
<file path=[Content_Types].xml><?xml version="1.0" encoding="utf-8"?>
<Types xmlns="http://schemas.openxmlformats.org/package/2006/content-types">
  <Override PartName="/xl/_rels/workbook.xml.rels" ContentType="application/vnd.openxmlformats-package.relationships+xml"/>
  <Override PartName="/xl/media/image10.jpeg" ContentType="image/jpeg"/>
  <Override PartName="/xl/media/image9.jpeg" ContentType="image/jpeg"/>
  <Override PartName="/xl/media/image8.jpeg" ContentType="image/jpeg"/>
  <Override PartName="/xl/media/image7.jpeg" ContentType="image/jpeg"/>
  <Override PartName="/xl/media/image2.jpeg" ContentType="image/jpeg"/>
  <Override PartName="/xl/media/image1.jpeg" ContentType="image/jpeg"/>
  <Override PartName="/xl/media/image3.jpeg" ContentType="image/jpeg"/>
  <Override PartName="/xl/media/image4.jpeg" ContentType="image/jpeg"/>
  <Override PartName="/xl/media/image5.jpeg" ContentType="image/jpeg"/>
  <Override PartName="/xl/media/image6.jpeg" ContentType="image/jpeg"/>
  <Override PartName="/xl/styles.xml" ContentType="application/vnd.openxmlformats-officedocument.spreadsheetml.styles+xml"/>
  <Override PartName="/xl/workbook.xml" ContentType="application/vnd.openxmlformats-officedocument.spreadsheetml.sheet.main+xml"/>
  <Override PartName="/xl/worksheets/_rels/sheet17.xml.rels" ContentType="application/vnd.openxmlformats-package.relationships+xml"/>
  <Override PartName="/xl/worksheets/_rels/sheet16.xml.rels" ContentType="application/vnd.openxmlformats-package.relationships+xml"/>
  <Override PartName="/xl/worksheets/_rels/sheet15.xml.rels" ContentType="application/vnd.openxmlformats-package.relationships+xml"/>
  <Override PartName="/xl/worksheets/_rels/sheet13.xml.rels" ContentType="application/vnd.openxmlformats-package.relationships+xml"/>
  <Override PartName="/xl/worksheets/_rels/sheet12.xml.rels" ContentType="application/vnd.openxmlformats-package.relationships+xml"/>
  <Override PartName="/xl/worksheets/_rels/sheet7.xml.rels" ContentType="application/vnd.openxmlformats-package.relationships+xml"/>
  <Override PartName="/xl/worksheets/_rels/sheet8.xml.rels" ContentType="application/vnd.openxmlformats-package.relationships+xml"/>
  <Override PartName="/xl/worksheets/_rels/sheet5.xml.rels" ContentType="application/vnd.openxmlformats-package.relationships+xml"/>
  <Override PartName="/xl/worksheets/_rels/sheet9.xml.rels" ContentType="application/vnd.openxmlformats-package.relationships+xml"/>
  <Override PartName="/xl/worksheets/_rels/sheet18.xml.rels" ContentType="application/vnd.openxmlformats-package.relationships+xml"/>
  <Override PartName="/xl/worksheets/_rels/sheet10.xml.rels" ContentType="application/vnd.openxmlformats-package.relationships+xml"/>
  <Override PartName="/xl/worksheets/_rels/sheet11.xml.rels" ContentType="application/vnd.openxmlformats-package.relationships+xml"/>
  <Override PartName="/xl/worksheets/sheet6.xml" ContentType="application/vnd.openxmlformats-officedocument.spreadsheetml.worksheet+xml"/>
  <Override PartName="/xl/worksheets/sheet5.xml" ContentType="application/vnd.openxmlformats-officedocument.spreadsheetml.worksheet+xml"/>
  <Override PartName="/xl/worksheets/sheet4.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0.xml" ContentType="application/vnd.openxmlformats-officedocument.spreadsheetml.worksheet+xml"/>
  <Override PartName="/xl/externalLinks/_rels/externalLink1.xml.rels" ContentType="application/vnd.openxmlformats-package.relationships+xml"/>
  <Override PartName="/xl/externalLinks/_rels/externalLink3.xml.rels" ContentType="application/vnd.openxmlformats-package.relationships+xml"/>
  <Override PartName="/xl/externalLinks/_rels/externalLink2.xml.rels" ContentType="application/vnd.openxmlformats-package.relationships+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drawings/_rels/drawing12.xml.rels" ContentType="application/vnd.openxmlformats-package.relationships+xml"/>
  <Override PartName="/xl/drawings/_rels/drawing10.xml.rels" ContentType="application/vnd.openxmlformats-package.relationships+xml"/>
  <Override PartName="/xl/drawings/_rels/drawing8.xml.rels" ContentType="application/vnd.openxmlformats-package.relationships+xml"/>
  <Override PartName="/xl/drawings/_rels/drawing7.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drawings/_rels/drawing1.xml.rels" ContentType="application/vnd.openxmlformats-package.relationships+xml"/>
  <Override PartName="/xl/drawings/_rels/drawing4.xml.rels" ContentType="application/vnd.openxmlformats-package.relationships+xml"/>
  <Override PartName="/xl/drawings/_rels/drawing5.xml.rels" ContentType="application/vnd.openxmlformats-package.relationships+xml"/>
  <Override PartName="/xl/drawings/_rels/drawing6.xml.rels" ContentType="application/vnd.openxmlformats-package.relationships+xml"/>
  <Override PartName="/xl/drawings/drawing9.xml" ContentType="application/vnd.openxmlformats-officedocument.drawing+xml"/>
  <Override PartName="/xl/drawings/drawing8.xml" ContentType="application/vnd.openxmlformats-officedocument.drawing+xml"/>
  <Override PartName="/xl/drawings/drawing12.xml" ContentType="application/vnd.openxmlformats-officedocument.drawing+xml"/>
  <Override PartName="/xl/drawings/drawing7.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10.xml" ContentType="application/vnd.openxmlformats-officedocument.drawing+xml"/>
  <Override PartName="/xl/drawings/drawing5.xml" ContentType="application/vnd.openxmlformats-officedocument.drawing+xml"/>
  <Override PartName="/xl/drawings/drawing11.xml" ContentType="application/vnd.openxmlformats-officedocument.drawing+xml"/>
  <Override PartName="/xl/drawings/drawing6.xml" ContentType="application/vnd.openxmlformats-officedocument.drawing+xml"/>
  <Override PartName="/_rels/.rels" ContentType="application/vnd.openxmlformats-package.relationships+xml"/>
  <Override PartName="/docProps/custom.xml" ContentType="application/vnd.openxmlformats-officedocument.custom-propertie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1. ORÇAMENTO" sheetId="1" state="visible" r:id="rId2"/>
    <sheet name="2. RESUMO" sheetId="2" state="visible" r:id="rId3"/>
    <sheet name="QCI" sheetId="3" state="hidden" r:id="rId4"/>
    <sheet name="3. CRONOGRAMA" sheetId="4" state="visible" r:id="rId5"/>
    <sheet name="BDI " sheetId="5" state="hidden" r:id="rId6"/>
    <sheet name="COMPOSIÇÕES" sheetId="6" state="hidden" r:id="rId7"/>
    <sheet name="COMP. CIVIL" sheetId="7" state="hidden" r:id="rId8"/>
    <sheet name="COMP. HIDRO" sheetId="8" state="hidden" r:id="rId9"/>
    <sheet name="COMP. ELE" sheetId="9" state="hidden" r:id="rId10"/>
    <sheet name="COMP. EST" sheetId="10" state="hidden" r:id="rId11"/>
    <sheet name="COMP. SPDA " sheetId="11" state="hidden" r:id="rId12"/>
    <sheet name="COMP. INC" sheetId="12" state="hidden" r:id="rId13"/>
    <sheet name="COMP. GLP" sheetId="13" state="hidden" r:id="rId14"/>
    <sheet name="BANCO DE DADOS ABRIL INS" sheetId="14" state="hidden" r:id="rId15"/>
    <sheet name="BANCO DE DADOS ABRIL SERV" sheetId="15" state="hidden" r:id="rId16"/>
    <sheet name="MEM. DE CALCULO" sheetId="16" state="hidden" r:id="rId17"/>
    <sheet name="BDI DIF" sheetId="17" state="hidden" r:id="rId18"/>
    <sheet name="ENCARGOS SOCIAIS" sheetId="18" state="hidden" r:id="rId19"/>
  </sheets>
  <externalReferences>
    <externalReference r:id="rId20"/>
    <externalReference r:id="rId21"/>
    <externalReference r:id="rId22"/>
  </externalReferences>
  <definedNames>
    <definedName function="false" hidden="false" localSheetId="0" name="_xlnm.Print_Area" vbProcedure="false">'1. ORÇAMENTO'!$C$4:$J$559</definedName>
    <definedName function="false" hidden="false" localSheetId="0" name="_xlnm.Print_Titles" vbProcedure="false">'1. ORÇAMENTO'!$4:$16</definedName>
    <definedName function="false" hidden="false" localSheetId="1" name="_xlnm.Print_Area" vbProcedure="false">'2. RESUMO'!$B$2:$H$37</definedName>
    <definedName function="false" hidden="false" localSheetId="1" name="_xlnm.Print_Titles" vbProcedure="false">'2. RESUMO'!$2:$6</definedName>
    <definedName function="false" hidden="false" localSheetId="3" name="_xlnm.Print_Area" vbProcedure="false">'3. CRONOGRAMA'!$C$2:$AD$67</definedName>
    <definedName function="false" hidden="false" localSheetId="3" name="_xlnm.Print_Titles" vbProcedure="false">'3. CRONOGRAMA'!$C:$D</definedName>
    <definedName function="false" hidden="false" localSheetId="14" name="_xlnm.Print_Area" vbProcedure="false">'BANCO DE DADOS ABRIL SERV'!$B$1:$E$9260</definedName>
    <definedName function="false" hidden="true" localSheetId="14" name="_xlnm._FilterDatabase" vbProcedure="false">'BANCO DE DADOS ABRIL SERV'!$A$1:$F$6406</definedName>
    <definedName function="false" hidden="false" localSheetId="4" name="_xlnm.Print_Area" vbProcedure="false">'BDI '!$E$4:$L$51</definedName>
    <definedName function="false" hidden="false" localSheetId="16" name="_xlnm.Print_Area" vbProcedure="false">'BDI DIF'!$E$4:$L$45</definedName>
    <definedName function="false" hidden="false" localSheetId="6" name="_xlnm.Print_Area" vbProcedure="false">'COMP. CIVIL'!$B$2:$G$278</definedName>
    <definedName function="false" hidden="false" localSheetId="6" name="_xlnm.Print_Titles" vbProcedure="false">'COMP. CIVIL'!$2:$11</definedName>
    <definedName function="false" hidden="false" localSheetId="8" name="_xlnm.Print_Area" vbProcedure="false">'COMP. ELE'!$B$1:$G$248</definedName>
    <definedName function="false" hidden="false" localSheetId="8" name="_xlnm.Print_Titles" vbProcedure="false">'COMP. ELE'!$3:$11</definedName>
    <definedName function="false" hidden="false" localSheetId="9" name="_xlnm.Print_Area" vbProcedure="false">'COMP. EST'!$B$1:$G$75</definedName>
    <definedName function="false" hidden="false" localSheetId="9" name="_xlnm.Print_Titles" vbProcedure="false">'COMP. EST'!$2:$11</definedName>
    <definedName function="false" hidden="false" localSheetId="12" name="_xlnm.Print_Area" vbProcedure="false">'COMP. GLP'!$B$4:$G$168</definedName>
    <definedName function="false" hidden="false" localSheetId="12" name="_xlnm.Print_Titles" vbProcedure="false">'COMP. GLP'!$4:$13</definedName>
    <definedName function="false" hidden="false" localSheetId="7" name="_xlnm.Print_Area" vbProcedure="false">'COMP. HIDRO'!$B$4:$G$356</definedName>
    <definedName function="false" hidden="false" localSheetId="7" name="_xlnm.Print_Titles" vbProcedure="false">'COMP. HIDRO'!$4:$13</definedName>
    <definedName function="false" hidden="false" localSheetId="11" name="_xlnm.Print_Area" vbProcedure="false">'COMP. INC'!$B$1:$G$344</definedName>
    <definedName function="false" hidden="false" localSheetId="11" name="_xlnm.Print_Titles" vbProcedure="false">'COMP. INC'!$5:$14</definedName>
    <definedName function="false" hidden="false" localSheetId="10" name="_xlnm.Print_Area" vbProcedure="false">'COMP. SPDA '!$B$5:$G$141</definedName>
    <definedName function="false" hidden="false" localSheetId="10" name="_xlnm.Print_Titles" vbProcedure="false">'COMP. SPDA '!$5:$14</definedName>
    <definedName function="false" hidden="false" localSheetId="17" name="_xlnm.Print_Area" vbProcedure="false">'ENCARGOS SOCIAIS'!$C$2:$H$46</definedName>
    <definedName function="false" hidden="false" localSheetId="15" name="_xlnm.Print_Area" vbProcedure="false">'MEM. DE CALCULO'!$B$2:$F$239</definedName>
    <definedName function="false" hidden="false" localSheetId="15" name="_xlnm.Print_Titles" vbProcedure="false">'MEM. DE CALCULO'!$2:$14</definedName>
    <definedName function="false" hidden="false" localSheetId="2" name="_xlnm.Print_Area" vbProcedure="false">QCI!$B$2:$H$60</definedName>
    <definedName function="false" hidden="false" localSheetId="2" name="_xlnm.Print_Titles" vbProcedure="false">QCI!$2:$6</definedName>
    <definedName function="false" hidden="false" name="ant" vbProcedure="false">{#N/A,#N/A,FALSE,"MO (2)"}</definedName>
    <definedName function="false" hidden="false" name="ant_1" vbProcedure="false">{#N/A,#N/A,FALSE,"MO (2)"}</definedName>
    <definedName function="false" hidden="false" name="Cron" vbProcedure="false">{#N/A,#N/A,FALSE,"MO (2)"}</definedName>
    <definedName function="false" hidden="false" name="Cron_1" vbProcedure="false">{#N/A,#N/A,FALSE,"MO (2)"}</definedName>
    <definedName function="false" hidden="false" name="DAS" vbProcedure="false">{#N/A,#N/A,FALSE,"MO (2)"}</definedName>
    <definedName function="false" hidden="false" name="DAS_1" vbProcedure="false">{#N/A,#N/A,FALSE,"MO (2)"}</definedName>
    <definedName function="false" hidden="false" name="DDDDE" vbProcedure="false">{#N/A,#N/A,FALSE,"MO (2)"}</definedName>
    <definedName function="false" hidden="false" name="DDDDE_1" vbProcedure="false">{#N/A,#N/A,FALSE,"MO (2)"}</definedName>
    <definedName function="false" hidden="false" name="edefegeh" vbProcedure="false">{#N/A,#N/A,FALSE,"MO (2)"}</definedName>
    <definedName function="false" hidden="false" name="edefegeh_1" vbProcedure="false">{#N/A,#N/A,FALSE,"MO (2)"}</definedName>
    <definedName function="false" hidden="false" name="eng." vbProcedure="false">{#N/A,#N/A,FALSE,"MO (2)"}</definedName>
    <definedName function="false" hidden="false" name="eng._1" vbProcedure="false">{#N/A,#N/A,FALSE,"MO (2)"}</definedName>
    <definedName function="false" hidden="false" name="ENGENHARIA" vbProcedure="false">{#N/A,#N/A,FALSE,"MO (2)"}</definedName>
    <definedName function="false" hidden="false" name="ENGENHARIA_1" vbProcedure="false">{#N/A,#N/A,FALSE,"MO (2)"}</definedName>
    <definedName function="false" hidden="false" name="EU" vbProcedure="false">{#N/A,#N/A,FALSE,"MO (2)"}</definedName>
    <definedName function="false" hidden="false" name="EU_1" vbProcedure="false">{#N/A,#N/A,FALSE,"MO (2)"}</definedName>
    <definedName function="false" hidden="false" name="ffg" vbProcedure="false">{#N/A,#N/A,FALSE,"MO (2)"}</definedName>
    <definedName function="false" hidden="false" name="ffg_1" vbProcedure="false">{#N/A,#N/A,FALSE,"MO (2)"}</definedName>
    <definedName function="false" hidden="false" name="fghji" vbProcedure="false">{#N/A,#N/A,FALSE,"MO (2)"}</definedName>
    <definedName function="false" hidden="false" name="fghji_1" vbProcedure="false">{#N/A,#N/A,FALSE,"MO (2)"}</definedName>
    <definedName function="false" hidden="false" name="gfgh" vbProcedure="false">{#N/A,#N/A,FALSE,"MO (2)"}</definedName>
    <definedName function="false" hidden="false" name="gfgh_1" vbProcedure="false">{#N/A,#N/A,FALSE,"MO (2)"}</definedName>
    <definedName function="false" hidden="false" name="jkhjkjkg" vbProcedure="false">{#N/A,#N/A,FALSE,"MO (2)"}</definedName>
    <definedName function="false" hidden="false" name="jkhjkjkg_1" vbProcedure="false">{#N/A,#N/A,FALSE,"MO (2)"}</definedName>
    <definedName function="false" hidden="false" name="med" vbProcedure="false">{#N/A,#N/A,FALSE,"MO (2)"}</definedName>
    <definedName function="false" hidden="false" name="med_1" vbProcedure="false">{#N/A,#N/A,FALSE,"MO (2)"}</definedName>
    <definedName function="false" hidden="false" name="resumo3" vbProcedure="false">{#N/A,#N/A,FALSE,"MO (2)"}</definedName>
    <definedName function="false" hidden="false" name="resumo3_1" vbProcedure="false">{#N/A,#N/A,FALSE,"MO (2)"}</definedName>
    <definedName function="false" hidden="false" name="SADERA" vbProcedure="false">{#N/A,#N/A,FALSE,"MO (2)"}</definedName>
    <definedName function="false" hidden="false" name="saderadesa" vbProcedure="false">{#N/A,#N/A,FALSE,"MO (2)"}</definedName>
    <definedName function="false" hidden="false" name="saderadesa_1" vbProcedure="false">{#N/A,#N/A,FALSE,"MO (2)"}</definedName>
    <definedName function="false" hidden="false" name="saderasa" vbProcedure="false">{#N/A,#N/A,FALSE,"MO (2)"}</definedName>
    <definedName function="false" hidden="false" name="saderasa_1" vbProcedure="false">{#N/A,#N/A,FALSE,"MO (2)"}</definedName>
    <definedName function="false" hidden="false" name="SADERA_1" vbProcedure="false">{#N/A,#N/A,FALSE,"MO (2)"}</definedName>
    <definedName function="false" hidden="false" name="saderefe" vbProcedure="false">{#N/A,#N/A,FALSE,"MO (2)"}</definedName>
    <definedName function="false" hidden="false" name="saderefe_1" vbProcedure="false">{#N/A,#N/A,FALSE,"MO (2)"}</definedName>
    <definedName function="false" hidden="false" name="salete" vbProcedure="false">{#N/A,#N/A,FALSE,"MO (2)"}</definedName>
    <definedName function="false" hidden="false" name="salete.com" vbProcedure="false">{#N/A,#N/A,FALSE,"MO (2)"}</definedName>
    <definedName function="false" hidden="false" name="salete.com_1" vbProcedure="false">{#N/A,#N/A,FALSE,"MO (2)"}</definedName>
    <definedName function="false" hidden="false" name="salete333" vbProcedure="false">{#N/A,#N/A,FALSE,"MO (2)"}</definedName>
    <definedName function="false" hidden="false" name="salete333_1" vbProcedure="false">{#N/A,#N/A,FALSE,"MO (2)"}</definedName>
    <definedName function="false" hidden="false" name="salete_1" vbProcedure="false">{#N/A,#N/A,FALSE,"MO (2)"}</definedName>
    <definedName function="false" hidden="false" name="SASA" vbProcedure="false">{#N/A,#N/A,FALSE,"MO (2)"}</definedName>
    <definedName function="false" hidden="false" name="sasa.com" vbProcedure="false">{#N/A,#N/A,FALSE,"MO (2)"}</definedName>
    <definedName function="false" hidden="false" name="sasa.com_1" vbProcedure="false">{#N/A,#N/A,FALSE,"MO (2)"}</definedName>
    <definedName function="false" hidden="false" name="sasaasa" vbProcedure="false">{#N/A,#N/A,FALSE,"MO (2)"}</definedName>
    <definedName function="false" hidden="false" name="sasaasa_1" vbProcedure="false">{#N/A,#N/A,FALSE,"MO (2)"}</definedName>
    <definedName function="false" hidden="false" name="sasadasas" vbProcedure="false">{#N/A,#N/A,FALSE,"MO (2)"}</definedName>
    <definedName function="false" hidden="false" name="sasadasas_1" vbProcedure="false">{#N/A,#N/A,FALSE,"MO (2)"}</definedName>
    <definedName function="false" hidden="false" name="sasadefadesa" vbProcedure="false">{#N/A,#N/A,FALSE,"MO (2)"}</definedName>
    <definedName function="false" hidden="false" name="sasadefadesa_1" vbProcedure="false">{#N/A,#N/A,FALSE,"MO (2)"}</definedName>
    <definedName function="false" hidden="false" name="SASA_1" vbProcedure="false">{#N/A,#N/A,FALSE,"MO (2)"}</definedName>
    <definedName function="false" hidden="false" name="Serviços" vbProcedure="false">[3]Solum!$A$3:$AD$2430</definedName>
    <definedName function="false" hidden="false" name="SS" vbProcedure="false">{#N/A,#N/A,FALSE,"MO (2)"}</definedName>
    <definedName function="false" hidden="false" name="SSS" vbProcedure="false">{#N/A,#N/A,FALSE,"MO (2)"}</definedName>
    <definedName function="false" hidden="false" name="SSS_1" vbProcedure="false">{#N/A,#N/A,FALSE,"MO (2)"}</definedName>
    <definedName function="false" hidden="false" name="SS_1" vbProcedure="false">{#N/A,#N/A,FALSE,"MO (2)"}</definedName>
    <definedName function="false" hidden="false" name="vvv" vbProcedure="false">{#N/A,#N/A,FALSE,"MO (2)"}</definedName>
    <definedName function="false" hidden="false" name="vvv_1" vbProcedure="false">{#N/A,#N/A,FALSE,"MO (2)"}</definedName>
    <definedName function="false" hidden="false" name="wrn.mo2." vbProcedure="false">{#N/A,#N/A,FALSE,"MO (2)"}</definedName>
    <definedName function="false" hidden="false" name="wrn.mo2._1" vbProcedure="false">{#N/A,#N/A,FALSE,"MO (2)"}</definedName>
    <definedName function="false" hidden="false" name="wrn.relext." vbProcedure="false">{#N/A,#N/A,TRUE,"Plan1"}</definedName>
    <definedName function="false" hidden="false" name="wrn.relext._1" vbProcedure="false">{#N/A,#N/A,TRUE,"Plan1"}</definedName>
    <definedName function="false" hidden="false" name="z" vbProcedure="false">{#N/A,#N/A,FALSE,"MO (2)"}</definedName>
    <definedName function="false" hidden="false" name="zaza" vbProcedure="false">{#N/A,#N/A,FALSE,"MO (2)"}</definedName>
    <definedName function="false" hidden="false" name="zaza_1" vbProcedure="false">{#N/A,#N/A,FALSE,"MO (2)"}</definedName>
    <definedName function="false" hidden="false" name="z_1" vbProcedure="false">{#N/A,#N/A,FALSE,"MO (2)"}</definedName>
    <definedName function="false" hidden="false" name="_Order1" vbProcedure="false">255</definedName>
    <definedName function="false" hidden="false" name="_Order2" vbProcedure="false">255</definedName>
    <definedName function="false" hidden="false" name="_xlnm._FilterDatabase" vbProcedure="false">[2]Orçamento!$A$13:$H$24</definedName>
    <definedName function="false" hidden="false" name="__123Graph_A" vbProcedure="false">[1]aux!$I$28:$M$28</definedName>
    <definedName function="false" hidden="false" name="__123Graph_AGraph1" vbProcedure="false">[1]aux!$I$6:$M$6</definedName>
    <definedName function="false" hidden="false" name="__123Graph_AGraph10" vbProcedure="false">[1]aux!$I$24:$M$24</definedName>
    <definedName function="false" hidden="false" name="__123Graph_AGraph11" vbProcedure="false">[1]aux!$I$26:$M$26</definedName>
    <definedName function="false" hidden="false" name="__123Graph_AGraph12" vbProcedure="false">[1]aux!$I$28:$M$28</definedName>
    <definedName function="false" hidden="false" name="__123Graph_AGraph2" vbProcedure="false">[1]aux!$I$8:$M$8</definedName>
    <definedName function="false" hidden="false" name="__123Graph_AGraph3" vbProcedure="false">[1]aux!$I$10:$M$10</definedName>
    <definedName function="false" hidden="false" name="__123Graph_AGraph4" vbProcedure="false">[1]aux!$I$12:$M$12</definedName>
    <definedName function="false" hidden="false" name="__123Graph_AGraph5" vbProcedure="false">[1]aux!$I$14:$M$14</definedName>
    <definedName function="false" hidden="false" name="__123Graph_AGraph6" vbProcedure="false">[1]aux!$I$16:$M$16</definedName>
    <definedName function="false" hidden="false" name="__123Graph_AGraph7" vbProcedure="false">[1]aux!$I$18:$M$18</definedName>
    <definedName function="false" hidden="false" name="__123Graph_AGraph8" vbProcedure="false">[1]aux!$I$20:$M$20</definedName>
    <definedName function="false" hidden="false" name="__123Graph_AGraph9" vbProcedure="false">[1]aux!$I$22:$M$22</definedName>
    <definedName function="false" hidden="false" name="__123Graph_B" vbProcedure="false">[1]aux!$B$28:$F$28</definedName>
    <definedName function="false" hidden="false" name="__123Graph_BGraph1" vbProcedure="false">[1]aux!$B$6:$F$6</definedName>
    <definedName function="false" hidden="false" name="__123Graph_BGraph10" vbProcedure="false">[1]aux!$B$24:$F$24</definedName>
    <definedName function="false" hidden="false" name="__123Graph_BGraph11" vbProcedure="false">[1]aux!$B$26:$F$26</definedName>
    <definedName function="false" hidden="false" name="__123Graph_BGraph12" vbProcedure="false">[1]aux!$B$28:$F$28</definedName>
    <definedName function="false" hidden="false" name="__123Graph_BGraph2" vbProcedure="false">[1]aux!$B$8:$F$8</definedName>
    <definedName function="false" hidden="false" name="__123Graph_BGraph3" vbProcedure="false">[1]aux!$B$10:$F$10</definedName>
    <definedName function="false" hidden="false" name="__123Graph_BGraph4" vbProcedure="false">[1]aux!$B$12:$F$12</definedName>
    <definedName function="false" hidden="false" name="__123Graph_BGraph5" vbProcedure="false">[1]aux!$B$14:$F$14</definedName>
    <definedName function="false" hidden="false" name="__123Graph_BGraph6" vbProcedure="false">[1]aux!$B$16:$F$16</definedName>
    <definedName function="false" hidden="false" name="__123Graph_BGraph7" vbProcedure="false">[1]aux!$B$18:$F$18</definedName>
    <definedName function="false" hidden="false" name="__123Graph_BGraph8" vbProcedure="false">[1]aux!$B$20:$F$20</definedName>
    <definedName function="false" hidden="false" name="__123Graph_BGraph9" vbProcedure="false">[1]aux!$B$22:$F$22</definedName>
    <definedName function="false" hidden="false" name="__123Graph_X" vbProcedure="false">[1]aux!$B$29:$F$29</definedName>
    <definedName function="false" hidden="false" name="__123Graph_XGraph1" vbProcedure="false">[1]aux!$B$7:$F$7</definedName>
    <definedName function="false" hidden="false" name="__123Graph_XGraph10" vbProcedure="false">[1]aux!$B$25:$F$25</definedName>
    <definedName function="false" hidden="false" name="__123Graph_XGraph11" vbProcedure="false">[1]aux!$B$27:$F$27</definedName>
    <definedName function="false" hidden="false" name="__123Graph_XGraph12" vbProcedure="false">[1]aux!$B$29:$F$29</definedName>
    <definedName function="false" hidden="false" name="__123Graph_XGraph2" vbProcedure="false">[1]aux!$B$9:$F$9</definedName>
    <definedName function="false" hidden="false" name="__123Graph_XGraph3" vbProcedure="false">[1]aux!$B$11:$F$11</definedName>
    <definedName function="false" hidden="false" name="__123Graph_XGraph4" vbProcedure="false">[1]aux!$B$13:$F$13</definedName>
    <definedName function="false" hidden="false" name="__123Graph_XGraph5" vbProcedure="false">[1]aux!$B$15:$F$15</definedName>
    <definedName function="false" hidden="false" name="__123Graph_XGraph6" vbProcedure="false">[1]aux!$B$17:$F$17</definedName>
    <definedName function="false" hidden="false" name="__123Graph_XGraph7" vbProcedure="false">[1]aux!$B$19:$F$19</definedName>
    <definedName function="false" hidden="false" name="__123Graph_XGraph8" vbProcedure="false">[1]aux!$B$21:$F$21</definedName>
    <definedName function="false" hidden="false" name="__123Graph_XGraph9" vbProcedure="false">[1]aux!$B$23:$F$23</definedName>
    <definedName function="false" hidden="false" localSheetId="0" name="Print_Titles_0" vbProcedure="false">'1. ORÇAMENTO'!$4:$15</definedName>
    <definedName function="false" hidden="false" localSheetId="0" name="Print_Titles_0_0" vbProcedure="false">'1. ORÇAMENTO'!$4:$15</definedName>
    <definedName function="false" hidden="false" localSheetId="0" name="Print_Titles_0_0_0" vbProcedure="false">'1. ORÇAMENTO'!$4:$15</definedName>
    <definedName function="false" hidden="false" localSheetId="0" name="Print_Titles_0_0_0_0" vbProcedure="false">'1. ORÇAMENTO'!$4:$15</definedName>
    <definedName function="false" hidden="false" localSheetId="0" name="Print_Titles_0_0_0_0_0" vbProcedure="false">'1. ORÇAMENTO'!$4:$15</definedName>
    <definedName function="false" hidden="false" localSheetId="0" name="_xlnm.Print_Titles" vbProcedure="false">'1. ORÇAMENTO'!$4:$16</definedName>
    <definedName function="false" hidden="false" localSheetId="0" name="_xlnm.Print_Titles_0" vbProcedure="false">'1. ORÇAMENTO'!$4:$16</definedName>
    <definedName function="false" hidden="false" localSheetId="0" name="_xlnm.Print_Titles_0_0" vbProcedure="false">'1. ORÇAMENTO'!$4:$16</definedName>
    <definedName function="false" hidden="false" localSheetId="0" name="_xlnm.Print_Titles_0_0_0" vbProcedure="false">'1. ORÇAMENTO'!$4:$16</definedName>
    <definedName function="false" hidden="false" localSheetId="0" name="_xlnm.Print_Titles_0_0_0_0" vbProcedure="false">'1. ORÇAMENTO'!$4:$16</definedName>
    <definedName function="false" hidden="false" localSheetId="1" name="Print_Titles_0" vbProcedure="false">'2. RESUMO'!$2:$6</definedName>
    <definedName function="false" hidden="false" localSheetId="1" name="Print_Titles_0_0" vbProcedure="false">'2. RESUMO'!$2:$6</definedName>
    <definedName function="false" hidden="false" localSheetId="1" name="Print_Titles_0_0_0" vbProcedure="false">'2. RESUMO'!$2:$6</definedName>
    <definedName function="false" hidden="false" localSheetId="1" name="Print_Titles_0_0_0_0" vbProcedure="false">'2. RESUMO'!$2:$6</definedName>
    <definedName function="false" hidden="false" localSheetId="1" name="Print_Titles_0_0_0_0_0" vbProcedure="false">'2. RESUMO'!$2:$6</definedName>
    <definedName function="false" hidden="false" localSheetId="1" name="_xlnm.Print_Titles" vbProcedure="false">'2. RESUMO'!$2:$6</definedName>
    <definedName function="false" hidden="false" localSheetId="1" name="_xlnm.Print_Titles_0" vbProcedure="false">'2. RESUMO'!$2:$6</definedName>
    <definedName function="false" hidden="false" localSheetId="1" name="_xlnm.Print_Titles_0_0" vbProcedure="false">'2. RESUMO'!$2:$6</definedName>
    <definedName function="false" hidden="false" localSheetId="1" name="_xlnm.Print_Titles_0_0_0" vbProcedure="false">'2. RESUMO'!$2:$6</definedName>
    <definedName function="false" hidden="false" localSheetId="1" name="_xlnm.Print_Titles_0_0_0_0" vbProcedure="false">'2. RESUMO'!$2:$6</definedName>
    <definedName function="false" hidden="false" localSheetId="2" name="Print_Titles_0" vbProcedure="false">QCI!$2:$6</definedName>
    <definedName function="false" hidden="false" localSheetId="2" name="Print_Titles_0_0" vbProcedure="false">QCI!$2:$6</definedName>
    <definedName function="false" hidden="false" localSheetId="2" name="Print_Titles_0_0_0" vbProcedure="false">QCI!$2:$6</definedName>
    <definedName function="false" hidden="false" localSheetId="2" name="Print_Titles_0_0_0_0" vbProcedure="false">QCI!$2:$6</definedName>
    <definedName function="false" hidden="false" localSheetId="2" name="Print_Titles_0_0_0_0_0" vbProcedure="false">QCI!$2:$6</definedName>
    <definedName function="false" hidden="false" localSheetId="2" name="_xlnm.Print_Titles" vbProcedure="false">QCI!$2:$6</definedName>
    <definedName function="false" hidden="false" localSheetId="2" name="_xlnm.Print_Titles_0" vbProcedure="false">QCI!$2:$6</definedName>
    <definedName function="false" hidden="false" localSheetId="2" name="_xlnm.Print_Titles_0_0" vbProcedure="false">QCI!$2:$6</definedName>
    <definedName function="false" hidden="false" localSheetId="2" name="_xlnm.Print_Titles_0_0_0" vbProcedure="false">QCI!$2:$6</definedName>
    <definedName function="false" hidden="false" localSheetId="2" name="_xlnm.Print_Titles_0_0_0_0" vbProcedure="false">QCI!$2:$6</definedName>
    <definedName function="false" hidden="false" localSheetId="6" name="Print_Titles_0" vbProcedure="false">'COMP. CIVIL'!$2:$11</definedName>
    <definedName function="false" hidden="false" localSheetId="6" name="Print_Titles_0_0" vbProcedure="false">'COMP. CIVIL'!$2:$11</definedName>
    <definedName function="false" hidden="false" localSheetId="6" name="Print_Titles_0_0_0" vbProcedure="false">'COMP. CIVIL'!$2:$11</definedName>
    <definedName function="false" hidden="false" localSheetId="6" name="Print_Titles_0_0_0_0" vbProcedure="false">'COMP. CIVIL'!$2:$11</definedName>
    <definedName function="false" hidden="false" localSheetId="6" name="Print_Titles_0_0_0_0_0" vbProcedure="false">'COMP. CIVIL'!$2:$11</definedName>
    <definedName function="false" hidden="false" localSheetId="6" name="_xlnm.Print_Titles" vbProcedure="false">'COMP. CIVIL'!$2:$11</definedName>
    <definedName function="false" hidden="false" localSheetId="6" name="_xlnm.Print_Titles_0" vbProcedure="false">'COMP. CIVIL'!$2:$11</definedName>
    <definedName function="false" hidden="false" localSheetId="6" name="_xlnm.Print_Titles_0_0" vbProcedure="false">'COMP. CIVIL'!$2:$11</definedName>
    <definedName function="false" hidden="false" localSheetId="6" name="_xlnm.Print_Titles_0_0_0" vbProcedure="false">'COMP. CIVIL'!$2:$11</definedName>
    <definedName function="false" hidden="false" localSheetId="6" name="_xlnm.Print_Titles_0_0_0_0" vbProcedure="false">'COMP. CIVIL'!$2:$11</definedName>
    <definedName function="false" hidden="false" localSheetId="7" name="Print_Titles_0" vbProcedure="false">'COMP. HIDRO'!$4:$13</definedName>
    <definedName function="false" hidden="false" localSheetId="7" name="Print_Titles_0_0" vbProcedure="false">'COMP. HIDRO'!$4:$13</definedName>
    <definedName function="false" hidden="false" localSheetId="7" name="Print_Titles_0_0_0" vbProcedure="false">'COMP. HIDRO'!$4:$13</definedName>
    <definedName function="false" hidden="false" localSheetId="7" name="Print_Titles_0_0_0_0" vbProcedure="false">'COMP. HIDRO'!$4:$13</definedName>
    <definedName function="false" hidden="false" localSheetId="7" name="Print_Titles_0_0_0_0_0" vbProcedure="false">'COMP. HIDRO'!$4:$13</definedName>
    <definedName function="false" hidden="false" localSheetId="7" name="_xlnm.Print_Titles" vbProcedure="false">'COMP. HIDRO'!$4:$13</definedName>
    <definedName function="false" hidden="false" localSheetId="7" name="_xlnm.Print_Titles_0" vbProcedure="false">'COMP. HIDRO'!$4:$13</definedName>
    <definedName function="false" hidden="false" localSheetId="7" name="_xlnm.Print_Titles_0_0" vbProcedure="false">'COMP. HIDRO'!$4:$13</definedName>
    <definedName function="false" hidden="false" localSheetId="7" name="_xlnm.Print_Titles_0_0_0" vbProcedure="false">'COMP. HIDRO'!$4:$13</definedName>
    <definedName function="false" hidden="false" localSheetId="7" name="_xlnm.Print_Titles_0_0_0_0" vbProcedure="false">'COMP. HIDRO'!$4:$13</definedName>
    <definedName function="false" hidden="false" localSheetId="8" name="Print_Titles_0" vbProcedure="false">'COMP. ELE'!$3:$11</definedName>
    <definedName function="false" hidden="false" localSheetId="8" name="Print_Titles_0_0" vbProcedure="false">'COMP. ELE'!$3:$11</definedName>
    <definedName function="false" hidden="false" localSheetId="8" name="Print_Titles_0_0_0" vbProcedure="false">'COMP. ELE'!$3:$11</definedName>
    <definedName function="false" hidden="false" localSheetId="8" name="Print_Titles_0_0_0_0" vbProcedure="false">'COMP. ELE'!$3:$11</definedName>
    <definedName function="false" hidden="false" localSheetId="8" name="Print_Titles_0_0_0_0_0" vbProcedure="false">'COMP. ELE'!$3:$11</definedName>
    <definedName function="false" hidden="false" localSheetId="8" name="_xlnm.Print_Titles" vbProcedure="false">'COMP. ELE'!$3:$11</definedName>
    <definedName function="false" hidden="false" localSheetId="8" name="_xlnm.Print_Titles_0" vbProcedure="false">'COMP. ELE'!$3:$11</definedName>
    <definedName function="false" hidden="false" localSheetId="8" name="_xlnm.Print_Titles_0_0" vbProcedure="false">'COMP. ELE'!$3:$11</definedName>
    <definedName function="false" hidden="false" localSheetId="8" name="_xlnm.Print_Titles_0_0_0" vbProcedure="false">'COMP. ELE'!$3:$11</definedName>
    <definedName function="false" hidden="false" localSheetId="8" name="_xlnm.Print_Titles_0_0_0_0" vbProcedure="false">'COMP. ELE'!$3:$11</definedName>
    <definedName function="false" hidden="false" localSheetId="9" name="Print_Titles_0" vbProcedure="false">'COMP. EST'!$2:$11</definedName>
    <definedName function="false" hidden="false" localSheetId="9" name="Print_Titles_0_0" vbProcedure="false">'COMP. EST'!$2:$11</definedName>
    <definedName function="false" hidden="false" localSheetId="9" name="Print_Titles_0_0_0" vbProcedure="false">'COMP. EST'!$2:$11</definedName>
    <definedName function="false" hidden="false" localSheetId="9" name="Print_Titles_0_0_0_0" vbProcedure="false">'COMP. EST'!$2:$11</definedName>
    <definedName function="false" hidden="false" localSheetId="9" name="Print_Titles_0_0_0_0_0" vbProcedure="false">'COMP. EST'!$2:$11</definedName>
    <definedName function="false" hidden="false" localSheetId="9" name="_xlnm.Print_Titles" vbProcedure="false">'COMP. EST'!$2:$11</definedName>
    <definedName function="false" hidden="false" localSheetId="9" name="_xlnm.Print_Titles_0" vbProcedure="false">'COMP. EST'!$2:$11</definedName>
    <definedName function="false" hidden="false" localSheetId="9" name="_xlnm.Print_Titles_0_0" vbProcedure="false">'COMP. EST'!$2:$11</definedName>
    <definedName function="false" hidden="false" localSheetId="9" name="_xlnm.Print_Titles_0_0_0" vbProcedure="false">'COMP. EST'!$2:$11</definedName>
    <definedName function="false" hidden="false" localSheetId="9" name="_xlnm.Print_Titles_0_0_0_0" vbProcedure="false">'COMP. EST'!$2:$11</definedName>
    <definedName function="false" hidden="false" localSheetId="10" name="Print_Titles_0" vbProcedure="false">'COMP. SPDA '!$5:$14</definedName>
    <definedName function="false" hidden="false" localSheetId="10" name="Print_Titles_0_0" vbProcedure="false">'COMP. SPDA '!$5:$14</definedName>
    <definedName function="false" hidden="false" localSheetId="10" name="Print_Titles_0_0_0" vbProcedure="false">'COMP. SPDA '!$5:$14</definedName>
    <definedName function="false" hidden="false" localSheetId="10" name="Print_Titles_0_0_0_0" vbProcedure="false">'COMP. SPDA '!$5:$14</definedName>
    <definedName function="false" hidden="false" localSheetId="10" name="Print_Titles_0_0_0_0_0" vbProcedure="false">'COMP. SPDA '!$5:$14</definedName>
    <definedName function="false" hidden="false" localSheetId="10" name="_xlnm.Print_Titles" vbProcedure="false">'COMP. SPDA '!$5:$14</definedName>
    <definedName function="false" hidden="false" localSheetId="10" name="_xlnm.Print_Titles_0" vbProcedure="false">'COMP. SPDA '!$5:$14</definedName>
    <definedName function="false" hidden="false" localSheetId="10" name="_xlnm.Print_Titles_0_0" vbProcedure="false">'COMP. SPDA '!$5:$14</definedName>
    <definedName function="false" hidden="false" localSheetId="10" name="_xlnm.Print_Titles_0_0_0" vbProcedure="false">'COMP. SPDA '!$5:$14</definedName>
    <definedName function="false" hidden="false" localSheetId="10" name="_xlnm.Print_Titles_0_0_0_0" vbProcedure="false">'COMP. SPDA '!$5:$14</definedName>
    <definedName function="false" hidden="false" localSheetId="10" name="_xlnm._FilterDatabase" vbProcedure="false">'comp. spda '!#ref!</definedName>
    <definedName function="false" hidden="false" localSheetId="11" name="Print_Titles_0" vbProcedure="false">'COMP. INC'!$5:$14</definedName>
    <definedName function="false" hidden="false" localSheetId="11" name="Print_Titles_0_0" vbProcedure="false">'COMP. INC'!$5:$14</definedName>
    <definedName function="false" hidden="false" localSheetId="11" name="Print_Titles_0_0_0" vbProcedure="false">'COMP. INC'!$5:$14</definedName>
    <definedName function="false" hidden="false" localSheetId="11" name="Print_Titles_0_0_0_0" vbProcedure="false">'COMP. INC'!$5:$14</definedName>
    <definedName function="false" hidden="false" localSheetId="11" name="Print_Titles_0_0_0_0_0" vbProcedure="false">'COMP. INC'!$5:$14</definedName>
    <definedName function="false" hidden="false" localSheetId="11" name="_xlnm.Print_Titles" vbProcedure="false">'COMP. INC'!$5:$14</definedName>
    <definedName function="false" hidden="false" localSheetId="11" name="_xlnm.Print_Titles_0" vbProcedure="false">'COMP. INC'!$5:$14</definedName>
    <definedName function="false" hidden="false" localSheetId="11" name="_xlnm.Print_Titles_0_0" vbProcedure="false">'COMP. INC'!$5:$14</definedName>
    <definedName function="false" hidden="false" localSheetId="11" name="_xlnm.Print_Titles_0_0_0" vbProcedure="false">'COMP. INC'!$5:$14</definedName>
    <definedName function="false" hidden="false" localSheetId="11" name="_xlnm.Print_Titles_0_0_0_0" vbProcedure="false">'COMP. INC'!$5:$14</definedName>
    <definedName function="false" hidden="false" localSheetId="12" name="Print_Titles_0" vbProcedure="false">'COMP. GLP'!$4:$13</definedName>
    <definedName function="false" hidden="false" localSheetId="12" name="Print_Titles_0_0" vbProcedure="false">'COMP. GLP'!$4:$13</definedName>
    <definedName function="false" hidden="false" localSheetId="12" name="Print_Titles_0_0_0" vbProcedure="false">'COMP. GLP'!$4:$13</definedName>
    <definedName function="false" hidden="false" localSheetId="12" name="Print_Titles_0_0_0_0" vbProcedure="false">'COMP. GLP'!$4:$13</definedName>
    <definedName function="false" hidden="false" localSheetId="12" name="Print_Titles_0_0_0_0_0" vbProcedure="false">'COMP. GLP'!$4:$13</definedName>
    <definedName function="false" hidden="false" localSheetId="12" name="_xlnm.Print_Titles" vbProcedure="false">'COMP. GLP'!$4:$13</definedName>
    <definedName function="false" hidden="false" localSheetId="12" name="_xlnm.Print_Titles_0" vbProcedure="false">'COMP. GLP'!$4:$13</definedName>
    <definedName function="false" hidden="false" localSheetId="12" name="_xlnm.Print_Titles_0_0" vbProcedure="false">'COMP. GLP'!$4:$13</definedName>
    <definedName function="false" hidden="false" localSheetId="12" name="_xlnm.Print_Titles_0_0_0" vbProcedure="false">'COMP. GLP'!$4:$13</definedName>
    <definedName function="false" hidden="false" localSheetId="12" name="_xlnm.Print_Titles_0_0_0_0" vbProcedure="false">'COMP. GLP'!$4:$13</definedName>
    <definedName function="false" hidden="false" localSheetId="15" name="Print_Titles_0" vbProcedure="false">'MEM. DE CALCULO'!$2:$14</definedName>
    <definedName function="false" hidden="false" localSheetId="15" name="Print_Titles_0_0" vbProcedure="false">'MEM. DE CALCULO'!$2:$14</definedName>
    <definedName function="false" hidden="false" localSheetId="15" name="Print_Titles_0_0_0" vbProcedure="false">'MEM. DE CALCULO'!$2:$14</definedName>
    <definedName function="false" hidden="false" localSheetId="15" name="Print_Titles_0_0_0_0" vbProcedure="false">'MEM. DE CALCULO'!$2:$14</definedName>
    <definedName function="false" hidden="false" localSheetId="15" name="Print_Titles_0_0_0_0_0" vbProcedure="false">'MEM. DE CALCULO'!$2:$14</definedName>
    <definedName function="false" hidden="false" localSheetId="15" name="_xlnm.Print_Titles" vbProcedure="false">'MEM. DE CALCULO'!$2:$14</definedName>
    <definedName function="false" hidden="false" localSheetId="15" name="_xlnm.Print_Titles_0" vbProcedure="false">'MEM. DE CALCULO'!$2:$14</definedName>
    <definedName function="false" hidden="false" localSheetId="15" name="_xlnm.Print_Titles_0_0" vbProcedure="false">'MEM. DE CALCULO'!$2:$14</definedName>
    <definedName function="false" hidden="false" localSheetId="15" name="_xlnm.Print_Titles_0_0_0" vbProcedure="false">'MEM. DE CALCULO'!$2:$14</definedName>
    <definedName function="false" hidden="false" localSheetId="15" name="_xlnm.Print_Titles_0_0_0_0" vbProcedure="false">'MEM. DE CALCULO'!$2:$14</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<sst xmlns="http://schemas.openxmlformats.org/spreadsheetml/2006/main" count="27614" uniqueCount="13312">
  <si>
    <t xml:space="preserve">AUTOR:</t>
  </si>
  <si>
    <t xml:space="preserve">EVELIN LUANI MONTAGNA</t>
  </si>
  <si>
    <t xml:space="preserve">CAIXA</t>
  </si>
  <si>
    <t xml:space="preserve">DESONERADO</t>
  </si>
  <si>
    <t xml:space="preserve">OUTROS</t>
  </si>
  <si>
    <t xml:space="preserve">NÃO DESONERADO</t>
  </si>
  <si>
    <t xml:space="preserve">NOME DA EMPRESA</t>
  </si>
  <si>
    <t xml:space="preserve">Ref.: Tabela de Serviços SINAPI (NOVEMBRO/2019) e/ou composições PiniTCPO</t>
  </si>
  <si>
    <t xml:space="preserve"> </t>
  </si>
  <si>
    <t xml:space="preserve">DADOS</t>
  </si>
  <si>
    <t xml:space="preserve">BDI</t>
  </si>
  <si>
    <t xml:space="preserve">D E P A R T A M E N T O    D E    E N G E N H A R I A</t>
  </si>
  <si>
    <t xml:space="preserve">OBRA:</t>
  </si>
  <si>
    <t xml:space="preserve">CONSTRUÇÃO DA ESCOLA ESTADUAL JOSÉ ALVES BEZERRA</t>
  </si>
  <si>
    <t xml:space="preserve">DATA:</t>
  </si>
  <si>
    <t xml:space="preserve">LOCAL:</t>
  </si>
  <si>
    <t xml:space="preserve">AVENIDA GUILHERME MEYER, CENTRO, PORTO DOS GAÚCHOS - MT</t>
  </si>
  <si>
    <t xml:space="preserve">LEIS SOCIAIS:</t>
  </si>
  <si>
    <t xml:space="preserve">O  R  Ç  A  M  E  N  T  O</t>
  </si>
  <si>
    <t xml:space="preserve">ITEM</t>
  </si>
  <si>
    <t xml:space="preserve">CÓDIGO</t>
  </si>
  <si>
    <t xml:space="preserve">DESCRIÇÃO DO SERVIÇO</t>
  </si>
  <si>
    <t xml:space="preserve">UN.</t>
  </si>
  <si>
    <t xml:space="preserve">QUANT.</t>
  </si>
  <si>
    <t xml:space="preserve">PREÇO
UNIT. (R$)</t>
  </si>
  <si>
    <t xml:space="preserve">PREÇO
BDI. (R$)</t>
  </si>
  <si>
    <t xml:space="preserve">PREÇO
FINAL (R$)</t>
  </si>
  <si>
    <t xml:space="preserve">1.0</t>
  </si>
  <si>
    <t xml:space="preserve">A D M I N I S T R A Ç Ã O  O B R A</t>
  </si>
  <si>
    <t xml:space="preserve">1.1</t>
  </si>
  <si>
    <t xml:space="preserve">2.0</t>
  </si>
  <si>
    <t xml:space="preserve">S E R V I Ç O S   P R E L I M I N A R E S</t>
  </si>
  <si>
    <t xml:space="preserve">2.1</t>
  </si>
  <si>
    <t xml:space="preserve">74209/1</t>
  </si>
  <si>
    <t xml:space="preserve">2,5*5,0</t>
  </si>
  <si>
    <t xml:space="preserve">2.2</t>
  </si>
  <si>
    <t xml:space="preserve">CONFORME MANUAL DE CUSTOS DE INFRAESTRUTURA  VOLUME 07- CANTEIROS DE OBRAS - DIZ NA TABELA 40 - BANHEIROS E VESTIÁRIO 0,77 * MÃO DE OBRA VARIAVEL +MÃO DE OBRA FIXA ,PORTANTO (0,77* (10+2))</t>
  </si>
  <si>
    <t xml:space="preserve">2.3</t>
  </si>
  <si>
    <t xml:space="preserve">LIGAÇÃO PROVISÓRIA DE AGUA</t>
  </si>
  <si>
    <t xml:space="preserve">2.4</t>
  </si>
  <si>
    <t xml:space="preserve">LIGAÇÃO PROVISÓRIA DE ENERGIA</t>
  </si>
  <si>
    <t xml:space="preserve">2.5</t>
  </si>
  <si>
    <t xml:space="preserve">4*4</t>
  </si>
  <si>
    <t xml:space="preserve">2.6</t>
  </si>
  <si>
    <t xml:space="preserve">((28,20(Largura da Edificação+ Calçada, Até Muro Existente))*2)+((0,5+89,25(comprimento de Muro a Muro)+0,5)*2)</t>
  </si>
  <si>
    <t xml:space="preserve">2.8</t>
  </si>
  <si>
    <t xml:space="preserve">2.9</t>
  </si>
  <si>
    <t xml:space="preserve">3.0</t>
  </si>
  <si>
    <t xml:space="preserve">S E R V I Ç O S   D E    D E M O L I Ç Ã O (EXECUÇÃO DIRETA)</t>
  </si>
  <si>
    <t xml:space="preserve">3.1</t>
  </si>
  <si>
    <t xml:space="preserve">3.2</t>
  </si>
  <si>
    <t xml:space="preserve">3.3</t>
  </si>
  <si>
    <t xml:space="preserve">3.4</t>
  </si>
  <si>
    <t xml:space="preserve">3.5</t>
  </si>
  <si>
    <t xml:space="preserve">3.6</t>
  </si>
  <si>
    <t xml:space="preserve">3.7</t>
  </si>
  <si>
    <t xml:space="preserve">3.8</t>
  </si>
  <si>
    <t xml:space="preserve">3.9</t>
  </si>
  <si>
    <t xml:space="preserve">3.10</t>
  </si>
  <si>
    <t xml:space="preserve">3.11</t>
  </si>
  <si>
    <t xml:space="preserve">3.12</t>
  </si>
  <si>
    <t xml:space="preserve">3.13</t>
  </si>
  <si>
    <t xml:space="preserve">4.0</t>
  </si>
  <si>
    <t xml:space="preserve">C O N S T R U Ç Ã O    D O    M U R O</t>
  </si>
  <si>
    <t xml:space="preserve">TRANSPORTE E ESCAVAÇÃO</t>
  </si>
  <si>
    <t xml:space="preserve">4.1</t>
  </si>
  <si>
    <t xml:space="preserve">(3*1,95*1,95)+(2,05*2,05)+(2*2)+(3*1,75*1,95)+(10*2*2,2)+(12*1,9*2,1)+(2*1,65*1,85)+(3*1,45*1,65)+(1,95*1,95)+(15*1,6*1,6)+(3*1,6*1,6)+(2*1,75*1,75)+(18*2,45*2,45)+(2*2,3*2,3)+(2*2,1*2,1)+(3*1,85*2)+(3*1,8*1,8)+(2*1,6*1,75)+(2,1*2,3)+(1,75*1,95)+(4*1,7*1,9)+(1,35*1,55)+(2,05*2,25)</t>
  </si>
  <si>
    <t xml:space="preserve">4.2</t>
  </si>
  <si>
    <t xml:space="preserve">(3*1,55*1,55)+(1,65*1,65)+(1,6*1,6)+(3*1,35*1,55)+(10*1,6*1,8)+(12*1,5*1,7)+(2*1,25*1,45)+(3*1,05*1,25)+(1,55*1,55)+(15*1,2*1,2)+(3*1,2*1,2)+(2*1,35*1,35)+(18*2,05*2,05)+(2*1,9*1,9)+(2*1,7*1,7)+(3*1,45*1,6)+(3*1,4*1,4)+(2*1,2*1,35)+(1,7*1,9)+(1,35*1,55)+(4*1,3*1,5)+(0,95*1,15)+(1,65*1,85);</t>
  </si>
  <si>
    <t xml:space="preserve">SAPATA</t>
  </si>
  <si>
    <t xml:space="preserve">4.3</t>
  </si>
  <si>
    <t xml:space="preserve">563,17*0,55*0,4</t>
  </si>
  <si>
    <t xml:space="preserve">4.4</t>
  </si>
  <si>
    <t xml:space="preserve">74157/4</t>
  </si>
  <si>
    <t xml:space="preserve">123,89-36,13</t>
  </si>
  <si>
    <t xml:space="preserve">4.5</t>
  </si>
  <si>
    <t xml:space="preserve">563,17*0,15</t>
  </si>
  <si>
    <t xml:space="preserve">4.6</t>
  </si>
  <si>
    <t xml:space="preserve">4.7</t>
  </si>
  <si>
    <t xml:space="preserve">VIGAS BALDRAMES</t>
  </si>
  <si>
    <t xml:space="preserve">4.9</t>
  </si>
  <si>
    <t xml:space="preserve">4.10</t>
  </si>
  <si>
    <t xml:space="preserve">4.11</t>
  </si>
  <si>
    <t xml:space="preserve">4.12</t>
  </si>
  <si>
    <t xml:space="preserve">4.13</t>
  </si>
  <si>
    <t xml:space="preserve">4.14</t>
  </si>
  <si>
    <t xml:space="preserve">PILARES</t>
  </si>
  <si>
    <t xml:space="preserve">4.15</t>
  </si>
  <si>
    <t xml:space="preserve">4.16</t>
  </si>
  <si>
    <t xml:space="preserve">VIGAS</t>
  </si>
  <si>
    <t xml:space="preserve">4.17</t>
  </si>
  <si>
    <t xml:space="preserve">4.18</t>
  </si>
  <si>
    <t xml:space="preserve">4.19</t>
  </si>
  <si>
    <t xml:space="preserve">4.20</t>
  </si>
  <si>
    <t xml:space="preserve">4.21</t>
  </si>
  <si>
    <t xml:space="preserve">4.22</t>
  </si>
  <si>
    <t xml:space="preserve">ALVENARIA E ACABAMENTO</t>
  </si>
  <si>
    <t xml:space="preserve">4.23</t>
  </si>
  <si>
    <t xml:space="preserve">4.24</t>
  </si>
  <si>
    <t xml:space="preserve">4.25</t>
  </si>
  <si>
    <t xml:space="preserve">4.26</t>
  </si>
  <si>
    <t xml:space="preserve">5.0</t>
  </si>
  <si>
    <t xml:space="preserve">M O V I M E N T O  D E   T E R R A</t>
  </si>
  <si>
    <t xml:space="preserve">SAPATA OU BLOCO</t>
  </si>
  <si>
    <t xml:space="preserve">5.1</t>
  </si>
  <si>
    <t xml:space="preserve">5.2</t>
  </si>
  <si>
    <t xml:space="preserve">372,75-239,69-76,51</t>
  </si>
  <si>
    <t xml:space="preserve">VIGA BALDRAME</t>
  </si>
  <si>
    <t xml:space="preserve">5.3</t>
  </si>
  <si>
    <t xml:space="preserve">5.4</t>
  </si>
  <si>
    <t xml:space="preserve">6.0</t>
  </si>
  <si>
    <t xml:space="preserve">E S T R U T U R A</t>
  </si>
  <si>
    <t xml:space="preserve">SAPATAS</t>
  </si>
  <si>
    <t xml:space="preserve">6.1</t>
  </si>
  <si>
    <t xml:space="preserve">6.2</t>
  </si>
  <si>
    <t xml:space="preserve">CONFORME PROJETO ESTRUTURAL</t>
  </si>
  <si>
    <t xml:space="preserve">6.3</t>
  </si>
  <si>
    <t xml:space="preserve">6.4</t>
  </si>
  <si>
    <t xml:space="preserve">VIGA BALDRAME </t>
  </si>
  <si>
    <t xml:space="preserve">6.5</t>
  </si>
  <si>
    <t xml:space="preserve">6.6</t>
  </si>
  <si>
    <t xml:space="preserve">6.7</t>
  </si>
  <si>
    <t xml:space="preserve">6.8</t>
  </si>
  <si>
    <t xml:space="preserve">6.9</t>
  </si>
  <si>
    <t xml:space="preserve">6.10</t>
  </si>
  <si>
    <t xml:space="preserve">6.11</t>
  </si>
  <si>
    <t xml:space="preserve">6.12</t>
  </si>
  <si>
    <t xml:space="preserve">74106/1</t>
  </si>
  <si>
    <t xml:space="preserve">VIGAS </t>
  </si>
  <si>
    <t xml:space="preserve">6.13</t>
  </si>
  <si>
    <t xml:space="preserve">6.14</t>
  </si>
  <si>
    <t xml:space="preserve">6.15</t>
  </si>
  <si>
    <t xml:space="preserve">6.16</t>
  </si>
  <si>
    <t xml:space="preserve">6.17</t>
  </si>
  <si>
    <t xml:space="preserve">6.18</t>
  </si>
  <si>
    <t xml:space="preserve">6.19</t>
  </si>
  <si>
    <t xml:space="preserve">6.20</t>
  </si>
  <si>
    <t xml:space="preserve">6.21</t>
  </si>
  <si>
    <t xml:space="preserve">6.22</t>
  </si>
  <si>
    <t xml:space="preserve">6.23</t>
  </si>
  <si>
    <t xml:space="preserve">6.24</t>
  </si>
  <si>
    <t xml:space="preserve">6.25</t>
  </si>
  <si>
    <t xml:space="preserve">7.0</t>
  </si>
  <si>
    <t xml:space="preserve">A L V E N A R I A S ,   F E C H A M E N T O S   E   D I V I S Ó R I A S</t>
  </si>
  <si>
    <t xml:space="preserve">ALVENARIA</t>
  </si>
  <si>
    <t xml:space="preserve">7.1</t>
  </si>
  <si>
    <t xml:space="preserve">((67,8(Sala de Aula 01 - ADM)*3,9 (Altura))+(3,35 (banheiro PCD)*3,9 (Altura)) +(8,2(banheiro)*3,9 (Altura)) +(3,35(banheiroPCD)*3,9) +(67,8(Sala de Aula 01 - ADM*7,41 (Altura) +(67,8 (Cozinha - Sala Multiuso) *7,41 (Altura))+(21,45 (Cozinha - Sala Multiuso) *3,90 (Altura))+(3,75 (PCD sala dos Professores) *3,9 (Altura)) +(9 (Parede de dentro, A. Serv. - Desp. Alim.) *3,9 (Altura)) +(89,25 (A. Serviço - Sala Multiuso) *3,9 (Altura)) +(9,05 (Paredes Verticais) *3,9 (Altura) *24 (Quantidades Iguais))+(3,3 (Comp. "Oitão" corredor)*2,15 (Alt. "Oitão" corredor)*2 (Frente e Fundo)) +((1,81/2 (altura média"oitão"))*2 (Frente e Fundo)) +(((0,91+2,53 )/2 (Altura Média " Oitão")) *12,3 (Comprimeito) *2 (frente e Fundo)) +(((2,53+2,31)/2 (Altura Média " Oitão"))*1,5  (Comprimeito) *2 (frente e Fundo))+ (3,2 (A. serviço - Desp. Alim.)* 3,9 (Altura) *4 (Quantidades Iguais)) +(1,9 (PCD -Sala dos Prof.) *3,9 (Altura) *2 (Quantidades Iguais))+(((1,8+1,28 (Bancada Biblioteca))*1 (Altura)) +(5,05 (Banh. PCD) *3,9 (Altura)* 2 (Quantidades Iguais))+((1,15 (Bancada Comp.)*0,85 (Bancada Altura)*3 ( Quantidade iguais))+(1,15 (Bancada Comp.) *0,73  (Bancada Altura)) +(4,25 (Bancada Comp.) *1,3 (Bancada Altura))*3 (quantidade de Bancadas))+(0,6 (Base da Bancada) *0,85 (Altura) *12 (Quantidades Iguais))+(0,8 (Base da Lav. de Utensil. Cozinha) *0,85 (Altura) *1)) +((0,35+0,35+3,1 (Bebedouro))*0,91 (Altura Bebedouro)))-((0,9*2,1*21)+(0,8*2,1*7)+(0,8*2,1*1)+(0,9*2,1*4)+(3*2*23)+(3*0,6*25)+(0,4*0,4*6)+(0,8*0,4*3)+(2*1,5*1)+(44*2*1,2)) (Descontos)</t>
  </si>
  <si>
    <t xml:space="preserve">(68,8*4,16)+(3,35*4,48)+(8,2*4,88)+(3,35*2,58)+(67,8*7,41)+(89,25*7,41)+(3,75*5,41)+(89,25*4,19)+(9*4,7)+(9,05*5,41*24)+(3,2*4,7*4)+(1,9*5,41*2)+(1,85*4,48*2)+(5,05*4,48*2)-((0,9*2,1*21)+(0,8*2,1*7)+(0,8*2,1*1)+(0,9*2,1*4)+(3*2*23)+(3*0,6*25)+(0,4*0,4*6)+(0,8*0,4*3)+(2*1,5*1</t>
  </si>
  <si>
    <t xml:space="preserve">VERGAS E CONTRAVERGAS</t>
  </si>
  <si>
    <t xml:space="preserve">7.2</t>
  </si>
  <si>
    <t xml:space="preserve">((0,5+0,4)*6)+((0,5+0,8)*3)</t>
  </si>
  <si>
    <t xml:space="preserve">7.3</t>
  </si>
  <si>
    <t xml:space="preserve">7.4</t>
  </si>
  <si>
    <t xml:space="preserve">((0,5+3)*23)+((0,5+3)*25)+((0,5+2)*1)</t>
  </si>
  <si>
    <t xml:space="preserve">7.5</t>
  </si>
  <si>
    <t xml:space="preserve">7.6</t>
  </si>
  <si>
    <t xml:space="preserve">((0,5+0,9)*25)+((0,5+0,8)*8</t>
  </si>
  <si>
    <t xml:space="preserve">7.7</t>
  </si>
  <si>
    <t xml:space="preserve">8.0</t>
  </si>
  <si>
    <t xml:space="preserve">E S Q U A D R I A S</t>
  </si>
  <si>
    <t xml:space="preserve">8.1</t>
  </si>
  <si>
    <t xml:space="preserve">(3*0,6*25)+(0,4*0,4*6)+(0,8*0,4*3)</t>
  </si>
  <si>
    <t xml:space="preserve">8.2</t>
  </si>
  <si>
    <t xml:space="preserve">(3*2*23)</t>
  </si>
  <si>
    <t xml:space="preserve">8.3</t>
  </si>
  <si>
    <t xml:space="preserve">44*2*1,2</t>
  </si>
  <si>
    <t xml:space="preserve">8.4</t>
  </si>
  <si>
    <t xml:space="preserve">8.5</t>
  </si>
  <si>
    <t xml:space="preserve">8.6</t>
  </si>
  <si>
    <t xml:space="preserve">8.7</t>
  </si>
  <si>
    <t xml:space="preserve">8.8</t>
  </si>
  <si>
    <t xml:space="preserve">8.9</t>
  </si>
  <si>
    <t xml:space="preserve">8.10</t>
  </si>
  <si>
    <t xml:space="preserve">8.11</t>
  </si>
  <si>
    <t xml:space="preserve">8.12</t>
  </si>
  <si>
    <t xml:space="preserve">8.13</t>
  </si>
  <si>
    <t xml:space="preserve">74238/2</t>
  </si>
  <si>
    <t xml:space="preserve">9.0</t>
  </si>
  <si>
    <t xml:space="preserve">C O B E R T U R A S</t>
  </si>
  <si>
    <t xml:space="preserve">9.1</t>
  </si>
  <si>
    <t xml:space="preserve">CONFORME PROJETO ARQUITETÔNICO</t>
  </si>
  <si>
    <t xml:space="preserve">9.2</t>
  </si>
  <si>
    <t xml:space="preserve">9.3</t>
  </si>
  <si>
    <t xml:space="preserve">9.4</t>
  </si>
  <si>
    <t xml:space="preserve">9.5</t>
  </si>
  <si>
    <t xml:space="preserve">9.6</t>
  </si>
  <si>
    <t xml:space="preserve">9.7</t>
  </si>
  <si>
    <t xml:space="preserve">9.8</t>
  </si>
  <si>
    <t xml:space="preserve">9.9</t>
  </si>
  <si>
    <t xml:space="preserve">9.10</t>
  </si>
  <si>
    <t xml:space="preserve">9.11</t>
  </si>
  <si>
    <t xml:space="preserve">9.12</t>
  </si>
  <si>
    <t xml:space="preserve">9.13</t>
  </si>
  <si>
    <t xml:space="preserve">10.0</t>
  </si>
  <si>
    <t xml:space="preserve">R E V E S T I M E N T O    E    I M P E R M E A B I L I Z A Ç Ã O</t>
  </si>
  <si>
    <t xml:space="preserve">PAREDE</t>
  </si>
  <si>
    <t xml:space="preserve">10.1</t>
  </si>
  <si>
    <t xml:space="preserve">(((42,4*3,8)-((3*2 (J1) *2 (Quant.))+(0,9*2,1(P1))+(3*0,6 (J2)*2 (Quant.))))*2 (ADM e Biblioteca))+(((30,1*3,8)-((3*2 (J1))+(0,9*2,1(P1))+(3*0,6 (J2))))*18 (Quantidades iguais))+(((30,1 (Sala dos Professores)*3,8)-((3*2 (J1))+(0,9*2,1*3(1-P1+ 1-P4)))))+(((3,42*3,8)-((0,8*0,4 (J4))+(0,9*2,1 (P4))))*2 (PCDs Sala dos Professores))+(((29,4 (Cozinha)*3,8)-((2*1,5(J5))+(0,8*2,1(P2)*3 (Quant.))+(3*0,6(J2)))))+(((10,4 (a. Serv.)*3,8)-((0,8*0,4(J4))+(0,8*2,1(P2)))))+(((9,4*3,8)-((0,4*0,4(J3))+(0,8*2,1(P2))))*2 (WCs))+(((9,8*3,8)-((0,4*0,4(J3))+(0,8*2,1(P2))))*2 (Desp. Utens e Alim.) +(((20,85*3,8)-((0,8*2,1(P2))))*2 (Banh. Fem. e Masc.))+(((11*3,8)-((0,4*0,4(J3))+(0,9*2,1(P4))))*2 (PCD Fem. e Masc.)+(((67,80* 7,41(Corredor))-((3*0,6*11)+(0,9*2,1*9)))*2)+((21,45*3,8)-((3*0,6)+(2*1,5)+(0,9*2,1*3)+(0,8*2,1)))+(((((0,85*1,15*3)+(1,15*0,73)+(4,25*1,3))*3)+(0,6*0,85*12)+(0,8*0,85*1)+((0,35+0,35+3,1)*0,91))*2)</t>
  </si>
  <si>
    <t xml:space="preserve">10.2</t>
  </si>
  <si>
    <t xml:space="preserve">((89,25*3,9)+(9,35*3,9)+(9,35*3,9)+(9,35*3,9)+(67,8*3,9)+((1,81/2)*2)+(((0,91+2,53)/2)*12,3*2)+(2,13*67,8*2)+(3,3*2,13*2)+(((2,53+2,31)/2)*1,5*2)+(20,35))-((3*2*23)+(3*0,6*2)+(0,8*0,4*1)+(0,4*0,4*4)+(0,8*2,1*3)+(2*1,2*44))</t>
  </si>
  <si>
    <t xml:space="preserve">10.3</t>
  </si>
  <si>
    <t xml:space="preserve">SOMA DOS REVESTIMENTOS</t>
  </si>
  <si>
    <t xml:space="preserve">10.4</t>
  </si>
  <si>
    <t xml:space="preserve">CHAPISCO INTERNO - EMBOÇO PARA CERÂMICA</t>
  </si>
  <si>
    <t xml:space="preserve">10.5</t>
  </si>
  <si>
    <t xml:space="preserve">10.6</t>
  </si>
  <si>
    <t xml:space="preserve">(((42,4*1,35)-((3*(1,35-1)*2)+(0,9*2,1)))*2)+(((30,1*1,35)-((3*(1,35-1))+(0,9*1,35)))*18)+(((30,1*1,35)-((3*(1,35-1))+(0,9*1,35*3))))+(((3,42*1,8)-((0,9*1,8))*2))+(((29,4*1,35)-((0,8*1,35*3))))+(((10,4*1,8)-((0,8*1,8))))+(((9,4*1,8)-(0,8*1,8))*2)+((9,8*1,8)-((0,8*1,8))*2)+(((20,85*1,8)-((0,8*1,8)))*2)+(((11*1,8)-(0,9*1,8))*2)+(((61,65*1,35*2)-(0,9*1,35*9*2))*2)+(((27,6*1,35)-(2*(1,35-1))+(0,9*1,35*3)+(0,8*1,35))*2)+(6,15*1,35)+(((1,85*1,35)-(0,8*1,35))*2)+(((2,2*1,35)-(0,9*1,35))*2)+(((0,85*1,2*3)+(0,85*0,73)+(4,25*1,3*2)+(0,6*0,85*12)+(0,8*0,85*1)+((0,35+0,35+3,1)*0,91))*1)+((0,97+0,98)*1,35)</t>
  </si>
  <si>
    <t xml:space="preserve">10.7</t>
  </si>
  <si>
    <t xml:space="preserve">((0,15+0,5+0,98+0,5+0,5+0,98+0,5+0,15)*0,73)+((0,15+0,5+0,98+0,5+0,15+0,5+1,33+0,5+0,15+0,5+1,34+0,15+1,1515+0,5+1,34+0,5+0,15+0,5+1,33+0,5+0,15+0,5+0,98+0,5+0,15)*0,85)</t>
  </si>
  <si>
    <t xml:space="preserve">11.0</t>
  </si>
  <si>
    <t xml:space="preserve">P I S O S    E    P A V I M E N T O S</t>
  </si>
  <si>
    <t xml:space="preserve">11.1</t>
  </si>
  <si>
    <t xml:space="preserve">(109,95*2)+(54,3*18)+46,3+7,3+7,3+51,3+6,4+4,8+4,8+5,44+5,44+7,47+7,47+24,1+24,1+253,96+208,1+361,29</t>
  </si>
  <si>
    <t xml:space="preserve">11.2</t>
  </si>
  <si>
    <t xml:space="preserve">(109,95*2)+(54,3*18)+46,3+7,3+7,3+51,3+6,4+4,8+4,8+5,44+5,44+7,47+7,47+24,1+24,1+253,96+208,1</t>
  </si>
  <si>
    <t xml:space="preserve">11.3</t>
  </si>
  <si>
    <t xml:space="preserve">11.4</t>
  </si>
  <si>
    <t xml:space="preserve">361,29*0,07</t>
  </si>
  <si>
    <t xml:space="preserve">12.0</t>
  </si>
  <si>
    <t xml:space="preserve">F O R R O</t>
  </si>
  <si>
    <t xml:space="preserve">12.1</t>
  </si>
  <si>
    <t xml:space="preserve">(109,95*2)+(54,3*18)+46,3+7,3+7,3+51,3+6,4+4,8+4,8+5,44+5,44+7,47+7,47+24,1+24,1+253,96</t>
  </si>
  <si>
    <t xml:space="preserve">13.0</t>
  </si>
  <si>
    <t xml:space="preserve">I N S T A L A Ç Õ E S   H I D R O S S A N I T Á R I A S </t>
  </si>
  <si>
    <t xml:space="preserve">ALIMENTAÇÃO PREDIAL</t>
  </si>
  <si>
    <t xml:space="preserve">13.1</t>
  </si>
  <si>
    <t xml:space="preserve">KIT CAVALETE PARA MEDIÇÃO DE ÁGUA - ENTRADA PRINCIPAL, EM AÇO GALVANIZADO DN 32 (1 ¼)  FORNECIMENTO E INSTALAÇÃO (EXCLUSIVE HIDRÔMETRO). AF_11/2016</t>
  </si>
  <si>
    <t xml:space="preserve">13.2</t>
  </si>
  <si>
    <t xml:space="preserve">HIDRÔMETRO DN 25 (¾ ), 5,0 M³/H FORNECIMENTO E INSTALAÇÃO. AF_11/2016</t>
  </si>
  <si>
    <t xml:space="preserve">13.3</t>
  </si>
  <si>
    <t xml:space="preserve">CAIXA EM CONCRETO PRÉ-MOLDADO PARA ABRIGO DE HIDRÔMETRO COM DN 20 (½)  FORNECIMENTO E INSTALAÇÃO. AF_11/2016</t>
  </si>
  <si>
    <t xml:space="preserve">13.4</t>
  </si>
  <si>
    <t xml:space="preserve">TUBO, PVC, SOLDÁVEL, DN 25MM, INSTALADO EM RAMAL DE DISTRIBUIÇÃO DE ÁGUA - FORNECIMENTO E INSTALAÇÃO. AF_12/2014</t>
  </si>
  <si>
    <t xml:space="preserve">13.5</t>
  </si>
  <si>
    <t xml:space="preserve">TORNEIRA DE BÓIA REAL, ROSCÁVEL, 1", FORNECIDA E INSTALADA EM RESERVAÇÃO DE ÁGUA. AF_06/2016</t>
  </si>
  <si>
    <t xml:space="preserve">13.6</t>
  </si>
  <si>
    <t xml:space="preserve">JOELHO 90 GRAUS, PVC, SOLDÁVEL, DN 25MM, INSTALADO EM RAMAL OU SUB-RAMAL DE ÁGUA - FORNECIMENTO E INSTALAÇÃO. AF_12/2014</t>
  </si>
  <si>
    <t xml:space="preserve">13.7</t>
  </si>
  <si>
    <t xml:space="preserve">RESERVATÓRIO EM AÇO DO TIPO TAÇA COM COLUNA SECA (ALTURA DA COLUNA: 6,00M) - VOLUME: 30.000L - FORNECIMENTO E INSTALAÇÃO (FUNDAÇÃO NÃO INCLUSA)</t>
  </si>
  <si>
    <t xml:space="preserve">CONEXÕES, BUCHAS/LUVAS, ADAPTADORES E TUBULAÇÃO</t>
  </si>
  <si>
    <t xml:space="preserve">TUBULAÇÃO - PVC SOLDÁVEL MARROM</t>
  </si>
  <si>
    <t xml:space="preserve">13.8</t>
  </si>
  <si>
    <t xml:space="preserve">ESCAVAÇÃO MECANIZADA DE VALA COM PROF. MAIOR QUE 1,5 M ATÉ 3,0 M (MÉDIA ENTRE MONTANTE E JUSANTE/UMA COMPOSIÇÃO POR TRECHO), COM ESCAVADEIRA HIDRÁULICA (0,8 M3/111 HP), LARGURA ATÉ 1,5 M, EM SOLO DE 1A CATEGORIA, EM LOCAIS COM ALTO NÍVEL DE INTERFERÊNCIA. AF_01/2015</t>
  </si>
  <si>
    <t xml:space="preserve">13.9</t>
  </si>
  <si>
    <t xml:space="preserve">REATERRO MANUAL APILOADO COM SOQUETE. AF_10/2017</t>
  </si>
  <si>
    <t xml:space="preserve">13.10</t>
  </si>
  <si>
    <t xml:space="preserve">ALVENARIA ESTRUTURAL DE BLOCOS CERÂMICOS 14X19X29, (ESPESSURA DE 14 CM), PARA PAREDES COM ÁREA LÍQUIDA MAIOR OU IGUAL A 6M², SEM VÃOS, UTILIZANDO PALHETA E ARGAMASSA DE ASSENTAMENTO COM PREPARO EM BETONEIRA. AF_12/2014</t>
  </si>
  <si>
    <t xml:space="preserve">13.11</t>
  </si>
  <si>
    <t xml:space="preserve">ALVENARIA EM TIJOLO CERAMICO MACICO 5X10X20CM 1/2 VEZ (ESPESSURA 10CM), ASSENTADO COM ARGAMASSA TRACO 1:2:8 (CIMENTO, CAL E AREIA)</t>
  </si>
  <si>
    <t xml:space="preserve">13.12</t>
  </si>
  <si>
    <t xml:space="preserve">CONCRETO FCK = 25MPA, TRAÇO 1:2,3:2,7 (CIMENTO/ AREIA MÉDIA/ BRITA 1)  - PREPARO MECÂNICO COM BETONEIRA 400 L. AF_07/2016</t>
  </si>
  <si>
    <t xml:space="preserve">13.13</t>
  </si>
  <si>
    <t xml:space="preserve">TAMPA EM CONCRETO ARMADO 60X60X5CM P/CX INSPECAO/FOSSA SEPTICA</t>
  </si>
  <si>
    <t xml:space="preserve">13.14</t>
  </si>
  <si>
    <t xml:space="preserve">JOELHO 90 GRAUS, PVC, SERIE NORMAL, ESGOTO PREDIAL, DN 100 MM, JUNTA ELÁSTICA, FORNECIDO E INSTALADO EM RAMAL DE DESCARGA OU RAMAL DE ESGOTO SANITÁRIO. AF_12/2014</t>
  </si>
  <si>
    <t xml:space="preserve">13.15</t>
  </si>
  <si>
    <t xml:space="preserve">LEITO FILTRANTE - FORN.E ENCHIMENTO C/ BRITA NO. 4</t>
  </si>
  <si>
    <t xml:space="preserve">13.16</t>
  </si>
  <si>
    <t xml:space="preserve">FABRICAÇÃO, MONTAGEM E DESMONTAGEM DE FORMA PARA RADIER, EM MADEIRA SERRADA, 4 UTILIZAÇÕES. AF_09/2017</t>
  </si>
  <si>
    <t xml:space="preserve">13.17</t>
  </si>
  <si>
    <t xml:space="preserve">ARMAÇÃO DE LAJE DE UMA ESTRUTURA CONVENCIONAL DE CONCRETO ARMADO EM UMA EDIFICAÇÃO TÉRREA OU SOBRADO UTILIZANDO AÇO CA-50 DE 12,5 MM - MONTAGEM. AF_12/2015</t>
  </si>
  <si>
    <t xml:space="preserve">13.18</t>
  </si>
  <si>
    <t xml:space="preserve">13.19</t>
  </si>
  <si>
    <t xml:space="preserve">13.20</t>
  </si>
  <si>
    <t xml:space="preserve">13.21</t>
  </si>
  <si>
    <t xml:space="preserve">13.22</t>
  </si>
  <si>
    <t xml:space="preserve">13.23</t>
  </si>
  <si>
    <t xml:space="preserve">13.24</t>
  </si>
  <si>
    <t xml:space="preserve">13.25</t>
  </si>
  <si>
    <t xml:space="preserve">13.26</t>
  </si>
  <si>
    <t xml:space="preserve">13.27</t>
  </si>
  <si>
    <t xml:space="preserve">13.28</t>
  </si>
  <si>
    <t xml:space="preserve">13.29</t>
  </si>
  <si>
    <t xml:space="preserve">13.30</t>
  </si>
  <si>
    <t xml:space="preserve">13.31</t>
  </si>
  <si>
    <t xml:space="preserve">13.32</t>
  </si>
  <si>
    <t xml:space="preserve">13.33</t>
  </si>
  <si>
    <t xml:space="preserve">13.34</t>
  </si>
  <si>
    <t xml:space="preserve">13.35</t>
  </si>
  <si>
    <t xml:space="preserve">13.36</t>
  </si>
  <si>
    <t xml:space="preserve">13.37</t>
  </si>
  <si>
    <t xml:space="preserve">13.38</t>
  </si>
  <si>
    <t xml:space="preserve">13.39</t>
  </si>
  <si>
    <t xml:space="preserve">LOUÇAS, METAIS E ACESSÓRIOS</t>
  </si>
  <si>
    <t xml:space="preserve">13.40</t>
  </si>
  <si>
    <t xml:space="preserve">13.41</t>
  </si>
  <si>
    <t xml:space="preserve">13.42</t>
  </si>
  <si>
    <t xml:space="preserve">13.43</t>
  </si>
  <si>
    <t xml:space="preserve">13.44</t>
  </si>
  <si>
    <t xml:space="preserve">13.45</t>
  </si>
  <si>
    <t xml:space="preserve">13.46</t>
  </si>
  <si>
    <t xml:space="preserve">13.47</t>
  </si>
  <si>
    <t xml:space="preserve">74234/1</t>
  </si>
  <si>
    <t xml:space="preserve">13.48</t>
  </si>
  <si>
    <t xml:space="preserve">13.49</t>
  </si>
  <si>
    <t xml:space="preserve">13.50</t>
  </si>
  <si>
    <t xml:space="preserve">13.51</t>
  </si>
  <si>
    <t xml:space="preserve">13.52</t>
  </si>
  <si>
    <t xml:space="preserve">13.53</t>
  </si>
  <si>
    <t xml:space="preserve">13.54</t>
  </si>
  <si>
    <t xml:space="preserve">13.55</t>
  </si>
  <si>
    <t xml:space="preserve">13.56</t>
  </si>
  <si>
    <t xml:space="preserve">13.57</t>
  </si>
  <si>
    <t xml:space="preserve">13.58</t>
  </si>
  <si>
    <t xml:space="preserve">13.59</t>
  </si>
  <si>
    <t xml:space="preserve">13.60</t>
  </si>
  <si>
    <t xml:space="preserve">13.61</t>
  </si>
  <si>
    <t xml:space="preserve">LOUÇAS PARA PDC</t>
  </si>
  <si>
    <t xml:space="preserve">13.63</t>
  </si>
  <si>
    <t xml:space="preserve">13.64</t>
  </si>
  <si>
    <t xml:space="preserve">13.65</t>
  </si>
  <si>
    <t xml:space="preserve">13.66</t>
  </si>
  <si>
    <t xml:space="preserve">13.67</t>
  </si>
  <si>
    <t xml:space="preserve">13.68</t>
  </si>
  <si>
    <t xml:space="preserve">13.69</t>
  </si>
  <si>
    <t xml:space="preserve">INSTALAÇÕES SANITÁRIAS</t>
  </si>
  <si>
    <t xml:space="preserve">13.70</t>
  </si>
  <si>
    <t xml:space="preserve">13.71</t>
  </si>
  <si>
    <t xml:space="preserve">74166/1</t>
  </si>
  <si>
    <t xml:space="preserve">13.72</t>
  </si>
  <si>
    <t xml:space="preserve">13.73</t>
  </si>
  <si>
    <t xml:space="preserve">13.74</t>
  </si>
  <si>
    <t xml:space="preserve">13.75</t>
  </si>
  <si>
    <t xml:space="preserve">13.76</t>
  </si>
  <si>
    <t xml:space="preserve">13.77</t>
  </si>
  <si>
    <t xml:space="preserve">13.78</t>
  </si>
  <si>
    <t xml:space="preserve">13.79</t>
  </si>
  <si>
    <t xml:space="preserve">13.80</t>
  </si>
  <si>
    <t xml:space="preserve">13.81</t>
  </si>
  <si>
    <t xml:space="preserve">13.82</t>
  </si>
  <si>
    <t xml:space="preserve">13.83</t>
  </si>
  <si>
    <t xml:space="preserve">13.84</t>
  </si>
  <si>
    <t xml:space="preserve">13.85</t>
  </si>
  <si>
    <t xml:space="preserve">13.86</t>
  </si>
  <si>
    <t xml:space="preserve">13.87</t>
  </si>
  <si>
    <t xml:space="preserve">13.88</t>
  </si>
  <si>
    <t xml:space="preserve">13.89</t>
  </si>
  <si>
    <t xml:space="preserve">13.90</t>
  </si>
  <si>
    <t xml:space="preserve">13.91</t>
  </si>
  <si>
    <t xml:space="preserve">13.92</t>
  </si>
  <si>
    <t xml:space="preserve">13.93</t>
  </si>
  <si>
    <t xml:space="preserve">VENTILAÇÃO ESGOTO</t>
  </si>
  <si>
    <t xml:space="preserve">13.94</t>
  </si>
  <si>
    <t xml:space="preserve">13.95</t>
  </si>
  <si>
    <t xml:space="preserve">13.96</t>
  </si>
  <si>
    <t xml:space="preserve">13.97</t>
  </si>
  <si>
    <t xml:space="preserve">13.98</t>
  </si>
  <si>
    <t xml:space="preserve">13.99</t>
  </si>
  <si>
    <t xml:space="preserve">CONSTRUÇÃO DE TANQUE SÉPTICO</t>
  </si>
  <si>
    <t xml:space="preserve">CONSTRUÇÃO DE FILTRO ANAEROBICO</t>
  </si>
  <si>
    <t xml:space="preserve">73873/2</t>
  </si>
  <si>
    <t xml:space="preserve">CONSTRUÇÃO DE SUMIDOUROS</t>
  </si>
  <si>
    <t xml:space="preserve">14.0</t>
  </si>
  <si>
    <t xml:space="preserve">I N S T A L A Ç Õ E S   E L É T R I C A S </t>
  </si>
  <si>
    <t xml:space="preserve">14.1</t>
  </si>
  <si>
    <t xml:space="preserve">14.2</t>
  </si>
  <si>
    <t xml:space="preserve">14.3</t>
  </si>
  <si>
    <t xml:space="preserve">14.4</t>
  </si>
  <si>
    <t xml:space="preserve">14.5</t>
  </si>
  <si>
    <t xml:space="preserve">14.6</t>
  </si>
  <si>
    <t xml:space="preserve">14.7</t>
  </si>
  <si>
    <t xml:space="preserve">14.8</t>
  </si>
  <si>
    <t xml:space="preserve">14.9</t>
  </si>
  <si>
    <t xml:space="preserve">14.10</t>
  </si>
  <si>
    <t xml:space="preserve">14.11</t>
  </si>
  <si>
    <t xml:space="preserve">14.12</t>
  </si>
  <si>
    <t xml:space="preserve">14.14</t>
  </si>
  <si>
    <t xml:space="preserve">14.15</t>
  </si>
  <si>
    <t xml:space="preserve">14.16</t>
  </si>
  <si>
    <t xml:space="preserve">14.17</t>
  </si>
  <si>
    <t xml:space="preserve">14.18</t>
  </si>
  <si>
    <t xml:space="preserve">14.19</t>
  </si>
  <si>
    <t xml:space="preserve">14.20</t>
  </si>
  <si>
    <t xml:space="preserve">14.21</t>
  </si>
  <si>
    <t xml:space="preserve">14.22</t>
  </si>
  <si>
    <t xml:space="preserve">14.23</t>
  </si>
  <si>
    <t xml:space="preserve">14.24</t>
  </si>
  <si>
    <t xml:space="preserve">14.25</t>
  </si>
  <si>
    <t xml:space="preserve">14.26</t>
  </si>
  <si>
    <t xml:space="preserve">14.27</t>
  </si>
  <si>
    <t xml:space="preserve">14.28</t>
  </si>
  <si>
    <t xml:space="preserve">14.29</t>
  </si>
  <si>
    <t xml:space="preserve">14.30</t>
  </si>
  <si>
    <t xml:space="preserve">14.31</t>
  </si>
  <si>
    <t xml:space="preserve">14.32</t>
  </si>
  <si>
    <t xml:space="preserve">14.33</t>
  </si>
  <si>
    <t xml:space="preserve">14.34</t>
  </si>
  <si>
    <t xml:space="preserve">74131/4</t>
  </si>
  <si>
    <t xml:space="preserve">14.35</t>
  </si>
  <si>
    <t xml:space="preserve">74131/5</t>
  </si>
  <si>
    <t xml:space="preserve">14.36</t>
  </si>
  <si>
    <t xml:space="preserve">74131/6</t>
  </si>
  <si>
    <t xml:space="preserve">14.37</t>
  </si>
  <si>
    <t xml:space="preserve">74131/7</t>
  </si>
  <si>
    <t xml:space="preserve">14.38</t>
  </si>
  <si>
    <t xml:space="preserve">14.39</t>
  </si>
  <si>
    <t xml:space="preserve">14.40</t>
  </si>
  <si>
    <t xml:space="preserve">14.41</t>
  </si>
  <si>
    <t xml:space="preserve">14.42</t>
  </si>
  <si>
    <t xml:space="preserve">74130/5</t>
  </si>
  <si>
    <t xml:space="preserve">14.43</t>
  </si>
  <si>
    <t xml:space="preserve">74130/3</t>
  </si>
  <si>
    <t xml:space="preserve">14.44</t>
  </si>
  <si>
    <t xml:space="preserve">74130/6</t>
  </si>
  <si>
    <t xml:space="preserve">14.45</t>
  </si>
  <si>
    <t xml:space="preserve">74130/8</t>
  </si>
  <si>
    <t xml:space="preserve">14.46</t>
  </si>
  <si>
    <t xml:space="preserve">14.47</t>
  </si>
  <si>
    <t xml:space="preserve">14.48</t>
  </si>
  <si>
    <t xml:space="preserve">14.49</t>
  </si>
  <si>
    <t xml:space="preserve">14.50</t>
  </si>
  <si>
    <t xml:space="preserve">14.51</t>
  </si>
  <si>
    <t xml:space="preserve">14.52</t>
  </si>
  <si>
    <t xml:space="preserve">14.53</t>
  </si>
  <si>
    <t xml:space="preserve">14.54</t>
  </si>
  <si>
    <t xml:space="preserve">14.55</t>
  </si>
  <si>
    <t xml:space="preserve">73798/1</t>
  </si>
  <si>
    <t xml:space="preserve">14.56</t>
  </si>
  <si>
    <t xml:space="preserve">73798/3</t>
  </si>
  <si>
    <t xml:space="preserve">14.57</t>
  </si>
  <si>
    <t xml:space="preserve">14.58</t>
  </si>
  <si>
    <t xml:space="preserve">14.59</t>
  </si>
  <si>
    <t xml:space="preserve">14.60</t>
  </si>
  <si>
    <t xml:space="preserve">14.61</t>
  </si>
  <si>
    <t xml:space="preserve">14.62</t>
  </si>
  <si>
    <t xml:space="preserve">15.0</t>
  </si>
  <si>
    <t xml:space="preserve">I N S T A L A Ç Õ E S    D E    S E G U R A N Ç A    E   P R E V E N Ç Ã O    A    C O M B A T E    A    I N C Ê N D I O    E    P Â N I C O</t>
  </si>
  <si>
    <t xml:space="preserve">15.1</t>
  </si>
  <si>
    <t xml:space="preserve">73775/2</t>
  </si>
  <si>
    <t xml:space="preserve">15.2</t>
  </si>
  <si>
    <t xml:space="preserve">15.3</t>
  </si>
  <si>
    <t xml:space="preserve">15.4</t>
  </si>
  <si>
    <t xml:space="preserve">15.5</t>
  </si>
  <si>
    <t xml:space="preserve">15.6</t>
  </si>
  <si>
    <t xml:space="preserve">15.7</t>
  </si>
  <si>
    <t xml:space="preserve">15.8</t>
  </si>
  <si>
    <t xml:space="preserve">15.9</t>
  </si>
  <si>
    <t xml:space="preserve">15.10</t>
  </si>
  <si>
    <t xml:space="preserve">15.11</t>
  </si>
  <si>
    <t xml:space="preserve">15.12</t>
  </si>
  <si>
    <t xml:space="preserve">15.13</t>
  </si>
  <si>
    <t xml:space="preserve">15.14</t>
  </si>
  <si>
    <t xml:space="preserve">15.15</t>
  </si>
  <si>
    <t xml:space="preserve">15.16</t>
  </si>
  <si>
    <t xml:space="preserve">15.17</t>
  </si>
  <si>
    <t xml:space="preserve">15.18</t>
  </si>
  <si>
    <t xml:space="preserve">15.19</t>
  </si>
  <si>
    <t xml:space="preserve">15.20</t>
  </si>
  <si>
    <t xml:space="preserve">15.21</t>
  </si>
  <si>
    <t xml:space="preserve">74169/1</t>
  </si>
  <si>
    <t xml:space="preserve">15.22</t>
  </si>
  <si>
    <t xml:space="preserve">UN</t>
  </si>
  <si>
    <t xml:space="preserve">15.23</t>
  </si>
  <si>
    <t xml:space="preserve">FORNECIMENTO E INSTALAÇÃO DE ESGUICHO JATO SÓLIDO, EM LATÃO, ENGATE RÁPIDO 1.1/2" X 19MM</t>
  </si>
  <si>
    <t xml:space="preserve">15.24</t>
  </si>
  <si>
    <t xml:space="preserve">FORNECIMENTO DE CHAVE PARA CONEXÃO DE MANGUEIRA TIPO STORZ ENGATE RÁPIDO DUPLA  1.1/2" X 2.1/2"</t>
  </si>
  <si>
    <t xml:space="preserve">15.25</t>
  </si>
  <si>
    <t xml:space="preserve">15.26</t>
  </si>
  <si>
    <t xml:space="preserve">15.27</t>
  </si>
  <si>
    <t xml:space="preserve">15.28</t>
  </si>
  <si>
    <t xml:space="preserve">15.29</t>
  </si>
  <si>
    <t xml:space="preserve">15.30</t>
  </si>
  <si>
    <t xml:space="preserve">15.31</t>
  </si>
  <si>
    <t xml:space="preserve">16.0</t>
  </si>
  <si>
    <t xml:space="preserve">S P D A</t>
  </si>
  <si>
    <t xml:space="preserve">16.1</t>
  </si>
  <si>
    <t xml:space="preserve">16.2</t>
  </si>
  <si>
    <t xml:space="preserve">16.3</t>
  </si>
  <si>
    <t xml:space="preserve">16.4</t>
  </si>
  <si>
    <t xml:space="preserve">16.5</t>
  </si>
  <si>
    <t xml:space="preserve">M</t>
  </si>
  <si>
    <t xml:space="preserve">16.6</t>
  </si>
  <si>
    <t xml:space="preserve">16.7</t>
  </si>
  <si>
    <t xml:space="preserve">16.8</t>
  </si>
  <si>
    <t xml:space="preserve">16.9</t>
  </si>
  <si>
    <t xml:space="preserve">16.10</t>
  </si>
  <si>
    <t xml:space="preserve">16.11</t>
  </si>
  <si>
    <t xml:space="preserve">16.12</t>
  </si>
  <si>
    <t xml:space="preserve">16.13</t>
  </si>
  <si>
    <t xml:space="preserve">16.14</t>
  </si>
  <si>
    <t xml:space="preserve">CABO DE COBRE NU 50MM2 - FORNECIMENTO E INSTALACAO</t>
  </si>
  <si>
    <t xml:space="preserve">17.0</t>
  </si>
  <si>
    <t xml:space="preserve">D R E N A G E M    P L U V I A L</t>
  </si>
  <si>
    <t xml:space="preserve">17.1</t>
  </si>
  <si>
    <t xml:space="preserve">17.2</t>
  </si>
  <si>
    <t xml:space="preserve">PINTURA ACRILICA PARA SINALIZAÇÃO HORIZONTAL EM PISO CIMENTADO</t>
  </si>
  <si>
    <t xml:space="preserve">17.3</t>
  </si>
  <si>
    <t xml:space="preserve">FORNECIMENTO E INSTALAÇÃO DE PLACA DE SINALIZACAO DE SEGURANCA CONTRA INCENDIO, FOTOLUMINESCENTE, QUADRADA, *14 X 14* CM, EM PVC *2* MM ANTI-CHAMAS (SIMBOLOS, CORES E PICTOGRAMAS CONFORME NBR 13434)</t>
  </si>
  <si>
    <t xml:space="preserve">17.4</t>
  </si>
  <si>
    <t xml:space="preserve">FORNECIMENTO E INSTALAÇÃO DE LUMINARIA DE EMERGENCIA 30 LEDS, POTENCIA 2 W, BATERIA DE LITIO, AUTONOMIA DE 6 HORAS</t>
  </si>
  <si>
    <t xml:space="preserve">17.5</t>
  </si>
  <si>
    <t xml:space="preserve">TOMADA ALTA DE EMBUTIR (1 MÓDULO), 2P+T 10 A, INCLUINDO SUPORTE E PLACA - FORNECIMENTO E INSTALAÇÃO. AF_12/2015</t>
  </si>
  <si>
    <t xml:space="preserve">17.6</t>
  </si>
  <si>
    <t xml:space="preserve">CAIXA RETANGULAR 4" X 2" ALTA (2,00 M DO PISO), PVC, INSTALADA EM PAREDE - FORNECIMENTO E INSTALAÇÃO. AF_12/2015</t>
  </si>
  <si>
    <t xml:space="preserve">17.7</t>
  </si>
  <si>
    <t xml:space="preserve">DISJUNTOR TERMOMAGNETICO MONOPOLAR PADRAO NEMA (AMERICANO) 10 A 30A 240V, FORNECIMENTO E INSTALACAO</t>
  </si>
  <si>
    <t xml:space="preserve">17.8</t>
  </si>
  <si>
    <t xml:space="preserve">CABO DE COBRE FLEXÍVEL ISOLADO, 2,5 MM², ANTI-CHAMA 450/750 V, PARA CIRCUITOS TERMINAIS - FORNECIMENTO E INSTALAÇÃO. AF_12/2015</t>
  </si>
  <si>
    <t xml:space="preserve">17.9</t>
  </si>
  <si>
    <t xml:space="preserve">ELETRODUTO RÍGIDO ROSCÁVEL, PVC, DN 25 MM (3/4"), PARA CIRCUITOS TERMINAIS, INSTALADO EM PAREDE - FORNECIMENTO E INSTALAÇÃO. AF_12/2015</t>
  </si>
  <si>
    <t xml:space="preserve">17.10</t>
  </si>
  <si>
    <t xml:space="preserve">ELETRODUTO RÍGIDO ROSCÁVEL, PVC, DN 25 MM (3/4"), PARA CIRCUITOS TERMINAIS, INSTALADO EM FORRO - FORNECIMENTO E INSTALAÇÃO. AF_12/2015</t>
  </si>
  <si>
    <t xml:space="preserve">17.11</t>
  </si>
  <si>
    <t xml:space="preserve">FORNECIMENTO E INSTALAÇÃO DE ABRACADEIRA EM ACO PARA AMARRACAO DE ELETRODUTOS, TIPO D, COM 1/2" E PARAFUSO DE FIXACAO</t>
  </si>
  <si>
    <t xml:space="preserve">17.12</t>
  </si>
  <si>
    <t xml:space="preserve">FORNECIMENTO E INSTALAÇÃO DE PLACA DE SINALIZACAO DE SEGURANCA CONTRA INCENDIO, FOTOLUMINESCENTE, RETANGULAR, *13 X 26* CM, EM PVC *2* MM ANTI-CHAMAS (SIMBOLOS, CORES E PICTOGRAMAS CONFORME NBR 13434)</t>
  </si>
  <si>
    <t xml:space="preserve">17.13</t>
  </si>
  <si>
    <t xml:space="preserve">FORNECIMENTO E INSTALAÇÃO DE BUCHA DE NYLON, DIAMETRO DO FURO 8 MM, COMPRIMENTO 40 MM, COM PARAFUSO DE ROSCA SOBERBA, CABECA CHATA, FENDA SIMPLES, 4,8 X 50 MM</t>
  </si>
  <si>
    <t xml:space="preserve">17.14</t>
  </si>
  <si>
    <t xml:space="preserve">EXTINTOR INCENDIO TP PO QUIMICO 6KG - FORNECIMENTO E INSTALACAO</t>
  </si>
  <si>
    <t xml:space="preserve">18.0</t>
  </si>
  <si>
    <t xml:space="preserve">D I V I S Ó R I A S    E    B A N C A D A S</t>
  </si>
  <si>
    <t xml:space="preserve">18.1</t>
  </si>
  <si>
    <t xml:space="preserve">18.2</t>
  </si>
  <si>
    <t xml:space="preserve">19.0</t>
  </si>
  <si>
    <t xml:space="preserve">P I N T U R A S</t>
  </si>
  <si>
    <t xml:space="preserve">19.1</t>
  </si>
  <si>
    <t xml:space="preserve">EMBOÇO PARA PINTURA</t>
  </si>
  <si>
    <t xml:space="preserve">19.2</t>
  </si>
  <si>
    <t xml:space="preserve">FUNDO SELADOR</t>
  </si>
  <si>
    <t xml:space="preserve">19.3</t>
  </si>
  <si>
    <t xml:space="preserve">MASSA ACRÍLICA</t>
  </si>
  <si>
    <t xml:space="preserve">19.4</t>
  </si>
  <si>
    <t xml:space="preserve">19.5</t>
  </si>
  <si>
    <t xml:space="preserve">19.6</t>
  </si>
  <si>
    <t xml:space="preserve">73865/1</t>
  </si>
  <si>
    <t xml:space="preserve">19.7</t>
  </si>
  <si>
    <t xml:space="preserve">73924/3</t>
  </si>
  <si>
    <t xml:space="preserve">20.0</t>
  </si>
  <si>
    <t xml:space="preserve">A C E S S I B I L I D A D E</t>
  </si>
  <si>
    <t xml:space="preserve">20.1</t>
  </si>
  <si>
    <t xml:space="preserve">20.2</t>
  </si>
  <si>
    <t xml:space="preserve">20.3</t>
  </si>
  <si>
    <t xml:space="preserve">20.4</t>
  </si>
  <si>
    <t xml:space="preserve">20.5</t>
  </si>
  <si>
    <t xml:space="preserve">21.0</t>
  </si>
  <si>
    <t xml:space="preserve">L I M P E Z A    F I N A L</t>
  </si>
  <si>
    <t xml:space="preserve">21.1</t>
  </si>
  <si>
    <t xml:space="preserve">22.0</t>
  </si>
  <si>
    <t xml:space="preserve">G L P</t>
  </si>
  <si>
    <t xml:space="preserve">22.1</t>
  </si>
  <si>
    <t xml:space="preserve">22.2</t>
  </si>
  <si>
    <t xml:space="preserve">22.3</t>
  </si>
  <si>
    <t xml:space="preserve">22.4</t>
  </si>
  <si>
    <t xml:space="preserve">22.5</t>
  </si>
  <si>
    <t xml:space="preserve">22.6</t>
  </si>
  <si>
    <t xml:space="preserve">22.7</t>
  </si>
  <si>
    <t xml:space="preserve">22.8</t>
  </si>
  <si>
    <t xml:space="preserve">22.9</t>
  </si>
  <si>
    <t xml:space="preserve">22.10</t>
  </si>
  <si>
    <t xml:space="preserve">22.11</t>
  </si>
  <si>
    <t xml:space="preserve">22.12</t>
  </si>
  <si>
    <t xml:space="preserve">22.13</t>
  </si>
  <si>
    <t xml:space="preserve">22.14</t>
  </si>
  <si>
    <t xml:space="preserve">79498/1</t>
  </si>
  <si>
    <t xml:space="preserve">22.15</t>
  </si>
  <si>
    <t xml:space="preserve">22.16</t>
  </si>
  <si>
    <t xml:space="preserve">22.17</t>
  </si>
  <si>
    <t xml:space="preserve">23.0</t>
  </si>
  <si>
    <t xml:space="preserve">S E R V I Ç O S    C O P L E M E N T A R E S</t>
  </si>
  <si>
    <t xml:space="preserve">23.1</t>
  </si>
  <si>
    <t xml:space="preserve">23.2</t>
  </si>
  <si>
    <t xml:space="preserve">23.3</t>
  </si>
  <si>
    <t xml:space="preserve">23.4</t>
  </si>
  <si>
    <t xml:space="preserve">23.5</t>
  </si>
  <si>
    <t xml:space="preserve">23.6</t>
  </si>
  <si>
    <t xml:space="preserve">74145/1</t>
  </si>
  <si>
    <t xml:space="preserve">ABRIGO DE RESÍDUOS SÓLIDOS</t>
  </si>
  <si>
    <t xml:space="preserve">24.0</t>
  </si>
  <si>
    <t xml:space="preserve">A B R I G O    D E    R E S Í D U O S    S Ó L I D O</t>
  </si>
  <si>
    <t xml:space="preserve">24.1</t>
  </si>
  <si>
    <t xml:space="preserve">(0,4+0,4+1,45+1,6+1,45)*1,4</t>
  </si>
  <si>
    <t xml:space="preserve">PORTÕES E GRADILS</t>
  </si>
  <si>
    <t xml:space="preserve">24.2</t>
  </si>
  <si>
    <t xml:space="preserve">(0,9*2,1*21)</t>
  </si>
  <si>
    <t xml:space="preserve">PAREDES</t>
  </si>
  <si>
    <t xml:space="preserve">24.3</t>
  </si>
  <si>
    <t xml:space="preserve">(1,05+0,4+0,4+1,2+1,6)*1,4</t>
  </si>
  <si>
    <t xml:space="preserve">24.4</t>
  </si>
  <si>
    <t xml:space="preserve">(ALVENARIA*2) - CHAPISCO INTERNO</t>
  </si>
  <si>
    <t xml:space="preserve">24.5</t>
  </si>
  <si>
    <t xml:space="preserve">ALVENARIA*2</t>
  </si>
  <si>
    <t xml:space="preserve">PINTURAS</t>
  </si>
  <si>
    <t xml:space="preserve">24.6</t>
  </si>
  <si>
    <t xml:space="preserve">ESQIADRIA METÁLICA</t>
  </si>
  <si>
    <t xml:space="preserve">24.7</t>
  </si>
  <si>
    <t xml:space="preserve">24.8</t>
  </si>
  <si>
    <t xml:space="preserve">24.9</t>
  </si>
  <si>
    <t xml:space="preserve">PISOS</t>
  </si>
  <si>
    <t xml:space="preserve">24.10</t>
  </si>
  <si>
    <t xml:space="preserve">ÁREA DO ABRIGO</t>
  </si>
  <si>
    <t xml:space="preserve">24.11</t>
  </si>
  <si>
    <t xml:space="preserve">LAJE</t>
  </si>
  <si>
    <t xml:space="preserve">24.12</t>
  </si>
  <si>
    <t xml:space="preserve">74202/1</t>
  </si>
  <si>
    <t xml:space="preserve">ABRIGO DE GÁS (2 UNIDADES)</t>
  </si>
  <si>
    <t xml:space="preserve">25.0</t>
  </si>
  <si>
    <t xml:space="preserve">A B R I G O    D E    G Á S</t>
  </si>
  <si>
    <t xml:space="preserve">ALVENARIAS, FECHAMENTOS E DIVISÓRIAS</t>
  </si>
  <si>
    <t xml:space="preserve">25.1</t>
  </si>
  <si>
    <t xml:space="preserve">(0,65+0,65+1,9)*1,63*</t>
  </si>
  <si>
    <t xml:space="preserve">ESQUADRIAS</t>
  </si>
  <si>
    <t xml:space="preserve">25.2</t>
  </si>
  <si>
    <t xml:space="preserve">(0,8*1,4)*2*2</t>
  </si>
  <si>
    <t xml:space="preserve">REVESTIMENTO</t>
  </si>
  <si>
    <t xml:space="preserve">25.3</t>
  </si>
  <si>
    <t xml:space="preserve">(0,65+0,65+1,6)*1,63*2</t>
  </si>
  <si>
    <t xml:space="preserve">25.4</t>
  </si>
  <si>
    <t xml:space="preserve">25.5</t>
  </si>
  <si>
    <t xml:space="preserve">25.6</t>
  </si>
  <si>
    <t xml:space="preserve">25.7</t>
  </si>
  <si>
    <t xml:space="preserve">25.8</t>
  </si>
  <si>
    <t xml:space="preserve">25.9</t>
  </si>
  <si>
    <t xml:space="preserve">25.10</t>
  </si>
  <si>
    <t xml:space="preserve">25.11</t>
  </si>
  <si>
    <t xml:space="preserve">LAJES</t>
  </si>
  <si>
    <t xml:space="preserve">25.12</t>
  </si>
  <si>
    <t xml:space="preserve">BASE DE RESERVATÓRIO</t>
  </si>
  <si>
    <t xml:space="preserve">26.0</t>
  </si>
  <si>
    <t xml:space="preserve">B A S E    D O    R E S E R V A T Ó R I O</t>
  </si>
  <si>
    <t xml:space="preserve">MOVIMENTO DE TERRA</t>
  </si>
  <si>
    <t xml:space="preserve">26.1</t>
  </si>
  <si>
    <t xml:space="preserve">2*2*0,95</t>
  </si>
  <si>
    <t xml:space="preserve">26.2</t>
  </si>
  <si>
    <t xml:space="preserve">1,6*1,6</t>
  </si>
  <si>
    <t xml:space="preserve">FUNDAÇÃO</t>
  </si>
  <si>
    <t xml:space="preserve">26.3</t>
  </si>
  <si>
    <t xml:space="preserve">26.4</t>
  </si>
  <si>
    <t xml:space="preserve">26.5</t>
  </si>
  <si>
    <t xml:space="preserve">26.6</t>
  </si>
  <si>
    <t xml:space="preserve">26.7</t>
  </si>
  <si>
    <t xml:space="preserve">26.8</t>
  </si>
  <si>
    <t xml:space="preserve">4*11</t>
  </si>
  <si>
    <t xml:space="preserve">TOTAL GERAL</t>
  </si>
  <si>
    <t xml:space="preserve">AMM CIV 002</t>
  </si>
  <si>
    <t xml:space="preserve">AMM CIV 011</t>
  </si>
  <si>
    <t xml:space="preserve">AMM CIV 012</t>
  </si>
  <si>
    <t xml:space="preserve">AMM CIV 021</t>
  </si>
  <si>
    <t xml:space="preserve">AMM CIV 042</t>
  </si>
  <si>
    <t xml:space="preserve">AMM CIV 045</t>
  </si>
  <si>
    <t xml:space="preserve">AMM CIV 050</t>
  </si>
  <si>
    <t xml:space="preserve">AMM CIV 054</t>
  </si>
  <si>
    <t xml:space="preserve">AMM CIV 055</t>
  </si>
  <si>
    <t xml:space="preserve">AMM CIV 056</t>
  </si>
  <si>
    <t xml:space="preserve">AMM CIV 058</t>
  </si>
  <si>
    <t xml:space="preserve">AMM CIV 084</t>
  </si>
  <si>
    <t xml:space="preserve">QUADRO DE COMPOSIÇÃO DO INVESTIMENTO (QCI)</t>
  </si>
  <si>
    <t xml:space="preserve">Repasse</t>
  </si>
  <si>
    <t xml:space="preserve">Descrição</t>
  </si>
  <si>
    <t xml:space="preserve">Investimentos</t>
  </si>
  <si>
    <t xml:space="preserve">Contrapartida Total</t>
  </si>
  <si>
    <t xml:space="preserve">Repasse R$</t>
  </si>
  <si>
    <t xml:space="preserve">Contrapartida Financeira</t>
  </si>
  <si>
    <t xml:space="preserve">TOTAL</t>
  </si>
  <si>
    <t xml:space="preserve">Bens e Serviços</t>
  </si>
  <si>
    <t xml:space="preserve">Financeira</t>
  </si>
  <si>
    <t xml:space="preserve">-</t>
  </si>
  <si>
    <t xml:space="preserve">DEPARTAMENTO DE ENGENHARIA</t>
  </si>
  <si>
    <t xml:space="preserve">CRONOGRAMA FÍSICO-FINANCEIRO</t>
  </si>
  <si>
    <t xml:space="preserve">30 DIAS</t>
  </si>
  <si>
    <t xml:space="preserve">%</t>
  </si>
  <si>
    <t xml:space="preserve">60 DIAS</t>
  </si>
  <si>
    <t xml:space="preserve">90 DIAS</t>
  </si>
  <si>
    <t xml:space="preserve">120 DIAS</t>
  </si>
  <si>
    <t xml:space="preserve">150 DIAS</t>
  </si>
  <si>
    <t xml:space="preserve">180 DIAS</t>
  </si>
  <si>
    <t xml:space="preserve">210 DIAS</t>
  </si>
  <si>
    <t xml:space="preserve">240 DIAS</t>
  </si>
  <si>
    <t xml:space="preserve">270 DIAS</t>
  </si>
  <si>
    <t xml:space="preserve">300 DIAS</t>
  </si>
  <si>
    <t xml:space="preserve">330 DIAS</t>
  </si>
  <si>
    <t xml:space="preserve">360 DIAS</t>
  </si>
  <si>
    <t xml:space="preserve">VALOR TOTAL</t>
  </si>
  <si>
    <t xml:space="preserve">VALOR ACUMULADO</t>
  </si>
  <si>
    <t xml:space="preserve">MÉDIO</t>
  </si>
  <si>
    <t xml:space="preserve">Bonificação de Despesas Indireta (BDI)</t>
  </si>
  <si>
    <t xml:space="preserve">DISCRIMINAÇÃO</t>
  </si>
  <si>
    <t xml:space="preserve">PERCENTUAL</t>
  </si>
  <si>
    <t xml:space="preserve">( % )</t>
  </si>
  <si>
    <t xml:space="preserve">MAX</t>
  </si>
  <si>
    <t xml:space="preserve">MIN</t>
  </si>
  <si>
    <t xml:space="preserve">ADMINISTRAÇÃO DA OBRA</t>
  </si>
  <si>
    <r>
      <rPr>
        <b val="true"/>
        <sz val="12"/>
        <rFont val="Arial"/>
        <family val="2"/>
        <charset val="1"/>
      </rPr>
      <t xml:space="preserve">AC -</t>
    </r>
    <r>
      <rPr>
        <sz val="12"/>
        <rFont val="Arial"/>
        <family val="2"/>
        <charset val="1"/>
      </rPr>
      <t xml:space="preserve"> Administração Central</t>
    </r>
  </si>
  <si>
    <t xml:space="preserve">MÍNIMO</t>
  </si>
  <si>
    <t xml:space="preserve">1.2</t>
  </si>
  <si>
    <r>
      <rPr>
        <b val="true"/>
        <sz val="12"/>
        <rFont val="Arial"/>
        <family val="2"/>
        <charset val="1"/>
      </rPr>
      <t xml:space="preserve">DF -</t>
    </r>
    <r>
      <rPr>
        <sz val="12"/>
        <rFont val="Arial"/>
        <family val="2"/>
        <charset val="1"/>
      </rPr>
      <t xml:space="preserve"> Custos Financeiras</t>
    </r>
  </si>
  <si>
    <t xml:space="preserve">1.3</t>
  </si>
  <si>
    <r>
      <rPr>
        <b val="true"/>
        <sz val="12"/>
        <rFont val="Arial"/>
        <family val="2"/>
        <charset val="1"/>
      </rPr>
      <t xml:space="preserve">C - </t>
    </r>
    <r>
      <rPr>
        <sz val="12"/>
        <rFont val="Arial"/>
        <family val="2"/>
        <charset val="1"/>
      </rPr>
      <t xml:space="preserve">Riscos</t>
    </r>
  </si>
  <si>
    <t xml:space="preserve">1.4</t>
  </si>
  <si>
    <r>
      <rPr>
        <b val="true"/>
        <sz val="12"/>
        <rFont val="Arial"/>
        <family val="2"/>
        <charset val="1"/>
      </rPr>
      <t xml:space="preserve">S -</t>
    </r>
    <r>
      <rPr>
        <sz val="12"/>
        <rFont val="Arial"/>
        <family val="2"/>
        <charset val="1"/>
      </rPr>
      <t xml:space="preserve"> Seguros</t>
    </r>
  </si>
  <si>
    <t xml:space="preserve">1.5</t>
  </si>
  <si>
    <r>
      <rPr>
        <b val="true"/>
        <sz val="12"/>
        <rFont val="Arial"/>
        <family val="2"/>
        <charset val="1"/>
      </rPr>
      <t xml:space="preserve">G -</t>
    </r>
    <r>
      <rPr>
        <sz val="12"/>
        <rFont val="Arial"/>
        <family val="2"/>
        <charset val="1"/>
      </rPr>
      <t xml:space="preserve"> Garantias</t>
    </r>
  </si>
  <si>
    <t xml:space="preserve">LUCRO</t>
  </si>
  <si>
    <r>
      <rPr>
        <b val="true"/>
        <sz val="12"/>
        <rFont val="Arial"/>
        <family val="2"/>
        <charset val="1"/>
      </rPr>
      <t xml:space="preserve">L -</t>
    </r>
    <r>
      <rPr>
        <sz val="12"/>
        <rFont val="Arial"/>
        <family val="2"/>
        <charset val="1"/>
      </rPr>
      <t xml:space="preserve"> Lucro Operacional</t>
    </r>
  </si>
  <si>
    <t xml:space="preserve">TRIBUTOS</t>
  </si>
  <si>
    <t xml:space="preserve">**ISS</t>
  </si>
  <si>
    <t xml:space="preserve">Cofins</t>
  </si>
  <si>
    <t xml:space="preserve">Pis</t>
  </si>
  <si>
    <t xml:space="preserve">Contribuição Previdenciária - Lei nº 12.546/13</t>
  </si>
  <si>
    <t xml:space="preserve">**ISS - Repassado pelo município</t>
  </si>
  <si>
    <t xml:space="preserve">Segundo o que determina a lei nº 8.666/93, admite-se fixar o percentual de BDI, dede que seguindo as técnicas da Engenharia e Custos.</t>
  </si>
  <si>
    <t xml:space="preserve">TAXA DE BDI A SER APLICADA 
SOBRE O CUSTO DIRETO </t>
  </si>
  <si>
    <t xml:space="preserve">VALOR DA OBRA</t>
  </si>
  <si>
    <t xml:space="preserve">Não incidem IRPJ e CSLL na composição de Tributos.</t>
  </si>
  <si>
    <t xml:space="preserve">CÁLCULO DO BDI</t>
  </si>
  <si>
    <t xml:space="preserve">BDI = </t>
  </si>
  <si>
    <t xml:space="preserve">( 1 + AC + S + R + G ) ( 1 + DF ) ( 1 + L )</t>
  </si>
  <si>
    <t xml:space="preserve">(1-I)</t>
  </si>
  <si>
    <t xml:space="preserve">**ISS -  Imposto Sobre Serviços</t>
  </si>
  <si>
    <t xml:space="preserve">ISS - Repassado pelo município</t>
  </si>
  <si>
    <t xml:space="preserve">% SOBRE MÃO DE OBRA</t>
  </si>
  <si>
    <t xml:space="preserve">PMPG CIV</t>
  </si>
  <si>
    <t xml:space="preserve">COMPOSIÇÕES CIVIL</t>
  </si>
  <si>
    <t xml:space="preserve">Unidade</t>
  </si>
  <si>
    <t xml:space="preserve">Preço</t>
  </si>
  <si>
    <t xml:space="preserve">PMPG CIV 001</t>
  </si>
  <si>
    <t xml:space="preserve">PMPG CIV 002</t>
  </si>
  <si>
    <t xml:space="preserve">PMPG CIV 003</t>
  </si>
  <si>
    <t xml:space="preserve">PMPG CIV 004</t>
  </si>
  <si>
    <t xml:space="preserve">PMPG CIV 005</t>
  </si>
  <si>
    <t xml:space="preserve">PMPG CIV 006</t>
  </si>
  <si>
    <t xml:space="preserve">PMPG CIV 007</t>
  </si>
  <si>
    <t xml:space="preserve">PMPG CIV 008</t>
  </si>
  <si>
    <t xml:space="preserve">PMPG CIV 009</t>
  </si>
  <si>
    <t xml:space="preserve">PMPG CIV 010</t>
  </si>
  <si>
    <t xml:space="preserve">PMPG CIV 011</t>
  </si>
  <si>
    <t xml:space="preserve">PMPG CIV 012</t>
  </si>
  <si>
    <t xml:space="preserve">PMPG CIV 013</t>
  </si>
  <si>
    <t xml:space="preserve">PMPG CIV 014</t>
  </si>
  <si>
    <t xml:space="preserve">PMPG CIV 015</t>
  </si>
  <si>
    <t xml:space="preserve">PMPG CIV 016</t>
  </si>
  <si>
    <t xml:space="preserve">PMPG CIV 017</t>
  </si>
  <si>
    <t xml:space="preserve">PMPG CIV 018</t>
  </si>
  <si>
    <t xml:space="preserve">PMPG CIV 019</t>
  </si>
  <si>
    <t xml:space="preserve">PMPG CIV 020</t>
  </si>
  <si>
    <t xml:space="preserve">PMPG CIV 021</t>
  </si>
  <si>
    <t xml:space="preserve">PMPG CIV 022</t>
  </si>
  <si>
    <t xml:space="preserve">PMPG CIV 023</t>
  </si>
  <si>
    <t xml:space="preserve">PMPG CIV 024</t>
  </si>
  <si>
    <t xml:space="preserve">PMPG CIV 025</t>
  </si>
  <si>
    <t xml:space="preserve">PMPG HID </t>
  </si>
  <si>
    <t xml:space="preserve">COMPOSIÇÕES HIDRO</t>
  </si>
  <si>
    <t xml:space="preserve">PMPG HID 001</t>
  </si>
  <si>
    <t xml:space="preserve">PMPG HID 002</t>
  </si>
  <si>
    <t xml:space="preserve">PMPG HID 003</t>
  </si>
  <si>
    <t xml:space="preserve">PMPG HID 004</t>
  </si>
  <si>
    <t xml:space="preserve">PMPG HID 005</t>
  </si>
  <si>
    <t xml:space="preserve">PMPG HID 006</t>
  </si>
  <si>
    <t xml:space="preserve">PMPG HID 007</t>
  </si>
  <si>
    <t xml:space="preserve">PMPG HID 008</t>
  </si>
  <si>
    <t xml:space="preserve">PMPG HID 009</t>
  </si>
  <si>
    <t xml:space="preserve">PMPG HID 010</t>
  </si>
  <si>
    <t xml:space="preserve">PMPG HID 011</t>
  </si>
  <si>
    <t xml:space="preserve">PMPG HID 012</t>
  </si>
  <si>
    <t xml:space="preserve">PMPG HID 013</t>
  </si>
  <si>
    <t xml:space="preserve">PMPG HID 014</t>
  </si>
  <si>
    <t xml:space="preserve">PMPG HID 015</t>
  </si>
  <si>
    <t xml:space="preserve">PMPG HID 016</t>
  </si>
  <si>
    <t xml:space="preserve">PMPG HID 017</t>
  </si>
  <si>
    <t xml:space="preserve">PMPG HID 018</t>
  </si>
  <si>
    <t xml:space="preserve">PMPG HID 019</t>
  </si>
  <si>
    <t xml:space="preserve">PMPG HID 020</t>
  </si>
  <si>
    <t xml:space="preserve">PMPG HID 021</t>
  </si>
  <si>
    <t xml:space="preserve">PMPG HID 022</t>
  </si>
  <si>
    <t xml:space="preserve">PMPG HID 023</t>
  </si>
  <si>
    <t xml:space="preserve">PMPG HID 024</t>
  </si>
  <si>
    <t xml:space="preserve">PMPG HID 025</t>
  </si>
  <si>
    <t xml:space="preserve">PMPG HID 026</t>
  </si>
  <si>
    <t xml:space="preserve">PMPG HID 027</t>
  </si>
  <si>
    <t xml:space="preserve">PMPG HID 028</t>
  </si>
  <si>
    <t xml:space="preserve">PMPG HID 029</t>
  </si>
  <si>
    <t xml:space="preserve">PMPG ELE</t>
  </si>
  <si>
    <t xml:space="preserve">COMP. ELÉTRICO</t>
  </si>
  <si>
    <t xml:space="preserve">PMPG ELE 001</t>
  </si>
  <si>
    <t xml:space="preserve">PMPG ELE 002</t>
  </si>
  <si>
    <t xml:space="preserve">PMPG ELE 003</t>
  </si>
  <si>
    <t xml:space="preserve">PMPG ELE 004</t>
  </si>
  <si>
    <t xml:space="preserve">PMPG ELE 005</t>
  </si>
  <si>
    <t xml:space="preserve">PMPG ELE 006</t>
  </si>
  <si>
    <t xml:space="preserve">PMPG ELE 007</t>
  </si>
  <si>
    <t xml:space="preserve">PMPG ELE 008</t>
  </si>
  <si>
    <t xml:space="preserve">PMPG ELE 009</t>
  </si>
  <si>
    <t xml:space="preserve">PMPG ELE 010</t>
  </si>
  <si>
    <t xml:space="preserve">PMPG ELE 011</t>
  </si>
  <si>
    <t xml:space="preserve">PMPG ELE 012</t>
  </si>
  <si>
    <t xml:space="preserve">PMPG ELE 013</t>
  </si>
  <si>
    <t xml:space="preserve">PMPG ELE 014</t>
  </si>
  <si>
    <t xml:space="preserve">PMPG ELE 015</t>
  </si>
  <si>
    <t xml:space="preserve">PMPG ELE 016</t>
  </si>
  <si>
    <t xml:space="preserve">PMPG ELE 017</t>
  </si>
  <si>
    <t xml:space="preserve">PMPG ELE 018</t>
  </si>
  <si>
    <t xml:space="preserve">PMPG ELE 019</t>
  </si>
  <si>
    <t xml:space="preserve">PMPG ELE 020</t>
  </si>
  <si>
    <t xml:space="preserve">PMPG ELE 021</t>
  </si>
  <si>
    <t xml:space="preserve">PMPG ELE 022</t>
  </si>
  <si>
    <t xml:space="preserve">PMPG ELE 023</t>
  </si>
  <si>
    <t xml:space="preserve">PMPG SPDA</t>
  </si>
  <si>
    <t xml:space="preserve">COMP. ELE (SPDA)</t>
  </si>
  <si>
    <t xml:space="preserve">PMPG SPDA 001</t>
  </si>
  <si>
    <t xml:space="preserve">PMPG SPDA 002</t>
  </si>
  <si>
    <t xml:space="preserve">PMPG SPDA 003</t>
  </si>
  <si>
    <t xml:space="preserve">PMPG SPDA 004</t>
  </si>
  <si>
    <t xml:space="preserve">PMPG SPDA 005</t>
  </si>
  <si>
    <t xml:space="preserve">PMPG SPDA 006</t>
  </si>
  <si>
    <t xml:space="preserve">PMPG SPDA 007</t>
  </si>
  <si>
    <t xml:space="preserve">PMPG SPDA 008</t>
  </si>
  <si>
    <t xml:space="preserve">PMPG SPDA 009</t>
  </si>
  <si>
    <t xml:space="preserve">PMPG SPDA 010</t>
  </si>
  <si>
    <t xml:space="preserve">PMPG SPDA 011</t>
  </si>
  <si>
    <t xml:space="preserve">PMPG SPDA 012</t>
  </si>
  <si>
    <t xml:space="preserve">PMPG SPDA 013</t>
  </si>
  <si>
    <t xml:space="preserve">PMPG LOG</t>
  </si>
  <si>
    <t xml:space="preserve">COMPOSIÇÕES ELE (LÓGICA)</t>
  </si>
  <si>
    <t xml:space="preserve">PMPG LOG 001</t>
  </si>
  <si>
    <t xml:space="preserve">PMPG LOG 002</t>
  </si>
  <si>
    <t xml:space="preserve">PMPG LOG 003</t>
  </si>
  <si>
    <t xml:space="preserve">PMPG LOG 004</t>
  </si>
  <si>
    <t xml:space="preserve">PMPG LOG 005</t>
  </si>
  <si>
    <t xml:space="preserve">PMPG LOG 006</t>
  </si>
  <si>
    <t xml:space="preserve">PMPG LOG 007</t>
  </si>
  <si>
    <t xml:space="preserve">PMPG LOG 008</t>
  </si>
  <si>
    <t xml:space="preserve">PMPG INC</t>
  </si>
  <si>
    <t xml:space="preserve">COMPOSIÇÕES INCÊNDIO</t>
  </si>
  <si>
    <t xml:space="preserve">PMPG INC 001</t>
  </si>
  <si>
    <t xml:space="preserve">PMPG INC 002</t>
  </si>
  <si>
    <t xml:space="preserve">PMPG INC 003</t>
  </si>
  <si>
    <t xml:space="preserve">PMPG INC 004</t>
  </si>
  <si>
    <t xml:space="preserve">PMPG INC 005</t>
  </si>
  <si>
    <t xml:space="preserve">PMPG INC 006</t>
  </si>
  <si>
    <t xml:space="preserve">PMPG INC 007</t>
  </si>
  <si>
    <t xml:space="preserve">PMPG INC 008</t>
  </si>
  <si>
    <t xml:space="preserve">PMPG INC 009</t>
  </si>
  <si>
    <t xml:space="preserve">PMPG INC 010</t>
  </si>
  <si>
    <t xml:space="preserve">PMPG INC 011</t>
  </si>
  <si>
    <t xml:space="preserve">PMPG INC 012</t>
  </si>
  <si>
    <t xml:space="preserve">PMPG INC 013</t>
  </si>
  <si>
    <t xml:space="preserve">PMPG INC 014</t>
  </si>
  <si>
    <t xml:space="preserve">PMPG INC 015</t>
  </si>
  <si>
    <t xml:space="preserve">PMPG INC 016</t>
  </si>
  <si>
    <t xml:space="preserve">PMPG INC 017</t>
  </si>
  <si>
    <t xml:space="preserve">PMPG INC 018</t>
  </si>
  <si>
    <t xml:space="preserve">PMPG INC 019</t>
  </si>
  <si>
    <t xml:space="preserve">PMPG INC 020</t>
  </si>
  <si>
    <t xml:space="preserve">PMPG INC 021</t>
  </si>
  <si>
    <t xml:space="preserve">PMPG INC 022</t>
  </si>
  <si>
    <t xml:space="preserve">PMPG INC 023</t>
  </si>
  <si>
    <t xml:space="preserve">PMPG INC 024</t>
  </si>
  <si>
    <t xml:space="preserve">PMPG INC 025</t>
  </si>
  <si>
    <t xml:space="preserve">PMPG INC 026</t>
  </si>
  <si>
    <t xml:space="preserve">PMPG INC 027</t>
  </si>
  <si>
    <t xml:space="preserve">PMPG INC 028</t>
  </si>
  <si>
    <t xml:space="preserve">PMPG INC 029</t>
  </si>
  <si>
    <t xml:space="preserve">PMPG INC 030</t>
  </si>
  <si>
    <t xml:space="preserve">PMPG INC 031</t>
  </si>
  <si>
    <t xml:space="preserve">PMPG INC 032</t>
  </si>
  <si>
    <t xml:space="preserve">PMPG INC 033</t>
  </si>
  <si>
    <t xml:space="preserve">PMPG EST</t>
  </si>
  <si>
    <t xml:space="preserve">COMPOSIÇÕES ESTRUTURAL</t>
  </si>
  <si>
    <t xml:space="preserve">PMPG EST 001</t>
  </si>
  <si>
    <t xml:space="preserve">PMPG EST 002</t>
  </si>
  <si>
    <t xml:space="preserve">PMPG EST 003</t>
  </si>
  <si>
    <t xml:space="preserve">PMPG EST 004</t>
  </si>
  <si>
    <t xml:space="preserve">PMPG EST 005</t>
  </si>
  <si>
    <t xml:space="preserve">PMPG GLP 001</t>
  </si>
  <si>
    <t xml:space="preserve">PMPG GLP 002</t>
  </si>
  <si>
    <t xml:space="preserve">PMPG GLP 003</t>
  </si>
  <si>
    <t xml:space="preserve">PMPG GLP 004</t>
  </si>
  <si>
    <t xml:space="preserve">PMPG GLP 005</t>
  </si>
  <si>
    <t xml:space="preserve">PMPG GLP 006</t>
  </si>
  <si>
    <t xml:space="preserve">PMPG GLP 007</t>
  </si>
  <si>
    <t xml:space="preserve">PMPG GLP 008</t>
  </si>
  <si>
    <t xml:space="preserve">INSUMO</t>
  </si>
  <si>
    <t xml:space="preserve">SERVIÇO</t>
  </si>
  <si>
    <t xml:space="preserve">C O M P O S I Ç Ã O   D E   P R E Ç O S  /  C I V I L</t>
  </si>
  <si>
    <t xml:space="preserve">ADMINISTRAÇÃO LOCAL</t>
  </si>
  <si>
    <t xml:space="preserve">SINAPI ou Cot. De Mercado</t>
  </si>
  <si>
    <t xml:space="preserve">COMPONENTES</t>
  </si>
  <si>
    <t xml:space="preserve">Quantidade</t>
  </si>
  <si>
    <t xml:space="preserve">Custos
Unit. (R$)</t>
  </si>
  <si>
    <t xml:space="preserve">Custos
Total (R$)</t>
  </si>
  <si>
    <t xml:space="preserve">MÃO DE OBRA</t>
  </si>
  <si>
    <t xml:space="preserve">Total</t>
  </si>
  <si>
    <t xml:space="preserve">MEMÓRIA DE CÁLCULO - ADMINISTRAÇÃO LOCAL</t>
  </si>
  <si>
    <t xml:space="preserve">CÁLCULO</t>
  </si>
  <si>
    <t xml:space="preserve">M A T E R I A L</t>
  </si>
  <si>
    <t xml:space="preserve">5HR*5DIAS*4SEMANAS*12MESES</t>
  </si>
  <si>
    <t xml:space="preserve">4HR*1DIAS*4SEMANAS*12MESES</t>
  </si>
  <si>
    <t xml:space="preserve">DEMOLIÇÃO DE PISO DE CONCRETO COM RETRO ESCAVADEIRA</t>
  </si>
  <si>
    <t xml:space="preserve">M3</t>
  </si>
  <si>
    <t xml:space="preserve">MÃO DE PNRA</t>
  </si>
  <si>
    <t xml:space="preserve">**COMPOSIÇÃO BASEADA NA COMPOSIÇÃO DA TABELA FDE - CÓDIGO 16.50.15, ABRIL/2018</t>
  </si>
  <si>
    <t xml:space="preserve">DIVISORIA EM GRANILITE, ESP = 3CM, ASSENTADO COM ARGAMASSA TRACO 1:4, ARREMATE EM CIMENTO BRANCO, EXCLUSIVE FERRAGENS</t>
  </si>
  <si>
    <t xml:space="preserve">M2</t>
  </si>
  <si>
    <t xml:space="preserve">MATERIAIS</t>
  </si>
  <si>
    <t xml:space="preserve">**COMPOSIÇÃO BASEADA NA COMPOSIÇÃO ANALÍTICA DA SINAPI, CÓDIGO 73774/1 - JANEIRO/2017</t>
  </si>
  <si>
    <t xml:space="preserve">DIVISÓRIA EM COMPENSADO NAVAL FIXADA SOBRE ESTRUTURA METÁLICA</t>
  </si>
  <si>
    <t xml:space="preserve">**COMPOSIÇÃO BASEADA NA TABELA ORSE - CÓDIGO 04345</t>
  </si>
  <si>
    <t xml:space="preserve">Justificativa: Para compor o item de perfil "U", utilizamos como referência o item 40537 da SINAPI, que tem peso específico de 30kg/m². Sendo assim, para atender as 3 unidades (de 0,016m² cada) solicitadas na composição de referência, fez-se o seguinte cálculo:
Peso: 30kg/m² * 0,016m² * 3 unidades = 1,44 KG</t>
  </si>
  <si>
    <t xml:space="preserve">BARRA DE APOIO PARA PORTADORES DE NECESSIDADES ESPECIAIS - LARGURA 80CM</t>
  </si>
  <si>
    <t xml:space="preserve">**COMPOSIÇÃO BASEADA NA TCPO 13ª EDIÇÃO PÁGINA 376- CÓDIGO 15007.8.1.2 </t>
  </si>
  <si>
    <t xml:space="preserve">BARRA DE APOIO PARA PORTADORES DE NECESSIDADES ESPECIAIS - LARGURA 40CM</t>
  </si>
  <si>
    <t xml:space="preserve">COTAÇÃO</t>
  </si>
  <si>
    <t xml:space="preserve">BARRA DE APOIO RETA, EM ACO INOX POLIDO, COMPRIMENTO 40CM, DIAMETRO MINIMO 3 CM</t>
  </si>
  <si>
    <t xml:space="preserve">atualizado</t>
  </si>
  <si>
    <t xml:space="preserve">DATA</t>
  </si>
  <si>
    <t xml:space="preserve">NOME DA EMPRESA FORNECEDORA</t>
  </si>
  <si>
    <t xml:space="preserve">VALOR COTADO</t>
  </si>
  <si>
    <t xml:space="preserve">CNPJ</t>
  </si>
  <si>
    <t xml:space="preserve">TELEFONE</t>
  </si>
  <si>
    <t xml:space="preserve">CONTATO</t>
  </si>
  <si>
    <t xml:space="preserve">Tonello Materiais de Construção</t>
  </si>
  <si>
    <t xml:space="preserve">11.938.593/0001-58</t>
  </si>
  <si>
    <t xml:space="preserve">(65) 3308-3344</t>
  </si>
  <si>
    <t xml:space="preserve">Marcos Palochi</t>
  </si>
  <si>
    <t xml:space="preserve">Todimo Materiais de Construção</t>
  </si>
  <si>
    <t xml:space="preserve">15.375.991/0004-07</t>
  </si>
  <si>
    <t xml:space="preserve">(66) 3526-1385</t>
  </si>
  <si>
    <t xml:space="preserve">Willian Bergami</t>
  </si>
  <si>
    <t xml:space="preserve">VALOR ACATADO MEDIANA</t>
  </si>
  <si>
    <t xml:space="preserve">***obs.: por ser item de pouca quantidade e volume, não será considerado transporte</t>
  </si>
  <si>
    <t xml:space="preserve">FICA AQUI SOMENTE DUAS COTAÇÕES DEVIDO A IMPOSSIBILIDADE DE SE OBTER AS 3 COTAÇÕES EXIGIDO CONFORME ORIENTAÇÃO PARA ELABORAÇÃO DE PLANILHAS ORÇAMENTÁRIAS DE OBRAS PÚBLICAS (TRIBUNAL DE CONTAS DA UNIÃO), POIS NÃO HOUVE O COMPROMISSO DE OUTRAS EMPRESA DO RAMO EM ENVIAREM SEUS RESPECTIVOS PREÇOS.</t>
  </si>
  <si>
    <t xml:space="preserve">BANCO ARTICULADO PARA BANHO, EM ACO INOX POLIDO, 70* CM X 45* CM</t>
  </si>
  <si>
    <t xml:space="preserve">**COMPOSIÇÃO BASEADA NO ORSE, CÓDIGO 08974/JULHO 2019</t>
  </si>
  <si>
    <t xml:space="preserve">FORNECIMENTO E INSTALAÇÃO DE BANCADA DE GRANITO</t>
  </si>
  <si>
    <t xml:space="preserve">**COMPOSIÇÃO BASEADA NA TABELA SINAPI - CÓDIGO  86889/SETEMBRO 2019</t>
  </si>
  <si>
    <t xml:space="preserve">PLACA DE INAUGURAÇÃO EM ALUMÍNIO 0,40 X 0,60 M - FORNCIMENTO E COLOCAÇÃO</t>
  </si>
  <si>
    <t xml:space="preserve">**COMPOSIÇÃO BASEADA NA TABELA SINAPI - CÓDIGO  84122, COMPOSIÇÃO ANALÍTICA AGOSTO/2016.</t>
  </si>
  <si>
    <t xml:space="preserve">REGULARIZACAO E COMPACTACAO MANUAL DE TERRENO COM SOQUETE</t>
  </si>
  <si>
    <t xml:space="preserve">**COMPOSIÇÃO BASEADA NA TABELA SINAPI - CÓDIGO  5622, COMPOSIÇÃO ANALÍTICA JUNHO/2016.</t>
  </si>
  <si>
    <t xml:space="preserve">APLICAÇÃO E LIXAMENTO DE MASSA ACRÍLICA EM PAREDES, UMA DEMÃO. AF_06/2014</t>
  </si>
  <si>
    <t xml:space="preserve">**COMPOSIÇÃO BASEADA NA TABELA SINAPI - CÓDIGO 88495/JUNHO 2016</t>
  </si>
  <si>
    <t xml:space="preserve">LIMPEZA FINAL DE OBRA</t>
  </si>
  <si>
    <t xml:space="preserve">EQUIPAMENTO</t>
  </si>
  <si>
    <t xml:space="preserve">*** COMPOSIÇÃO BASEADA NA TABELA SINAPI CÓDIGO 9537 -  NOVEMBRO/2018</t>
  </si>
  <si>
    <t xml:space="preserve">TELA DE NYLON TIPO MOSQUITEIRO COM MOLDURA EM ALUMÍNIO</t>
  </si>
  <si>
    <t xml:space="preserve">**COMPOSIÇÃO BASEADA NA TABELA ORSE, CÓDIGO 08970</t>
  </si>
  <si>
    <t xml:space="preserve">PORTA EM ALUMÍNIO DE ABRIR TIPO VENEZIANA COM GUARNIÇÃO, FIXAÇÃO COM PARAFUSOS, ADEQUADA PARA PNE- FORNECIMENTO E INSTALAÇÃO. AF_08/2015</t>
  </si>
  <si>
    <t xml:space="preserve">**COMPOSIÇÃO BASEADA NA TABELA SINAPI - CÓDIGO 91341/NOVEMBRO 2018 (PORTA) E NA TCPO 13ª EDIÇÃOPÁGINA 376- CÓDIGO 15007.8.1.3 (BARRA DE APOIO)</t>
  </si>
  <si>
    <t xml:space="preserve">*** Não há valor de frete neste item, pois foi cotado no comércio da região, e não há taxa para entrega do material até o município de Porto dos Gaúchos</t>
  </si>
  <si>
    <t xml:space="preserve">LOUSA DE VIDRO 4,00 M X 1,10 M</t>
  </si>
  <si>
    <t xml:space="preserve">JUARA VIDROS</t>
  </si>
  <si>
    <t xml:space="preserve">10.723.045/0001-48</t>
  </si>
  <si>
    <t xml:space="preserve">(66)3556-2966</t>
  </si>
  <si>
    <t xml:space="preserve">Aldo</t>
  </si>
  <si>
    <t xml:space="preserve">VIDRAÇARIA ALIANÇA</t>
  </si>
  <si>
    <t xml:space="preserve">33.046.681/0001-88</t>
  </si>
  <si>
    <t xml:space="preserve">(66)35561431</t>
  </si>
  <si>
    <t xml:space="preserve">Marcio Bezerra</t>
  </si>
  <si>
    <t xml:space="preserve">VIDRAÇARIA MODELO</t>
  </si>
  <si>
    <t xml:space="preserve">10.368.162/0001-30</t>
  </si>
  <si>
    <t xml:space="preserve">(66)3526-1011</t>
  </si>
  <si>
    <t xml:space="preserve">LETREIRO – LETRA EM CAIXA DE AÇO GALVANIZADO, H= 20CM, INCLUSO PINTURA</t>
  </si>
  <si>
    <t xml:space="preserve">**COMPOSIÇÃO BASEADA NA TABELA SEINFRA, CÓDIGO C1620 – Versão 026</t>
  </si>
  <si>
    <t xml:space="preserve">BICICLETÁRIO EM TUBO DE AÇO GALVANIZADO DIAM=50MM, EXCETO PINTURA DE ACABAMENTO</t>
  </si>
  <si>
    <t xml:space="preserve">**COMPOSIÇÃO BASEADA NA TABELA ORSE, CÓDIGO 04629/JULHO 2019.</t>
  </si>
  <si>
    <t xml:space="preserve">MASTRO TRIPLO EM TUBO DE AÇO GALVANIZADO, ALT (ÚTIL)= 6M (3,80M X 2"+ 2,20M X 1 1/2"), INCLUSIVE BASE DE CONCRETO CICLÓPICO</t>
  </si>
  <si>
    <t xml:space="preserve">**COMPOSIÇÃO BASEADA NA TABELA ORSE, CÓDIGO 12628</t>
  </si>
  <si>
    <t xml:space="preserve">ROLDANA DE AÇO, COM ROLAMENTO, Ø = 50MM</t>
  </si>
  <si>
    <t xml:space="preserve">Metalúrgica Brito</t>
  </si>
  <si>
    <t xml:space="preserve">31.696.881/0001-50</t>
  </si>
  <si>
    <t xml:space="preserve">(66)98408-4877</t>
  </si>
  <si>
    <t xml:space="preserve">Gustavo Brito</t>
  </si>
  <si>
    <t xml:space="preserve">Metalúrgica Brasil</t>
  </si>
  <si>
    <t xml:space="preserve">29.880.471/0001-13</t>
  </si>
  <si>
    <t xml:space="preserve">(66)98412-7598</t>
  </si>
  <si>
    <t xml:space="preserve">Divo Pereira</t>
  </si>
  <si>
    <t xml:space="preserve">MAQUINA DE SOLDA ELÉTRICA</t>
  </si>
  <si>
    <t xml:space="preserve">H</t>
  </si>
  <si>
    <t xml:space="preserve">BARRA DE APOIO PARA PORTADORES DE NECESSIDADES ESPECIAIS - LARGURA 60CM</t>
  </si>
  <si>
    <t xml:space="preserve">**COMPOSIÇÃO BASEADA NA TCPO 13ª EDIÇÃO PÁGINA 376 - CÓDIGO: 15007.8.1.1</t>
  </si>
  <si>
    <t xml:space="preserve">BARRA DE APOIO PARA PORTADORES DE NECESSIDADES ESPECIAIS - LARGURA 70CM</t>
  </si>
  <si>
    <t xml:space="preserve">**COMPOSIÇÃO BASEADA NA TCPO 13ª EDIÇÃO PÁGINA 376 - CÓDIGO 15007.8.1.1</t>
  </si>
  <si>
    <t xml:space="preserve">PORTA DIVISÓRIA NAVAL 2,10 X 0,80</t>
  </si>
  <si>
    <t xml:space="preserve">**COMPOSIÇÃO BASEADA ORSE 4066/JUNHO 2016.</t>
  </si>
  <si>
    <t xml:space="preserve">C O M P O S I Ç Ã O   D E   P R E Ç O S  /  H I D R O S S A N I T Á R I A S</t>
  </si>
  <si>
    <t xml:space="preserve">**ESTA COMPOSIÇÃO NÃO APRESENTA HORAS REFERENTE A MÃO DE OBRA, POIS O VALOR APRESENTADO NA COTAÇÃO JÁ INCLUI O SERVIÇO DE INSTALAÇÃO DO RESERVATÓRIO.</t>
  </si>
  <si>
    <t xml:space="preserve">RESERVATÓRIO EM AÇO DO TIPO TAÇA COM COLUNA SECA (ALTURA DA COLUNA: 10,00M) - V: 20.000L - INCLUSIVE INSTALAÇÃO</t>
  </si>
  <si>
    <t xml:space="preserve">Unidade:</t>
  </si>
  <si>
    <t xml:space="preserve">ATUALIZADO</t>
  </si>
  <si>
    <t xml:space="preserve">Metalurgica Faz Forte Eireli</t>
  </si>
  <si>
    <t xml:space="preserve">22.600.664/0001-24</t>
  </si>
  <si>
    <t xml:space="preserve">(18) 99759-8532</t>
  </si>
  <si>
    <t xml:space="preserve">Murilo</t>
  </si>
  <si>
    <t xml:space="preserve">Hidrocampo</t>
  </si>
  <si>
    <t xml:space="preserve">03.380.406/0001-35</t>
  </si>
  <si>
    <t xml:space="preserve">(62)3094-6619</t>
  </si>
  <si>
    <t xml:space="preserve">Sirlei Emília</t>
  </si>
  <si>
    <t xml:space="preserve">VALOR MEDIANA</t>
  </si>
  <si>
    <t xml:space="preserve">FRETE</t>
  </si>
  <si>
    <t xml:space="preserve">BOMBA INCLUSO FRETE E DIFERENÇA DE ICMS (DIFAL = 7%)</t>
  </si>
  <si>
    <t xml:space="preserve">MEDIANA</t>
  </si>
  <si>
    <t xml:space="preserve">JUSTIFICATIVA: O VALOR DO RESERVATÓRIO DA HIDROCAMPO É DE R$19.400,00 + VALOR DO FRETE R$10.600 + VALOR DA DIFERENÇA DE ALÍQUOTA DO ICMS DO ESTADO DE 7% = R$31.358</t>
  </si>
  <si>
    <t xml:space="preserve">BUCHA DE REDUCAO DE PVC, SOLDAVEL, CURTA COM 60 X 50 MM</t>
  </si>
  <si>
    <t xml:space="preserve">M Ã O   D E   O B R A</t>
  </si>
  <si>
    <t xml:space="preserve">**COMPOSIÇÃO BASEADA EM ORSE - 1075/JULHO 2019</t>
  </si>
  <si>
    <t xml:space="preserve">BUCHA DE REDUCAO DE PVC, SOLDAVEL, CURTA COM 75 X 60 MM</t>
  </si>
  <si>
    <t xml:space="preserve">**COMPOSIÇÃO BASEADA EM ORSE - 1076/JULHO 2019</t>
  </si>
  <si>
    <t xml:space="preserve">BUCHA DE REDUCAO DE PVC, SOLDAVEL, LONGA, COM 50X25 MM</t>
  </si>
  <si>
    <t xml:space="preserve">**COMPOSIÇÃO BASEADA EM ORSE - 1083/JULHO 2019</t>
  </si>
  <si>
    <t xml:space="preserve">BUCHA DE REDUCAO DE PVC, SOLDAVEL, LONGA, COM 60X25 MM</t>
  </si>
  <si>
    <t xml:space="preserve">**COMPOSIÇÃO BASEADA EM ORSE - 1085/JULHO 2019</t>
  </si>
  <si>
    <t xml:space="preserve">Bucha de Redução de PVC, Soldavel, longa, com 75x50 mm, para agua fria predial - fornecimento e instalação</t>
  </si>
  <si>
    <t xml:space="preserve">**COMPOSIÇÃO BASEADA EM ORSE - 1089/JULHO 2019</t>
  </si>
  <si>
    <t xml:space="preserve">TÊ DE REDUÇÃO, PVC, SOLDÁVEL, DN 85MM X 75MM</t>
  </si>
  <si>
    <t xml:space="preserve">** REFERÊNCIA: SINAPI 89632 / JUNHO 2016 - Justificativa: Composição de referência utilizado para TÊ 85X75mm, foi subistituido o TÊ PARA 85X60MM.</t>
  </si>
  <si>
    <t xml:space="preserve">ASSENTO SANITARIO DE PLASTICO, TIPO CONVENCIONAL - FORNECIMENTO E INSTALAÇÃO</t>
  </si>
  <si>
    <t xml:space="preserve">**COMPOSIÇÃO BASEADA EM ORSE - COD - (02056) - MARÇO/2018</t>
  </si>
  <si>
    <t xml:space="preserve">TOALHEIRO PLASTICO TIPO DISPENSER PARA PAPEL TOALHA INTERFOLHADO</t>
  </si>
  <si>
    <t xml:space="preserve">**COMPOSIÇÃO BASEADA EM ORSE 7610</t>
  </si>
  <si>
    <t xml:space="preserve">BANCADA PARA COZINHA EM AÇO INOX NAS DIMENSÕES 1,80X0,55M COM 01 CUBA EM AÇO INOX DE DIMENSÕES 0,50 X 0,45 X 0,35, INCLUSIVE TORNEIRA DE PRESSÃO PARA PIA LONGA DE PAREDE, SIFÃO PARA PIA E VÁLVULA DE ESCOAMENTO METÁLICA PARA PIA DE COZINHA, FIXADA SOBRE PAREDE DE ALVENARIA DE TIJOLO DE 1/2 VEZ ACABAMENTO EM AZULEJO CERAMICO ESMALTADO DE DIMENSÕES 150MM X 150MM COM REJUNTE DE COR BRANCO.</t>
  </si>
  <si>
    <t xml:space="preserve">** REFERÊNCIA: DETALHE DO PROJETO</t>
  </si>
  <si>
    <t xml:space="preserve">BANCADA PARA COZINHA EM AÇO INOX NAS DIMENSÕES 2,00X0,55M COM 01 CUBA EM AÇO INOX DE DIMENSÕES 0,80 X 0,60 X 0,50, INCLUSIVE TORNEIRA DE PRESSÃO PARA PIA LONGA DE PAREDE, SIFÃO PARA PIA E VÁLVULA DE ESCOAMENTO METÁLICA PARA PIA DE COZINHA, FIXADA SOBRE PAREDE DE ALVENARIA DE TIJOLO DE 1/2 VEZ ACABAMENTO EM AZULEJO CERAMICO ESMALTADO DE DIMENSÕES 150MM X 150MM COM REJUNTE DE COR BRANCO.</t>
  </si>
  <si>
    <t xml:space="preserve">** REFERÊNCIA: DETALHES DE PROJETO</t>
  </si>
  <si>
    <t xml:space="preserve">BANCADA PARA COZINHA EM AÇO INOX NAS DIMENSÕES 2,41X0,60M COM 02 CUBA EM AÇO INOX DE DIMENSÕES 0,50 X 0,45 X 0,35, INCLUSIVE TORNEIRA DE PRESSÃO PARA PIA LONGA DE PAREDE, SIFÃO PARA PIA E VÁLVULA DE ESCOAMENTO METÁLICA PARA PIA DE COZINHA, FIXADA SOBRE PAREDE DE ALVENARIA DE TIJOLO DE 1/2 VEZ ACABAMENTO EM AZULEJO CERAMICO ESMALTADO DE DIMENSÕES 150MM X 150MM COM REJUNTE DE COR BRANCO.</t>
  </si>
  <si>
    <t xml:space="preserve">FORNECIMENTO E INSTALAÇÃO DE CHUVEIRO LAVA-OLHOS DE EMERGÊNCIA EM AÇO </t>
  </si>
  <si>
    <t xml:space="preserve">**COMPOSIÇÃO BASEADA EM ORSE 10041/JULHO 2019</t>
  </si>
  <si>
    <t xml:space="preserve">CHUVEIRO E LAVA OLHOS DE EMERGÊNCIA EM AÇO GALVANIZADO COM ACIONAMENTO MANUAL DO CHUVEIRO E DO LAVA-OLHOS</t>
  </si>
  <si>
    <t xml:space="preserve">Supertec Sinop</t>
  </si>
  <si>
    <t xml:space="preserve">01.184.625/0001-13</t>
  </si>
  <si>
    <t xml:space="preserve">(66) 3511-8700</t>
  </si>
  <si>
    <t xml:space="preserve">Eliel</t>
  </si>
  <si>
    <t xml:space="preserve">Sorriso EPI's</t>
  </si>
  <si>
    <t xml:space="preserve">26.063.509/0001-77</t>
  </si>
  <si>
    <t xml:space="preserve">(66)3544-0915</t>
  </si>
  <si>
    <t xml:space="preserve">Mylena</t>
  </si>
  <si>
    <t xml:space="preserve">* FICA AQUI SOMENTE DUAS COTAÇÕES DEVIDO A IMPOSSIBILIDADE DE SE OBTER AS 3 COTAÇÕES EXIGIDO CONFORME ORIENTAÇÃO PARA ELABORAÇÃO DE PLANILHAS ORÇAMENTÁRIAS DE OBRAS PÚBLICAS (TRIBUNAL DE CONTAS DA UNIÃO), POIS NÃO HOUVE O COMPROMISSO DE OUTRAS EMPRESA DO RAMO EM ENVIAREM SEUS RESPECTIVOS PREÇOS.
** Não foi considerado frete, devido ao volume ser pequeno, produto pode ser retirado na empresa.</t>
  </si>
  <si>
    <t xml:space="preserve">LAVATORIO DE CANTO EM LOUÇA BRANCA SUSPENSO - INCLUSO SIFÃO PLÁSTICO FLEXÍVEL, VÁLVULA EM METAL CROMADO E ENGATE FLEXÍVEL EM PLÁSTICO (PVC) 30CM - FORNECIMENTO E INSTALAÇÃO</t>
  </si>
  <si>
    <t xml:space="preserve">**COMPOSIÇÃO BASEADA EM ORSE 7350</t>
  </si>
  <si>
    <t xml:space="preserve">FORNECIMENTO E INSTALAÇÃO DE ASSENTO PLASTICO BRANCO PARA VASO SANITARIO, PADRÃO POPULAR</t>
  </si>
  <si>
    <t xml:space="preserve">**COMPOSIÇÃO BASEADA EM ORSE 2056/JULHO 2019</t>
  </si>
  <si>
    <t xml:space="preserve">VALVULA DESCARGA 1.1/2" COM REGISTRO, ACABAMENTO EM METAL CROMADO COM ALAVANCA PARA PCD- FORNECIMENTO E INSTALACAO</t>
  </si>
  <si>
    <t xml:space="preserve">**COMPOSIÇÃO BASEADA EM SINAPI 40729/JUNHO 2016</t>
  </si>
  <si>
    <t xml:space="preserve">FORNECIMENTO E INSTALAÇÃO DE DUCHA HIGIENICA PLÁSTICA COM REGISTRO METÁLICO 1/2"</t>
  </si>
  <si>
    <t xml:space="preserve">**COMPOSIÇÃO BASEADA EM SINAPI 9503</t>
  </si>
  <si>
    <t xml:space="preserve">CAIXA DE INSPEÇÃO 80 X 80 X80 CM EM ALVENARIA - EXECUÇÃO</t>
  </si>
  <si>
    <t xml:space="preserve">**COMPOSIÇÃO BASEADA EM 72289 - ABRIL 2018</t>
  </si>
  <si>
    <t xml:space="preserve">CAIXA SIFONADA DE PVC COM GRELHA BRANCA, 150 X 150 X 50 MM</t>
  </si>
  <si>
    <t xml:space="preserve">**COMPOSIÇÃO BASEADA EM SEINFRA C3586</t>
  </si>
  <si>
    <t xml:space="preserve">CURVA LONGA 45 GRAUS, PVC, SERIE NORMAL, ESGOTO PREDIAL, DN 100 MM, JUNTA ELÁSTICA, FORNECIDO E INSTALADO EM RAMAL DE DESCARGA OU RAMAL DE ESGOTO SANITÁRIO.</t>
  </si>
  <si>
    <t xml:space="preserve">**COMPOSIÇÃO BASEADA EM ORSE 1621</t>
  </si>
  <si>
    <t xml:space="preserve">CURVA LONGA 45 GRAUS, PVC, SERIE NORMAL, ESGOTO PREDIAL, DN 50 MM, JUNTA ELÁSTICA, FORNECIDO E INSTALADO EM RAMAL DE DESCARGA OU RAMAL DE ESGOTO SANITÁRIO.</t>
  </si>
  <si>
    <t xml:space="preserve">**COMPOSIÇÃO BASEADA EM ORSE 1619</t>
  </si>
  <si>
    <t xml:space="preserve">CURVA LONGA 45 GRAUS, PVC, SERIE NORMAL, ESGOTO PREDIAL, DN 75 MM, JUNTA ELÁSTICA, FORNECIDO E INSTALADO EM RAMAL DE DESCARGA OU RAMAL DE ESGOTO SANITÁRIO.</t>
  </si>
  <si>
    <t xml:space="preserve">**COMPOSIÇÃO BASEADA EM ORSE 1620</t>
  </si>
  <si>
    <t xml:space="preserve">CURVA LONGA 45 GRAUS, PVC, SERIE NORMAL, ESGOTO PREDIAL, DN 40 MM, JUNTA ELÁSTICA, FORNECIDO E INSTALADO EM RAMAL DE DESCARGA OU RAMAL DE ESGOTO SANITÁRIO.</t>
  </si>
  <si>
    <t xml:space="preserve">JUNÇÃO 45° DE PVC BRANCO COM REDUÇÃO, PONTA BOLSA E VIROLA, Ø 100 X 50 MM</t>
  </si>
  <si>
    <t xml:space="preserve">**COMPOSIÇÃO BASEADA EM TCPO 15152.8.11.</t>
  </si>
  <si>
    <t xml:space="preserve">JUNCAO PVC ESGOTO 75X50MM - FORNECIMENTO E INSTALACAO</t>
  </si>
  <si>
    <t xml:space="preserve">ANEL BORRACHA PARA TUBO ESGOTO PREDIAL DN 75 MM (NBR 5688)</t>
  </si>
  <si>
    <t xml:space="preserve">JUNCAO DE REDUCAO INVERTIDA, PVC SOLDAVEL, 75 X 50 MM, SERIE NORMAL PARA ESGOTO PREDIAL</t>
  </si>
  <si>
    <t xml:space="preserve">**COMPOSIÇÃO BASEADA EM  SINAPI 89795/JANEIRO 2017</t>
  </si>
  <si>
    <t xml:space="preserve">REDUÇÃO EXCÊNTRICA, PVC, SERIE NORMAL, ESGOTO PREDIAL, DN 75 X 50 MM, JUNTA ELÁSTICA, FORNECIDO E INSTALADO EM RAMAL DE DESCARGA OU RAMAL DE ESGOTO SANITÁRIO</t>
  </si>
  <si>
    <t xml:space="preserve">**COMPOSIÇÃO BASEADA EM ORSE 1582</t>
  </si>
  <si>
    <t xml:space="preserve">FORNECIMENTO E INSTALAÇÃO DE TERMINAL DE VENTILAÇÃO, SÉRIE NORMAL, DN 50MM</t>
  </si>
  <si>
    <t xml:space="preserve">**COMPOSIÇÃO BASEADA EM ORSE 1666</t>
  </si>
  <si>
    <t xml:space="preserve">TE, PVC, SERIE NORMAL, ESGOTO PREDIAL, DN 75 X 50 MM, JUNTA ELÁSTICA, FORNECIDO E INSTALADO EM RAMAL DE DESCARGA OU RAMAL DE ESGOTO SANITÁRIO</t>
  </si>
  <si>
    <t xml:space="preserve">**COMPOSIÇÃO BASEADA EM SINAPI 89829/MAIO 2018</t>
  </si>
  <si>
    <t xml:space="preserve">C O M P O S I Ç Ã O   D E   P R E Ç O S   /   E L É T R I C O S</t>
  </si>
  <si>
    <t xml:space="preserve">Fornecimento e instalação de luminária tipo calha para 2 (duas) lâmpadas tubulares led 10W</t>
  </si>
  <si>
    <t xml:space="preserve">LUMINARIA DE SOBREPOR EM CHAPA DE ACO PARA 1 LAMPADA FLUORESCENTE DE *10* W, ALETADA, COMPLETA (LAMPADA E REATOR INCLUSOS)</t>
  </si>
  <si>
    <t xml:space="preserve">  Dimel Materiais Elétricos</t>
  </si>
  <si>
    <t xml:space="preserve">04.210.398/0001-41</t>
  </si>
  <si>
    <t xml:space="preserve">(66)3531-2426</t>
  </si>
  <si>
    <t xml:space="preserve">Adenir</t>
  </si>
  <si>
    <t xml:space="preserve">*** FICA AQUI SOMENTE DUAS COTAÇÕES DEVIDO A IMPOSSIBILIDADE DE SE OBTER AS 3 COTAÇÕES EXIGIDO CONFORME ORIENTAÇÃO PARA ELABORAÇÃO DE PLANILHAS ORÇAMENTÁRIAS DE OBRAS PÚBLICAS (TRIBUNAL DE CONTAS DA UNIÃO), POIS NÃO HOUVE O COMPROMISSO DE OUTRAS EMPRESA DO RAMO EM ENVIAREM SEUS RESPECTIVOS PREÇOS.*** REFERÊNCIA: 97583/ MAIO 2018 (OBS: Composição utilizada para luminária 18w, foi substituido pela luminária de 10w).
*** Não foi considerado frete, pois não é um item de grande volume.</t>
  </si>
  <si>
    <t xml:space="preserve">Fornecimento e instalação de luminária tipo calha para 2 (duas) lâmpadas tubulares led 20W</t>
  </si>
  <si>
    <t xml:space="preserve">LUMINARIA DE SOBREPOR EM CHAPA DE ACO PARA 1 LAMPADA FLUORESCENTE DE *20* W, ALETADA, COMPLETA (LAMPADA E REATOR INCLUSOS)</t>
  </si>
  <si>
    <t xml:space="preserve">*** REFERÊNCIA: 97583/ MAIO 2018 (OBS: Composição utilizada para luminária 18w, foi substituido pela luminária de 20w).
</t>
  </si>
  <si>
    <t xml:space="preserve">*** FICA AQUI SOMENTE DUAS COTAÇÕES DEVIDO A IMPOSSIBILIDADE DE SE OBTER AS 3 COTAÇÕES EXIGIDO CONFORME ORIENTAÇÃO PARA ELABORAÇÃO DE PLANILHAS ORÇAMENTÁRIAS DE OBRAS PÚBLICAS (TRIBUNAL DE CONTAS DA UNIÃO), POIS NÃO HOUVE O COMPROMISSO DE OUTRAS EMPRESA DO RAMO EM ENVIAREM SEUS RESPECTIVOS PREÇOS.
*** Não foi considerado frete, pois não é um item de grande volume, o material pode ser retirado na empresa ou vir embutido em outra carga de outro material.</t>
  </si>
  <si>
    <t xml:space="preserve">LUMINÁRIA ARANDELA TIPO MEIA-LUA, PARA 1 LÂMPADA 60W - FORNECIMENTO E INSTALAÇÃO. AF_11/2017</t>
  </si>
  <si>
    <t xml:space="preserve">LUMINARIA ARANDELA TIPO MEIA-LUA COM VIDRO FOSCO *30 X 15* CM, PARA 1 LAMPADA, BASE E27, POTENCIA MAXIMA 40/60 W (NAO INCLUI LAMPADA)</t>
  </si>
  <si>
    <t xml:space="preserve">*** FICA AQUI SOMENTE UMA COTAÇÃO DEVIDO A IMPOSSIBILIDADE DE SE OBTER AS 3 COTAÇÕES EXIGIDO CONFORME ORIENTAÇÃO PARA ELABORAÇÃO DE PLANILHAS ORÇAMENTÁRIAS DE OBRAS PÚBLICAS (TRIBUNAL DE CONTAS DA UNIÃO), POIS NÃO HOUVE O COMPROMISSO DE OUTRAS EMPRESA DO RAMO EM ENVIAREM SEUS RESPECTIVOS PREÇOS.
*** Não foi considerado frete, pois não é um item de grande volume, o material pode ser retirado na empresa ou vir embutido em outra carga de outro material.</t>
  </si>
  <si>
    <t xml:space="preserve">Tomada piso dupla de embutir, com caixa 4"x4" e placa metálica</t>
  </si>
  <si>
    <t xml:space="preserve">*** REFERÊNCIA: ORSE 780 (OBS: Justifica-se que foi utilizado essa composição como referência pois o material da composição é PVC e esta é de metálica e foi feito também a substituição da tomada).</t>
  </si>
  <si>
    <t xml:space="preserve">QUADRO COM BARRAMENTO TRIFÁSICO PARA DISJUNTOR DE ENTRADA 300A, INCLUINDO FIXAÇÃO, PLACA DE ACRÍLICO SEM BARRAMENTOS SECUNDÁRIOS E SEM DISJUNTOR DE ENTRADA - FORNECIMENTO E INSTALAÇÃO</t>
  </si>
  <si>
    <t xml:space="preserve">BARRA NEUTRO 12 FUROS AZUL</t>
  </si>
  <si>
    <t xml:space="preserve">BARRA DE TERRA 12 FUROS VERDE</t>
  </si>
  <si>
    <t xml:space="preserve">BARRAMENTO DE COBRE 350A</t>
  </si>
  <si>
    <t xml:space="preserve">*** REFERÊNCIA: ORSE 10355
*** Não foi considerado frete nos itens orçados abaixo, pois não são itens de grande volume, podem ser retirados na empresa ou embutidos na carga de outro material, visto que as empresas que efetuaram o orçamento são da região, de onde é efetuado a compra de grande parte dos itens de construção.</t>
  </si>
  <si>
    <t xml:space="preserve">Eletronop Materiais Eletricos</t>
  </si>
  <si>
    <t xml:space="preserve">04.479.387/0001-61</t>
  </si>
  <si>
    <t xml:space="preserve">(66) 3531-0441</t>
  </si>
  <si>
    <t xml:space="preserve">Silas</t>
  </si>
  <si>
    <t xml:space="preserve">Eletroara Materiais Elétricos</t>
  </si>
  <si>
    <t xml:space="preserve">07.406.982/0001-65</t>
  </si>
  <si>
    <t xml:space="preserve">(66)3556-2260</t>
  </si>
  <si>
    <t xml:space="preserve">Julio Cesar</t>
  </si>
  <si>
    <t xml:space="preserve">INTERRUPTOR DIFERENCIAL RESIDUAL (DR) TETRAPOLAR DE 25A-30mA</t>
  </si>
  <si>
    <t xml:space="preserve">INTERRUPTOR DIFERENCIAL RESIDUAL(DR) TETRAPOLAR DE 25A-30mA</t>
  </si>
  <si>
    <t xml:space="preserve">* REFERÊNCIA: AGETOP CIVIL 071455
</t>
  </si>
  <si>
    <t xml:space="preserve">** Não foi considerado frete, pois não é um item de grande volume.
*** FICA AQUI SOMENTE UMA COTAÇÃO DEVIDO A IMPOSSIBILIDADE DE SE OBTER AS 3 COTAÇÕES EXIGIDO CONFORME ORIENTAÇÃO PARA ELABORAÇÃO DE PLANILHAS ORÇAMENTÁRIAS DE OBRAS PÚBLICAS (TRIBUNAL DE CONTAS DA UNIÃO), POIS NÃO HOUVE O COMPROMISSO DE OUTRAS EMPRESA DO RAMO EM ENVIAREM SEUS RESPECTIVOS PREÇOS.</t>
  </si>
  <si>
    <t xml:space="preserve">INTERRUPTOR DIFERENCIAL RESIDUAL (DR) TETRAPOLAR DE 80A-30mA</t>
  </si>
  <si>
    <t xml:space="preserve">INTERRUPTOR DIFERENCIAL RESIDUAL(DR) TETRAPOLAR DE 80A-30mA</t>
  </si>
  <si>
    <t xml:space="preserve">* REFERÊNCIA: AGETOP 071457 (OBS.: Composição utilizada como referência de interruptor 25A-30mA
</t>
  </si>
  <si>
    <t xml:space="preserve">TERMINAL OU CONECTOR DE PRESSAO - PARA CABO 120MM2 - FORNECIMENTO E INSTALACAO</t>
  </si>
  <si>
    <t xml:space="preserve">TERMINAL METALICO A PRESSAO PARA 1 CABO DE 120 MM2,COM 1 FURO DE FIXACAO</t>
  </si>
  <si>
    <t xml:space="preserve">*** REFERÊNCIA: 72266 SINAPI - MAIO 2018</t>
  </si>
  <si>
    <t xml:space="preserve">FIOTEX – Inst. Redes Elétr. Juara LTDA</t>
  </si>
  <si>
    <t xml:space="preserve">01.292.358/0001-06</t>
  </si>
  <si>
    <t xml:space="preserve">(66) 3556-1330</t>
  </si>
  <si>
    <t xml:space="preserve">Daiane</t>
  </si>
  <si>
    <t xml:space="preserve">Tonello Materiais de construção</t>
  </si>
  <si>
    <t xml:space="preserve">07.576.815/0003-24</t>
  </si>
  <si>
    <t xml:space="preserve">Marcos Paloschi</t>
  </si>
  <si>
    <t xml:space="preserve">** Não foi considerado frete, pois são empresas da região que não cobram o transporte deste material para o Município de Porto dos Gaúchos.</t>
  </si>
  <si>
    <t xml:space="preserve">MURETA DE MEDIÇÃO UTILIZANDO ARG. CIMENTO, CAL E AREIA, DIMENSÕES 1500X2200X400MM, REVESTIDO COM CHAPISCO E REBOCO, INCLUSIVE PINTURA EMASSAMENTO, PINTURA ACRÍLICA A TRÊS DEMÃOS E COBERTURA EM TELHA CERÂMICA</t>
  </si>
  <si>
    <t xml:space="preserve">*** REFERÊNCIA: 150123 IOPES-ES</t>
  </si>
  <si>
    <t xml:space="preserve">TERMINAL OU CONECTOR DE PRESSAO - PARA CABO 10MM2 - FORNECIMENTO E INSTALACAO</t>
  </si>
  <si>
    <t xml:space="preserve">*** REFERÊNCIA SINAPI 72263</t>
  </si>
  <si>
    <t xml:space="preserve">TERMINAL OU CONECTOR DE PRESSAO - PARA CABO 16MM2 - FORNECIMENTO E INSTALACAO</t>
  </si>
  <si>
    <t xml:space="preserve">TERMINAL OU CONECTOR DE PRESSAO - PARA CABO 25MM2 - FORNECIMENTO E INSTALACAO</t>
  </si>
  <si>
    <t xml:space="preserve">TERMINAL OU CONECTOR DE PRESSAO - PARA CABO 35MM2 - FORNECIMENTO E INSTALACAO</t>
  </si>
  <si>
    <t xml:space="preserve">TERMINAL OU CONECTOR DE PRESSAO - PARA CABO 70MM2 - FORNECIMENTO E INSTALACAO</t>
  </si>
  <si>
    <t xml:space="preserve">DUTO ESPIRAL FLEXÍVEL SINGELO PEAR (4") REVESTIDO COM PVC COM FIO GIUA DE AÇO GALVANIZADO, LANÇADO DIRETO NO SOLO, INCLUSO CONEXÕES</t>
  </si>
  <si>
    <t xml:space="preserve">*** REFERÊNCIA SINAPI 73798/3</t>
  </si>
  <si>
    <t xml:space="preserve">C O M P O S I Ç Ã O   D E   P R E Ç O S  /  E S T R U T U R A L</t>
  </si>
  <si>
    <t xml:space="preserve">FORNECIMENTO DE ESTRUTURA METÁLICA  COM UTILIZAÇÃO DE PERFIS EM AÇO ASTM A36</t>
  </si>
  <si>
    <t xml:space="preserve">KG</t>
  </si>
  <si>
    <t xml:space="preserve">**COMPOSIÇÃO BASEADA NA TABELA SIURB - SP - CÓDIGO  15505, COMPOSIÇÃO ANALÍTICA </t>
  </si>
  <si>
    <t xml:space="preserve">MONTAGEM DE ESTRUTURA METÁLICA </t>
  </si>
  <si>
    <t xml:space="preserve">**COMPOSIÇÃO BASEADA NA TABELA SIURB - SP - CÓDIGO  15512, COMPOSIÇÃO ANALÍTICA </t>
  </si>
  <si>
    <t xml:space="preserve">FABRICAÇÃO E INSTALAÇÃO DE MEIA TESOURA EM AÇO, VÃO DE 9 M, PARA TELHA ONDULADA DE FIBROCIMENTO, METÁLICA, PLÁSTICA OU TERMOACÚSTICA, INCLUSO IÇAMENTO. AF_12/2015</t>
  </si>
  <si>
    <t xml:space="preserve">**COMPOSIÇÃO BASEADA NA TEBELA SINAPI - CÓDIGO 92594 OUTUBRO 2019</t>
  </si>
  <si>
    <t xml:space="preserve">MOBILIZAÇÃO EQUIPE TOPOG. LOCAÇÃO PONTOS</t>
  </si>
  <si>
    <t xml:space="preserve">DIA</t>
  </si>
  <si>
    <t xml:space="preserve">**COMPOSIÇÃO BASEADA NA COMPOSIÇÃO SUDECAP 62.05.11/SETEMBRO 2016.
JUSTIFICATIVA: DEVIDO A INEXISTENCIA DE UMA ESTAÇÃO TOTAL NA TABELA SINAPI, SUBSTITUIMOS ESTE ITEM POR UM TEODOLITO. TAMBÉM FOI SUBSTITUÍDO A FIAT DOBLO POR UMA CAMINHONETE COM MOTOR A DIESEL, CABINE DUPLA, PARA TRANSLADO DA EQUIPE. 
* A TRANSFORMAÇÃO DE MÊS PARA HORAS DA CAMINHONETE E LOCAÇÃO DE TEODOLITO FOI FEITA ATRAVÉS DO SEGUINTE CÁLCULO:
1 MÊS COM 30 DIAS = 30DIAS * 24H = 720H
ASSIM 0,03 MÊSES = 0,03*720 = 21,6</t>
  </si>
  <si>
    <t xml:space="preserve">FORNECIMENTO DE EXECUÇÃO DE SONDAGEM À PERCURSÃO SPT</t>
  </si>
  <si>
    <t xml:space="preserve">EXECUÇÃO DE SONDAGEM À PERSURSÃO SPT</t>
  </si>
  <si>
    <t xml:space="preserve">furo</t>
  </si>
  <si>
    <t xml:space="preserve">**COMPOSIÇÃO BASEADA NA COMPOSIÇÃO SUDECAP 65.01.02/SETEMBRO 2019.</t>
  </si>
  <si>
    <t xml:space="preserve">Suporte Engenharia e Consultoria</t>
  </si>
  <si>
    <t xml:space="preserve">31.519.558/0001-01</t>
  </si>
  <si>
    <t xml:space="preserve">(66)99925-0384</t>
  </si>
  <si>
    <t xml:space="preserve">Wdson Gutierizz</t>
  </si>
  <si>
    <t xml:space="preserve">Apolo Engenharia e Fundações</t>
  </si>
  <si>
    <t xml:space="preserve">32.758.611/0001-90</t>
  </si>
  <si>
    <t xml:space="preserve">(66)98445-1500</t>
  </si>
  <si>
    <t xml:space="preserve">Thiago Grando</t>
  </si>
  <si>
    <t xml:space="preserve">Geoflora do Brasil</t>
  </si>
  <si>
    <t xml:space="preserve">33.464.930/0001-55</t>
  </si>
  <si>
    <t xml:space="preserve">(65)99968-0302</t>
  </si>
  <si>
    <t xml:space="preserve">Jeanne</t>
  </si>
  <si>
    <t xml:space="preserve">C O M P O S I Ç Ã O   D E   P R E Ç O S   /   S P D A </t>
  </si>
  <si>
    <t xml:space="preserve">CAIXA DE EQUALIZAÇÃO DE EMBUTIR, COM BARRAMENTO E 9 TERMINAIS, APROX. 26X26X10 CM</t>
  </si>
  <si>
    <t xml:space="preserve">*COMPOSIÇÃO BASEADA NAS TABELA ORSE-SE (SET/2017) "11273/ORSE". </t>
  </si>
  <si>
    <t xml:space="preserve">ATUALIZADA</t>
  </si>
  <si>
    <t xml:space="preserve">Contra Fogo</t>
  </si>
  <si>
    <t xml:space="preserve">27.244.187/0001-25</t>
  </si>
  <si>
    <t xml:space="preserve">(65)3622-3000</t>
  </si>
  <si>
    <t xml:space="preserve">Edilaine</t>
  </si>
  <si>
    <t xml:space="preserve">Branel</t>
  </si>
  <si>
    <t xml:space="preserve">07.624.206/0001-31</t>
  </si>
  <si>
    <t xml:space="preserve">(65)3027-9000</t>
  </si>
  <si>
    <t xml:space="preserve">Reijane</t>
  </si>
  <si>
    <t xml:space="preserve">* FICA AQUI SOMENTE DUAS COTAÇÕES DEVIDO A IMPOSSIBILIDADE DE SE OBTER AS 3 COTAÇÕES EXIGIDO CONFORME ORIENTAÇÃO PARA ELABORAÇÃO DE PLANILHAS ORÇAMENTÁRIAS DE OBRAS PÚBLICAS (TRIBUNAL DE CONTAS DA UNIÃO), POIS NÃO HOUVE O COMPROMISSO DE OUTRAS EMPRESA DO RAMO EM ENVIAREM SEUS RESPECTIVOS PREÇOS.
** Não foi considerado frete, pois não é um item de grande volume e pode ser retirado na empresa.</t>
  </si>
  <si>
    <t xml:space="preserve">CONECTOR DE MEDIÇÃO C/ 2 PARAFUSOS</t>
  </si>
  <si>
    <t xml:space="preserve">*COMPOSIÇÃO BASEADA NAS TABELA ORSE-SE (SET/2017) "9048/ORSE"</t>
  </si>
  <si>
    <t xml:space="preserve">Elétrica Paraná</t>
  </si>
  <si>
    <t xml:space="preserve">08.139.615/0001-05</t>
  </si>
  <si>
    <t xml:space="preserve">(65)3388-0800</t>
  </si>
  <si>
    <t xml:space="preserve">Fagner</t>
  </si>
  <si>
    <t xml:space="preserve">FORNECIMENTO E INSTALAÇÃO DE SOLDA EXOTÉRMICA CABO-HASTE COM CARTUCHO Nº115 E MOLDE CABO 50mm²-  HASTE 5/8" </t>
  </si>
  <si>
    <t xml:space="preserve">**COMPOSIÇÃO DA MÃO DE OBRA BASEADA NO BOLETIM DA SEINFRA-CE (VERSÃO 24.1) "C3909"
** Não foi considerado frete nos itens abaixo, pois não são itens de grande volume e podem ser retirados na empresa.</t>
  </si>
  <si>
    <t xml:space="preserve">CARTUCHO PARA SOLDA EXOTÉRMICA N° 115</t>
  </si>
  <si>
    <t xml:space="preserve">(65) 3622-3000</t>
  </si>
  <si>
    <t xml:space="preserve">MOLDE PARA SOLDA EXOTÉRMICA, CABO-HASTE, 50mm²-58</t>
  </si>
  <si>
    <t xml:space="preserve">PALITO IGNITOR PRA SOLDA EXOTERMICA</t>
  </si>
  <si>
    <t xml:space="preserve">**COMPOSIÇÃO DA MÃO DE OBRA BASEADA NO BOLETIM ORSE (SET/2017) "11132"
** Não foi considerado frete, pois não é um item de grande volume.</t>
  </si>
  <si>
    <t xml:space="preserve">PRESILHA DE LATÃO 35MM²</t>
  </si>
  <si>
    <t xml:space="preserve">CABO DE COBRE NU 35MM2 - FORNECIMENTO E INSTALACAO</t>
  </si>
  <si>
    <t xml:space="preserve">**COMPOSIÇÃO DA MÃO DE OBRA BASEADA NO BOLETIM SINAPI 72253 OUTUBRO/2018</t>
  </si>
  <si>
    <t xml:space="preserve">**COMPOSIÇÃO DA MÃO DE OBRA BASEADA NO BOLETIM SINAPI 72254 OUTUBRO/2018</t>
  </si>
  <si>
    <t xml:space="preserve">Cotação</t>
  </si>
  <si>
    <t xml:space="preserve">* COMPOSIÇÃO DA MÃO DE OBRA BASEADA NO BOLETIM SINAPI 72263 Agosto/2019</t>
  </si>
  <si>
    <t xml:space="preserve">Ç</t>
  </si>
  <si>
    <t xml:space="preserve">TERMINAL OU CONECTOR DE PRESSAO - PARA CABO 35MM2</t>
  </si>
  <si>
    <t xml:space="preserve">View Tech Engenharia de Automação Ltda</t>
  </si>
  <si>
    <t xml:space="preserve">07.327.325/0001-22</t>
  </si>
  <si>
    <t xml:space="preserve">(14) 3301-8411</t>
  </si>
  <si>
    <t xml:space="preserve">View Tech</t>
  </si>
  <si>
    <t xml:space="preserve">FICA AQUI SOMENTE UMA COTAÇÃO DEVIDO A IMPOSSIBILIDADE DE SE OBTER AS 3 COTAÇÕES EXIGIDO CONFORME ORIENTAÇÃO PARA ELABORAÇÃO DE PLANILHAS ORÇAMENTÁRIAS DE OBRAS PÚBLICAS (TRIBUNAL DE CONTAS DA UNIÃO), POIS NÃO HOUVE O COMPROMISSO DE OUTRAS EMPRESA DO RAMO EM ENVIAREM SEUS RESPECTIVOS PREÇOS.</t>
  </si>
  <si>
    <t xml:space="preserve">Loja Elétrica</t>
  </si>
  <si>
    <t xml:space="preserve">PRODUTO INCLUSO FRETE E DIFERENÇA DE ICMS (DIFAL = 7%)</t>
  </si>
  <si>
    <r>
      <rPr>
        <b val="true"/>
        <sz val="12"/>
        <rFont val="Arial"/>
        <family val="2"/>
        <charset val="1"/>
      </rPr>
      <t xml:space="preserve">JUSTIFICATIVA: </t>
    </r>
    <r>
      <rPr>
        <sz val="12"/>
        <rFont val="Arial"/>
        <family val="2"/>
        <charset val="1"/>
      </rPr>
      <t xml:space="preserve">O VALOR DO TERMINAL DA EMPRESA LOJA ELÉTRICA É DE R$4,91 + VALOR DO FRETE 24,57 + VALOR DA DIFERENÇA DE ALÍQUOTA DO ICMS DO ESTADO DE 7% = R$ 31,54</t>
    </r>
  </si>
  <si>
    <t xml:space="preserve">C O M P O S I Ç Ã O   D E   P R E Ç O S   /   I N C Ê N D I O </t>
  </si>
  <si>
    <t xml:space="preserve">* COMPOSIÇÃO BASEADA NO BOLETIM SEINFRA-CE COMPOSIÇÃO C0730</t>
  </si>
  <si>
    <t xml:space="preserve">CENTRAL DE ALARME SEM BATERIA 12 LAÇOS IPA12.24 ILUMAC 2007 ACTUAL 200</t>
  </si>
  <si>
    <t xml:space="preserve">EXTINTOR DANIEL</t>
  </si>
  <si>
    <t xml:space="preserve">(65) 3694-4858</t>
  </si>
  <si>
    <t xml:space="preserve">PETEL</t>
  </si>
  <si>
    <t xml:space="preserve">(65) 3634-1717</t>
  </si>
  <si>
    <t xml:space="preserve">PLUG MAIS</t>
  </si>
  <si>
    <t xml:space="preserve">(65) 3648-5700</t>
  </si>
  <si>
    <t xml:space="preserve">*FICA AQUI SOMENTE UMA COTAÇÃO DEVIDO A IMPOSSIBILIDADE DE SE OBTER AS 3 COTAÇÕES EXIGIDO CONFORME ORIENTAÇÃO PARA ELABORAÇÃO DE PLANILHAS ORÇAMENTÁRIAS DE OBRAS PÚBLICAS (TRIBUNAL DE CONTAS DA UNIÃO), POIS NÃO HOUVE O COMPROMISSO DE OUTRAS EMPRESA DO RAMO EM ENVIAREM SEUS RESPECTIVOS PREÇOS.
** Não foi considerado frete, por ser não ser um item de grande volume e poder ser retirado na empresa</t>
  </si>
  <si>
    <t xml:space="preserve">CABO P/ ALARME INCENDIO BLINDADO 3 X 1.5MM C/ JAQUETA E DRENO VERMELHO</t>
  </si>
  <si>
    <t xml:space="preserve">* REFERÊNCIA BASEADA NA TABELA ORSE 11855/JULHO 2019.</t>
  </si>
  <si>
    <t xml:space="preserve">ok</t>
  </si>
  <si>
    <t xml:space="preserve">* COMPOSIÇÃO BASEADA NO BOLETIM 07861/ORSE-JAN/2016</t>
  </si>
  <si>
    <t xml:space="preserve">BOTOEIRA PARA BOMBA (COM MARTELO) ILUMAC AM-B 2029 ACTUAL 53 </t>
  </si>
  <si>
    <t xml:space="preserve">ACIONADOR MANUAL SUPERVISIONADO (COM MARTELO) ILUMAC AM-C 2021 ACTUAL 49</t>
  </si>
  <si>
    <t xml:space="preserve">*FICA AQUI SOMENTE DUAS COTAÇÕES DEVIDO A IMPOSSIBILIDADE DE SE OBTER AS 3 COTAÇÕES EXIGIDO CONFORME ORIENTAÇÃO PARA ELABORAÇÃO DE PLANILHAS ORÇAMENTÁRIAS DE OBRAS PÚBLICAS (TRIBUNAL DE CONTAS DA UNIÃO), POIS NÃO HOUVE O COMPROMISSO DE OUTRAS EMPRESA DO RAMO EM ENVIAREM SEUS RESPECTIVOS PREÇOS.
** Não foi considerado frete, por ser não ser um item de grande volume e poder ser retirado na empresa</t>
  </si>
  <si>
    <t xml:space="preserve">* COMPOSIÇÃO DA MÃO DE OBRA BASEADA NO BOLETIM 08503/ORSE- MARÇO/2019</t>
  </si>
  <si>
    <t xml:space="preserve">SIRENE ELETRONICA AUDIO-VISUAL BITONAL 24 V</t>
  </si>
  <si>
    <t xml:space="preserve">* COMPOSIÇÃO BASEADA NA TABELA 12137/ORSE - JAN/2018</t>
  </si>
  <si>
    <t xml:space="preserve">INC BATERIA SELADA P/ CENTRAL DE ALARME E DETECÇÃO 12V/1,3A</t>
  </si>
  <si>
    <t xml:space="preserve">* COMPOSIÇÃO DA MÃO DE OBRA BASEADA NO BOLETIM 11980/ORSE- MARÇO/2019</t>
  </si>
  <si>
    <t xml:space="preserve">BATERIA SELADA P/ CENTRAL DE ALARME E DETECÇÃO 12V/1,3A</t>
  </si>
  <si>
    <t xml:space="preserve">FORNECIMENTO E INSTALAÇÃO DE ADAPTADOR STORZ PARA ENGATE RÁPIDO 2 1/2 X 1 1/2 COM TAMPÃO E CORRENTE (INCÊNDIO)</t>
  </si>
  <si>
    <t xml:space="preserve">* COMPOSIÇÃO BASEADO EM ORSE 1510/JULHO 2019</t>
  </si>
  <si>
    <t xml:space="preserve">AUXILIAR DE ENCANADOR OU BOMBEIRO HIDRÁULICO COM ENCARGOS COMPLEMENTARES</t>
  </si>
  <si>
    <t xml:space="preserve">**COMPOSIÇÃO BASEADO EM CPOS 50.01.220</t>
  </si>
  <si>
    <t xml:space="preserve">ADAPTADOR, EM LATAO, ENGATE RAPIDO1 1/2" X ROSCA INTERNA 5 FIOS 2 1/2", PARA INSTALACAO PREDIAL DE COMBATE A INCENDIO</t>
  </si>
  <si>
    <t xml:space="preserve">UN </t>
  </si>
  <si>
    <t xml:space="preserve">**COMPOSIÇÃO BASEADO EM SUDECAP 10.90.26 E AGETOP 085027</t>
  </si>
  <si>
    <t xml:space="preserve">Cálculo Demonstrado para Mão de Obra:</t>
  </si>
  <si>
    <t xml:space="preserve"> "10.90.26": CHAVE PARA CONEXÃO</t>
  </si>
  <si>
    <t xml:space="preserve"> "085027": ADAPTADOR P/ ENGATE</t>
  </si>
  <si>
    <t xml:space="preserve">Subtotal</t>
  </si>
  <si>
    <t xml:space="preserve">TOTAL DE HORAS DA ASSOCIAÇÃO</t>
  </si>
  <si>
    <t xml:space="preserve">FORNECIMENTO E INSTALAÇÃO DE REGISTRO GAVETA BRUTO, D = 65 MM (2 1/2)"</t>
  </si>
  <si>
    <t xml:space="preserve">**COMPOSIÇÃO BASEADO EM SETOP HID-REG-045</t>
  </si>
  <si>
    <t xml:space="preserve">FORNECIMENTO E INSTALAÇÃO DE ADAPTADOR STORZ PARA ENGATE RAPIDO 2.1/2 COM TAMPÃO E CORRENTE</t>
  </si>
  <si>
    <t xml:space="preserve">**COMPOSIÇÃO BASEADO EM ORSE 1510</t>
  </si>
  <si>
    <t xml:space="preserve">FORNECIMENTO E INSTALAÇÃO DE TAMPA DE FERRO  60 X 40 CM COM A INSCRIÇÃO INCÊNDIO</t>
  </si>
  <si>
    <t xml:space="preserve">TAMPÃO DE FERRO 60X40 CM</t>
  </si>
  <si>
    <t xml:space="preserve">* COMPOSIÇÃO BASEADO EM ORSE 10332/JULHO 2019</t>
  </si>
  <si>
    <t xml:space="preserve">Vesuvio</t>
  </si>
  <si>
    <t xml:space="preserve">04.818.715/0001-07</t>
  </si>
  <si>
    <t xml:space="preserve">(11) 4524-0918</t>
  </si>
  <si>
    <t xml:space="preserve">Pollo Fundidos</t>
  </si>
  <si>
    <t xml:space="preserve">26.909.869/0001-47</t>
  </si>
  <si>
    <t xml:space="preserve">(37) 3381-4086</t>
  </si>
  <si>
    <r>
      <rPr>
        <b val="true"/>
        <sz val="12"/>
        <rFont val="Arial"/>
        <family val="2"/>
        <charset val="1"/>
      </rPr>
      <t xml:space="preserve">JUSTIFICATIVA: </t>
    </r>
    <r>
      <rPr>
        <sz val="12"/>
        <rFont val="Arial"/>
        <family val="2"/>
        <charset val="1"/>
      </rPr>
      <t xml:space="preserve">O VALOR DO TERMINAL DA EMPRESA LOJA ELÉTRICA É DE R$217,91 + VALOR DO FRETE 131,15 + VALOR DA DIFERENÇA DE ALÍQUOTA DO ICMS DO ESTADO DE 7% = R$ 373,49</t>
    </r>
  </si>
  <si>
    <r>
      <rPr>
        <b val="true"/>
        <sz val="12"/>
        <rFont val="Arial"/>
        <family val="2"/>
        <charset val="1"/>
      </rPr>
      <t xml:space="preserve">JUSTIFICATIVA: </t>
    </r>
    <r>
      <rPr>
        <sz val="12"/>
        <rFont val="Arial"/>
        <family val="2"/>
        <charset val="1"/>
      </rPr>
      <t xml:space="preserve">O VALOR DO TERMINAL DA EMPRESA LOJA ELÉTRICA É DE R$131,59 + VALOR DO FRETE 183,00 + VALOR DA DIFERENÇA DE ALÍQUOTA DO ICMS DO ESTADO DE 7% = R$ 336,61</t>
    </r>
  </si>
  <si>
    <t xml:space="preserve">LUMINARIA DE EMERGENCIA 30 LEDS, POTENCIA 2 W, BATERIA DE LITIO, AUTONOMIA DE 6 CR</t>
  </si>
  <si>
    <t xml:space="preserve">AUXILIAR DE ELETRICISTA COM ENCARGOS COMPLEMENTARES</t>
  </si>
  <si>
    <t xml:space="preserve">**COMPOSIÇÃO BASEADO EM SINAPI 97599 - DEZEMBRO 2018</t>
  </si>
  <si>
    <t xml:space="preserve">ABRAÇADEIRA TIPO "D" COM CUNHA, DIÂMETRO 1"</t>
  </si>
  <si>
    <t xml:space="preserve">ENCANADOR OU BOMBEIRO HIDRÁULICO COM ENCARGOS COMPLEMENTARES</t>
  </si>
  <si>
    <t xml:space="preserve">SERVENTE COM ENCARGOS COMPLEMENTARES</t>
  </si>
  <si>
    <t xml:space="preserve">**COMPOSIÇÃO BASEADO EM ORSE 12140/JULHO 2019</t>
  </si>
  <si>
    <t xml:space="preserve">FORNECIMENTO E INSTALAÇÃO DE CAIXA DE INSPEÇÃO TIPO SOLO EM PVC COM DIAMETRO 250MM, INCLUSIVE TAMPA EM AÇO GALVANIZADO REDONDA DE 250MM.</t>
  </si>
  <si>
    <t xml:space="preserve">CAIXA INSPECAO, CONCRETO PRE MOLDADO, CIRCULAR, COM TAMPA, D = 40* CM</t>
  </si>
  <si>
    <t xml:space="preserve">**COMPOSIÇÃO BASEADO EM CPOS 42.05.310 E CPOS 42.05.300</t>
  </si>
  <si>
    <t xml:space="preserve"> "42.05.310": CAIXA DE INSPEÇÃO</t>
  </si>
  <si>
    <t xml:space="preserve"> "42.05.300": TAMPA PARA CAIXA DE INSPEÇÃO</t>
  </si>
  <si>
    <t xml:space="preserve">FORNECIMENTO E INSTALAÇÃO DE CARTUCHO PARA SOLDA 115MM</t>
  </si>
  <si>
    <t xml:space="preserve">CARTUCHO PARA SOLDA 115MM</t>
  </si>
  <si>
    <t xml:space="preserve">* COMPOSIÇÃO BASEADO EM AGETOP CIVIL 070256</t>
  </si>
  <si>
    <t xml:space="preserve">FORNECIMENTO E INSTALAÇÃO DE CAIXA DE EQUIPOTENCIALIZAÇÃO 20 X 20 X10 CM</t>
  </si>
  <si>
    <t xml:space="preserve">CAIXA EQUALIZADOR 20X20</t>
  </si>
  <si>
    <t xml:space="preserve">* COMPOSIÇÃO BASEADO EM ORSE 11273/JUNHO 2016</t>
  </si>
  <si>
    <t xml:space="preserve">EXTINTOR MANUAL DE PQS 6KG</t>
  </si>
  <si>
    <t xml:space="preserve">**COMPOSIÇÃO BASEADO EM SINAPI 72553 SET/2019</t>
  </si>
  <si>
    <t xml:space="preserve">EXTINTOR MANUAL DE PQS 12KG</t>
  </si>
  <si>
    <t xml:space="preserve">INSTALAÇÃO E FORNECIMENTO DE BOMBA BPI-21 R/F 2.1/2" (133MM) 4CV</t>
  </si>
  <si>
    <t xml:space="preserve">* COMPOSIÇÃO DE INSTALAÇÃO BASEADA EM SINAPI 73837/1 SET/2019</t>
  </si>
  <si>
    <t xml:space="preserve">BOMBA BPI-21 R/F 2.1/2" (133MM) 4CV</t>
  </si>
  <si>
    <t xml:space="preserve">Merito comercial</t>
  </si>
  <si>
    <t xml:space="preserve">01.582.892/0001-49</t>
  </si>
  <si>
    <t xml:space="preserve">(11)4750-2905</t>
  </si>
  <si>
    <t xml:space="preserve">Merito Comercial</t>
  </si>
  <si>
    <t xml:space="preserve">Americanas</t>
  </si>
  <si>
    <t xml:space="preserve">00.776.574/0006-60</t>
  </si>
  <si>
    <t xml:space="preserve">4003-4848</t>
  </si>
  <si>
    <r>
      <rPr>
        <b val="true"/>
        <sz val="12"/>
        <rFont val="Arial"/>
        <family val="2"/>
        <charset val="1"/>
      </rPr>
      <t xml:space="preserve">JUSTIFICATIVA: </t>
    </r>
    <r>
      <rPr>
        <sz val="12"/>
        <rFont val="Arial"/>
        <family val="2"/>
        <charset val="1"/>
      </rPr>
      <t xml:space="preserve">O VALOR DA BOMBA DA EMPRESA MERITO COMERCIAL É DE R$3249,89 + VALOR DO FRETE 198,83 + VALOR DA DIFERENÇA DE ALÍQUOTA DO ICMS DO ESTADO DE 7% = R$ 3.249,89</t>
    </r>
  </si>
  <si>
    <r>
      <rPr>
        <b val="true"/>
        <sz val="12"/>
        <rFont val="Arial"/>
        <family val="2"/>
        <charset val="1"/>
      </rPr>
      <t xml:space="preserve">JUSTIFICATIVA: </t>
    </r>
    <r>
      <rPr>
        <sz val="12"/>
        <rFont val="Arial"/>
        <family val="2"/>
        <charset val="1"/>
      </rPr>
      <t xml:space="preserve">O VALOR DA BOMBA DA EMPRESA AMERICANAS É DE R$2412,50 + VALOR DO FRETE 146,20 + VALOR DA DIFERENÇA DE ALÍQUOTA DO ICMS DO ESTADO DE 7% = R$ 2.894,24</t>
    </r>
  </si>
  <si>
    <t xml:space="preserve">C O M P O S I Ç Ã O   D E   P R E Ç O S  /  G L P</t>
  </si>
  <si>
    <t xml:space="preserve">FORNECIMENTO E INSTALAÇÃO DE REGULADOR DE 1º ESTÁGIO - 3/4'' COM MANÔMETRO</t>
  </si>
  <si>
    <t xml:space="preserve">REGULADOR DE 1º ESTÁGIO - 3/4'' COM MANÔMETRO</t>
  </si>
  <si>
    <t xml:space="preserve">* COMPOSIÇÃO BASEADA NO SERVIÇO DO BOLETIM ORSE CÓDIGO 09848 MARÇO/2019</t>
  </si>
  <si>
    <t xml:space="preserve">PREÇO UNITÁRIO COM VALOR INCLUSO DE FRETE E ICMS PARA EMPRESAS FORA DE PORTO DOS GAÚCHOS</t>
  </si>
  <si>
    <t xml:space="preserve">Consigás</t>
  </si>
  <si>
    <t xml:space="preserve">01.067.986/0001-80</t>
  </si>
  <si>
    <t xml:space="preserve">(41)3345-7442</t>
  </si>
  <si>
    <t xml:space="preserve">Consigas</t>
  </si>
  <si>
    <r>
      <rPr>
        <b val="true"/>
        <sz val="12"/>
        <rFont val="Arial"/>
        <family val="2"/>
        <charset val="1"/>
      </rPr>
      <t xml:space="preserve">JUSTIFICATIVA: </t>
    </r>
    <r>
      <rPr>
        <sz val="12"/>
        <rFont val="Arial"/>
        <family val="2"/>
        <charset val="1"/>
      </rPr>
      <t xml:space="preserve">O VALOR DO REGULADOR DA EMPRESA CONSIGÁS É DE R$1150,00 + VALOR DO FRETE 49,20 + VALOR DA DIFERENÇA DE ALÍQUOTA DO ICMS DO ESTADO DE 7% = R$ 1.283,14</t>
    </r>
  </si>
  <si>
    <t xml:space="preserve">*COMPOSIÇÃO BASEADA NO SERVIÇO DO BOLETIM ORSE CÓDIGO 10882 MARÇO/2019</t>
  </si>
  <si>
    <t xml:space="preserve">VÁLVULA DE BOQUEIO AUTOMÁTICA 1/2''</t>
  </si>
  <si>
    <t xml:space="preserve">* COMPOSIÇÃO BASEADA NO SERVIÇO DO BOLETIM ORSE CÓDIGO 10882 MARÇO/2019</t>
  </si>
  <si>
    <r>
      <rPr>
        <b val="true"/>
        <sz val="12"/>
        <rFont val="Arial"/>
        <family val="2"/>
        <charset val="1"/>
      </rPr>
      <t xml:space="preserve">JUSTIFICATIVA: </t>
    </r>
    <r>
      <rPr>
        <sz val="12"/>
        <rFont val="Arial"/>
        <family val="2"/>
        <charset val="1"/>
      </rPr>
      <t xml:space="preserve">O VALOR DA VALVULA DA EMPRESA CONSIGÁS É DE R$539,2,00 + VALOR DO FRETE 49,20 + VALOR DA DIFERENÇA DE ALÍQUOTA DO ICMS DO ESTADO DE 7% = R$ 576,94</t>
    </r>
  </si>
  <si>
    <t xml:space="preserve">VÁLVULA DE BOQUEIO AUTOMÁTICA 3/4''</t>
  </si>
  <si>
    <t xml:space="preserve">COMPOSIÇÃO BASEADA NO SERVIÇO DO BOLETIM ORSE CÓDIGO 10882 MARÇO/2019</t>
  </si>
  <si>
    <t xml:space="preserve">* FICA AQUI SOMENTE UMA COTAÇÃO DEVIDO A IMPOSSIBILIDADE DE SE OBTER AS 3 COTAÇÕES EXIGIDO CONFORME ORIENTAÇÃO PARA ELABORAÇÃO DE PLANILHAS ORÇAMENTÁRIAS DE OBRAS PÚBLICAS (TRIBUNAL DE CONTAS DA UNIÃO), POIS NÃO HOUVE O COMPROMISSO DE OUTRAS EMPRESA DO RAMO EM ENVIAREM SEUS RESPECTIVOS PREÇOS.</t>
  </si>
  <si>
    <t xml:space="preserve">VÁLVULA DE ESFERA 3/4'' NPT</t>
  </si>
  <si>
    <t xml:space="preserve">* COMPOSIÇÃO BASEADA NO SERVIÇO DO BOLETIM ORSE CÓDIGO 10340 MARÇO/2019</t>
  </si>
  <si>
    <t xml:space="preserve">Contrafogo</t>
  </si>
  <si>
    <t xml:space="preserve">FICA AQUI SOMENTE UMA COTAÇÃO DEVIDO A IMPOSSIBILIDADE DE SE OBTER AS 3 COTAÇÕES EXIGIDO CONFORME ORIENTAÇÃO PARA ELABORAÇÃO DE PLANILHAS ORÇAMENTÁRIAS DE OBRAS PÚBLICAS (TRIBUNAL DE CONTAS DA UNIÃO), POIS NÃO HOUVE O COMPROMISSO DE OUTRAS EMPRESA DO RAMO EM ENVIAREM SEUS RESPECTIVOS PREÇOS.
* Não foi considerado frete, pois é um item de pequeno volume e pode ser retirado na empresa.</t>
  </si>
  <si>
    <t xml:space="preserve">VÁLVULA DE ESFERA 1/2'' NPT</t>
  </si>
  <si>
    <t xml:space="preserve">VALVULA DE BLOQUEIO MANUAL 3/4'' PARA GÁS</t>
  </si>
  <si>
    <r>
      <rPr>
        <b val="true"/>
        <sz val="12"/>
        <rFont val="Arial"/>
        <family val="2"/>
        <charset val="1"/>
      </rPr>
      <t xml:space="preserve">JUSTIFICATIVA: </t>
    </r>
    <r>
      <rPr>
        <sz val="12"/>
        <rFont val="Arial"/>
        <family val="2"/>
        <charset val="1"/>
      </rPr>
      <t xml:space="preserve">O VALOR DA VALVULA DA EMPRESA CONSIGÁS É DE R$33,00 + VALOR DO FRETE 49,20 + VALOR DA DIFERENÇA DE ALÍQUOTA DO ICMS DO ESTADO DE 7% = R$ 87,95</t>
    </r>
  </si>
  <si>
    <t xml:space="preserve">PIGTAIL PARA CONDUÇÃO DE GÁS</t>
  </si>
  <si>
    <t xml:space="preserve">* COMPOSIÇÃO BASEADA NO SERVIÇO DO BOLETIM ORSE CÓDIGO 07838 MARÇO/2019</t>
  </si>
  <si>
    <r>
      <rPr>
        <b val="true"/>
        <sz val="12"/>
        <rFont val="Arial"/>
        <family val="2"/>
        <charset val="1"/>
      </rPr>
      <t xml:space="preserve">JUSTIFICATIVA: </t>
    </r>
    <r>
      <rPr>
        <sz val="12"/>
        <rFont val="Arial"/>
        <family val="2"/>
        <charset val="1"/>
      </rPr>
      <t xml:space="preserve">O VALOR DO PIGTAIL DA EMPRESA CONSIGÁS É DE R$24,50 + VALOR DO FRETE 49,20 + VALOR DA DIFERENÇA DE ALÍQUOTA DO ICMS DO ESTADO DE 7% = R$ 78,86</t>
    </r>
  </si>
  <si>
    <t xml:space="preserve">Código</t>
  </si>
  <si>
    <t xml:space="preserve">!EM PROCESSO DE DESATIVACAO! ADITIVO IMPERMEABILIZANTE DE PEGA NORMAL PARA ARGAMASSAS E CONCRETOS SEM ARMACAO</t>
  </si>
  <si>
    <t xml:space="preserve">KG    </t>
  </si>
  <si>
    <t xml:space="preserve">!EM PROCESSO DE DESATIVACAO! AR-CONDICIONADO FRIO SPLIT HI-WALL (PAREDE) 12000 BTU/H</t>
  </si>
  <si>
    <t xml:space="preserve">UN    </t>
  </si>
  <si>
    <t xml:space="preserve">!EM PROCESSO DE DESATIVACAO! AR-CONDICIONADO FRIO SPLIT HI-WALL (PAREDE) 18000 BTU/H</t>
  </si>
  <si>
    <t xml:space="preserve">!EM PROCESSO DE DESATIVACAO! AR-CONDICIONADO FRIO SPLIT HI-WALL (PAREDE) 9000 BTU/H</t>
  </si>
  <si>
    <t xml:space="preserve">!EM PROCESSO DE DESATIVACAO! AR-CONDICIONADO FRIO SPLIT PISO-TETO 18000 BTU/H</t>
  </si>
  <si>
    <t xml:space="preserve">!EM PROCESSO DE DESATIVACAO! AR-CONDICIONADO FRIO SPLIT PISO-TETO 24000 BTU/H</t>
  </si>
  <si>
    <t xml:space="preserve">!EM PROCESSO DE DESATIVACAO! AR-CONDICIONADO FRIO SPLIT PISO-TETO 36000 BTU/H</t>
  </si>
  <si>
    <t xml:space="preserve">!EM PROCESSO DE DESATIVACAO! AR-CONDICIONADO FRIO SPLIT PISO-TETO 48000 BTU/H</t>
  </si>
  <si>
    <t xml:space="preserve">!EM PROCESSO DE DESATIVACAO! AR-CONDICIONADO FRIO SPLIT PISO-TETO 60000 BTU/H</t>
  </si>
  <si>
    <t xml:space="preserve">!EM PROCESSO DE DESATIVACAO! DIVISORIA COLMEIA CEGA COM MONTANTE E RODAPE DE ALUMINIO ANODIZADO SIMPLES (SEM COLOCACAO)</t>
  </si>
  <si>
    <t xml:space="preserve">M2    </t>
  </si>
  <si>
    <t xml:space="preserve">!EM PROCESSO DE DESATIVACAO! ESCAVADEIRA DRAGA DE ARRASTE, CAP. 3/4 JC 140HP (INCL MANUTENCAO/OPERACAO)</t>
  </si>
  <si>
    <t xml:space="preserve">H     </t>
  </si>
  <si>
    <t xml:space="preserve">!EM PROCESSO DE DESATIVACAO! ESCAVADEIRA HIDRAULICA SOBRE ESTEIRAS DE 99 HP, PESO OPERACIONAL DE *16* T E CAPACIDADE DE 0,85 A 1,00 M3 (LOCACAO COM OPERADOR, COMBUSTIVEL E MANUTENCAO)</t>
  </si>
  <si>
    <t xml:space="preserve">!EM PROCESSO DE DESATIVACAO! HASTE DE ATERRAMENTO EM ACO COM 3,00 M DE COMPRIMENTO E DN = 3/4", REVESTIDA COM BAIXA CAMADA DE COBRE, SEM CONECTOR</t>
  </si>
  <si>
    <t xml:space="preserve">!EM PROCESSO DE DESATIVACAO! HASTE DE ATERRAMENTO EM ACO COM 3,00 M DE COMPRIMENTO E DN = 5/8", REVESTIDA COM BAIXA CAMADA DE COBRE, COM CONECTOR TIPO GRAMPO</t>
  </si>
  <si>
    <t xml:space="preserve">!EM PROCESSO DE DESATIVACAO! HASTE DE ATERRAMENTO EM ACO COM 3,00 M DE COMPRIMENTO E DN = 5/8", REVESTIDA COM BAIXA CAMADA DE COBRE, SEM CONECTOR</t>
  </si>
  <si>
    <t xml:space="preserve">!EM PROCESSO DE DESATIVACAO! LOCACAO DE GRUPO GERADOR *80 A 125* KVA, MOTOR DIESEL, REBOCAVEL, ACIONAMENTO MANUAL</t>
  </si>
  <si>
    <t xml:space="preserve">!EM PROCESSO DE DESATIVACAO! LOCACAO DE GRUPO GERADOR ACIMA DE * 125 ATE 180* KVA, MOTOR DIESEL, REBOCAVEL, ACIONAMENTO MANUAL</t>
  </si>
  <si>
    <t xml:space="preserve">!EM PROCESSO DE DESATIVACAO! LOCACAO DE GRUPO GERADOR ACIMA DE * 20 A 80* KVA, MOTOR DIESEL, REBOCAVEL, ACIONAMENTO MANUAL</t>
  </si>
  <si>
    <t xml:space="preserve">!EM PROCESSO DE DESATIVACAO! LOCACAO DE GRUPO GERADOR DE *260* KVA, DIESEL REBOCAVEL, ACIONAMENTO MANUAL</t>
  </si>
  <si>
    <t xml:space="preserve">!EM PROCESSO DE DESATIVACAO! LOCACAO DE GRUPO GERADOR DE *400* KVA, DIESEL REBOCAVEL, ACIONAMENTO MANUAL</t>
  </si>
  <si>
    <t xml:space="preserve">!EM PROCESSO DE DESATIVACAO! LOCACAO DE GRUPO GERADOR DE *550* KVA, DIESEL REBOCAVEL, ACIONAMENTO MANUAL</t>
  </si>
  <si>
    <t xml:space="preserve">!EM PROCESSO DE DESATIVACAO! LUMINARIA FECHADA P/ ILUMINACAO PUBLICA, TIPO ABL 50/F OU EQUIV, P/ LAMPADA A VAPOR DE MERCURIO 400W</t>
  </si>
  <si>
    <t xml:space="preserve">!EM PROCESSO DE DESATIVACAO! TERMINAL DE PORCELANA (MUFLA) UNIPOLAR, USO EXTERNO, TENSAO 3,6/6 KV, PARA CABO DE 10/16 MM2, COM ISOLAMENTO EPR</t>
  </si>
  <si>
    <t xml:space="preserve">!EM PROCESSO DE DESATIVACAO! VEICULO DE PASSEIO COM MOTOR 1.0 FLEX, POTENCIA 72/85 CV, 5 PORTAS, COR SOLIDA, BASICO</t>
  </si>
  <si>
    <t xml:space="preserve">!EM PROCESSO DESATIVACAO! ELETRODUTO EM ACO GALVANIZADO ELETROLITICO, LEVE, DIAMETRO 1", PAREDE DE 0,90 MM</t>
  </si>
  <si>
    <t xml:space="preserve">M     </t>
  </si>
  <si>
    <t xml:space="preserve">!EM PROCESSO DESATIVACAO! ELETRODUTO EM ACO GALVANIZADO ELETROLITICO, LEVE, DIAMETRO 3/4", PAREDE DE 0,90 MM</t>
  </si>
  <si>
    <t xml:space="preserve">!EM PROCESSO DESATIVACAO! ELETRODUTO EM ACO GALVANIZADO ELETROLITICO, SEMI-PESADO, DIAMETRO 1 1/2", PAREDE DE 1,20 MM</t>
  </si>
  <si>
    <t xml:space="preserve">!EM PROCESSO DESATIVACAO! ELETRODUTO EM ACO GALVANIZADO ELETROLITICO, SEMI-PESADO, DIAMETRO 1 1/4", PAREDE DE 1,20 MM</t>
  </si>
  <si>
    <t xml:space="preserve">ABERTURA PARA ENCAIXE DE CUBA OU LAVATORIO EM BANCADA DE MARMORE/ GRANITO OU OUTRO TIPO DE PEDRA NATURAL</t>
  </si>
  <si>
    <t xml:space="preserve">ABRACADEIRA DE LATAO PARA FIXACAO DE CABO PARA-RAIO, DIMENSOES 32 X 24 X 24 MM</t>
  </si>
  <si>
    <t xml:space="preserve">ABRACADEIRA DE NYLON PARA AMARRACAO DE CABOS, COMPRIMENTO DE *230* X *7,6* MM</t>
  </si>
  <si>
    <t xml:space="preserve">ABRACADEIRA DE NYLON PARA AMARRACAO DE CABOS, COMPRIMENTO DE 100 X 2,5 MM</t>
  </si>
  <si>
    <t xml:space="preserve">ABRACADEIRA DE NYLON PARA AMARRACAO DE CABOS, COMPRIMENTO DE 150 X *3,6* MM</t>
  </si>
  <si>
    <t xml:space="preserve">ABRACADEIRA DE NYLON PARA AMARRACAO DE CABOS, COMPRIMENTO DE 200 X *4,6* MM</t>
  </si>
  <si>
    <t xml:space="preserve">ABRACADEIRA DE NYLON PARA AMARRACAO DE CABOS, COMPRIMENTO DE 390 X *4,6* MM</t>
  </si>
  <si>
    <t xml:space="preserve">ABRACADEIRA EM ACO PARA AMARRACAO DE ELETRODUTOS, TIPO D, COM 1 1/2" E CUNHA DE FIXACAO</t>
  </si>
  <si>
    <t xml:space="preserve">ABRACADEIRA EM ACO PARA AMARRACAO DE ELETRODUTOS, TIPO D, COM 1 1/2" E PARAFUSO DE FIXACAO</t>
  </si>
  <si>
    <t xml:space="preserve">ABRACADEIRA EM ACO PARA AMARRACAO DE ELETRODUTOS, TIPO D, COM 1 1/4" E CUNHA DE FIXACAO</t>
  </si>
  <si>
    <t xml:space="preserve">ABRACADEIRA EM ACO PARA AMARRACAO DE ELETRODUTOS, TIPO D, COM 1 1/4" E PARAFUSO DE FIXACAO</t>
  </si>
  <si>
    <t xml:space="preserve">ABRACADEIRA EM ACO PARA AMARRACAO DE ELETRODUTOS, TIPO D, COM 1/2" E CUNHA DE FIXACAO</t>
  </si>
  <si>
    <t xml:space="preserve">ABRACADEIRA EM ACO PARA AMARRACAO DE ELETRODUTOS, TIPO D, COM 1/2" E PARAFUSO DE FIXACAO</t>
  </si>
  <si>
    <t xml:space="preserve">ABRACADEIRA EM ACO PARA AMARRACAO DE ELETRODUTOS, TIPO D, COM 1" E CUNHA DE FIXACAO</t>
  </si>
  <si>
    <t xml:space="preserve">ABRACADEIRA EM ACO PARA AMARRACAO DE ELETRODUTOS, TIPO D, COM 1" E PARAFUSO DE FIXACAO</t>
  </si>
  <si>
    <t xml:space="preserve">ABRACADEIRA EM ACO PARA AMARRACAO DE ELETRODUTOS, TIPO D, COM 2 1/2" E CUNHA DE FIXACAO</t>
  </si>
  <si>
    <t xml:space="preserve">ABRACADEIRA EM ACO PARA AMARRACAO DE ELETRODUTOS, TIPO D, COM 2 1/2" E PARAFUSO DE FIXACAO</t>
  </si>
  <si>
    <t xml:space="preserve">ABRACADEIRA EM ACO PARA AMARRACAO DE ELETRODUTOS, TIPO D, COM 2" E CUNHA DE FIXACAO</t>
  </si>
  <si>
    <t xml:space="preserve">ABRACADEIRA EM ACO PARA AMARRACAO DE ELETRODUTOS, TIPO D, COM 2" E PARAFUSO DE FIXACAO</t>
  </si>
  <si>
    <t xml:space="preserve">ABRACADEIRA EM ACO PARA AMARRACAO DE ELETRODUTOS, TIPO D, COM 3 1/2" E CUNHA DE FIXACAO</t>
  </si>
  <si>
    <t xml:space="preserve">ABRACADEIRA EM ACO PARA AMARRACAO DE ELETRODUTOS, TIPO D, COM 3/4" E CUNHA DE FIXACAO</t>
  </si>
  <si>
    <t xml:space="preserve">ABRACADEIRA EM ACO PARA AMARRACAO DE ELETRODUTOS, TIPO D, COM 3/4" E PARAFUSO DE FIXACAO</t>
  </si>
  <si>
    <t xml:space="preserve">ABRACADEIRA EM ACO PARA AMARRACAO DE ELETRODUTOS, TIPO D, COM 3/8" E PARAFUSO DE FIXACAO</t>
  </si>
  <si>
    <t xml:space="preserve">ABRACADEIRA EM ACO PARA AMARRACAO DE ELETRODUTOS, TIPO D, COM 3" E CUNHA DE FIXACAO</t>
  </si>
  <si>
    <t xml:space="preserve">ABRACADEIRA EM ACO PARA AMARRACAO DE ELETRODUTOS, TIPO D, COM 3" E PARAFUSO DE FIXACAO</t>
  </si>
  <si>
    <t xml:space="preserve">ABRACADEIRA EM ACO PARA AMARRACAO DE ELETRODUTOS, TIPO D, COM 4" E CUNHA DE FIXACAO</t>
  </si>
  <si>
    <t xml:space="preserve">ABRACADEIRA EM ACO PARA AMARRACAO DE ELETRODUTOS, TIPO D, COM 4" E PARAFUSO DE FIXACAO</t>
  </si>
  <si>
    <t xml:space="preserve">ABRACADEIRA EM ACO PARA AMARRACAO DE ELETRODUTOS, TIPO ECONOMICA (GOTA), COM 8"</t>
  </si>
  <si>
    <t xml:space="preserve">ABRACADEIRA EM ACO PARA AMARRACAO DE ELETRODUTOS, TIPO U SIMPLES, COM 1 1/2"</t>
  </si>
  <si>
    <t xml:space="preserve">ABRACADEIRA EM ACO PARA AMARRACAO DE ELETRODUTOS, TIPO U SIMPLES, COM 1 1/4"</t>
  </si>
  <si>
    <t xml:space="preserve">ABRACADEIRA EM ACO PARA AMARRACAO DE ELETRODUTOS, TIPO U SIMPLES, COM 1/2"</t>
  </si>
  <si>
    <t xml:space="preserve">ABRACADEIRA EM ACO PARA AMARRACAO DE ELETRODUTOS, TIPO U SIMPLES, COM 1"</t>
  </si>
  <si>
    <t xml:space="preserve">ABRACADEIRA EM ACO PARA AMARRACAO DE ELETRODUTOS, TIPO U SIMPLES, COM 2 1/2"</t>
  </si>
  <si>
    <t xml:space="preserve">ABRACADEIRA EM ACO PARA AMARRACAO DE ELETRODUTOS, TIPO U SIMPLES, COM 2"</t>
  </si>
  <si>
    <t xml:space="preserve">ABRACADEIRA EM ACO PARA AMARRACAO DE ELETRODUTOS, TIPO U SIMPLES, COM 3/4"</t>
  </si>
  <si>
    <t xml:space="preserve">ABRACADEIRA EM ACO PARA AMARRACAO DE ELETRODUTOS, TIPO U SIMPLES, COM 3/8"</t>
  </si>
  <si>
    <t xml:space="preserve">ABRACADEIRA EM ACO PARA AMARRACAO DE ELETRODUTOS, TIPO U SIMPLES, COM 3"</t>
  </si>
  <si>
    <t xml:space="preserve">ABRACADEIRA EM ACO PARA AMARRACAO DE ELETRODUTOS, TIPO U SIMPLES, COM 4"</t>
  </si>
  <si>
    <t xml:space="preserve">ABRACADEIRA PVC, PARA CALHA PLUVIAL, DIAMETRO ENTRE 80 E 100 MM, PARA DRENAGEM PREDIAL</t>
  </si>
  <si>
    <t xml:space="preserve">ABRACADEIRA, GALVANIZADA/ZINCADA, ROSCA SEM FIM, PARAFUSO INOX, LARGURA  FITA *12,6 A *14 MM, D = 2" A 2 1/2"</t>
  </si>
  <si>
    <t xml:space="preserve">ABRACADEIRA, GALVANIZADA/ZINCADA, ROSCA SEM FIM, PARAFUSO INOX, LARGURA  FITA *12,6 A *14 MM, D = 3" A 3 3/4"</t>
  </si>
  <si>
    <t xml:space="preserve">ABRACADEIRA, GALVANIZADA/ZINCADA, ROSCA SEM FIM, PARAFUSO INOX, LARGURA  FITA *12,6 A *14 MM, D = 4" A 4 3/4"</t>
  </si>
  <si>
    <t xml:space="preserve">ACABAMENTO CROMADO PARA REGISTRO PEQUENO, 1/2 " OU 3/4 "</t>
  </si>
  <si>
    <t xml:space="preserve">ACABAMENTO SIMPLES/CONVENCIONAL PARA FORRO PVC, TIPO "U" OU "C", COR BRANCA, COMPRIMENTO 6 M</t>
  </si>
  <si>
    <t xml:space="preserve">ACESSORIO DE LIGACAO NAO ELETRICO PARA CARGAS EXPLOSIVAS, TUBO DE 6 M</t>
  </si>
  <si>
    <t xml:space="preserve">ACESSORIO INICIADOR NAO ELETRICO, TUBO DE 6 M, TEMPO DE RETARDO DE *160* MS</t>
  </si>
  <si>
    <t xml:space="preserve">ACETILENO (RECARGA PARA CILINDRO DE CONJUNTO OXICORTE GRANDE)</t>
  </si>
  <si>
    <t xml:space="preserve">ACIDO MURIATICO, DILUICAO 10% A 12% PARA USO EM LIMPEZA</t>
  </si>
  <si>
    <t xml:space="preserve">L     </t>
  </si>
  <si>
    <t xml:space="preserve">ACO CA-25, 10,0 MM, VERGALHAO</t>
  </si>
  <si>
    <t xml:space="preserve">ACO CA-25, 12,5 MM, VERGALHAO</t>
  </si>
  <si>
    <t xml:space="preserve">ACO CA-25, 16,0 MM, VERGALHAO</t>
  </si>
  <si>
    <t xml:space="preserve">ACO CA-25, 20,0 MM, VERGALHAO</t>
  </si>
  <si>
    <t xml:space="preserve">ACO CA-25, 25,0 MM, VERGALHAO</t>
  </si>
  <si>
    <t xml:space="preserve">ACO CA-25, 32,0 MM, BARRA DE TRANSFERENCIA (COLETADO CAIXA)</t>
  </si>
  <si>
    <t xml:space="preserve">ACO CA-25, 32,0 MM, VERGALHAO</t>
  </si>
  <si>
    <t xml:space="preserve">ACO CA-25, 6,3 MM, VERGALHAO</t>
  </si>
  <si>
    <t xml:space="preserve">ACO CA-25, 8,0 MM, VERGALHAO</t>
  </si>
  <si>
    <t xml:space="preserve">ACO CA-50, 10,0 MM, DOBRADO E CORTADO</t>
  </si>
  <si>
    <t xml:space="preserve">ACO CA-50, 10,0 MM, VERGALHAO</t>
  </si>
  <si>
    <t xml:space="preserve">ACO CA-50, 12,5 MM, DOBRADO E CORTADO</t>
  </si>
  <si>
    <t xml:space="preserve">ACO CA-50, 12,5 MM, VERGALHAO</t>
  </si>
  <si>
    <t xml:space="preserve">ACO CA-50, 16 MM, DOBRADO E CORTADO</t>
  </si>
  <si>
    <t xml:space="preserve">ACO CA-50, 16,0 MM, VERGALHAO</t>
  </si>
  <si>
    <t xml:space="preserve">ACO CA-50, 20 MM, DOBRADO E CORTADO</t>
  </si>
  <si>
    <t xml:space="preserve">ACO CA-50, 20,0 MM, VERGALHAO</t>
  </si>
  <si>
    <t xml:space="preserve">ACO CA-50, 25,0 MM, VERGALHAO</t>
  </si>
  <si>
    <t xml:space="preserve">ACO CA-50, 6,3 MM, DOBRADO E CORTADO</t>
  </si>
  <si>
    <t xml:space="preserve">ACO CA-50, 6,3 MM, VERGALHAO</t>
  </si>
  <si>
    <t xml:space="preserve">ACO CA-50, 8,0 MM, VERGALHAO</t>
  </si>
  <si>
    <t xml:space="preserve">ACO CA-60, VERGALHAO, 9,5 MM</t>
  </si>
  <si>
    <t xml:space="preserve">ACO CA-60, 4,2 MM, DOBRADO E CORTADO</t>
  </si>
  <si>
    <t xml:space="preserve">ACO CA-60, 4,2 MM, VERGALHAO</t>
  </si>
  <si>
    <t xml:space="preserve">ACO CA-60, 5,0 MM, DOBRADO E CORTADO</t>
  </si>
  <si>
    <t xml:space="preserve">ACO CA-60, 5,0 MM, VERGALHAO</t>
  </si>
  <si>
    <t xml:space="preserve">ACO CA-60, 6,0 MM, DOBRADO E CORTADO</t>
  </si>
  <si>
    <t xml:space="preserve">ACO CA-60, 6,0 MM, VERGALHAO</t>
  </si>
  <si>
    <t xml:space="preserve">ACO CA-60, 7,0 MM, DOBRADO E CORTADO</t>
  </si>
  <si>
    <t xml:space="preserve">ACO CA-60, 7,0 MM, VERGALHAO</t>
  </si>
  <si>
    <t xml:space="preserve">ACO CA-60, 8,0 MM, VERGALHAO</t>
  </si>
  <si>
    <t xml:space="preserve">ACOPLAMENTO DE CONDUTOR PLUVIAL, EM PVC, DIAMETRO ENTRE 80 E 100 MM, PARA DRENAGEM PREDIAL</t>
  </si>
  <si>
    <t xml:space="preserve">ACOPLAMENTO RIGIDO EM FERRO FUNDIDO PARA SISTEMA DE TUBULACAO RANHURADA, DN 50 MM (2")</t>
  </si>
  <si>
    <t xml:space="preserve">ACOPLAMENTO RIGIDO EM FERRO FUNDIDO PARA SISTEMA DE TUBULACAO RANHURADA, DN 65 MM (2 1/2")</t>
  </si>
  <si>
    <t xml:space="preserve">ACOPLAMENTO RIGIDO EM FERRO FUNDIDO PARA SISTEMA DE TUBULACAO RANHURADA, DN 80 MM (3")</t>
  </si>
  <si>
    <t xml:space="preserve">ADAPTADOR DE COBRE PARA TUBULACAO PEX, DN 16 X 15 MM</t>
  </si>
  <si>
    <t xml:space="preserve">ADAPTADOR DE COBRE PARA TUBULACAO PEX, DN 20 X 22 MM</t>
  </si>
  <si>
    <t xml:space="preserve">ADAPTADOR DE COMPRESSAO EM POLIPROPILENO (PP), PARA TUBO EM PEAD, 20 MM X 1/2", PARA LIGACAO PREDIAL DE AGUA (NTS 179)</t>
  </si>
  <si>
    <t xml:space="preserve">ADAPTADOR DE COMPRESSAO EM POLIPROPILENO (PP), PARA TUBO EM PEAD, 20 MM X 3/4", PARA LIGACAO PREDIAL DE AGUA (NTS 179)</t>
  </si>
  <si>
    <t xml:space="preserve">ADAPTADOR DE COMPRESSAO EM POLIPROPILENO (PP), PARA TUBO EM PEAD, 32 MM X 1", PARA LIGACAO PREDIAL DE AGUA (NTS 179)</t>
  </si>
  <si>
    <t xml:space="preserve">ADAPTADOR PVC PARA SIFAO METALICO, SOLDAVEL, COM ANEL BORRACHA (JE), 40 MM X 1 1/2"</t>
  </si>
  <si>
    <t xml:space="preserve">ADAPTADOR PVC PARA SIFAO, ROSCAVEL, 40 MM X 1 1/4"</t>
  </si>
  <si>
    <t xml:space="preserve">ADAPTADOR PVC ROSCAVEL, COM FLANGES E ANEL DE VEDACAO, 1/2", PARA CAIXA D' AGUA</t>
  </si>
  <si>
    <t xml:space="preserve">ADAPTADOR PVC ROSCAVEL, COM FLANGES E ANEL DE VEDACAO, 1", PARA CAIXA D' AGUA</t>
  </si>
  <si>
    <t xml:space="preserve">ADAPTADOR PVC ROSCAVEL, COM FLANGES E ANEL DE VEDACAO, 3/4", PARA CAIXA D' AGUA</t>
  </si>
  <si>
    <t xml:space="preserve">ADAPTADOR PVC SOLDAVEL CURTO COM BOLSA E ROSCA, 110 MM X 4", PARA AGUA FRIA</t>
  </si>
  <si>
    <t xml:space="preserve">ADAPTADOR PVC SOLDAVEL CURTO COM BOLSA E ROSCA, 20 MM X 1/2", PARA AGUA FRIA</t>
  </si>
  <si>
    <t xml:space="preserve">ADAPTADOR PVC SOLDAVEL CURTO COM BOLSA E ROSCA, 25 MM X 3/4", PARA AGUA FRIA</t>
  </si>
  <si>
    <t xml:space="preserve">ADAPTADOR PVC SOLDAVEL CURTO COM BOLSA E ROSCA, 32 MM X 1", PARA AGUA FRIA</t>
  </si>
  <si>
    <t xml:space="preserve">ADAPTADOR PVC SOLDAVEL CURTO COM BOLSA E ROSCA, 40 MM X 1 1/2", PARA AGUA FRIA</t>
  </si>
  <si>
    <t xml:space="preserve">ADAPTADOR PVC SOLDAVEL CURTO COM BOLSA E ROSCA, 40 MM X 1 1/4", PARA AGUA FRIA</t>
  </si>
  <si>
    <t xml:space="preserve">ADAPTADOR PVC SOLDAVEL CURTO COM BOLSA E ROSCA, 50 MM X 1 1/4", PARA AGUA FRIA</t>
  </si>
  <si>
    <t xml:space="preserve">ADAPTADOR PVC SOLDAVEL CURTO COM BOLSA E ROSCA, 50 MM X1 1/2", PARA AGUA FRIA</t>
  </si>
  <si>
    <t xml:space="preserve">ADAPTADOR PVC SOLDAVEL CURTO COM BOLSA E ROSCA, 60 MM X 2", PARA AGUA FRIA</t>
  </si>
  <si>
    <t xml:space="preserve">ADAPTADOR PVC SOLDAVEL CURTO COM BOLSA E ROSCA, 75 MM X 2 1/2", PARA AGUA FRIA</t>
  </si>
  <si>
    <t xml:space="preserve">ADAPTADOR PVC SOLDAVEL CURTO COM BOLSA E ROSCA, 85 MM X 3", PARA AGUA FRIA</t>
  </si>
  <si>
    <t xml:space="preserve">ADAPTADOR PVC SOLDAVEL, COM FLANGE E ANEL DE VEDACAO, 20 MM X 1/2", PARA CAIXA D'AGUA</t>
  </si>
  <si>
    <t xml:space="preserve">ADAPTADOR PVC SOLDAVEL, COM FLANGE E ANEL DE VEDACAO, 25 MM X 3/4", PARA CAIXA D'AGUA</t>
  </si>
  <si>
    <t xml:space="preserve">ADAPTADOR PVC SOLDAVEL, COM FLANGE E ANEL DE VEDACAO, 32 MM X 1", PARA CAIXA D'AGUA</t>
  </si>
  <si>
    <t xml:space="preserve">ADAPTADOR PVC SOLDAVEL, COM FLANGE E ANEL DE VEDACAO, 40 MM X 1 1/4", PARA CAIXA D'AGUA</t>
  </si>
  <si>
    <t xml:space="preserve">ADAPTADOR PVC SOLDAVEL, COM FLANGE E ANEL DE VEDACAO, 50 MM X 1 1/2", PARA CAIXA D'AGUA</t>
  </si>
  <si>
    <t xml:space="preserve">ADAPTADOR PVC SOLDAVEL, COM FLANGES E ANEL DE VEDACAO, 60 MM X 2", PARA CAIXA D' AGUA</t>
  </si>
  <si>
    <t xml:space="preserve">ADAPTADOR PVC SOLDAVEL, COM FLANGES LIVRES, 110 MM X 4", PARA CAIXA D' AGUA</t>
  </si>
  <si>
    <t xml:space="preserve">ADAPTADOR PVC SOLDAVEL, COM FLANGES LIVRES, 25 MM X 3/4", PARA CAIXA D' AGUA</t>
  </si>
  <si>
    <t xml:space="preserve">ADAPTADOR PVC SOLDAVEL, COM FLANGES LIVRES, 32 MM X 1", PARA CAIXA D' AGUA</t>
  </si>
  <si>
    <t xml:space="preserve">ADAPTADOR PVC SOLDAVEL, COM FLANGES LIVRES, 40 MM X 1  1/4", PARA CAIXA D' AGUA</t>
  </si>
  <si>
    <t xml:space="preserve">ADAPTADOR PVC SOLDAVEL, COM FLANGES LIVRES, 50 MM X 1  1/2", PARA CAIXA D' AGUA</t>
  </si>
  <si>
    <t xml:space="preserve">ADAPTADOR PVC SOLDAVEL, COM FLANGES LIVRES, 60 MM X 2", PARA CAIXA D' AGUA</t>
  </si>
  <si>
    <t xml:space="preserve">ADAPTADOR PVC SOLDAVEL, COM FLANGES LIVRES, 75 MM X 2  1/2", PARA CAIXA D' AGUA</t>
  </si>
  <si>
    <t xml:space="preserve">ADAPTADOR PVC SOLDAVEL, COM FLANGES LIVRES, 85 MM X 3", PARA CAIXA D' AGUA</t>
  </si>
  <si>
    <t xml:space="preserve">ADAPTADOR PVC SOLDAVEL, LONGO, COM FLANGE LIVRE,  110 MM X 4", PARA CAIXA D' AGUA</t>
  </si>
  <si>
    <t xml:space="preserve">ADAPTADOR PVC SOLDAVEL, LONGO, COM FLANGE LIVRE,  25 MM X 3/4", PARA CAIXA D' AGUA</t>
  </si>
  <si>
    <t xml:space="preserve">ADAPTADOR PVC SOLDAVEL, LONGO, COM FLANGE LIVRE,  32 MM X 1", PARA CAIXA D' AGUA</t>
  </si>
  <si>
    <t xml:space="preserve">ADAPTADOR PVC SOLDAVEL, LONGO, COM FLANGE LIVRE,  40 MM X 1 1/4", PARA CAIXA D' AGUA</t>
  </si>
  <si>
    <t xml:space="preserve">ADAPTADOR PVC SOLDAVEL, LONGO, COM FLANGE LIVRE,  50 MM X 1 1/2", PARA CAIXA D' AGUA</t>
  </si>
  <si>
    <t xml:space="preserve">ADAPTADOR PVC SOLDAVEL, LONGO, COM FLANGE LIVRE,  60 MM X 2", PARA CAIXA D' AGUA</t>
  </si>
  <si>
    <t xml:space="preserve">ADAPTADOR PVC SOLDAVEL, LONGO, COM FLANGE LIVRE,  75 MM X 2 1/2", PARA CAIXA D' AGUA</t>
  </si>
  <si>
    <t xml:space="preserve">ADAPTADOR PVC SOLDAVEL, LONGO, COM FLANGE LIVRE,  85 MM X 3", PARA CAIXA D' AGUA</t>
  </si>
  <si>
    <t xml:space="preserve">ADAPTADOR PVC, COM REGISTRO, PARA PEAD, 20 MM X 3/4", PARA LIGACAO PREDIAL DE AGUA</t>
  </si>
  <si>
    <t xml:space="preserve">ADAPTADOR PVC, ROSCAVEL, COM FLANGES E ANEL DE VEDACAO, 1 1/2", PARA CAIXA D'AGUA</t>
  </si>
  <si>
    <t xml:space="preserve">ADAPTADOR PVC, ROSCAVEL, COM FLANGES E ANEL DE VEDACAO, 1 1/4", PARA CAIXA D' AGUA</t>
  </si>
  <si>
    <t xml:space="preserve">ADAPTADOR PVC, ROSCAVEL, COM FLANGES E ANEL DE VEDACAO, 2", PARA CAIXA D' AGUA</t>
  </si>
  <si>
    <t xml:space="preserve">ADAPTADOR PVC, ROSCAVEL, PARA VALVULA PIA OU LAVATORIO, 40 MM</t>
  </si>
  <si>
    <t xml:space="preserve">ADAPTADOR, CPVC, SOLDAVEL, 15 MM, PARA AGUA QUENTE</t>
  </si>
  <si>
    <t xml:space="preserve">ADAPTADOR, CPVC, SOLDAVEL, 22 MM, PARA AGUA QUENTE</t>
  </si>
  <si>
    <t xml:space="preserve">ADAPTADOR, EM LATAO, ENGATE RAPIDO 2 1/2" X ROSCA INTERNA 5 FIOS 2 1/2",  PARA INSTALACAO PREDIAL DE COMBATE A INCENDIO</t>
  </si>
  <si>
    <t xml:space="preserve">ADAPTADOR, EM LATAO, ENGATE RAPIDO1 1/2" X ROSCA INTERNA 5 FIOS 2 1/2",  PARA INSTALACAO PREDIAL DE COMBATE A INCENDIO</t>
  </si>
  <si>
    <t xml:space="preserve">ADAPTADOR, PVC PBA,  BOLSA/ROSCA, JE, DN 75 / DE  85 MM</t>
  </si>
  <si>
    <t xml:space="preserve">ADAPTADOR, PVC PBA, A BOLSA DEFOFO, JE, DN 100 / DE 110 MM</t>
  </si>
  <si>
    <t xml:space="preserve">ADAPTADOR, PVC PBA, A BOLSA DEFOFO, JE, DN 50 / DE 60 MM</t>
  </si>
  <si>
    <t xml:space="preserve">ADAPTADOR, PVC PBA, A BOLSA DEFOFO, JE, DN 75 / DE  85 MM</t>
  </si>
  <si>
    <t xml:space="preserve">ADAPTADOR, PVC PBA, BOLSA/ROSCA, JE, DN 100 / DE 110 MM</t>
  </si>
  <si>
    <t xml:space="preserve">ADAPTADOR, PVC PBA, BOLSA/ROSCA, JE, DN 50 / DE 60 MM</t>
  </si>
  <si>
    <t xml:space="preserve">ADAPTADOR, PVC PBA, PONTA/ROSCA, JE, DN 50 / DE  60 MM</t>
  </si>
  <si>
    <t xml:space="preserve">ADAPTADOR, PVC PBA, PONTA/ROSCA, JE, DN 75 / DE  85 MM</t>
  </si>
  <si>
    <t xml:space="preserve">ADESIVO ACRILICO/COLA DE CONTATO</t>
  </si>
  <si>
    <t xml:space="preserve">ADESIVO ESTRUTURAL A BASE DE RESINA EPOXI PARA INJECAO EM TRINCAS, BICOMPONENTE, BAIXA VISCOSIDADE</t>
  </si>
  <si>
    <t xml:space="preserve">ADESIVO ESTRUTURAL A BASE DE RESINA EPOXI, BICOMPONENTE, FLUIDO</t>
  </si>
  <si>
    <t xml:space="preserve">ADESIVO ESTRUTURAL A BASE DE RESINA EPOXI, BICOMPONENTE, PASTOSO (TIXOTROPICO)</t>
  </si>
  <si>
    <t xml:space="preserve">ADESIVO LIQUIDO A BASE DE RESINAS PARA COLAGEM DE ESPUMA DE ISOLAMENTO TERMICO FLEXIVEL</t>
  </si>
  <si>
    <t xml:space="preserve">ADESIVO PARA TUBOS CPVC, *75* G</t>
  </si>
  <si>
    <t xml:space="preserve">ADESIVO PLASTICO PARA PVC, BISNAGA COM 75 GR</t>
  </si>
  <si>
    <t xml:space="preserve">ADESIVO PLASTICO PARA PVC, FRASCO COM 175 GR</t>
  </si>
  <si>
    <t xml:space="preserve">ADESIVO PLASTICO PARA PVC, FRASCO COM 850 GR</t>
  </si>
  <si>
    <t xml:space="preserve">ADESIVO/COLA PARA EPS (ISOPOR) E OUTROS MATERIAIS</t>
  </si>
  <si>
    <t xml:space="preserve">ADITIVO ACELERADOR DE PEGA E ENDURECIMENTO PARA ARGAMASSAS E CONCRETOS</t>
  </si>
  <si>
    <t xml:space="preserve">ADITIVO ADESIVO LIQUIDO PARA ARGAMASSAS DE REVESTIMENTOS CIMENTICIOS</t>
  </si>
  <si>
    <t xml:space="preserve">ADITIVO IMPERMEABILIZANTE DE PEGA NORMAL PARA ARGAMASSAS E CONCRETOS SEM ARMACAO</t>
  </si>
  <si>
    <t xml:space="preserve">ADITIVO IMPERMEABILIZANTE DE PEGA ULTRARRAPIDA</t>
  </si>
  <si>
    <t xml:space="preserve">ADITIVO LIQUIDO INCORPORADOR DE AR PARA CONCRETO E ARGAMASSA</t>
  </si>
  <si>
    <t xml:space="preserve">ADITIVO PLASTIFICANTE E ESTABILIZADOR PARA ARGAMASSAS DE ASSENTAMENTO E REBOCO</t>
  </si>
  <si>
    <t xml:space="preserve">18L   </t>
  </si>
  <si>
    <t xml:space="preserve">ADITIVO PLASTIFICANTE E ESTABILIZADOR PARA ARGAMASSAS DE ASSENTAMENTO E REBOCO, LIQUIDO E ISENTO DE CLORETOS</t>
  </si>
  <si>
    <t xml:space="preserve">ADITIVO PLASTIFICANTE RETARDADOR DE PEGA E REDUTOR DE AGUA PARA CONCRETO</t>
  </si>
  <si>
    <t xml:space="preserve">ADITIVO SUPERPLASTIFICANTE DE PEGA NORMAL PARA CONCRETO (TAMBOR 200 KG)</t>
  </si>
  <si>
    <t xml:space="preserve">200KG </t>
  </si>
  <si>
    <t xml:space="preserve">ADITIVO SUPERPLASTIFICANTE DE PEGA NORMAL PARA CONCRETO, LIQUIDO E ISENTO DE CLORETOS</t>
  </si>
  <si>
    <t xml:space="preserve">ADUELA/GALERIA DE CONCRETO ARMADO, SECAO RETANGULAR 1.50 X 1.50 M (L X A), C = 1.00 M, E = 20 CM</t>
  </si>
  <si>
    <t xml:space="preserve">ADUELA/GALERIA DE CONCRETO ARMADO, SECAO RETANGULAR 2.00 X 2.00 M (L X A), C = 1.00 M, E = 20 CM</t>
  </si>
  <si>
    <t xml:space="preserve">ADUELA/GALERIA DE CONCRETO ARMADO, SECAO RETANGULAR 2.50 X 2.50 M (L X A), C = 1.00 M, E = 20 CM</t>
  </si>
  <si>
    <t xml:space="preserve">ADUELA/GALERIA DE CONCRETO ARMADO, SECAO RETANGULAR 3.00 X 3.00 M (L X A), C = 1.00 M, E = 20 CM</t>
  </si>
  <si>
    <t xml:space="preserve">AFASTADOR PARA TELHA DE FIBROCIMENTO CANALETE 90 OU KALHETAO</t>
  </si>
  <si>
    <t xml:space="preserve">AGENTE DE CURA, PROTETOR DA EVAPORACAO DA AGUA DE HIDRATACAO DO CONCRETO (COLETADO CAIXA)</t>
  </si>
  <si>
    <t xml:space="preserve">AGREGADO RECICLADO, TIPO RACHAO RECICLADO CINZA, CLASSE A</t>
  </si>
  <si>
    <t xml:space="preserve">M3    </t>
  </si>
  <si>
    <t xml:space="preserve">AGUA SANITARIA</t>
  </si>
  <si>
    <t xml:space="preserve">AJUDANTE DE ARMADOR</t>
  </si>
  <si>
    <t xml:space="preserve">AJUDANTE DE ARMADOR (MENSALISTA)</t>
  </si>
  <si>
    <t xml:space="preserve">MES   </t>
  </si>
  <si>
    <t xml:space="preserve">AJUDANTE DE ELETRICISTA</t>
  </si>
  <si>
    <t xml:space="preserve">AJUDANTE DE ELETRICISTA (MENSALISTA)</t>
  </si>
  <si>
    <t xml:space="preserve">AJUDANTE DE ESTRUTURAS METALICAS</t>
  </si>
  <si>
    <t xml:space="preserve">AJUDANTE DE ESTRUTURAS METALICAS (MENSALISTA)</t>
  </si>
  <si>
    <t xml:space="preserve">AJUDANTE DE OPERACAO EM GERAL</t>
  </si>
  <si>
    <t xml:space="preserve">AJUDANTE DE OPERACAO EM GERAL (MENSALISTA)</t>
  </si>
  <si>
    <t xml:space="preserve">AJUDANTE DE PINTOR</t>
  </si>
  <si>
    <t xml:space="preserve">AJUDANTE DE PINTOR (MENSALISTA)</t>
  </si>
  <si>
    <t xml:space="preserve">AJUDANTE DE SERRALHEIRO</t>
  </si>
  <si>
    <t xml:space="preserve">AJUDANTE DE SERRALHEIRO (MENSALISTA)</t>
  </si>
  <si>
    <t xml:space="preserve">AJUDANTE ESPECIALIZADO</t>
  </si>
  <si>
    <t xml:space="preserve">AJUDANTE ESPECIALIZADO (MENSALISTA)</t>
  </si>
  <si>
    <t xml:space="preserve">ALCA PREFORMADA DE CONTRA POSTE, EM ACO GALVANIZADO, PARA CABO 3/16", COMPRIMENTO *860* MM</t>
  </si>
  <si>
    <t xml:space="preserve">ALCA PREFORMADA DE DISTRIBUICAO, EM ACO GALVANIZADO, PARA CABO DE ALUMINIO DIAMETRO 16 A 25 MM</t>
  </si>
  <si>
    <t xml:space="preserve">ALCA PREFORMADA DE DISTRIBUICAO, EM ACO GALVANIZADO, PARA CONDUTORES DE ALUMINIO AWG 1/0 (CAA 6/1 OU CA 7 FIOS)</t>
  </si>
  <si>
    <t xml:space="preserve">ALCA PREFORMADA DE DISTRIBUICAO, EM ACO GALVANIZADO, PARA CONDUTORES DE ALUMINIO AWG 2 (CAA 6/1 OU CA 7 FIOS)</t>
  </si>
  <si>
    <t xml:space="preserve">ALCA PREFORMADA DE SERVICO, EM ACO GALVANIZADO, PARA CONDUTORES DE ALUMINIO AWG 4 (CAA 6/1)</t>
  </si>
  <si>
    <t xml:space="preserve">ALCA PREFORMADA DE SERVICO, EM ACO GALVANIZADO, PARA CONDUTORES DE ALUMINIO AWG 6 (CAA 6/1)</t>
  </si>
  <si>
    <t xml:space="preserve">ALICATE DE CORTE DIAGONAL 6 " COM ISOLAMENTO</t>
  </si>
  <si>
    <t xml:space="preserve">ALICATE DE CRIMPAR RJ11, RJ12 E RJ45</t>
  </si>
  <si>
    <t xml:space="preserve">ALICATE DE PRESSAO PARA SOLDA DE CHAPA 18 "</t>
  </si>
  <si>
    <t xml:space="preserve">ALICATE DE PRESSAO 11 " PARA SOLDA, TIPO C</t>
  </si>
  <si>
    <t xml:space="preserve">ALICATE DE PRESSAO 11 " PARA SOLDA, TIPO U</t>
  </si>
  <si>
    <t xml:space="preserve">ALICATE PARA ANEIS DE PISTAO, CAPACIDADE 50 A 100 MM</t>
  </si>
  <si>
    <t xml:space="preserve">ALIMENTACAO - HORISTA (COLETADO CAIXA)</t>
  </si>
  <si>
    <t xml:space="preserve">ALIMENTACAO - MENSALISTA (COLETADO CAIXA)</t>
  </si>
  <si>
    <t xml:space="preserve">ALISADORA DE CONCRETO COM MOTOR A GASOLINA DE 5,5 HP, PESO COM MOTOR DE 78 KG, 4 PAS</t>
  </si>
  <si>
    <t xml:space="preserve">ALMOXARIFE</t>
  </si>
  <si>
    <t xml:space="preserve">ALMOXARIFE (MENSALISTA)</t>
  </si>
  <si>
    <t xml:space="preserve">ALONGADOR COM TRES ALTURAS, EM TUBO DE ACO CARBONO, PINTURA NO PROCESSO ELETROSTATICO - EQUIPAMENTO DE GINASTICA PARA ACADEMIA AO AR LIVRE / ACADEMIA DA TERCEIRA IDADE - ATI</t>
  </si>
  <si>
    <t xml:space="preserve">ALUMINIO ANODIZADO</t>
  </si>
  <si>
    <t xml:space="preserve">ANEL BORRACHA DN 100 MM, PARA TUBO SERIE REFORCADA ESGOTO PREDIAL</t>
  </si>
  <si>
    <t xml:space="preserve">ANEL BORRACHA DN 75 MM, PARA TUBO SERIE REFORCADA ESGOTO PREDIAL</t>
  </si>
  <si>
    <t xml:space="preserve">ANEL BORRACHA PARA TUBO ESGOTO PREDIAL DN 40 MM (NBR 5688)</t>
  </si>
  <si>
    <t xml:space="preserve">ANEL BORRACHA PARA TUBO ESGOTO PREDIAL DN 50 MM (NBR 5688)</t>
  </si>
  <si>
    <t xml:space="preserve">ANEL BORRACHA PARA TUBO ESGOTO PREDIAL, DN 100 MM (NBR 5688)</t>
  </si>
  <si>
    <t xml:space="preserve">ANEL BORRACHA, DN 150 MM, PARA TUBO SERIE REFORCADA ESGOTO PREDIAL</t>
  </si>
  <si>
    <t xml:space="preserve">ANEL BORRACHA, DN 40 MM, PARA TUBO SERIE REFORCADA ESGOTO PREDIAL</t>
  </si>
  <si>
    <t xml:space="preserve">ANEL BORRACHA, DN 50 MM, PARA TUBO SERIE REFORCADA ESGOTO PREDIAL</t>
  </si>
  <si>
    <t xml:space="preserve">ANEL BORRACHA, PARA TUBO PVC DEFOFO, DN 100 MM (NBR 7665)</t>
  </si>
  <si>
    <t xml:space="preserve">ANEL BORRACHA, PARA TUBO PVC DEFOFO, DN 150 MM (NBR 7665)</t>
  </si>
  <si>
    <t xml:space="preserve">ANEL BORRACHA, PARA TUBO PVC DEFOFO, DN 200 MM (NBR 7665)</t>
  </si>
  <si>
    <t xml:space="preserve">ANEL BORRACHA, PARA TUBO PVC DEFOFO, DN 250 MM (NBR 7665)</t>
  </si>
  <si>
    <t xml:space="preserve">ANEL BORRACHA, PARA TUBO PVC DEFOFO, DN 300 MM (NBR 7665)</t>
  </si>
  <si>
    <t xml:space="preserve">ANEL BORRACHA, PARA TUBO PVC, REDE COLETOR ESGOTO, DN 100 MM (NBR 7362)</t>
  </si>
  <si>
    <t xml:space="preserve">ANEL BORRACHA, PARA TUBO PVC, REDE COLETOR ESGOTO, DN 125 MM (NBR 7362)</t>
  </si>
  <si>
    <t xml:space="preserve">ANEL BORRACHA, PARA TUBO PVC, REDE COLETOR ESGOTO, DN 150 MM (NBR 7362)</t>
  </si>
  <si>
    <t xml:space="preserve">ANEL BORRACHA, PARA TUBO PVC, REDE COLETOR ESGOTO, DN 200 MM (NBR 7362)</t>
  </si>
  <si>
    <t xml:space="preserve">ANEL BORRACHA, PARA TUBO PVC, REDE COLETOR ESGOTO, DN 250 MM (NBR 7362)</t>
  </si>
  <si>
    <t xml:space="preserve">ANEL BORRACHA, PARA TUBO PVC, REDE COLETOR ESGOTO, DN 350 MM (NBR 7362)</t>
  </si>
  <si>
    <t xml:space="preserve">ANEL BORRACHA, PARA TUBO PVC, REDE COLETOR ESGOTO, DN 400 MM (NBR 7362)</t>
  </si>
  <si>
    <t xml:space="preserve">ANEL BORRACHA, PARA TUBO/CONEXAO PVC PBA, DN 100 MM, PARA REDE AGUA</t>
  </si>
  <si>
    <t xml:space="preserve">ANEL BORRACHA, PARA TUBO/CONEXAO PVC PBA, DN 50 MM, PARA REDE AGUA</t>
  </si>
  <si>
    <t xml:space="preserve">ANEL BORRACHA, PARA TUBO/CONEXAO PVC PBA, DN 60 MM, PARA REDE AGUA</t>
  </si>
  <si>
    <t xml:space="preserve">ANEL BORRACHA, PARA TUBO/CONEXAO PVC PBA, DN 75 MM, PARA REDE AGUA</t>
  </si>
  <si>
    <t xml:space="preserve">ANEL BORRACHA, PARA TUBO, PVC REDE COLETOR ESGOTO, DN 300 MM (NBR 7362)</t>
  </si>
  <si>
    <t xml:space="preserve">ANEL DE BORRACHA PARA VEDACAO DE DUTO PEAD CORRUGADO PARA ELETRICA, DN 1 1/2"</t>
  </si>
  <si>
    <t xml:space="preserve">ANEL DE BORRACHA PARA VEDACAO DE DUTO PEAD CORRUGADO PARA ELETRICA, DN 1 1/4"</t>
  </si>
  <si>
    <t xml:space="preserve">ANEL DE BORRACHA PARA VEDACAO DE DUTO PEAD CORRUGADO PARA ELETRICA, DN 2"</t>
  </si>
  <si>
    <t xml:space="preserve">ANEL DE BORRACHA PARA VEDACAO DE DUTO PEAD CORRUGADO PARA ELETRICA, DN 3"</t>
  </si>
  <si>
    <t xml:space="preserve">ANEL DE BORRACHA PARA VEDACAO DE DUTO PEAD CORRUGADO PARA ELETRICA, DN 4"</t>
  </si>
  <si>
    <t xml:space="preserve">ANEL DE CONCRETO ARMADO, D = *1,10* M, H = 0,30 M</t>
  </si>
  <si>
    <t xml:space="preserve">ANEL DE CONCRETO ARMADO, D = 0,60 M, H = 0,10 M</t>
  </si>
  <si>
    <t xml:space="preserve">ANEL DE CONCRETO ARMADO, D = 0,60 M, H = 0,15 M</t>
  </si>
  <si>
    <t xml:space="preserve">ANEL DE CONCRETO ARMADO, D = 0,60 M, H = 0,30 M</t>
  </si>
  <si>
    <t xml:space="preserve">ANEL DE CONCRETO ARMADO, D = 0,60 M, H = 0,40 M</t>
  </si>
  <si>
    <t xml:space="preserve">ANEL DE CONCRETO ARMADO, D = 0,60 M, H = 0,50 M</t>
  </si>
  <si>
    <t xml:space="preserve">ANEL DE CONCRETO ARMADO, D = 0,80 M, H = 0,30 M</t>
  </si>
  <si>
    <t xml:space="preserve">ANEL DE CONCRETO ARMADO, D = 0,80 M, H = 0,50 M</t>
  </si>
  <si>
    <t xml:space="preserve">ANEL DE CONCRETO ARMADO, D = 1,00 M, H = 0,40 M</t>
  </si>
  <si>
    <t xml:space="preserve">ANEL DE CONCRETO ARMADO, D = 1,00 M, H = 0,50 M</t>
  </si>
  <si>
    <t xml:space="preserve">ANEL DE CONCRETO ARMADO, D = 1,20 M, H = 0,50 M</t>
  </si>
  <si>
    <t xml:space="preserve">ANEL DE CONCRETO ARMADO, D = 1,50 M, H = 0,50 M</t>
  </si>
  <si>
    <t xml:space="preserve">ANEL DE CONCRETO ARMADO, D = 2,00 M, H = 0,50 M</t>
  </si>
  <si>
    <t xml:space="preserve">ANEL DE CONCRETO ARMADO, D = 2,50 M, H = 0,50 M</t>
  </si>
  <si>
    <t xml:space="preserve">ANEL DE CONCRETO ARMADO, D = 3,00 M, H = 0,50 M</t>
  </si>
  <si>
    <t xml:space="preserve">ANEL DE DISTRIBUICAO EM ACO GALVANIZADO PARA FIO FE-160</t>
  </si>
  <si>
    <t xml:space="preserve">ANEL DE EXPANSAO EM COBRE, ENGATE RAPIDO 1 1/2", PARA EMPATACAO MANGUEIRA DE COMBATE A INCENDIO PREDIAL</t>
  </si>
  <si>
    <t xml:space="preserve">ANEL DE EXPANSAO EM COBRE, ENGATE RAPIDO 2 1/2", PARA EMPATACAO MANGUEIRA DE COMBATE A INCENDIO PREDIAL</t>
  </si>
  <si>
    <t xml:space="preserve">ANEL DE VEDACAO/JUNTA ELASTICA, H = *16* MM, PARA TUBO DE CONCRETO DN 300 MM</t>
  </si>
  <si>
    <t xml:space="preserve">ANEL DE VEDACAO/JUNTA ELASTICA, H = *16* MM, PARA TUBO DE CONCRETO DN 400 MM</t>
  </si>
  <si>
    <t xml:space="preserve">ANEL DE VEDACAO/JUNTA ELASTICA, H = *16* MM, PARA TUBO DE CONCRETO DN 500 MM</t>
  </si>
  <si>
    <t xml:space="preserve">ANEL DE VEDACAO/JUNTA ELASTICA, H = *16* MM, PARA TUBO DE CONCRETO DN 600 MM</t>
  </si>
  <si>
    <t xml:space="preserve">ANEL DE VEDACAO/JUNTA ELASTICA, H = *18* MM, PARA TUBO DE CONCRETO DN 700 MM</t>
  </si>
  <si>
    <t xml:space="preserve">ANEL DE VEDACAO/JUNTA ELASTICA, H = *19* MM, PARA TUBO DE CONCRETO DN 800 MM</t>
  </si>
  <si>
    <t xml:space="preserve">ANEL DE VEDACAO/JUNTA ELASTICA, H = *19* MM, PARA TUBO DE CONCRETO DN 900 MM</t>
  </si>
  <si>
    <t xml:space="preserve">ANEL DE VEDACAO/JUNTA ELASTICA, H = *21* MM, PARA TUBO DE CONCRETO DN 1000 MM</t>
  </si>
  <si>
    <t xml:space="preserve">ANEL DESLIZANTE / TRADICIONAL, METALICO, PARA TUBO PEX, DN 16 MM</t>
  </si>
  <si>
    <t xml:space="preserve">ANEL DESLIZANTE / TRADICIONAL, METALICO, PARA TUBO PEX, DN 20 MM</t>
  </si>
  <si>
    <t xml:space="preserve">ANEL DESLIZANTE / TRADICIONAL, METALICO, PARA TUBO PEX, DN 25 MM</t>
  </si>
  <si>
    <t xml:space="preserve">ANEL DESLIZANTE / TRADICIONAL, METALICO, PARA TUBO PEX, DN 32 MM</t>
  </si>
  <si>
    <t xml:space="preserve">APARELHO CORTE OXI-ACETILENO PARA SOLDA E CORTE CONTENDO MACARICO SOLDA, BICO DE CORTE, CILINDROS, REGULADORES, MANGUEIRAS E CARRINHO</t>
  </si>
  <si>
    <t xml:space="preserve">APARELHO DE APOIO DE NEOPRENE FRETADO, 60 X 45 X 7,6 CM, COM FRETAGEM DE ACO DE 4 MM INTERCALADAS COM ELASTOMERO DE 11 MM E REVESTIMENTO FINAL COM ELASTOMERO DE 6 MM</t>
  </si>
  <si>
    <t xml:space="preserve">DM3   </t>
  </si>
  <si>
    <t xml:space="preserve">APARELHO DE APOIO DE NEOPRENE SIMPLES/ NAO FRETADO, 100 X 100 CM, ESPESSURA 6,3 MM</t>
  </si>
  <si>
    <t xml:space="preserve">APARELHO SINALIZADOR LUMINOSO COM LED, PARA SAIDA GARAGEM, COM 2 LENTES EM POLICARBONATO, BIVOLT (INCLUI SUPORTE DE FIXACAO)</t>
  </si>
  <si>
    <t xml:space="preserve">APOIO DO PORTA DENTE PARA FRESADORA DE ASFALTO</t>
  </si>
  <si>
    <t xml:space="preserve">APONTADOR OU APROPRIADOR</t>
  </si>
  <si>
    <t xml:space="preserve">APONTADOR OU APROPRIADOR DE MAO DE OBRA (MENSALISTA)</t>
  </si>
  <si>
    <t xml:space="preserve">AQUECEDOR DE AGUA A GAS GLP/GN COM CAPACIDADE DE ARMAZENAMENTO DE 50 A 80 L</t>
  </si>
  <si>
    <t xml:space="preserve">AQUECEDOR DE AGUA ELETRICO  RESERVATORIO DE 100 L CILINDRICO EM COBRE, REFORCADO COM ACO CARBONO, MONOFASICO, TENSAO NOMINAL 220 V</t>
  </si>
  <si>
    <t xml:space="preserve">AQUECEDOR DE AGUA ELETRICO  RESERVATORIO DE 500 L CILINDRICO EM COBRE, REFORCADO COM ACO CARBONO, MONOFASICO, TENSAO NOMINAL 220 V</t>
  </si>
  <si>
    <t xml:space="preserve">AQUECEDOR DE AGUA ELETRICO  RESERVATORIO DE 500 L CILINDRICO EM COBRE, REFORCADO COM ACO CARBONO, TRIFASICO, TENSAO NOMINAL 220/380/400 V, POTENCIA 24 KW</t>
  </si>
  <si>
    <t xml:space="preserve">AQUECEDOR DE AGUA ELETRICO  RESERVATORIO DE 700 L CILINDRICO EM COBRE, REFORCADO COM ACO CARBONO, MONOFASICO, TENSAO NOMINAL 220 V</t>
  </si>
  <si>
    <t xml:space="preserve">AQUECEDOR DE AGUA ELETRICO HORIZONTAL, RESERVATORIO DE 200 L CILINDRICO EM COBRE, REFORCADO COM ACO CARBONO, MONOFASICO, TENSAO NOMINAL 220 V</t>
  </si>
  <si>
    <t xml:space="preserve">AQUECEDOR DE OLEO BPF (FLUIDO) TERMICO, CAPACIDADE DE 300.000 KCAL/H</t>
  </si>
  <si>
    <t xml:space="preserve">AQUECEDOR SOLAR  CAPACIDADE DO RESERVATORIO 800 L, INCLUI 8 PLACAS COLETORAS DE 1,42 M2</t>
  </si>
  <si>
    <t xml:space="preserve">AQUECEDOR SOLAR CAPACIDADE DO RESERVATORIO 1000 L, INCLUI 10 PLACAS COLETORAS DE 1,42 M2</t>
  </si>
  <si>
    <t xml:space="preserve">AQUECEDOR SOLAR CAPACIDADE DO RESERVATORIO 200 L, INCLUI 2 PLACAS COLETORAS DE 1,42 M2</t>
  </si>
  <si>
    <t xml:space="preserve">AQUECEDOR SOLAR CAPACIDADE DO RESERVATORIO 400L, INCLUI 4 PLACAS COLETORAS DE 1,42 M2</t>
  </si>
  <si>
    <t xml:space="preserve">AQUECEDOR SOLAR CAPACIDADE DO RESERVATORIO 600 L, INCLUI 6 PLACAS COLETORAS DE 1,42 M2</t>
  </si>
  <si>
    <t xml:space="preserve">AR CONDICIONADO SPLIT INVERTER, HI-WALL (PAREDE), 12000 BTU/H, CICLO FRIO, 60HZ, CLASSIFICACAO A (SELO PROCEL), GAS HFC, CONTROLE S/FIO</t>
  </si>
  <si>
    <t xml:space="preserve">AR CONDICIONADO SPLIT INVERTER, HI-WALL (PAREDE), 18000 BTU/H, CICLO FRIO, 60HZ, CLASSIFICACAO A (SELO PROCEL), GAS HFC, CONTROLE S/FIO</t>
  </si>
  <si>
    <t xml:space="preserve">AR CONDICIONADO SPLIT INVERTER, HI-WALL (PAREDE), 9000 BTU/H, CICLO FRIO, 60HZ, CLASSIFICACAO A (SELO PROCEL), GAS HFC, CONTROLE S/FIO</t>
  </si>
  <si>
    <t xml:space="preserve">AR CONDICIONADO SPLIT INVERTER, PISO TETO, 18000 BTU/H, CICLO FRIO, 60HZ, CLASSIFICACAO ENERGETICA A OU B (SELO PROCEL), GAS HFC, CONTROLE S/FIO</t>
  </si>
  <si>
    <t xml:space="preserve">AR CONDICIONADO SPLIT INVERTER, PISO TETO, 24000 BTU/H, CICLO FRIO, 60HZ, CLASSIFICACAO ENERGETICA A OU B (SELO PROCEL), GAS HFC, CONTROLE S/FIO</t>
  </si>
  <si>
    <t xml:space="preserve">AR CONDICIONADO SPLIT INVERTER, PISO TETO, 36000 BTU/H, CICLO FRIO, 60HZ, CLASSIFICACAO ENERGETICA A OU B (SELO PROCEL), GAS HFC, CONTROLE S/FIO</t>
  </si>
  <si>
    <t xml:space="preserve">AR CONDICIONADO SPLIT INVERTER, PISO TETO, 48000 BTU/H, CICLO FRIO, 60HZ, CLASSIFICACAO ENERGETICA A OU B (SELO PROCEL), GAS HFC, CONTROLE S/FIO</t>
  </si>
  <si>
    <t xml:space="preserve">AR CONDICIONADO SPLIT INVERTER, PISO TETO, 60000 BTU/H, CICLO FRIO, 60HZ, CLASSIFICACAO ENERGETICA A OU B (SELO PROCEL), GAS HFC, CONTROLE S/FIO</t>
  </si>
  <si>
    <t xml:space="preserve">AR CONDICIONADO SPLIT ON/OFF, CASSETE (TETO), 18000 BTUS/H, CICLO QUENTE/FRIO, 60 HZ, CLASSIFICACAO ENERGETICA C - SELO PROCEL, GAS HFC, CONTROLE S/ FIO</t>
  </si>
  <si>
    <t xml:space="preserve">AR CONDICIONADO SPLIT ON/OFF, CASSETE (TETO), 24000 BTUS/H, CICLO QUENTE/FRIO, 60 HZ, CLASSIFICACAO ENERGETICA C - SELO PROCEL, GAS HFC, CONTROLE S/ FIO</t>
  </si>
  <si>
    <t xml:space="preserve">AR CONDICIONADO SPLIT ON/OFF, CASSETE (TETO), 30000 BTUS/H, CICLO QUENTE/FRIO, 60 HZ, CLASSIFICACAO ENERGETICA A - SELO PROCEL, GAS HFC, CONTROLE S/ FIO</t>
  </si>
  <si>
    <t xml:space="preserve">AR CONDICIONADO SPLIT ON/OFF, CASSETE (TETO), 36000 BTUS/H, CICLO QUENTE/FRIO, 60 HZ, CLASSIFICACAO ENERGETICA A - SELO PROCEL, GAS HFC, CONTROLE S/ FIO</t>
  </si>
  <si>
    <t xml:space="preserve">AR CONDICIONADO SPLIT ON/OFF, CASSETE (TETO), 48000 BTUS/H, CICLO QUENTE/FRIO, 60 HZ, CLASSIFICACAO ENERGETICA A - SELO PROCEL, GAS HFC, CONTROLE S/ FIO</t>
  </si>
  <si>
    <t xml:space="preserve">AR CONDICIONADO SPLIT ON/OFF, CASSETE (TETO), 60000 BTUS/H, CICLO QUENTE/FRIO, 60 HZ, CLASSIFICACAO ENERGETICA A - SELO PROCEL, GAS HFC, CONTROLE S/ FIO</t>
  </si>
  <si>
    <t xml:space="preserve">AR CONDICIONADO SPLIT ON/OFF, HI-WALL (PAREDE), 12000 BTUS/H, CICLO QUENTE/FRIO, 60 HZ, CLASSIFICACAO ENERGETICA A - SELO PROCEL, GAS HFC, CONTROLE S/ FIO</t>
  </si>
  <si>
    <t xml:space="preserve">AR CONDICIONADO SPLIT ON/OFF, HI-WALL (PAREDE), 18000 BTUS/H, CICLO QUENTE/FRIO, 60 HZ, CLASSIFICACAO ENERGETICA A - SELO PROCEL, GAS HFC, CONTROLE S/ FIO</t>
  </si>
  <si>
    <t xml:space="preserve">AR CONDICIONADO SPLIT ON/OFF, HI-WALL (PAREDE), 24000 BTUS/H, CICLO QUENTE/FRIO, 60 HZ, CLASSIFICACAO ENERGETICA A - SELO PROCEL, GAS HFC, CONTROLE S/ FIO</t>
  </si>
  <si>
    <t xml:space="preserve">AR CONDICIONADO SPLIT ON/OFF, HI-WALL (PAREDE), 7000 BTUS/H, CICLO QUENTE/FRIO, 60 HZ, CLASSIFICACAO ENERGETICA A - SELO PROCEL, GAS HFC, CONTROLE S/ FIO</t>
  </si>
  <si>
    <t xml:space="preserve">AR CONDICIONADO SPLIT ON/OFF, HI-WALL (PAREDE), 9000 BTUS/H, CICLO QUENTE/FRIO, 60 HZ, CLASSIFICACAO ENERGETICA A - SELO PROCEL, GAS HFC, CONTROLE S/ FIO</t>
  </si>
  <si>
    <t xml:space="preserve">AR-CONDICIONADO FRIO SPLITAO INVERTER 30 TR</t>
  </si>
  <si>
    <t xml:space="preserve">AR-CONDICIONADO FRIO SPLITAO MODULAR 10 TR</t>
  </si>
  <si>
    <t xml:space="preserve">AR-CONDICIONADO FRIO SPLITAO MODULAR 15 TR</t>
  </si>
  <si>
    <t xml:space="preserve">AR-CONDICIONADO FRIO SPLITAO MODULAR 20 TR</t>
  </si>
  <si>
    <t xml:space="preserve">AR-CONDICIONADO SPLIT INVERTER, PISO TETO, 24000 BTU/H, QUENTE/FRIO, 60HZ, CLASSIFICACAO ENERGETICA A - SELO PROCEL, GAS HFC, CONTROLE S/FIO</t>
  </si>
  <si>
    <t xml:space="preserve">ARADO REVERSIVEL COM 3 DISCOS DE 26" X 6MM REBOCAVEL</t>
  </si>
  <si>
    <t xml:space="preserve">ARAME DE ACO OVALADO 15 X 17 ( 45,7 KG, 700 KGF), ROLO 1000 M</t>
  </si>
  <si>
    <t xml:space="preserve">ARAME DE AMARRACAO PARA GABIAO GALVANIZADO, DIAMETRO 2,2 MM</t>
  </si>
  <si>
    <t xml:space="preserve">ARAME FARPADO GALVANIZADO 14 BWG, CLASSE 250</t>
  </si>
  <si>
    <t xml:space="preserve">ARAME FARPADO GALVANIZADO, 16 BWG (1,65 MM), CLASSE 250</t>
  </si>
  <si>
    <t xml:space="preserve">ARAME FARPADO 16 BWG (0,047 KG/M)</t>
  </si>
  <si>
    <t xml:space="preserve">ARAME GALVANIZADO  8 BWG, D = 4,19MM (0,101 KG/M)</t>
  </si>
  <si>
    <t xml:space="preserve">ARAME GALVANIZADO 10 BWG, 3,40 MM (0,0713 KG/M)</t>
  </si>
  <si>
    <t xml:space="preserve">ARAME GALVANIZADO 12 BWG, 2,76 MM (0,048 KG/M)</t>
  </si>
  <si>
    <t xml:space="preserve">ARAME GALVANIZADO 14 BWG, D = 2,11 MM (0,026 KG/M)</t>
  </si>
  <si>
    <t xml:space="preserve">ARAME GALVANIZADO 14 BWG, 2,10MM (0,0272 KG/M)</t>
  </si>
  <si>
    <t xml:space="preserve">ARAME GALVANIZADO 16 BWG, 1,65MM (0,0166 KG/M)</t>
  </si>
  <si>
    <t xml:space="preserve">ARAME GALVANIZADO 18 BWG, 1,24MM (0,009 KG/M)</t>
  </si>
  <si>
    <t xml:space="preserve">ARAME GALVANIZADO 6 BWG, 5,16 MM (0,157 KG/M)</t>
  </si>
  <si>
    <t xml:space="preserve">ARAME PROTEGIDO COM POLIMERO PARA GABIAO, DIAMETRO 2,2 MM</t>
  </si>
  <si>
    <t xml:space="preserve">ARAME RECOZIDO 16 BWG, 1,60 MM (0,016 KG/M)</t>
  </si>
  <si>
    <t xml:space="preserve">ARAME RECOZIDO 18 BWG, 1,25 MM (0,01 KG/M)</t>
  </si>
  <si>
    <t xml:space="preserve">AREIA AMARELA, AREIA BARRADA OU ARENOSO (RETIRADA NO AREAL, SEM TRANSPORTE)</t>
  </si>
  <si>
    <t xml:space="preserve">AREIA FINA - POSTO JAZIDA/FORNECEDOR (RETIRADO NA JAZIDA, SEM TRANSPORTE)</t>
  </si>
  <si>
    <t xml:space="preserve">AREIA GROSSA - POSTO JAZIDA/FORNECEDOR (RETIRADO NA JAZIDA, SEM TRANSPORTE)</t>
  </si>
  <si>
    <t xml:space="preserve">AREIA MEDIA - POSTO JAZIDA/FORNECEDOR (RETIRADO NA JAZIDA, SEM TRANSPORTE)</t>
  </si>
  <si>
    <t xml:space="preserve">AREIA PARA ATERRO - POSTO JAZIDA/FORNECEDOR (RETIRADO NA JAZIDA, SEM TRANSPORTE)</t>
  </si>
  <si>
    <t xml:space="preserve">AREIA PARA LEITO FILTRANTE (0,42 A 1,68 MM) - POSTO JAZIDA/FORNECEDOR (RETIRADO NA JAZIDA, SEM TRANSPORTE)</t>
  </si>
  <si>
    <t xml:space="preserve">AREIA PRETA PARA EMBOCO - POSTO JAZIDA/FORNECEDOR (RETIRADO NA JAZIDA, SEM TRANSPORTE)</t>
  </si>
  <si>
    <t xml:space="preserve">ARGAMASSA COLANTE AC I PARA CERAMICAS</t>
  </si>
  <si>
    <t xml:space="preserve">ARGAMASSA COLANTE AC-II</t>
  </si>
  <si>
    <t xml:space="preserve">ARGAMASSA COLANTE TIPO ACIII</t>
  </si>
  <si>
    <t xml:space="preserve">ARGAMASSA COLANTE TIPO ACIII E</t>
  </si>
  <si>
    <t xml:space="preserve">ARGAMASSA INDUSTRIALIZADA MULTIUSO, PARA REVESTIMENTO INTERNO E EXTERNO E ASSENTAMENTO DE BLOCOS DIVERSOS</t>
  </si>
  <si>
    <t xml:space="preserve">ARGAMASSA INDUSTRIALIZADA PARA CHAPISCO COLANTE</t>
  </si>
  <si>
    <t xml:space="preserve">ARGAMASSA INDUSTRIALIZADA PARA CHAPISCO ROLADO</t>
  </si>
  <si>
    <t xml:space="preserve">ARGAMASSA PARA REVESTIMENTO DECORATIVO MONOCAMADA, CORES CLARAS</t>
  </si>
  <si>
    <t xml:space="preserve">ARGAMASSA PISO SOBRE PISO</t>
  </si>
  <si>
    <t xml:space="preserve">ARGAMASSA POLIMERICA DE REPARO ESTRUTURAL, BICOMPONENTE</t>
  </si>
  <si>
    <t xml:space="preserve">ARGAMASSA POLIMERICA IMPERMEABILIZANTE SEMIFLEXIVEL, BICOMPONENTE (MEMBRANA IMPERMEABILIZANTE ACRILICA)</t>
  </si>
  <si>
    <t xml:space="preserve">ARGAMASSA PRONTA PARA CONTRAPISO</t>
  </si>
  <si>
    <t xml:space="preserve">ARGAMASSA PRONTA PARA REVESTIMENTO INTERNO EM PAREDES</t>
  </si>
  <si>
    <t xml:space="preserve">ARGAMASSA USINADA AUTOADENSAVEL E AUTONIVELANTE PARA CONTRAPISO, INCLUI BOMBEAMENTO</t>
  </si>
  <si>
    <t xml:space="preserve">ARGILA EXPANDIDA, GRANULOMETRIA 2215</t>
  </si>
  <si>
    <t xml:space="preserve">ARGILA OU BARRO PARA ATERRO/REATERRO (COM TRANSPORTE ATE 10 KM)</t>
  </si>
  <si>
    <t xml:space="preserve">ARGILA OU BARRO PARA ATERRO/REATERRO (RETIRADO NA JAZIDA, SEM TRANSPORTE)</t>
  </si>
  <si>
    <t xml:space="preserve">ARGILA, ARGILA VERMELHA OU ARGILA ARENOSA (RETIRADA NA JAZIDA, SEM TRANSPORTE)</t>
  </si>
  <si>
    <t xml:space="preserve">ARMACAO VERTICAL COM HASTE E CONTRA-PINO, EM CHAPA DE ACO GALVANIZADO 3/16", COM 1 ESTRIBO E 1 ISOLADOR</t>
  </si>
  <si>
    <t xml:space="preserve">ARMACAO VERTICAL COM HASTE E CONTRA-PINO, EM CHAPA DE ACO GALVANIZADO 3/16", COM 1 ESTRIBO, SEM ISOLADOR</t>
  </si>
  <si>
    <t xml:space="preserve">ARMACAO VERTICAL COM HASTE E CONTRA-PINO, EM CHAPA DE ACO GALVANIZADO 3/16", COM 2 ESTRIBOS, E 2 ISOLADORES</t>
  </si>
  <si>
    <t xml:space="preserve">ARMACAO VERTICAL COM HASTE E CONTRA-PINO, EM CHAPA DE ACO GALVANIZADO 3/16", COM 2 ESTRIBOS, SEM ISOLADOR</t>
  </si>
  <si>
    <t xml:space="preserve">ARMACAO VERTICAL COM HASTE E CONTRA-PINO, EM CHAPA DE ACO GALVANIZADO 3/16", COM 3 ESTRIBOS E 3 ISOLADORES</t>
  </si>
  <si>
    <t xml:space="preserve">ARMACAO VERTICAL COM HASTE E CONTRA-PINO, EM CHAPA DE ACO GALVANIZADO 3/16", COM 3 ESTRIBOS, SEM ISOLADOR</t>
  </si>
  <si>
    <t xml:space="preserve">ARMACAO VERTICAL COM HASTE E CONTRA-PINO, EM CHAPA DE ACO GALVANIZADO 3/16", COM 4 ESTRIBOS E 4 ISOLADORES</t>
  </si>
  <si>
    <t xml:space="preserve">ARMACAO VERTICAL COM HASTE E CONTRA-PINO, EM CHAPA DE ACO GALVANIZADO 3/16", COM 4 ESTRIBOS, SEM ISOLADOR</t>
  </si>
  <si>
    <t xml:space="preserve">ARMADOR</t>
  </si>
  <si>
    <t xml:space="preserve">ARMADOR (MENSALISTA)</t>
  </si>
  <si>
    <t xml:space="preserve">ARQUITETO JUNIOR</t>
  </si>
  <si>
    <t xml:space="preserve">ARQUITETO JUNIOR (MENSALISTA)</t>
  </si>
  <si>
    <t xml:space="preserve">ARQUITETO PAISAGISTA</t>
  </si>
  <si>
    <t xml:space="preserve">ARQUITETO PAISAGISTA (MENSALISTA)</t>
  </si>
  <si>
    <t xml:space="preserve">ARQUITETO PLENO</t>
  </si>
  <si>
    <t xml:space="preserve">ARQUITETO PLENO (MENSALISTA)</t>
  </si>
  <si>
    <t xml:space="preserve">ARQUITETO SENIOR</t>
  </si>
  <si>
    <t xml:space="preserve">ARQUITETO SENIOR (MENSALISTA)</t>
  </si>
  <si>
    <t xml:space="preserve">ARRUELA  EM ACO GALVANIZADO, DIAMETRO EXTERNO = 35MM, ESPESSURA = 3MM, DIAMETRO DO FURO= 18MM</t>
  </si>
  <si>
    <t xml:space="preserve">ARRUELA EM ALUMINIO, COM ROSCA, DE  1 1/4", PARA ELETRODUTO</t>
  </si>
  <si>
    <t xml:space="preserve">ARRUELA EM ALUMINIO, COM ROSCA, DE 1 1/2", PARA ELETRODUTO</t>
  </si>
  <si>
    <t xml:space="preserve">ARRUELA EM ALUMINIO, COM ROSCA, DE 1/2", PARA ELETRODUTO</t>
  </si>
  <si>
    <t xml:space="preserve">ARRUELA EM ALUMINIO, COM ROSCA, DE 1", PARA ELETRODUTO</t>
  </si>
  <si>
    <t xml:space="preserve">ARRUELA EM ALUMINIO, COM ROSCA, DE 2 1/2", PARA ELETRODUTO</t>
  </si>
  <si>
    <t xml:space="preserve">ARRUELA EM ALUMINIO, COM ROSCA, DE 2", PARA ELETRODUTO</t>
  </si>
  <si>
    <t xml:space="preserve">ARRUELA EM ALUMINIO, COM ROSCA, DE 3/4", PARA ELETRODUTO</t>
  </si>
  <si>
    <t xml:space="preserve">ARRUELA EM ALUMINIO, COM ROSCA, DE 3/8", PARA ELETRODUTO</t>
  </si>
  <si>
    <t xml:space="preserve">ARRUELA EM ALUMINIO, COM ROSCA, DE 3", PARA ELETRODUTO</t>
  </si>
  <si>
    <t xml:space="preserve">ARRUELA EM ALUMINIO, COM ROSCA, DE 4", PARA ELETRODUTO</t>
  </si>
  <si>
    <t xml:space="preserve">ARRUELA QUADRADA EM ACO GALVANIZADO, DIMENSAO = 38 MM, ESPESSURA = 3MM, DIAMETRO DO FURO= 18 MM</t>
  </si>
  <si>
    <t xml:space="preserve">ARRUELA REDONDA DE LATAO, DIAMETRO EXTERNO = 34 MM, ESPESSURA = 2,5 MM, DIAMETRO DO FURO = 17 MM</t>
  </si>
  <si>
    <t xml:space="preserve">ASFALTO DILUIDO DE PETROLEO CM-30 (COLETADO CAIXA NA ANP ACRESCIDO DE ICMS)</t>
  </si>
  <si>
    <t xml:space="preserve">ASFALTO MODIFICADO TIPO I - NBR 9910 (ASFALTO OXIDADO PARA IMPERMEABILIZACAO, COEFICIENTE DE PENETRACAO 25-40)</t>
  </si>
  <si>
    <t xml:space="preserve">ASFALTO MODIFICADO TIPO II - NBR 9910 (ASFALTO OXIDADO PARA IMPERMEABILIZACAO, COEFICIENTE DE PENETRACAO 20-35)</t>
  </si>
  <si>
    <t xml:space="preserve">ASFALTO MODIFICADO TIPO III - NBR 9910 (ASFALTO OXIDADO PARA IMPERMEABILIZACAO, COEFICIENTE DE PENETRACAO 15-25)</t>
  </si>
  <si>
    <t xml:space="preserve">ASSENTADOR DE MANILHAS</t>
  </si>
  <si>
    <t xml:space="preserve">ASSENTADOR DE MANILHAS (MENSALISTA)</t>
  </si>
  <si>
    <t xml:space="preserve">ASSENTO  VASO SANITARIO INFANTIL EM PLASTICO BRANCO</t>
  </si>
  <si>
    <t xml:space="preserve">ASSENTO SANITARIO DE PLASTICO, TIPO CONVENCIONAL</t>
  </si>
  <si>
    <t xml:space="preserve">AUTOMATICO DE BOIA SUPERIOR / INFERIOR, *15* A / 250 V</t>
  </si>
  <si>
    <t xml:space="preserve">AUXILIAR  DE ALMOXARIFE</t>
  </si>
  <si>
    <t xml:space="preserve">AUXILIAR DE ALMOXARIFE (MENSALISTA)</t>
  </si>
  <si>
    <t xml:space="preserve">AUXILIAR DE AZULEJISTA</t>
  </si>
  <si>
    <t xml:space="preserve">AUXILIAR DE AZULEJISTA (MENSALISTA)</t>
  </si>
  <si>
    <t xml:space="preserve">AUXILIAR DE ENCANADOR OU BOMBEIRO HIDRAULICO</t>
  </si>
  <si>
    <t xml:space="preserve">AUXILIAR DE ENCANADOR OU BOMBEIRO HIDRAULICO (MENSALISTA)</t>
  </si>
  <si>
    <t xml:space="preserve">AUXILIAR DE ESCRITORIO</t>
  </si>
  <si>
    <t xml:space="preserve">AUXILIAR DE ESCRITORIO (MENSALISTA)</t>
  </si>
  <si>
    <t xml:space="preserve">AUXILIAR DE LABORATORISTA DE SOLOS E CONCRETO</t>
  </si>
  <si>
    <t xml:space="preserve">AUXILIAR DE LABORATORISTA DE SOLOS E DE CONCRETO (MENSALISTA)</t>
  </si>
  <si>
    <t xml:space="preserve">AUXILIAR DE MECANICO</t>
  </si>
  <si>
    <t xml:space="preserve">AUXILIAR DE MECANICO (MENSALISTA)</t>
  </si>
  <si>
    <t xml:space="preserve">AUXILIAR DE PEDREIRO</t>
  </si>
  <si>
    <t xml:space="preserve">AUXILIAR DE PEDREIRO (MENSALISTA)</t>
  </si>
  <si>
    <t xml:space="preserve">AUXILIAR DE SERVICOS GERAIS</t>
  </si>
  <si>
    <t xml:space="preserve">AUXILIAR DE SERVICOS GERAIS (MENSALISTA)</t>
  </si>
  <si>
    <t xml:space="preserve">AUXILIAR DE TOPOGRAFO</t>
  </si>
  <si>
    <t xml:space="preserve">AUXILIAR DE TOPOGRAFO (MENSALISTA)</t>
  </si>
  <si>
    <t xml:space="preserve">AUXILIAR TECNICO / ASSISTENTE DE ENGENHARIA</t>
  </si>
  <si>
    <t xml:space="preserve">AUXILIAR TECNICO / ASSISTENTE DE ENGENHARIA (MENSALISTA)</t>
  </si>
  <si>
    <t xml:space="preserve">AVENTAL DE SEGURANCA DE RASPA DE COURO 1,00 X 0,60 M</t>
  </si>
  <si>
    <t xml:space="preserve">AZULEJISTA OU LADRILHEIRO (MENSALISTA)</t>
  </si>
  <si>
    <t xml:space="preserve">AZULEJISTA OU LADRILHISTA</t>
  </si>
  <si>
    <t xml:space="preserve">BACIA SANITARIA (VASO) COM CAIXA ACOPLADA, DE LOUCA BRANCA</t>
  </si>
  <si>
    <t xml:space="preserve">BACIA SANITARIA (VASO) CONVENCIONAL DE LOUCA BRANCA</t>
  </si>
  <si>
    <t xml:space="preserve">BACIA SANITARIA (VASO) CONVENCIONAL DE LOUCA COR</t>
  </si>
  <si>
    <t xml:space="preserve">BACIA SANITARIA (VASO) CONVENCIONAL PARA PCD SEM FURO FRONTAL, DE LOUCA BRANCA, SEM ASSENTO</t>
  </si>
  <si>
    <t xml:space="preserve">BACIA SANITARIA TURCA DE LOUCA BRANCA</t>
  </si>
  <si>
    <t xml:space="preserve">BALDE PLASTICO CAPACIDADE *10* L</t>
  </si>
  <si>
    <t xml:space="preserve">BALDE VERMELHO PARA SINALIZACAO DE VIAS</t>
  </si>
  <si>
    <t xml:space="preserve">BANCADA DE MARMORE SINTETICO COM UMA CUBA, 120 X *60* CM</t>
  </si>
  <si>
    <t xml:space="preserve">BANCADA DE MARMORE SINTETICO COM UMA CUBA, 150 X *60* CM</t>
  </si>
  <si>
    <t xml:space="preserve">BANCADA DE MARMORE SINTETICO COM UMA CUBA, 200 X *60* CM</t>
  </si>
  <si>
    <t xml:space="preserve">BANCADA/ BANCA EM GRANITO, POLIDO, TIPO ANDORINHA/ QUARTZ/ CASTELO/ CORUMBA OU OUTROS EQUIVALENTES DA REGIAO, COM CUBA INOX, FORMATO *120 X 60* CM, E=  *2* CM</t>
  </si>
  <si>
    <t xml:space="preserve">BANCADA/ BANCA EM MARMORE, POLIDO, BRANCO COMUM, E=  *3* CM</t>
  </si>
  <si>
    <t xml:space="preserve">BANCADA/BANCA/PIA DE ACO INOXIDAVEL (AISI 430) COM 1 CUBA CENTRAL, COM VALVULA, ESCORREDOR DUPLO, DE *0,55 X 1,20* M</t>
  </si>
  <si>
    <t xml:space="preserve">BANCADA/BANCA/PIA DE ACO INOXIDAVEL (AISI 430) COM 1 CUBA CENTRAL, COM VALVULA, ESCORREDOR DUPLO, DE *0,55 X 1,40* M</t>
  </si>
  <si>
    <t xml:space="preserve">BANCADA/BANCA/PIA DE ACO INOXIDAVEL (AISI 430) COM 1 CUBA CENTRAL, COM VALVULA, ESCORREDOR DUPLO, DE *0,55 X 1,80* M</t>
  </si>
  <si>
    <t xml:space="preserve">BANCADA/BANCA/PIA DE ACO INOXIDAVEL (AISI 430) COM 1 CUBA CENTRAL, COM VALVULA, LISA (SEM ESCORREDOR), DE *0,55 X 1,20* M</t>
  </si>
  <si>
    <t xml:space="preserve">BANCADA/BANCA/PIA DE ACO INOXIDAVEL (AISI 430) COM 1 CUBA CENTRAL, SEM VALVULA, ESCORREDOR DUPLO, DE *0,55 X 1,60* M</t>
  </si>
  <si>
    <t xml:space="preserve">BANCADA/BANCA/PIA DE ACO INOXIDAVEL (AISI 430) COM 2 CUBAS, COM VALVULAS, ESCORREDOR DUPLO, DE *0,55 X 2,00* M</t>
  </si>
  <si>
    <t xml:space="preserve">BANCADA/TAMPO ACO INOX (AISI 304), LARGURA 60 CM, COM RODABANCA (NAO INCLUI PES DE APOIO)</t>
  </si>
  <si>
    <t xml:space="preserve">BANCADA/TAMPO ACO INOX (AISI 304), LARGURA 70 CM, COM RODABANCA (NAO INCLUI PES DE APOIO)</t>
  </si>
  <si>
    <t xml:space="preserve">BANCADA/TAMPO LISO (SEM CUBA) EM MARMORE SINTETICO</t>
  </si>
  <si>
    <t xml:space="preserve">BANCO COM ENCOSTO, 1,60M* DE COMPRIMENTO, EM TUBO DE ACO CARBONO E PINTURA NO PROCESSO ELETROSTATICO - PARA ACADEMIA AO AR LIVRE / ACADEMIA DA TERCEIRA IDADE - ATI</t>
  </si>
  <si>
    <t xml:space="preserve">BANDEJA DE PINTURA PARA ROLO 23 CM</t>
  </si>
  <si>
    <t xml:space="preserve">BARRA ANTIPANICO DUPLA, CEGA LADO OPOSTO, COR CINZA</t>
  </si>
  <si>
    <t xml:space="preserve">PAR   </t>
  </si>
  <si>
    <t xml:space="preserve">BARRA ANTIPANICO DUPLA, PARA PORTA DE VIDRO, COR CINZA</t>
  </si>
  <si>
    <t xml:space="preserve">BARRA ANTIPANICO SIMPLES, CEGA LADO OPOSTO, COR CINZA</t>
  </si>
  <si>
    <t xml:space="preserve">BARRA ANTIPANICO SIMPLES, COM FECHADURA LADO OPOSTO, COR CINZA</t>
  </si>
  <si>
    <t xml:space="preserve">BARRA ANTIPANICO SIMPLES, PARA PORTA DE VIDRO, COR CINZA</t>
  </si>
  <si>
    <t xml:space="preserve">BARRA DE APOIO EM "L", EM ACO INOX POLIDO 70 X 70 CM, DIAMETRO MINIMO 3 CM</t>
  </si>
  <si>
    <t xml:space="preserve">BARRA DE APOIO EM "L", EM ACO INOX POLIDO 80 X 80 CM, DIAMETRO MINIMO 3 CM</t>
  </si>
  <si>
    <t xml:space="preserve">BARRA DE APOIO LATERAL ARTICULADA, COM TRAVA, EM ACO INOX POLIDO, 70 CM, DIAMETRO MINIMO 3 CM</t>
  </si>
  <si>
    <t xml:space="preserve">BARRA DE APOIO RETA, EM ACO INOX POLIDO, COMPRIMENTO 60CM, DIAMETRO MINIMO 3 CM</t>
  </si>
  <si>
    <t xml:space="preserve">BARRA DE APOIO RETA, EM ACO INOX POLIDO, COMPRIMENTO 70CM, DIAMETRO MINIMO 3 CM</t>
  </si>
  <si>
    <t xml:space="preserve">BARRA DE APOIO RETA, EM ACO INOX POLIDO, COMPRIMENTO 80CM, DIAMETRO MINIMO 3 CM</t>
  </si>
  <si>
    <t xml:space="preserve">BARRA DE APOIO RETA, EM ACO INOX POLIDO, COMPRIMENTO 90 CM, DIAMETRO MINIMO 3 CM</t>
  </si>
  <si>
    <t xml:space="preserve">BARRA DE APOIO RETA, EM ALUMINIO, COMPRIMENTO 60CM, DIAMETRO MINIMO 3 CM</t>
  </si>
  <si>
    <t xml:space="preserve">BARRA DE APOIO RETA, EM ALUMINIO, COMPRIMENTO 70CM, DIAMETRO MINIMO 3 CM</t>
  </si>
  <si>
    <t xml:space="preserve">BARRA DE APOIO RETA, EM ALUMINIO, COMPRIMENTO 80 CM, DIAMETRO MINIMO 3 CM</t>
  </si>
  <si>
    <t xml:space="preserve">BARRA DE APOIO RETA, EM ALUMINIO, COMPRIMENTO 90 CM, DIAMETRO MINIMO 3 CM</t>
  </si>
  <si>
    <t xml:space="preserve">BARRA DE FERRO RETANGULAR, BARRA CHATA (QUALQUER DIMENSAO)</t>
  </si>
  <si>
    <t xml:space="preserve">BARRA DE FERRO RETANGULAR, BARRA CHATA, 1 1/2"  X 1/2" (L X E), 3,79 KG/M</t>
  </si>
  <si>
    <t xml:space="preserve">BARRA DE FERRO RETANGULAR, BARRA CHATA, 1 1/2" X 1/4" (L X E), 1,89 KG/M</t>
  </si>
  <si>
    <t xml:space="preserve">BARRA DE FERRO RETANGULAR, BARRA CHATA, 1" X 1/4" (L X E), 1,2265 KG/M</t>
  </si>
  <si>
    <t xml:space="preserve">BARRA DE FERRO RETANGULAR, BARRA CHATA, 1" X 3/16" (L X E), 1,73 KG/M</t>
  </si>
  <si>
    <t xml:space="preserve">BARRA DE FERRO RETANGULAR, BARRA CHATA, 2" X 1/2" (L X E), 5,06 KG/M</t>
  </si>
  <si>
    <t xml:space="preserve">BARRA DE FERRO RETANGULAR, BARRA CHATA, 2" X 1/4" (L X E), 2,53 KG/M</t>
  </si>
  <si>
    <t xml:space="preserve">BARRA DE FERRO RETANGULAR, BARRA CHATA, 2" X 1" (L X E), 10,12 KG/M</t>
  </si>
  <si>
    <t xml:space="preserve">BARRA DE FERRO RETANGULAR, BARRA CHATA, 2" X 3/8" (L X E), 3,79KG/M</t>
  </si>
  <si>
    <t xml:space="preserve">BARRA DE FERRO RETANGULAR, BARRA CHATA, 2" X 5/16" (L X E), 3,162 KG/M</t>
  </si>
  <si>
    <t xml:space="preserve">BARRA DE FERRO RETANGULAR, BARRA CHATA, 3/4" X 1/8" (L X E), 0,47 KG/M</t>
  </si>
  <si>
    <t xml:space="preserve">BARRA DE FERRO RETANGULAR, BARRA CHATA, 3/8" X 1 1/2" (L X E), 2,84 KG/M</t>
  </si>
  <si>
    <t xml:space="preserve">BASE DE MISTURADOR MONOCOMANDO PARA CHUVEIRO</t>
  </si>
  <si>
    <t xml:space="preserve">BASE PARA MASTRO DE PARA-RAIOS DIAMETRO NOMINAL 1 1/2"</t>
  </si>
  <si>
    <t xml:space="preserve">BASE PARA MASTRO DE PARA-RAIOS DIAMETRO NOMINAL 2"</t>
  </si>
  <si>
    <t xml:space="preserve">BASE PARA RELE COM SUPORTE METALICO</t>
  </si>
  <si>
    <t xml:space="preserve">BASE UNIPOLAR PARA FUSIVEL NH1, CORRENTE NOMINAL DE 250 A, SEM CAPA</t>
  </si>
  <si>
    <t xml:space="preserve">BATE-ESTACAS POR GRAVIDADE, POTENCIA160 HP, PESO DO MARTELO ATE 3 TONELADAS</t>
  </si>
  <si>
    <t xml:space="preserve">BATENTE/ PORTAL/ ADUELA/ MARCO MACICO, E= *3 CM, L= *13 CM, *60 CM A 120* CM X *210 CM,  EM CEDRINHO/ ANGELIM COMERCIAL/ EUCALIPTO/ CURUPIXA/ PEROBA/ CUMARU OU EQUIVALENTE DA REGIAO (NAO INCLUI ALIZARES)</t>
  </si>
  <si>
    <t xml:space="preserve">JG    </t>
  </si>
  <si>
    <t xml:space="preserve">BATENTE/ PORTAL/ ADUELA/ MARCO MACICO, E= *3* CM, L= *13* CM, *60 CM A 120* CM X *210* CM, EM PINUS/ TAUARI/ VIROLA OU EQUIVALENTE DA REGIAO (NAO INCLUI ALIZARES)</t>
  </si>
  <si>
    <t xml:space="preserve">BATENTE/ PORTAL/ ADUELA/ MARCO MACICO, E= *3* CM, L= *7* CM, *60 CM A 120* CM X *210* CM,  EM CEDRINHO/ ANGELIM COMERCIAL/ EUCALIPTO/ CURUPIXA/ PEROBA/ CUMARU OU EQUIVALENTE DA REGIAO (NAO INCLUI ALIZARES)</t>
  </si>
  <si>
    <t xml:space="preserve">BATENTE/ PORTAL/ ADUELA/ MARCO MACICO, E= *3* CM, L= *7* CM, *60 CM A 120* CM X *210* CM, EM PINUS/ TAUARI/ VIROLA OU EQUIVALENTE DA REGIAO (NAO INCLUI ALIZARES)</t>
  </si>
  <si>
    <t xml:space="preserve">BATENTE/ PORTAL/ ADUELA/MARCO MACICO, E= *3* CM, L= *15* CM, *60 CM A 120* CM  X *210* CM, EM PINUS/ TAUARI/ VIROLA OU EQUIVALENTE DA REGIAO</t>
  </si>
  <si>
    <t xml:space="preserve">BATENTE/ PORTAL/ADUELA/ MARCO MACICO, E= *3* CM, L= *15* CM, *60 CM A 120* CM  X *210* CM,  EM CEDRINHO/ ANGELIM COMERCIAL/  EUCALIPTO/ CURUPIXA/ PEROBA/ CUMARU OU EQUIVALENTE DA REGIAO (NAO INCLUI ALIZARES)</t>
  </si>
  <si>
    <t xml:space="preserve">BATENTE/PORTAL/ADUELA/MARCO, EM MDF/PVC WOOD/POLIESTIRENO OU MADEIRA LAMINADA, L = *9,0* CM COM GUARNICAO REGULAVEL 2 FACES = *35* MM, PRIMER</t>
  </si>
  <si>
    <t xml:space="preserve">BETONEIRA CAPACIDADE NOMINAL 400 L, CAPACIDADE DE MISTURA  280 L, MOTOR ELETRICO TRIFASICO 220/380 V POTENCIA 2 CV, SEM CARREGADOR</t>
  </si>
  <si>
    <t xml:space="preserve">BETONEIRA CAPACIDADE NOMINAL 400 L, CAPACIDADE DE MISTURA 310 L, MOTOR A DIESEL POTENCIA 5 CV, SEM CARREGADOR</t>
  </si>
  <si>
    <t xml:space="preserve">BETONEIRA CAPACIDADE NOMINAL 400 L, CAPACIDADE DE MISTURA 310 L, MOTOR A GASOLINA POTENCIA 5,5 CV, SEM CARREGADOR</t>
  </si>
  <si>
    <t xml:space="preserve">BETONEIRA CAPACIDADE NOMINAL 600 L, CAPACIDADE DE MISTURA 440 L, MOTOR A GASOLINA POTENCIA 10 HP, COM CARREGADOR</t>
  </si>
  <si>
    <t xml:space="preserve">BETONEIRA, CAPACIDADE NOMINAL 400 L, CAPACIDADE DE MISTURA 310L, MOTOR ELETRICO TRIFASICO 220/380V POTENCIA 2 CV, SEM CARREGADOR</t>
  </si>
  <si>
    <t xml:space="preserve">BETONEIRA, CAPACIDADE NOMINAL 600 L, CAPACIDADE DE MISTURA  360L, MOTOR ELETRICO TRIFASICO 220/380V, POTENCIA 4CV, EXCLUSO CARREGADOR</t>
  </si>
  <si>
    <t xml:space="preserve">BETONEIRA, CAPACIDADE NOMINAL 600 L, CAPACIDADE DE MISTURA 440 L, MOTOR A DIESEL POTENCIA 10 CV, COM CARREGADOR</t>
  </si>
  <si>
    <t xml:space="preserve">BLASTER, DINAMITADOR OU CABO DE FOGO</t>
  </si>
  <si>
    <t xml:space="preserve">BLASTER, DINAMITADOR OU CABO DE FOGO (MENSALISTA)</t>
  </si>
  <si>
    <t xml:space="preserve">BLOCO CERAMICO (ALVENARIA DE VEDACAO), DE 9 X 19 X 19 CM</t>
  </si>
  <si>
    <t xml:space="preserve">MIL   </t>
  </si>
  <si>
    <t xml:space="preserve">BLOCO CERAMICO (ALVENARIA DE VEDACAO), 4 FUROS, DE 9 X 9 X 19 CM</t>
  </si>
  <si>
    <t xml:space="preserve">BLOCO CERAMICO (ALVENARIA DE VEDACAO), 6 FUROS, DE 9 X 9 X 19 CM</t>
  </si>
  <si>
    <t xml:space="preserve">BLOCO CERAMICO (ALVENARIA DE VEDACAO), 8 FUROS, DE 9 X 19 X 19 CM</t>
  </si>
  <si>
    <t xml:space="preserve">BLOCO CERAMICO (ALVENARIA DE VEDACAO), 8 FUROS, DE 9 X 19 X 29 CM</t>
  </si>
  <si>
    <t xml:space="preserve">BLOCO CERAMICO (ALVENARIA VEDACAO), 6 FUROS, DE 9 X 14 X 19 CM</t>
  </si>
  <si>
    <t xml:space="preserve">BLOCO CERAMICO DE VEDACAO COM FUROS NA HORIZONTAL, 11,5 X 19 X 19 CM - 4,5 MPA (NBR 15270)</t>
  </si>
  <si>
    <t xml:space="preserve">BLOCO CERAMICO DE VEDACAO COM FUROS NA VERTICAL, 14 X 19 X 39 CM - 4,5 MPA (NBR 15270)</t>
  </si>
  <si>
    <t xml:space="preserve">BLOCO CERAMICO DE VEDACAO COM FUROS NA VERTICAL, 19 X 19 X 39 CM - 4,5 MPA (NBR 15270)</t>
  </si>
  <si>
    <t xml:space="preserve">BLOCO CERAMICO DE VEDACAO COM FUROS NA VERTICAL, 9 X 19 X 39 CM - 4,5 MPA (NBR 15270)</t>
  </si>
  <si>
    <t xml:space="preserve">BLOCO CONCRETO ESTRUTURAL 14 X 19 X 29 CM, FBK 10 MPA (NBR 6136)</t>
  </si>
  <si>
    <t xml:space="preserve">BLOCO CONCRETO ESTRUTURAL 14 X 19 X 29 CM, FBK 12 MPA  (NBR 6136)</t>
  </si>
  <si>
    <t xml:space="preserve">BLOCO CONCRETO ESTRUTURAL 14 X 19 X 29 CM, FBK 14 MPA (NBR 6136)</t>
  </si>
  <si>
    <t xml:space="preserve">BLOCO CONCRETO ESTRUTURAL 14 X 19 X 29 CM, FBK 16 MPA (NBR 6136)</t>
  </si>
  <si>
    <t xml:space="preserve">BLOCO CONCRETO ESTRUTURAL 14 X 19 X 29 CM, FBK 4,5 MPA (NBR 6136)</t>
  </si>
  <si>
    <t xml:space="preserve">BLOCO CONCRETO ESTRUTURAL 14 X 19 X 29 CM, FBK 6 MPA (NBR 6136)</t>
  </si>
  <si>
    <t xml:space="preserve">BLOCO CONCRETO ESTRUTURAL 14 X 19 X 29 CM, FBK 8 MPA (NBR 6136)</t>
  </si>
  <si>
    <t xml:space="preserve">BLOCO CONCRETO ESTRUTURAL 14 X 19 X 34 CM, FBK 4,5 MPA (NBR 6136)</t>
  </si>
  <si>
    <t xml:space="preserve">BLOCO CONCRETO ESTRUTURAL 14 X 19 X 39 CM, FBK 10 MPA (NBR 6136)</t>
  </si>
  <si>
    <t xml:space="preserve">BLOCO CONCRETO ESTRUTURAL 14 X 19 X 39 CM, FBK 12 MPA (NBR 6136)</t>
  </si>
  <si>
    <t xml:space="preserve">BLOCO CONCRETO ESTRUTURAL 14 X 19 X 39 CM, FBK 14 MPA (NBR 6136)</t>
  </si>
  <si>
    <t xml:space="preserve">BLOCO CONCRETO ESTRUTURAL 14 X 19 X 39 CM, FBK 4,5 MPA (NBR 6136)</t>
  </si>
  <si>
    <t xml:space="preserve">BLOCO CONCRETO ESTRUTURAL 14 X 19 X 39 CM, FBK 6 MPA (NBR 6136)</t>
  </si>
  <si>
    <t xml:space="preserve">BLOCO CONCRETO ESTRUTURAL 14 X 19 X 39 CM, FBK 8 MPA (NBR 6136)</t>
  </si>
  <si>
    <t xml:space="preserve">BLOCO CONCRETO ESTRUTURAL 14 X 19 X 39, FCK 16 MPA - NBR 6136/2007</t>
  </si>
  <si>
    <t xml:space="preserve">BLOCO CONCRETO ESTRUTURAL 19 X 19 X 39 CM, FBK 10 MPA (NBR 6136)</t>
  </si>
  <si>
    <t xml:space="preserve">BLOCO CONCRETO ESTRUTURAL 19 X 19 X 39 CM, FBK 12 MPA (NBR 6136)</t>
  </si>
  <si>
    <t xml:space="preserve">BLOCO CONCRETO ESTRUTURAL 19 X 19 X 39 CM, FBK 14 MPA (NBR 6136)</t>
  </si>
  <si>
    <t xml:space="preserve">BLOCO CONCRETO ESTRUTURAL 19 X 19 X 39 CM, FBK 16 MPA (NBR 6136)</t>
  </si>
  <si>
    <t xml:space="preserve">BLOCO CONCRETO ESTRUTURAL 19 X 19 X 39 CM, FBK 4,5 MPA (NBR 6136)</t>
  </si>
  <si>
    <t xml:space="preserve">BLOCO CONCRETO ESTRUTURAL 19 X 19 X 39 CM, FBK 8 MPA (NBR 6136)</t>
  </si>
  <si>
    <t xml:space="preserve">BLOCO CONCRETO ESTRUTURAL 9 X 19 X 39 CM, FBK 4,5 MPA (NBR 6136)</t>
  </si>
  <si>
    <t xml:space="preserve">BLOCO DE ESPUMA MULTIUSO *23 X 13 X 8* CM</t>
  </si>
  <si>
    <t xml:space="preserve">BLOCO DE GESSO COMPACTO, BRANCO, E = 10 CM, *67 X 50* CM</t>
  </si>
  <si>
    <t xml:space="preserve">BLOCO DE GESSO VAZADO BRANCO, E = *7* CM, *67 X 50* CM</t>
  </si>
  <si>
    <t xml:space="preserve">BLOCO DE POLIETILENO ALTA DENSIDADE, *27* X *30* X *100* CM, ACOMPANHADOS PLACAS  TERMINAIS  E LONGARINAS, PARA FUNDO DE FILTRO</t>
  </si>
  <si>
    <t xml:space="preserve">BLOCO DE VIDRO INCOLOR XADREZ, DE *20 X 20 X 10* CM</t>
  </si>
  <si>
    <t xml:space="preserve">BLOCO DE VIDRO INCOLOR, CANELADO, DE *19 X 19 X 8* CM</t>
  </si>
  <si>
    <t xml:space="preserve">BLOCO DE VIDRO/ELEMENTO VAZADO INCOLOR, VENEZIANA, DE *20 X 20 X 6* CM</t>
  </si>
  <si>
    <t xml:space="preserve">BLOCO DE VIDRO/ELEMENTO VAZADO, INCOLOR, VENEZIANA, *20 X 10 X 8* CM</t>
  </si>
  <si>
    <t xml:space="preserve">BLOCO ESTRUTURAL CERAMICO - 14 X 19 X 29 CM - 4,0 MPA -  NBR 15270</t>
  </si>
  <si>
    <t xml:space="preserve">BLOCO ESTRUTURAL CERAMICO 14 X 19 X 29 CM, 3,0 MPA (NBR 15270)</t>
  </si>
  <si>
    <t xml:space="preserve">BLOCO ESTRUTURAL CERAMICO 14 X 19 X 29 CM, 6,0 MPA (NBR 15270)</t>
  </si>
  <si>
    <t xml:space="preserve">BLOCO ESTRUTURAL CERAMICO 14 X 19 X 34 CM, 6,0 MPA (NBR 15270)</t>
  </si>
  <si>
    <t xml:space="preserve">BLOCO ESTRUTURAL CERAMICO 14 X 19 X 39 CM, 6,0 MPA (NBR 15270)</t>
  </si>
  <si>
    <t xml:space="preserve">BLOCO ESTRUTURAL CERAMICO 19 X 19 X 29 CM, 6,0 MPA (NBR 15270)</t>
  </si>
  <si>
    <t xml:space="preserve">BLOCO ESTRUTURAL CERAMICO 19 X 19 X 39 CM, 6,0 MPA (NBR 15270)</t>
  </si>
  <si>
    <t xml:space="preserve">BLOCO VEDACAO CONCRETO APARENTE 14 X 19 X 39 CM (CLASSE C - NBR 6136)</t>
  </si>
  <si>
    <t xml:space="preserve">BLOCO VEDACAO CONCRETO APARENTE 19 X 19 X 39 CM  (CLASSE C - NBR 6136)</t>
  </si>
  <si>
    <t xml:space="preserve">BLOCO VEDACAO CONCRETO APARENTE 9 X 19 X 39 CM (CLASSE C - NBR 6136)</t>
  </si>
  <si>
    <t xml:space="preserve">BLOCO VEDACAO CONCRETO CELULAR AUTOCLAVADO 10 X 30 X 60 CM (E X A X C)</t>
  </si>
  <si>
    <t xml:space="preserve">BLOCO VEDACAO CONCRETO CELULAR AUTOCLAVADO 15 X 30 X 60 CM (E X A X C)</t>
  </si>
  <si>
    <t xml:space="preserve">BLOCO VEDACAO CONCRETO CELULAR AUTOCLAVADO 20 X 30 X 60 CM</t>
  </si>
  <si>
    <t xml:space="preserve">BLOCO VEDACAO CONCRETO 14 X 19 X 29 CM (CLASSE C - NBR 6136)</t>
  </si>
  <si>
    <t xml:space="preserve">BLOCO VEDACAO CONCRETO 14 X 19 X 39 CM (CLASSE C - NBR 6136)</t>
  </si>
  <si>
    <t xml:space="preserve">BLOCO VEDACAO CONCRETO 19 X 19 X 39 CM (CLASSE C - NBR 6136)</t>
  </si>
  <si>
    <t xml:space="preserve">BLOCO VEDACAO CONCRETO 9 X 19 X 39 CM (CLASSE C - NBR 6136)</t>
  </si>
  <si>
    <t xml:space="preserve">BLOQUETE/PISO DE CONCRETO - MODELO BLOCO PISOGRAMA/CONCREGRAMA 2 FUROS, *35  CM X 15* CM, E =  *6* CM, COR NATURAL</t>
  </si>
  <si>
    <t xml:space="preserve">BLOQUETE/PISO DE CONCRETO - MODELO BLOCO PISOGRAMA/CONCREGRAMA 2 FUROS, *35  CM X 15* CM, E =  *8* CM, COR NATURAL</t>
  </si>
  <si>
    <t xml:space="preserve">BLOQUETE/PISO DE CONCRETO - MODELO PISOGRAMA/CONCREGRAMA/PAVI-GRADE/GRAMEIRO, *60  CM X 45* CM, E =  *7* CM, COR NATURAL</t>
  </si>
  <si>
    <t xml:space="preserve">BLOQUETE/PISO DE CONCRETO - MODELO PISOGRAMA/CONCREGRAMA/PAVI-GRADE/GRAMEIRO, *60  CM X 45* CM, E =  *9* CM, COR NATURAL</t>
  </si>
  <si>
    <t xml:space="preserve">BLOQUETE/PISO INTERTRAVADO DE CONCRETO - MODELO ONDA/16 FACES/RETANGULAR/TIJOLINHO/PAVER/HOLANDES/PARALELEPIPEDO, *22 CM X *11 CM, E = 10 CM, RESISTENCIA DE 50 MPA (NBR 9781), COR NATURAL</t>
  </si>
  <si>
    <t xml:space="preserve">BLOQUETE/PISO INTERTRAVADO DE CONCRETO - MODELO ONDA/16 FACES/RETANGULAR/TIJOLINHO/PAVER/HOLANDES/PARALELEPIPEDO, *22 CM X 11* CM, E = 8 CM, RESISTENCIA DE 35 MPA (NBR 9781), COR NATURAL</t>
  </si>
  <si>
    <t xml:space="preserve">BLOQUETE/PISO INTERTRAVADO DE CONCRETO - MODELO ONDA/16 FACES/RETANGULAR/TIJOLINHO/PAVER/HOLANDES/PARALELEPIPEDO, 20 CM X 10 CM, E = 10 CM, RESISTENCIA DE 35 MPA (NBR 9781), COR NATURAL</t>
  </si>
  <si>
    <t xml:space="preserve">BLOQUETE/PISO INTERTRAVADO DE CONCRETO - MODELO ONDA/16 FACES/RETANGULAR/TIJOLINHO/PAVER/HOLANDES/PARALELEPIPEDO, 20 CM X 10 CM, E = 6 CM, RESISTENCIA DE 35 MPA (NBR 9781), COLORIDO</t>
  </si>
  <si>
    <t xml:space="preserve">BLOQUETE/PISO INTERTRAVADO DE CONCRETO - MODELO ONDA/16 FACES/RETANGULAR/TIJOLINHO/PAVER/HOLANDES/PARALELEPIPEDO, 20 CM X 10 CM, E = 6 CM, RESISTENCIA DE 35 MPA (NBR 9781), COR NATURAL</t>
  </si>
  <si>
    <t xml:space="preserve">BLOQUETE/PISO INTERTRAVADO DE CONCRETO - MODELO ONDA/16 FACES/RETANGULAR/TIJOLINHO/PAVER/HOLANDES/PARALELEPIPEDO, 20 CM X 10 CM, E = 8 CM, RESISTENCIA DE 35 MPA (NBR 9781), COLORIDO</t>
  </si>
  <si>
    <t xml:space="preserve">BLOQUETE/PISO INTERTRAVADO DE CONCRETO - MODELO RAQUETE, *22 CM X 13,5* CM, E = 6 CM, RESISTENCIA DE 35 MPA (NBR 9781), COR NATURAL</t>
  </si>
  <si>
    <t xml:space="preserve">BLOQUETE/PISO INTERTRAVADO DE CONCRETO - MODELO SEXTAVADO, 25 CM X 25 CM, E = 10 CM, RESISTENCIA DE 35 MPA (NBR 9781), COR NATURAL</t>
  </si>
  <si>
    <t xml:space="preserve">BLOQUETE/PISO INTERTRAVADO DE CONCRETO - MODELO SEXTAVADO, 25 CM X 25 CM, E = 6 CM, RESISTENCIA DE 35 MPA (NBR 9781), COR NATURAL</t>
  </si>
  <si>
    <t xml:space="preserve">BLOQUETE/PISO INTERTRAVADO DE CONCRETO - MODELO SEXTAVADO, 25 CM X 25 CM, E = 8 CM, RESISTENCIA DE 35 MPA (NBR 9781), COR NATURAL</t>
  </si>
  <si>
    <t xml:space="preserve">BOCAL PVC, PARA CALHA PLUVIAL, DIAMETRO DA SAIDA ENTRE 80 E 100 MM, PARA DRENAGEM PREDIAL</t>
  </si>
  <si>
    <t xml:space="preserve">BOLSA DE LIGACAO EM PVC FLEXIVEL PARA VASO SANITARIO 1.1/2 " (40 MM)</t>
  </si>
  <si>
    <t xml:space="preserve">BOLSA DE LONA PARA FERRAMENTAS *50 X 35 X 25* CM</t>
  </si>
  <si>
    <t xml:space="preserve">BOMBA CENTRIFUGA  MOTOR ELETRICO TRIFASICO 1,48HP  DIAMETRO DE SUCCAO X ELEVACAO 1" X 1", 4 ESTAGIOS, DIAMETRO DOS ROTORES 3 X 107 MM + 1 X 100 MM, HM/Q: 10 M / 5,3 M3/H A 70 M / 1,8 M3/H</t>
  </si>
  <si>
    <t xml:space="preserve">BOMBA CENTRIFUGA  MOTOR ELETRICO TRIFASICO 2,96HP, DIAMETRO DE SUCCAO X ELEVACAO 1 1/2" X 1 1/4", DIAMETRO DO ROTOR 148 MM, HM/Q: 34 M / 14,80 M3/H A 40 M / 8,60 M3/H</t>
  </si>
  <si>
    <t xml:space="preserve">BOMBA CENTRIFUGA COM MOTOR ELETRICO MONOFASICO, POTENCIA 0,33 HP,  BOCAIS 1" X 3/4", DIAMETRO DO ROTOR 99 MM, HM/Q = 4 MCA / 8,5 M3/H A 18 MCA / 0,90 M3/H</t>
  </si>
  <si>
    <t xml:space="preserve">BOMBA CENTRIFUGA MONOESTAGIO COM MOTOR ELETRICO MONOFASICO, POTENCIA 15 HP,  DIAMETRO DO ROTOR *173* MM, HM/Q = *30* MCA / *90* M3/H A *45* MCA / *55* M3/H</t>
  </si>
  <si>
    <t xml:space="preserve">BOMBA CENTRIFUGA MOTOR ELETRICO MONOFASICO 0,49 HP  BOCAIS 1" X 3/4", DIAMETRO DO ROTOR 110 MM, HM/Q: 6 M / 8,3 M3/H A 20 M / 1,2 M3/H</t>
  </si>
  <si>
    <t xml:space="preserve">BOMBA CENTRIFUGA MOTOR ELETRICO MONOFASICO 0,50 CV DIAMETRO DE SUCCAO X ELEVACAO 3/4" X 3/4", MONOESTAGIO, DIAMETRO DOS ROTORES 114 MM, HM/Q: 2 M / 2,99 M3/H A 24 M / 0,71 M3/H</t>
  </si>
  <si>
    <t xml:space="preserve">BOMBA CENTRIFUGA MOTOR ELETRICO MONOFASICO 0,74HP  DIAMETRO DE SUCCAO X ELEVACAO 1 1/4" X 1", DIAMETRO DO ROTOR 120 MM, HM/Q: 8 M / 7,70 M3/H A 24 M / 2,80 M3/H</t>
  </si>
  <si>
    <t xml:space="preserve">BOMBA CENTRIFUGA MOTOR ELETRICO TRIFASICO 0,99HP  DIAMETRO DE SUCCAO X ELEVACAO 1" X 1", DIAMETRO DO ROTOR 145 MM, HM/Q: 14 M / 8,4 M3/H A 40 M / 0,60 M3/H</t>
  </si>
  <si>
    <t xml:space="preserve">BOMBA CENTRIFUGA MOTOR ELETRICO TRIFASICO 14,8 HP, DIAMETRO DE SUCCAO X ELEVACAO 2 1/2" X 2", DIAMETRO DO ROTOR 195 MM, HM/Q: 62 M / 55,5 M3/H A 80 M / 31,50 M3/H</t>
  </si>
  <si>
    <t xml:space="preserve">BOMBA CENTRIFUGA MOTOR ELETRICO TRIFASICO 5HP, DIAMETRO DE SUCCAO X ELEVACAO 2" X 1 1/2", DIAMETRO DO ROTOR 155 MM, HM/Q: 40 M / 20,40 M3/H A 46 M / 9,20 M3/H</t>
  </si>
  <si>
    <t xml:space="preserve">BOMBA CENTRIFUGA MOTOR ELETRICO TRIFASICO 9,86 DIAMETRO DE SUCCAO X ELEVACAO 1" X 1", 4 ESTAGIOS, DIAMETRO DOS ROTORES 4 X 146 MM, HM/Q: 85 M / 14,9 M3/H A 140 M / 4,2 M3/H</t>
  </si>
  <si>
    <t xml:space="preserve">BOMBA CENTRIFUGA,  MOTOR ELETRICO TRIFASICO 1,48HP  DIAMETRO DE SUCCAO X ELEVACAO 1 1/2" X 1", DIAMETRO DO ROTOR 117 MM, HM/Q: 10 M / 21,9 M3/H A 24 M / 6,1 M3/H</t>
  </si>
  <si>
    <t xml:space="preserve">BOMBA DE PROJECAO DE CONCRETO SECO, POTENCIA 10 CV, VAZAO 3 M3/H</t>
  </si>
  <si>
    <t xml:space="preserve">BOMBA DE PROJECAO DE CONCRETO SECO, POTENCIA 10 CV, VAZAO 6 M3/H</t>
  </si>
  <si>
    <t xml:space="preserve">BOMBA SUBMERSA PARA POCOS TUBULARES PROFUNDOS DIAMETRO DE 4 POLEGADAS, ELETRICA, MONOFASICA, POTENCIA 0,49 HP, 13 ESTAGIOS, BOCAL DE DESCARGA DIAMETRO DE UMA POLEGADA E MEIA, HM/Q = 18 M / 1,90 M3/H A 85 M / 0,60 M3/H</t>
  </si>
  <si>
    <t xml:space="preserve">BOMBA SUBMERSA PARA POCOS TUBULARES PROFUNDOS DIAMETRO DE 4 POLEGADAS, ELETRICA, TRIFASICA, POTENCIA 1,97 HP, 20 ESTAGIOS, BOCAL DE DESCARGA DIAMETRO DE UMA POLEGADA E MEIA, HM/Q = 18 M / 5,40 M3/H A 164 M / 0,80 M3/H</t>
  </si>
  <si>
    <t xml:space="preserve">BOMBA SUBMERSA PARA POCOS TUBULARES PROFUNDOS DIAMETRO DE 4 POLEGADAS, ELETRICA, TRIFASICA, POTENCIA 5,42 HP, 15 ESTAGIOS, BOCAL DE DESCARGA DIAMETRO DE 2 POLEGADAS, HM/Q = 18 M / 18,10 M3/H A 121 M / 2,90 M3/H</t>
  </si>
  <si>
    <t xml:space="preserve">BOMBA SUBMERSA PARA POCOS TUBULARES PROFUNDOS DIAMETRO DE 4 POLEGADAS, ELETRICA, TRIFASICA, POTENCIA 5,42 HP, 29 ESTAGIOS, BOCAL DE DESCARGA DE UMA POLEGADA E MEIA, HM/Q = 18 M / 8,10 M3/H A 201 M / 3,2 M3/H</t>
  </si>
  <si>
    <t xml:space="preserve">BOMBA SUBMERSA PARA POCOS TUBULARES PROFUNDOS DIAMETRO DE 6 POLEGADAS, ELETRICA, TRIFASICA, POTENCIA 27,12 HP, 7 ESTAGIOS, BOCAL DE DESCARGA DIAMETRO DE 4 POLEGADAS, HM/Q = 13,9 M / 90 M3/H A 44,0 M / 25,0 M3/H</t>
  </si>
  <si>
    <t xml:space="preserve">BOMBA SUBMERSA PARA POCOS TUBULARES PROFUNDOS DIAMETRO DE 6 POLEGADAS, ELETRICA, TRIFASICA, POTENCIA 3,45 HP, 5 ESTAGIOS, BOCAL DE DESCARGA DIAMETRO DE 2 POLEGADAS, HM/Q = 68,5 M / 6,12 M3/H A 39,5 M / 14,04 M3/H</t>
  </si>
  <si>
    <t xml:space="preserve">BOMBA SUBMERSA PARA POCOS TUBULARES PROFUNDOS DIAMETRO DE 6 POLEGADAS, ELETRICA, TRIFASICA, POTENCIA 32 HP, 9 ESTAGIOS, BOCAL DE DESCARGA DIAMETRO DE 4 POLEGADAS, HM/Q = 114,0 M / 13,9 M3/H A 57,0 M / 25,0 M3/H</t>
  </si>
  <si>
    <t xml:space="preserve">BOMBA SUBMERSIVEL,  ELETRICA, TRIFASICA, POTENCIA 6 HP, DIAMETRO DO ROTOR 127 MM, BOCAL DE SAIDA DIAMETRO DE 3 POLEGADAS, HM/Q = 7 M / 66,90 M3/H A 26 M / 2,88 M3/H</t>
  </si>
  <si>
    <t xml:space="preserve">BOMBA SUBMERSIVEL, ELETRICA, TRIFASICA, POTENCIA 0,98 HP, DIAMETRO DO ROTOR 142 MM SEMIABERTO, BOCAL DE SAIDA DIAMETRO DE 2 POLEGADAS, HM/Q = 2 M / 32 M3/H A 8 M / 16 M3/H</t>
  </si>
  <si>
    <t xml:space="preserve">BOMBA SUBMERSIVEL, ELETRICA, TRIFASICA, POTENCIA 0,99 HP, DIAMETRO ROTOR 98 MM SEMIABERTO, BOCAL DE SAIDA DIAMETRO 2 POLEGADAS, HM/Q = 2 M / 28,90 M3/H A 14 M / 7 M3/H</t>
  </si>
  <si>
    <t xml:space="preserve">BOMBA SUBMERSIVEL, ELETRICA, TRIFASICA, POTENCIA 1,97 HP, DIAMETRO DO ROTOR 144 MM SEMIABERTO, BOCAL DE SAIDA DIAMETRO DE 2 POLEGADAS, HM/Q = 2 M / 26,8 M3/H A 28 M / 4,6 M3/H</t>
  </si>
  <si>
    <t xml:space="preserve">BOMBA SUBMERSIVEL, ELETRICA, TRIFASICA, POTENCIA 13 HP, DIAMETRO DO ROTOR 170 MM, BOCAL DE SAIDA DIAMETRO DE 3 POLEGADAS, HM/Q = 11 M / 68,40 M3/H A 72 M / 3,6 M3/H</t>
  </si>
  <si>
    <t xml:space="preserve">BOMBA SUBMERSIVEL, ELETRICA, TRIFASICA, POTENCIA 2,96 HP, DIAMETRO DO ROTOR 144 MM SEMIABERTO, BOCAL DE SAIDA DIAMETRO DE DUAS POLEGADAS, HM/Q = 2 M / 38,8 M3/H A 28 M / 5 M3/H</t>
  </si>
  <si>
    <t xml:space="preserve">BOMBA SUBMERSIVEL, ELETRICA, TRIFASICA, POTENCIA 3,75 HP, DIAMETRO DO ROTOR 90 MM SEMIABERTO, BOCAL DE SAIDA DIAMETRO DE 2 POLEGADAS, HM/Q = 5 M / 61,2 M3/H A 25,5 M / 3,6 M3/H</t>
  </si>
  <si>
    <t xml:space="preserve">BOMBA TRIPLEX COM MOTOR A DIESEL, NACIONAL, DIAMETRO DE SUCCAO DE 2 1/2''</t>
  </si>
  <si>
    <t xml:space="preserve">BOMBA TRIPLEX, PARA INJECAO DE CALDA DE CIMENTO, VAZAO MAXIMA DE *100* LITROS/MINUTO, PRESSAO MAXIMA DE *70* BAR, POTENCIA DE 15 CV</t>
  </si>
  <si>
    <t xml:space="preserve">BORBOLETA EM LATAO FUNDIDO CROMADO, PARA TRAVAR JANELA TIPO GUILHOTINA</t>
  </si>
  <si>
    <t xml:space="preserve">BORBOLETA EM ZAMAC CROMADO, PARA TRAVAR JANELA TIPO GUILHOTINA</t>
  </si>
  <si>
    <t xml:space="preserve">BOTA DE PVC PRETA, CANO MEDIO, SEM FORRO</t>
  </si>
  <si>
    <t xml:space="preserve">BOTA DE SEGURANCA COM BIQUEIRA DE ACO E COLARINHO ACOLCHOADO</t>
  </si>
  <si>
    <t xml:space="preserve">BRACO / CANO PARA CHUVEIRO ELETRICO, EM ALUMINIO, 30 CM X 1/2 "</t>
  </si>
  <si>
    <t xml:space="preserve">BRACO OU HASTE COM CANOPLA PLASTICA, 1/2 ", PARA CHUVEIRO ELETRICO</t>
  </si>
  <si>
    <t xml:space="preserve">BRACO OU HASTE COM CANOPLA PLASTICA, 1/2 ", PARA CHUVEIRO SIMPLES</t>
  </si>
  <si>
    <t xml:space="preserve">BRACO P/ LUMINARIA PUBLICA 1 X 1,50M ROMAGNOLE OU EQUIV</t>
  </si>
  <si>
    <t xml:space="preserve">BUCHA DE NYLON SEM ABA S10</t>
  </si>
  <si>
    <t xml:space="preserve">BUCHA DE NYLON SEM ABA S10, COM PARAFUSO DE 6,10 X 65 MM EM ACO ZINCADO COM ROSCA SOBERBA, CABECA CHATA E FENDA PHILLIPS</t>
  </si>
  <si>
    <t xml:space="preserve">BUCHA DE NYLON SEM ABA S12, COM PARAFUSO DE 5/16" X 80 MM EM ACO ZINCADO COM ROSCA SOBERBA E CABECA SEXTAVADA</t>
  </si>
  <si>
    <t xml:space="preserve">BUCHA DE NYLON SEM ABA S4</t>
  </si>
  <si>
    <t xml:space="preserve">BUCHA DE NYLON SEM ABA S5</t>
  </si>
  <si>
    <t xml:space="preserve">BUCHA DE NYLON SEM ABA S6</t>
  </si>
  <si>
    <t xml:space="preserve">BUCHA DE NYLON SEM ABA S6, COM PARAFUSO DE 4,20 X 40 MM EM ACO ZINCADO COM ROSCA SOBERBA, CABECA CHATA E FENDA PHILLIPS</t>
  </si>
  <si>
    <t xml:space="preserve">BUCHA DE NYLON SEM ABA S8</t>
  </si>
  <si>
    <t xml:space="preserve">BUCHA DE NYLON SEM ABA S8, COM PARAFUSO DE 4,80 X 50 MM EM ACO ZINCADO COM ROSCA SOBERBA, CABECA CHATA E FENDA PHILLIPS</t>
  </si>
  <si>
    <t xml:space="preserve">BUCHA DE NYLON, DIAMETRO DO FURO 8 MM, COMPRIMENTO 40 MM, COM PARAFUSO DE ROSCA SOBERBA, CABECA CHATA, FENDA SIMPLES, 4,8 X 50 MM</t>
  </si>
  <si>
    <t xml:space="preserve">BUCHA DE REDUCAO DE COBRE (REF 600-2) SEM ANEL DE SOLDA, PONTA X BOLSA, 22 X 15 MM</t>
  </si>
  <si>
    <t xml:space="preserve">BUCHA DE REDUCAO DE COBRE (REF 600-2) SEM ANEL DE SOLDA, PONTA X BOLSA, 28 X 22 MM</t>
  </si>
  <si>
    <t xml:space="preserve">BUCHA DE REDUCAO DE COBRE (REF 600-2) SEM ANEL DE SOLDA, PONTA X BOLSA, 35 X 28 MM</t>
  </si>
  <si>
    <t xml:space="preserve">BUCHA DE REDUCAO DE COBRE (REF 600-2) SEM ANEL DE SOLDA, PONTA X BOLSA, 42 X 35 MM</t>
  </si>
  <si>
    <t xml:space="preserve">BUCHA DE REDUCAO DE COBRE (REF 600-2) SEM ANEL DE SOLDA, PONTA X BOLSA, 54 X 42 MM</t>
  </si>
  <si>
    <t xml:space="preserve">BUCHA DE REDUCAO DE COBRE (REF 600-2) SEM ANEL DE SOLDA, PONTA X BOLSA, 66 X 54 MM</t>
  </si>
  <si>
    <t xml:space="preserve">BUCHA DE REDUCAO DE FERRO GALVANIZADO, COM ROSCA BSP, DE 1 1/2" X 1 1/4"</t>
  </si>
  <si>
    <t xml:space="preserve">BUCHA DE REDUCAO DE FERRO GALVANIZADO, COM ROSCA BSP, DE 1 1/2" X 1/2"</t>
  </si>
  <si>
    <t xml:space="preserve">BUCHA DE REDUCAO DE FERRO GALVANIZADO, COM ROSCA BSP, DE 1 1/2" X 1"</t>
  </si>
  <si>
    <t xml:space="preserve">BUCHA DE REDUCAO DE FERRO GALVANIZADO, COM ROSCA BSP, DE 1 1/2" X 3/4"</t>
  </si>
  <si>
    <t xml:space="preserve">BUCHA DE REDUCAO DE FERRO GALVANIZADO, COM ROSCA BSP, DE 1 1/4" X 1/2"</t>
  </si>
  <si>
    <t xml:space="preserve">BUCHA DE REDUCAO DE FERRO GALVANIZADO, COM ROSCA BSP, DE 1 1/4" X 1"</t>
  </si>
  <si>
    <t xml:space="preserve">BUCHA DE REDUCAO DE FERRO GALVANIZADO, COM ROSCA BSP, DE 1 1/4" X 3/4"</t>
  </si>
  <si>
    <t xml:space="preserve">BUCHA DE REDUCAO DE FERRO GALVANIZADO, COM ROSCA BSP, DE 1/2" X 1/4"</t>
  </si>
  <si>
    <t xml:space="preserve">BUCHA DE REDUCAO DE FERRO GALVANIZADO, COM ROSCA BSP, DE 1/2" X 3/8"</t>
  </si>
  <si>
    <t xml:space="preserve">BUCHA DE REDUCAO DE FERRO GALVANIZADO, COM ROSCA BSP, DE 1" X 1/2"</t>
  </si>
  <si>
    <t xml:space="preserve">BUCHA DE REDUCAO DE FERRO GALVANIZADO, COM ROSCA BSP, DE 1" X 3/4"</t>
  </si>
  <si>
    <t xml:space="preserve">BUCHA DE REDUCAO DE FERRO GALVANIZADO, COM ROSCA BSP, DE 2 1/2" X 1 1/2"</t>
  </si>
  <si>
    <t xml:space="preserve">BUCHA DE REDUCAO DE FERRO GALVANIZADO, COM ROSCA BSP, DE 2 1/2" X 1 1/4"</t>
  </si>
  <si>
    <t xml:space="preserve">BUCHA DE REDUCAO DE FERRO GALVANIZADO, COM ROSCA BSP, DE 2 1/2" X 1"</t>
  </si>
  <si>
    <t xml:space="preserve">BUCHA DE REDUCAO DE FERRO GALVANIZADO, COM ROSCA BSP, DE 2 1/2" X 2"</t>
  </si>
  <si>
    <t xml:space="preserve">BUCHA DE REDUCAO DE FERRO GALVANIZADO, COM ROSCA BSP, DE 2" X 1 1/2"</t>
  </si>
  <si>
    <t xml:space="preserve">BUCHA DE REDUCAO DE FERRO GALVANIZADO, COM ROSCA BSP, DE 2" X 1 1/4"</t>
  </si>
  <si>
    <t xml:space="preserve">BUCHA DE REDUCAO DE FERRO GALVANIZADO, COM ROSCA BSP, DE 2" X 1"</t>
  </si>
  <si>
    <t xml:space="preserve">BUCHA DE REDUCAO DE FERRO GALVANIZADO, COM ROSCA BSP, DE 3/4" X 1/2"</t>
  </si>
  <si>
    <t xml:space="preserve">BUCHA DE REDUCAO DE FERRO GALVANIZADO, COM ROSCA BSP, DE 3" X 1 1/2"</t>
  </si>
  <si>
    <t xml:space="preserve">BUCHA DE REDUCAO DE FERRO GALVANIZADO, COM ROSCA BSP, DE 3" X 1 1/4"</t>
  </si>
  <si>
    <t xml:space="preserve">BUCHA DE REDUCAO DE FERRO GALVANIZADO, COM ROSCA BSP, DE 3" X 2 1/2"</t>
  </si>
  <si>
    <t xml:space="preserve">BUCHA DE REDUCAO DE FERRO GALVANIZADO, COM ROSCA BSP, DE 3" X 2"</t>
  </si>
  <si>
    <t xml:space="preserve">BUCHA DE REDUCAO DE FERRO GALVANIZADO, COM ROSCA BSP, DE 4" X 2 1/2"</t>
  </si>
  <si>
    <t xml:space="preserve">BUCHA DE REDUCAO DE FERRO GALVANIZADO, COM ROSCA BSP, DE 4" X 2"</t>
  </si>
  <si>
    <t xml:space="preserve">BUCHA DE REDUCAO DE FERRO GALVANIZADO, COM ROSCA BSP, DE 4" X 3"</t>
  </si>
  <si>
    <t xml:space="preserve">BUCHA DE REDUCAO DE FERRO GALVANIZADO, COM ROSCA BSP, DE 5" X 4"</t>
  </si>
  <si>
    <t xml:space="preserve">BUCHA DE REDUCAO DE FERRO GALVANIZADO, COM ROSCA BSP, DE 6" X 4"</t>
  </si>
  <si>
    <t xml:space="preserve">BUCHA DE REDUCAO DE FERRO GALVANIZADO, COM ROSCA BSP, DE 6" X 5"</t>
  </si>
  <si>
    <t xml:space="preserve">BUCHA DE REDUCAO DE PVC, SOLDAVEL, CURTA, COM 110 X 85 MM, PARA AGUA FRIA PREDIAL</t>
  </si>
  <si>
    <t xml:space="preserve">BUCHA DE REDUCAO DE PVC, SOLDAVEL, CURTA, COM 25 X 20 MM, PARA AGUA FRIA PREDIAL</t>
  </si>
  <si>
    <t xml:space="preserve">BUCHA DE REDUCAO DE PVC, SOLDAVEL, CURTA, COM 32 X 25 MM, PARA AGUA FRIA PREDIAL</t>
  </si>
  <si>
    <t xml:space="preserve">BUCHA DE REDUCAO DE PVC, SOLDAVEL, CURTA, COM 40 X 32 MM, PARA AGUA FRIA PREDIAL</t>
  </si>
  <si>
    <t xml:space="preserve">BUCHA DE REDUCAO DE PVC, SOLDAVEL, CURTA, COM 50 X 40 MM, PARA AGUA FRIA PREDIAL</t>
  </si>
  <si>
    <t xml:space="preserve">BUCHA DE REDUCAO DE PVC, SOLDAVEL, CURTA, COM 60 X 50 MM, PARA AGUA FRIA PREDIAL</t>
  </si>
  <si>
    <t xml:space="preserve">BUCHA DE REDUCAO DE PVC, SOLDAVEL, CURTA, COM 75 X 60 MM, PARA AGUA FRIA PREDIAL</t>
  </si>
  <si>
    <t xml:space="preserve">BUCHA DE REDUCAO DE PVC, SOLDAVEL, CURTA, COM 85 X 75 MM, PARA AGUA FRIA PREDIAL</t>
  </si>
  <si>
    <t xml:space="preserve">BUCHA DE REDUCAO DE PVC, SOLDAVEL, LONGA, COM 110 X 60 MM, PARA AGUA FRIA PREDIAL</t>
  </si>
  <si>
    <t xml:space="preserve">BUCHA DE REDUCAO DE PVC, SOLDAVEL, LONGA, COM 110 X 75 MM, PARA AGUA FRIA PREDIAL</t>
  </si>
  <si>
    <t xml:space="preserve">BUCHA DE REDUCAO DE PVC, SOLDAVEL, LONGA, COM 32 X 20 MM, PARA AGUA FRIA PREDIAL</t>
  </si>
  <si>
    <t xml:space="preserve">BUCHA DE REDUCAO DE PVC, SOLDAVEL, LONGA, COM 40 X 20 MM, PARA AGUA FRIA PREDIAL</t>
  </si>
  <si>
    <t xml:space="preserve">BUCHA DE REDUCAO DE PVC, SOLDAVEL, LONGA, COM 40 X 25 MM, PARA AGUA FRIA PREDIAL</t>
  </si>
  <si>
    <t xml:space="preserve">BUCHA DE REDUCAO DE PVC, SOLDAVEL, LONGA, COM 50 X 20 MM, PARA AGUA FRIA PREDIAL</t>
  </si>
  <si>
    <t xml:space="preserve">BUCHA DE REDUCAO DE PVC, SOLDAVEL, LONGA, COM 50 X 25 MM, PARA AGUA FRIA PREDIAL</t>
  </si>
  <si>
    <t xml:space="preserve">BUCHA DE REDUCAO DE PVC, SOLDAVEL, LONGA, COM 50 X 32 MM, PARA AGUA FRIA PREDIAL</t>
  </si>
  <si>
    <t xml:space="preserve">BUCHA DE REDUCAO DE PVC, SOLDAVEL, LONGA, COM 60 X 25 MM, PARA AGUA FRIA PREDIAL</t>
  </si>
  <si>
    <t xml:space="preserve">BUCHA DE REDUCAO DE PVC, SOLDAVEL, LONGA, COM 60 X 32 MM, PARA AGUA FRIA PREDIAL</t>
  </si>
  <si>
    <t xml:space="preserve">BUCHA DE REDUCAO DE PVC, SOLDAVEL, LONGA, COM 60 X 40 MM, PARA AGUA FRIA PREDIAL</t>
  </si>
  <si>
    <t xml:space="preserve">BUCHA DE REDUCAO DE PVC, SOLDAVEL, LONGA, COM 60 X 50 MM, PARA AGUA FRIA PREDIAL</t>
  </si>
  <si>
    <t xml:space="preserve">BUCHA DE REDUCAO DE PVC, SOLDAVEL, LONGA, COM 75 X 50 MM, PARA AGUA FRIA PREDIAL</t>
  </si>
  <si>
    <t xml:space="preserve">BUCHA DE REDUCAO DE PVC, SOLDAVEL, LONGA, COM 85 X 60 MM, PARA AGUA FRIA PREDIAL</t>
  </si>
  <si>
    <t xml:space="preserve">BUCHA DE REDUCAO DE PVC, SOLDAVEL, LONGA, 50 X 40 MM, PARA ESGOTO PREDIAL</t>
  </si>
  <si>
    <t xml:space="preserve">BUCHA DE REDUCAO EM ALUMINIO, COM ROSCA, DE 1 1/2" X 1 1/4", PARA ELETRODUTO</t>
  </si>
  <si>
    <t xml:space="preserve">BUCHA DE REDUCAO EM ALUMINIO, COM ROSCA, DE 1 1/2" X 1", PARA ELETRODUTO</t>
  </si>
  <si>
    <t xml:space="preserve">BUCHA DE REDUCAO EM ALUMINIO, COM ROSCA, DE 1 1/2" X 3/4", PARA ELETRODUTO</t>
  </si>
  <si>
    <t xml:space="preserve">BUCHA DE REDUCAO EM ALUMINIO, COM ROSCA, DE 1 1/4" X 1/2", PARA ELETRODUTO</t>
  </si>
  <si>
    <t xml:space="preserve">BUCHA DE REDUCAO EM ALUMINIO, COM ROSCA, DE 1 1/4" X 1", PARA ELETRODUTO</t>
  </si>
  <si>
    <t xml:space="preserve">BUCHA DE REDUCAO EM ALUMINIO, COM ROSCA, DE 1 1/4" X 3/4", PARA ELETRODUTO</t>
  </si>
  <si>
    <t xml:space="preserve">BUCHA DE REDUCAO EM ALUMINIO, COM ROSCA, DE 1" X 1/2", PARA ELETRODUTO</t>
  </si>
  <si>
    <t xml:space="preserve">BUCHA DE REDUCAO EM ALUMINIO, COM ROSCA, DE 1" X 3/4", PARA ELETRODUTO</t>
  </si>
  <si>
    <t xml:space="preserve">BUCHA DE REDUCAO EM ALUMINIO, COM ROSCA, DE 2 1/2" X 1 1/2", PARA ELETRODUTO</t>
  </si>
  <si>
    <t xml:space="preserve">BUCHA DE REDUCAO EM ALUMINIO, COM ROSCA, DE 2 1/2" X 1 1/4", PARA ELETRODUTO</t>
  </si>
  <si>
    <t xml:space="preserve">BUCHA DE REDUCAO EM ALUMINIO, COM ROSCA, DE 2 1/2" X 1", PARA ELETRODUTO</t>
  </si>
  <si>
    <t xml:space="preserve">BUCHA DE REDUCAO EM ALUMINIO, COM ROSCA, DE 2 1/2" X 2", PARA ELETRODUTO</t>
  </si>
  <si>
    <t xml:space="preserve">BUCHA DE REDUCAO EM ALUMINIO, COM ROSCA, DE 2" X 1 1/2", PARA ELETRODUTO</t>
  </si>
  <si>
    <t xml:space="preserve">BUCHA DE REDUCAO EM ALUMINIO, COM ROSCA, DE 2" X 1 1/4", PARA ELETRODUTO</t>
  </si>
  <si>
    <t xml:space="preserve">BUCHA DE REDUCAO EM ALUMINIO, COM ROSCA, DE 2" X 1", PARA ELETRODUTO</t>
  </si>
  <si>
    <t xml:space="preserve">BUCHA DE REDUCAO EM ALUMINIO, COM ROSCA, DE 2" X 3/4", PARA ELETRODUTO</t>
  </si>
  <si>
    <t xml:space="preserve">BUCHA DE REDUCAO EM ALUMINIO, COM ROSCA, DE 3/4" X 1/2",  PARA ELETRODUTO</t>
  </si>
  <si>
    <t xml:space="preserve">BUCHA DE REDUCAO EM ALUMINIO, COM ROSCA, DE 3" X 1 1/2", PARA ELETRODUTO</t>
  </si>
  <si>
    <t xml:space="preserve">BUCHA DE REDUCAO EM ALUMINIO, COM ROSCA, DE 3" X 1 1/4", PARA ELETRODUTO</t>
  </si>
  <si>
    <t xml:space="preserve">BUCHA DE REDUCAO EM ALUMINIO, COM ROSCA, DE 3" X 2 1/2", PARA ELETRODUTO</t>
  </si>
  <si>
    <t xml:space="preserve">BUCHA DE REDUCAO EM ALUMINIO, COM ROSCA, DE 3" X 2", PARA ELETRODUTO</t>
  </si>
  <si>
    <t xml:space="preserve">BUCHA DE REDUCAO EM ALUMINIO, COM ROSCA, DE 4" X 2 1/2", PARA ELETRODUTO</t>
  </si>
  <si>
    <t xml:space="preserve">BUCHA DE REDUCAO EM ALUMINIO, COM ROSCA, DE 4" X 2", PARA ELETRODUTO</t>
  </si>
  <si>
    <t xml:space="preserve">BUCHA DE REDUCAO EM ALUMINIO, COM ROSCA, DE 4" X 3", PARA ELETRODUTO</t>
  </si>
  <si>
    <t xml:space="preserve">BUCHA DE REDUCAO PVC ROSCAVEL 1 1/2" X 1"</t>
  </si>
  <si>
    <t xml:space="preserve">BUCHA DE REDUCAO PVC ROSCAVEL 3/4" X 1/2"</t>
  </si>
  <si>
    <t xml:space="preserve">BUCHA DE REDUCAO PVC ROSCAVEL, 1 1/2" X 3/4"</t>
  </si>
  <si>
    <t xml:space="preserve">BUCHA DE REDUCAO PVC ROSCAVEL, 1" X 1/2"</t>
  </si>
  <si>
    <t xml:space="preserve">BUCHA DE REDUCAO PVC ROSCAVEL, 1" X 3/4"</t>
  </si>
  <si>
    <t xml:space="preserve">BUCHA DE REDUCAO PVC, ROSCAVEL,  2"  X 1 1/2 "</t>
  </si>
  <si>
    <t xml:space="preserve">BUCHA DE REDUCAO PVC, ROSCAVEL, 1 1/2"  X1 1/4 "</t>
  </si>
  <si>
    <t xml:space="preserve">BUCHA DE REDUCAO PVC, ROSCAVEL, 1 1/4"  X 3/4 "</t>
  </si>
  <si>
    <t xml:space="preserve">BUCHA DE REDUCAO PVC, ROSCAVEL, 1 1/4" X 1 "</t>
  </si>
  <si>
    <t xml:space="preserve">BUCHA DE REDUCAO PVC, ROSCAVEL, 2"  X 1 "</t>
  </si>
  <si>
    <t xml:space="preserve">BUCHA DE REDUCAO PVC, ROSCAVEL, 2"  X 1 1/4 "</t>
  </si>
  <si>
    <t xml:space="preserve">BUCHA DE REDUCAO, CPVC, SOLDAVEL, 22 X 15 MM, PARA AGUA QUENTE</t>
  </si>
  <si>
    <t xml:space="preserve">BUCHA DE REDUCAO, CPVC, SOLDAVEL, 28 X 22 MM, PARA AGUA QUENTE</t>
  </si>
  <si>
    <t xml:space="preserve">BUCHA DE REDUCAO, CPVC, SOLDAVEL, 35 X 28 MM, PARA AGUA QUENTE</t>
  </si>
  <si>
    <t xml:space="preserve">BUCHA DE REDUCAO, CPVC, SOLDAVEL, 42 X 22 MM, PARA AGUA QUENTE</t>
  </si>
  <si>
    <t xml:space="preserve">BUCHA DE REDUCAO, PPR, DN 25 X 20 MM, PARA AGUA QUENTE PREDIAL</t>
  </si>
  <si>
    <t xml:space="preserve">BUCHA DE REDUCAO, PPR, DN 32 X 25 MM, PARA AGUA QUENTE E FRIA PREDIAL</t>
  </si>
  <si>
    <t xml:space="preserve">BUCHA DE REDUCAO, PPR, DN 40 X 25 MM, PARA AGUA QUENTE E FRIA PREDIAL</t>
  </si>
  <si>
    <t xml:space="preserve">BUCHA DE REDUCAO, PVC, LONGA, SERIE R, DN 50 X 40 MM, PARA ESGOTO PREDIAL</t>
  </si>
  <si>
    <t xml:space="preserve">BUCHA EM ALUMINIO, COM ROSCA, DE  1 1/2", PARA ELETRODUTO</t>
  </si>
  <si>
    <t xml:space="preserve">BUCHA EM ALUMINIO, COM ROSCA, DE 1 1/4", PARA ELETRODUTO</t>
  </si>
  <si>
    <t xml:space="preserve">BUCHA EM ALUMINIO, COM ROSCA, DE 1/2", PARA ELETRODUTO</t>
  </si>
  <si>
    <t xml:space="preserve">BUCHA EM ALUMINIO, COM ROSCA, DE 1", PARA ELETRODUTO</t>
  </si>
  <si>
    <t xml:space="preserve">BUCHA EM ALUMINIO, COM ROSCA, DE 2 1/2", PARA ELETRODUTO</t>
  </si>
  <si>
    <t xml:space="preserve">BUCHA EM ALUMINIO, COM ROSCA, DE 2", PARA ELETRODUTO</t>
  </si>
  <si>
    <t xml:space="preserve">BUCHA EM ALUMINIO, COM ROSCA, DE 3/4", PARA ELETRODUTO</t>
  </si>
  <si>
    <t xml:space="preserve">BUCHA EM ALUMINIO, COM ROSCA, DE 3/8", PARA ELETRODUTO</t>
  </si>
  <si>
    <t xml:space="preserve">BUCHA EM ALUMINIO, COM ROSCA, DE 3", PARA ELETRODUTO</t>
  </si>
  <si>
    <t xml:space="preserve">BUCHA EM ALUMINIO, COM ROSCA, DE 4", PARA ELETRODUTO</t>
  </si>
  <si>
    <t xml:space="preserve">CABECEIRA DIREITA OU ESQUERDA, PVC, PARA CALHA PLUVIAL, DIAMETRO ENTRE 119 E 170 MM, PARA DRENAGEM PREDIAL</t>
  </si>
  <si>
    <t xml:space="preserve">CABECOTE PARA ENTRADA DE LINHA DE ALIMENTACAO PARA ELETRODUTO, EM LIGA DE ALUMINIO COM ACABAMENTO ANTI CORROSIVO, COM FIXACAO POR ENCAIXE LISO DE 360 GRAUS, DE 1 1/2"</t>
  </si>
  <si>
    <t xml:space="preserve">CABECOTE PARA ENTRADA DE LINHA DE ALIMENTACAO PARA ELETRODUTO, EM LIGA DE ALUMINIO COM ACABAMENTO ANTI CORROSIVO, COM FIXACAO POR ENCAIXE LISO DE 360 GRAUS, DE 1 1/4"</t>
  </si>
  <si>
    <t xml:space="preserve">CABECOTE PARA ENTRADA DE LINHA DE ALIMENTACAO PARA ELETRODUTO, EM LIGA DE ALUMINIO COM ACABAMENTO ANTI CORROSIVO, COM FIXACAO POR ENCAIXE LISO DE 360 GRAUS, DE 1/2"</t>
  </si>
  <si>
    <t xml:space="preserve">CABECOTE PARA ENTRADA DE LINHA DE ALIMENTACAO PARA ELETRODUTO, EM LIGA DE ALUMINIO COM ACABAMENTO ANTI CORROSIVO, COM FIXACAO POR ENCAIXE LISO DE 360 GRAUS, DE 1"</t>
  </si>
  <si>
    <t xml:space="preserve">CABECOTE PARA ENTRADA DE LINHA DE ALIMENTACAO PARA ELETRODUTO, EM LIGA DE ALUMINIO COM ACABAMENTO ANTI CORROSIVO, COM FIXACAO POR ENCAIXE LISO DE 360 GRAUS, DE 2 1/2"</t>
  </si>
  <si>
    <t xml:space="preserve">CABECOTE PARA ENTRADA DE LINHA DE ALIMENTACAO PARA ELETRODUTO, EM LIGA DE ALUMINIO COM ACABAMENTO ANTI CORROSIVO, COM FIXACAO POR ENCAIXE LISO DE 360 GRAUS, DE 2"</t>
  </si>
  <si>
    <t xml:space="preserve">CABECOTE PARA ENTRADA DE LINHA DE ALIMENTACAO PARA ELETRODUTO, EM LIGA DE ALUMINIO COM ACABAMENTO ANTI CORROSIVO, COM FIXACAO POR ENCAIXE LISO DE 360 GRAUS, DE 3 1/2"</t>
  </si>
  <si>
    <t xml:space="preserve">CABECOTE PARA ENTRADA DE LINHA DE ALIMENTACAO PARA ELETRODUTO, EM LIGA DE ALUMINIO COM ACABAMENTO ANTI CORROSIVO, COM FIXACAO POR ENCAIXE LISO DE 360 GRAUS, DE 3/4"</t>
  </si>
  <si>
    <t xml:space="preserve">CABECOTE PARA ENTRADA DE LINHA DE ALIMENTACAO PARA ELETRODUTO, EM LIGA DE ALUMINIO COM ACABAMENTO ANTI CORROSIVO, COM FIXACAO POR ENCAIXE LISO DE 360 GRAUS, DE 3"</t>
  </si>
  <si>
    <t xml:space="preserve">CABECOTE PARA ENTRADA DE LINHA DE ALIMENTACAO PARA ELETRODUTO, EM LIGA DE ALUMINIO COM ACABAMENTO ANTI CORROSIVO, COM FIXACAO POR ENCAIXE LISO DE 360 GRAUS, DE 4"</t>
  </si>
  <si>
    <t xml:space="preserve">CABIDE/GANCHO DE BANHEIRO SIMPLES EM METAL CROMADO</t>
  </si>
  <si>
    <t xml:space="preserve">CABO DE ACO GALVANIZADO, DIAMETRO 9,53 MM (3/8"), COM ALMA DE FIBRA 6 X 25 F  (COLETADO CAIXA)</t>
  </si>
  <si>
    <t xml:space="preserve">CABO DE ALUMINIO NU COM ALMA DE ACO, BITOLA 1/0 AWG</t>
  </si>
  <si>
    <t xml:space="preserve">CABO DE ALUMINIO NU COM ALMA DE ACO, BITOLA 2 AWG</t>
  </si>
  <si>
    <t xml:space="preserve">CABO DE ALUMINIO NU COM ALMA DE ACO, BITOLA 2/0 AWG</t>
  </si>
  <si>
    <t xml:space="preserve">CABO DE ALUMINIO NU COM ALMA DE ACO, BITOLA 4 AWG</t>
  </si>
  <si>
    <t xml:space="preserve">CABO DE ALUMINIO NU SEM ALMA DE ACO, BITOLA 1/0 AWG</t>
  </si>
  <si>
    <t xml:space="preserve">CABO DE ALUMINIO NU SEM ALMA DE ACO, BITOLA 2 AWG</t>
  </si>
  <si>
    <t xml:space="preserve">CABO DE ALUMINIO NU SEM ALMA DE ACO, BITOLA 2/0 AWG</t>
  </si>
  <si>
    <t xml:space="preserve">CABO DE ALUMINIO NU SEM ALMA DE ACO, BITOLA 4 AWG</t>
  </si>
  <si>
    <t xml:space="preserve">CABO DE COBRE NU 10 MM2 MEIO-DURO</t>
  </si>
  <si>
    <t xml:space="preserve">CABO DE COBRE NU 120 MM2 MEIO-DURO</t>
  </si>
  <si>
    <t xml:space="preserve">CABO DE COBRE NU 150 MM2 MEIO-DURO</t>
  </si>
  <si>
    <t xml:space="preserve">CABO DE COBRE NU 16 MM2 MEIO-DURO</t>
  </si>
  <si>
    <t xml:space="preserve">CABO DE COBRE NU 185 MM2 MEIO-DURO</t>
  </si>
  <si>
    <t xml:space="preserve">CABO DE COBRE NU 25 MM2 MEIO-DURO</t>
  </si>
  <si>
    <t xml:space="preserve">CABO DE COBRE NU 300 MM2 MEIO-DURO</t>
  </si>
  <si>
    <t xml:space="preserve">CABO DE COBRE NU 35 MM2 MEIO-DURO</t>
  </si>
  <si>
    <t xml:space="preserve">CABO DE COBRE NU 50 MM2 MEIO-DURO</t>
  </si>
  <si>
    <t xml:space="preserve">CABO DE COBRE NU 500 MM2 MEIO-DURO</t>
  </si>
  <si>
    <t xml:space="preserve">CABO DE COBRE NU 70 MM2 MEIO-DURO</t>
  </si>
  <si>
    <t xml:space="preserve">CABO DE COBRE NU 95 MM2 MEIO-DURO</t>
  </si>
  <si>
    <t xml:space="preserve">CABO DE COBRE RIGIDO, CLASSE 2, ISOLACAO EM PVC, ANTI-CHAMA BWF-B, 1 CONDUTOR, 450/750 V, DIAMETRO 120 MM2</t>
  </si>
  <si>
    <t xml:space="preserve">CABO DE COBRE UNIPOLAR 10 MM2, BLINDADO, ISOLACAO 3,6/6 KV EPR, COBERTURA EM PVC</t>
  </si>
  <si>
    <t xml:space="preserve">CABO DE COBRE UNIPOLAR 16 MM2, BLINDADO, ISOLACAO 3,6/6 KV EPR, COBERTURA EM PVC</t>
  </si>
  <si>
    <t xml:space="preserve">CABO DE COBRE UNIPOLAR 16 MM2, BLINDADO, ISOLACAO 6/10 KV EPR, COBERTURA EM PVC</t>
  </si>
  <si>
    <t xml:space="preserve">CABO DE COBRE UNIPOLAR 25 MM2, BLINDADO, ISOLACAO 3,6/6 KV EPR, COBERTURA EM PVC</t>
  </si>
  <si>
    <t xml:space="preserve">CABO DE COBRE UNIPOLAR 25MM2, BLINDADO, ISOLACAO 6/10 KV EPR, COBERTURA EM PVC</t>
  </si>
  <si>
    <t xml:space="preserve">CABO DE COBRE UNIPOLAR 35 MM2, BLINDADO, ISOLACAO 12/20 KV EPR, COBERTURA EM PVC</t>
  </si>
  <si>
    <t xml:space="preserve">CABO DE COBRE UNIPOLAR 35 MM2, BLINDADO, ISOLACAO 3,6/6 KV EPR, COBERTURA EM PVC</t>
  </si>
  <si>
    <t xml:space="preserve">CABO DE COBRE UNIPOLAR 35 MM2, BLINDADO, ISOLACAO 6/10 KV EPR, COBERTURA EM PVC</t>
  </si>
  <si>
    <t xml:space="preserve">CABO DE COBRE UNIPOLAR 50 MM2, BLINDADO, ISOLACAO 12/20 KV EPR, COBERTURA EM PVC</t>
  </si>
  <si>
    <t xml:space="preserve">CABO DE COBRE UNIPOLAR 50 MM2, BLINDADO, ISOLACAO 3,6/6 KV EPR, COBERTURA EM PVC</t>
  </si>
  <si>
    <t xml:space="preserve">CABO DE COBRE UNIPOLAR 50 MM2, BLINDADO, ISOLACAO 6/10 KV EPR, COBERTURA EM PVC</t>
  </si>
  <si>
    <t xml:space="preserve">CABO DE COBRE UNIPOLAR 70 MM2, BLINDADO, ISOLACAO 12/20 KV EPR, COBERTURA EM PVC</t>
  </si>
  <si>
    <t xml:space="preserve">CABO DE COBRE UNIPOLAR 70 MM2, BLINDADO, ISOLACAO 3,6/6 KV EPR, COBERTURA EM PVC</t>
  </si>
  <si>
    <t xml:space="preserve">CABO DE COBRE UNIPOLAR 70 MM2, BLINDADO, ISOLACAO 6/10 KV EPR, COBERTURA EM PVC</t>
  </si>
  <si>
    <t xml:space="preserve">CABO DE COBRE UNIPOLAR 95 MM2, BLINDADO, ISOLACAO 12/20 KV EPR, COBERTURA EM PVC</t>
  </si>
  <si>
    <t xml:space="preserve">CABO DE COBRE UNIPOLAR 95 MM2, BLINDADO, ISOLACAO 3,6/6 KV EPR, COBERTURA EM PVC</t>
  </si>
  <si>
    <t xml:space="preserve">CABO DE COBRE UNIPOLAR 95 MM2, BLINDADO, ISOLACAO 6/10 KV EPR, COBERTURA EM PVC</t>
  </si>
  <si>
    <t xml:space="preserve">CABO DE COBRE, FLEXIVEL, CLASSE 4 OU 5, ISOLACAO EM PVC/A, ANTICHAMA BWF-B, COBERTURA PVC-ST1, ANTICHAMA BWF-B, 1 CONDUTOR, 0,6/1 KV, SECAO NOMINAL 1,5 MM2</t>
  </si>
  <si>
    <t xml:space="preserve">CABO DE COBRE, FLEXIVEL, CLASSE 4 OU 5, ISOLACAO EM PVC/A, ANTICHAMA BWF-B, COBERTURA PVC-ST1, ANTICHAMA BWF-B, 1 CONDUTOR, 0,6/1 KV, SECAO NOMINAL 10 MM2</t>
  </si>
  <si>
    <t xml:space="preserve">CABO DE COBRE, FLEXIVEL, CLASSE 4 OU 5, ISOLACAO EM PVC/A, ANTICHAMA BWF-B, COBERTURA PVC-ST1, ANTICHAMA BWF-B, 1 CONDUTOR, 0,6/1 KV, SECAO NOMINAL 120 MM2</t>
  </si>
  <si>
    <t xml:space="preserve">CABO DE COBRE, FLEXIVEL, CLASSE 4 OU 5, ISOLACAO EM PVC/A, ANTICHAMA BWF-B, COBERTURA PVC-ST1, ANTICHAMA BWF-B, 1 CONDUTOR, 0,6/1 KV, SECAO NOMINAL 150 MM2</t>
  </si>
  <si>
    <t xml:space="preserve">CABO DE COBRE, FLEXIVEL, CLASSE 4 OU 5, ISOLACAO EM PVC/A, ANTICHAMA BWF-B, COBERTURA PVC-ST1, ANTICHAMA BWF-B, 1 CONDUTOR, 0,6/1 KV, SECAO NOMINAL 16 MM2</t>
  </si>
  <si>
    <t xml:space="preserve">CABO DE COBRE, FLEXIVEL, CLASSE 4 OU 5, ISOLACAO EM PVC/A, ANTICHAMA BWF-B, COBERTURA PVC-ST1, ANTICHAMA BWF-B, 1 CONDUTOR, 0,6/1 KV, SECAO NOMINAL 185 MM2</t>
  </si>
  <si>
    <t xml:space="preserve">CABO DE COBRE, FLEXIVEL, CLASSE 4 OU 5, ISOLACAO EM PVC/A, ANTICHAMA BWF-B, COBERTURA PVC-ST1, ANTICHAMA BWF-B, 1 CONDUTOR, 0,6/1 KV, SECAO NOMINAL 2,5 MM2</t>
  </si>
  <si>
    <t xml:space="preserve">CABO DE COBRE, FLEXIVEL, CLASSE 4 OU 5, ISOLACAO EM PVC/A, ANTICHAMA BWF-B, COBERTURA PVC-ST1, ANTICHAMA BWF-B, 1 CONDUTOR, 0,6/1 KV, SECAO NOMINAL 240 MM2</t>
  </si>
  <si>
    <t xml:space="preserve">CABO DE COBRE, FLEXIVEL, CLASSE 4 OU 5, ISOLACAO EM PVC/A, ANTICHAMA BWF-B, COBERTURA PVC-ST1, ANTICHAMA BWF-B, 1 CONDUTOR, 0,6/1 KV, SECAO NOMINAL 25 MM2</t>
  </si>
  <si>
    <t xml:space="preserve">CABO DE COBRE, FLEXIVEL, CLASSE 4 OU 5, ISOLACAO EM PVC/A, ANTICHAMA BWF-B, COBERTURA PVC-ST1, ANTICHAMA BWF-B, 1 CONDUTOR, 0,6/1 KV, SECAO NOMINAL 300 MM2</t>
  </si>
  <si>
    <t xml:space="preserve">CABO DE COBRE, FLEXIVEL, CLASSE 4 OU 5, ISOLACAO EM PVC/A, ANTICHAMA BWF-B, COBERTURA PVC-ST1, ANTICHAMA BWF-B, 1 CONDUTOR, 0,6/1 KV, SECAO NOMINAL 35 MM2</t>
  </si>
  <si>
    <t xml:space="preserve">CABO DE COBRE, FLEXIVEL, CLASSE 4 OU 5, ISOLACAO EM PVC/A, ANTICHAMA BWF-B, COBERTURA PVC-ST1, ANTICHAMA BWF-B, 1 CONDUTOR, 0,6/1 KV, SECAO NOMINAL 4 MM2</t>
  </si>
  <si>
    <t xml:space="preserve">CABO DE COBRE, FLEXIVEL, CLASSE 4 OU 5, ISOLACAO EM PVC/A, ANTICHAMA BWF-B, COBERTURA PVC-ST1, ANTICHAMA BWF-B, 1 CONDUTOR, 0,6/1 KV, SECAO NOMINAL 400 MM2</t>
  </si>
  <si>
    <t xml:space="preserve">CABO DE COBRE, FLEXIVEL, CLASSE 4 OU 5, ISOLACAO EM PVC/A, ANTICHAMA BWF-B, COBERTURA PVC-ST1, ANTICHAMA BWF-B, 1 CONDUTOR, 0,6/1 KV, SECAO NOMINAL 50 MM2</t>
  </si>
  <si>
    <t xml:space="preserve">CABO DE COBRE, FLEXIVEL, CLASSE 4 OU 5, ISOLACAO EM PVC/A, ANTICHAMA BWF-B, COBERTURA PVC-ST1, ANTICHAMA BWF-B, 1 CONDUTOR, 0,6/1 KV, SECAO NOMINAL 500 MM2</t>
  </si>
  <si>
    <t xml:space="preserve">CABO DE COBRE, FLEXIVEL, CLASSE 4 OU 5, ISOLACAO EM PVC/A, ANTICHAMA BWF-B, COBERTURA PVC-ST1, ANTICHAMA BWF-B, 1 CONDUTOR, 0,6/1 KV, SECAO NOMINAL 6 MM2</t>
  </si>
  <si>
    <t xml:space="preserve">CABO DE COBRE, FLEXIVEL, CLASSE 4 OU 5, ISOLACAO EM PVC/A, ANTICHAMA BWF-B, COBERTURA PVC-ST1, ANTICHAMA BWF-B, 1 CONDUTOR, 0,6/1 KV, SECAO NOMINAL 70 MM2</t>
  </si>
  <si>
    <t xml:space="preserve">CABO DE COBRE, FLEXIVEL, CLASSE 4 OU 5, ISOLACAO EM PVC/A, ANTICHAMA BWF-B, COBERTURA PVC-ST1, ANTICHAMA BWF-B, 1 CONDUTOR, 0,6/1 KV, SECAO NOMINAL 95 MM2</t>
  </si>
  <si>
    <t xml:space="preserve">CABO DE COBRE, FLEXIVEL, CLASSE 4 OU 5, ISOLACAO EM PVC/A, ANTICHAMA BWF-B, 1 CONDUTOR, 450/750 V, SECAO NOMINAL 0,5 MM2</t>
  </si>
  <si>
    <t xml:space="preserve">CABO DE COBRE, FLEXIVEL, CLASSE 4 OU 5, ISOLACAO EM PVC/A, ANTICHAMA BWF-B, 1 CONDUTOR, 450/750 V, SECAO NOMINAL 0,75 MM2</t>
  </si>
  <si>
    <t xml:space="preserve">CABO DE COBRE, FLEXIVEL, CLASSE 4 OU 5, ISOLACAO EM PVC/A, ANTICHAMA BWF-B, 1 CONDUTOR, 450/750 V, SECAO NOMINAL 1,0 MM2</t>
  </si>
  <si>
    <t xml:space="preserve">CABO DE COBRE, FLEXIVEL, CLASSE 4 OU 5, ISOLACAO EM PVC/A, ANTICHAMA BWF-B, 1 CONDUTOR, 450/750 V, SECAO NOMINAL 1,5 MM2</t>
  </si>
  <si>
    <t xml:space="preserve">CABO DE COBRE, FLEXIVEL, CLASSE 4 OU 5, ISOLACAO EM PVC/A, ANTICHAMA BWF-B, 1 CONDUTOR, 450/750 V, SECAO NOMINAL 10 MM2</t>
  </si>
  <si>
    <t xml:space="preserve">CABO DE COBRE, FLEXIVEL, CLASSE 4 OU 5, ISOLACAO EM PVC/A, ANTICHAMA BWF-B, 1 CONDUTOR, 450/750 V, SECAO NOMINAL 120 MM2</t>
  </si>
  <si>
    <t xml:space="preserve">CABO DE COBRE, FLEXIVEL, CLASSE 4 OU 5, ISOLACAO EM PVC/A, ANTICHAMA BWF-B, 1 CONDUTOR, 450/750 V, SECAO NOMINAL 150 MM2</t>
  </si>
  <si>
    <t xml:space="preserve">CABO DE COBRE, FLEXIVEL, CLASSE 4 OU 5, ISOLACAO EM PVC/A, ANTICHAMA BWF-B, 1 CONDUTOR, 450/750 V, SECAO NOMINAL 16 MM2</t>
  </si>
  <si>
    <t xml:space="preserve">CABO DE COBRE, FLEXIVEL, CLASSE 4 OU 5, ISOLACAO EM PVC/A, ANTICHAMA BWF-B, 1 CONDUTOR, 450/750 V, SECAO NOMINAL 185 MM2</t>
  </si>
  <si>
    <t xml:space="preserve">CABO DE COBRE, FLEXIVEL, CLASSE 4 OU 5, ISOLACAO EM PVC/A, ANTICHAMA BWF-B, 1 CONDUTOR, 450/750 V, SECAO NOMINAL 2,5 MM2</t>
  </si>
  <si>
    <t xml:space="preserve">CABO DE COBRE, FLEXIVEL, CLASSE 4 OU 5, ISOLACAO EM PVC/A, ANTICHAMA BWF-B, 1 CONDUTOR, 450/750 V, SECAO NOMINAL 240 MM2</t>
  </si>
  <si>
    <t xml:space="preserve">CABO DE COBRE, FLEXIVEL, CLASSE 4 OU 5, ISOLACAO EM PVC/A, ANTICHAMA BWF-B, 1 CONDUTOR, 450/750 V, SECAO NOMINAL 25 MM2</t>
  </si>
  <si>
    <t xml:space="preserve">CABO DE COBRE, FLEXIVEL, CLASSE 4 OU 5, ISOLACAO EM PVC/A, ANTICHAMA BWF-B, 1 CONDUTOR, 450/750 V, SECAO NOMINAL 35 MM2</t>
  </si>
  <si>
    <t xml:space="preserve">CABO DE COBRE, FLEXIVEL, CLASSE 4 OU 5, ISOLACAO EM PVC/A, ANTICHAMA BWF-B, 1 CONDUTOR, 450/750 V, SECAO NOMINAL 4 MM2</t>
  </si>
  <si>
    <t xml:space="preserve">CABO DE COBRE, FLEXIVEL, CLASSE 4 OU 5, ISOLACAO EM PVC/A, ANTICHAMA BWF-B, 1 CONDUTOR, 450/750 V, SECAO NOMINAL 50 MM2</t>
  </si>
  <si>
    <t xml:space="preserve">CABO DE COBRE, FLEXIVEL, CLASSE 4 OU 5, ISOLACAO EM PVC/A, ANTICHAMA BWF-B, 1 CONDUTOR, 450/750 V, SECAO NOMINAL 6 MM2</t>
  </si>
  <si>
    <t xml:space="preserve">CABO DE COBRE, FLEXIVEL, CLASSE 4 OU 5, ISOLACAO EM PVC/A, ANTICHAMA BWF-B, 1 CONDUTOR, 450/750 V, SECAO NOMINAL 70 MM2</t>
  </si>
  <si>
    <t xml:space="preserve">CABO DE COBRE, FLEXIVEL, CLASSE 4 OU 5, ISOLACAO EM PVC/A, ANTICHAMA BWF-B, 1 CONDUTOR, 450/750 V, SECAO NOMINAL 95 MM2</t>
  </si>
  <si>
    <t xml:space="preserve">CABO DE COBRE, RIGIDO, CLASSE 2, COMPACTADO, BLINDADO, ISOLACAO EM EPR OU XLPE, COBERTURA ANTICHAMA EM PVC, PEAD OU HFFR, 1 CONDUTOR, 20/35 KV, SECAO NOMINAL 120 MM2</t>
  </si>
  <si>
    <t xml:space="preserve">CABO DE COBRE, RIGIDO, CLASSE 2, COMPACTADO, BLINDADO, ISOLACAO EM EPR OU XLPE, COBERTURA ANTICHAMA EM PVC, PEAD OU HFFR, 1 CONDUTOR, 20/35 KV, SECAO NOMINAL 150 MM2</t>
  </si>
  <si>
    <t xml:space="preserve">CABO DE COBRE, RIGIDO, CLASSE 2, COMPACTADO, BLINDADO, ISOLACAO EM EPR OU XLPE, COBERTURA ANTICHAMA EM PVC, PEAD OU HFFR, 1 CONDUTOR, 20/35 KV, SECAO NOMINAL 185 MM2</t>
  </si>
  <si>
    <t xml:space="preserve">CABO DE COBRE, RIGIDO, CLASSE 2, COMPACTADO, BLINDADO, ISOLACAO EM EPR OU XLPE, COBERTURA ANTICHAMA EM PVC, PEAD OU HFFR, 1 CONDUTOR, 20/35 KV, SECAO NOMINAL 240 MM2</t>
  </si>
  <si>
    <t xml:space="preserve">CABO DE COBRE, RIGIDO, CLASSE 2, COMPACTADO, BLINDADO, ISOLACAO EM EPR OU XLPE, COBERTURA ANTICHAMA EM PVC, PEAD OU HFFR, 1 CONDUTOR, 20/35 KV, SECAO NOMINAL 300 MM2</t>
  </si>
  <si>
    <t xml:space="preserve">CABO DE COBRE, RIGIDO, CLASSE 2, COMPACTADO, BLINDADO, ISOLACAO EM EPR OU XLPE, COBERTURA ANTICHAMA EM PVC, PEAD OU HFFR, 1 CONDUTOR, 20/35 KV, SECAO NOMINAL 400 MM2</t>
  </si>
  <si>
    <t xml:space="preserve">CABO DE COBRE, RIGIDO, CLASSE 2, COMPACTADO, BLINDADO, ISOLACAO EM EPR OU XLPE, COBERTURA ANTICHAMA EM PVC, PEAD OU HFFR, 1 CONDUTOR, 20/35 KV, SECAO NOMINAL 50 MM2</t>
  </si>
  <si>
    <t xml:space="preserve">CABO DE COBRE, RIGIDO, CLASSE 2, COMPACTADO, BLINDADO, ISOLACAO EM EPR OU XLPE, COBERTURA ANTICHAMA EM PVC, PEAD OU HFFR, 1 CONDUTOR, 20/35 KV, SECAO NOMINAL 500 MM2</t>
  </si>
  <si>
    <t xml:space="preserve">CABO DE COBRE, RIGIDO, CLASSE 2, COMPACTADO, BLINDADO, ISOLACAO EM EPR OU XLPE, COBERTURA ANTICHAMA EM PVC, PEAD OU HFFR, 1 CONDUTOR, 20/35 KV, SECAO NOMINAL 70 MM2</t>
  </si>
  <si>
    <t xml:space="preserve">CABO DE COBRE, RIGIDO, CLASSE 2, COMPACTADO, BLINDADO, ISOLACAO EM EPR OU XLPE, COBERTURA ANTICHAMA EM PVC, PEAD OU HFFR, 1 CONDUTOR, 20/35 KV, SECAO NOMINAL 95 MM2</t>
  </si>
  <si>
    <t xml:space="preserve">CABO DE COBRE, RIGIDO, CLASSE 2, ISOLACAO EM PVC/A, ANTICHAMA BWF-B, 1 CONDUTOR, 450/750 V, SECAO NOMINAL 1,5 MM2</t>
  </si>
  <si>
    <t xml:space="preserve">CABO DE COBRE, RIGIDO, CLASSE 2, ISOLACAO EM PVC/A, ANTICHAMA BWF-B, 1 CONDUTOR, 450/750 V, SECAO NOMINAL 10 MM2</t>
  </si>
  <si>
    <t xml:space="preserve">CABO DE COBRE, RIGIDO, CLASSE 2, ISOLACAO EM PVC/A, ANTICHAMA BWF-B, 1 CONDUTOR, 450/750 V, SECAO NOMINAL 150 MM2</t>
  </si>
  <si>
    <t xml:space="preserve">CABO DE COBRE, RIGIDO, CLASSE 2, ISOLACAO EM PVC/A, ANTICHAMA BWF-B, 1 CONDUTOR, 450/750 V, SECAO NOMINAL 16 MM2</t>
  </si>
  <si>
    <t xml:space="preserve">CABO DE COBRE, RIGIDO, CLASSE 2, ISOLACAO EM PVC/A, ANTICHAMA BWF-B, 1 CONDUTOR, 450/750 V, SECAO NOMINAL 185 MM2</t>
  </si>
  <si>
    <t xml:space="preserve">CABO DE COBRE, RIGIDO, CLASSE 2, ISOLACAO EM PVC/A, ANTICHAMA BWF-B, 1 CONDUTOR, 450/750 V, SECAO NOMINAL 2,5 MM2</t>
  </si>
  <si>
    <t xml:space="preserve">CABO DE COBRE, RIGIDO, CLASSE 2, ISOLACAO EM PVC/A, ANTICHAMA BWF-B, 1 CONDUTOR, 450/750 V, SECAO NOMINAL 240 MM2</t>
  </si>
  <si>
    <t xml:space="preserve">CABO DE COBRE, RIGIDO, CLASSE 2, ISOLACAO EM PVC/A, ANTICHAMA BWF-B, 1 CONDUTOR, 450/750 V, SECAO NOMINAL 25 MM2</t>
  </si>
  <si>
    <t xml:space="preserve">CABO DE COBRE, RIGIDO, CLASSE 2, ISOLACAO EM PVC/A, ANTICHAMA BWF-B, 1 CONDUTOR, 450/750 V, SECAO NOMINAL 300 MM2</t>
  </si>
  <si>
    <t xml:space="preserve">CABO DE COBRE, RIGIDO, CLASSE 2, ISOLACAO EM PVC/A, ANTICHAMA BWF-B, 1 CONDUTOR, 450/750 V, SECAO NOMINAL 35 MM2</t>
  </si>
  <si>
    <t xml:space="preserve">CABO DE COBRE, RIGIDO, CLASSE 2, ISOLACAO EM PVC/A, ANTICHAMA BWF-B, 1 CONDUTOR, 450/750 V, SECAO NOMINAL 4 MM2</t>
  </si>
  <si>
    <t xml:space="preserve">CABO DE COBRE, RIGIDO, CLASSE 2, ISOLACAO EM PVC/A, ANTICHAMA BWF-B, 1 CONDUTOR, 450/750 V, SECAO NOMINAL 400 MM2</t>
  </si>
  <si>
    <t xml:space="preserve">CABO DE COBRE, RIGIDO, CLASSE 2, ISOLACAO EM PVC/A, ANTICHAMA BWF-B, 1 CONDUTOR, 450/750 V, SECAO NOMINAL 50 MM2</t>
  </si>
  <si>
    <t xml:space="preserve">CABO DE COBRE, RIGIDO, CLASSE 2, ISOLACAO EM PVC/A, ANTICHAMA BWF-B, 1 CONDUTOR, 450/750 V, SECAO NOMINAL 500 MM2</t>
  </si>
  <si>
    <t xml:space="preserve">CABO DE COBRE, RIGIDO, CLASSE 2, ISOLACAO EM PVC/A, ANTICHAMA BWF-B, 1 CONDUTOR, 450/750 V, SECAO NOMINAL 6 MM2</t>
  </si>
  <si>
    <t xml:space="preserve">CABO DE COBRE, RIGIDO, CLASSE 2, ISOLACAO EM PVC/A, ANTICHAMA BWF-B, 1 CONDUTOR, 450/750 V, SECAO NOMINAL 70 MM2</t>
  </si>
  <si>
    <t xml:space="preserve">CABO DE COBRE, RIGIDO, CLASSE 2, ISOLACAO EM PVC/A, ANTICHAMA BWF-B, 1 CONDUTOR, 450/750 V, SECAO NOMINAL 95 MM2</t>
  </si>
  <si>
    <t xml:space="preserve">CABO DE PAR TRANCADO UTP, 4 PARES, CATEGORIA 5E</t>
  </si>
  <si>
    <t xml:space="preserve">CABO DE PAR TRANCADO UTP, 4 PARES, CATEGORIA 6</t>
  </si>
  <si>
    <t xml:space="preserve">CABO FLEXIVEL PVC 750 V, 2 CONDUTORES DE 1,5 MM2</t>
  </si>
  <si>
    <t xml:space="preserve">CABO FLEXIVEL PVC 750 V, 2 CONDUTORES DE 10,0 MM2</t>
  </si>
  <si>
    <t xml:space="preserve">CABO FLEXIVEL PVC 750 V, 2 CONDUTORES DE 4,0 MM2</t>
  </si>
  <si>
    <t xml:space="preserve">CABO FLEXIVEL PVC 750 V, 2 CONDUTORES DE 6,0 MM2</t>
  </si>
  <si>
    <t xml:space="preserve">CABO FLEXIVEL PVC 750 V, 3 CONDUTORES DE 1,5 MM2</t>
  </si>
  <si>
    <t xml:space="preserve">CABO FLEXIVEL PVC 750 V, 3 CONDUTORES DE 10,0 MM2</t>
  </si>
  <si>
    <t xml:space="preserve">CABO FLEXIVEL PVC 750 V, 3 CONDUTORES DE 4,0 MM2</t>
  </si>
  <si>
    <t xml:space="preserve">CABO FLEXIVEL PVC 750 V, 3 CONDUTORES DE 6,0 MM2</t>
  </si>
  <si>
    <t xml:space="preserve">CABO FLEXIVEL PVC 750 V, 4 CONDUTORES DE 1,5 MM2</t>
  </si>
  <si>
    <t xml:space="preserve">CABO FLEXIVEL PVC 750 V, 4 CONDUTORES DE 10,0 MM2</t>
  </si>
  <si>
    <t xml:space="preserve">CABO FLEXIVEL PVC 750 V, 4 CONDUTORES DE 4,0 MM2</t>
  </si>
  <si>
    <t xml:space="preserve">CABO FLEXIVEL PVC 750 V, 4 CONDUTORES DE 6,0 MM2</t>
  </si>
  <si>
    <t xml:space="preserve">CABO MULTIPOLAR DE COBRE, FLEXIVEL, CLASSE 4 OU 5, ISOLACAO EM HEPR, COBERTURA EM PVC-ST2, ANTICHAMA BWF-B, 0,6/1 KV, 3 CONDUTORES DE 1,5 MM2</t>
  </si>
  <si>
    <t xml:space="preserve">CABO MULTIPOLAR DE COBRE, FLEXIVEL, CLASSE 4 OU 5, ISOLACAO EM HEPR, COBERTURA EM PVC-ST2, ANTICHAMA BWF-B, 0,6/1 KV, 3 CONDUTORES DE 10 MM2</t>
  </si>
  <si>
    <t xml:space="preserve">CABO MULTIPOLAR DE COBRE, FLEXIVEL, CLASSE 4 OU 5, ISOLACAO EM HEPR, COBERTURA EM PVC-ST2, ANTICHAMA BWF-B, 0,6/1 KV, 3 CONDUTORES DE 120 MM2</t>
  </si>
  <si>
    <t xml:space="preserve">CABO MULTIPOLAR DE COBRE, FLEXIVEL, CLASSE 4 OU 5, ISOLACAO EM HEPR, COBERTURA EM PVC-ST2, ANTICHAMA BWF-B, 0,6/1 KV, 3 CONDUTORES DE 16 MM2</t>
  </si>
  <si>
    <t xml:space="preserve">CABO MULTIPOLAR DE COBRE, FLEXIVEL, CLASSE 4 OU 5, ISOLACAO EM HEPR, COBERTURA EM PVC-ST2, ANTICHAMA BWF-B, 0,6/1 KV, 3 CONDUTORES DE 2,5 MM2</t>
  </si>
  <si>
    <t xml:space="preserve">CABO MULTIPOLAR DE COBRE, FLEXIVEL, CLASSE 4 OU 5, ISOLACAO EM HEPR, COBERTURA EM PVC-ST2, ANTICHAMA BWF-B, 0,6/1 KV, 3 CONDUTORES DE 25 MM2</t>
  </si>
  <si>
    <t xml:space="preserve">CABO MULTIPOLAR DE COBRE, FLEXIVEL, CLASSE 4 OU 5, ISOLACAO EM HEPR, COBERTURA EM PVC-ST2, ANTICHAMA BWF-B, 0,6/1 KV, 3 CONDUTORES DE 35 MM2</t>
  </si>
  <si>
    <t xml:space="preserve">CABO MULTIPOLAR DE COBRE, FLEXIVEL, CLASSE 4 OU 5, ISOLACAO EM HEPR, COBERTURA EM PVC-ST2, ANTICHAMA BWF-B, 0,6/1 KV, 3 CONDUTORES DE 4 MM2</t>
  </si>
  <si>
    <t xml:space="preserve">CABO MULTIPOLAR DE COBRE, FLEXIVEL, CLASSE 4 OU 5, ISOLACAO EM HEPR, COBERTURA EM PVC-ST2, ANTICHAMA BWF-B, 0,6/1 KV, 3 CONDUTORES DE 50 MM2</t>
  </si>
  <si>
    <t xml:space="preserve">CABO MULTIPOLAR DE COBRE, FLEXIVEL, CLASSE 4 OU 5, ISOLACAO EM HEPR, COBERTURA EM PVC-ST2, ANTICHAMA BWF-B, 0,6/1 KV, 3 CONDUTORES DE 6 MM2</t>
  </si>
  <si>
    <t xml:space="preserve">CABO MULTIPOLAR DE COBRE, FLEXIVEL, CLASSE 4 OU 5, ISOLACAO EM HEPR, COBERTURA EM PVC-ST2, ANTICHAMA BWF-B, 0,6/1 KV, 3 CONDUTORES DE 70 MM2</t>
  </si>
  <si>
    <t xml:space="preserve">CABO MULTIPOLAR DE COBRE, FLEXIVEL, CLASSE 4 OU 5, ISOLACAO EM HEPR, COBERTURA EM PVC-ST2, ANTICHAMA BWF-B, 0,6/1 KV, 3 CONDUTORES DE 95 MM2</t>
  </si>
  <si>
    <t xml:space="preserve">CABO TELEFONICO CCI 50, 1 PAR, USO INTERNO, SEM BLINDAGEM</t>
  </si>
  <si>
    <t xml:space="preserve">CABO TELEFONICO CCI 50, 2 PARES, USO INTERNO, SEM BLINDAGEM</t>
  </si>
  <si>
    <t xml:space="preserve">CABO TELEFONICO CCI 50, 3 PARES, USO INTERNO, SEM BLINDAGEM</t>
  </si>
  <si>
    <t xml:space="preserve">CABO TELEFONICO CCI 50, 4 PARES, USO INTERNO, SEM BLINDAGEM</t>
  </si>
  <si>
    <t xml:space="preserve">CABO TELEFONICO CCI 50, 5 PARES, USO INTERNO, SEM BLINDAGEM</t>
  </si>
  <si>
    <t xml:space="preserve">CABO TELEFONICO CCI 50, 6 PARES, USO INTERNO, SEM BLINDAGEM</t>
  </si>
  <si>
    <t xml:space="preserve">CABO TELEFONICO CI 50, 10 PARES, USO INTERNO</t>
  </si>
  <si>
    <t xml:space="preserve">CABO TELEFONICO CI 50, 20 PARES, USO INTERNO</t>
  </si>
  <si>
    <t xml:space="preserve">CABO TELEFONICO CI 50, 200 PARES, USO INTERNO</t>
  </si>
  <si>
    <t xml:space="preserve">CABO TELEFONICO CI 50, 30 PARES, USO INTERNO</t>
  </si>
  <si>
    <t xml:space="preserve">CABO TELEFONICO CI 50, 50 PARES, USO INTERNO</t>
  </si>
  <si>
    <t xml:space="preserve">CABO TELEFONICO CI 50, 75 PARES, USO INTERNO</t>
  </si>
  <si>
    <t xml:space="preserve">CABO TELEFONICO CTP - APL - 50, 10 PARES, USO EXTERNO</t>
  </si>
  <si>
    <t xml:space="preserve">CABO TELEFONICO CTP - APL - 50, 100 PARES, USO EXTERNO</t>
  </si>
  <si>
    <t xml:space="preserve">CABO TELEFONICO CTP - APL - 50, 20 PARES, USO EXTERNO</t>
  </si>
  <si>
    <t xml:space="preserve">CABO TELEFONICO CTP - APL - 50, 30 PARES, USO EXTERNO</t>
  </si>
  <si>
    <t xml:space="preserve">CACAMBA METALICA BASCULANTE COM CAPACIDADE DE 10 M3 (INCLUI MONTAGEM, NAO INCLUI CAMINHAO)</t>
  </si>
  <si>
    <t xml:space="preserve">CACAMBA METALICA BASCULANTE COM CAPACIDADE DE 12 M3 (INCLUI MONTAGEM, NAO INCLUI CAMINHAO)</t>
  </si>
  <si>
    <t xml:space="preserve">CACAMBA METALICA BASCULANTE COM CAPACIDADE DE 6 M3 (INCLUI MONTAGEM, NAO INCLUI CAMINHAO)</t>
  </si>
  <si>
    <t xml:space="preserve">CACAMBA METALICA BASCULANTE COM CAPACIDADE DE 8 M3 (INCLUI MONTAGEM, NAO INCLUI CAMINHAO)</t>
  </si>
  <si>
    <t xml:space="preserve">CADEADO EM ACO INOX, LARGURA DE *50* MM, COM HASTE EM ACO TEMPERADO, SEM MOLA - CHAVES INCLUIDAS</t>
  </si>
  <si>
    <t xml:space="preserve">CADEADO SIMPLES/COMUM, EM LATAO MACICO CROMADO, LARGURA DE 25 MM,  HASTE DE ACO TEMPERADO, CEMENTADO (NAO LONGA), INCLUI 2 CHAVES</t>
  </si>
  <si>
    <t xml:space="preserve">CADEADO SIMPLES, EM LATAO MACICO CROMADO, LARGURA DE 35 MM,  HASTE DE ACO TEMPERADO, CEMENTADO (NAO LONGA), INCLUI 2 CHAVES</t>
  </si>
  <si>
    <t xml:space="preserve">CADEIRA SUSPENSA MANUAL / BALANCIM INDIVIDUAL (NBR 14751)</t>
  </si>
  <si>
    <t xml:space="preserve">CAIBRO DE MADEIRA APARELHADA *6 X 8* CM, MACARANDUBA, ANGELIM OU EQUIVALENTE DA REGIAO</t>
  </si>
  <si>
    <t xml:space="preserve">CAIBRO DE MADEIRA NAO APARELHADA *5 X 6* CM, MACARANDUBA, ANGELIM OU EQUIVALENTE DA REGIAO</t>
  </si>
  <si>
    <t xml:space="preserve">CAIBRO DE MADEIRA NAO APARELHADA *6 X 8* CM, MACARANDUBA, ANGELIM OU EQUIVALENTE DA REGIAO</t>
  </si>
  <si>
    <t xml:space="preserve">CAIBRO DE MADEIRA NAO APARELHADA *7,5 X 10 CM (3 X 4 ") PINUS, MISTA OU EQUIVALENTE DA REGIAO</t>
  </si>
  <si>
    <t xml:space="preserve">CAIBRO DE MADEIRA NAO APARELHADA 5 X 5 CM (2 X 2 ") PINUS, MISTA OU EQUIVALENTE DA REGIAO</t>
  </si>
  <si>
    <t xml:space="preserve">CAIBRO DE MADEIRA NAO APARELHADA 5 X 5 CM, CEDRINHO OU EQUIVALENTE DA REGIAO</t>
  </si>
  <si>
    <t xml:space="preserve">CAIXA D'AGUA DE FIBRA DE VIDRO, PARA 500 LITROS, COM TAMPA</t>
  </si>
  <si>
    <t xml:space="preserve">CAIXA D'AGUA EM POLIETILENO 1000 LITROS, COM TAMPA</t>
  </si>
  <si>
    <t xml:space="preserve">CAIXA D'AGUA EM POLIETILENO 1500 LITROS, COM TAMPA</t>
  </si>
  <si>
    <t xml:space="preserve">CAIXA D'AGUA EM POLIETILENO 2000 LITROS, COM TAMPA</t>
  </si>
  <si>
    <t xml:space="preserve">CAIXA D'AGUA EM POLIETILENO 500 LITROS, COM TAMPA</t>
  </si>
  <si>
    <t xml:space="preserve">CAIXA D'AGUA EM POLIETILENO 750 LITROS, COM TAMPA</t>
  </si>
  <si>
    <t xml:space="preserve">CAIXA D'AGUA FIBRA DE VIDRO PARA 1000 LITROS, COM TAMPA</t>
  </si>
  <si>
    <t xml:space="preserve">CAIXA D'AGUA FIBRA DE VIDRO PARA 10000 LITROS, COM TAMPA</t>
  </si>
  <si>
    <t xml:space="preserve">CAIXA D'AGUA FIBRA DE VIDRO PARA 1500 LITROS, COM TAMPA</t>
  </si>
  <si>
    <t xml:space="preserve">CAIXA D'AGUA FIBRA DE VIDRO PARA 2000 LITROS, COM TAMPA</t>
  </si>
  <si>
    <t xml:space="preserve">CAIXA D'AGUA FIBRA DE VIDRO PARA 5000 LITROS, COM TAMPA</t>
  </si>
  <si>
    <t xml:space="preserve">CAIXA DE DESCARGA DE PLASTICO EXTERNA, DE *9* L, PUXADOR FIO DE NYLON, NAO INCLUSO CANO, BOLSA, ENGATE</t>
  </si>
  <si>
    <t xml:space="preserve">CAIXA DE DESCARGA PLASTICA DE EMBUTIR COMPLETA, COM ESPELHO PLASTICO, CAPACIDADE 6 A 10 L, ACESSORIOS INCLUSOS</t>
  </si>
  <si>
    <t xml:space="preserve">CAIXA DE GORDURA EM PVC, DIAMETRO MINIMO 300 MM, DIAMETRO DE SAIDA 100 MM, CAPACIDADE  APROXIMADA 18 LITROS, COM TAMPA</t>
  </si>
  <si>
    <t xml:space="preserve">CAIXA DE INCENDIO/ABRIGO PARA MANGUEIRA, DE EMBUTIR/INTERNA, COM 75 X 45 X 17 CM, EM CHAPA DE ACO, PORTA COM VENTILACAO, VISOR COM A INSCRICAO "INCENDIO", SUPORTE/CESTA INTERNA PARA A MANGUEIRA, PINTURA ELETROSTATICA VERMELHA</t>
  </si>
  <si>
    <t xml:space="preserve">CAIXA DE INCENDIO/ABRIGO PARA MANGUEIRA, DE EMBUTIR/INTERNA, COM 90 X 60 X 17 CM, EM CHAPA DE ACO, PORTA COM VENTILACAO, VISOR COM A INSCRICAO "INCENDIO", SUPORTE/CESTA INTERNA PARA A MANGUEIRA, PINTURA ELETROSTATICA VERMELHA</t>
  </si>
  <si>
    <t xml:space="preserve">CAIXA DE INCENDIO/ABRIGO PARA MANGUEIRA, DE SOBREPOR/EXTERNA, COM 75 X 45 X 17 CM, EM CHAPA DE ACO, PORTA COM VENTILACAO, VISOR COM A INSCRICAO "INCENDIO", SUPORTE/CESTA INTERNA PARA A MANGUEIRA, PINTURA ELETROSTATICA VERMELHA</t>
  </si>
  <si>
    <t xml:space="preserve">CAIXA DE INCENDIO/ABRIGO PARA MANGUEIRA, DE SOBREPOR/EXTERNA, COM 90 X 60 X 17 CM, EM CHAPA DE ACO, PORTA COM VENTILACAO, VISOR COM A INSCRICAO "INCENDIO", SUPORTE/CESTA INTERNA PARA A MANGUEIRA, PINTURA ELETROSTATICA VERMELHA</t>
  </si>
  <si>
    <t xml:space="preserve">CAIXA DE LUZ "3 X 3" EM ACO ESMALTADA</t>
  </si>
  <si>
    <t xml:space="preserve">CAIXA DE LUZ "4 X 2" EM ACO ESMALTADA</t>
  </si>
  <si>
    <t xml:space="preserve">CAIXA DE LUZ "4 X 4" EM ACO ESMALTADA</t>
  </si>
  <si>
    <t xml:space="preserve">CAIXA DE PASSAGEM DE PAREDE, DE EMBUTIR, EM PVC, DIMENSOES *120 X 120 X 75* MM</t>
  </si>
  <si>
    <t xml:space="preserve">CAIXA DE PASSAGEM DE PAREDE, DE EMBUTIR, EM PVC, DIMENSOES *150 X 150 X 75* MM</t>
  </si>
  <si>
    <t xml:space="preserve">CAIXA DE PASSAGEM DE PAREDE, DE EMBUTIR, EM PVC, DIMENSOES *200 X 200 X 90* MM</t>
  </si>
  <si>
    <t xml:space="preserve">CAIXA DE PASSAGEM METALICA DE SOBREPOR COM TAMPA PARAFUSADA, DIMENSOES 15 X 15 X 10 CM</t>
  </si>
  <si>
    <t xml:space="preserve">CAIXA DE PASSAGEM METALICA DE SOBREPOR COM TAMPA PARAFUSADA, DIMENSOES 20 X 20 X 10 CM</t>
  </si>
  <si>
    <t xml:space="preserve">CAIXA DE PASSAGEM METALICA DE SOBREPOR COM TAMPA PARAFUSADA, DIMENSOES 25 X 25 X 10 CM</t>
  </si>
  <si>
    <t xml:space="preserve">CAIXA DE PASSAGEM METALICA DE SOBREPOR COM TAMPA PARAFUSADA, DIMENSOES 30 X 30 X 10 CM</t>
  </si>
  <si>
    <t xml:space="preserve">CAIXA DE PASSAGEM METALICA DE SOBREPOR COM TAMPA PARAFUSADA, DIMENSOES 35 X 35 X 12 CM</t>
  </si>
  <si>
    <t xml:space="preserve">CAIXA DE PASSAGEM METALICA DE SOBREPOR COM TAMPA PARAFUSADA, DIMENSOES 40 X 40 X 15 CM</t>
  </si>
  <si>
    <t xml:space="preserve">CAIXA DE PASSAGEM METALICA DE SOBREPOR COM TAMPA PARAFUSADA, DIMENSOES 50 X 50 X 15 CM</t>
  </si>
  <si>
    <t xml:space="preserve">CAIXA DE PASSAGEM METALICA DE SOBREPOR COM TAMPA PARAFUSADA, DIMENSOES 60 X 60 X 20 CM</t>
  </si>
  <si>
    <t xml:space="preserve">CAIXA DE PASSAGEM METALICA DE SOBREPOR COM TAMPA PARAFUSADA, DIMENSOES 70 X 70 X 20 CM</t>
  </si>
  <si>
    <t xml:space="preserve">CAIXA DE PASSAGEM METALICA DE SOBREPOR COM TAMPA PARAFUSADA, DIMENSOES 80 X 80 X 20 CM</t>
  </si>
  <si>
    <t xml:space="preserve">CAIXA DE PASSAGEM N 2, DE EMBUTIR, PADRAO TELEBRAS, DIMENSOES 20 X 20 X 12 CM, EM CHAPA DE ACO GALVANIZADO</t>
  </si>
  <si>
    <t xml:space="preserve">CAIXA DE PASSAGEM N 2, DE SOBREPOR, PADRAO TELEBRAS, DIMENSOES 20 X 20 X *12* CM, EM CHAPA DE ACO GALVANIZADO</t>
  </si>
  <si>
    <t xml:space="preserve">CAIXA DE PASSAGEM N 3, DE EMBUTIR, PADRAO TELEBRAS, DIMENSOES 40 X 40 X 12 CM, EM CHAPA DE ACO GALVANIZADO</t>
  </si>
  <si>
    <t xml:space="preserve">CAIXA DE PASSAGEM N 3, DE SOBREPOR, PADRAO TELEBRAS, DIMENSOES 40 X 40 X *12* CM, EM CHAPA DE ACO GALVANIZADO</t>
  </si>
  <si>
    <t xml:space="preserve">CAIXA DE PASSAGEM N 4, DE EMBUTIR, PADRAO TELEBRAS, DIMENSOES 60 X 60 X 12 CM, EM CHAPA DE ACO GALVANIZADO</t>
  </si>
  <si>
    <t xml:space="preserve">CAIXA DE PASSAGEM N 4, DE SOBREPOR, PADRAO TELEBRAS, DIMENSOES 60 X 60 X *12* CM, EM CHAPA DE ACO GALVANIZADO</t>
  </si>
  <si>
    <t xml:space="preserve">CAIXA DE PASSAGEM N 5, DE EMBUTIR, PADRAO TELEBRAS, DIMENSOES 80 X 80 X 12 CM, EM CHAPA DE ACO GALVANIZADO</t>
  </si>
  <si>
    <t xml:space="preserve">CAIXA DE PASSAGEM N 5, DE SOBREPOR, PADRAO TELEBRAS, DIMENSOES 80 X 80 X *12* CM, EM CHAPA DE ACO GALVANIZADO</t>
  </si>
  <si>
    <t xml:space="preserve">CAIXA DE PASSAGEM N 6, DE EMBUTIR, PADRAO TELEBRAS, DIMENSOES 120 X 120 X 12 CM, EM CHAPA DE ACO GALVANIZADO</t>
  </si>
  <si>
    <t xml:space="preserve">CAIXA DE PASSAGEM N 6, DE SOBREPOR, PADRAO TELEBRAS, DIMENSOES 120 X 120 X *12* CM, EM CHAPA DE ACO GALVANIZADO</t>
  </si>
  <si>
    <t xml:space="preserve">CAIXA DE PASSAGEM N 7, DE EMBUTIR, PADRAO TELEBRAS, DIMENSOES 150 X 150 X 15 CM, EM CHAPA DE ACO GALVANIZADO</t>
  </si>
  <si>
    <t xml:space="preserve">CAIXA DE PASSAGEM N 7, DE SOBREPOR, PADRAO TELEBRAS, DIMENSOES 150 X 150 X *15* CM, EM CHAPA DE ACO GALVANIZADO</t>
  </si>
  <si>
    <t xml:space="preserve">CAIXA DE PASSAGEM N 8, DE EMBUTIR, PADRAO TELEBRAS, DIMENSOES 200 X 200 X 20 CM, EM CHAPA DE ACO GALVANIZADO</t>
  </si>
  <si>
    <t xml:space="preserve">CAIXA DE PASSAGEM N 8, DE SOBREPOR, PADRAO TELEBRAS, DIMENSOES 200 X 200 X *20* CM, EM CHAPA DE ACO GALVANIZADO</t>
  </si>
  <si>
    <t xml:space="preserve">CAIXA DE PASSAGEM OCTOGONAL 4 X4, EM ACO ESMALTADA, COM FUNDO MOVEL SIMPLES</t>
  </si>
  <si>
    <t xml:space="preserve">CAIXA DE PASSAGEM, EM PVC, DE 4" X 2", PARA ELETRODUTO FLEXIVEL CORRUGADO</t>
  </si>
  <si>
    <t xml:space="preserve">CAIXA DE PASSAGEM, EM PVC, DE 4" X 4", PARA ELETRODUTO FLEXIVEL CORRUGADO</t>
  </si>
  <si>
    <t xml:space="preserve">CAIXA DE PROTECAO EXTERNA PARA MEDIDOR HOROSAZONAL, DE BAIXA TENSAO, COM MODULO, EM CHAPA DE ACO (PADRAO DA CONCESSIONARIA LOCAL)</t>
  </si>
  <si>
    <t xml:space="preserve">CAIXA DE PROTECAO PARA TRANSFORMADOR CORRENTE, EM CHAPA DE ACO 18 USG (PADRAO DA CONCESSIONARIA LOCAL)</t>
  </si>
  <si>
    <t xml:space="preserve">CAIXA DE PROTECAO PARA 1 MEDIDOR BIFASICO, EM CHAPA DE ACO 20 USG (PADRAO DA CONCESSIONARIA LOCAL)</t>
  </si>
  <si>
    <t xml:space="preserve">CAIXA DE PROTECAO PARA 1 MEDIDOR MONOFASICO, EM CHAPA DE ACO 20 USG (PADRAO DA CONCESSIONARIA LOCAL)</t>
  </si>
  <si>
    <t xml:space="preserve">CAIXA DE PROTECAO PARA 1 MEDIDOR TRIFASICO, EM CHAPA DE ACO 20 USG (PADRAO DA CONCESSIONARIA LOCAL)</t>
  </si>
  <si>
    <t xml:space="preserve">CAIXA EXTERNA DE MEDICAO PARA 1 MEDIDOR TRIFASICO, COM VISOR, EM CHAPA DE ACO 18 USG (PADRAO DA CONCESSIONARIA LOCAL)</t>
  </si>
  <si>
    <t xml:space="preserve">CAIXA EXTERNA DE MEDICAO PARA 4 MEDIDORES MONOFASICOS, COM VISOR, EM CHAPA DE ACO 18 USG (PADRAO DA CONCESSIONARIA LOCAL)</t>
  </si>
  <si>
    <t xml:space="preserve">CAIXA GORDURA DUPLA, CONCRETO PRE MOLDADO, CIRCULAR, COM TAMPA, D = 60* CM</t>
  </si>
  <si>
    <t xml:space="preserve">CAIXA GORDURA, SIMPLES, CONCRETO PRE MOLDADO, CIRCULAR, COM TAMPA, D = 40 CM</t>
  </si>
  <si>
    <t xml:space="preserve">CAIXA INSPECAO EM CONCRETO PARA ATERRAMENTO E PARA RAIOS DIAMETRO = 300 MM</t>
  </si>
  <si>
    <t xml:space="preserve">CAIXA INSPECAO EM POLIETILENO PARA ATERRAMENTO E PARA RAIOS DIAMETRO = 300 MM</t>
  </si>
  <si>
    <t xml:space="preserve">CAIXA INSPECAO, CONCRETO PRE MOLDADO, CIRCULAR, COM TAMPA, D = 60* CM, H= 60* CM</t>
  </si>
  <si>
    <t xml:space="preserve">CAIXA INTERNA DE MEDICAO PARA 1 MEDIDOR TRIFASICO, COM VISOR, EM CHAPA DE ACO 18 USG (PADRAO DA CONCESSIONARIA LOCAL)</t>
  </si>
  <si>
    <t xml:space="preserve">CAIXA INTERNA DE MEDICAO PARA 4 MEDIDORES MONOFASICOS, COM VISOR, EM CHAPA DE ACO 18 USG (PADRAO DA CONCESSIONARIA LOCAL)</t>
  </si>
  <si>
    <t xml:space="preserve">CAIXA INTERNA/EXTERNA DE MEDICAO PARA 1 MEDIDOR MONOFASICO, COM VISOR, EM CHAPA DE ACO 18 USG (PADRAO DA CONCESSIONARIA LOCAL)</t>
  </si>
  <si>
    <t xml:space="preserve">CAIXA OCTOGONAL DE FUNDO MOVEL, EM PVC, DE 3" X 3", PARA ELETRODUTO FLEXIVEL CORRUGADO</t>
  </si>
  <si>
    <t xml:space="preserve">CAIXA OCTOGONAL DE FUNDO MOVEL, EM PVC, DE 4" X 4", PARA ELETRODUTO FLEXIVEL CORRUGADO</t>
  </si>
  <si>
    <t xml:space="preserve">CAIXA PARA HIDROMETRO CONCRETO PRE MOLDADO</t>
  </si>
  <si>
    <t xml:space="preserve">CAIXA PARA MEDICAO COLETIVA TIPO H, PADRAO BIFASICO OU TRIFASICO, PARA ATE 6 MEDIDORES (PADRAO DA CONCESSIONARIA LOCAL)</t>
  </si>
  <si>
    <t xml:space="preserve">CAIXA PARA MEDICAO COLETIVA TIPO K, PADRAO BIFASICO OU TRIFASICO, PARA ATE 2 MEDIDORES (PADRAO DA CONCESSIONARIA LOCAL)</t>
  </si>
  <si>
    <t xml:space="preserve">CAIXA PARA MEDICAO COLETIVA TIPO L, PADRAO BIFASICO OU TRIFASICO, PARA ATE 4 MEDIDORES (PADRAO DA CONCESSIONARIA LOCAL)</t>
  </si>
  <si>
    <t xml:space="preserve">CAIXA PARA MEDICAO COLETIVA TIPO M, PADRAO BIFASICO OU TRIFASICO, PARA ATE 8 MEDIDORES (PADRAO DA CONCESSIONARIA LOCAL)</t>
  </si>
  <si>
    <t xml:space="preserve">CAIXA PARA MEDICAO COLETIVA TIPO N, PADRAO BIFASICO OU TRIFASICO, PARA ATE 12 MEDIDORES (PADRAO DA CONCESSIONARIA LOCAL)</t>
  </si>
  <si>
    <t xml:space="preserve">CAIXA PARA MEDIDOR MONOFASICO, EM POLICARBONATO (TERMOPLASTICO), COM DISJUNTOR</t>
  </si>
  <si>
    <t xml:space="preserve">CAIXA PARA MEDIDOR POLIFASICO, EM POLICARBONATO (TERMOPLASTICO), COM DISJUNTOR</t>
  </si>
  <si>
    <t xml:space="preserve">CAIXA SIFONADA PVC 150 X 150 X 50MM COM TAMPA CEGA QUADRADA BRANCA</t>
  </si>
  <si>
    <t xml:space="preserve">CAIXA SIFONADA PVC, 100 X 100 X 40 MM, COM GRELHA REDONDA BRANCA</t>
  </si>
  <si>
    <t xml:space="preserve">CAIXA SIFONADA PVC, 100 X 100 X 50 MM, COM GRELHA REDONDA BRANCA</t>
  </si>
  <si>
    <t xml:space="preserve">CAIXA SIFONADA PVC, 150 X 150 X 50 MM, COM GRELHA QUADRADA BRANCA (NBR 5688)</t>
  </si>
  <si>
    <t xml:space="preserve">CAIXA SIFONADA PVC, 150 X 150 X 50 MM, COM GRELHA REDONDA BRANCA</t>
  </si>
  <si>
    <t xml:space="preserve">CAIXA SIFONADA PVC, 150 X 185 X 75 MM, COM GRELHA QUADRADA BRANCA</t>
  </si>
  <si>
    <t xml:space="preserve">CAIXA SIFONADA PVC, 150 X 185 X 75 MM, COM TAMPA CEGA QUADRADA BRANCA</t>
  </si>
  <si>
    <t xml:space="preserve">CAIXA SIFONADA PVC, 250 X 230 X 75 MM, COM TAMPA E PORTA TAMPA QUADRADA BRANCA</t>
  </si>
  <si>
    <t xml:space="preserve">CAL HIDRATADA CH-I PARA ARGAMASSAS</t>
  </si>
  <si>
    <t xml:space="preserve">CAL HIDRATADA PARA PINTURA</t>
  </si>
  <si>
    <t xml:space="preserve">CAL VIRGEM COMUM PARA ARGAMASSAS (NBR 6453)</t>
  </si>
  <si>
    <t xml:space="preserve">CALAFETADOR / CALAFATE</t>
  </si>
  <si>
    <t xml:space="preserve">CALAFETADOR / CALAFATE (MENSALISTA)</t>
  </si>
  <si>
    <t xml:space="preserve">CALCARIO DOLOMITICO A (POSTO PEDREIRA/FORNECEDOR, SEM FRETE)</t>
  </si>
  <si>
    <t xml:space="preserve">CALCETEIRO</t>
  </si>
  <si>
    <t xml:space="preserve">CALCETEIRO  (MENSALISTA)</t>
  </si>
  <si>
    <t xml:space="preserve">CALHA MOLDURA AMERICANA DE CHAPA DE ACO GALVANIZADA NUM 26, CORTE 33 CM</t>
  </si>
  <si>
    <t xml:space="preserve">CALHA PARA AGUA FURTADA DE CHAPA DE ACO GALVANIZADA NUM 26, CORTE 40 CM</t>
  </si>
  <si>
    <t xml:space="preserve">CALHA PARA AGUA FURTADA DE CHAPA DE ACO GALVANIZADA NUM 26, CORTE 50 CM</t>
  </si>
  <si>
    <t xml:space="preserve">CALHA PLATIBANDA DE CHAPA DE ACO GALVANIZADA NUM 26, CORTE 45 CM</t>
  </si>
  <si>
    <t xml:space="preserve">CALHA PLUVIAL DE PVC, DIAMETRO ENTRE 119 E 170 MM, COMPRIMENTO DE 3 M, PARA DRENAGEM PREDIAL</t>
  </si>
  <si>
    <t xml:space="preserve">CALHA QUADRADA DE CHAPA DE ACO GALVANIZADA NUM 24, CORTE 100 CM (COLETADO CAIXA)</t>
  </si>
  <si>
    <t xml:space="preserve">CALHA QUADRADA DE CHAPA DE ACO GALVANIZADA NUM 24, CORTE 33 CM (COLETADO CAIXA)</t>
  </si>
  <si>
    <t xml:space="preserve">CALHA QUADRADA DE CHAPA DE ACO GALVANIZADA NUM 24, CORTE 50 CM (COLETADO CAIXA)</t>
  </si>
  <si>
    <t xml:space="preserve">CALHA QUADRADA DE CHAPA DE ACO GALVANIZADA NUM 26, CORTE 33 CM</t>
  </si>
  <si>
    <t xml:space="preserve">CALHA QUADRADA DE CHAPA DE ACO GALVANIZADA NUM 28, CORTE 25 CM</t>
  </si>
  <si>
    <t xml:space="preserve">CALHA/CANALETA DE CONCRETO SIMPLES, TIPO MEIA CANA, D = 20 CM, PARA AGUA PLUVIAL</t>
  </si>
  <si>
    <t xml:space="preserve">CALHA/CANALETA DE CONCRETO SIMPLES, TIPO MEIA CANA, D = 30 CM, PARA AGUA PLUVIAL</t>
  </si>
  <si>
    <t xml:space="preserve">CALHA/CANALETA DE CONCRETO SIMPLES, TIPO MEIA CANA, D = 50 CM, PARA AGUA PLUVIAL</t>
  </si>
  <si>
    <t xml:space="preserve">CALHA/CANALETA DE CONCRETO SIMPLES, TIPO MEIA CANA, D = 60 CM, PARA AGUA PLUVIAL</t>
  </si>
  <si>
    <t xml:space="preserve">CALHA/CANALETA DE CONCRETO SIMPLES, TIPO MEIA CANA, D = 80 CM, PARA AGUA PLUVIAL</t>
  </si>
  <si>
    <t xml:space="preserve">CALHA/CANALETA DE CONCRETO SIMPLES, TIPO MEIA CANA, D= 40 CM, PARA AGUA PLUVIAL</t>
  </si>
  <si>
    <t xml:space="preserve">CAMADA SEPARADORA DE FILME DE POLIETILENO 20 A 25 MICRA</t>
  </si>
  <si>
    <t xml:space="preserve">CAMINHAO TOCO, PESO BRUTO TOTAL 13000 KG, CARGA UTIL MAXIMA 7925 KG, DISTANCIA ENTRE EIXOS 4,80 M, POTENCIA 189 CV (INCLUI CABINE E CHASSI, NAO INCLUI CARROCERIA)</t>
  </si>
  <si>
    <t xml:space="preserve">CAMINHAO TOCO, PESO BRUTO TOTAL 14300 KG, CARGA UTIL MAXIMA 9590 KG, DISTANCIA ENTRE EIXOS 4,76 M, POTENCIA 185 CV (INCLUI CABINE E CHASSI, NAO INCLUI CARROCERIA)</t>
  </si>
  <si>
    <t xml:space="preserve">CAMINHAO TOCO, PESO BRUTO TOTAL 14300 KG, CARGA UTIL MAXIMA 9710 KG, DISTANCIA ENTRE EIXOS 3,56 M, POTENCIA 185 CV (INCLUI CABINE E CHASSI, NAO INCLUI CARROCERIA)</t>
  </si>
  <si>
    <t xml:space="preserve">CAMINHAO TOCO, PESO BRUTO TOTAL 16000 KG, CARGA UTIL MAXIMA DE 10685 KG, DISTANCIA ENTRE EIXOS 4,8M, POTENCIA 189 CV (INCLUI CABINE E CHASSI, NAO INCLUI CARROCERIA)</t>
  </si>
  <si>
    <t xml:space="preserve">CAMINHAO TOCO, PESO BRUTO TOTAL 16000 KG, CARGA UTIL MAXIMA 10600 KG, DISTANCIA ENTRE EIXOS 4,80 M, POTENCIA 275 CV (INCLUI CABINE E CHASSI, NAO INCLUI CARROCERIA)</t>
  </si>
  <si>
    <t xml:space="preserve">CAMINHAO TOCO, PESO BRUTO TOTAL 16000 KG, CARGA UTIL MAXIMA 10780 KG, DISTANCIA ENTRE EIXOS 3,56 M, POTENCIA 275 CV (INCLUI CABINE E CHASSI, NAO INCLUI CARROCERIA)</t>
  </si>
  <si>
    <t xml:space="preserve">CAMINHAO TOCO, PESO BRUTO TOTAL 16000 KG, CARGA UTIL MAXIMA 11030 KG, DISTANCIA ENTRE EIXOS 3,56M, POTENCIA 186 CV (INCLUI CABINE E CHASSI, NAO INCLUI CARROCERIA)</t>
  </si>
  <si>
    <t xml:space="preserve">CAMINHAO TOCO, PESO BRUTO TOTAL 16000 KG, CARGA UTIL MAXIMA 11130 KG, DISTANCIA ENTRE EIXOS 5,36 M, POTENCIA 185 CV (INCLUI CABINE E CHASSI, NAO INCLUI CARROCERIA)</t>
  </si>
  <si>
    <t xml:space="preserve">CAMINHAO TOCO, PESO BRUTO TOTAL 16000 KG, CARGA UTIL MAXIMA 13071 KG, DISTANCIA ENTRE EIXOS 4,80 M, POTENCIA 230 CV (INCLUI CABINE E CHASSI, NAO INCLUI CARROCERIA)</t>
  </si>
  <si>
    <t xml:space="preserve">CAMINHAO TOCO, PESO BRUTO TOTAL 8250 KG, CARGA UTIL MAXIMA 5110 KG, DISTANCIA ENTRE EIXOS 4,30 M, POTENCIA 162 CV (INCLUI CABINE E CHASSI, NAO INCLUI CARROCERIA)</t>
  </si>
  <si>
    <t xml:space="preserve">CAMINHAO TOCO, PESO BRUTO TOTAL 9000 KG, CARGA UTIL MAXIMA 5940 KG, DISTANCIA ENTRE EIXOS 3,69 M, POTENCIA 177 CV (INCLUI CABINE E CHASSI, NAO INCLUI CARROCERIA)</t>
  </si>
  <si>
    <t xml:space="preserve">CAMINHAO TOCO, PESO BRUTO TOTAL 9600 KG, CARGA UTIL MAXIMA 6110 KG, DISTANCIA ENTRE EIXOS 3,70 M, POTENCIA 156 CV (INCLUI CABINE E CHASSI, NAO INCLUI CARROCERIA)</t>
  </si>
  <si>
    <t xml:space="preserve">CAMINHAO TOCO, PESO BRUTO TOTAL 9600 KG, CARGA UTIL MAXIMA 6200 KG, DISTANCIA ENTRE EIXOS 3,10 M, POTENCIA 156 CV (INCLUI CABINE E CHASSI, NAO INCLUI CARROCERIA)</t>
  </si>
  <si>
    <t xml:space="preserve">CAMINHAO TOCO, PESO BRUTO TOTAL 9700 KG, CARGA UTIL MAXIMA 6360 KG, DISTANCIA ENTRE EIXOS 4,30 M, POTENCIA 160 CV (INCLUI CABINE E CHASSI, NAO INCLUI CARROCERIA)</t>
  </si>
  <si>
    <t xml:space="preserve">CAMINHAO TRUCADO, PESO BRUTO TOTAL 22000 KG, CARGA UTIL MAXIMA 15350 KG, DISTANCIA ENTRE EIXOS 5,17 M, POTENCIA 238 CV (INCLUI CABINE E CHASSI, NAO INCLUI CARROCERIA)</t>
  </si>
  <si>
    <t xml:space="preserve">CAMINHAO TRUCADO, PESO BRUTO TOTAL 23000 KG, CARGA UTIL MAXIMA 15378 KG, DISTANCIA ENTRE EIXOS 4,80 M, POTENCIA 326 CV (INCLUI CABINE E CHASSI, NAO INCLUI CARROCERIA)</t>
  </si>
  <si>
    <t xml:space="preserve">CAMINHAO TRUCADO, PESO BRUTO TOTAL 23000 KG, CARGA UTIL MAXIMA 15935 KG, DISTANCIA ENTRE EIXOS 4,80 M, POTENCIA 230 CV (INCLUI CABINE E CHASSI, NAO INCLUI CARROCERIA)</t>
  </si>
  <si>
    <t xml:space="preserve">CAMINHAO TRUCADO, PESO BRUTO TOTAL 23000 KG, CARGA UTIL MAXIMA 15940 KG, DISTANCIA ENTRE EIXOS 3,60 M, POTENCIA 286 CV (INCLUI CABINE E CHASSI, NAO INCLUI CARROCERIA)</t>
  </si>
  <si>
    <t xml:space="preserve">CAMINHAO TRUCADO, PESO BRUTO TOTAL 23000 KG, CARGA UTIL MAXIMA 16190 KG, DISTANCIA ENTRE EIXOS 3,60 M, POTENCIA 286 CV (INCLUI CABINE E CHASSI, NAO INCLUI CARROCERIA)</t>
  </si>
  <si>
    <t xml:space="preserve">CAMINHAO TRUCADO, PESO BRUTO TOTAL 23000 KG, CARGA UTIL MAXIMA 16360 KG, CABINE ESTENDIDA, DISTANCIA ENTRE EIXOS 3,56 M, POTENCIA 275 CV (INCLUI CABINE E CHASSI, NAO INCLUI CARROCERIA)</t>
  </si>
  <si>
    <t xml:space="preserve">CAMINHONETE COM MOTOR A DIESEL, POTENCIA *160* CV, CABINE DUPLA, 4X4</t>
  </si>
  <si>
    <t xml:space="preserve">CAMPAINHA ALTA POTENCIA 110V / 220V, DIAMETRO 150 MM</t>
  </si>
  <si>
    <t xml:space="preserve">CAMPAINHA CIGARRA 127 V / 220 V (APENAS MODULO)</t>
  </si>
  <si>
    <t xml:space="preserve">CAMPAINHA CIGARRA 127 V / 220 V, CONJUNTO MONTADO PARA EMBUTIR 4" X 2" (PLACA + SUPORTE + MODULO)</t>
  </si>
  <si>
    <t xml:space="preserve">CANALETA CONCRETO ESTRUTURAL 14 X 19 X 29 CM, FBK 14 MPA (NBR 6136)</t>
  </si>
  <si>
    <t xml:space="preserve">CANALETA CONCRETO ESTRUTURAL 14 X 19 X 29 CM, FBK 4,5 MPA (NBR 6136)</t>
  </si>
  <si>
    <t xml:space="preserve">CANALETA CONCRETO ESTRUTURAL 14 X 19 X 39 CM, FBK 14 MPA (NBR 6136)</t>
  </si>
  <si>
    <t xml:space="preserve">CANALETA CONCRETO ESTRUTURAL 14 X 19 X 39 CM, FBK 4,5 MPA (NBR 6136)</t>
  </si>
  <si>
    <t xml:space="preserve">CANALETA CONCRETO 14 X 19 X 19 CM (CLASSE C - NBR 6136)</t>
  </si>
  <si>
    <t xml:space="preserve">CANALETA CONCRETO 19 X 19 X 19 CM (CLASSE C - NBR 6136)</t>
  </si>
  <si>
    <t xml:space="preserve">CANALETA CONCRETO 9 X 19 X 19 CM (CLASSE C - NBR 6136)</t>
  </si>
  <si>
    <t xml:space="preserve">CANALETA ESTRUTURAL CERAMICA, 14 X 19 X 19 CM, 6,0 MPA (NBR 15270)</t>
  </si>
  <si>
    <t xml:space="preserve">CANALETA ESTRUTURAL CERAMICA, 14 X 19 X 29 CM, 4,0 MPA (NBR 15270)</t>
  </si>
  <si>
    <t xml:space="preserve">CANALETA ESTRUTURAL CERAMICA, 14 X 19 X 29 CM, 6,0 MPA (NBR 15270)</t>
  </si>
  <si>
    <t xml:space="preserve">CANALETA ESTRUTURAL CERAMICA, 14 X 19 X 39 CM, 4,0 MPA (NBR 15270)</t>
  </si>
  <si>
    <t xml:space="preserve">CANALETA ESTRUTURAL CERAMICA, 14 X 19 X 39 CM, 6,0 MPA (NBR 15270)</t>
  </si>
  <si>
    <t xml:space="preserve">CANOPLA ACABAMENTO CROMADO PARA INSTALACAO DE SPRINKLER, SOB FORRO, 15 MM</t>
  </si>
  <si>
    <t xml:space="preserve">CANTONEIRA "U" ALUMINIO ABAS IGUAIS 1 ", E = 3/32 "</t>
  </si>
  <si>
    <t xml:space="preserve">CANTONEIRA ACO ABAS IGUAIS (QUALQUER BITOLA), ESPESSURA ENTRE 1/8" E 1/4"</t>
  </si>
  <si>
    <t xml:space="preserve">CANTONEIRA ALUMINIO ABAS DESIGUAIS 1" X 3/4 ", E = 1/8 "</t>
  </si>
  <si>
    <t xml:space="preserve">CANTONEIRA ALUMINIO ABAS DESIGUAIS 2 1/2" X 1/2 ", E = 3/16 "</t>
  </si>
  <si>
    <t xml:space="preserve">CANTONEIRA ALUMINIO ABAS IGUAIS 1 ", E = 1/8 ", 25,40 X 3,17 MM (0,408 KG/M)</t>
  </si>
  <si>
    <t xml:space="preserve">CANTONEIRA ALUMINIO ABAS IGUAIS 1 ", E = 3 /16 "</t>
  </si>
  <si>
    <t xml:space="preserve">CANTONEIRA ALUMINIO ABAS IGUAIS 1 1/2 ", E = 3/16 "</t>
  </si>
  <si>
    <t xml:space="preserve">CANTONEIRA ALUMINIO ABAS IGUAIS 1 1/4 ", E = 3/16 "</t>
  </si>
  <si>
    <t xml:space="preserve">CANTONEIRA ALUMINIO ABAS IGUAIS 2 ", E = 1/4 "</t>
  </si>
  <si>
    <t xml:space="preserve">CANTONEIRA ALUMINIO ABAS IGUAIS 2 ", E = 1/8 "</t>
  </si>
  <si>
    <t xml:space="preserve">CANTONEIRA DE ACO 3 "  X  3 "  X  1/4 "</t>
  </si>
  <si>
    <t xml:space="preserve">CANTONEIRA FERRO GALVANIZADO DE ABAS IGUAIS, 1 1/2" X 1/4" (L X E), 3,40 KG/M</t>
  </si>
  <si>
    <t xml:space="preserve">CANTONEIRA FERRO GALVANIZADO DE ABAS IGUAIS, 1" X 1/8" (L X E) , 1,20KG/M</t>
  </si>
  <si>
    <t xml:space="preserve">CANTONEIRA FERRO GALVANIZADO DE ABAS IGUAIS, 2" X 3/8" (L X E), 6,9 KG/M</t>
  </si>
  <si>
    <t xml:space="preserve">CANTONEIRA FERRO GALVANIZADO DE ABAS IGUAIS, 3/4" X 1/8" (L X E)</t>
  </si>
  <si>
    <t xml:space="preserve">CAP OU TAMPAO DE FERRO GALVANIZADO, COM ROSCA BSP, DE 1 1/2"</t>
  </si>
  <si>
    <t xml:space="preserve">CAP OU TAMPAO DE FERRO GALVANIZADO, COM ROSCA BSP, DE 1 1/4"</t>
  </si>
  <si>
    <t xml:space="preserve">CAP OU TAMPAO DE FERRO GALVANIZADO, COM ROSCA BSP, DE 1/2"</t>
  </si>
  <si>
    <t xml:space="preserve">CAP OU TAMPAO DE FERRO GALVANIZADO, COM ROSCA BSP, DE 1/4"</t>
  </si>
  <si>
    <t xml:space="preserve">CAP OU TAMPAO DE FERRO GALVANIZADO, COM ROSCA BSP, DE 1"</t>
  </si>
  <si>
    <t xml:space="preserve">CAP OU TAMPAO DE FERRO GALVANIZADO, COM ROSCA BSP, DE 2 1/2"</t>
  </si>
  <si>
    <t xml:space="preserve">CAP OU TAMPAO DE FERRO GALVANIZADO, COM ROSCA BSP, DE 2"</t>
  </si>
  <si>
    <t xml:space="preserve">CAP OU TAMPAO DE FERRO GALVANIZADO, COM ROSCA BSP, DE 3/4"</t>
  </si>
  <si>
    <t xml:space="preserve">CAP OU TAMPAO DE FERRO GALVANIZADO, COM ROSCA BSP, DE 3/8"</t>
  </si>
  <si>
    <t xml:space="preserve">CAP OU TAMPAO DE FERRO GALVANIZADO, COM ROSCA BSP, DE 3"</t>
  </si>
  <si>
    <t xml:space="preserve">CAP OU TAMPAO DE FERRO GALVANIZADO, COM ROSCA BSP, DE 4"</t>
  </si>
  <si>
    <t xml:space="preserve">CAP PPR DN 20 MM, PARA AGUA QUENTE PREDIAL</t>
  </si>
  <si>
    <t xml:space="preserve">CAP PPR DN 25 MM, PARA AGUA QUENTE PREDIAL</t>
  </si>
  <si>
    <t xml:space="preserve">CAP PVC, ROSCAVEL, 1 1/2",  AGUA FRIA PREDIAL</t>
  </si>
  <si>
    <t xml:space="preserve">CAP PVC, ROSCAVEL, 1 1/4",  AGUA FRIA PREDIAL</t>
  </si>
  <si>
    <t xml:space="preserve">CAP PVC, ROSCAVEL, 1/2", PARA AGUA FRIA PREDIAL</t>
  </si>
  <si>
    <t xml:space="preserve">CAP PVC, ROSCAVEL, 1",  PARA AGUA FRIA PREDIAL</t>
  </si>
  <si>
    <t xml:space="preserve">CAP PVC, ROSCAVEL, 2 1/2",  AGUA FRIA PREDIAL</t>
  </si>
  <si>
    <t xml:space="preserve">CAP PVC, ROSCAVEL, 2",  AGUA FRIA PREDIAL</t>
  </si>
  <si>
    <t xml:space="preserve">CAP PVC, ROSCAVEL, 3/4",  PARA AGUA FRIA PREDIAL</t>
  </si>
  <si>
    <t xml:space="preserve">CAP PVC, ROSCAVEL, 3",  AGUA FRIA PREDIAL</t>
  </si>
  <si>
    <t xml:space="preserve">CAP PVC, SERIE R, DN 100 MM, PARA ESGOTO PREDIAL</t>
  </si>
  <si>
    <t xml:space="preserve">CAP PVC, SERIE R, DN 150 MM, PARA ESGOTO PREDIAL</t>
  </si>
  <si>
    <t xml:space="preserve">CAP PVC, SERIE R, DN 75 MM, PARA ESGOTO PREDIAL</t>
  </si>
  <si>
    <t xml:space="preserve">CAP PVC, SOLDAVEL, DN 100 MM, SERIE NORMAL, PARA ESGOTO PREDIAL</t>
  </si>
  <si>
    <t xml:space="preserve">CAP PVC, SOLDAVEL, DN 50 MM, SERIE NORMAL, PARA ESGOTO PREDIAL</t>
  </si>
  <si>
    <t xml:space="preserve">CAP PVC, SOLDAVEL, DN 75 MM, SERIE NORMAL, PARA ESGOTO PREDIAL</t>
  </si>
  <si>
    <t xml:space="preserve">CAP PVC, SOLDAVEL, 110 MM, PARA AGUA FRIA PREDIAL</t>
  </si>
  <si>
    <t xml:space="preserve">CAP PVC, SOLDAVEL, 20 MM, PARA AGUA FRIA PREDIAL</t>
  </si>
  <si>
    <t xml:space="preserve">CAP PVC, SOLDAVEL, 25 MM, PARA AGUA FRIA PREDIAL</t>
  </si>
  <si>
    <t xml:space="preserve">CAP PVC, SOLDAVEL, 32 MM, PARA AGUA FRIA PREDIAL</t>
  </si>
  <si>
    <t xml:space="preserve">CAP PVC, SOLDAVEL, 40 MM, PARA AGUA FRIA PREDIAL</t>
  </si>
  <si>
    <t xml:space="preserve">CAP PVC, SOLDAVEL, 50 MM, PARA AGUA FRIA PREDIAL</t>
  </si>
  <si>
    <t xml:space="preserve">CAP PVC, SOLDAVEL, 60 MM, PARA AGUA FRIA PREDIAL</t>
  </si>
  <si>
    <t xml:space="preserve">CAP PVC, SOLDAVEL, 75 MM, PARA AGUA FRIA PREDIAL</t>
  </si>
  <si>
    <t xml:space="preserve">CAP PVC, SOLDAVEL, 85 MM, PARA AGUA FRIA PREDIAL</t>
  </si>
  <si>
    <t xml:space="preserve">CAP, PVC PBA, JE, DN 100 / DE 110 MM,  PARA REDE DE AGUA (NBR 10351)</t>
  </si>
  <si>
    <t xml:space="preserve">CAP, PVC PBA, JE, DN 50 / DE 60 MM,  PARA REDE DE AGUA (NBR 10351)</t>
  </si>
  <si>
    <t xml:space="preserve">CAP, PVC PBA, JE, DN 75 / DE 85 MM,  PARA REDE DE AGUA (NBR 10351)</t>
  </si>
  <si>
    <t xml:space="preserve">CAP, PVC, JE, OCRE, DN 150 MM (CONEXAO PARA TUBO COLETOR DE ESGOTO)</t>
  </si>
  <si>
    <t xml:space="preserve">CAP, PVC, JE, OCRE, DN 200 MM (CONEXAO PARA TUBO COLETOR DE ESGOTO)</t>
  </si>
  <si>
    <t xml:space="preserve">CAPA PARA CHUVA EM PVC COM FORRO DE POLIESTER, COM CAPUZ (AMARELA OU AZUL)</t>
  </si>
  <si>
    <t xml:space="preserve">CAPACETE DE SEGURANCA ABA FRONTAL COM SUSPENSAO DE POLIETILENO, SEM JUGULAR (CLASSE B)</t>
  </si>
  <si>
    <t xml:space="preserve">CAPACITOR TRIFASICO, POTENCIA 2,5 KVAR, TENSAO 220 V, FORNECIDO COM CAPA PROTETORA, RESISTOR INTERNO A UNIDADE CAPACITIVA</t>
  </si>
  <si>
    <t xml:space="preserve">CAPACITOR TRIFASICO, POTENCIA 5 KVAR, TENSAO 220 V, FORNECIDO COM CAPA PROTETORA, RESISTOR INTERNO A UNIDADE CAPACITIVA</t>
  </si>
  <si>
    <t xml:space="preserve">CAPIM BRAQUIARIA DECUMBENS/ BRAQUIARINHA, VC *70*% MINIMO</t>
  </si>
  <si>
    <t xml:space="preserve">CARENAGEM /TAMPA, EM PLASTICO, COR BRANCA, UTILIZADO EM KIT CHASSI METALICO PARA INSTALACAO HIDRAULICA DE CUBA SIMPLES SEM MAQUINA DE LAVAR ROUPA, LARGURA *355* MM X ALTURA *670* MM (COM FUROS E DEMAIS ENCAIXES)</t>
  </si>
  <si>
    <t xml:space="preserve">CARENAGEM /TAMPA, EM PLASTICO, COR BRANCA, UTILIZADO EM KIT CHASSI METALICO PARA INSTALACAO HIDRAULICA DE TANQUE COM MAQUINA DE LAVAR ROUPA, LARGURA *360* MM X ALTURA *470* MM (COM FUROS E DEMAIS ENCAIXES)</t>
  </si>
  <si>
    <t xml:space="preserve">CARPETE DE NYLON EM MANTA PARA TRAFEGO COMERCIAL PESADO, E = 6 A 7 MM (INSTALADO)</t>
  </si>
  <si>
    <t xml:space="preserve">CARPETE DE NYLON EM MANTA PARA TRAFEGO COMERCIAL PESADO, E = 9 A 10 MM (INSTALADO)</t>
  </si>
  <si>
    <t xml:space="preserve">CARPETE DE NYLON EM PLACAS 50 X 50 CM PARA TRAFEGO COMERCIAL PESADO, E = 6,5 MM (INSTALADO)</t>
  </si>
  <si>
    <t xml:space="preserve">CARPETE DE POLIESTER EM MANTA PARA TRAFEGO COMERCIAL PESADO, E = 4 A 5 MM (INSTALADO)</t>
  </si>
  <si>
    <t xml:space="preserve">CARPETE DE POLIPROPILENO EM MANTA PARA TRAFEGO COMERCIAL MEDIO, E = 5 A 6 MM (INSTALADO)</t>
  </si>
  <si>
    <t xml:space="preserve">CARPINTEIRO AUXILIAR</t>
  </si>
  <si>
    <t xml:space="preserve">CARPINTEIRO AUXILIAR (MENSALISTA)</t>
  </si>
  <si>
    <t xml:space="preserve">CARPINTEIRO DE ESQUADRIAS</t>
  </si>
  <si>
    <t xml:space="preserve">CARPINTEIRO DE ESQUADRIAS (MENSALISTA)</t>
  </si>
  <si>
    <t xml:space="preserve">CARPINTEIRO DE FORMAS</t>
  </si>
  <si>
    <t xml:space="preserve">CARPINTEIRO DE FORMAS (MENSALISTA)</t>
  </si>
  <si>
    <t xml:space="preserve">CARRANCA PARA JANELA VENEZIANA DE ABRIR, EM LATAO CROMADO, SIMPLES, PARA APARAFUSAR NA PAREDE</t>
  </si>
  <si>
    <t xml:space="preserve">CARRINHO COM 2 PNEUS PARA TRANSPORTAR TUBO CONCRETO, ALTURA ATE 1,0 M E DIAMETRO ATE 1000MM, COM ESTRUTURA EM PERFIL OU TUBO METALICO</t>
  </si>
  <si>
    <t xml:space="preserve">CARRINHO DE MAO DE ACO CAPACIDADE 50 A 60 L, PNEU COM CAMARA</t>
  </si>
  <si>
    <t xml:space="preserve">CARROCERIA FIXA ABERTA DE MADEIRA PARA TRANSPORTE GERAL DE CARGA SECA DIMENSOES APROXIMADAS 2,25 X 4,10 X 0,50 M (INCLUI MONTAGEM, NAO INCLUI CAMINHAO)</t>
  </si>
  <si>
    <t xml:space="preserve">CARROCERIA FIXA ABERTA DE MADEIRA PARA TRANSPORTE GERAL DE CARGA SECA DIMENSOES APROXIMADAS 2,5 X 5,5 X 0,50 M (INCLUI MONTAGEM, NAO INCLUI CAMINHAO)</t>
  </si>
  <si>
    <t xml:space="preserve">CARROCERIA FIXA ABERTA DE MADEIRA PARA TRANSPORTE GERAL DE CARGA SECA DIMENSOES APROXIMADAS 2,5 X 6,00 X 0,50 M (INCLUI MONTAGEM, NAO INCLUI CAMINHAO)</t>
  </si>
  <si>
    <t xml:space="preserve">CARROCERIA FIXA ABERTA DE MADEIRA PARA TRANSPORTE GERAL DE CARGA SECA DIMENSOES APROXIMADAS 2,5 X 6,5 X 0,50 M (INCLUI MONTAGEM, NAO INCLUI CAMINHAO)</t>
  </si>
  <si>
    <t xml:space="preserve">CARROCERIA FIXA ABERTA DE MADEIRA PARA TRANSPORTE GERAL DE CARGA SECA DIMENSOES APROXIMADAS 2,5 X 7,00 X 0,50 M (INCLUI MONTAGEM, NAO INCLUI CAMINHAO)</t>
  </si>
  <si>
    <t xml:space="preserve">CARROCERIA FIXA ABERTA DE MADEIRA PARA TRANSPORTE GERAL DE CARGA SECA DIMENSOES APROXIMADAS 2,5 X 7,5 X 0,50 M (INCLUI MONTAGEM, NAO INCLUI CAMINHAO)</t>
  </si>
  <si>
    <t xml:space="preserve">CARVAO ANTRACITO PARA FILTRO, GRAO VARIANDO DE 0,8 ATE 1,1 MM, COEFICIENTE DE UNIFORMIDADE MENOR QUE 1,7 MM</t>
  </si>
  <si>
    <t xml:space="preserve">T     </t>
  </si>
  <si>
    <t xml:space="preserve">CARVAO ANTRACITO PARA FILTRO, GRAO VARIANDO DE 0,8 ATE 1,1 MM, COEFICIENTE DE UNIFORMIDADE MENOR QUE 1,7 MM (DISTRIBUIDOR)</t>
  </si>
  <si>
    <t xml:space="preserve">CASCALHO DE CAVA</t>
  </si>
  <si>
    <t xml:space="preserve">CASCALHO DE RIO</t>
  </si>
  <si>
    <t xml:space="preserve">CASCALHO LAVADO</t>
  </si>
  <si>
    <t xml:space="preserve">CAVALETE PARA TALHA COM ESTRUTURA EM TUBO METALICO ALTURA MINIMA 3,2 M EQUIPADO COM RODAS DE BORRACHA PARA MOVIMENTACAO DE TUBOS DE CONCRETO NA CENTRAL DE PREMOLDADOS COM CAPACIDADE DE CARGA DE 3 TONELADAS</t>
  </si>
  <si>
    <t xml:space="preserve">CAVALO MECANICO TRACAO 4X2, PESO BRUTO TOTAL COMBINADO 49000 KG, CAPACIDADE MAXIMA DE TRACAO *66000* KG, POTENCIA *360* CV (INCLUI CABINE E CHASSI, NAO INCLUI SEMIRREBOQUE)</t>
  </si>
  <si>
    <t xml:space="preserve">CAVALO MECANICO TRACAO 4X2, PESO BRUTO TOTAL 16000 KG, CAPACIDADE MAXIMA DE TRACAO *36000* KG, DISTANCIA ENTRE EIXOS *3,56* M, POTENCIA *286* CV (INCLUI CABINE E CHASSI, NAO INCLUI SEMIRREBOQUE)</t>
  </si>
  <si>
    <t xml:space="preserve">CAVALO MECANICO TRACAO 4X2, PESO BRUTO TOTAL 16000 KG, CAPACIDADE MAXIMA DE TRACAO *45000* KG, DISTANCIA ENTRE EIXOS *3,56* M, POTENCIA *330* CV (INCLUI CABINE E CHASSI, NAO INCLUI SEMIRREBOQUE)</t>
  </si>
  <si>
    <t xml:space="preserve">CAVALO MECANICO TRACAO 4X2, PESO BRUTO TOTAL 16000 KG, CAPACIDADE MAXIMA DE TRACAO *80000* KG, POTENCIA *380* CV (INCLUI CABINE E CHASSI, NAO INCLUI SEMIRREBOQUE)</t>
  </si>
  <si>
    <t xml:space="preserve">CAVALO MECANICO TRACAO 6X2, PESO BRUTO TOTAL COMBINADO 56000 KG, CAPACIDADE MAXIMA DE TRACAO *66000* KG, POTENCIA *360* CV (INCLUI CABINE E CHASSI, NAO INCLUI SEMIRREBOQUE)</t>
  </si>
  <si>
    <t xml:space="preserve">CAVOUQUEIRO OU OPERADOR DE PERFURATRIZ / ROMPEDOR</t>
  </si>
  <si>
    <t xml:space="preserve">CAVOUQUEIRO OU OPERADOR DE PERFURATRIZ / ROMPEDOR (MENSALISTA)</t>
  </si>
  <si>
    <t xml:space="preserve">CENTRALIZADOR DE BARRA DE ACO (CHUMBADOR TIPO CARAMBOLA), PARA ACO ATE 20 MM</t>
  </si>
  <si>
    <t xml:space="preserve">CERA  LIQUIDA</t>
  </si>
  <si>
    <t xml:space="preserve">CHAPA ACO INOX AISI 304 NUMERO 4 (E = 6 MM), ACABAMENTO NUMERO 1 (LAMINADO A QUENTE, FOSCO)</t>
  </si>
  <si>
    <t xml:space="preserve">CHAPA ACO INOX AISI 304 NUMERO 9 (E = 4 MM), ACABAMENTO NUMERO 1 (LAMINADO A QUENTE, FOSCO)</t>
  </si>
  <si>
    <t xml:space="preserve">CHAPA DE ACO CARBONO LAMINADO A QUENTE, QUALIDADE ESTRUTURAL, BITOLA 3/16", E =4,75 MM (37,29 KG/M2)</t>
  </si>
  <si>
    <t xml:space="preserve">CHAPA DE ACO FINA A FRIO BITOLA MSG 20, E = 0,90 MM (7,20 KG/M2)</t>
  </si>
  <si>
    <t xml:space="preserve">CHAPA DE ACO FINA A FRIO BITOLA MSG 24, E = 0,60 MM (4,80 KG/M2)</t>
  </si>
  <si>
    <t xml:space="preserve">CHAPA DE ACO FINA A FRIO BITOLA MSG 26, E = 0,45 MM (3,60 KG/M2)</t>
  </si>
  <si>
    <t xml:space="preserve">CHAPA DE ACO FINA A QUENTE BITOLA MSG 13, E = 2,25 MM (18,00 KG/M2)</t>
  </si>
  <si>
    <t xml:space="preserve">CHAPA DE ACO FINA A QUENTE BITOLA MSG 14, E = 2,00 MM (16,0 KG/M2)</t>
  </si>
  <si>
    <t xml:space="preserve">CHAPA DE ACO FINA A QUENTE BITOLA MSG 16, E = 1,50 MM (12,00 KG/M2)</t>
  </si>
  <si>
    <t xml:space="preserve">CHAPA DE ACO FINA A QUENTE BITOLA MSG 18, E = 1,20 MM (9,60 KG/M2)</t>
  </si>
  <si>
    <t xml:space="preserve">CHAPA DE ACO FINA A QUENTE BITOLA MSG 3/16 ", E = 4,75 MM (38,00 KG/M2)</t>
  </si>
  <si>
    <t xml:space="preserve">CHAPA DE ACO GALVANIZADA BITOLA GSG 14, E = 1,95 MM (15,60 KG/M2)</t>
  </si>
  <si>
    <t xml:space="preserve">CHAPA DE ACO GALVANIZADA BITOLA GSG 16, E = 1,55 MM (12,40 KG/M2)</t>
  </si>
  <si>
    <t xml:space="preserve">CHAPA DE ACO GALVANIZADA BITOLA GSG 18, E = 1,25 MM (10,00 KG/M2)</t>
  </si>
  <si>
    <t xml:space="preserve">CHAPA DE ACO GALVANIZADA BITOLA GSG 19, E = 1,11 MM (8,88 KG/M2)</t>
  </si>
  <si>
    <t xml:space="preserve">CHAPA DE ACO GALVANIZADA BITOLA GSG 20, E = 0,95 MM (7,60 KG/M2)</t>
  </si>
  <si>
    <t xml:space="preserve">CHAPA DE ACO GALVANIZADA BITOLA GSG 22, E = 0,80 MM (6,40 KG/M2)</t>
  </si>
  <si>
    <t xml:space="preserve">CHAPA DE ACO GALVANIZADA BITOLA GSG 24, E = 0,65 MM (5,20 KG/M2)</t>
  </si>
  <si>
    <t xml:space="preserve">CHAPA DE ACO GALVANIZADA BITOLA GSG 26, E = 0,50 MM (4,00 KG/M2)</t>
  </si>
  <si>
    <t xml:space="preserve">CHAPA DE ACO GALVANIZADA BITOLA GSG 30, E = 0,35 MM (2,80 KG/M2)</t>
  </si>
  <si>
    <t xml:space="preserve">CHAPA DE ACO GROSSA, ASTM A36, E = 1 " (25,40 MM) 199,18 KG/M2</t>
  </si>
  <si>
    <t xml:space="preserve">CHAPA DE ACO GROSSA, ASTM A36, E = 1/2 " (12,70 MM) 99,59 KG/M2</t>
  </si>
  <si>
    <t xml:space="preserve">CHAPA DE ACO GROSSA, ASTM A36, E = 1/4 " (6,35 MM) 49,79 KG/M2</t>
  </si>
  <si>
    <t xml:space="preserve">CHAPA DE ACO GROSSA, ASTM A36, E = 3/4 " (19,05 MM) 149,39 KG/M2</t>
  </si>
  <si>
    <t xml:space="preserve">CHAPA DE ACO GROSSA, ASTM A36, E = 3/8 " (9,53 MM) 74,69 KG/M2</t>
  </si>
  <si>
    <t xml:space="preserve">CHAPA DE ACO GROSSA, ASTM A36, E = 5/8 " (15,88 MM) 124,49 KG/M2</t>
  </si>
  <si>
    <t xml:space="preserve">CHAPA DE ACO GROSSA, ASTM A36, E = 7/8 " (22,23 MM) 174,28 KG/M2</t>
  </si>
  <si>
    <t xml:space="preserve">CHAPA DE ACO GROSSA, SAE 1020, BITOLA 1/4", E = 6,35 MM (49,85 KG/M2)</t>
  </si>
  <si>
    <t xml:space="preserve">CHAPA DE ACO XADREZ PARA PISOS, E = 1/4 " (6,30 MM) 54,53 KG/M2</t>
  </si>
  <si>
    <t xml:space="preserve">CHAPA DE ALUMINIO, E = 3 MM, L = 1000 MM - 8,10 KG/M2 (LIGA 1200 - H14)</t>
  </si>
  <si>
    <t xml:space="preserve">CHAPA DE ALUMINIO, E = 4 MM, L = 1000 MM - 10,8 KG/M2 (LIGA 1200 - H14)</t>
  </si>
  <si>
    <t xml:space="preserve">CHAPA DE ALUMINIO, E = 5 MM, L = 1060 MM - 13,5 KG/M2 (LIGA 1200 - H14)</t>
  </si>
  <si>
    <t xml:space="preserve">CHAPA DE GESSO ACARTONADO, RESISTENTE A UMIDADE (RU), COR VERDE, E = 12,5 MM, 1200 X 1800 MM (L X C)</t>
  </si>
  <si>
    <t xml:space="preserve">CHAPA DE GESSO ACARTONADO, RESISTENTE A UMIDADE (RU), COR VERDE, E = 12,5 MM, 1200 X 2400 MM (L X C)</t>
  </si>
  <si>
    <t xml:space="preserve">CHAPA DE GESSO ACARTONADO, RESISTENTE AO FOGO (RF), COR ROSA, E = 12,5 MM, 1200 X 1800 MM (L X C)</t>
  </si>
  <si>
    <t xml:space="preserve">CHAPA DE GESSO ACARTONADO, RESISTENTE AO FOGO (RF), COR ROSA, E = 12,5 MM, 1200 X 2400 MM (L X C)</t>
  </si>
  <si>
    <t xml:space="preserve">CHAPA DE GESSO ACARTONADO, STANDARD (ST), COR BRANCA, E = 12,5 MM, 1200 X 1800 MM (L X C)</t>
  </si>
  <si>
    <t xml:space="preserve">CHAPA DE GESSO ACARTONADO, STANDARD (ST), COR BRANCA, E = 12,5 MM, 1200 X 2400 MM (L X C)</t>
  </si>
  <si>
    <t xml:space="preserve">CHAPA DE LAMINADO MELAMINICO, LISO BRILHANTE, DE *1,25 X 3,08* M, E = 0,8 MM</t>
  </si>
  <si>
    <t xml:space="preserve">CHAPA DE LAMINADO MELAMINICO, LISO FOSCO, DE *1,25 X 3,08* M, E = 0,8 MM</t>
  </si>
  <si>
    <t xml:space="preserve">CHAPA DE LAMINADO MELAMINICO, TEXTURIZADO, DE *1,25 X 3,08* M, E = 0,8 MM</t>
  </si>
  <si>
    <t xml:space="preserve">CHAPA DE MADEIRA COMPENSADA DE PINUS, VIROLA OU EQUIVALENTE, DE *2,2 X 1,6* M, E = 10 MM</t>
  </si>
  <si>
    <t xml:space="preserve">CHAPA DE MADEIRA COMPENSADA DE PINUS, VIROLA OU EQUIVALENTE, DE *2,2 X 1,6* M, E = 12 MM</t>
  </si>
  <si>
    <t xml:space="preserve">CHAPA DE MADEIRA COMPENSADA DE PINUS, VIROLA OU EQUIVALENTE, DE *2,2 X 1,6* M, E = 15 MM</t>
  </si>
  <si>
    <t xml:space="preserve">CHAPA DE MADEIRA COMPENSADA DE PINUS, VIROLA OU EQUIVALENTE, DE *2,2 X 1,6* M, E = 20 MM</t>
  </si>
  <si>
    <t xml:space="preserve">CHAPA DE MADEIRA COMPENSADA DE PINUS, VIROLA OU EQUIVALENTE, DE *2,2 X 1,6* M, E = 25 MM</t>
  </si>
  <si>
    <t xml:space="preserve">CHAPA DE MADEIRA COMPENSADA DE PINUS, VIROLA OU EQUIVALENTE, DE *2,2 X 1,6* M, E = 6 MM</t>
  </si>
  <si>
    <t xml:space="preserve">CHAPA DE MADEIRA COMPENSADA DE PINUS, VIROLA OU EQUIVALENTE, DE *2,2 X 1,6* M, E = 8 MM</t>
  </si>
  <si>
    <t xml:space="preserve">CHAPA DE MADEIRA COMPENSADA NAVAL (COM COLA FENOLICA), E = 10 MM, DE *1,60 X 2,20* M</t>
  </si>
  <si>
    <t xml:space="preserve">CHAPA DE MADEIRA COMPENSADA NAVAL (COM COLA FENOLICA), E = 12 MM, DE *1,60 X 2,20* M</t>
  </si>
  <si>
    <t xml:space="preserve">CHAPA DE MADEIRA COMPENSADA NAVAL (COM COLA FENOLICA), E = 15 MM, DE *1,60 X 2,20* M</t>
  </si>
  <si>
    <t xml:space="preserve">CHAPA DE MADEIRA COMPENSADA NAVAL (COM COLA FENOLICA), E = 18 MM, DE *1,60 X 2,20* M</t>
  </si>
  <si>
    <t xml:space="preserve">CHAPA DE MADEIRA COMPENSADA NAVAL (COM COLA FENOLICA), E = 20 MM, DE *1,60 X 2,20* M</t>
  </si>
  <si>
    <t xml:space="preserve">CHAPA DE MADEIRA COMPENSADA NAVAL (COM COLA FENOLICA), E = 25 MM, DE *1,60 X 2,20* M</t>
  </si>
  <si>
    <t xml:space="preserve">CHAPA DE MADEIRA COMPENSADA NAVAL (COM COLA FENOLICA), E = 4 MM, DE *1,60 X 2,20* M</t>
  </si>
  <si>
    <t xml:space="preserve">CHAPA DE MADEIRA COMPENSADA NAVAL (COM COLA FENOLICA), E = 6 MM, DE *1,60 X 2,20* M</t>
  </si>
  <si>
    <t xml:space="preserve">CHAPA DE MADEIRA COMPENSADA PLASTIFICADA PARA FORMA DE CONCRETO, DE 2,20 x 1,10 M, E = 10 MM</t>
  </si>
  <si>
    <t xml:space="preserve">CHAPA DE MADEIRA COMPENSADA PLASTIFICADA PARA FORMA DE CONCRETO, DE 2,20 x 1,10 M, E = 18 MM</t>
  </si>
  <si>
    <t xml:space="preserve">CHAPA DE MADEIRA COMPENSADA PLASTIFICADA PARA FORMA DE CONCRETO, DE 2,20 x 1,10 M, E = 6 MM</t>
  </si>
  <si>
    <t xml:space="preserve">CHAPA DE MADEIRA COMPENSADA PLASTIFICADA PARA FORMA DE CONCRETO, DE 2,20 X 1,10 m, E = 14 MM</t>
  </si>
  <si>
    <t xml:space="preserve">CHAPA DE MADEIRA COMPENSADA PLASTIFICADA PARA FORMA DE CONCRETO, DE 2,20 X 1,10 M, E = 12 MM</t>
  </si>
  <si>
    <t xml:space="preserve">CHAPA DE MADEIRA COMPENSADA PLASTIFICADA PARA FORMA DE CONCRETO, DE 2,20 X 1,10 M, E = 20 MM</t>
  </si>
  <si>
    <t xml:space="preserve">CHAPA DE MADEIRA COMPENSADA RESINADA PARA FORMA DE CONCRETO, DE *2,2 X 1,1* M, E = 10 MM</t>
  </si>
  <si>
    <t xml:space="preserve">CHAPA DE MADEIRA COMPENSADA RESINADA PARA FORMA DE CONCRETO, DE *2,2 X 1,1* M, E = 12 MM</t>
  </si>
  <si>
    <t xml:space="preserve">CHAPA DE MADEIRA COMPENSADA RESINADA PARA FORMA DE CONCRETO, DE *2,2 X 1,1* M, E = 14 MM</t>
  </si>
  <si>
    <t xml:space="preserve">CHAPA DE MADEIRA COMPENSADA RESINADA PARA FORMA DE CONCRETO, DE *2,2 X 1,1* M, E = 17 MM</t>
  </si>
  <si>
    <t xml:space="preserve">CHAPA DE MADEIRA COMPENSADA RESINADA PARA FORMA DE CONCRETO, DE *2,2 X 1,1* M, E = 20 MM</t>
  </si>
  <si>
    <t xml:space="preserve">CHAPA DE MADEIRA COMPENSADA RESINADA PARA FORMA DE CONCRETO, DE *2,2 X 1,1* M, E = 6 MM</t>
  </si>
  <si>
    <t xml:space="preserve">CHAPA DE MDF BRANCO LISO 1 FACE, E = 12 MM, DE *2,75 X 1,85* M</t>
  </si>
  <si>
    <t xml:space="preserve">CHAPA DE MDF BRANCO LISO 1 FACE, E = 15 MM, DE *2,75 X 1,85* M</t>
  </si>
  <si>
    <t xml:space="preserve">CHAPA DE MDF BRANCO LISO 1 FACE, E = 18 MM, DE *2,75 X 1,85* M</t>
  </si>
  <si>
    <t xml:space="preserve">CHAPA DE MDF BRANCO LISO 1 FACE, E = 25 MM, DE *2,75 X 1,85* M</t>
  </si>
  <si>
    <t xml:space="preserve">CHAPA DE MDF BRANCO LISO 1 FACE, E = 6 MM, DE *2,75 X 1,85* M</t>
  </si>
  <si>
    <t xml:space="preserve">CHAPA DE MDF BRANCO LISO 1 FACE, E = 9 MM, DE *2,75 X 1,85* M</t>
  </si>
  <si>
    <t xml:space="preserve">CHAPA DE MDF BRANCO LISO 2 FACES, E = 12 MM, DE *2,75 X 1,85* M</t>
  </si>
  <si>
    <t xml:space="preserve">CHAPA DE MDF BRANCO LISO 2 FACES, E = 15 MM, DE *2,75 X 1,85* M</t>
  </si>
  <si>
    <t xml:space="preserve">CHAPA DE MDF BRANCO LISO 2 FACES, E = 18 MM, DE *2,75 X 1,85* M</t>
  </si>
  <si>
    <t xml:space="preserve">CHAPA DE MDF BRANCO LISO 2 FACES, E = 25 MM, DE *2,75 X 1,85* M</t>
  </si>
  <si>
    <t xml:space="preserve">CHAPA DE MDF BRANCO LISO 2 FACES, E = 6 MM, DE *2,75 X 1,85* M</t>
  </si>
  <si>
    <t xml:space="preserve">CHAPA DE MDF BRANCO LISO 2 FACES, E = 9 MM, DE *2,75 X 1,85* M</t>
  </si>
  <si>
    <t xml:space="preserve">CHAPA DE MDF CRU, E = 12 MM, DE *2,75 X 1,85* M</t>
  </si>
  <si>
    <t xml:space="preserve">CHAPA DE MDF CRU, E = 15 MM, DE *2,75 X 1,85* M</t>
  </si>
  <si>
    <t xml:space="preserve">CHAPA DE MDF CRU, E = 18 MM, DE *2,75 X 1,85* M</t>
  </si>
  <si>
    <t xml:space="preserve">CHAPA DE MDF CRU, E = 20 MM, DE *2,75 X 1,85* M</t>
  </si>
  <si>
    <t xml:space="preserve">CHAPA DE MDF CRU, E = 25 MM, DE *2,75 X 1,85* M</t>
  </si>
  <si>
    <t xml:space="preserve">CHAPA DE MDF CRU, E = 6 MM, DE *2,75 X 1,85* M</t>
  </si>
  <si>
    <t xml:space="preserve">CHAPA DE MDF CRU, E = 9 MM, DE *2,75 X 1,85* M</t>
  </si>
  <si>
    <t xml:space="preserve">CHAPA PARA EMENDA DE VIGA, EM ACO GROSSO, QUALIDADE ESTRUTURAL, BITOLA 3/16 ", E= 4,75 MM, 4 FUROS, LARGURA 45 MM, COMPRIMENTO 500 MM</t>
  </si>
  <si>
    <t xml:space="preserve">CHAPA/BOBINA ALUMINIO, E = 0,5 MM, L = 300 MM - 0,41 KG/M (LIGA 1200 - H14)</t>
  </si>
  <si>
    <t xml:space="preserve">CHAPA/BOBINA ALUMINIO, E = 0,8 MM, L = 1000 MM - 2,16 KG/M (LIGA 1200 - H14)</t>
  </si>
  <si>
    <t xml:space="preserve">CHAPA/BOBINA ALUMINIO, E = 0,8 MM, L = 500 MM - 1,08 KG/M (LIGA 1200 - H14)</t>
  </si>
  <si>
    <t xml:space="preserve">CHAPA/BOBINA ALUMINIO, E = 0,8 MM, L = 600 MM - 1,30 KG/M (LIGA 1200 - H14)</t>
  </si>
  <si>
    <t xml:space="preserve">CHAVE BLINDADA TRIPOLAR PARA MOTORES, DO TIPO FACA, COM PORTA FUSIVEL DO TIPO CARTUCHO, CORRENTE NOMINAL DE 100 A, TENSAO NOMINAL DE 250 V</t>
  </si>
  <si>
    <t xml:space="preserve">CHAVE BLINDADA TRIPOLAR PARA MOTORES, DO TIPO FACA, COM PORTA FUSIVEL DO TIPO CARTUCHO, CORRENTE NOMINAL DE 30 A, TENSAO NOMINAL DE 250 V</t>
  </si>
  <si>
    <t xml:space="preserve">CHAVE BLINDADA TRIPOLAR PARA MOTORES, DO TIPO FACA, COM PORTA FUSIVEL DO TIPO CARTUCHO, CORRENTE NOMINAL DE 60 A, TENSAO NOMINAL DE 250 V</t>
  </si>
  <si>
    <t xml:space="preserve">CHAVE DE PARTIDA DIRETA TRIFASICA, COM CAIXA TERMOPLASTICA, COM FUSIVEL DE 25 A, PARA MOTOR COM POTENCIA DE 7,5 CV E TENSAO DE 380 V</t>
  </si>
  <si>
    <t xml:space="preserve">CHAVE DE PARTIDA DIRETA TRIFASICA, COM CAIXA TERMOPLASTICA, COM FUSIVEL DE 35 A, PARA MOTOR COM POTENCIA DE 5 CV E TENSAO DE 220 V</t>
  </si>
  <si>
    <t xml:space="preserve">CHAVE DE PARTIDA DIRETA TRIFASICA, COM CAIXA TERMOPLASTICA, COM FUSIVEL DE 63 A, PARA MOTOR COM POTENCIA DE 10 CV E TENSAO DE 220 V</t>
  </si>
  <si>
    <t xml:space="preserve">CHAVE DUPLA PARA CONEXOES TIPO STORZ, ENGATE RAPIDO 1 1/2" X 2 1/2", EM LATAO, PARA INSTALACAO PREDIAL COMBATE A INCENDIO</t>
  </si>
  <si>
    <t xml:space="preserve">CHAVE FUSIVEL PARA REDES DE DISTRIBUICAO, TENSAO DE 15,0 KV, CORRENTE NOMINAL DO PORTA FUSIVEL DE 100 A, CAPACIDADE DE INTERRUPCAO SIMETRICA DE 7,10 KA, CAPACIDADE DE INTERRUPCAO ASSIMETRICA 10,00 KA</t>
  </si>
  <si>
    <t xml:space="preserve">CHAVE SECCIONADORA-FUSIVEL BLINDADA TRIPOLAR, ABERTURA COM CARGA, PARA FUSIVEL NH00, CORRENTE NOMINAL DE 160 A, TENSAO DE 500 V</t>
  </si>
  <si>
    <t xml:space="preserve">CHAVE SECCIONADORA-FUSIVEL BLINDADA TRIPOLAR, ABERTURA COM CARGA, PARA FUSIVEL NH01, CORRENTE NOMINAL DE 250 A, TENSAO DE 500 V</t>
  </si>
  <si>
    <t xml:space="preserve">CHUMBADOR DE ACO TIPO PARABOLT, * 5/8" X 200* MM,  COM PORCA E ARRUELA</t>
  </si>
  <si>
    <t xml:space="preserve">CHUMBADOR DE ACO, DIAMETRO 1/2", COMPRIMENTO 75 MM</t>
  </si>
  <si>
    <t xml:space="preserve">CHUMBADOR DE ACO, DIAMETRO 5/8", COMPRIMENTO 6", COM PORCA</t>
  </si>
  <si>
    <t xml:space="preserve">CHUMBADOR DE ACO, 1" X 600 MM, PARA POSTES DE ACO COM BASE, INCLUSO PORCA E ARRUELA</t>
  </si>
  <si>
    <t xml:space="preserve">CHUMBADOR, DIAMETRO 1/4" COM PARAFUSO 1/4" X 40 MM</t>
  </si>
  <si>
    <t xml:space="preserve">CHUVEIRO COMUM EM PLASTICO BRANCO, COM CANO, 3 TEMPERATURAS, 5500 W (110/220 V)</t>
  </si>
  <si>
    <t xml:space="preserve">CHUVEIRO COMUM EM PLASTICO CROMADO, COM CANO, 4 TEMPERATURAS (110/220 V)</t>
  </si>
  <si>
    <t xml:space="preserve">CHUVEIRO PLASTICO BRANCO SIMPLES 5 '' PARA ACOPLAR EM HASTE 1/2 ", AGUA FRIA</t>
  </si>
  <si>
    <t xml:space="preserve">CIMENTO ASFALTICO DE PETROLEO A GRANEL (CAP) 30/45 (COLETADO CAIXA NA ANP ACRESCIDO DE ICMS)</t>
  </si>
  <si>
    <t xml:space="preserve">CIMENTO ASFALTICO DE PETROLEO A GRANEL (CAP) 50/70 (COLETADO CAIXA NA ANP ACRESCIDO DE ICMS)</t>
  </si>
  <si>
    <t xml:space="preserve">CIMENTO BRANCO</t>
  </si>
  <si>
    <t xml:space="preserve">CIMENTO IMPERMEABILIZANTE DE PEGA ULTRARRAPIDA PARA TAMPONAMENTOS</t>
  </si>
  <si>
    <t xml:space="preserve">CIMENTO PORTLAND COMPOSTO CP II-32</t>
  </si>
  <si>
    <t xml:space="preserve">CIMENTO PORTLAND COMPOSTO CP II-32 (SACO DE 50 KG)</t>
  </si>
  <si>
    <t xml:space="preserve">50KG  </t>
  </si>
  <si>
    <t xml:space="preserve">CIMENTO PORTLAND DE ALTO FORNO (AF) CP III-32</t>
  </si>
  <si>
    <t xml:space="preserve">CIMENTO PORTLAND ESTRUTURAL BRANCO CPB-32</t>
  </si>
  <si>
    <t xml:space="preserve">CIMENTO PORTLAND POZOLANICO CP IV- 32</t>
  </si>
  <si>
    <t xml:space="preserve">CIMENTO PORTLAND POZOLANICO CP IV-32</t>
  </si>
  <si>
    <t xml:space="preserve">CINTA CIRCULAR EM ACO GALVANIZADO DE 150 MM DE DIAMETRO PARA FIXACAO DE CAIXA MEDICAO, INCLUI PARAFUSOS E PORCAS</t>
  </si>
  <si>
    <t xml:space="preserve">CINTA CIRCULAR EM ACO GALVANIZADO DE 210 MM DE DIAMETRO PARA INSTALACAO DE TRANSFORMADOR EM POSTE DE CONCRETO</t>
  </si>
  <si>
    <t xml:space="preserve">CINTURAO DE SEGURANCA TIPO PARAQUEDISTA, FIVELA EM ACO, AJUSTE NO SUSPENSARIO, CINTURA E PERNAS</t>
  </si>
  <si>
    <t xml:space="preserve">COBRE ELETROLITICO EM BARRA OU CHAPA</t>
  </si>
  <si>
    <t xml:space="preserve">COLA A BASE DE RESINA SINTETICA PARA CHAPA DE LAMINADO MELAMINICO</t>
  </si>
  <si>
    <t xml:space="preserve">COLA BRANCA BASE PVA</t>
  </si>
  <si>
    <t xml:space="preserve">COLAR DE TOMADA EM POLIPROPILENO, PP, COM PARAFUSOS, PARA PEAD, 63 X 1/2" - LIGACAO PREDIAL DE AGUA</t>
  </si>
  <si>
    <t xml:space="preserve">COLAR DE TOMADA EM POLIPROPILENO, PP, COM PARAFUSOS, PARA PEAD, 63 X 3/4" - LIGACAO PREDIAL DE AGUA</t>
  </si>
  <si>
    <t xml:space="preserve">COLAR TOMADA PVC, COM TRAVAS, SAIDA COM ROSCA, DE 110 MM X 1/2" OU 110 MM X 3/4", PARA LIGACAO PREDIAL DE AGUA</t>
  </si>
  <si>
    <t xml:space="preserve">COLAR TOMADA PVC, COM TRAVAS, SAIDA COM ROSCA, DE 32 MM X 1/2" OU 32 MM X 3/4", PARA LIGACAO PREDIAL DE AGUA</t>
  </si>
  <si>
    <t xml:space="preserve">COLAR TOMADA PVC, COM TRAVAS, SAIDA COM ROSCA, DE 40 MM X 1/2" OU 40 MM X 3/4", PARA LIGACAO PREDIAL DE AGUA</t>
  </si>
  <si>
    <t xml:space="preserve">COLAR TOMADA PVC, COM TRAVAS, SAIDA COM ROSCA, DE 50 MM X 1/2" OU 50 MM X 3/4", PARA LIGACAO PREDIAL DE AGUA</t>
  </si>
  <si>
    <t xml:space="preserve">COLAR TOMADA PVC, COM TRAVAS, SAIDA COM ROSCA, DE 60 MM X 1/2" OU 60 MM X 3/4", PARA LIGACAO PREDIAL DE AGUA</t>
  </si>
  <si>
    <t xml:space="preserve">COLAR TOMADA PVC, COM TRAVAS, SAIDA COM ROSCA, DE 75 MM X 1/2" OU 75 MM X 3/4", PARA LIGACAO PREDIAL DE AGUA</t>
  </si>
  <si>
    <t xml:space="preserve">COLAR TOMADA PVC, COM TRAVAS, SAIDA COM ROSCA, DE 85 MM X 1/2" OU 85 MM X 3/4", PARA LIGACAO PREDIAL DE AGUA</t>
  </si>
  <si>
    <t xml:space="preserve">COLAR TOMADA PVC, COM TRAVAS, SAIDA ROSCAVEL COM BUCHA DE LATAO, DE 110 MM X 1/2" OU 110 MM X 3/4", PARA LIGACAO PREDIAL DE AGUA</t>
  </si>
  <si>
    <t xml:space="preserve">COLAR TOMADA PVC, COM TRAVAS, SAIDA ROSCAVEL COM BUCHA DE LATAO, DE 60 MM X 1/2" OU 60 MM X 3/4", PARA LIGACAO PREDIAL DE AGUA</t>
  </si>
  <si>
    <t xml:space="preserve">COLAR TOMADA PVC, COM TRAVAS, SAIDA ROSCAVEL COM BUCHA DE LATAO, DE 75 MM X 1/2" OU 75 MM X 3/4", PARA LIGACAO PREDIAL DE AGUA</t>
  </si>
  <si>
    <t xml:space="preserve">COLAR TOMADA PVC, COM TRAVAS, SAIDA ROSCAVEL COM BUCHA DE LATAO, DE 85 MM X 1/2" OU 85 MM X 3/4", PARA LIGACAO PREDIAL DE AGUA</t>
  </si>
  <si>
    <t xml:space="preserve">COMPACTADOR DE SOLO A PERCUSSAO (SOQUETE), COM MOTOR GASOLINA DE 4 TEMPOS, PESO ENTRE 55 E 65 KG, FORCA DE IMPACTO DE 1.000 A 1.500 KGF, FREQUENCIA DE 600 A 700 GOLPES POR MINUTO, VELOCIDADE DE TRABALHO ENTRE 10 E 15 M/MIN, POTENCIA ENTRE 2,00 E 3,00 HP</t>
  </si>
  <si>
    <t xml:space="preserve">COMPACTADOR DE SOLO TIPO PLACA VIBRATORIA REVERSIVEL, A GASOLINA, 4 TEMPOS, PESO DE 125 A 150 KG, FORCA CENTRIFUGA DE 2500 A 2800 KGF, LARG. TRABALHO DE 400 A 450 MM, FREQ VIBRACAO DE 4300 A 4500 RPM, VELOC. TRABALHO DE 15 A 20 M/MIN, POT. DE 5,5 A 6,0 HP</t>
  </si>
  <si>
    <t xml:space="preserve">COMPACTADOR DE SOLO TIPO PLACA VIBRATORIA REVERSIVEL, A GASOLINA, 4 TEMPOS, PESO DE 150 A 175 KG, FORCA CENTRIFUGA DE 2800 A 3100 KGF, LARG. TRABALHO DE 450 A 520 MM, FREQ VIBRACAO DE 4000 A 4300 RPM, VELOC. TRABALHO DE 15 A 20 M/MIN, POT. DE 6,0 A 7,0 HP</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</si>
  <si>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</si>
  <si>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</si>
  <si>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</si>
  <si>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 xml:space="preserve">COMPACTADOR DE SOLOS DE PERCURSAO (SOQUETE) COM MOTOR A GASOLINA 4 TEMPOS DE 4 HP (4 CV)</t>
  </si>
  <si>
    <t xml:space="preserve">COMPRESSOR DE AR ESTACIONARIO, VAZAO 620 PCM, PRESSAO EFETIVA DE TRABALHO 109 PSI, MOTOR ELETRICO, POTENCIA 127 CV</t>
  </si>
  <si>
    <t xml:space="preserve">COMPRESSOR DE AR REBOCAVEL VAZAO 400 PCM, PRESSAO EFETIVA DE TRABALHO 102 PSI, MOTOR DIESEL, POTENCIA 110 CV</t>
  </si>
  <si>
    <t xml:space="preserve">COMPRESSOR DE AR REBOCAVEL VAZAO 748 PCM, PRESSAO EFETIVA DE TRABALHO 102 PSI, MOTOR DIESEL, POTENCIA 210 CV</t>
  </si>
  <si>
    <t xml:space="preserve">COMPRESSOR DE AR REBOCAVEL VAZAO 860 PCM, PRESSAO EFETIVA DE TRABALHO 102 PSI, MOTOR DIESEL, POTENCIA 250 CV</t>
  </si>
  <si>
    <t xml:space="preserve">COMPRESSOR DE AR REBOCAVEL, VAZAO *89* PCM, PRESSAO EFETIVA DE TRABALHO *102* PSI, MOTOR DIESEL, POTENCIA *20* CV</t>
  </si>
  <si>
    <t xml:space="preserve">COMPRESSOR DE AR REBOCAVEL, VAZAO 152 PCM, PRESSAO EFETIVA DE TRABALHO 102 PSI, MOTOR DIESEL, POTENCIA 31,5 KW</t>
  </si>
  <si>
    <t xml:space="preserve">COMPRESSOR DE AR REBOCAVEL, VAZAO 189 PCM, PRESSAO EFETIVA DE TRABALHO 102 PSI, MOTOR DIESEL, POTENCIA 63 CV</t>
  </si>
  <si>
    <t xml:space="preserve">COMPRESSOR DE AR REBOCAVEL, VAZAO 250 PCM, PRESSAO EFETIVA DE TRABALHO 102 PSI, MOTOR DIESEL, POTENCIA 81 CV</t>
  </si>
  <si>
    <t xml:space="preserve">COMPRESSOR DE AR, VAZAO DE 10 PCM, RESERVATORIO 100 L, PRESSAO DE TRABALHO ENTRE 6,9 E 9,7 BAR,  POTENCIA 2 HP, TENSAO 110/220 V (COLETADO CAIXA)</t>
  </si>
  <si>
    <t xml:space="preserve">CONCERTINA CLIPADA (DUPLA) EM ACO GALVANIZADO DE ALTA RESISTENCIA, COM ESPIRAL DE 300 MM, D = 2,76 MM</t>
  </si>
  <si>
    <t xml:space="preserve">CONCERTINA SIMPLES EM ACO GALVANIZADO DE ALTA RESISTENCIA, COM ESPIRAL DE 300 MM, D = 2,76 MM</t>
  </si>
  <si>
    <t xml:space="preserve">CONCRETO AUTOADENSAVEL (CAA) CLASSE DE RESISTENCIA C15, ESPALHAMENTO SF2, INCLUI SERVICO DE BOMBEAMENTO (NBR 15823)</t>
  </si>
  <si>
    <t xml:space="preserve">CONCRETO AUTOADENSAVEL (CAA) CLASSE DE RESISTENCIA C20, ESPALHAMENTO SF2, INCLUI SERVICO DE BOMBEAMENTO (NBR 15823)</t>
  </si>
  <si>
    <t xml:space="preserve">CONCRETO AUTOADENSAVEL (CAA) CLASSE DE RESISTENCIA C25, ESPALHAMENTO SF2, INCLUI SERVICO DE BOMBEAMENTO (NBR 15823)</t>
  </si>
  <si>
    <t xml:space="preserve">CONCRETO AUTOADENSAVEL (CAA) CLASSE DE RESISTENCIA C30, ESPALHAMENTO SF2, INCLUI SERVICO DE BOMBEAMENTO (NBR 15823)</t>
  </si>
  <si>
    <t xml:space="preserve">CONCRETO BETUMINOSO USINADO A QUENTE (CBUQ) PARA PAVIMENTACAO ASFALTICA, PADRAO DNIT, FAIXA C, COM CAP 30/45 - AQUISICAO POSTO USINA</t>
  </si>
  <si>
    <t xml:space="preserve">CONCRETO BETUMINOSO USINADO A QUENTE (CBUQ) PARA PAVIMENTACAO ASFALTICA, PADRAO DNIT, FAIXA C, COM CAP 50/70 - AQUISICAO POSTO USINA</t>
  </si>
  <si>
    <t xml:space="preserve">CONCRETO BETUMINOSO USINADO A QUENTE (CBUQ) PARA PAVIMENTACAO ASFALTICA, PADRAO DNIT, PARA BINDER, COM CAP 50/70 - AQUISICAO POSTO USINA</t>
  </si>
  <si>
    <t xml:space="preserve">CONCRETO USINADO BOMBEAVEL, CLASSE DE RESISTENCIA C20, COM BRITA 0 E 1, SLUMP = 100 +/- 20 MM, EXCLUI SERVICO DE BOMBEAMENTO (NBR 8953)</t>
  </si>
  <si>
    <t xml:space="preserve">CONCRETO USINADO BOMBEAVEL, CLASSE DE RESISTENCIA C20, COM BRITA 0 E 1, SLUMP = 100 +/- 20 MM, INCLUI SERVICO DE BOMBEAMENTO (NBR 8953)</t>
  </si>
  <si>
    <t xml:space="preserve">CONCRETO USINADO BOMBEAVEL, CLASSE DE RESISTENCIA C20, COM BRITA 0 E 1, SLUMP = 130 +/- 20 MM, EXCLUI SERVICO DE BOMBEAMENTO (NBR 8953)</t>
  </si>
  <si>
    <t xml:space="preserve">CONCRETO USINADO BOMBEAVEL, CLASSE DE RESISTENCIA C20, COM BRITA 0 E 1, SLUMP = 190 +/- 20 MM, INCLUI SERVICO DE BOMBEAMENTO (NBR 8953)</t>
  </si>
  <si>
    <t xml:space="preserve">CONCRETO USINADO BOMBEAVEL, CLASSE DE RESISTENCIA C20, COM BRITA 0, SLUMP = 220 +/- 20 MM, INCLUI SERVICO DE BOMBEAMENTO (NBR 8953)</t>
  </si>
  <si>
    <t xml:space="preserve">CONCRETO USINADO BOMBEAVEL, CLASSE DE RESISTENCIA C25, COM BRITA 0 E 1, SLUMP = 100 +/- 20 MM, EXCLUI SERVICO DE BOMBEAMENTO (NBR 8953)</t>
  </si>
  <si>
    <t xml:space="preserve">CONCRETO USINADO BOMBEAVEL, CLASSE DE RESISTENCIA C25, COM BRITA 0 E 1, SLUMP = 100 +/- 20 MM, INCLUI SERVICO DE BOMBEAMENTO (NBR 8953)</t>
  </si>
  <si>
    <t xml:space="preserve">CONCRETO USINADO BOMBEAVEL, CLASSE DE RESISTENCIA C25, COM BRITA 0 E 1, SLUMP = 130 +/- 20 MM, EXCLUI SERVICO DE BOMBEAMENTO (NBR 8953)</t>
  </si>
  <si>
    <t xml:space="preserve">CONCRETO USINADO BOMBEAVEL, CLASSE DE RESISTENCIA C25, COM BRITA 0 E 1, SLUMP = 190 +/- 20 MM, EXCLUI SERVICO DE BOMBEAMENTO (NBR 8953)</t>
  </si>
  <si>
    <t xml:space="preserve">CONCRETO USINADO BOMBEAVEL, CLASSE DE RESISTENCIA C30, COM BRITA 0 E 1, SLUMP = 100 +/- 20 MM, EXCLUI SERVICO DE BOMBEAMENTO (NBR 8953)</t>
  </si>
  <si>
    <t xml:space="preserve">CONCRETO USINADO BOMBEAVEL, CLASSE DE RESISTENCIA C30, COM BRITA 0 E 1, SLUMP = 100 +/- 20 MM, INCLUI SERVICO DE BOMBEAMENTO (NBR 8953)</t>
  </si>
  <si>
    <t xml:space="preserve">CONCRETO USINADO BOMBEAVEL, CLASSE DE RESISTENCIA C30, COM BRITA 0 E 1, SLUMP = 130 +/- 20 MM, EXCLUI SERVICO DE BOMBEAMENTO (NBR 8953)</t>
  </si>
  <si>
    <t xml:space="preserve">CONCRETO USINADO BOMBEAVEL, CLASSE DE RESISTENCIA C30, COM BRITA 0 E 1, SLUMP = 190 +/- 20 MM, EXCLUI SERVICO DE BOMBEAMENTO (NBR 8953)</t>
  </si>
  <si>
    <t xml:space="preserve">CONCRETO USINADO BOMBEAVEL, CLASSE DE RESISTENCIA C35, COM BRITA 0 E 1, SLUMP = 100 +/- 20 MM, EXCLUI SERVICO DE BOMBEAMENTO (NBR 8953)</t>
  </si>
  <si>
    <t xml:space="preserve">CONCRETO USINADO BOMBEAVEL, CLASSE DE RESISTENCIA C35, COM BRITA 0 E 1, SLUMP = 100 +/- 20 MM, INCLUI SERVICO DE BOMBEAMENTO (NBR 8953)</t>
  </si>
  <si>
    <t xml:space="preserve">CONCRETO USINADO BOMBEAVEL, CLASSE DE RESISTENCIA C40, COM BRITA 0 E 1, SLUMP = 100 +/- 20 MM, EXCLUI SERVICO DE BOMBEAMENTO (NBR 8953)</t>
  </si>
  <si>
    <t xml:space="preserve">CONCRETO USINADO BOMBEAVEL, CLASSE DE RESISTENCIA C40, COM BRITA 0 E 1, SLUMP = 100 +/- 20 MM, INCLUI SERVICO DE BOMBEAMENTO (NBR 8953)</t>
  </si>
  <si>
    <t xml:space="preserve">CONCRETO USINADO BOMBEAVEL, CLASSE DE RESISTENCIA C45, COM BRITA 0 E 1, SLUMP = 100 +/- 20 MM, INCLUI SERVICO DE BOMBEAMENTO (NBR 8953)</t>
  </si>
  <si>
    <t xml:space="preserve">CONCRETO USINADO BOMBEAVEL, CLASSE DE RESISTENCIA C50, COM BRITA 0 E 1, SLUMP = 100 +/- 20 MM, INCLUI SERVICO DE BOMBEAMENTO (NBR 8953)</t>
  </si>
  <si>
    <t xml:space="preserve">CONCRETO USINADO BOMBEAVEL, CLASSE DE RESISTENCIA C60, COM BRITA 0 E 1, SLUMP = 100 +/- 20 MM, INCLUI SERVICO DE BOMBEAMENTO (NBR 8953)</t>
  </si>
  <si>
    <t xml:space="preserve">CONCRETO USINADO BOMBEAVEL, CLASSE DE RESISTENCIA C80, COM BRITA 0 E 1, SLUMP = 100 +/- 20 MM, EXCLUI SERVICO DE BOMBEAMENTO (NBR 8953)</t>
  </si>
  <si>
    <t xml:space="preserve">CONCRETO USINADO CONVENCIONAL (NAO BOMBEAVEL) CLASSE DE RESISTENCIA C10, COM BRITA 1 E 2, SLUMP = 80 MM +/- 10 MM (NBR 8953)</t>
  </si>
  <si>
    <t xml:space="preserve">CONCRETO USINADO CONVENCIONAL (NAO BOMBEAVEL) CLASSE DE RESISTENCIA C15, COM BRITA 1 E 2, SLUMP = 80 MM +/- 10 MM (NBR 8953)</t>
  </si>
  <si>
    <t xml:space="preserve">CONDULETE DE ALUMINIO TIPO B, PARA ELETRODUTO ROSCAVEL DE 1/2", COM TAMPA CEGA</t>
  </si>
  <si>
    <t xml:space="preserve">CONDULETE DE ALUMINIO TIPO B, PARA ELETRODUTO ROSCAVEL DE 1", COM TAMPA CEGA</t>
  </si>
  <si>
    <t xml:space="preserve">CONDULETE DE ALUMINIO TIPO B, PARA ELETRODUTO ROSCAVEL DE 3/4", COM TAMPA CEGA</t>
  </si>
  <si>
    <t xml:space="preserve">CONDULETE DE ALUMINIO TIPO C, PARA ELETRODUTO ROSCAVEL DE 1/2", COM TAMPA CEGA</t>
  </si>
  <si>
    <t xml:space="preserve">CONDULETE DE ALUMINIO TIPO C, PARA ELETRODUTO ROSCAVEL DE 1", COM TAMPA CEGA</t>
  </si>
  <si>
    <t xml:space="preserve">CONDULETE DE ALUMINIO TIPO C, PARA ELETRODUTO ROSCAVEL DE 3/4", COM TAMPA CEGA</t>
  </si>
  <si>
    <t xml:space="preserve">CONDULETE DE ALUMINIO TIPO C, PARA ELETRODUTO ROSCAVEL DE 4", COM TAMPA CEGA</t>
  </si>
  <si>
    <t xml:space="preserve">CONDULETE DE ALUMINIO TIPO E, PARA ELETRODUTO ROSCAVEL DE 1  1/4", COM TAMPA CEGA</t>
  </si>
  <si>
    <t xml:space="preserve">CONDULETE DE ALUMINIO TIPO E, PARA ELETRODUTO ROSCAVEL DE 1 1/2", COM TAMPA CEGA</t>
  </si>
  <si>
    <t xml:space="preserve">CONDULETE DE ALUMINIO TIPO E, PARA ELETRODUTO ROSCAVEL DE 1/2", COM TAMPA CEGA</t>
  </si>
  <si>
    <t xml:space="preserve">CONDULETE DE ALUMINIO TIPO E, PARA ELETRODUTO ROSCAVEL DE 1", COM TAMPA CEGA</t>
  </si>
  <si>
    <t xml:space="preserve">CONDULETE DE ALUMINIO TIPO E, PARA ELETRODUTO ROSCAVEL DE 2", COM TAMPA CEGA</t>
  </si>
  <si>
    <t xml:space="preserve">CONDULETE DE ALUMINIO TIPO E, PARA ELETRODUTO ROSCAVEL DE 3/4", COM TAMPA CEGA</t>
  </si>
  <si>
    <t xml:space="preserve">CONDULETE DE ALUMINIO TIPO E, PARA ELETRODUTO ROSCAVEL DE 3", COM TAMPA CEGA</t>
  </si>
  <si>
    <t xml:space="preserve">CONDULETE DE ALUMINIO TIPO E, PARA ELETRODUTO ROSCAVEL DE 4", COM TAMPA CEGA</t>
  </si>
  <si>
    <t xml:space="preserve">CONDULETE DE ALUMINIO TIPO LR, PARA ELETRODUTO ROSCAVEL DE 1 1/2", COM TAMPA CEGA</t>
  </si>
  <si>
    <t xml:space="preserve">CONDULETE DE ALUMINIO TIPO LR, PARA ELETRODUTO ROSCAVEL DE 1 1/4", COM TAMPA CEGA</t>
  </si>
  <si>
    <t xml:space="preserve">CONDULETE DE ALUMINIO TIPO LR, PARA ELETRODUTO ROSCAVEL DE 1/2", COM TAMPA CEGA</t>
  </si>
  <si>
    <t xml:space="preserve">CONDULETE DE ALUMINIO TIPO LR, PARA ELETRODUTO ROSCAVEL DE 1", COM TAMPA CEGA</t>
  </si>
  <si>
    <t xml:space="preserve">CONDULETE DE ALUMINIO TIPO LR, PARA ELETRODUTO ROSCAVEL DE 2", COM TAMPA CEGA</t>
  </si>
  <si>
    <t xml:space="preserve">CONDULETE DE ALUMINIO TIPO LR, PARA ELETRODUTO ROSCAVEL DE 3/4", COM TAMPA CEGA</t>
  </si>
  <si>
    <t xml:space="preserve">CONDULETE DE ALUMINIO TIPO LR, PARA ELETRODUTO ROSCAVEL DE 3", COM TAMPA CEGA</t>
  </si>
  <si>
    <t xml:space="preserve">CONDULETE DE ALUMINIO TIPO LR, PARA ELETRODUTO ROSCAVEL DE 4", COM TAMPA CEGA</t>
  </si>
  <si>
    <t xml:space="preserve">CONDULETE DE ALUMINIO TIPO T, PARA ELETRODUTO ROSCAVEL DE 1 1/2", COM TAMPA CEGA</t>
  </si>
  <si>
    <t xml:space="preserve">CONDULETE DE ALUMINIO TIPO T, PARA ELETRODUTO ROSCAVEL DE 1 1/4", COM TAMPA CEGA</t>
  </si>
  <si>
    <t xml:space="preserve">CONDULETE DE ALUMINIO TIPO T, PARA ELETRODUTO ROSCAVEL DE 1/2", COM TAMPA CEGA</t>
  </si>
  <si>
    <t xml:space="preserve">CONDULETE DE ALUMINIO TIPO T, PARA ELETRODUTO ROSCAVEL DE 1", COM TAMPA CEGA</t>
  </si>
  <si>
    <t xml:space="preserve">CONDULETE DE ALUMINIO TIPO T, PARA ELETRODUTO ROSCAVEL DE 2", COM TAMPA CEGA</t>
  </si>
  <si>
    <t xml:space="preserve">CONDULETE DE ALUMINIO TIPO T, PARA ELETRODUTO ROSCAVEL DE 3/4", COM TAMPA CEGA</t>
  </si>
  <si>
    <t xml:space="preserve">CONDULETE DE ALUMINIO TIPO T, PARA ELETRODUTO ROSCAVEL DE 3", COM TAMPA CEGA</t>
  </si>
  <si>
    <t xml:space="preserve">CONDULETE DE ALUMINIO TIPO T, PARA ELETRODUTO ROSCAVEL DE 4", COM TAMPA CEGA</t>
  </si>
  <si>
    <t xml:space="preserve">CONDULETE DE ALUMINIO TIPO TB, PARA ELETRODUTO ROSCAVEL DE 3", COM TAMPA CEGA</t>
  </si>
  <si>
    <t xml:space="preserve">CONDULETE DE ALUMINIO TIPO X, PARA ELETRODUTO ROSCAVEL DE 1 1/2", COM TAMPA CEGA</t>
  </si>
  <si>
    <t xml:space="preserve">CONDULETE DE ALUMINIO TIPO X, PARA ELETRODUTO ROSCAVEL DE 1 1/4", COM TAMPA CEGA</t>
  </si>
  <si>
    <t xml:space="preserve">CONDULETE DE ALUMINIO TIPO X, PARA ELETRODUTO ROSCAVEL DE 1/2", COM TAMPA CEGA</t>
  </si>
  <si>
    <t xml:space="preserve">CONDULETE DE ALUMINIO TIPO X, PARA ELETRODUTO ROSCAVEL DE 1", COM TAMPA CEGA</t>
  </si>
  <si>
    <t xml:space="preserve">CONDULETE DE ALUMINIO TIPO X, PARA ELETRODUTO ROSCAVEL DE 2", COM TAMPA CEGA</t>
  </si>
  <si>
    <t xml:space="preserve">CONDULETE DE ALUMINIO TIPO X, PARA ELETRODUTO ROSCAVEL DE 3/4", COM TAMPA CEGA</t>
  </si>
  <si>
    <t xml:space="preserve">CONDULETE DE ALUMINIO TIPO X, PARA ELETRODUTO ROSCAVEL DE 3", COM TAMPA CEGA</t>
  </si>
  <si>
    <t xml:space="preserve">CONDULETE DE ALUMINIO TIPO X, PARA ELETRODUTO ROSCAVEL DE 4", COM TAMPA CEGA</t>
  </si>
  <si>
    <t xml:space="preserve">CONDULETE EM PVC, TIPO "B", SEM TAMPA, DE 1/2" OU 3/4"</t>
  </si>
  <si>
    <t xml:space="preserve">CONDULETE EM PVC, TIPO "B", SEM TAMPA, DE 1"</t>
  </si>
  <si>
    <t xml:space="preserve">CONDULETE EM PVC, TIPO "C", SEM TAMPA, DE 1/2"</t>
  </si>
  <si>
    <t xml:space="preserve">CONDULETE EM PVC, TIPO "C", SEM TAMPA, DE 1"</t>
  </si>
  <si>
    <t xml:space="preserve">CONDULETE EM PVC, TIPO "C", SEM TAMPA, DE 3/4"</t>
  </si>
  <si>
    <t xml:space="preserve">CONDULETE EM PVC, TIPO "E", SEM TAMPA, DE 1/2"</t>
  </si>
  <si>
    <t xml:space="preserve">CONDULETE EM PVC, TIPO "E", SEM TAMPA, DE 1"</t>
  </si>
  <si>
    <t xml:space="preserve">CONDULETE EM PVC, TIPO "E", SEM TAMPA, DE 3/4"</t>
  </si>
  <si>
    <t xml:space="preserve">CONDULETE EM PVC, TIPO "LB", SEM TAMPA, DE 1/2" OU 3/4"</t>
  </si>
  <si>
    <t xml:space="preserve">CONDULETE EM PVC, TIPO "LB", SEM TAMPA, DE 1"</t>
  </si>
  <si>
    <t xml:space="preserve">CONDULETE EM PVC, TIPO "LL", SEM TAMPA, DE 1/2" OU 3/4"</t>
  </si>
  <si>
    <t xml:space="preserve">CONDULETE EM PVC, TIPO "LL", SEM TAMPA, DE 1"</t>
  </si>
  <si>
    <t xml:space="preserve">CONDULETE EM PVC, TIPO "LR", SEM TAMPA, DE 1/2"</t>
  </si>
  <si>
    <t xml:space="preserve">CONDULETE EM PVC, TIPO "LR", SEM TAMPA, DE 1"</t>
  </si>
  <si>
    <t xml:space="preserve">CONDULETE EM PVC, TIPO "LR", SEM TAMPA, DE 3/4"</t>
  </si>
  <si>
    <t xml:space="preserve">CONDULETE EM PVC, TIPO "T", SEM TAMPA, DE 1"</t>
  </si>
  <si>
    <t xml:space="preserve">CONDULETE EM PVC, TIPO "T", SEM TAMPA, DE 3/4"</t>
  </si>
  <si>
    <t xml:space="preserve">CONDULETE EM PVC, TIPO "TB", SEM TAMPA, DE 1/2" OU 3/4"</t>
  </si>
  <si>
    <t xml:space="preserve">CONDULETE EM PVC, TIPO "TB", SEM TAMPA, DE 1"</t>
  </si>
  <si>
    <t xml:space="preserve">CONDULETE EM PVC, TIPO "X", SEM TAMPA, DE 1/2"</t>
  </si>
  <si>
    <t xml:space="preserve">CONDULETE EM PVC, TIPO "X", SEM TAMPA, DE 1"</t>
  </si>
  <si>
    <t xml:space="preserve">CONDULETE EM PVC, TIPO "X", SEM TAMPA, DE 3/4"</t>
  </si>
  <si>
    <t xml:space="preserve">CONDUTOR PLUVIAL, PVC, CIRCULAR, DIAMETRO ENTRE 80 E 100 MM, PARA DRENAGEM PREDIAL</t>
  </si>
  <si>
    <t xml:space="preserve">CONE DE SINALIZACAO EM PVC FLEXIVEL, H = 70 / 76 CM (NBR 15071)</t>
  </si>
  <si>
    <t xml:space="preserve">CONE DE SINALIZACAO EM PVC RIGIDO COM FAIXA REFLETIVA, H = 70 / 76 CM</t>
  </si>
  <si>
    <t xml:space="preserve">CONECTOR / ADAPTADOR FEMEA, COM INSERTO METALICO, PPR, DN 25 MM X 1/2", PARA AGUA QUENTE E FRIA PREDIAL</t>
  </si>
  <si>
    <t xml:space="preserve">CONECTOR / ADAPTADOR FEMEA, COM INSERTO METALICO, PPR, DN 32 MM X 3/4", PARA AGUA QUENTE E FRIA PREDIAL</t>
  </si>
  <si>
    <t xml:space="preserve">CONECTOR / ADAPTADOR MACHO, COM INSERTO METALICO, PPR, DN 25 MM X 1/2", PARA AGUA QUENTE E FRIA PREDIAL</t>
  </si>
  <si>
    <t xml:space="preserve">CONECTOR / ADAPTADOR MACHO, COM INSERTO METALICO, PPR, DN 32 MM X 3/4", PARA AGUA QUENTE E FRIA PREDIAL</t>
  </si>
  <si>
    <t xml:space="preserve">CONECTOR BRONZE/LATAO (REF 603) SEM ANEL DE SOLDA, BOLSA X ROSCA F, 15 MM X 1/2"</t>
  </si>
  <si>
    <t xml:space="preserve">CONECTOR BRONZE/LATAO (REF 603) SEM ANEL DE SOLDA, BOLSA X ROSCA F, 22 MM X 1/2"</t>
  </si>
  <si>
    <t xml:space="preserve">CONECTOR BRONZE/LATAO (REF 603) SEM ANEL DE SOLDA, BOLSA X ROSCA F, 22 MM X 3/4"</t>
  </si>
  <si>
    <t xml:space="preserve">CONECTOR BRONZE/LATAO (REF 603) SEM ANEL DE SOLDA, BOLSA X ROSCA F, 28 MM X 1/2"</t>
  </si>
  <si>
    <t xml:space="preserve">CONECTOR CURVO 90 GRAUS DE ALUMINIO, BITOLA 1 1/2", PARA ADAPTAR ENTRADA DE ELETRODUTO METALICO FLEXIVEL EM QUADROS</t>
  </si>
  <si>
    <t xml:space="preserve">CONECTOR CURVO 90 GRAUS DE ALUMINIO, BITOLA 1 1/4", PARA ADAPTAR ENTRADA DE ELETRODUTO METALICO FLEXIVEL EM QUADROS</t>
  </si>
  <si>
    <t xml:space="preserve">CONECTOR CURVO 90 GRAUS DE ALUMINIO, BITOLA 1/2", PARA ADAPTAR ENTRADA DE ELETRODUTO METALICO FLEXIVEL EM QUADROS</t>
  </si>
  <si>
    <t xml:space="preserve">CONECTOR CURVO 90 GRAUS DE ALUMINIO, BITOLA 1", PARA ADAPTAR ENTRADA DE ELETRODUTO METALICO FLEXIVEL EM QUADROS</t>
  </si>
  <si>
    <t xml:space="preserve">CONECTOR CURVO 90 GRAUS DE ALUMINIO, BITOLA 2 1/2", PARA ADAPTAR ENTRADA DE ELETRODUTO METALICO FLEXIVEL EM QUADROS</t>
  </si>
  <si>
    <t xml:space="preserve">CONECTOR CURVO 90 GRAUS DE ALUMINIO, BITOLA 2", PARA ADAPTAR ENTRADA DE ELETRODUTO METALICO FLEXIVEL EM QUADROS</t>
  </si>
  <si>
    <t xml:space="preserve">CONECTOR CURVO 90 GRAUS DE ALUMINIO, BITOLA 3/4", PARA ADAPTAR ENTRADA DE ELETRODUTO METALICO FLEXIVEL EM QUADROS</t>
  </si>
  <si>
    <t xml:space="preserve">CONECTOR CURVO 90 GRAUS DE ALUMINIO, BITOLA 3", PARA ADAPTAR ENTRADA DE ELETRODUTO METALICO FLEXIVEL EM QUADROS</t>
  </si>
  <si>
    <t xml:space="preserve">CONECTOR CURVO 90 GRAUS DE ALUMINIO, BITOLA 4", PARA ADAPTAR ENTRADA DE ELETRODUTO METALICO FLEXIVEL EM QUADROS</t>
  </si>
  <si>
    <t xml:space="preserve">CONECTOR DE ALUMINIO TIPO PRENSA CABO, BITOLA 1 1/2", PARA CABOS DE DIAMETRO DE 37 A 40 MM</t>
  </si>
  <si>
    <t xml:space="preserve">CONECTOR DE ALUMINIO TIPO PRENSA CABO, BITOLA 1 1/4", PARA CABOS DE DIAMETRO DE 31 A 34 MM</t>
  </si>
  <si>
    <t xml:space="preserve">CONECTOR DE ALUMINIO TIPO PRENSA CABO, BITOLA 1/2", PARA CABOS DE DIAMETRO DE 12,5 A 15 MM</t>
  </si>
  <si>
    <t xml:space="preserve">CONECTOR DE ALUMINIO TIPO PRENSA CABO, BITOLA 1", PARA CABOS DE DIAMETRO DE 22,5 A 25 MM</t>
  </si>
  <si>
    <t xml:space="preserve">CONECTOR DE ALUMINIO TIPO PRENSA CABO, BITOLA 2", PARA CABOS DE DIAMETRO DE 47,5 A 50 MM</t>
  </si>
  <si>
    <t xml:space="preserve">CONECTOR DE ALUMINIO TIPO PRENSA CABO, BITOLA 3/4", PARA CABOS DE DIAMETRO DE 17,5 A 20 MM</t>
  </si>
  <si>
    <t xml:space="preserve">CONECTOR DE ALUMINIO TIPO PRENSA CABO, BITOLA 3/8", PARA CABOS DE DIAMETRO DE 9 A 10 MM</t>
  </si>
  <si>
    <t xml:space="preserve">CONECTOR FEMEA RJ - 45, CATEGORIA 5 E</t>
  </si>
  <si>
    <t xml:space="preserve">CONECTOR FEMEA RJ - 45, CATEGORIA 6</t>
  </si>
  <si>
    <t xml:space="preserve">CONECTOR MACHO RJ - 45, CATEGORIA 5 E</t>
  </si>
  <si>
    <t xml:space="preserve">CONECTOR MACHO RJ - 45, CATEGORIA 6</t>
  </si>
  <si>
    <t xml:space="preserve">CONECTOR METALICO TIPO PARAFUSO FENDIDO (SPLIT BOLT), COM SEPARADOR DE CABOS BIMETALICOS, PARA CABOS ATE 25 MM2</t>
  </si>
  <si>
    <t xml:space="preserve">CONECTOR METALICO TIPO PARAFUSO FENDIDO (SPLIT BOLT), COM SEPARADOR DE CABOS BIMETALICOS, PARA CABOS ATE 50 MM2</t>
  </si>
  <si>
    <t xml:space="preserve">CONECTOR METALICO TIPO PARAFUSO FENDIDO (SPLIT BOLT), COM SEPARADOR DE CABOS BIMETALICOS, PARA CABOS ATE 70 MM2</t>
  </si>
  <si>
    <t xml:space="preserve">CONECTOR METALICO TIPO PARAFUSO FENDIDO (SPLIT BOLT), PARA CABOS ATE 10 MM2</t>
  </si>
  <si>
    <t xml:space="preserve">CONECTOR METALICO TIPO PARAFUSO FENDIDO (SPLIT BOLT), PARA CABOS ATE 120 MM2</t>
  </si>
  <si>
    <t xml:space="preserve">CONECTOR METALICO TIPO PARAFUSO FENDIDO (SPLIT BOLT), PARA CABOS ATE 150 MM2</t>
  </si>
  <si>
    <t xml:space="preserve">CONECTOR METALICO TIPO PARAFUSO FENDIDO (SPLIT BOLT), PARA CABOS ATE 16 MM2</t>
  </si>
  <si>
    <t xml:space="preserve">CONECTOR METALICO TIPO PARAFUSO FENDIDO (SPLIT BOLT), PARA CABOS ATE 185 MM2</t>
  </si>
  <si>
    <t xml:space="preserve">CONECTOR METALICO TIPO PARAFUSO FENDIDO (SPLIT BOLT), PARA CABOS ATE 25 MM2</t>
  </si>
  <si>
    <t xml:space="preserve">CONECTOR METALICO TIPO PARAFUSO FENDIDO (SPLIT BOLT), PARA CABOS ATE 35 MM2</t>
  </si>
  <si>
    <t xml:space="preserve">CONECTOR METALICO TIPO PARAFUSO FENDIDO (SPLIT BOLT), PARA CABOS ATE 50 MM2</t>
  </si>
  <si>
    <t xml:space="preserve">CONECTOR METALICO TIPO PARAFUSO FENDIDO (SPLIT BOLT), PARA CABOS ATE 6 MM2</t>
  </si>
  <si>
    <t xml:space="preserve">CONECTOR METALICO TIPO PARAFUSO FENDIDO (SPLIT BOLT), PARA CABOS ATE 70 MM2</t>
  </si>
  <si>
    <t xml:space="preserve">CONECTOR METALICO TIPO PARAFUSO FENDIDO (SPLIT BOLT), PARA CABOS ATE 95 MM2</t>
  </si>
  <si>
    <t xml:space="preserve">CONECTOR RETO DE ALUMINIO PARA ELETRODUTO DE 1 1/2", PARA ADAPTAR ENTRADA DE ELETRODUTO METALICO FLEXIVEL EM QUADROS</t>
  </si>
  <si>
    <t xml:space="preserve">CONECTOR RETO DE ALUMINIO PARA ELETRODUTO DE 1 1/4", PARA ADAPTAR ENTRADA DE ELETRODUTO METALICO FLEXIVEL EM QUADROS</t>
  </si>
  <si>
    <t xml:space="preserve">CONECTOR RETO DE ALUMINIO PARA ELETRODUTO DE 1/2", PARA ADAPTAR ENTRADA DE ELETRODUTO METALICO FLEXIVEL EM QUADROS</t>
  </si>
  <si>
    <t xml:space="preserve">CONECTOR RETO DE ALUMINIO PARA ELETRODUTO DE 1", PARA ADAPTAR ENTRADA DE ELETRODUTO METALICO FLEXIVEL EM QUADROS</t>
  </si>
  <si>
    <t xml:space="preserve">CONECTOR RETO DE ALUMINIO PARA ELETRODUTO DE 2 1/2", PARA ADAPTAR ENTRADA DE ELETRODUTO METALICO FLEXIVEL EM QUADROS</t>
  </si>
  <si>
    <t xml:space="preserve">CONECTOR RETO DE ALUMINIO PARA ELETRODUTO DE 2", PARA ADAPTAR ENTRADA DE ELETRODUTO METALICO FLEXIVEL EM QUADROS</t>
  </si>
  <si>
    <t xml:space="preserve">CONECTOR RETO DE ALUMINIO PARA ELETRODUTO DE 3/4", PARA ADAPTAR ENTRADA DE ELETRODUTO METALICO FLEXIVEL EM QUADROS</t>
  </si>
  <si>
    <t xml:space="preserve">CONECTOR RETO DE ALUMINIO PARA ELETRODUTO DE 3", PARA ADAPTAR ENTRADA DE ELETRODUTO METALICO FLEXIVEL EM QUADROS</t>
  </si>
  <si>
    <t xml:space="preserve">CONECTOR RETO DE ALUMINIO PARA ELETRODUTO DE 4", PARA ADAPTAR ENTRADA DE ELETRODUTO METALICO FLEXIVEL EM QUADROS</t>
  </si>
  <si>
    <t xml:space="preserve">CONECTOR, CPVC, SOLDAVEL, 15 MM X 1/2", PARA AGUA QUENTE</t>
  </si>
  <si>
    <t xml:space="preserve">CONECTOR, CPVC, SOLDAVEL, 22 MM X 1/2", PARA AGUA QUENTE</t>
  </si>
  <si>
    <t xml:space="preserve">CONECTOR, CPVC, SOLDAVEL, 22 MM X 3/4", PARA AGUA QUENTE</t>
  </si>
  <si>
    <t xml:space="preserve">CONECTOR, CPVC, SOLDAVEL, 28 MM X 1", PARA AGUA QUENTE</t>
  </si>
  <si>
    <t xml:space="preserve">CONECTOR, CPVC, SOLDAVEL, 35 MM X 1 1/4", PARA AGUA QUENTE</t>
  </si>
  <si>
    <t xml:space="preserve">CONECTOR, CPVC, SOLDAVEL, 42 MM X 1 1/2", PARA AGUA QUENTE</t>
  </si>
  <si>
    <t xml:space="preserve">CONEXAO FIXA, ROSCA FEMEA, EM PLASTICO, DN 16 MM X 1/2", PARA CONEXAO COM CRIMPAGEM EM TUBO PEX</t>
  </si>
  <si>
    <t xml:space="preserve">CONEXAO FIXA, ROSCA FEMEA, EM PLASTICO, DN 16 MM X 3/4", PARA CONEXAO COM CRIMPAGEM EM TUBO PEX</t>
  </si>
  <si>
    <t xml:space="preserve">CONEXAO FIXA, ROSCA FEMEA, EM PLASTICO, DN 20 MM X 1/2", PARA CONEXAO COM CRIMPAGEM EM TUBO PEX</t>
  </si>
  <si>
    <t xml:space="preserve">CONEXAO FIXA, ROSCA FEMEA, EM PLASTICO, DN 20 MM X 3/4", PARA CONEXAO COM CRIMPAGEM EM TUBO PEX</t>
  </si>
  <si>
    <t xml:space="preserve">CONEXAO FIXA, ROSCA FEMEA, EM PLASTICO, DN 25 MM X 1/2", PARA CONEXAO COM CRIMPAGEM EM TUBO PEX</t>
  </si>
  <si>
    <t xml:space="preserve">CONEXAO FIXA, ROSCA FEMEA, EM PLASTICO, DN 25 MM X 3/4", PARA CONEXAO COM CRIMPAGEM EM TUBO PEX</t>
  </si>
  <si>
    <t xml:space="preserve">CONEXAO FIXA, ROSCA FEMEA, EM PLASTICO, DN 32 MM X 3/4", PARA CONEXAO COM CRIMPAGEM EM TUBO PEX</t>
  </si>
  <si>
    <t xml:space="preserve">CONEXAO FIXA, ROSCA FEMEA, METALICA, COM ANEL DESLIZANTE, DN 16 MM X 1/2", PARA TUBO PEX</t>
  </si>
  <si>
    <t xml:space="preserve">CONEXAO FIXA, ROSCA FEMEA, METALICA, COM ANEL DESLIZANTE, DN 20 MM X 1/2", PARA TUBO PEX</t>
  </si>
  <si>
    <t xml:space="preserve">CONEXAO FIXA, ROSCA FEMEA, METALICA, COM ANEL DESLIZANTE, DN 20 MM X 3/4", PARA TUBO PEX</t>
  </si>
  <si>
    <t xml:space="preserve">CONEXAO FIXA, ROSCA FEMEA, METALICA, COM ANEL DESLIZANTE, DN 25 MM X 1", PARA TUBO PEX</t>
  </si>
  <si>
    <t xml:space="preserve">CONEXAO FIXA, ROSCA FEMEA, METALICA, COM ANEL DESLIZANTE, DN 25 MM X 3/4", PARA TUBO PEX</t>
  </si>
  <si>
    <t xml:space="preserve">CONEXAO FIXA, ROSCA FEMEA, METALICA, COM ANEL DESLIZANTE, DN 32 MM X 1", PARA TUBO PEX</t>
  </si>
  <si>
    <t xml:space="preserve">CONEXAO FIXA, ROSCA MACHO, METALICA, PARA TUBO PEX, DN 16 MM X 1/2"</t>
  </si>
  <si>
    <t xml:space="preserve">CONEXAO FIXA, ROSCA MACHO, METALICA, PARA TUBO PEX, DN 16 MM X 3/4"</t>
  </si>
  <si>
    <t xml:space="preserve">CONEXAO FIXA, ROSCA MACHO, METALICA, PARA TUBO PEX, DN 20 MM X 1/2"</t>
  </si>
  <si>
    <t xml:space="preserve">CONEXAO FIXA, ROSCA MACHO, METALICA, PARA TUBO PEX, DN 20 MM X 3/4"</t>
  </si>
  <si>
    <t xml:space="preserve">CONEXAO FIXA, ROSCA MACHO, METALICA, PARA TUBO PEX, DN 25 MM X 1/2"</t>
  </si>
  <si>
    <t xml:space="preserve">CONEXAO FIXA, ROSCA MACHO, METALICA, PARA TUBO PEX, DN 25 MM X 1"</t>
  </si>
  <si>
    <t xml:space="preserve">CONEXAO FIXA, ROSCA MACHO, METALICA, PARA TUBO PEX, DN 25 MM X 3/4"</t>
  </si>
  <si>
    <t xml:space="preserve">CONEXAO FIXA, ROSCA MACHO, METALICA, PARA TUBO PEX, DN 32 MM X 1"</t>
  </si>
  <si>
    <t xml:space="preserve">CONEXAO MOVEL, ROSCA FEMEA, METALICA, COM ANEL DESLIZANTE, PARA TUBO PEX, DN 16 MM X 1/2"</t>
  </si>
  <si>
    <t xml:space="preserve">CONEXAO MOVEL, ROSCA FEMEA, METALICA, COM ANEL DESLIZANTE, PARA TUBO PEX, DN 16 MM X 3/4"</t>
  </si>
  <si>
    <t xml:space="preserve">CONEXAO MOVEL, ROSCA FEMEA, METALICA, COM ANEL DESLIZANTE, PARA TUBO PEX, DN 20 MM X 1/2"</t>
  </si>
  <si>
    <t xml:space="preserve">CONEXAO MOVEL, ROSCA FEMEA, METALICA, COM ANEL DESLIZANTE, PARA TUBO PEX, DN 20 MM X 3/4"</t>
  </si>
  <si>
    <t xml:space="preserve">CONEXAO MOVEL, ROSCA FEMEA, METALICA, COM ANEL DESLIZANTE, PARA TUBO PEX, DN 25 MM X 1"</t>
  </si>
  <si>
    <t xml:space="preserve">CONEXAO MOVEL, ROSCA FEMEA, METALICA, COM ANEL DESLIZANTE, PARA TUBO PEX, DN 25 MM X 3/4"</t>
  </si>
  <si>
    <t xml:space="preserve">CONEXAO MOVEL, ROSCA FEMEA, METALICA, COM ANEL DESLIZANTE, PARA TUBO PEX, DN 32 MM X 1"</t>
  </si>
  <si>
    <t xml:space="preserve">CONJUNTO ARRUELAS DE VEDACAO 5/16" PARA TELHA FIBROCIMENTO (UMA ARRUELA METALICA E UMA ARRUELA PVC - CONICAS)</t>
  </si>
  <si>
    <t xml:space="preserve">CJ    </t>
  </si>
  <si>
    <t xml:space="preserve">CONJUNTO DE FECHADURA DE SOBREPOR EM FERRO PINTADO, SEM MACANETA, COM CHAVE GRANDE (SEM CILINDRO) - TIPO CAIXAO - COMPLETA</t>
  </si>
  <si>
    <t xml:space="preserve">CONJUNTO DE FERRAGENS PIVO, PARA PORTA PIVOTANTE DE ATE 100 KG, REGULAVEL COM ESFERA , CROMADO - SUPERIOR E INFERIOR - COMPLETO</t>
  </si>
  <si>
    <t xml:space="preserve">CONJUNTO DE LIGACAO PARA BACIA SANITARIA AJUSTAVEL, EM PLASTICO BRANCO, COM TUBO, CANOPLA E ESPUDE</t>
  </si>
  <si>
    <t xml:space="preserve">CONJUNTO DE LIGACAO PARA BACIA SANITARIA EM PLASTICO BRANCO COM TUBO, CANOPLA E ANEL DE EXPANSAO (TUBO 1.1/2 '' X 20 CM)</t>
  </si>
  <si>
    <t xml:space="preserve">CONJUNTO MONTADO ESTOPIM COM ESPOLETA COMUM NUMERO 8, COM CABECA ACENDEDORA, 1,5 M</t>
  </si>
  <si>
    <t xml:space="preserve">CONJUNTO PARA FUTSAL COM TRAVES OFICIAIS DE 3,00 X 2,00 M EM TUBO DE ACO GALVANIZADO 3" COM REQUADRO EM TUBO DE 1", PINTURA EM PRIMER COM TINTA ESMALTE SINTETICO E REDES DE POLIETILENO FIO 4 MM</t>
  </si>
  <si>
    <t xml:space="preserve">CONJUNTO PARA QUADRA DE  VOLEI COM POSTES EM TUBO DE ACO GALVANIZADO 3", H = *255* CM, PINTURA EM TINTA ESMALTE SINTETICO, REDE DE NYLON COM 2 MM, MALHA 10 X 10 CM E ANTENAS OFICIAIS EM FIBRA DE VIDRO</t>
  </si>
  <si>
    <t xml:space="preserve">CONTAINER ALMOXARIFADO, DE *2,40* X *6,00* M, PADRAO SIMPLES, SEM REVESTIMENTO E SEM DIVISORIAS INTERNOS E SEM SANITARIO, PARA USO EM CANTEIRO DE OBRAS</t>
  </si>
  <si>
    <t xml:space="preserve">CONTATOR TRIPOLAR, CORRENTE DE *110* A, TENSAO NOMINAL DE *500* V, CATEGORIA AC-2 E AC-3</t>
  </si>
  <si>
    <t xml:space="preserve">CONTATOR TRIPOLAR, CORRENTE DE *185* A, TENSAO NOMINAL DE *500* V, CATEGORIA AC-2 E AC-3</t>
  </si>
  <si>
    <t xml:space="preserve">CONTATOR TRIPOLAR, CORRENTE DE *22* A, TENSAO NOMINAL DE *500* V, CATEGORIA AC-2 E AC-3</t>
  </si>
  <si>
    <t xml:space="preserve">CONTATOR TRIPOLAR, CORRENTE DE *265* A, TENSAO NOMINAL DE *500* V, CATEGORIA AC-2 E AC-3</t>
  </si>
  <si>
    <t xml:space="preserve">CONTATOR TRIPOLAR, CORRENTE DE *38* A, TENSAO NOMINAL DE *500* V, CATEGORIA AC-2 E AC-3</t>
  </si>
  <si>
    <t xml:space="preserve">CONTATOR TRIPOLAR, CORRENTE DE *500* A, TENSAO NOMINAL DE *500* V, CATEGORIA AC-2 E AC-3</t>
  </si>
  <si>
    <t xml:space="preserve">CONTATOR TRIPOLAR, CORRENTE DE *65* A, TENSAO NOMINAL DE *500* V, CATEGORIA AC-2 E AC-3</t>
  </si>
  <si>
    <t xml:space="preserve">CONTATOR TRIPOLAR, CORRENTE DE 12 A, TENSAO NOMINAL DE *500* V, CATEGORIA AC-2 E AC-3</t>
  </si>
  <si>
    <t xml:space="preserve">CONTATOR TRIPOLAR, CORRENTE DE 25 A, TENSAO NOMINAL DE *500* V, CATEGORIA AC-2 E AC-3</t>
  </si>
  <si>
    <t xml:space="preserve">CONTATOR TRIPOLAR, CORRENTE DE 250 A, TENSAO NOMINAL DE *500* V, PARA ACIONAMENTO DE CAPACITORES</t>
  </si>
  <si>
    <t xml:space="preserve">CONTATOR TRIPOLAR, CORRENTE DE 300 A, TENSAO NOMINAL DE *500* V, CATEGORIA AC-2 E AC-3</t>
  </si>
  <si>
    <t xml:space="preserve">CONTATOR TRIPOLAR, CORRENTE DE 32 A, TENSAO NOMINAL DE *500* V, CATEGORIA AC-2 E AC-3</t>
  </si>
  <si>
    <t xml:space="preserve">CONTATOR TRIPOLAR, CORRENTE DE 400 A, TENSAO NOMINAL DE *500* V, CATEGORIA AC-2 E AC-3</t>
  </si>
  <si>
    <t xml:space="preserve">CONTATOR TRIPOLAR, CORRENTE DE 45 A, TENSAO NOMINAL DE *500* V, CATEGORIA AC-2 E AC-3</t>
  </si>
  <si>
    <t xml:space="preserve">CONTATOR TRIPOLAR, CORRENTE DE 630 A, TENSAO NOMINAL DE *500* V, CATEGORIA AC-2 E AC-3</t>
  </si>
  <si>
    <t xml:space="preserve">CONTATOR TRIPOLAR, CORRENTE DE 75 A, TENSAO NOMINAL DE *500* V, CATEGORIA AC-2 E AC-3</t>
  </si>
  <si>
    <t xml:space="preserve">CONTATOR TRIPOLAR, CORRENTE DE 9 A, TENSAO NOMINAL DE *500* V, CATEGORIA AC-2 E AC-3</t>
  </si>
  <si>
    <t xml:space="preserve">CONTATOR TRIPOLAR, CORRENTE DE 95 A, TENSAO NOMINAL DE *500* V, CATEGORIA AC-2 E AC-3</t>
  </si>
  <si>
    <t xml:space="preserve">CONTRA-PORCA SEXTAVADA, DIAMETRO NOMINAL 1 3/8", ALTURA 35 MM</t>
  </si>
  <si>
    <t xml:space="preserve">COORDENADOR / GERENTE DE OBRA</t>
  </si>
  <si>
    <t xml:space="preserve">COORDENADOR / GERENTE DE OBRA (MENSALISTA)</t>
  </si>
  <si>
    <t xml:space="preserve">CORANTE LIQUIDO PARA TINTA PVA, BISNAGA 50 ML</t>
  </si>
  <si>
    <t xml:space="preserve">CORDA DE POLIAMIDA 12 MM TIPO BOMBEIRO, PARA TRABALHO EM ALTURA</t>
  </si>
  <si>
    <t xml:space="preserve">100M  </t>
  </si>
  <si>
    <t xml:space="preserve">CORDAO DE COBRE, FLEXIVEL, TORCIDO, CLASSE 4 OU 5, ISOLACAO EM PVC/D, 300 V, 2 CONDUTORES DE 0,5 MM2</t>
  </si>
  <si>
    <t xml:space="preserve">CORDAO DE COBRE, FLEXIVEL, TORCIDO, CLASSE 4 OU 5, ISOLACAO EM PVC/D, 300 V, 2 CONDUTORES DE 0,75 MM2</t>
  </si>
  <si>
    <t xml:space="preserve">CORDAO DE COBRE, FLEXIVEL, TORCIDO, CLASSE 4 OU 5, ISOLACAO EM PVC/D, 300 V, 2 CONDUTORES DE 1,0 MM2</t>
  </si>
  <si>
    <t xml:space="preserve">CORDAO DE COBRE, FLEXIVEL, TORCIDO, CLASSE 4 OU 5, ISOLACAO EM PVC/D, 300 V, 2 CONDUTORES DE 1,5 MM2</t>
  </si>
  <si>
    <t xml:space="preserve">CORDAO DE COBRE, FLEXIVEL, TORCIDO, CLASSE 4 OU 5, ISOLACAO EM PVC/D, 300 V, 2 CONDUTORES DE 2,5 MM2</t>
  </si>
  <si>
    <t xml:space="preserve">CORDAO DE COBRE, FLEXIVEL, TORCIDO, CLASSE 4 OU 5, ISOLACAO EM PVC/D, 300 V, 2 CONDUTORES DE 4 MM2</t>
  </si>
  <si>
    <t xml:space="preserve">CORDEL DETONANTE, NP 05 G/M</t>
  </si>
  <si>
    <t xml:space="preserve">CORDEL DETONANTE, NP 10 G/M</t>
  </si>
  <si>
    <t xml:space="preserve">CORRENTE DE ELO CURTO COMUM, SOLDADA, GALVANIZADA, ESPESSURA DO ELO = 1/2" (12,5 MM)</t>
  </si>
  <si>
    <t xml:space="preserve">CORTADEIRA DE PISO DE CONCRETO E ASFALTO, PARA DISCO PADRAO DE DIAMETRO 350 MM (14") OU 450 MM (18") , MOTOR A GASOLINA, POTENCIA 13 HP, SEM DISCO</t>
  </si>
  <si>
    <t xml:space="preserve">CORTADEIRA HIDRAULICA DE VERGALHAO, PARA ACO DE DIAMETRO ATE 50 MM, MOTOR ELETRICO TRIFASICO, POTENCIA DE 5,5 HP A 7,5 HP</t>
  </si>
  <si>
    <t xml:space="preserve">COTOVELO BRONZE/LATAO (REF 707-3) SEM ANEL DE SOLDA, BOLSA X ROSCA F, 15MM X 1/2"</t>
  </si>
  <si>
    <t xml:space="preserve">COTOVELO BRONZE/LATAO (REF 707-3) SEM ANEL DE SOLDA, BOLSA X ROSCA F, 22MM X 1/2"</t>
  </si>
  <si>
    <t xml:space="preserve">COTOVELO BRONZE/LATAO (REF 707-3) SEM ANEL DE SOLDA, BOLSA X ROSCA F, 22MM X 3/4"</t>
  </si>
  <si>
    <t xml:space="preserve">COTOVELO DE COBRE 90 GRAUS (REF 607) SEM ANEL DE SOLDA, BOLSA X BOLSA, 104 MM</t>
  </si>
  <si>
    <t xml:space="preserve">COTOVELO DE COBRE 90 GRAUS (REF 607) SEM ANEL DE SOLDA, BOLSA X BOLSA, 15 MM</t>
  </si>
  <si>
    <t xml:space="preserve">COTOVELO DE COBRE 90 GRAUS (REF 607) SEM ANEL DE SOLDA, BOLSA X BOLSA, 22 MM</t>
  </si>
  <si>
    <t xml:space="preserve">COTOVELO DE COBRE 90 GRAUS (REF 607) SEM ANEL DE SOLDA, BOLSA X BOLSA, 28 MM</t>
  </si>
  <si>
    <t xml:space="preserve">COTOVELO DE COBRE 90 GRAUS (REF 607) SEM ANEL DE SOLDA, BOLSA X BOLSA, 35 MM</t>
  </si>
  <si>
    <t xml:space="preserve">COTOVELO DE COBRE 90 GRAUS (REF 607) SEM ANEL DE SOLDA, BOLSA X BOLSA, 42 MM</t>
  </si>
  <si>
    <t xml:space="preserve">COTOVELO DE COBRE 90 GRAUS (REF 607) SEM ANEL DE SOLDA, BOLSA X BOLSA, 54 MM</t>
  </si>
  <si>
    <t xml:space="preserve">COTOVELO DE COBRE 90 GRAUS (REF 607) SEM ANEL DE SOLDA, BOLSA X BOLSA, 66 MM</t>
  </si>
  <si>
    <t xml:space="preserve">COTOVELO DE COBRE 90 GRAUS (REF 607) SEM ANEL DE SOLDA, BOLSA X BOLSA, 79 MM</t>
  </si>
  <si>
    <t xml:space="preserve">COTOVELO DE REDUCAO 90 GRAUS DE FERRO GALVANIZADO, COM ROSCA BSP, DE 1 1/2" X 1"</t>
  </si>
  <si>
    <t xml:space="preserve">COTOVELO DE REDUCAO 90 GRAUS DE FERRO GALVANIZADO, COM ROSCA BSP, DE 1 1/2" X 3/4"</t>
  </si>
  <si>
    <t xml:space="preserve">COTOVELO DE REDUCAO 90 GRAUS DE FERRO GALVANIZADO, COM ROSCA BSP, DE 1 1/4" X 1"</t>
  </si>
  <si>
    <t xml:space="preserve">COTOVELO DE REDUCAO 90 GRAUS DE FERRO GALVANIZADO, COM ROSCA BSP, DE 1" X 1/2"</t>
  </si>
  <si>
    <t xml:space="preserve">COTOVELO DE REDUCAO 90 GRAUS DE FERRO GALVANIZADO, COM ROSCA BSP, DE 1" X 3/4"</t>
  </si>
  <si>
    <t xml:space="preserve">COTOVELO DE REDUCAO 90 GRAUS DE FERRO GALVANIZADO, COM ROSCA BSP, DE 2 1/2" X 2"</t>
  </si>
  <si>
    <t xml:space="preserve">COTOVELO DE REDUCAO 90 GRAUS DE FERRO GALVANIZADO, COM ROSCA BSP, DE 2" X 1 1/2"</t>
  </si>
  <si>
    <t xml:space="preserve">COTOVELO DE REDUCAO 90 GRAUS DE FERRO GALVANIZADO, COM ROSCA BSP, DE 3/4" X 1/2"</t>
  </si>
  <si>
    <t xml:space="preserve">COTOVELO 45 GRAUS DE FERRO GALVANIZADO, COM ROSCA BSP, DE 1 1/2"</t>
  </si>
  <si>
    <t xml:space="preserve">COTOVELO 45 GRAUS DE FERRO GALVANIZADO, COM ROSCA BSP, DE 1 1/4"</t>
  </si>
  <si>
    <t xml:space="preserve">COTOVELO 45 GRAUS DE FERRO GALVANIZADO, COM ROSCA BSP, DE 1/2"</t>
  </si>
  <si>
    <t xml:space="preserve">COTOVELO 45 GRAUS DE FERRO GALVANIZADO, COM ROSCA BSP, DE 1"</t>
  </si>
  <si>
    <t xml:space="preserve">COTOVELO 45 GRAUS DE FERRO GALVANIZADO, COM ROSCA BSP, DE 2 1/2"</t>
  </si>
  <si>
    <t xml:space="preserve">COTOVELO 45 GRAUS DE FERRO GALVANIZADO, COM ROSCA BSP, DE 2"</t>
  </si>
  <si>
    <t xml:space="preserve">COTOVELO 45 GRAUS DE FERRO GALVANIZADO, COM ROSCA BSP, DE 3/4"</t>
  </si>
  <si>
    <t xml:space="preserve">COTOVELO 45 GRAUS DE FERRO GALVANIZADO, COM ROSCA BSP, DE 3"</t>
  </si>
  <si>
    <t xml:space="preserve">COTOVELO 45 GRAUS DE FERRO GALVANIZADO, COM ROSCA BSP, DE 4"</t>
  </si>
  <si>
    <t xml:space="preserve">COTOVELO 45 GRAUS, PEAD PE 100, DE 125 MM, PARA ELETROFUSAO</t>
  </si>
  <si>
    <t xml:space="preserve">COTOVELO 45 GRAUS, PEAD PE 100, DE 200 MM, PARA ELETROFUSAO</t>
  </si>
  <si>
    <t xml:space="preserve">COTOVELO 45 GRAUS, PEAD PE 100, DE 32 MM, PARA ELETROFUSAO</t>
  </si>
  <si>
    <t xml:space="preserve">COTOVELO 45 GRAUS, PEAD PE 100, DE 40 MM, PARA ELETROFUSAO</t>
  </si>
  <si>
    <t xml:space="preserve">COTOVELO 45 GRAUS, PEAD PE 100, DE 63 MM, PARA ELETROFUSAO</t>
  </si>
  <si>
    <t xml:space="preserve">COTOVELO 90 GRAUS DE FERRO GALVANIZADO, COM ROSCA BSP MACHO/FEMEA, DE 1 1/2"</t>
  </si>
  <si>
    <t xml:space="preserve">COTOVELO 90 GRAUS DE FERRO GALVANIZADO, COM ROSCA BSP MACHO/FEMEA, DE 1 1/4"</t>
  </si>
  <si>
    <t xml:space="preserve">COTOVELO 90 GRAUS DE FERRO GALVANIZADO, COM ROSCA BSP MACHO/FEMEA, DE 1/2"</t>
  </si>
  <si>
    <t xml:space="preserve">COTOVELO 90 GRAUS DE FERRO GALVANIZADO, COM ROSCA BSP MACHO/FEMEA, DE 1"</t>
  </si>
  <si>
    <t xml:space="preserve">COTOVELO 90 GRAUS DE FERRO GALVANIZADO, COM ROSCA BSP MACHO/FEMEA, DE 2 1/2"</t>
  </si>
  <si>
    <t xml:space="preserve">COTOVELO 90 GRAUS DE FERRO GALVANIZADO, COM ROSCA BSP MACHO/FEMEA, DE 2"</t>
  </si>
  <si>
    <t xml:space="preserve">COTOVELO 90 GRAUS DE FERRO GALVANIZADO, COM ROSCA BSP MACHO/FEMEA, DE 3/4"</t>
  </si>
  <si>
    <t xml:space="preserve">COTOVELO 90 GRAUS DE FERRO GALVANIZADO, COM ROSCA BSP MACHO/FEMEA, DE 3"</t>
  </si>
  <si>
    <t xml:space="preserve">COTOVELO 90 GRAUS DE FERRO GALVANIZADO, COM ROSCA BSP, DE 1 1/2"</t>
  </si>
  <si>
    <t xml:space="preserve">COTOVELO 90 GRAUS DE FERRO GALVANIZADO, COM ROSCA BSP, DE 1 1/4"</t>
  </si>
  <si>
    <t xml:space="preserve">COTOVELO 90 GRAUS DE FERRO GALVANIZADO, COM ROSCA BSP, DE 1/2"</t>
  </si>
  <si>
    <t xml:space="preserve">COTOVELO 90 GRAUS DE FERRO GALVANIZADO, COM ROSCA BSP, DE 1"</t>
  </si>
  <si>
    <t xml:space="preserve">COTOVELO 90 GRAUS DE FERRO GALVANIZADO, COM ROSCA BSP, DE 2 1/2"</t>
  </si>
  <si>
    <t xml:space="preserve">COTOVELO 90 GRAUS DE FERRO GALVANIZADO, COM ROSCA BSP, DE 2"</t>
  </si>
  <si>
    <t xml:space="preserve">COTOVELO 90 GRAUS DE FERRO GALVANIZADO, COM ROSCA BSP, DE 3/4"</t>
  </si>
  <si>
    <t xml:space="preserve">COTOVELO 90 GRAUS DE FERRO GALVANIZADO, COM ROSCA BSP, DE 3"</t>
  </si>
  <si>
    <t xml:space="preserve">COTOVELO 90 GRAUS DE FERRO GALVANIZADO, COM ROSCA BSP, DE 4"</t>
  </si>
  <si>
    <t xml:space="preserve">COTOVELO 90 GRAUS DE FERRO GALVANIZADO, COM ROSCA BSP, DE 5"</t>
  </si>
  <si>
    <t xml:space="preserve">COTOVELO 90 GRAUS DE FERRO GALVANIZADO, COM ROSCA BSP, DE 6"</t>
  </si>
  <si>
    <t xml:space="preserve">COTOVELO 90 GRAUS, PEAD PE 100, DE 125 MM, PARA ELETROFUSAO</t>
  </si>
  <si>
    <t xml:space="preserve">COTOVELO 90 GRAUS, PEAD PE 100, DE 20 MM, PARA ELETROFUSAO</t>
  </si>
  <si>
    <t xml:space="preserve">COTOVELO 90 GRAUS, PEAD PE 100, DE 200 MM, PARA ELETROFUSAO</t>
  </si>
  <si>
    <t xml:space="preserve">COTOVELO 90 GRAUS, PEAD PE 100, DE 32 MM, PARA ELETROFUSAO</t>
  </si>
  <si>
    <t xml:space="preserve">COTOVELO 90 GRAUS, PEAD PE 100, DE 63 MM, PARA ELETROFUSAO</t>
  </si>
  <si>
    <t xml:space="preserve">COTOVELO/JOELHO COM ADAPTADOR, 90 GRAUS, EM POLIPROPILENO, PN 16, PARA TUBOS PEAD, 20 MM X 1/2" - LIGACAO PREDIAL DE AGUA</t>
  </si>
  <si>
    <t xml:space="preserve">COTOVELO/JOELHO COM ADAPTADOR, 90 GRAUS, EM POLIPROPILENO, PN 16, PARA TUBOS PEAD, 20 MM X 3/4" - LIGACAO PREDIAL DE AGUA</t>
  </si>
  <si>
    <t xml:space="preserve">COTOVELO/JOELHO COM ADAPTADOR, 90 GRAUS, EM POLIPROPILENO, PN 16, PARA TUBOS PEAD, 32 MM X 1" - LIGACAO PREDIAL DE AGUA</t>
  </si>
  <si>
    <t xml:space="preserve">COTOVELO/JOELHO 90 GRAUS, EM POLIPROPILENO, PN 16, PARA TUBOS PEAD, 20 X 20 MM - LIGACAO PREDIAL DE AGUA</t>
  </si>
  <si>
    <t xml:space="preserve">COTOVELO/JOELHO 90 GRAUS, EM POLIPROPILENO, PN 16, PARA TUBOS PEAD, 32 X 32 MM - LIGACAO PREDIAL DE AGUA</t>
  </si>
  <si>
    <t xml:space="preserve">CREMONA COM CASTANHA BIPARTIDA, COM VARA DE 1.20 M, EM LATAO CROMADO, PARA PORTAS E JANELAS - COMPLETA</t>
  </si>
  <si>
    <t xml:space="preserve">CREMONA COM CASTANHA BIPARTIDA, COM VARA DE 1.50 M, EM LATAO CROMADO, PARA PORTAS E JANELAS - COMPLETA</t>
  </si>
  <si>
    <t xml:space="preserve">CREMONA LATAO CROMADO, COM CASTANHA BIPARTIDA E PRESILHAS, MEDIDAS APROXIMADAS DE 113 X 40 X 35 MM (NAO INCL VARA FERRO)</t>
  </si>
  <si>
    <t xml:space="preserve">CRUZETA DE CONCRETO LEVE, COMP. 2000 MM SECAO, 90 X 90 MM</t>
  </si>
  <si>
    <t xml:space="preserve">CRUZETA DE EUCALIPTO TRATADO, OU EQUIVALENTE DA REGIAO, *2,4* M, SECAO *9 X 11,5* CM</t>
  </si>
  <si>
    <t xml:space="preserve">CRUZETA DE FERRO GALVANIZADO, COM ROSCA BSP, DE 1 1/2"</t>
  </si>
  <si>
    <t xml:space="preserve">CRUZETA DE FERRO GALVANIZADO, COM ROSCA BSP, DE 1 1/4"</t>
  </si>
  <si>
    <t xml:space="preserve">CRUZETA DE FERRO GALVANIZADO, COM ROSCA BSP, DE 1/2"</t>
  </si>
  <si>
    <t xml:space="preserve">CRUZETA DE FERRO GALVANIZADO, COM ROSCA BSP, DE 1"</t>
  </si>
  <si>
    <t xml:space="preserve">CRUZETA DE FERRO GALVANIZADO, COM ROSCA BSP, DE 2 1/2"</t>
  </si>
  <si>
    <t xml:space="preserve">CRUZETA DE FERRO GALVANIZADO, COM ROSCA BSP, DE 2"</t>
  </si>
  <si>
    <t xml:space="preserve">CRUZETA DE FERRO GALVANIZADO, COM ROSCA BSP, DE 3/4"</t>
  </si>
  <si>
    <t xml:space="preserve">CRUZETA DE FERRO GALVANIZADO, COM ROSCA BSP, DE 3"</t>
  </si>
  <si>
    <t xml:space="preserve">CUBA ACO INOX (AISI 304) DE EMBUTIR COM VALVULA DE 3 1/2 ", DE *56 X 33 X 12* CM</t>
  </si>
  <si>
    <t xml:space="preserve">CUBA ACO INOX (AISI 304) DE EMBUTIR COM VALVULA 3 1/2 ", DE *40 X 34 X 12* CM</t>
  </si>
  <si>
    <t xml:space="preserve">CUBA ACO INOX (AISI 304) DE EMBUTIR COM VALVULA 3 1/2 ", DE *46 X 30 X 12* CM</t>
  </si>
  <si>
    <t xml:space="preserve">CUMEEIRA ALUMINIO ONDULADA, COMPRIMENTO = *1,12* M, E = 0,8 MM</t>
  </si>
  <si>
    <t xml:space="preserve">CUMEEIRA ARTICULADA (ABA INFERIOR) PARA TELHA ONDULADA DE FIBROCIMENTO E = 4 MM, ABA *330* MM, COMPRIMENTO 500 MM (SEM AMIANTO)</t>
  </si>
  <si>
    <t xml:space="preserve">CUMEEIRA ARTICULADA (ABA INTERNA INFERIOR OU EXTERNA SUPERIOR) PARA TELHA ESTRUTURAL DE FIBROCIMENTO, 1 ABA, E = 6 MM (SEM AMIANTO)</t>
  </si>
  <si>
    <t xml:space="preserve">CUMEEIRA ARTICULADA (ABA SUPERIOR) PARA TELHA ONDULADA DE FIBROCIMENTO E = 4 MM, ABA *330* MM, COMPRIMENTO 500 MM (SEM AMIANTO)</t>
  </si>
  <si>
    <t xml:space="preserve">CUMEEIRA ARTICULADA (PAR) PARA TELHA ONDULADA DE FIBROCIMENTO, E = 6 MM, ABA 350 MM, COMPRIMENTO 1100 MM (SEM AMIANTO)</t>
  </si>
  <si>
    <t xml:space="preserve">CUMEEIRA NORMAL PARA TELHA ESTRUTURAL DE FIBROCIMENTO 1 ABA, E = 6 MM, COMPRIMENTO 608 MM (SEM AMIANTO)</t>
  </si>
  <si>
    <t xml:space="preserve">CUMEEIRA NORMAL PARA TELHA ESTRUTURAL DE FIBROCIMENTO 2 ABAS, E = 6 MM, DE 1050 X 935 MM (SEM AMIANTO)</t>
  </si>
  <si>
    <t xml:space="preserve">CUMEEIRA NORMAL PARA TELHA ONDULADA DE FIBROCIMENTO, E = 6 MM, ABA 300 MM, COMPRIMENTO 1100 MM (SEM AMIANTO)</t>
  </si>
  <si>
    <t xml:space="preserve">CUMEEIRA PARA TELHA CERAMICA, COMPRIMENTO DE *41* CM, RENDIMENTO DE *3* TELHAS/M</t>
  </si>
  <si>
    <t xml:space="preserve">CUMEEIRA PARA TELHA DE CONCRETO, PARA 2 AGUAS DE TELHADO, COR CINZA, RENDIMENTO DE *3* TELHAS/M (COLETADO CAIXA)</t>
  </si>
  <si>
    <t xml:space="preserve">CUMEEIRA SHED PARA TELHA ONDULADA DE FIBROCIMENTO, E = 6 MM, ABA 280 MM, COMPRIMENTO 1100 MM (SEM AMIANTO)</t>
  </si>
  <si>
    <t xml:space="preserve">CUMEEIRA UNIVERSAL PARA TELHA ONDULADA DE FIBROCIMENTO, E = 6 MM, ABA 210 MM, COMPRIMENTO 1100 MM (SEM AMIANTO)</t>
  </si>
  <si>
    <t xml:space="preserve">CURVA CPVC, 90 GRAUS, SOLDAVEL, 22 MM, PARA AGUA QUENTE</t>
  </si>
  <si>
    <t xml:space="preserve">CURVA CPVC, 90 GRAUS, SOLDAVEL, 28 MM, PARA AGUA QUENTE</t>
  </si>
  <si>
    <t xml:space="preserve">CURVA CPVC, 90 GRAUS, SOLDAVEL,15 MM, PARA AGUA QUENTE</t>
  </si>
  <si>
    <t xml:space="preserve">CURVA CURTA PVC, PB, JE, 45 GRAUS, DN 100 MM, PARA REDE COLETORA ESGOTO (NBR 10569)</t>
  </si>
  <si>
    <t xml:space="preserve">CURVA CURTA PVC, PB, JE, 90 GRAUS, DN 100 MM, PARA REDE COLETORA ESGOTO (NBR 10569)</t>
  </si>
  <si>
    <t xml:space="preserve">CURVA DE PVC 45 GRAUS, SOLDAVEL, 110 MM, PARA AGUA FRIA PREDIAL (NBR 5648)</t>
  </si>
  <si>
    <t xml:space="preserve">CURVA DE PVC 45 GRAUS, SOLDAVEL, 20 MM, PARA AGUA FRIA PREDIAL (NBR 5648)</t>
  </si>
  <si>
    <t xml:space="preserve">CURVA DE PVC 45 GRAUS, SOLDAVEL, 25 MM, PARA AGUA FRIA PREDIAL (NBR 5648)</t>
  </si>
  <si>
    <t xml:space="preserve">CURVA DE PVC 45 GRAUS, SOLDAVEL, 32 MM, PARA AGUA FRIA PREDIAL (NBR 5648)</t>
  </si>
  <si>
    <t xml:space="preserve">CURVA DE PVC 45 GRAUS, SOLDAVEL, 40 MM, PARA AGUA FRIA PREDIAL (NBR 5648)</t>
  </si>
  <si>
    <t xml:space="preserve">CURVA DE PVC 45 GRAUS, SOLDAVEL, 50 MM, PARA AGUA FRIA PREDIAL (NBR 5648)</t>
  </si>
  <si>
    <t xml:space="preserve">CURVA DE PVC 45 GRAUS, SOLDAVEL, 60 MM, PARA AGUA FRIA PREDIAL (NBR 5648)</t>
  </si>
  <si>
    <t xml:space="preserve">CURVA DE PVC 45 GRAUS, SOLDAVEL, 75 MM, PARA AGUA FRIA PREDIAL (NBR 5648)</t>
  </si>
  <si>
    <t xml:space="preserve">CURVA DE PVC 45 GRAUS, SOLDAVEL, 85 MM, PARA AGUA FRIA PREDIAL (NBR 5648)</t>
  </si>
  <si>
    <t xml:space="preserve">CURVA DE PVC 90 GRAUS, SOLDAVEL, 110 MM, PARA AGUA FRIA PREDIAL (NBR 5648)</t>
  </si>
  <si>
    <t xml:space="preserve">CURVA DE PVC 90 GRAUS, SOLDAVEL, 20 MM, PARA AGUA FRIA PREDIAL (NBR 5648)</t>
  </si>
  <si>
    <t xml:space="preserve">CURVA DE PVC 90 GRAUS, SOLDAVEL, 25 MM, PARA AGUA FRIA PREDIAL (NBR 5648)</t>
  </si>
  <si>
    <t xml:space="preserve">CURVA DE PVC 90 GRAUS, SOLDAVEL, 32 MM, PARA AGUA FRIA PREDIAL (NBR 5648)</t>
  </si>
  <si>
    <t xml:space="preserve">CURVA DE PVC 90 GRAUS, SOLDAVEL, 40 MM, PARA AGUA FRIA PREDIAL (NBR 5648)</t>
  </si>
  <si>
    <t xml:space="preserve">CURVA DE PVC 90 GRAUS, SOLDAVEL, 50 MM, PARA AGUA FRIA PREDIAL (NBR 5648)</t>
  </si>
  <si>
    <t xml:space="preserve">CURVA DE PVC 90 GRAUS, SOLDAVEL, 60 MM, PARA AGUA FRIA PREDIAL (NBR 5648)</t>
  </si>
  <si>
    <t xml:space="preserve">CURVA DE PVC 90 GRAUS, SOLDAVEL, 75 MM, PARA AGUA FRIA PREDIAL (NBR 5648)</t>
  </si>
  <si>
    <t xml:space="preserve">CURVA DE PVC 90 GRAUS, SOLDAVEL, 85 MM, PARA AGUA FRIA PREDIAL (NBR 5648)</t>
  </si>
  <si>
    <t xml:space="preserve">CURVA DE PVC, 45 GRAUS, SERIE R, DN 100 MM, PARA ESGOTO PREDIAL</t>
  </si>
  <si>
    <t xml:space="preserve">CURVA DE PVC, 90 GRAUS, SERIE R, DN 100 MM, PARA ESGOTO PREDIAL</t>
  </si>
  <si>
    <t xml:space="preserve">CURVA DE PVC, 90 GRAUS, SERIE R, DN 50 MM, PARA ESGOTO PREDIAL</t>
  </si>
  <si>
    <t xml:space="preserve">CURVA DE PVC, 90 GRAUS, SERIE R, DN 75 MM, PARA ESGOTO PREDIAL</t>
  </si>
  <si>
    <t xml:space="preserve">CURVA DE TRANSPOSICAO BRONZE/LATAO (REF 736) SEM ANEL DE SOLDA, BOLSA X BOLSA, 15 MM</t>
  </si>
  <si>
    <t xml:space="preserve">CURVA DE TRANSPOSICAO BRONZE/LATAO (REF 736) SEM ANEL DE SOLDA, BOLSA X BOLSA, 22 MM</t>
  </si>
  <si>
    <t xml:space="preserve">CURVA DE TRANSPOSICAO BRONZE/LATAO (REF 736) SEM ANEL DE SOLDA, BOLSA X BOLSA, 28 MM</t>
  </si>
  <si>
    <t xml:space="preserve">CURVA DE TRANSPOSICAO, CPVC, SOLDAVEL, 15 MM</t>
  </si>
  <si>
    <t xml:space="preserve">CURVA DE TRANSPOSICAO, CPVC, SOLDAVEL, 22 MM</t>
  </si>
  <si>
    <t xml:space="preserve">CURVA DE TRANSPOSICAO, PVC SOLDAVEL, 20 MM, PARA AGUA FRIA PREDIAL</t>
  </si>
  <si>
    <t xml:space="preserve">CURVA DE TRANSPOSICAO, PVC, SOLDAVEL, 25 MM, PARA AGUA FRIA PREDIAL</t>
  </si>
  <si>
    <t xml:space="preserve">CURVA DE TRANSPOSICAO, PVC, SOLDAVEL, 32 MM, PARA AGUA FRIA PREDIAL</t>
  </si>
  <si>
    <t xml:space="preserve">CURVA LONGA PVC, PB, JE, 45 GRAUS, DN 100 MM, PARA REDE COLETORA ESGOTO (NBR 10569)</t>
  </si>
  <si>
    <t xml:space="preserve">CURVA LONGA PVC, PB, JE, 45 GRAUS, DN 150 MM, PARA REDE COLETORA ESGOTO (NBR 10569)</t>
  </si>
  <si>
    <t xml:space="preserve">CURVA LONGA PVC, PB, JE, 90 GRAUS, DN 100 MM, PARA REDE COLETORA ESGOTO (NBR 10569)</t>
  </si>
  <si>
    <t xml:space="preserve">CURVA LONGA PVC, PB, JE, 90 GRAUS, DN 150 MM, PARA REDE COLETORA ESGOTO (NBR 10569)</t>
  </si>
  <si>
    <t xml:space="preserve">CURVA PPR 90 GRAUS, DN 20 MM, PARA AGUA QUENTE PREDIAL</t>
  </si>
  <si>
    <t xml:space="preserve">CURVA PPR 90 GRAUS, DN 25 MM, PARA AGUA QUENTE PREDIAL</t>
  </si>
  <si>
    <t xml:space="preserve">CURVA PVC CURTA 90 G, DN 50 MM, PARA ESGOTO PREDIAL</t>
  </si>
  <si>
    <t xml:space="preserve">CURVA PVC CURTA 90 GRAUS, DN 40 MM, PARA ESGOTO PREDIAL</t>
  </si>
  <si>
    <t xml:space="preserve">CURVA PVC CURTA 90 GRAUS, DN 75 MM, PARA ESGOTO PREDIAL</t>
  </si>
  <si>
    <t xml:space="preserve">CURVA PVC CURTA 90 GRAUS, 100 MM, PARA ESGOTO PREDIAL</t>
  </si>
  <si>
    <t xml:space="preserve">CURVA PVC LEVE, 90 GRAUS, COM PONTA E BOLSA LISA, DN 150 MM</t>
  </si>
  <si>
    <t xml:space="preserve">CURVA PVC LEVE, 90 GRAUS, COM PONTA E BOLSA LISA, DN 250 MM</t>
  </si>
  <si>
    <t xml:space="preserve">CURVA PVC LEVE, 90 GRAUS, COM PONTA E BOLSA LISA, DN 300 MM</t>
  </si>
  <si>
    <t xml:space="preserve">CURVA PVC LONGA 45 GRAUS, 100 MM, PARA ESGOTO PREDIAL</t>
  </si>
  <si>
    <t xml:space="preserve">CURVA PVC LONGA 45G, DN 50 MM, PARA ESGOTO PREDIAL</t>
  </si>
  <si>
    <t xml:space="preserve">CURVA PVC LONGA 45G, DN 75 MM, PARA ESGOTO PREDIAL</t>
  </si>
  <si>
    <t xml:space="preserve">CURVA PVC LONGA 90 GRAUS, 100 MM, PARA ESGOTO PREDIAL</t>
  </si>
  <si>
    <t xml:space="preserve">CURVA PVC LONGA 90 GRAUS, 40 MM, PARA ESGOTO PREDIAL</t>
  </si>
  <si>
    <t xml:space="preserve">CURVA PVC LONGA 90 GRAUS, 50 MM, PARA ESGOTO PREDIAL</t>
  </si>
  <si>
    <t xml:space="preserve">CURVA PVC LONGA 90 GRAUS, 75 MM, PARA ESGOTO PREDIAL</t>
  </si>
  <si>
    <t xml:space="preserve">CURVA PVC PBA, JE, PB, 22 GRAUS, DN 100 / DE 110 MM, PARA REDE AGUA (NBR 10351)</t>
  </si>
  <si>
    <t xml:space="preserve">CURVA PVC PBA, JE, PB, 22 GRAUS, DN 50 / DE 60 MM, PARA REDE AGUA (NBR 10351)</t>
  </si>
  <si>
    <t xml:space="preserve">CURVA PVC PBA, JE, PB, 22 GRAUS, DN 75 / DE 85 MM, PARA REDE AGUA (NBR 10351)</t>
  </si>
  <si>
    <t xml:space="preserve">CURVA PVC PBA, JE, PB, 45 GRAUS, DN 100 / DE 110 MM, PARA REDE AGUA (NBR 10351)</t>
  </si>
  <si>
    <t xml:space="preserve">CURVA PVC PBA, JE, PB, 45 GRAUS, DN 50 / DE 60 MM, PARA REDE AGUA (NBR 10351)</t>
  </si>
  <si>
    <t xml:space="preserve">CURVA PVC PBA, JE, PB, 45 GRAUS, DN 75 / DE 85 MM, PARA REDE AGUA (NBR 10351)</t>
  </si>
  <si>
    <t xml:space="preserve">CURVA PVC PBA, JE, PB, 90 GRAUS, DN 100 / DE 110 MM, PARA REDE AGUA (NBR 10351)</t>
  </si>
  <si>
    <t xml:space="preserve">CURVA PVC PBA, JE, PB, 90 GRAUS, DN 50 / DE 60 MM, PARA REDE AGUA (NBR 10351)</t>
  </si>
  <si>
    <t xml:space="preserve">CURVA PVC PBA, JE, PB, 90 GRAUS, DN 75 / DE 85 MM, PARA REDE AGUA (NBR 10351)</t>
  </si>
  <si>
    <t xml:space="preserve">CURVA PVC 90 GRAUS, ROSCAVEL, 1 1/2",  AGUA FRIA PREDIAL</t>
  </si>
  <si>
    <t xml:space="preserve">CURVA PVC 90 GRAUS, ROSCAVEL, 1 1/4",  AGUA FRIA PREDIAL</t>
  </si>
  <si>
    <t xml:space="preserve">CURVA PVC 90 GRAUS, ROSCAVEL, 1/2",  AGUA FRIA PREDIAL</t>
  </si>
  <si>
    <t xml:space="preserve">CURVA PVC 90 GRAUS, ROSCAVEL, 1",  AGUA FRIA PREDIAL</t>
  </si>
  <si>
    <t xml:space="preserve">CURVA PVC 90 GRAUS, ROSCAVEL, 2",  AGUA FRIA PREDIAL</t>
  </si>
  <si>
    <t xml:space="preserve">CURVA PVC 90 GRAUS, ROSCAVEL, 3/4",  AGUA FRIA PREDIAL</t>
  </si>
  <si>
    <t xml:space="preserve">CURVA PVC, BB, JE, 45 GRAUS, DN 200 MM, PARA TUBO CORRUGADO E/OU LISO, REDE COLETORA ESGOTO (NBR 10569)</t>
  </si>
  <si>
    <t xml:space="preserve">CURVA PVC, BB, JE, 45 GRAUS, DN 250 MM, PARA TUBO CORRUGADO E/OU LISO, REDE COLETORA ESGOTO (NBR 10569)</t>
  </si>
  <si>
    <t xml:space="preserve">CURVA PVC, BB, JE, 90 GRAUS, DN 200 MM, PARA TUBO CORRUGADO E/OU LISO, REDE COLETORA ESGOTO (NBR 10569)</t>
  </si>
  <si>
    <t xml:space="preserve">CURVA PVC, BB, JE, 90 GRAUS, DN 250 MM, PARA TUBO CORRUGADO E/OU LISO, REDE COLETORA ESGOTO (NBR 10569)</t>
  </si>
  <si>
    <t xml:space="preserve">CURVA PVC, SERIE R, 87.30 GRAUS, CURTA, 100 MM, PARA ESGOTO PREDIAL (PARA PE-DE-COLUNA)</t>
  </si>
  <si>
    <t xml:space="preserve">CURVA PVC, SERIE R, 87.30 GRAUS, CURTA, 150 MM, PARA ESGOTO PREDIAL (PARA PE-DE-COLUNA)</t>
  </si>
  <si>
    <t xml:space="preserve">CURVA PVC, SERIE R, 87.30 GRAUS, CURTA, 75 MM, PARA ESGOTO PREDIAL (PARA PE-DE-COLUNA)</t>
  </si>
  <si>
    <t xml:space="preserve">CURVA PVC, 45 GRAUS, CURTA, PB, DN 100 MM, PARA ESGOTO PREDIAL</t>
  </si>
  <si>
    <t xml:space="preserve">CURVA 135 GRAUS, DE PVC RIGIDO ROSCAVEL, DE 1", PARA ELETRODUTO</t>
  </si>
  <si>
    <t xml:space="preserve">CURVA 135 GRAUS, DE PVC RIGIDO ROSCAVEL, DE 3/4", PARA ELETRODUTO</t>
  </si>
  <si>
    <t xml:space="preserve">CURVA 135 GRAUS, PARA ELETRODUTO, EM ACO GALVANIZADO ELETROLITICO, DIAMETRO DE 100 MM (4")</t>
  </si>
  <si>
    <t xml:space="preserve">CURVA 135 GRAUS, PARA ELETRODUTO, EM ACO GALVANIZADO ELETROLITICO, DIAMETRO DE 15 MM (1/2")</t>
  </si>
  <si>
    <t xml:space="preserve">CURVA 135 GRAUS, PARA ELETRODUTO, EM ACO GALVANIZADO ELETROLITICO, DIAMETRO DE 20 MM (3/4")</t>
  </si>
  <si>
    <t xml:space="preserve">CURVA 135 GRAUS, PARA ELETRODUTO, EM ACO GALVANIZADO ELETROLITICO, DIAMETRO DE 25 MM (1")</t>
  </si>
  <si>
    <t xml:space="preserve">CURVA 135 GRAUS, PARA ELETRODUTO, EM ACO GALVANIZADO ELETROLITICO, DIAMETRO DE 32 MM (1 1/4")</t>
  </si>
  <si>
    <t xml:space="preserve">CURVA 135 GRAUS, PARA ELETRODUTO, EM ACO GALVANIZADO ELETROLITICO, DIAMETRO DE 40 MM (1 1/2")</t>
  </si>
  <si>
    <t xml:space="preserve">CURVA 135 GRAUS, PARA ELETRODUTO, EM ACO GALVANIZADO ELETROLITICO, DIAMETRO DE 50 MM (2")</t>
  </si>
  <si>
    <t xml:space="preserve">CURVA 135 GRAUS, PARA ELETRODUTO, EM ACO GALVANIZADO ELETROLITICO, DIAMETRO DE 65 MM (2 1/2")</t>
  </si>
  <si>
    <t xml:space="preserve">CURVA 135 GRAUS, PARA ELETRODUTO, EM ACO GALVANIZADO ELETROLITICO, DIAMETRO DE 80 MM (3")</t>
  </si>
  <si>
    <t xml:space="preserve">CURVA 180 GRAUS, DE PVC RIGIDO ROSCAVEL, DE 1 1/2", PARA ELETRODUTO</t>
  </si>
  <si>
    <t xml:space="preserve">CURVA 180 GRAUS, DE PVC RIGIDO ROSCAVEL, DE 1 1/4", PARA ELETRODUTO</t>
  </si>
  <si>
    <t xml:space="preserve">CURVA 180 GRAUS, DE PVC RIGIDO ROSCAVEL, DE 1/2", PARA ELETRODUTO</t>
  </si>
  <si>
    <t xml:space="preserve">CURVA 180 GRAUS, DE PVC RIGIDO ROSCAVEL, DE 1", PARA ELETRODUTO</t>
  </si>
  <si>
    <t xml:space="preserve">CURVA 180 GRAUS, DE PVC RIGIDO ROSCAVEL, DE 2", PARA ELETRODUTO</t>
  </si>
  <si>
    <t xml:space="preserve">CURVA 180 GRAUS, DE PVC RIGIDO ROSCAVEL, DE 3/4", PARA ELETRODUTO</t>
  </si>
  <si>
    <t xml:space="preserve">CURVA 45 GRAUS DE COBRE (REF 606) SEM ANEL DE SOLDA, BOLSA X BOLSA, 15 MM</t>
  </si>
  <si>
    <t xml:space="preserve">CURVA 45 GRAUS DE COBRE (REF 606) SEM ANEL DE SOLDA, BOLSA X BOLSA, 22 MM</t>
  </si>
  <si>
    <t xml:space="preserve">CURVA 45 GRAUS DE COBRE (REF 606) SEM ANEL DE SOLDA, BOLSA X BOLSA, 28 MM</t>
  </si>
  <si>
    <t xml:space="preserve">CURVA 45 GRAUS DE COBRE (REF 606) SEM ANEL DE SOLDA, BOLSA X BOLSA, 35 MM</t>
  </si>
  <si>
    <t xml:space="preserve">CURVA 45 GRAUS DE COBRE (REF 606) SEM ANEL DE SOLDA, BOLSA X BOLSA, 42 MM</t>
  </si>
  <si>
    <t xml:space="preserve">CURVA 45 GRAUS DE COBRE (REF 606) SEM ANEL DE SOLDA, BOLSA X BOLSA, 54 MM</t>
  </si>
  <si>
    <t xml:space="preserve">CURVA 45 GRAUS DE COBRE (REF 606) SEM ANEL DE SOLDA, BOLSA X BOLSA, 66 MM</t>
  </si>
  <si>
    <t xml:space="preserve">CURVA 45 GRAUS DE FERRO GALVANIZADO, COM ROSCA BSP FEMEA, DE 1 1/2"</t>
  </si>
  <si>
    <t xml:space="preserve">CURVA 45 GRAUS DE FERRO GALVANIZADO, COM ROSCA BSP FEMEA, DE 1 1/4"</t>
  </si>
  <si>
    <t xml:space="preserve">CURVA 45 GRAUS DE FERRO GALVANIZADO, COM ROSCA BSP FEMEA, DE 1/2"</t>
  </si>
  <si>
    <t xml:space="preserve">CURVA 45 GRAUS DE FERRO GALVANIZADO, COM ROSCA BSP FEMEA, DE 1"</t>
  </si>
  <si>
    <t xml:space="preserve">CURVA 45 GRAUS DE FERRO GALVANIZADO, COM ROSCA BSP FEMEA, DE 2 1/2"</t>
  </si>
  <si>
    <t xml:space="preserve">CURVA 45 GRAUS DE FERRO GALVANIZADO, COM ROSCA BSP FEMEA, DE 2"</t>
  </si>
  <si>
    <t xml:space="preserve">CURVA 45 GRAUS DE FERRO GALVANIZADO, COM ROSCA BSP FEMEA, DE 3/4"</t>
  </si>
  <si>
    <t xml:space="preserve">CURVA 45 GRAUS DE FERRO GALVANIZADO, COM ROSCA BSP FEMEA, DE 3"</t>
  </si>
  <si>
    <t xml:space="preserve">CURVA 45 GRAUS DE FERRO GALVANIZADO, COM ROSCA BSP FEMEA, DE 4"</t>
  </si>
  <si>
    <t xml:space="preserve">CURVA 45 GRAUS DE FERRO GALVANIZADO, COM ROSCA BSP MACHO/FEMEA, DE 1 1/2"</t>
  </si>
  <si>
    <t xml:space="preserve">CURVA 45 GRAUS DE FERRO GALVANIZADO, COM ROSCA BSP MACHO/FEMEA, DE 1 1/4"</t>
  </si>
  <si>
    <t xml:space="preserve">CURVA 45 GRAUS DE FERRO GALVANIZADO, COM ROSCA BSP MACHO/FEMEA, DE 1/2"</t>
  </si>
  <si>
    <t xml:space="preserve">CURVA 45 GRAUS DE FERRO GALVANIZADO, COM ROSCA BSP MACHO/FEMEA, DE 1"</t>
  </si>
  <si>
    <t xml:space="preserve">CURVA 45 GRAUS DE FERRO GALVANIZADO, COM ROSCA BSP MACHO/FEMEA, DE 2 1/2"</t>
  </si>
  <si>
    <t xml:space="preserve">CURVA 45 GRAUS DE FERRO GALVANIZADO, COM ROSCA BSP MACHO/FEMEA, DE 2"</t>
  </si>
  <si>
    <t xml:space="preserve">CURVA 45 GRAUS DE FERRO GALVANIZADO, COM ROSCA BSP MACHO/FEMEA, DE 3/4"</t>
  </si>
  <si>
    <t xml:space="preserve">CURVA 45 GRAUS DE FERRO GALVANIZADO, COM ROSCA BSP MACHO/FEMEA, DE 3"</t>
  </si>
  <si>
    <t xml:space="preserve">CURVA 45 GRAUS EM ACO CARBONO, SOLDAVEL, PRESSAO 3.000 LBS, DN 1 1/2"</t>
  </si>
  <si>
    <t xml:space="preserve">CURVA 45 GRAUS EM ACO CARBONO, SOLDAVEL, PRESSAO 3.000 LBS, DN 1 1/4"</t>
  </si>
  <si>
    <t xml:space="preserve">CURVA 45 GRAUS EM ACO CARBONO, SOLDAVEL, PRESSAO 3.000 LBS, DN 1/2"</t>
  </si>
  <si>
    <t xml:space="preserve">CURVA 45 GRAUS EM ACO CARBONO, SOLDAVEL, PRESSAO 3.000 LBS, DN 1"</t>
  </si>
  <si>
    <t xml:space="preserve">CURVA 45 GRAUS EM ACO CARBONO, SOLDAVEL, PRESSAO 3.000 LBS, DN 2 1/2"</t>
  </si>
  <si>
    <t xml:space="preserve">CURVA 45 GRAUS EM ACO CARBONO, SOLDAVEL, PRESSAO 3.000 LBS, DN 2"</t>
  </si>
  <si>
    <t xml:space="preserve">CURVA 45 GRAUS EM ACO CARBONO, SOLDAVEL, PRESSAO 3.000 LBS, DN 3/4"</t>
  </si>
  <si>
    <t xml:space="preserve">CURVA 45 GRAUS EM ACO CARBONO, SOLDAVEL, PRESSAO 3.000 LBS, DN 3"</t>
  </si>
  <si>
    <t xml:space="preserve">CURVA 45 GRAUS RANHURADA EM FERRO FUNDIDO, DN 50 MM (2")</t>
  </si>
  <si>
    <t xml:space="preserve">CURVA 45 GRAUS RANHURADA EM FERRO FUNDIDO, DN 65 MM (2 1/2")</t>
  </si>
  <si>
    <t xml:space="preserve">CURVA 45 GRAUS RANHURADA EM FERRO FUNDIDO, DN 80 MM (3")</t>
  </si>
  <si>
    <t xml:space="preserve">CURVA 45 GRAUS, PARA ELETRODUTO, EM ACO GALVANIZADO ELETROLITICO, DIAMETRO DE 100 MM (4")</t>
  </si>
  <si>
    <t xml:space="preserve">CURVA 45 GRAUS, PARA ELETRODUTO, EM ACO GALVANIZADO ELETROLITICO, DIAMETRO DE 15 MM (1/2")</t>
  </si>
  <si>
    <t xml:space="preserve">CURVA 45 GRAUS, PARA ELETRODUTO, EM ACO GALVANIZADO ELETROLITICO, DIAMETRO DE 20 MM (3/4")</t>
  </si>
  <si>
    <t xml:space="preserve">CURVA 45 GRAUS, PARA ELETRODUTO, EM ACO GALVANIZADO ELETROLITICO, DIAMETRO DE 25 MM (1")</t>
  </si>
  <si>
    <t xml:space="preserve">CURVA 45 GRAUS, PARA ELETRODUTO, EM ACO GALVANIZADO ELETROLITICO, DIAMETRO DE 40 MM (1 1/2")</t>
  </si>
  <si>
    <t xml:space="preserve">CURVA 45 GRAUS, PARA ELETRODUTO, EM ACO GALVANIZADO ELETROLITICO, DIAMETRO DE 50 MM (2")</t>
  </si>
  <si>
    <t xml:space="preserve">CURVA 45 GRAUS, PARA ELETRODUTO, EM ACO GALVANIZADO ELETROLITICO, DIAMETRO DE 65 MM (2 1/2")</t>
  </si>
  <si>
    <t xml:space="preserve">CURVA 45 GRAUS, PARA ELETRODUTO, EM ACO GALVANIZADO ELETROLITICO, DIAMETRO DE 80 MM (3")</t>
  </si>
  <si>
    <t xml:space="preserve">CURVA 90 GRAUS DE BARRA CHATA EM ALUMINIO 3/4 " X 1/4 " X 300 MM</t>
  </si>
  <si>
    <t xml:space="preserve">CURVA 90 GRAUS DE FERRO GALVANIZADO, COM ROSCA BSP FEMEA, DE 1 1/2"</t>
  </si>
  <si>
    <t xml:space="preserve">CURVA 90 GRAUS DE FERRO GALVANIZADO, COM ROSCA BSP FEMEA, DE 1 1/4"</t>
  </si>
  <si>
    <t xml:space="preserve">CURVA 90 GRAUS DE FERRO GALVANIZADO, COM ROSCA BSP FEMEA, DE 1/2"</t>
  </si>
  <si>
    <t xml:space="preserve">CURVA 90 GRAUS DE FERRO GALVANIZADO, COM ROSCA BSP FEMEA, DE 1"</t>
  </si>
  <si>
    <t xml:space="preserve">CURVA 90 GRAUS DE FERRO GALVANIZADO, COM ROSCA BSP FEMEA, DE 2 1/2"</t>
  </si>
  <si>
    <t xml:space="preserve">CURVA 90 GRAUS DE FERRO GALVANIZADO, COM ROSCA BSP FEMEA, DE 2"</t>
  </si>
  <si>
    <t xml:space="preserve">CURVA 90 GRAUS DE FERRO GALVANIZADO, COM ROSCA BSP FEMEA, DE 3/4"</t>
  </si>
  <si>
    <t xml:space="preserve">CURVA 90 GRAUS DE FERRO GALVANIZADO, COM ROSCA BSP FEMEA, DE 3"</t>
  </si>
  <si>
    <t xml:space="preserve">CURVA 90 GRAUS DE FERRO GALVANIZADO, COM ROSCA BSP FEMEA, DE 4"</t>
  </si>
  <si>
    <t xml:space="preserve">CURVA 90 GRAUS DE FERRO GALVANIZADO, COM ROSCA BSP MACHO/FEMEA, DE 1 1/2"</t>
  </si>
  <si>
    <t xml:space="preserve">CURVA 90 GRAUS DE FERRO GALVANIZADO, COM ROSCA BSP MACHO/FEMEA, DE 1 1/4"</t>
  </si>
  <si>
    <t xml:space="preserve">CURVA 90 GRAUS DE FERRO GALVANIZADO, COM ROSCA BSP MACHO/FEMEA, DE 1/2"</t>
  </si>
  <si>
    <t xml:space="preserve">CURVA 90 GRAUS DE FERRO GALVANIZADO, COM ROSCA BSP MACHO/FEMEA, DE 1"</t>
  </si>
  <si>
    <t xml:space="preserve">CURVA 90 GRAUS DE FERRO GALVANIZADO, COM ROSCA BSP MACHO/FEMEA, DE 2 1/2"</t>
  </si>
  <si>
    <t xml:space="preserve">CURVA 90 GRAUS DE FERRO GALVANIZADO, COM ROSCA BSP MACHO/FEMEA, DE 2"</t>
  </si>
  <si>
    <t xml:space="preserve">CURVA 90 GRAUS DE FERRO GALVANIZADO, COM ROSCA BSP MACHO/FEMEA, DE 3/4"</t>
  </si>
  <si>
    <t xml:space="preserve">CURVA 90 GRAUS DE FERRO GALVANIZADO, COM ROSCA BSP MACHO/FEMEA, DE 3"</t>
  </si>
  <si>
    <t xml:space="preserve">CURVA 90 GRAUS DE FERRO GALVANIZADO, COM ROSCA BSP MACHO/FEMEA, DE 4"</t>
  </si>
  <si>
    <t xml:space="preserve">CURVA 90 GRAUS DE FERRO GALVANIZADO, COM ROSCA BSP MACHO, DE 1 1/2"</t>
  </si>
  <si>
    <t xml:space="preserve">CURVA 90 GRAUS DE FERRO GALVANIZADO, COM ROSCA BSP MACHO, DE 1 1/4"</t>
  </si>
  <si>
    <t xml:space="preserve">CURVA 90 GRAUS DE FERRO GALVANIZADO, COM ROSCA BSP MACHO, DE 1/2"</t>
  </si>
  <si>
    <t xml:space="preserve">CURVA 90 GRAUS DE FERRO GALVANIZADO, COM ROSCA BSP MACHO, DE 1"</t>
  </si>
  <si>
    <t xml:space="preserve">CURVA 90 GRAUS DE FERRO GALVANIZADO, COM ROSCA BSP MACHO, DE 2 1/2"</t>
  </si>
  <si>
    <t xml:space="preserve">CURVA 90 GRAUS DE FERRO GALVANIZADO, COM ROSCA BSP MACHO, DE 2"</t>
  </si>
  <si>
    <t xml:space="preserve">CURVA 90 GRAUS DE FERRO GALVANIZADO, COM ROSCA BSP MACHO, DE 3/4"</t>
  </si>
  <si>
    <t xml:space="preserve">CURVA 90 GRAUS DE FERRO GALVANIZADO, COM ROSCA BSP MACHO, DE 3"</t>
  </si>
  <si>
    <t xml:space="preserve">CURVA 90 GRAUS DE FERRO GALVANIZADO, COM ROSCA BSP MACHO, DE 4"</t>
  </si>
  <si>
    <t xml:space="preserve">CURVA 90 GRAUS DE FERRO GALVANIZADO, COM ROSCA BSP MACHO, DE 6"</t>
  </si>
  <si>
    <t xml:space="preserve">CURVA 90 GRAUS EM ACO CARBONO, RAIO CURTO, SOLDAVEL, PRESSAO 3.000 LBS, DN 1 1/2"</t>
  </si>
  <si>
    <t xml:space="preserve">CURVA 90 GRAUS EM ACO CARBONO, RAIO CURTO, SOLDAVEL, PRESSAO 3.000 LBS, DN 1 1/4"</t>
  </si>
  <si>
    <t xml:space="preserve">CURVA 90 GRAUS EM ACO CARBONO, RAIO CURTO, SOLDAVEL, PRESSAO 3.000 LBS, DN 1/2"</t>
  </si>
  <si>
    <t xml:space="preserve">CURVA 90 GRAUS EM ACO CARBONO, RAIO CURTO, SOLDAVEL, PRESSAO 3.000 LBS, DN 1"</t>
  </si>
  <si>
    <t xml:space="preserve">CURVA 90 GRAUS EM ACO CARBONO, RAIO CURTO, SOLDAVEL, PRESSAO 3.000 LBS, DN 2 1/2"</t>
  </si>
  <si>
    <t xml:space="preserve">CURVA 90 GRAUS EM ACO CARBONO, RAIO CURTO, SOLDAVEL, PRESSAO 3.000 LBS, DN 2"</t>
  </si>
  <si>
    <t xml:space="preserve">CURVA 90 GRAUS EM ACO CARBONO, RAIO CURTO, SOLDAVEL, PRESSAO 3.000 LBS, DN 3/4"</t>
  </si>
  <si>
    <t xml:space="preserve">CURVA 90 GRAUS EM ACO CARBONO, RAIO CURTO, SOLDAVEL, PRESSAO 3.000 LBS, DN 3"</t>
  </si>
  <si>
    <t xml:space="preserve">CURVA 90 GRAUS RANHURADA EM FERRO FUNDIDO, DN 50 MM (2")</t>
  </si>
  <si>
    <t xml:space="preserve">CURVA 90 GRAUS RANHURADA EM FERRO FUNDIDO, DN 65 MM (2 1/2")</t>
  </si>
  <si>
    <t xml:space="preserve">CURVA 90 GRAUS RANHURADA EM FERRO FUNDIDO, DN 80 MM (3")</t>
  </si>
  <si>
    <t xml:space="preserve">CURVA 90 GRAUS, CURTA, DE PVC RIGIDO ROSCAVEL, DE 1/2", PARA ELETRODUTO</t>
  </si>
  <si>
    <t xml:space="preserve">CURVA 90 GRAUS, CURTA, DE PVC RIGIDO ROSCAVEL, DE 1", PARA ELETRODUTO</t>
  </si>
  <si>
    <t xml:space="preserve">CURVA 90 GRAUS, CURTA, DE PVC RIGIDO ROSCAVEL, DE 3/4", PARA ELETRODUTO</t>
  </si>
  <si>
    <t xml:space="preserve">CURVA 90 GRAUS, LONGA, DE PVC RIGIDO ROSCAVEL, DE 1 1/2", PARA ELETRODUTO</t>
  </si>
  <si>
    <t xml:space="preserve">CURVA 90 GRAUS, LONGA, DE PVC RIGIDO ROSCAVEL, DE 1 1/4", PARA ELETRODUTO</t>
  </si>
  <si>
    <t xml:space="preserve">CURVA 90 GRAUS, LONGA, DE PVC RIGIDO ROSCAVEL, DE 1/2", PARA ELETRODUTO</t>
  </si>
  <si>
    <t xml:space="preserve">CURVA 90 GRAUS, LONGA, DE PVC RIGIDO ROSCAVEL, DE 1", PARA ELETRODUTO</t>
  </si>
  <si>
    <t xml:space="preserve">CURVA 90 GRAUS, LONGA, DE PVC RIGIDO ROSCAVEL, DE 2 1/2", PARA ELETRODUTO</t>
  </si>
  <si>
    <t xml:space="preserve">CURVA 90 GRAUS, LONGA, DE PVC RIGIDO ROSCAVEL, DE 2", PARA ELETRODUTO</t>
  </si>
  <si>
    <t xml:space="preserve">CURVA 90 GRAUS, LONGA, DE PVC RIGIDO ROSCAVEL, DE 3/4", PARA ELETRODUTO</t>
  </si>
  <si>
    <t xml:space="preserve">CURVA 90 GRAUS, LONGA, DE PVC RIGIDO ROSCAVEL, DE 3", PARA ELETRODUTO</t>
  </si>
  <si>
    <t xml:space="preserve">CURVA 90 GRAUS, LONGA, DE PVC RIGIDO ROSCAVEL, DE 4", PARA ELETRODUTO</t>
  </si>
  <si>
    <t xml:space="preserve">CURVA 90 GRAUS, PARA ELETRODUTO, EM ACO GALVANIZADO ELETROLITICO, DIAMETRO DE 100 MM (4")</t>
  </si>
  <si>
    <t xml:space="preserve">CURVA 90 GRAUS, PARA ELETRODUTO, EM ACO GALVANIZADO ELETROLITICO, DIAMETRO DE 15 MM (1/2")</t>
  </si>
  <si>
    <t xml:space="preserve">CURVA 90 GRAUS, PARA ELETRODUTO, EM ACO GALVANIZADO ELETROLITICO, DIAMETRO DE 20 MM (3/4")</t>
  </si>
  <si>
    <t xml:space="preserve">CURVA 90 GRAUS, PARA ELETRODUTO, EM ACO GALVANIZADO ELETROLITICO, DIAMETRO DE 25 MM (1")</t>
  </si>
  <si>
    <t xml:space="preserve">CURVA 90 GRAUS, PARA ELETRODUTO, EM ACO GALVANIZADO ELETROLITICO, DIAMETRO DE 32 MM (1 1/4")</t>
  </si>
  <si>
    <t xml:space="preserve">CURVA 90 GRAUS, PARA ELETRODUTO, EM ACO GALVANIZADO ELETROLITICO, DIAMETRO DE 40 MM (1 1/2")</t>
  </si>
  <si>
    <t xml:space="preserve">CURVA 90 GRAUS, PARA ELETRODUTO, EM ACO GALVANIZADO ELETROLITICO, DIAMETRO DE 50 MM (2")</t>
  </si>
  <si>
    <t xml:space="preserve">CURVA 90 GRAUS, PARA ELETRODUTO, EM ACO GALVANIZADO ELETROLITICO, DIAMETRO DE 65 MM (2 1/2")</t>
  </si>
  <si>
    <t xml:space="preserve">CURVA 90 GRAUS, PARA ELETRODUTO, EM ACO GALVANIZADO ELETROLITICO, DIAMETRO DE 80 MM (3")</t>
  </si>
  <si>
    <t xml:space="preserve">DENTE PARA FRESADORA</t>
  </si>
  <si>
    <t xml:space="preserve">DESEMPENADEIRA DE ACO DENTADA 12 X *25* CM, DENTES 8 X 8 MM, CABO FECHADO DE MADEIRA</t>
  </si>
  <si>
    <t xml:space="preserve">DESEMPENADEIRA DE ACO LISA 12 X *25* CM COM CABO FECHADO DE MADEIRA</t>
  </si>
  <si>
    <t xml:space="preserve">DESEMPENADEIRA PLASTICA LISA *14 X 27* CM</t>
  </si>
  <si>
    <t xml:space="preserve">DESENHISTA COPISTA</t>
  </si>
  <si>
    <t xml:space="preserve">DESENHISTA COPISTA (MENSALISTA)</t>
  </si>
  <si>
    <t xml:space="preserve">DESENHISTA DETALHISTA</t>
  </si>
  <si>
    <t xml:space="preserve">DESENHISTA DETALHISTA (MENSALISTA)</t>
  </si>
  <si>
    <t xml:space="preserve">DESENHISTA PROJETISTA</t>
  </si>
  <si>
    <t xml:space="preserve">DESENHISTA PROJETISTA (MENSALISTA)</t>
  </si>
  <si>
    <t xml:space="preserve">DESENHISTA TECNICO AUXILIAR</t>
  </si>
  <si>
    <t xml:space="preserve">DESENHISTA TECNICO AUXILIAR (MENSALISTA)</t>
  </si>
  <si>
    <t xml:space="preserve">DESMOLDANTE PARA FORMAS METALICAS A BASE DE OLEO VEGETAL</t>
  </si>
  <si>
    <t xml:space="preserve">DESMOLDANTE PROTETOR PARA FORMAS DE MADEIRA, DE BASE OLEOSA EMULSIONADA EM AGUA</t>
  </si>
  <si>
    <t xml:space="preserve">DETERGENTE AMONIACO (AMONIA DILUIDA)</t>
  </si>
  <si>
    <t xml:space="preserve">DILUENTE EPOXI</t>
  </si>
  <si>
    <t xml:space="preserve">DISCO DE BORRACHA PARA LIXADEIRA RIGIDO 7 " COM ARRUELA CENTRAL</t>
  </si>
  <si>
    <t xml:space="preserve">DISCO DE CORTE DIAMANTADO SEGMENTADO DIAMETRO DE 180 MM PARA ESMERILHADEIRA 7 "</t>
  </si>
  <si>
    <t xml:space="preserve">DISCO DE CORTE DIAMANTADO SEGMENTADO PARA CONCRETO, DIAMETRO DE 110 MM, FURO DE 20 MM</t>
  </si>
  <si>
    <t xml:space="preserve">DISCO DE CORTE DIAMANTADO SEGMENTADO PARA CONCRETO, DIAMETRO DE 350 MM, FURO DE 1 " (14 X 1 ")</t>
  </si>
  <si>
    <t xml:space="preserve">DISCO DE CORTE PARA METAL COM DUAS TELAS 12 X 1/8 X 3/4 " (300 X 3,2 X 19,05 MM)</t>
  </si>
  <si>
    <t xml:space="preserve">DISCO DE DESBASTE PARA METAL FERROSO EM GERAL, COM TRES TELAS,  9 X 1/4 X 7/8 " (228,6 X 6,4 X 22,2 MM)</t>
  </si>
  <si>
    <t xml:space="preserve">DISCO DE LIXA PARA METAL, DIAMETRO = 180 MM, GRAO 120</t>
  </si>
  <si>
    <t xml:space="preserve">DISJUNTOR  TERMOMAGNETICO TRIPOLAR 3 X 400 A / ICC - 25 KA</t>
  </si>
  <si>
    <t xml:space="preserve">DISJUNTOR TERMICO E MAGNETICO AJUSTAVEIS, TRIPOLAR DE 100 ATE 250A, CAPACIDADE DE INTERRUPCAO DE 35KA</t>
  </si>
  <si>
    <t xml:space="preserve">DISJUNTOR TERMICO E MAGNETICO AJUSTAVEIS, TRIPOLAR DE 300 ATE 400A, CAPACIDADE DE INTERRUPCAO DE 35KA</t>
  </si>
  <si>
    <t xml:space="preserve">DISJUNTOR TERMICO E MAGNETICO AJUSTAVEIS, TRIPOLAR DE 450 ATE 600A, CAPACIDADE DE INTERRUPCAO DE 35KA</t>
  </si>
  <si>
    <t xml:space="preserve">DISJUNTOR TERMOMAGNETICO TRIPOLAR 125A</t>
  </si>
  <si>
    <t xml:space="preserve">DISJUNTOR TERMOMAGNETICO TRIPOLAR 150 A / 600 V, TIPO FXD / ICC - 35 KA</t>
  </si>
  <si>
    <t xml:space="preserve">DISJUNTOR TERMOMAGNETICO TRIPOLAR 200 A / 600 V, TIPO FXD / ICC - 35 KA</t>
  </si>
  <si>
    <t xml:space="preserve">DISJUNTOR TERMOMAGNETICO TRIPOLAR 250 A / 600 V, TIPO FXD</t>
  </si>
  <si>
    <t xml:space="preserve">DISJUNTOR TERMOMAGNETICO TRIPOLAR 3  X 250 A/ICC - 25 KA</t>
  </si>
  <si>
    <t xml:space="preserve">DISJUNTOR TERMOMAGNETICO TRIPOLAR 3 X 350 A/ICC - 25 KA</t>
  </si>
  <si>
    <t xml:space="preserve">DISJUNTOR TERMOMAGNETICO TRIPOLAR 300 A / 600 V, TIPO JXD / ICC - 40 KA</t>
  </si>
  <si>
    <t xml:space="preserve">DISJUNTOR TERMOMAGNETICO TRIPOLAR 400 A / 600 V, TIPO JXD / ICC - 40 KA</t>
  </si>
  <si>
    <t xml:space="preserve">DISJUNTOR TERMOMAGNETICO TRIPOLAR 600 A / 600 V, TIPO LXD / ICC - 40 KA</t>
  </si>
  <si>
    <t xml:space="preserve">DISJUNTOR TERMOMAGNETICO TRIPOLAR 800 A / 600 V, TIPO LMXD</t>
  </si>
  <si>
    <t xml:space="preserve">DISJUNTOR TIPO DIN / IEC, MONOPOLAR DE 40  ATE 50A</t>
  </si>
  <si>
    <t xml:space="preserve">DISJUNTOR TIPO DIN/IEC, BIPOLAR DE 6 ATE 32A</t>
  </si>
  <si>
    <t xml:space="preserve">DISJUNTOR TIPO DIN/IEC, BIPOLAR 40 ATE 50A</t>
  </si>
  <si>
    <t xml:space="preserve">DISJUNTOR TIPO DIN/IEC, BIPOLAR 63 A</t>
  </si>
  <si>
    <t xml:space="preserve">DISJUNTOR TIPO DIN/IEC, MONOPOLAR DE 6  ATE  32A</t>
  </si>
  <si>
    <t xml:space="preserve">DISJUNTOR TIPO DIN/IEC, MONOPOLAR DE 63 A</t>
  </si>
  <si>
    <t xml:space="preserve">DISJUNTOR TIPO DIN/IEC, TRIPOLAR DE 10 ATE 50A</t>
  </si>
  <si>
    <t xml:space="preserve">DISJUNTOR TIPO DIN/IEC, TRIPOLAR 63 A</t>
  </si>
  <si>
    <t xml:space="preserve">DISJUNTOR TIPO NEMA, BIPOLAR 10  ATE  50 A, TENSAO MAXIMA 415 V</t>
  </si>
  <si>
    <t xml:space="preserve">DISJUNTOR TIPO NEMA, BIPOLAR 60 ATE 100A, TENSAO MAXIMA 415 V</t>
  </si>
  <si>
    <t xml:space="preserve">DISJUNTOR TIPO NEMA, MONOPOLAR DE 60 ATE 70A, TENSAO MAXIMA DE 240 V</t>
  </si>
  <si>
    <t xml:space="preserve">DISJUNTOR TIPO NEMA, MONOPOLAR 10 ATE 30A, TENSAO MAXIMA DE 240 V</t>
  </si>
  <si>
    <t xml:space="preserve">DISJUNTOR TIPO NEMA, MONOPOLAR 35  ATE  50 A, TENSAO MAXIMA DE 240 V</t>
  </si>
  <si>
    <t xml:space="preserve">DISJUNTOR TIPO NEMA, TRIPOLAR 10  ATE  50A, TENSAO MAXIMA DE 415 V</t>
  </si>
  <si>
    <t xml:space="preserve">DISJUNTOR TIPO NEMA, TRIPOLAR 60 ATE 100 A, TENSAO MAXIMA DE 415 V</t>
  </si>
  <si>
    <t xml:space="preserve">DISPOSITIVO DPS CLASSE II, 1 POLO, TENSAO MAXIMA DE 175 V, CORRENTE MAXIMA DE *20* KA (TIPO AC)</t>
  </si>
  <si>
    <t xml:space="preserve">DISPOSITIVO DPS CLASSE II, 1 POLO, TENSAO MAXIMA DE 175 V, CORRENTE MAXIMA DE *30* KA (TIPO AC)</t>
  </si>
  <si>
    <t xml:space="preserve">DISPOSITIVO DPS CLASSE II, 1 POLO, TENSAO MAXIMA DE 175 V, CORRENTE MAXIMA DE *45* KA (TIPO AC)</t>
  </si>
  <si>
    <t xml:space="preserve">DISPOSITIVO DPS CLASSE II, 1 POLO, TENSAO MAXIMA DE 175 V, CORRENTE MAXIMA DE *90* KA (TIPO AC)</t>
  </si>
  <si>
    <t xml:space="preserve">DISPOSITIVO DPS CLASSE II, 1 POLO, TENSAO MAXIMA DE 275 V, CORRENTE MAXIMA DE *20* KA (TIPO AC)</t>
  </si>
  <si>
    <t xml:space="preserve">DISPOSITIVO DPS CLASSE II, 1 POLO, TENSAO MAXIMA DE 275 V, CORRENTE MAXIMA DE *30* KA (TIPO AC)</t>
  </si>
  <si>
    <t xml:space="preserve">DISPOSITIVO DPS CLASSE II, 1 POLO, TENSAO MAXIMA DE 275 V, CORRENTE MAXIMA DE *45* KA (TIPO AC)</t>
  </si>
  <si>
    <t xml:space="preserve">DISPOSITIVO DPS CLASSE II, 1 POLO, TENSAO MAXIMA DE 275 V, CORRENTE MAXIMA DE *90* KA (TIPO AC)</t>
  </si>
  <si>
    <t xml:space="preserve">DISPOSITIVO DPS CLASSE II, 1 POLO, TENSAO MAXIMA DE 385 V, CORRENTE MAXIMA DE *20* KA (TIPO AC)</t>
  </si>
  <si>
    <t xml:space="preserve">DISPOSITIVO DPS CLASSE II, 1 POLO, TENSAO MAXIMA DE 385 V, CORRENTE MAXIMA DE *30* KA (TIPO AC)</t>
  </si>
  <si>
    <t xml:space="preserve">DISPOSITIVO DPS CLASSE II, 1 POLO, TENSAO MAXIMA DE 385 V, CORRENTE MAXIMA DE *45* KA (TIPO AC)</t>
  </si>
  <si>
    <t xml:space="preserve">DISPOSITIVO DPS CLASSE II, 1 POLO, TENSAO MAXIMA DE 385 V, CORRENTE MAXIMA DE *90* KA (TIPO AC)</t>
  </si>
  <si>
    <t xml:space="preserve">DISPOSITIVO DPS CLASSE II, 1 POLO, TENSAO MAXIMA DE 460 V, CORRENTE MAXIMA DE *20* KA (TIPO AC)</t>
  </si>
  <si>
    <t xml:space="preserve">DISPOSITIVO DPS CLASSE II, 1 POLO, TENSAO MAXIMA DE 460 V, CORRENTE MAXIMA DE *30* KA (TIPO AC)</t>
  </si>
  <si>
    <t xml:space="preserve">DISPOSITIVO DPS CLASSE II, 1 POLO, TENSAO MAXIMA DE 460 V, CORRENTE MAXIMA DE *45* KA (TIPO AC)</t>
  </si>
  <si>
    <t xml:space="preserve">DISPOSITIVO DPS CLASSE II, 1 POLO, TENSAO MAXIMA DE 460 V, CORRENTE MAXIMA DE *90* KA (TIPO AC)</t>
  </si>
  <si>
    <t xml:space="preserve">DISPOSITIVO DR, 2 POLOS, SENSIBILIDADE DE 30 MA, CORRENTE DE 100 A, TIPO AC</t>
  </si>
  <si>
    <t xml:space="preserve">DISPOSITIVO DR, 2 POLOS, SENSIBILIDADE DE 30 MA, CORRENTE DE 25 A, TIPO AC</t>
  </si>
  <si>
    <t xml:space="preserve">DISPOSITIVO DR, 2 POLOS, SENSIBILIDADE DE 30 MA, CORRENTE DE 40 A, TIPO AC</t>
  </si>
  <si>
    <t xml:space="preserve">DISPOSITIVO DR, 2 POLOS, SENSIBILIDADE DE 30 MA, CORRENTE DE 63 A, TIPO AC</t>
  </si>
  <si>
    <t xml:space="preserve">DISPOSITIVO DR, 2 POLOS, SENSIBILIDADE DE 30 MA, CORRENTE DE 80 A, TIPO AC</t>
  </si>
  <si>
    <t xml:space="preserve">DISPOSITIVO DR, 2 POLOS, SENSIBILIDADE DE 300 MA, CORRENTE DE 25 A, TIPO AC</t>
  </si>
  <si>
    <t xml:space="preserve">DISPOSITIVO DR, 2 POLOS, SENSIBILIDADE DE 300 MA, CORRENTE DE 40 A, TIPO AC</t>
  </si>
  <si>
    <t xml:space="preserve">DISPOSITIVO DR, 2 POLOS, SENSIBILIDADE DE 300 MA, CORRENTE DE 63 A, TIPO AC</t>
  </si>
  <si>
    <t xml:space="preserve">DISPOSITIVO DR, 2 POLOS, SENSIBILIDADE DE 300 MA, CORRENTE DE 80 A, TIPO  AC</t>
  </si>
  <si>
    <t xml:space="preserve">DISPOSITIVO DR, 4 POLOS, SENSIBILIDADE DE 30 MA, CORRENTE DE 100 A, TIPO AC</t>
  </si>
  <si>
    <t xml:space="preserve">DISPOSITIVO DR, 4 POLOS, SENSIBILIDADE DE 30 MA, CORRENTE DE 25 A, TIPO AC</t>
  </si>
  <si>
    <t xml:space="preserve">DISPOSITIVO DR, 4 POLOS, SENSIBILIDADE DE 30 MA, CORRENTE DE 40 A, TIPO AC</t>
  </si>
  <si>
    <t xml:space="preserve">DISPOSITIVO DR, 4 POLOS, SENSIBILIDADE DE 30 MA, CORRENTE DE 63 A, TIPO AC</t>
  </si>
  <si>
    <t xml:space="preserve">DISPOSITIVO DR, 4 POLOS, SENSIBILIDADE DE 30 MA, CORRENTE DE 80 A, TIPO AC</t>
  </si>
  <si>
    <t xml:space="preserve">DISPOSITIVO DR, 4 POLOS, SENSIBILIDADE DE 300 MA, CORRENTE DE 100 A, TIPO AC</t>
  </si>
  <si>
    <t xml:space="preserve">DISPOSITIVO DR, 4 POLOS, SENSIBILIDADE DE 300 MA, CORRENTE DE 25 A, TIPO AC</t>
  </si>
  <si>
    <t xml:space="preserve">DISPOSITIVO DR, 4 POLOS, SENSIBILIDADE DE 300 MA, CORRENTE DE 40 A, TIPO AC</t>
  </si>
  <si>
    <t xml:space="preserve">DISPOSITIVO DR, 4 POLOS, SENSIBILIDADE DE 300 MA, CORRENTE DE 63 A, TIPO AC</t>
  </si>
  <si>
    <t xml:space="preserve">DISPOSITIVO DR, 4 POLOS, SENSIBILIDADE DE 300 MA, CORRENTE DE 80 A, TIPO AC</t>
  </si>
  <si>
    <t xml:space="preserve">DISTRIBUIDOR DE AGREGADOS AUTOPROPELIDO, CAP 3 M3, A DIESEL, 6 CC, 176 CV</t>
  </si>
  <si>
    <t xml:space="preserve">DISTRIBUIDOR DE AGREGADOS REBOCAVEL, CAPACIDADE 1,9 M3, LARGURA DE TRABALHO 3,66 M</t>
  </si>
  <si>
    <t xml:space="preserve">DISTRIBUIDOR METALICO, COM ROSCA, 2 SAIDAS, DN 1" X 1/2", PARA CONEXAO COM ANEL DESLIZANTE EM TUBO PEX</t>
  </si>
  <si>
    <t xml:space="preserve">DISTRIBUIDOR METALICO, COM ROSCA, 2 SAIDAS, DN 3/4" X 1/2", PARA CONEXAO COM ANEL DESLIZANTE EM TUBO PEX</t>
  </si>
  <si>
    <t xml:space="preserve">DISTRIBUIDOR METALICO, COM ROSCA, 3 SAIDAS, DN 1" X 1/2", PARA CONEXAO COM ANEL DESLIZANTE EM TUBO PEX</t>
  </si>
  <si>
    <t xml:space="preserve">DISTRIBUIDOR METALICO, COM ROSCA, 3 SAIDAS, DN 3/4" X 1/2", PARA CONEXAO COM ANEL DESLIZANTE EM TUBO PEX</t>
  </si>
  <si>
    <t xml:space="preserve">DISTRIBUIDOR, PLASTICO, 2 SAIDAS, DN 32 X 16 MM, PARA CONEXAO COM CRIMPAGEM EM TUBO PEX</t>
  </si>
  <si>
    <t xml:space="preserve">DISTRIBUIDOR, PLASTICO, 2 SAIDAS, DN 32 X 20 MM, PARA CONEXAO COM CRIMPAGEM EM TUBO PEX</t>
  </si>
  <si>
    <t xml:space="preserve">DISTRIBUIDOR, PLASTICO, 2 SAIDAS, DN 32 X 25 MM, PARA CONEXAO COM CRIMPAGEM EM TUBO PEX</t>
  </si>
  <si>
    <t xml:space="preserve">DISTRIBUIDOR, PLASTICO, 3 SAIDAS, DN 32 X 16 MM, PARA CONEXAO COM CRIMPAGEM EM TUBO PEX</t>
  </si>
  <si>
    <t xml:space="preserve">DISTRIBUIDOR, PLASTICO, 3 SAIDAS, DN 32 X 20 MM, PARA CONEXAO COM CRIMPAGEM EM TUBO PEX</t>
  </si>
  <si>
    <t xml:space="preserve">DISTRIBUIDOR, PLASTICO, 3 SAIDAS, DN 32 X 25 MM, PARA CONEXAO COM CRIMPAGEM EM TUBO PEX</t>
  </si>
  <si>
    <t xml:space="preserve">DIVISORIA (N2) PAINEL/VIDRO - PAINEL C/ MSO/COMEIA E=35MM - MONTANTE/RODAPE DUPLO ACO GALV PINTADO - COLOCADA</t>
  </si>
  <si>
    <t xml:space="preserve">DIVISORIA (N2) PAINEL/VIDRO - PAINEL C/ MSO/COMEIA E=35MM - PERFIS SIMPLES ACO GALV PINTADO - COLOCADA</t>
  </si>
  <si>
    <t xml:space="preserve">DIVISORIA (N2) PAINEL/VIDRO - PAINEL MSO/COMEIA E=35MM - MONTANTE/RODAPE DUPLO ALUMINIO ANOD NAT - COLOCADA</t>
  </si>
  <si>
    <t xml:space="preserve">DIVISORIA (N2) PAINEL/VIDRO - PAINEL MSO/COMEIA E=35MM - PERFIS SIMPLES ALUMINIO ANOD NAT - COLOCADA</t>
  </si>
  <si>
    <t xml:space="preserve">DIVISORIA (N2) PAINEL/VIDRO - PAINEL VERMICULITA E=35MM - PERFIS SIMPLES ALUMINIO ANOD NATURAL - COLOCADA</t>
  </si>
  <si>
    <t xml:space="preserve">DIVISORIA (N3) PAINEL/VIDRO/PAINEL MSO/COMEIA E=35MM - MONTANTE/RODAPE DUPLO ACO GALV PINTADO - COLOCADA</t>
  </si>
  <si>
    <t xml:space="preserve">DIVISORIA (N3) PAINEL/VIDRO/PAINEL MSO/COMEIA E=35MM - MONTANTE/RODAPE DUPLO ALUMINIO ANOD NAT - COLOCADA</t>
  </si>
  <si>
    <t xml:space="preserve">DIVISORIA (N3) PAINEL/VIDRO/PAINEL MSO/COMEIA E=35MM - PERFIS SIMPLES ACO GALV PINTADO - COLOCADA</t>
  </si>
  <si>
    <t xml:space="preserve">DIVISORIA (N3) PAINEL/VIDRO/PAINEL MSO/COMEIA E=35MM - PERFIS SIMPLES ALUMINIO ANOD NAT - COLOCADA</t>
  </si>
  <si>
    <t xml:space="preserve">DIVISORIA (N3) PAINEL/VIDRO/PAINEL VERMICULITA E=35MM - MONTANTE/RODAPE DUPLO ALUMINIO ANOD NATURAL - COLOCADA</t>
  </si>
  <si>
    <t xml:space="preserve">DIVISORIA (N3) PAINEL/VIDRO/PAINEL VERMICULITA E=35MM - MONTANTE/RODAPE PERFIL DUPLO ACO GALV PINTADO - COLOCADA</t>
  </si>
  <si>
    <t xml:space="preserve">DIVISORIA CEGA (N1) - PAINEL MSO/COMEIA E=35MM - MONTANTE/RODAPE DUPLO   ACO GALV PINTADO - COLOCADA</t>
  </si>
  <si>
    <t xml:space="preserve">DIVISORIA CEGA (N1) - PAINEL MSO/COMEIA E=35MM - MONTANTE/RODAPE DUPLO ALUMINIO ANOD NAT - COLOCADA</t>
  </si>
  <si>
    <t xml:space="preserve">DIVISORIA CEGA (N1) - PAINEL MSO/COMEIA E=35MM - PERFIS SIMPLES ACO GALV PINTADO   - COLOCADA</t>
  </si>
  <si>
    <t xml:space="preserve">DIVISORIA CEGA (N1) - PAINEL MSO/COMEIA E=35MM - PERFIS SIMPLES ALUMINIO ANOD NAT - COLOCADA</t>
  </si>
  <si>
    <t xml:space="preserve">DIVISORIA CEGA (N1) - PAINEL VERMICULITA E=35MM - MONTANTE/RODAPE PERFIS SIMPLES ACO GALV PINTADO - COLOCADA</t>
  </si>
  <si>
    <t xml:space="preserve">DIVISORIA CEGA (N1) - PAINEL VERMICULITA E=35MM - PERFIS SIMPLES ALUMINIO ANOD NATURAL - COLOCADA</t>
  </si>
  <si>
    <t xml:space="preserve">DIVISORIA EM GRANITO, COM DUAS FACES POLIDAS, TIPO ANDORINHA/ QUARTZ/ CASTELO/ CORUMBA OU OUTROS EQUIVALENTES DA REGIAO, E=  *3,0* CM</t>
  </si>
  <si>
    <t xml:space="preserve">DIVISORIA EM MARMORE, COM DUAS FACES POLIDAS, BRANCO COMUM, E=  *3,0* CM</t>
  </si>
  <si>
    <t xml:space="preserve">DIVISORIA, PLACA  PRE-MOLDADA EM GRANILITE, MARMORITE OU GRANITINA,  E = *3 CM</t>
  </si>
  <si>
    <t xml:space="preserve">DOBRADEIRA ELETROMECANICA DE VERGALHAO, PARA ACO DE DIAMETRO ATE 1 1/2 "Â, MOTOR ELETRICO TRIFASICO, POTENCIA DE 3 HP ATE 5 HP</t>
  </si>
  <si>
    <t xml:space="preserve">DOBRADICA EM ACO/FERRO, 3 1/2" X  3", E= 1,9  A 2 MM, COM ANEL,  CROMADO OU ZINCADO, TAMPA BOLA, COM PARAFUSOS</t>
  </si>
  <si>
    <t xml:space="preserve">DOBRADICA EM ACO/FERRO, 3" X 2 1/2", E= 1,2 A 1,8 MM, SEM ANEL,  CROMADO OU ZINCADO, TAMPA BOLA, COM PARAFUSOS</t>
  </si>
  <si>
    <t xml:space="preserve">DOBRADICA EM ACO/FERRO, 3" X 2 1/2", E= 1,2 A 1,8 MM, SEM ANEL,  CROMADO OU ZINCADO, TAMPA CHATA, COM PARAFUSOS</t>
  </si>
  <si>
    <t xml:space="preserve">DOBRADICA EM ACO/FERRO, 3" X 2 1/2", E= 1,9 A 2 MM, SEM ANEL,  CROMADO OU ZINCADO, TAMPA BOLA, COM PARAFUSOS</t>
  </si>
  <si>
    <t xml:space="preserve">DOBRADICA EM ACO/FERRO, 4" X 3", E= 2,2 A 3,0 MM, COM ANEL, CROMADO OU ZINCADO,TAMPA BOLA, COM PARAFUSOS</t>
  </si>
  <si>
    <t xml:space="preserve">DOBRADICA EM LATAO, 3 " X 2 1/2 ", E= 1,9 A 2 MM, COM ANEL, CROMADO, TAMPA BOLA, COM PARAFUSOS</t>
  </si>
  <si>
    <t xml:space="preserve">DOBRADICA EM LATAO, 4" X 3", E= 2,2 A 3,0 MM, COM ANEL,  TAMPA BOLA, COM PARAFUSOS</t>
  </si>
  <si>
    <t xml:space="preserve">DOBRADICA TIPO PIANO EM ACO/FERRO, 1'' X 3 M, GALVANIZADO, COM PARAFUSOS</t>
  </si>
  <si>
    <t xml:space="preserve">DOBRADICA TIPO VAI-E-VEM EM ACO/FERRO, TAMANHO 3'', GALVANIZADO, COM PARAFUSOS</t>
  </si>
  <si>
    <t xml:space="preserve">DOMOS INDIVIDUAL EM ACRILICO BRANCO *95 X 95* CM, SEM INSTALACAO</t>
  </si>
  <si>
    <t xml:space="preserve">DOSADOR DE AREIA, CAPACIDADE DE *26* LITROS</t>
  </si>
  <si>
    <t xml:space="preserve">DUCHA HIGIENICA PLASTICA COM REGISTRO METALICO 1/2 "</t>
  </si>
  <si>
    <t xml:space="preserve">DUCHA METALICA DE PAREDE, ARTICULAVEL, COM BRACO/CANO, SEM DESVIADOR</t>
  </si>
  <si>
    <t xml:space="preserve">DUCHA METALICA DE PAREDE, ARTICULAVEL, COM DESVIADOR E DUCHA MANUAL</t>
  </si>
  <si>
    <t xml:space="preserve">DUMPER COM CAPACIDADE DE CARGA DE 1700 KG, PARTIDA ELETRICA, MOTOR DIESEL COM POTENCIA DE 16 CV</t>
  </si>
  <si>
    <t xml:space="preserve">ELEMENTO VAZADO CERAMICO 25 X 18 X 7 CM</t>
  </si>
  <si>
    <t xml:space="preserve">ELEMENTO VAZADO CERAMICO 7 X 20 X 20 CM</t>
  </si>
  <si>
    <t xml:space="preserve">ELEMENTO VAZADO CERAMICO 9 X 20 X 20 CM</t>
  </si>
  <si>
    <t xml:space="preserve">ELEMENTO VAZADO DE CONCRETO, QUADRICULADO, 1 FURO *10 X 10 X 10* CM</t>
  </si>
  <si>
    <t xml:space="preserve">ELEMENTO VAZADO DE CONCRETO, QUADRICULADO, 1 FURO *20 X 10 X 7* CM</t>
  </si>
  <si>
    <t xml:space="preserve">ELEMENTO VAZADO DE CONCRETO, QUADRICULADO, 1 FURO *20 X 20 X 6,5* CM</t>
  </si>
  <si>
    <t xml:space="preserve">ELEMENTO VAZADO DE CONCRETO, QUADRICULADO, 16 FUROS *29 X 29 X 6* CM</t>
  </si>
  <si>
    <t xml:space="preserve">ELEMENTO VAZADO DE CONCRETO, QUADRICULADO, 16 FUROS *33 X 33 X 10* CM</t>
  </si>
  <si>
    <t xml:space="preserve">ELEMENTO VAZADO DE CONCRETO, QUADRICULADO, 16 FUROS *40 X 40 X 7* CM</t>
  </si>
  <si>
    <t xml:space="preserve">ELEMENTO VAZADO DE CONCRETO, QUADRICULADO, 16 FUROS *50 X 50 X 7* CM</t>
  </si>
  <si>
    <t xml:space="preserve">ELEMENTO VAZADO DE CONCRETO, QUADRICULADO, 25 FUROS *50 X 50 X 5* CM</t>
  </si>
  <si>
    <t xml:space="preserve">ELEMENTO VAZADO DE CONCRETO, VENEZIANA *39 X 22 X 15* CM</t>
  </si>
  <si>
    <t xml:space="preserve">ELEMENTO VAZADO DE CONCRETO, VENEZIANA *39 X 29 X 10* CM</t>
  </si>
  <si>
    <t xml:space="preserve">ELEMENTO VAZADO DE CONCRETO, VENEZIANA *40 X 10 X 10* CM</t>
  </si>
  <si>
    <t xml:space="preserve">ELETRICISTA</t>
  </si>
  <si>
    <t xml:space="preserve">ELETRICISTA (MENSALISTA)</t>
  </si>
  <si>
    <t xml:space="preserve">ELETRICISTA DE MANUTENCAO INDUSTRIAL</t>
  </si>
  <si>
    <t xml:space="preserve">ELETRICISTA DE MANUTENCAO INDUSTRIAL (MENSALISTA)</t>
  </si>
  <si>
    <t xml:space="preserve">ELETRODO REVESTIDO AWS - E-6010, DIAMETRO IGUAL A 4,00 MM</t>
  </si>
  <si>
    <t xml:space="preserve">ELETRODO REVESTIDO AWS - E6013, DIAMETRO IGUAL A 2,50 MM</t>
  </si>
  <si>
    <t xml:space="preserve">ELETRODO REVESTIDO AWS - E6013, DIAMETRO IGUAL A 4,00 MM</t>
  </si>
  <si>
    <t xml:space="preserve">ELETRODO REVESTIDO AWS - E7018, DIAMETRO IGUAL A 4,00 MM</t>
  </si>
  <si>
    <t xml:space="preserve">ELETRODUTO DE PVC RIGIDO ROSCAVEL DE 1 ", SEM LUVA</t>
  </si>
  <si>
    <t xml:space="preserve">ELETRODUTO DE PVC RIGIDO ROSCAVEL DE 1 1/2 ", SEM LUVA</t>
  </si>
  <si>
    <t xml:space="preserve">ELETRODUTO DE PVC RIGIDO ROSCAVEL DE 1 1/4 ", SEM LUVA</t>
  </si>
  <si>
    <t xml:space="preserve">ELETRODUTO DE PVC RIGIDO ROSCAVEL DE 1/2 ", SEM LUVA</t>
  </si>
  <si>
    <t xml:space="preserve">ELETRODUTO DE PVC RIGIDO ROSCAVEL DE 2 ", SEM LUVA</t>
  </si>
  <si>
    <t xml:space="preserve">ELETRODUTO DE PVC RIGIDO ROSCAVEL DE 2 1/2 ", SEM LUVA</t>
  </si>
  <si>
    <t xml:space="preserve">ELETRODUTO DE PVC RIGIDO ROSCAVEL DE 3 ", SEM LUVA</t>
  </si>
  <si>
    <t xml:space="preserve">ELETRODUTO DE PVC RIGIDO ROSCAVEL DE 3/4 ", SEM LUVA</t>
  </si>
  <si>
    <t xml:space="preserve">ELETRODUTO DE PVC RIGIDO ROSCAVEL DE 4 ", SEM LUVA</t>
  </si>
  <si>
    <t xml:space="preserve">ELETRODUTO DE PVC RIGIDO SOLDAVEL, CLASSE B, DE 20 MM</t>
  </si>
  <si>
    <t xml:space="preserve">ELETRODUTO DE PVC RIGIDO SOLDAVEL, CLASSE B, DE 25 MM</t>
  </si>
  <si>
    <t xml:space="preserve">ELETRODUTO DE PVC RIGIDO SOLDAVEL, CLASSE B, DE 32 MM</t>
  </si>
  <si>
    <t xml:space="preserve">ELETRODUTO DE PVC RIGIDO SOLDAVEL, CLASSE B, DE 40 MM</t>
  </si>
  <si>
    <t xml:space="preserve">ELETRODUTO DE PVC RIGIDO SOLDAVEL, CLASSE B, DE 50 MM</t>
  </si>
  <si>
    <t xml:space="preserve">ELETRODUTO DE PVC RIGIDO SOLDAVEL, CLASSE B, DE 60 MM</t>
  </si>
  <si>
    <t xml:space="preserve">ELETRODUTO FLEXIVEL PLANO EM PEAD, COR PRETA E LARANJA,  DIAMETRO 32 MM</t>
  </si>
  <si>
    <t xml:space="preserve">ELETRODUTO FLEXIVEL PLANO EM PEAD, COR PRETA E LARANJA,  DIAMETRO 40 MM</t>
  </si>
  <si>
    <t xml:space="preserve">ELETRODUTO FLEXIVEL PLANO EM PEAD, COR PRETA E LARANJA, DIAMETRO 25 MM</t>
  </si>
  <si>
    <t xml:space="preserve">ELETRODUTO FLEXIVEL, EM ACO GALVANIZADO, REVESTIDO EXTERNAMENTE COM PVC PRETO, DIAMETRO EXTERNO DE 25 MM (3/4"), TIPO SEALTUBO</t>
  </si>
  <si>
    <t xml:space="preserve">ELETRODUTO FLEXIVEL, EM ACO GALVANIZADO, REVESTIDO EXTERNAMENTE COM PVC PRETO, DIAMETRO EXTERNO DE 32 MM (1"), TIPO SEALTUBO</t>
  </si>
  <si>
    <t xml:space="preserve">ELETRODUTO FLEXIVEL, EM ACO GALVANIZADO, REVESTIDO EXTERNAMENTE COM PVC PRETO, DIAMETRO EXTERNO DE 40 MM (1 1/4"), TIPO SEALTUBO</t>
  </si>
  <si>
    <t xml:space="preserve">ELETRODUTO FLEXIVEL, EM ACO GALVANIZADO, REVESTIDO EXTERNAMENTE COM PVC PRETO, DIAMETRO EXTERNO DE 50 MM( 1 1/2"), TIPO SEALTUBO</t>
  </si>
  <si>
    <t xml:space="preserve">ELETRODUTO FLEXIVEL, EM ACO GALVANIZADO, REVESTIDO EXTERNAMENTE COM PVC PRETO, DIAMETRO EXTERNO DE 60 MM (2"), TIPO SEALTUBO</t>
  </si>
  <si>
    <t xml:space="preserve">ELETRODUTO FLEXIVEL, EM ACO GALVANIZADO, REVESTIDO EXTERNAMENTE COM PVC PRETO, DIAMETRO EXTERNO DE 75 MM (2 1/2"), TIPO SEALTUBO</t>
  </si>
  <si>
    <t xml:space="preserve">ELETRODUTO FLEXIVEL, EM ACO, TIPO CONDUITE, DIAMETRO DE 1 1/2"</t>
  </si>
  <si>
    <t xml:space="preserve">ELETRODUTO FLEXIVEL, EM ACO, TIPO CONDUITE, DIAMETRO DE 1 1/4"</t>
  </si>
  <si>
    <t xml:space="preserve">ELETRODUTO FLEXIVEL, EM ACO, TIPO CONDUITE, DIAMETRO DE 1/2"</t>
  </si>
  <si>
    <t xml:space="preserve">ELETRODUTO FLEXIVEL, EM ACO, TIPO CONDUITE, DIAMETRO DE 1"</t>
  </si>
  <si>
    <t xml:space="preserve">ELETRODUTO FLEXIVEL, EM ACO, TIPO CONDUITE, DIAMETRO DE 2 1/2"</t>
  </si>
  <si>
    <t xml:space="preserve">ELETRODUTO FLEXIVEL, EM ACO, TIPO CONDUITE, DIAMETRO DE 2"</t>
  </si>
  <si>
    <t xml:space="preserve">ELETRODUTO FLEXIVEL, EM ACO, TIPO CONDUITE, DIAMETRO DE 3"</t>
  </si>
  <si>
    <t xml:space="preserve">ELETRODUTO METALICO FLEXIVEL REVESTIDO COM PVC PRETO, DIAMETRO EXTERNO DE 15 MM (3/8"), TIPO COPEX</t>
  </si>
  <si>
    <t xml:space="preserve">ELETRODUTO PVC FLEXIVEL CORRUGADO, COR AMARELA, DE 16 MM</t>
  </si>
  <si>
    <t xml:space="preserve">ELETRODUTO PVC FLEXIVEL CORRUGADO, COR AMARELA, DE 20 MM</t>
  </si>
  <si>
    <t xml:space="preserve">ELETRODUTO PVC FLEXIVEL CORRUGADO, COR AMARELA, DE 25 MM</t>
  </si>
  <si>
    <t xml:space="preserve">ELETRODUTO PVC FLEXIVEL CORRUGADO, COR AMARELA, DE 32 MM</t>
  </si>
  <si>
    <t xml:space="preserve">ELETRODUTO PVC FLEXIVEL CORRUGADO, REFORCADO, COR LARANJA, DE 20 MM, PARA LAJES E PISOS</t>
  </si>
  <si>
    <t xml:space="preserve">ELETRODUTO PVC FLEXIVEL CORRUGADO, REFORCADO, COR LARANJA, DE 25 MM, PARA LAJES E PISOS</t>
  </si>
  <si>
    <t xml:space="preserve">ELETRODUTO PVC FLEXIVEL CORRUGADO, REFORCADO, COR LARANJA, DE 32 MM, PARA LAJES E PISOS</t>
  </si>
  <si>
    <t xml:space="preserve">ELETRODUTO/CONDULETE DE PVC RIGIDO, LISO, COR CINZA, DE 1/2", PARA INSTALACOES APARENTES (NBR 5410)</t>
  </si>
  <si>
    <t xml:space="preserve">ELETRODUTO/CONDULETE DE PVC RIGIDO, LISO, COR CINZA, DE 1", PARA INSTALACOES APARENTES (NBR 5410)</t>
  </si>
  <si>
    <t xml:space="preserve">ELETRODUTO/CONDULETE DE PVC RIGIDO, LISO, COR CINZA, DE 3/4", PARA INSTALACOES APARENTES (NBR 5410)</t>
  </si>
  <si>
    <t xml:space="preserve">ELETRODUTO/DUTO PEAD FLEXIVEL PAREDE SIMPLES, CORRUGACAO HELICOIDAL, COR PRETA, SEM ROSCA, DE 2",  PARA CABEAMENTO SUBTERRANEO (NBR 15715)</t>
  </si>
  <si>
    <t xml:space="preserve">ELETRODUTO/DUTO PEAD FLEXIVEL PAREDE SIMPLES, CORRUGACAO HELICOIDAL, COR PRETA, SEM ROSCA, DE 3",  PARA CABEAMENTO SUBTERRANEO (NBR 15715)</t>
  </si>
  <si>
    <t xml:space="preserve">ELETRODUTODUTO PEAD FLEXIVEL PAREDE SIMPLES, CORRUGACAO HELICOIDAL, COR PRETA, SEM ROSCA, DE 1 1/2",  PARA CABEAMENTO SUBTERRANEO (NBR 15715)</t>
  </si>
  <si>
    <t xml:space="preserve">ELETRODUTODUTO PEAD FLEXIVEL PAREDE SIMPLES, CORRUGACAO HELICOIDAL, COR PRETA, SEM ROSCA, DE 1 1/4",  PARA CABEAMENTO SUBTERRANEO (NBR 15715)</t>
  </si>
  <si>
    <t xml:space="preserve">ELETRODUTODUTO PEAD FLEXIVEL PAREDE SIMPLES, CORRUGACAO HELICOIDAL, COR PRETA, SEM ROSCA, DE 4",  PARA CABEAMENTO SUBTERRANEO (NBR 15715)</t>
  </si>
  <si>
    <t xml:space="preserve">ELETROTECNICO</t>
  </si>
  <si>
    <t xml:space="preserve">ELETROTECNICO (MENSALISTA)</t>
  </si>
  <si>
    <t xml:space="preserve">ELEVADOR DE CARGA A CABO, CABINE SEMI FECHADA 2,0 X 1,5 X 2,0 M, CAPACIDADE DE CARGA 1000 KG, TORRE  2,38 X 2,21 X 15 M, GUINCHO DE EMBREAGEM, FREIO DE SEGURANCA, LIMITADOR DE VELOCIDADE E CANCELA</t>
  </si>
  <si>
    <t xml:space="preserve">ELEVADOR DE CREMALHEIRA CABINE FECHADA 1,5 X 2,5 X 2,35 M (UMA POR TORRE), CAPACIDADE DE CARGA 1200 KG (15 PESSOAS), TORRE  24 M (16 MODULOS), FREIO DE SEGURANCA, LIMITADOR DE CARGA</t>
  </si>
  <si>
    <t xml:space="preserve">EMENDA PARA CALHA PLUVIAL, PVC, DIAMETRO ENTRE 119 E 170 MM, PARA DRENAGEM PREDIAL</t>
  </si>
  <si>
    <t xml:space="preserve">EMPILHADEIRA SOBRE PNEUS COM TORRE DE TRES ESTAGIOS, 4,70M DE ELEVACAO, C/ DESLOCADOR LATERAL DOS GARFOS, MOTOR GLP 4.3L, CAPACIDADE NOMINAL DE CARGA DE 6T</t>
  </si>
  <si>
    <t xml:space="preserve">EMPILHADEIRA SOBRE PNEUS COM TORRE DE TRES ESTAGIOS, 4,80M DE ELEVACAO, C/ DESLOCADOR LATERAL DOS GARFOS, MOTOR GLP 2.2L, CAPACIDADE NOMINAL DE CARGA DE 3T</t>
  </si>
  <si>
    <t xml:space="preserve">EMPILHADEIRA SOBRE PNEUS COM TORRE DE TRES ESTAGIOS, 4,80M DE ELEVACAO, C/ DESLOCADOR LATERAL DOS GARFOS, MOTOR GLP 2.4L, CAPACIDADE NOMINAL DE CARGA DE 2,5T</t>
  </si>
  <si>
    <t xml:space="preserve">EMPILHADEIRA SOBRE PNEUS COM TORRE DE TRES ESTAGIOS, 4,80M DE ELEVACAO, C/ DESLOCADOR LATERAL DOS GARFOS, MOTOR GLP 4.3L, CAPACIDADE NOMINAL DE CARGA DE 4T</t>
  </si>
  <si>
    <t xml:space="preserve">EMPILHADEIRA SOBRE PNEUS COM TORRE DE TRES ESTAGIOS, 4,80M DE ELEVACAO, C/ DESLOCADOR LATERAL DOS GARFOS, MOTOR GLP 4.3L, CAPACIDADE NOMINAL DE CARGA DE 5T</t>
  </si>
  <si>
    <t xml:space="preserve">EMULSAO ASFALTICA ANIONICA</t>
  </si>
  <si>
    <t xml:space="preserve">EMULSAO ASFALTICA CATIONICA RL-1C PARA USO EM PAVIMENTACAO ASFALTICA (COLETADO CAIXA NA ANP ACRESCIDO DE ICMS)</t>
  </si>
  <si>
    <t xml:space="preserve">EMULSAO ASFALTICA CATIONICA RR-1C PARA USO EM PAVIMENTACAO ASFALTICA (COLETADO CAIXA NA ANP ACRESCIDO DE ICMS)</t>
  </si>
  <si>
    <t xml:space="preserve">EMULSAO ASFALTICA CATIONICA RR-2C PARA USO EM PAVIMENTACAO ASFALTICA (COLETADO CAIXA NA ANP ACRESCIDO DE ICMS)</t>
  </si>
  <si>
    <t xml:space="preserve">EMULSAO EXPLOSIVA EM CARTUCHOS DE 1" X 12", DENSIDADE 1.15 G/CM3, INICIACAO ESPOLETA N. 8 / CORDEL</t>
  </si>
  <si>
    <t xml:space="preserve">EMULSAO EXPLOSIVA EM CARTUCHOS DE 1" X 24", DENSIDADE 1.15 G/CM3, INICIACAO ESPOLETA N. 8 / CORDEL</t>
  </si>
  <si>
    <t xml:space="preserve">EMULSAO EXPLOSIVA EM CARTUCHOS DE 1" X 8", DENSIDADE 1.15 G/CM3, INICIACAO ESPOLETA N. 8 / CORDEL</t>
  </si>
  <si>
    <t xml:space="preserve">EMULSAO EXPLOSIVA EM CARTUCHOS DE 2 1/2" X 24", DENSIDADE 1.15 G/CM3, INICIACAO ESPOLETA N. 8 / CORDEL</t>
  </si>
  <si>
    <t xml:space="preserve">EMULSAO EXPLOSIVA EM CARTUCHOS DE 2 1/4" X 24", DENSIDADE 1.15 G/CM3, INICIACAO ESPOLETA N. 8 / CORDEL</t>
  </si>
  <si>
    <t xml:space="preserve">EMULSAO EXPLOSIVA EM CARTUCHOS DE 2" X 24", DENSIDADE 1.15 G/CM3, INICIACAO ESPOLETA N. 8 / CORDEL</t>
  </si>
  <si>
    <t xml:space="preserve">ENCANADOR OU BOMBEIRO HIDRAULICO</t>
  </si>
  <si>
    <t xml:space="preserve">ENCANADOR OU BOMBEIRO HIDRAULICO (MENSALISTA)</t>
  </si>
  <si>
    <t xml:space="preserve">ENCARREGADO GERAL DE OBRAS</t>
  </si>
  <si>
    <t xml:space="preserve">ENCARREGADO GERAL DE OBRAS (MENSALISTA)</t>
  </si>
  <si>
    <t xml:space="preserve">ENERGIA ELETRICA ATE 2000 KWH INDUSTRIAL, SEM DEMANDA</t>
  </si>
  <si>
    <t xml:space="preserve">KW/H  </t>
  </si>
  <si>
    <t xml:space="preserve">ENERGIA ELETRICA COMERCIAL, BAIXA TENSAO, RELATIVA AO CONSUMO DE ATE 100 KWH, INCLUINDO ICMS, PIS/PASEP E COFINS</t>
  </si>
  <si>
    <t xml:space="preserve">ENGATE / RABICHO FLEXIVEL INOX 1/2 " X 30 CM</t>
  </si>
  <si>
    <t xml:space="preserve">ENGATE / RABICHO FLEXIVEL INOX 1/2 " X 40 CM</t>
  </si>
  <si>
    <t xml:space="preserve">ENGATE/RABICHO FLEXIVEL PLASTICO (PVC OU ABS) BRANCO 1/2 " X 30 CM</t>
  </si>
  <si>
    <t xml:space="preserve">ENGATE/RABICHO FLEXIVEL PLASTICO (PVC OU ABS) BRANCO 1/2 " X 40 CM</t>
  </si>
  <si>
    <t xml:space="preserve">ENGENHEIRO CIVIL DE OBRA JUNIOR</t>
  </si>
  <si>
    <t xml:space="preserve">ENGENHEIRO CIVIL DE OBRA JUNIOR (MENSALISTA)</t>
  </si>
  <si>
    <t xml:space="preserve">ENGENHEIRO CIVIL DE OBRA PLENO</t>
  </si>
  <si>
    <t xml:space="preserve">ENGENHEIRO CIVIL DE OBRA PLENO (MENSALISTA)</t>
  </si>
  <si>
    <t xml:space="preserve">ENGENHEIRO CIVIL DE OBRA SENIOR</t>
  </si>
  <si>
    <t xml:space="preserve">ENGENHEIRO CIVIL DE OBRA SENIOR (MENSALISTA)</t>
  </si>
  <si>
    <t xml:space="preserve">ENGENHEIRO CIVIL JUNIOR</t>
  </si>
  <si>
    <t xml:space="preserve">ENGENHEIRO CIVIL JUNIOR (MENSALISTA)</t>
  </si>
  <si>
    <t xml:space="preserve">ENGENHEIRO CIVIL PLENO</t>
  </si>
  <si>
    <t xml:space="preserve">ENGENHEIRO CIVIL PLENO (MENSALISTA)</t>
  </si>
  <si>
    <t xml:space="preserve">ENGENHEIRO CIVIL SENIOR</t>
  </si>
  <si>
    <t xml:space="preserve">ENGENHEIRO CIVIL SENIOR (MENSALISTA)</t>
  </si>
  <si>
    <t xml:space="preserve">ENGENHEIRO ELETRICISTA</t>
  </si>
  <si>
    <t xml:space="preserve">ENGENHEIRO ELETRICISTA (MENSALISTA)</t>
  </si>
  <si>
    <t xml:space="preserve">ENGENHEIRO SANITARISTA</t>
  </si>
  <si>
    <t xml:space="preserve">ENGENHEIRO SANITARISTA (MENSALISTA)</t>
  </si>
  <si>
    <t xml:space="preserve">ENXADA ESTREITA *25 X 23* CM COM CABO</t>
  </si>
  <si>
    <t xml:space="preserve">EPI - FAMILIA ALMOXARIFE - HORISTA (ENCARGOS COMPLEMENTARES - COLETADO CAIXA)</t>
  </si>
  <si>
    <t xml:space="preserve">EPI - FAMILIA CARPINTEIRO DE FORMAS - HORISTA (ENCARGOS COMPLEMENTARES - COLETADO CAIXA)</t>
  </si>
  <si>
    <t xml:space="preserve">EPI - FAMILIA CARPINTEIRO DE FORMAS - MENSALISTA (ENCARGOS COMPLEMENTARES - COLETADO CAIXA)</t>
  </si>
  <si>
    <t xml:space="preserve">EPI - FAMILIA ELETRICISTA - HORISTA (ENCARGOS COMPLEMENTARES - COLETADO CAIXA)</t>
  </si>
  <si>
    <t xml:space="preserve">EPI - FAMILIA ELETRICISTA - MENSALISTA (ENCARGOS COMPLEMENTARES - COLETADO CAIXA)</t>
  </si>
  <si>
    <t xml:space="preserve">EPI - FAMILIA ENCANADOR - HORISTA (ENCARGOS COMPLEMENTARES - COLETADO CAIXA)</t>
  </si>
  <si>
    <t xml:space="preserve">EPI - FAMILIA ENCANADOR - MENSALISTA (ENCARGOS COMPLEMENTARES - COLETADO CAIXA)</t>
  </si>
  <si>
    <t xml:space="preserve">EPI - FAMILIA ENCARREGADO GERAL - HORISTA (ENCARGOS COMPLEMENTARES - COLETADO CAIXA)</t>
  </si>
  <si>
    <t xml:space="preserve">EPI - FAMILIA ENGENHEIRO CIVIL - HORISTA (ENCARGOS COMPLEMENTARES - COLETADO CAIXA)</t>
  </si>
  <si>
    <t xml:space="preserve">EPI - FAMILIA ENGENHEIRO CIVIL - MENSALISTA (ENCARGOS COMPLEMENTARES - COLETADO CAIXA)</t>
  </si>
  <si>
    <t xml:space="preserve">EPI - FAMILIA OPERADOR ESCAVADEIRA - HORISTA (ENCARGOS COMPLEMENTARES - COLETADO CAIXA)</t>
  </si>
  <si>
    <t xml:space="preserve">EPI - FAMILIA OPERADOR ESCAVADEIRA - MENSALISTA (ENCARGOS COMPLEMENTARES - COLETADO CAIXA)</t>
  </si>
  <si>
    <t xml:space="preserve">EPI - FAMILIA PEDREIRO - HORISTA (ENCARGOS COMPLEMENTARES - COLETADO CAIXA)</t>
  </si>
  <si>
    <t xml:space="preserve">EPI - FAMILIA PEDREIRO - MENSALISTA (ENCARGOS COMPLEMENTARES - COLETADO CAIXA)</t>
  </si>
  <si>
    <t xml:space="preserve">EPI - FAMILIA PINTOR - HORISTA (ENCARGOS COMPLEMENTARES - COLETADO CAIXA)</t>
  </si>
  <si>
    <t xml:space="preserve">EPI - FAMILIA PINTOR - MENSALISTA (ENCARGOS COMPLEMENTARES - COLETADO CAIXA)</t>
  </si>
  <si>
    <t xml:space="preserve">EPI - FAMILIA SERVENTE - HORISTA (ENCARGOS COMPLEMENTARES - COLETADO CAIXA)</t>
  </si>
  <si>
    <t xml:space="preserve">EPI - FAMILIA SERVENTE - MENSALISTA (ENCARGOS COMPLEMENTARES - COLETADO CAIXA)</t>
  </si>
  <si>
    <t xml:space="preserve">EPI - FAMILIA SOLDADOR - HORISTA (ENCARGOS COMPLEMENTARES - COLETADO CAIXA)</t>
  </si>
  <si>
    <t xml:space="preserve">EPI - FAMILIA SOLDADOR - MENSALISTA (ENCARGOS COMPLEMENTARES - COLETADO CAIXA)</t>
  </si>
  <si>
    <t xml:space="preserve">EPI - FAMILIA TOPOGRAFO - HORISTA (ENCARGOS COMPLEMENTARES - COLETADO CAIXA)</t>
  </si>
  <si>
    <t xml:space="preserve">EPI - FAMILIA TOPOGRAFO - MENSALISTA (ENCARGOS COMPLEMENTARES - COLETADO CAIXA)</t>
  </si>
  <si>
    <t xml:space="preserve">EQUIPAMENTO DE LIMPEZA COMBINADO (VACUO/ALTA PRESSAO) 95% VACUO, TANQUE 7000 L, BOMBA 140 KGF/CM2 66 L/MIN COM MOTOR INDEPENDENTE A DIESEL DE 60 CV (INCLUI MONTAGEM, NAO INCLUI CAMINHAO)</t>
  </si>
  <si>
    <t xml:space="preserve">EQUIPAMENTO PARA DEMARCACAO DE FAIXAS DE TRAFEGO A FRIO, A SER MONTADO SOBRE CAMINHAO DE PBT MINIMO DE 9 T E DISTANCIA MINIMA ENTRE EIXOS DE 4,3 M, CAPACIDADE PARA 800 L DE TINTA (INCLUI MONTAGEM, NAO INCLUI CAMINHAO)</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</si>
  <si>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t>
  </si>
  <si>
    <t xml:space="preserve">ESCADA DUPLA DE ABRIR EM ALUMINIO, MODELO PINTOR, 8 DEGRAUS</t>
  </si>
  <si>
    <t xml:space="preserve">ESCADA EXTENSIVEL EM ALUMINIO COM 6,00 M ESTENDIDA</t>
  </si>
  <si>
    <t xml:space="preserve">ESCAVADEIRA HIDRAULICA SOBRE ESTEIRA, COM GARRA GIRATORIA DE MANDIBULAS, PESO OPERACIONAL ENTRE 22,00 E 25,50 TON, POTENCIA LIQUIDA ENTRE 150 E 160 HP</t>
  </si>
  <si>
    <t xml:space="preserve">ESCAVADEIRA HIDRAULICA SOBRE ESTEIRAS CACAMBA 0,40 A 1,20 M3, PESO OPERACIONAL 21,19 T, POTENCIA LIQUIDA 173 HP</t>
  </si>
  <si>
    <t xml:space="preserve">ESCAVADEIRA HIDRAULICA SOBRE ESTEIRAS COM CACAMBA DE 1,20 M3, PESO OPERACIONAL 21 T, POTENCIA BRUTA 155 HP</t>
  </si>
  <si>
    <t xml:space="preserve">ESCAVADEIRA HIDRAULICA SOBRE ESTEIRAS, CACAMBA  0,80 M3, PESO OPERACIONAL 17,8 T, POTENCIA LIQUIDA 110 HP</t>
  </si>
  <si>
    <t xml:space="preserve">ESCAVADEIRA HIDRAULICA SOBRE ESTEIRAS, CACAMBA 0,4 A 1,70 M3, PESO OPERACIONAL 23,2 T, POTENCIA BRUTA 183 HP</t>
  </si>
  <si>
    <t xml:space="preserve">ESCAVADEIRA HIDRAULICA SOBRE ESTEIRAS, CACAMBA 0,62M3, PESO OPERACIONAL 12,61T, POTENCIA LIQUIDA 95HP</t>
  </si>
  <si>
    <t xml:space="preserve">ESCAVADEIRA HIDRAULICA SOBRE ESTEIRAS, CACAMBA 0,80 A 1,30 M3, PESO OPERACIONAL 22,18 T, POTENCIA LIQUIDA 170 HP</t>
  </si>
  <si>
    <t xml:space="preserve">ESCAVADEIRA HIDRAULICA SOBRE ESTEIRAS, CACAMBA 0,80M3, PESO OPERACIONAL 17T, POTENCIA BRUTA 111HP</t>
  </si>
  <si>
    <t xml:space="preserve">ESCAVADEIRA HIDRAULICA SOBRE ESTEIRAS, CAPACIDADE DA CACAMBA ENTRE 1,20 E 1,50 M3, PESO OPERACIONAL ENTRE 20,00 E 22,00 TON, POTENCIA LIQUIDA ENTRE 150 E 155 HP, EQUIPADA COM CLAMSHELL</t>
  </si>
  <si>
    <t xml:space="preserve">ESCORA PRE-MOLDADA EM CONCRETO, *10 X 10* CM, H = 2,30M</t>
  </si>
  <si>
    <t xml:space="preserve">ESCOVA CIRCULAR EM ACO LATONADO, 6 X 1 " (DIAMETRO X ESPESSURA), FURO DE 1 1/4 ", FIO ONDULADO *0,30* MM</t>
  </si>
  <si>
    <t xml:space="preserve">ESCOVA DE ACO, COM CABO, *4  X 15* FILEIRAS DE CERDAS</t>
  </si>
  <si>
    <t xml:space="preserve">ESGUICHO JATO REGULAVEL, TIPO ELKHART, ENGATE RAPIDO 1 1/2", PARA COMBATE A INCENDIO</t>
  </si>
  <si>
    <t xml:space="preserve">ESGUICHO JATO REGULAVEL, TIPO ELKHART, ENGATE RAPIDO 2 1/2", PARA COMBATE A INCENDIO</t>
  </si>
  <si>
    <t xml:space="preserve">ESGUICHO TIPO JATO SOLIDO, EM LATAO, ENGATE RAPIDO 1 1/2" X 13 MM, PARA MANGUEIRA EM INSTALACAO PREDIAL COMBATE A INCENDIO</t>
  </si>
  <si>
    <t xml:space="preserve">ESGUICHO TIPO JATO SOLIDO, EM LATAO, ENGATE RAPIDO 1 1/2" X 16 MM, PARA MANGUEIRA EM INSTALACAO PREDIAL COMBATE A INCENDIO</t>
  </si>
  <si>
    <t xml:space="preserve">ESGUICHO TIPO JATO SOLIDO, EM LATAO, ENGATE RAPIDO 1 1/2" X 19 MM, PARA MANGUEIRA EM INSTALACAO PREDIAL COMBATE A INCENDIO</t>
  </si>
  <si>
    <t xml:space="preserve">ESGUICHO TIPO JATO SOLIDO, EM LATAO, ENGATE RAPIDO 2 1/2" X 13 MM, PARA MANGUEIRA EM INSTALACAO PREDIAL COMBATE A INCENDIO</t>
  </si>
  <si>
    <t xml:space="preserve">ESGUICHO TIPO JATO SOLIDO, EM LATAO, ENGATE RAPIDO 2 1/2" X 16 MM, PARA MANGUEIRA EM INSTALACAO PREDIAL COMBATE A INCENDIO</t>
  </si>
  <si>
    <t xml:space="preserve">ESGUICHO TIPO JATO SOLIDO, EM LATAO, ENGATE RAPIDO 2 1/2" X 19 MM, PARA MANGUEIRA EM INSTALACAO PREDIAL COMBATE A INCENDIO</t>
  </si>
  <si>
    <t xml:space="preserve">ESMERILHADEIRA ANGULAR ELETRICA, DIAMETRO DO DISCO 7 '' (180 MM), ROTACAO 8500 RPM, POTENCIA 2400 W</t>
  </si>
  <si>
    <t xml:space="preserve">ESPACADOR / DISTANCIADOR CIRCULAR COM ENTRADA LATERAL, EM PLASTICO, PARA VERGALHAO *4,2 A 12,5* MM, COBRIMENTO 20 MM</t>
  </si>
  <si>
    <t xml:space="preserve">ESPACADOR / DISTANCIADOR TIPO GARRA DUPLA, EM PLASTICO, COBRIMENTO *20* MM, PARA FERRAGENS DE LAJES E FUNDO DE VIGAS</t>
  </si>
  <si>
    <t xml:space="preserve">ESPACADOR / DISTANCIADOR TIPO PINO EM PLASTICO, PARA VERGALHAO ATE 10 MM, PARA APOIO DE ARMADURA</t>
  </si>
  <si>
    <t xml:space="preserve">ESPACADOR / SEPARADOR DE BARRA , METALICO, TIPO CARAMBOLA, PARA TIRANTES, 25 X 84 MM</t>
  </si>
  <si>
    <t xml:space="preserve">ESPACADOR OU DISTANCIADOR, EM PLASTICO, TIPO APOIO DE CORDOALHA (CARANGUEJO), PARA ARMADURA NEGATIVA E PROTENSAO, COBRIMENTO 50 MM</t>
  </si>
  <si>
    <t xml:space="preserve">ESPACADOR/SEPARADOR DE CORDOALHA TIPO DISCO 12 FUROS DE 14 MM, PARA TIRANTES</t>
  </si>
  <si>
    <t xml:space="preserve">ESPARGIDOR DE ASFALTO PRESSURIZADO, REBOCAVEL, TANQUE DE 2500 L, PNEUMATICO,  COM MOTOR A GASOLINA 3,4HP</t>
  </si>
  <si>
    <t xml:space="preserve">ESPARGIDOR DE ASFALTO PRESSURIZADO, TANQUE 6 M3 COM ISOLACAO TERMICA, AQUECIDO COM 2 MACARICOS, COM BARRA ESPARGIDORA 3,60 M, A SER MONTADO SOBRE CAMINHAO</t>
  </si>
  <si>
    <t xml:space="preserve">ESPATULA DE ACO INOX COM CABO DE MADEIRA, LARGURA 8 CM</t>
  </si>
  <si>
    <t xml:space="preserve">ESPATULA DE PLASTICO LISA, LARGURA 10 CM</t>
  </si>
  <si>
    <t xml:space="preserve">ESPELHO / PLACA CEGA 4" X 2", PARA INSTALACAO DE TOMADAS E INTERRUPTORES</t>
  </si>
  <si>
    <t xml:space="preserve">ESPELHO / PLACA CEGA 4" X 4", PARA INSTALACAO DE TOMADAS E INTERRUPTORES</t>
  </si>
  <si>
    <t xml:space="preserve">ESPELHO / PLACA DE 1 POSTO 4" X 2", PARA INSTALACAO DE TOMADAS E INTERRUPTORES</t>
  </si>
  <si>
    <t xml:space="preserve">ESPELHO / PLACA DE 2 POSTOS 4" X 2", PARA INSTALACAO DE TOMADAS E INTERRUPTORES</t>
  </si>
  <si>
    <t xml:space="preserve">ESPELHO / PLACA DE 2 POSTOS 4" X 4", PARA INSTALACAO DE TOMADAS E INTERRUPTORES</t>
  </si>
  <si>
    <t xml:space="preserve">ESPELHO / PLACA DE 3 POSTOS 4" X 2", PARA INSTALACAO DE TOMADAS E INTERRUPTORES</t>
  </si>
  <si>
    <t xml:space="preserve">ESPELHO / PLACA DE 4 POSTOS 4" X 4", PARA INSTALACAO DE TOMADAS E INTERRUPTORES</t>
  </si>
  <si>
    <t xml:space="preserve">ESPELHO / PLACA DE 6 POSTOS 4" X 4", PARA INSTALACAO DE TOMADAS E INTERRUPTORES</t>
  </si>
  <si>
    <t xml:space="preserve">ESPELHO CRISTAL E = 4 MM</t>
  </si>
  <si>
    <t xml:space="preserve">ESPELHO, RETO OU CURVO, EM LATAO CROMADO, ESPESSURA ATE 6 MM, LARGURA *40*MM, ALTURA *180*MM - PARA FECHADURA DE EMBUTIR</t>
  </si>
  <si>
    <t xml:space="preserve">ESPELHO, RETO OU CURVO, EM LATAO CROMADO, ESPESSURA MINIMA 6 MM, LARGURA *43*MM, ALTURA *230*MM - PARA FECHADURA DE EMBUTIR</t>
  </si>
  <si>
    <t xml:space="preserve">ESPOLETA SIMPLES N 8.</t>
  </si>
  <si>
    <t xml:space="preserve">ESPUMA EXPANSIVA DE POLIURETANO, APLICACAO MANUAL - 500 ML</t>
  </si>
  <si>
    <t xml:space="preserve">ESQUADRO DE ACO 12 " (300 MM), CABO DE ALUMINIO</t>
  </si>
  <si>
    <t xml:space="preserve">ESQUADRO INTERNO OU EXTERNO PARA CALHA PLUVIAL, PVC, DIAMETRO ENTRE 119 E 170 MM, PARA DRENAGEM PREDIAL</t>
  </si>
  <si>
    <t xml:space="preserve">ESQUI TRIPLO, EM TUBO DE ACO CARBONO, PINTURA NO PROCESSO ELETROSTATICO - EQUIPAMENTO DE GINASTICA PARA ACADEMIA AO AR LIVRE / ACADEMIA DA TERCEIRA IDADE - ATI</t>
  </si>
  <si>
    <t xml:space="preserve">ESTACA PRE-MOLDADA MACICA DE CONCRETO VIBRADO ARMADO, PARA CARGA DE 25 T, SECAO QUADRADA DE *16 X 16*, COM ANEL METALICO INCORPORADO A PECA (SOMENTE FORNECIMENTO)</t>
  </si>
  <si>
    <t xml:space="preserve">ESTACA PRE-MOLDADA MACICA DE CONCRETO VIBRADO ARMADO, PARA CARGA DE 50 T, SECAO QUADRADA, COM ANEL METALICO INCORPORADO A PECA (SOMENTE FORNECIMENTO)</t>
  </si>
  <si>
    <t xml:space="preserve">ESTACA PRE-MOLDADA VAZADA DE CONCRETO CENTRIFUGADO, PARA CARGA DE 100 T, SECAO CIRCULAR, COM ANEL METALICO INCORPORADO A PECA (SOMENTE FORNECIMENTO)</t>
  </si>
  <si>
    <t xml:space="preserve">ESTILETE DE METAL, LAMINA 18 MM</t>
  </si>
  <si>
    <t xml:space="preserve">ESTOPA</t>
  </si>
  <si>
    <t xml:space="preserve">ESTOPIM SIMPLES</t>
  </si>
  <si>
    <t xml:space="preserve">ESTRIBO COM PARAFUSO EM CHAPA DE FERRO FUNDIDO DE 2" X 3/16" X 35 CM, SECAO "U", PARA MADEIRAMENTO DE TELHADO</t>
  </si>
  <si>
    <t xml:space="preserve">ESTUCADOR</t>
  </si>
  <si>
    <t xml:space="preserve">ESTUCADOR (MENSALISTA)</t>
  </si>
  <si>
    <t xml:space="preserve">ETANOL</t>
  </si>
  <si>
    <t xml:space="preserve">EXAMES - HORISTA (COLETADO CAIXA)</t>
  </si>
  <si>
    <t xml:space="preserve">EXAMES - MENSALISTA (COLETADO CAIXA)</t>
  </si>
  <si>
    <t xml:space="preserve">EXTENSAO DE SOLDA 201 ACETILENO, E = *1,5 A 2,5* MM</t>
  </si>
  <si>
    <t xml:space="preserve">EXTENSAO DE SOLDA 201 GLP, E = *2,5 A 4,0* MM</t>
  </si>
  <si>
    <t xml:space="preserve">EXTINTOR DE INCENDIO PORTATIL COM CARGA DE AGUA PRESSURIZADA DE 10 L, CLASSE A</t>
  </si>
  <si>
    <t xml:space="preserve">EXTINTOR DE INCENDIO PORTATIL COM CARGA DE GAS CARBONICO CO2 DE 4 KG, CLASSE BC</t>
  </si>
  <si>
    <t xml:space="preserve">EXTINTOR DE INCENDIO PORTATIL COM CARGA DE GAS CARBONICO CO2 DE 6 KG, CLASSE BC</t>
  </si>
  <si>
    <t xml:space="preserve">EXTINTOR DE INCENDIO PORTATIL COM CARGA DE PO QUIMICO SECO (PQS) DE 12 KG, CLASSE BC</t>
  </si>
  <si>
    <t xml:space="preserve">EXTINTOR DE INCENDIO PORTATIL COM CARGA DE PO QUIMICO SECO (PQS) DE 4 KG, CLASSE BC</t>
  </si>
  <si>
    <t xml:space="preserve">EXTINTOR DE INCENDIO PORTATIL COM CARGA DE PO QUIMICO SECO (PQS) DE 6 KG, CLASSE BC</t>
  </si>
  <si>
    <t xml:space="preserve">EXTINTOR DE INCENDIO PORTATIL COM CARGA DE PO QUIMICO SECO (PQS) DE 8 KG, CLASSE BC</t>
  </si>
  <si>
    <t xml:space="preserve">EXTREMIDADE PVC PBA, BF, JE, DN 100/ DE 110 MM (NBR 10351)</t>
  </si>
  <si>
    <t xml:space="preserve">EXTREMIDADE PVC PBA, BF, JE, DN 50 / DE 60 MM (NBR 10351)</t>
  </si>
  <si>
    <t xml:space="preserve">EXTREMIDADE PVC PBA, BF, JE, DN 75/ DE 85 MM (NBR 10351)</t>
  </si>
  <si>
    <t xml:space="preserve">EXTREMIDADE PVC PBA, PF, JE, DN 100 / DE 110 MM (NBR 10351)</t>
  </si>
  <si>
    <t xml:space="preserve">EXTREMIDADE PVC PBA, PF, JE, DN 50/ DE 60 MM (NBR 10351)</t>
  </si>
  <si>
    <t xml:space="preserve">EXTREMIDADE PVC PBA, PF, JE, DN 75 / DE 85 MM (NBR 10351)</t>
  </si>
  <si>
    <t xml:space="preserve">EXTREMIDADE/TUBETE PARA HIDROMETRO PVC, COM ROSCA, CURTA, COM BUCHA LATAO, 1/2"</t>
  </si>
  <si>
    <t xml:space="preserve">EXTREMIDADE/TUBETE PARA HIDROMETRO PVC, COM ROSCA, CURTA, COM BUCHA LATAO, 3/4"</t>
  </si>
  <si>
    <t xml:space="preserve">EXTREMIDADE/TUBETE PARA HIDROMETRO PVC, COM ROSCA, CURTA, SEM BUCHA LATAO, 1/2"</t>
  </si>
  <si>
    <t xml:space="preserve">EXTREMIDADE/TUBETE PARA HIDROMETRO PVC, COM ROSCA, CURTA, SEM BUCHA LATAO, 3/4"</t>
  </si>
  <si>
    <t xml:space="preserve">EXTREMIDADE/TUBETE PARA HIDROMETRO PVC, COM ROSCA, LONGA, SEM BUCHA LATAO, 1/2"</t>
  </si>
  <si>
    <t xml:space="preserve">EXTREMIDADE/TUBETE PARA HIDROMETRO PVC, COM ROSCA, LONGA, SEM BUCHA LATAO, 3/4"</t>
  </si>
  <si>
    <t xml:space="preserve">FAIXA / FILETE / LISTELO EM CERAMICA, DECORADA, *8 X 30* CM (L X C)</t>
  </si>
  <si>
    <t xml:space="preserve">FAIXA / FILETE / LISTELO EM CERAMICA, LISO OU CORDAO, BRANCO, *2 X 30* CM (L X C)</t>
  </si>
  <si>
    <t xml:space="preserve">FECHADURA AUXILIAR DE EMBUTIR PARA PORTA DE ARMARIO DE MADEIRA, CROMADA, CHAVE TIPO GORGES, CAIXA COM LINGUETA, CHAPA TESTA E CONTRA CHAPA</t>
  </si>
  <si>
    <t xml:space="preserve">FECHADURA AUXILIAR DE EMBUTIR PARA PORTA DE ARMARIO, CROMADA, CAIXA COM CILINDRO REDONDO, CHAPA TESTA E LINGUETA</t>
  </si>
  <si>
    <t xml:space="preserve">FECHADURA AUXILIAR SEGURANCA, DE EMBUTIR, REFORCADA, MAQUINA DE 40 A 55 MM, COM CILINDRO, CROMADA, PARA PORTA EXTERNA - COMPLETA</t>
  </si>
  <si>
    <t xml:space="preserve">FECHADURA AUXILIAR TRAVA DE SEGURANCA SIMPLES, CROMADA, MAQUINA *40* MM, INCLUI CHAVE TETRA E ROSETA REDONDA - COMPLETA</t>
  </si>
  <si>
    <t xml:space="preserve">FECHADURA BICO DE PAPAGAIO, MAQUINA *45* MM, CROMADA, COM CHAVE TIPO GORGES BIPARTIDA, PARA PORTA DE CORRER INTERNA - COMPLETA</t>
  </si>
  <si>
    <t xml:space="preserve">FECHADURA BICO DE PAPAGAIO, MAQUINA *45* MM, CROMADA, COM CILINDRO, PARA PORTA DE CORRER EXTERNA - COMPLETA</t>
  </si>
  <si>
    <t xml:space="preserve">FECHADURA C/ CILINDRO LATAO CROMADO P/ PORTA VIDRO TP AROUCA 2171-L OU EQUIV</t>
  </si>
  <si>
    <t xml:space="preserve">FECHADURA DE EMBUTIR PARA PORTA DE BANHEIRO, CHAVE TIPO TRANQUETA, MAQUINA 40 MM, SEM MACANETA, SEM ESPELHO (SOMENTE MAQUINA) - NIVEL SEGURANCA MEDIO</t>
  </si>
  <si>
    <t xml:space="preserve">FECHADURA DE EMBUTIR PARA PORTA DE BANHEIRO, TIPO TRANQUETA, MAQUINA 40 MM, MACANETAS ALAVANCA E ROSETAS REDONDAS EM METAL CROMADO - NIVEL SEGURANCA MEDIO - COMPLETA</t>
  </si>
  <si>
    <t xml:space="preserve">FECHADURA DE EMBUTIR PARA PORTA DE BANHEIRO, TIPO TRANQUETA, MAQUINA 40 MM, MACANETAS ALAVANCA, ESPELHO EM METAL CROMADO - NIVEL SEGURANCA MEDIO - COMPLETA</t>
  </si>
  <si>
    <t xml:space="preserve">FECHADURA DE EMBUTIR PARA PORTA DE BANHEIRO, TIPO TRANQUETA, MAQUINA 55 MM, MACANETAS ALAVANCA E ROSETAS REDONDAS EM METAL CROMADO - NIVEL SEGURANCA MEDIO - COMPLETA</t>
  </si>
  <si>
    <t xml:space="preserve">FECHADURA DE EMBUTIR PARA PORTA EXTERNA / ENTRADA, MAQUINA 40 MM, COM CILINDRO, MACANETA ALAVANCA E ESPELHO EM METAL CROMADO - NIVEL SEGURANCA MEDIO - COMPLETA</t>
  </si>
  <si>
    <t xml:space="preserve">FECHADURA DE EMBUTIR PARA PORTA EXTERNA / ENTRADA, MAQUINA 55 MM, COM CILINDRO, MACANETA ALAVANCA E ESPELHO EM METAL CROMADO - NIVEL SEGURANCA MEDIO - COMPLETA</t>
  </si>
  <si>
    <t xml:space="preserve">FECHADURA DE EMBUTIR PARA PORTA EXTERNA, MAQUINA 40 MM, COM CILINDRO, MACANETA ALAVANCA E ROSETA REDONDA EM METAL CROMADO - NIVEL DE SEGURANCA MEDIO - COMPLETA</t>
  </si>
  <si>
    <t xml:space="preserve">FECHADURA DE EMBUTIR PARA PORTA EXTERNA, MAQUINA 40 MM, SEM MACANETA, SEM ESPELHO (SOMENTE MAQUINA) - NIVEL DE SEGURANCA MEDIO</t>
  </si>
  <si>
    <t xml:space="preserve">FECHADURA DE EMBUTIR PARA PORTA EXTERNA, MAQUINA 55 MM, COM CILINDRO, MACANETA ALAVANCA E ROSETA REDONDA EM METAL CROMADO - NIVEL DE SEGURANCA MEDIO - COMPLETA</t>
  </si>
  <si>
    <t xml:space="preserve">FECHADURA DE EMBUTIR PARA PORTA EXTERNA, MAQUINA 55 MM, SEM ESPELHO, SEM MACANETA (SOMENTE MAQUINA) - NIVEL DE SEGURANCA MEDIO</t>
  </si>
  <si>
    <t xml:space="preserve">FECHADURA DE EMBUTIR PARA PORTA INTERNA, TIPO GORGES (CHAVE GRANDE), MAQUINA 40 MM, MACANETA ALAVANCA E ESPELHO EM METAL CROMADO - NIVEL SEGURANCA MEDIO - COMPLETA</t>
  </si>
  <si>
    <t xml:space="preserve">FECHADURA DE EMBUTIR PARA PORTA INTERNA, TIPO GORGES (CHAVE GRANDE), MAQUINA 55 MM, MACANETAS ALAVANCA E ROSETAS REDONDAS EM METAL CROMADO - NIVEL SEGURANCA MEDIO - COMPLETA</t>
  </si>
  <si>
    <t xml:space="preserve">FECHADURA DE EMBUTIR PARA PORTA INTERNA, TIPO GORGES, MAQUINA 55 MM (SOMENTE MAQUINA, SEM ESPELHO E SEM MACANETA) - NIVEL DE SEGURANCA MEDIO</t>
  </si>
  <si>
    <t xml:space="preserve">FECHADURA DE SOBREPOR EM FERRO PINTADO, COM MACANETA ALAVANCA, CHAVE GRANDE - COMPLETA</t>
  </si>
  <si>
    <t xml:space="preserve">FECHADURA DE SOBREPOR PARA PORTAO, CAIXA *100* MM, COM CILINDRO, CHAVE SIMPLES, TRINCO LATERAL, EM  LATAO OU ACO CROMADO OU POLIDO, COM OU SEM PINTURA - COMPLETA</t>
  </si>
  <si>
    <t xml:space="preserve">FECHADURA DE SOBREPOR PARA PORTAO, COM CHAVE TETRA, CAIXA *100* MM, TRINCO LATERAL, EM LATAO OU ACO CROMADO, PINTADO - COMPLETA</t>
  </si>
  <si>
    <t xml:space="preserve">FECHADURA DE SOBREPOR, CROMADA, COM CILINDRO REDONDO, PARA ARMARIO E GAVETA DE MADEIRA, COM PORTA DE APROXIMADAMENTE 20 MM</t>
  </si>
  <si>
    <t xml:space="preserve">FECHADURA TRADICIONAL DE EMBUTIR, CROMADA, COM CILINDRO, PARA GAVETAS E MOVEIS DE MADEIRA - COM ABINHAS LATERAIS CURVAS, CHAVES COM PROTECAO PLASTICA</t>
  </si>
  <si>
    <t xml:space="preserve">FECHADURA TUBULAR CROMADA, MACANETA DIAMETRO *30* MM, CILINDRO CENTRAL COM CHAVE EXTERNA E BOTAO INTERNO, MAQUINA *70* MM - COMPLETA</t>
  </si>
  <si>
    <t xml:space="preserve">FECHADURA TUBULAR, ACABAMENTO CROMADO, DISTANCIA DE BROCA 90 MM, CILINDRO CENTRAL COM CHAVE EXTERNA E BOTAO INTERNO, MACANETA FORMATO TULIPA/TACA/BOLA - COMPLETA</t>
  </si>
  <si>
    <t xml:space="preserve">FECHO / FECHADURA COM PUXADOR CONCHA, COM TRANCA TIPO TRAVA, PARA JANELA / PORTA DE CORRER (INCLUI TESTA, FECHADURA, PUXADOR) - COMPLETA</t>
  </si>
  <si>
    <t xml:space="preserve">FECHO / FECHADURA CONCHA COM ALAVANCA / TRAVA, DE EMBUTIR, PARA PORTA OU JANELA DE CORRER EM LATAO OU ACO INOX - COMPLETO</t>
  </si>
  <si>
    <t xml:space="preserve">FECHO / TRINCO / FERROLHO FIO REDONDO, DE SOBREPOR, 12", EM ACO GALVANIZADO / ZINCADO</t>
  </si>
  <si>
    <t xml:space="preserve">FECHO / TRINCO / FERROLHO FIO REDONDO, DE SOBREPOR, 2", EM ACO GALVANIZADO / ZINCADO</t>
  </si>
  <si>
    <t xml:space="preserve">FECHO / TRINCO / FERROLHO FIO REDONDO, DE SOBREPOR, 4", EM ACO GALVANIZADO / ZINCADO</t>
  </si>
  <si>
    <t xml:space="preserve">FECHO / TRINCO / FERROLHO FIO REDONDO, DE SOBREPOR, 5", EM ACO GALVANIZADO / ZINCADO</t>
  </si>
  <si>
    <t xml:space="preserve">FECHO / TRINCO / FERROLHO FIO REDONDO, DE SOBREPOR, 6", EM ACO GALVANIZADO / ZINCADO</t>
  </si>
  <si>
    <t xml:space="preserve">FECHO / TRINCO / FERROLHO FIO REDONDO, DE SOBREPOR, 8", EM ACO GALVANIZADO / ZINCADO</t>
  </si>
  <si>
    <t xml:space="preserve">FECHO DE EMBUTIR, TIPO UNHA, COMANDO COM ALAVANCA, EM ACO CROMADO, 22 CM, PARA PORTAS E JANELAS - INCLUI PARAFUSOS</t>
  </si>
  <si>
    <t xml:space="preserve">FECHO DE EMBUTIR, TIPO UNHA, COMANDO COM ALAVANCA, EM LATAO CROMADO, 22 CM, PARA PORTAS E JANELAS - INCLUI PARAFUSOS</t>
  </si>
  <si>
    <t xml:space="preserve">FECHO DE EMBUTIR, TIPO UNHA, COMANDO COM ALAVANCA, EM LATAO CROMADO, 40 CM, PARA PORTAS E JANELAS - INCLUI PARAFUSOS</t>
  </si>
  <si>
    <t xml:space="preserve">FECHO DE EMBUTIR, TIPO UNHA, COMANDO DESLIZANTE, COM TRAVA, 120 MM, EM LATAO CROMADO</t>
  </si>
  <si>
    <t xml:space="preserve">FECHO DE SEGURANCA, TIPO BATOM, EM LATAO / ZAMAC, CROMADO, PARA PORTAS E JANELAS - INCLUI PARAFUSOS</t>
  </si>
  <si>
    <t xml:space="preserve">FELTRO EM LA DE ROCHA, 1 FACE REVESTIDA COM PAPEL ALUMINIZADO, EM ROLO, DENSIDADE = 32 KG/M3, E=*50* MM (COLETADO CAIXA)</t>
  </si>
  <si>
    <t xml:space="preserve">FERRAMENTAS - FAMILIA ALMOXARIFE - HORISTA (ENCARGOS COMPLEMENTARES - COLETADO CAIXA)</t>
  </si>
  <si>
    <t xml:space="preserve">FERRAMENTAS - FAMILIA ALMOXARIFE - MENSALISTA (ENCARGOS COMPLEMENTARES - COLETADO CAIXA)</t>
  </si>
  <si>
    <t xml:space="preserve">FERRAMENTAS - FAMILIA CARPINTEIRO DE FORMAS - HORISTA (ENCARGOS COMPLEMENTARES - COLETADO CAIXA)</t>
  </si>
  <si>
    <t xml:space="preserve">FERRAMENTAS - FAMILIA CARPINTEIRO DE FORMAS - MENSALISTA (ENCARGOS COMPLEMENTARES - COLETADO CAIXA)</t>
  </si>
  <si>
    <t xml:space="preserve">FERRAMENTAS - FAMILIA ELETRICISTA - HORISTA (ENCARGOS COMPLEMENTARES - COLETADO CAIXA)</t>
  </si>
  <si>
    <t xml:space="preserve">FERRAMENTAS - FAMILIA ELETRICISTA - MENSALISTA (ENCARGOS COMPLEMENTARES - COLETADO CAIXA)</t>
  </si>
  <si>
    <t xml:space="preserve">FERRAMENTAS - FAMILIA ENCANADOR - HORISTA (ENCARGOS COMPLEMENTARES - COLETADO CAIXA)</t>
  </si>
  <si>
    <t xml:space="preserve">FERRAMENTAS - FAMILIA ENCANADOR - MENSALISTA (ENCARGOS COMPLEMENTARES - COLETADO CAIXA)</t>
  </si>
  <si>
    <t xml:space="preserve">FERRAMENTAS - FAMILIA ENCARREGADO GERAL - HORISTA (ENCARGOS COMPLEMENTARES - COLETADO CAIXA)</t>
  </si>
  <si>
    <t xml:space="preserve">FERRAMENTAS - FAMILIA ENGENHEIRO CIVIL - HORISTA (ENCARGOS COMPLEMENTARES - COLETADO CAIXA)</t>
  </si>
  <si>
    <t xml:space="preserve">FERRAMENTAS - FAMILIA ENGENHEIRO CIVIL - MENSALISTA (ENCARGOS COMPLEMENTARES - COLETADO CAIXA)</t>
  </si>
  <si>
    <t xml:space="preserve">FERRAMENTAS - FAMILIA OPERADOR ESCAVADEIRA - HORISTA (ENCARGOS COMPLEMENTARES - COLETADO CAIXA)</t>
  </si>
  <si>
    <t xml:space="preserve">FERRAMENTAS - FAMILIA OPERADOR ESCAVADEIRA - MENSALISTA (ENCARGOS COMPLEMENTARES - COLETADO CAIXA)</t>
  </si>
  <si>
    <t xml:space="preserve">FERRAMENTAS - FAMILIA PEDREIRO - HORISTA (ENCARGOS COMPLEMENTARES - COLETADO CAIXA)</t>
  </si>
  <si>
    <t xml:space="preserve">FERRAMENTAS - FAMILIA PEDREIRO - MENSALISTA (ENCARGOS COMPLEMENTARES - COLETADO CAIXA)</t>
  </si>
  <si>
    <t xml:space="preserve">FERRAMENTAS - FAMILIA PINTOR - HORISTA (ENCARGOS COMPLEMENTARES - COLETADO CAIXA)</t>
  </si>
  <si>
    <t xml:space="preserve">FERRAMENTAS - FAMILIA PINTOR - MENSALISTA (ENCARGOS COMPLEMENTARES - COLETADO CAIXA)</t>
  </si>
  <si>
    <t xml:space="preserve">FERRAMENTAS - FAMILIA SERVENTE - HORISTA (ENCARGOS COMPLEMENTARES - COLETADO CAIXA)</t>
  </si>
  <si>
    <t xml:space="preserve">FERRAMENTAS - FAMILIA SERVENTE - MENSALISTA (ENCARGOS COMPLEMENTARES - COLETADO CAIXA)</t>
  </si>
  <si>
    <t xml:space="preserve">FERRAMENTAS - FAMILIA SOLDADOR - HORISTA (ENCARGOS COMPLEMENTARES - COLETADO CAIXA)</t>
  </si>
  <si>
    <t xml:space="preserve">FERRAMENTAS - FAMILIA SOLDADOR - MENSALISTA (ENCARGOS COMPLEMENTARES - COLETADO CAIXA)</t>
  </si>
  <si>
    <t xml:space="preserve">FERRAMENTAS - FAMILIA TOPOGRAFO - HORISTA (ENCARGOS COMPLEMENTARES - COLETADO CAIXA)</t>
  </si>
  <si>
    <t xml:space="preserve">FERRAMENTAS - FAMILIA TOPOGRAFO - MENSALISTA (ENCARGOS COMPLEMENTARES - COLETADO CAIXA)</t>
  </si>
  <si>
    <t xml:space="preserve">FERROLHO / FECHO CHATO, DE SOBREPOR, EM FERRO ZINCADO, REFORCADO, 5", COM PORTA CADEADO, PARA PORTAO, PORTA E JANELA - INCLUI PARAFUSOS</t>
  </si>
  <si>
    <t xml:space="preserve">FERROLHO / FECHO CHATO, DE SOBREPOR, EM FERRO ZINCADO, REFORCADO, 6", COM PORTA CADEADO, PARA PORTAO, PORTA E JANELA - INCLUI PARAFUSOS</t>
  </si>
  <si>
    <t xml:space="preserve">FERROLHO / FECHO CHATO, EM FERRO ZINCADO, LEVE, 3", COM PORTA CADEADO, PARA PORTAO, PORTA E JANELA - INCLUI PARAFUSOS</t>
  </si>
  <si>
    <t xml:space="preserve">FERTILIZANTE NPK - 10:10:10</t>
  </si>
  <si>
    <t xml:space="preserve">FERTILIZANTE NPK - 4: 14: 8</t>
  </si>
  <si>
    <t xml:space="preserve">FERTILIZANTE ORGANICO COMPOSTO, CLASSE A</t>
  </si>
  <si>
    <t xml:space="preserve">FIBRA DE ACO PARA REFORCO DO CONCRETO, SOLTA, TIPO A-I, FATOR DE FORMA *50* L / D, COMPRIMENTO DE *30* MM E RESISTENCIA A TRACAO DO ACO MAIOR 1000 MPA</t>
  </si>
  <si>
    <t xml:space="preserve">FILTRO ANAEROBIO CILINDRICO CONCRETO PRE MOLDADO 1,20 X 1,50 (DIAMETROXALTURA) PARA 4 A 5 CONTRIBUINTES (NBR 13969)</t>
  </si>
  <si>
    <t xml:space="preserve">FILTRO ANAEROBIO, EM POLIETILENO DE ALTA DENSIDADE (PEAD), CAPACIDADE *1100* LITROS (NBR 13969)</t>
  </si>
  <si>
    <t xml:space="preserve">FILTRO ANAEROBIO, EM POLIETILENO DE ALTA DENSIDADE (PEAD), CAPACIDADE *2800* LITROS (NBR 13969)</t>
  </si>
  <si>
    <t xml:space="preserve">FILTRO ANAEROBIO, EM POLIETILENO DE ALTA DENSIDADE (PEAD), CAPACIDADE *5000* LITROS (NBR 13969)</t>
  </si>
  <si>
    <t xml:space="preserve">FINCAPINO CURTO CALIBRE 22 VERMELHO, CARGA MEDIA (ACAO DIRETA)</t>
  </si>
  <si>
    <t xml:space="preserve">CENTO </t>
  </si>
  <si>
    <t xml:space="preserve">FINCAPINO LONGO CALIBRE 22, CARGA FORTE (ACAO DIRETA)</t>
  </si>
  <si>
    <t xml:space="preserve">FIO COBRE NU DE 150 A 500 MM2, PARA TENSOES DE ATE 600 V</t>
  </si>
  <si>
    <t xml:space="preserve">FIO COBRE NU DE 16 A 35 MM2, PARA TENSOES DE ATE 600 V</t>
  </si>
  <si>
    <t xml:space="preserve">FIO COBRE NU DE 50 A 120 MM2, PARA TENSOES DE ATE 600 V</t>
  </si>
  <si>
    <t xml:space="preserve">FIO DE COBRE, SOLIDO, CLASSE 1, ISOLACAO EM PVC/A, ANTICHAMA BWF-B, 450/750V, SECAO NOMINAL 1,5 MM2</t>
  </si>
  <si>
    <t xml:space="preserve">FIO DE COBRE, SOLIDO, CLASSE 1, ISOLACAO EM PVC/A, ANTICHAMA BWF-B, 450/750V, SECAO NOMINAL 10 MM2</t>
  </si>
  <si>
    <t xml:space="preserve">FIO DE COBRE, SOLIDO, CLASSE 1, ISOLACAO EM PVC/A, ANTICHAMA BWF-B, 450/750V, SECAO NOMINAL 2,5 MM2</t>
  </si>
  <si>
    <t xml:space="preserve">FIO DE COBRE, SOLIDO, CLASSE 1, ISOLACAO EM PVC/A, ANTICHAMA BWF-B, 450/750V, SECAO NOMINAL 4 MM2</t>
  </si>
  <si>
    <t xml:space="preserve">FIO DE COBRE, SOLIDO, CLASSE 1, ISOLACAO EM PVC/A, ANTICHAMA BWF-B, 450/750V, SECAO NOMINAL 6 MM2</t>
  </si>
  <si>
    <t xml:space="preserve">FIO TELEFONICO EXTERNO (FE) EM ACO COBREADO, ISOLACAO EM PEAD OU PVC ANTI-CHAMA, 2 CONDUTORES</t>
  </si>
  <si>
    <t xml:space="preserve">FIO TELEFONICO INTERNO (FI) EM COBRE ESTANHADO, ISOLACAO EM PVC ANTICHAMA, 2 CONDUTORES DE 0,6 MM (NBR 9115:2005)</t>
  </si>
  <si>
    <t xml:space="preserve">FITA ACO INOX PARA CINTAR POSTE, L = 19 MM, E = 0,5 MM (ROLO DE 30M)</t>
  </si>
  <si>
    <t xml:space="preserve">FITA ADESIVA ALUMINIZADA, PARA INSTALACAO DE MANTAS DE SUBCOBERTURA,  L = *5* CM</t>
  </si>
  <si>
    <t xml:space="preserve">FITA ADESIVA ANTICORROSIVA DE PVC FLEXIVEL, COR PRETA, PARA PROTECAO TUBULACAO, 50 MM X 30 M (L X C), E= *0,25* MM</t>
  </si>
  <si>
    <t xml:space="preserve">FITA ADESIVA ASFALTICA ALUMINIZADA MULTIUSO, L = 10 CM, ROLO DE 10 M</t>
  </si>
  <si>
    <t xml:space="preserve">FITA CREPE ROLO DE 25 MM X 50 M</t>
  </si>
  <si>
    <t xml:space="preserve">FITA DE ALUMINIO PARA PROTECAO DO CONDUTOR LARGURA 10 MM</t>
  </si>
  <si>
    <t xml:space="preserve">FITA DE PAPEL MICROPERFURADO, 50 X 150 MM, PARA TRATAMENTO DE JUNTAS DE CHAPA DE GESSO PARA DRYWALL</t>
  </si>
  <si>
    <t xml:space="preserve">FITA DE PAPEL REFORCADA COM LAMINA DE METAL PARA REFORCO DE CANTOS DE CHAPA DE GESSO PARA DRYWALL</t>
  </si>
  <si>
    <t xml:space="preserve">FITA ISOLANTE ADESIVA ANTICHAMA, USO ATE 750 V, EM ROLO DE 19 MM X 20 M</t>
  </si>
  <si>
    <t xml:space="preserve">FITA ISOLANTE ADESIVA ANTICHAMA, USO ATE 750 V, EM ROLO DE 19 MM X 5 M</t>
  </si>
  <si>
    <t xml:space="preserve">FITA ISOLANTE DE BORRACHA AUTOFUSAO, USO ATE 69 KV (ALTA TENSAO)</t>
  </si>
  <si>
    <t xml:space="preserve">FITA METALICA GRAVADA, L = 17 MM, ROLO DE 25 M, CARGA RECOMENDADA = *120* KGF</t>
  </si>
  <si>
    <t xml:space="preserve">FITA METALICA PERFURADA, L = *18* MM, ROLO DE 30 M, CARGA RECOMENDADA = *30* KGF</t>
  </si>
  <si>
    <t xml:space="preserve">FITA METALICA PERFURADA, L = 17 MM, ROLO DE 30 M, CARGA RECOMENDADA = *19* KGF</t>
  </si>
  <si>
    <t xml:space="preserve">FITA METALICA PERFURADA, L = 25 MM, ROLO DE 30 M, CARGA RECOMENDADA = *222,5* KGF</t>
  </si>
  <si>
    <t xml:space="preserve">FITA PLASTICA ZEBRADA PARA DEMARCACAO DE AREAS, LARGURA = 7 CM, SEM ADESIVO (COLETADO CAIXA)</t>
  </si>
  <si>
    <t xml:space="preserve">FITA VEDA ROSCA EM ROLOS DE 18 MM X 10 M (L X C)</t>
  </si>
  <si>
    <t xml:space="preserve">FITA VEDA ROSCA EM ROLOS DE 18 MM X 25 M (L X C)</t>
  </si>
  <si>
    <t xml:space="preserve">FITA VEDA ROSCA EM ROLOS DE 18 MM X 50 M (L X C)</t>
  </si>
  <si>
    <t xml:space="preserve">FIXADOR DE ABA AUTOTRAVANTE PARA TELHA DE FIBROCIMENTO, TIPO CANALETE 90 OU KALHETAO</t>
  </si>
  <si>
    <t xml:space="preserve">FIXADOR DE ABA SIMPLES PARA TELHA DE FIBROCIMENTO, TIPO CANALETA 49 OU KALHETA</t>
  </si>
  <si>
    <t xml:space="preserve">FIXADOR DE ABA SIMPLES PARA TELHA DE FIBROCIMENTO, TIPO CANALETA 90 OU KALHETAO</t>
  </si>
  <si>
    <t xml:space="preserve">FIXADOR DE CAL (SACHE 150 ML)</t>
  </si>
  <si>
    <t xml:space="preserve">FLANELA *30 X 40* CM</t>
  </si>
  <si>
    <t xml:space="preserve">FLANGE PVC, ROSCAVEL SEXTAVADO SEM FUROS 3/4"</t>
  </si>
  <si>
    <t xml:space="preserve">FLANGE PVC, ROSCAVEL, SEXTAVADO, SEM FUROS 3"</t>
  </si>
  <si>
    <t xml:space="preserve">FLANGE PVC, ROSCAVEL, SEXTAVADO, SEM FUROS, 1 1/2"</t>
  </si>
  <si>
    <t xml:space="preserve">FLANGE PVC, ROSCAVEL, SEXTAVADO, SEM FUROS, 1 1/4"</t>
  </si>
  <si>
    <t xml:space="preserve">FLANGE PVC, ROSCAVEL, SEXTAVADO, SEM FUROS, 1/2"</t>
  </si>
  <si>
    <t xml:space="preserve">FLANGE PVC, ROSCAVEL, SEXTAVADO, SEM FUROS, 1"</t>
  </si>
  <si>
    <t xml:space="preserve">FLANGE PVC, ROSCAVEL, SEXTAVADO, SEM FUROS, 2 1/2"</t>
  </si>
  <si>
    <t xml:space="preserve">FLANGE PVC, ROSCAVEL, SEXTAVADO, SEM FUROS, 2"</t>
  </si>
  <si>
    <t xml:space="preserve">FLANGE SEXTAVADO DE FERRO GALVANIZADO, COM ROSCA BSP, DE 1 1/2"</t>
  </si>
  <si>
    <t xml:space="preserve">FLANGE SEXTAVADO DE FERRO GALVANIZADO, COM ROSCA BSP, DE 1 1/4"</t>
  </si>
  <si>
    <t xml:space="preserve">FLANGE SEXTAVADO DE FERRO GALVANIZADO, COM ROSCA BSP, DE 1/2"</t>
  </si>
  <si>
    <t xml:space="preserve">FLANGE SEXTAVADO DE FERRO GALVANIZADO, COM ROSCA BSP, DE 1"</t>
  </si>
  <si>
    <t xml:space="preserve">FLANGE SEXTAVADO DE FERRO GALVANIZADO, COM ROSCA BSP, DE 2 1/2"</t>
  </si>
  <si>
    <t xml:space="preserve">FLANGE SEXTAVADO DE FERRO GALVANIZADO, COM ROSCA BSP, DE 2"</t>
  </si>
  <si>
    <t xml:space="preserve">FLANGE SEXTAVADO DE FERRO GALVANIZADO, COM ROSCA BSP, DE 3/4"</t>
  </si>
  <si>
    <t xml:space="preserve">FLANGE SEXTAVADO DE FERRO GALVANIZADO, COM ROSCA BSP, DE 3"</t>
  </si>
  <si>
    <t xml:space="preserve">FLANGE SEXTAVADO DE FERRO GALVANIZADO, COM ROSCA BSP, DE 4"</t>
  </si>
  <si>
    <t xml:space="preserve">FLANGE SEXTAVADO DE FERRO GALVANIZADO, COM ROSCA BSP, DE 6"</t>
  </si>
  <si>
    <t xml:space="preserve">FORRO COMPOSTO POR PAINEIS DE LA DE VIDRO, REVESTIDOS EM PVC MICROPERFURADO, DE *1250 X 625* MM, ESPESSURA 15 MM (COM COLOCACAO)</t>
  </si>
  <si>
    <t xml:space="preserve">FORRO DE FIBRA MINERAL EM PLACAS DE 1250 X 625 MM, E = 15 MM, BORDA RETA, COM PINTURA ANTIMOFO, APOIADO EM PERFIL DE ACO GALVANIZADO COM 24 MM DE BASE - INSTALADO</t>
  </si>
  <si>
    <t xml:space="preserve">FORRO DE FIBRA MINERAL EM PLACAS DE 625 X 625 MM, E = 15 MM, BORDA RETA, COM PINTURA ANTIMOFO, APOIADO EM PERFIL DE ACO GALVANIZADO COM 24 MM DE BASE - INSTALADO</t>
  </si>
  <si>
    <t xml:space="preserve">FORRO DE FIBRA MINERAL EM PLACAS DE 625 X 625 MM, E = 15/16 MM, BORDA REBAIXADA, COM PINTURA ANTIMOFO, APOIADO EM PERFIL DE ACO GALVANIZADO COM 24 MM DE BASE - INSTALADO</t>
  </si>
  <si>
    <t xml:space="preserve">FORRO DE MADEIRA CEDRINHO OU EQUIVALENTE DA REGIAO, ENCAIXE MACHO/FEMEA COM FRISO, *10 X 1* CM (SEM COLOCACAO)</t>
  </si>
  <si>
    <t xml:space="preserve">FORRO DE MADEIRA CUMARU/IPE CHAMPANHE OU EQUIVALENTE DA REGIAO, ENCAIXE MACHO/FEMEA COM FRISO, *10 X 1* CM (SEM COLOCACAO)</t>
  </si>
  <si>
    <t xml:space="preserve">FORRO DE MADEIRA PINUS OU EQUIVALENTE DA REGIAO, ENCAIXE MACHO/FEMEA COM FRISO, *10 X 1* CM (SEM COLOCACAO)</t>
  </si>
  <si>
    <t xml:space="preserve">FORRO DE PVC LISO, BRANCO, REGUA DE 10 CM, ESPESSURA DE 8 MM A 10 MM (COM COLOCACAO / SEM ESTRUTURA METALICA)</t>
  </si>
  <si>
    <t xml:space="preserve">FORRO DE PVC LISO, BRANCO, REGUA DE 20 CM, ESPESSURA DE 8 MM A 10 MM, COMPRIMENTO 6 M (SEM COLOCACAO)</t>
  </si>
  <si>
    <t xml:space="preserve">FORRO DE PVC, FRISADO, BRANCO, REGUA DE 10 CM, ESPESSURA DE 8 MM A 10 MM E COMPRIMENTO 6 M (SEM COLOCACAO)</t>
  </si>
  <si>
    <t xml:space="preserve">FORRO DE PVC, FRISADO, BRANCO, REGUA DE 20 CM, ESPESSURA DE 8 MM A 10 MM E COMPRIMENTO 6 M (SEM COLOCACAO)</t>
  </si>
  <si>
    <t xml:space="preserve">FOSSA SEPTICA CILINDRICA TIPO "IMHOFF", COM TAMPA, PARA 50 CONTRIBUINTES</t>
  </si>
  <si>
    <t xml:space="preserve">FOSSA SEPTICA CILINDRICA, TIPO "IMHOFF", COM TAMPA, PARA 100 CONTRIBUINTES</t>
  </si>
  <si>
    <t xml:space="preserve">FOSSA SEPTICA CILINDRICA, TIPO "IMHOFF", COM TAMPA, PARA 150 CONTRIBUINTES</t>
  </si>
  <si>
    <t xml:space="preserve">FOSSA SEPTICA CILINDRICA, TIPO "IMHOFF", COM TAMPA, PARA 200 CONTRIBUINTES</t>
  </si>
  <si>
    <t xml:space="preserve">FOSSA SEPTICA CILINDRICA, TIPO "IMHOFF", COM TAMPA, PARA 30 CONTRIBUINTES</t>
  </si>
  <si>
    <t xml:space="preserve">FOSSA SEPTICA CILINDRICA, TIPO "IMHOFF", COM TAMPA, PARA 75 CONTRIBUINTES</t>
  </si>
  <si>
    <t xml:space="preserve">FOSSA SEPTICA CONCRETO PRE MOLDADO PARA 10 CONTRIBUINTES - *90 X 90* CM</t>
  </si>
  <si>
    <t xml:space="preserve">FOSSA SEPTICA CONCRETO PRE MOLDADO PARA 5 CONTRIBUINTES *90 X 70* CM</t>
  </si>
  <si>
    <t xml:space="preserve">FOSSA SEPTICA, SEM FILTRO, PARA 15 A 30 CONTRIBUINTES, CILINDRICA, COM TAMPA, EM POLIETILENO DE ALTA DENSIDADE (PEAD), CAPACIDADE APROXIMADA DE 5500 LITROS (NBR 7229)</t>
  </si>
  <si>
    <t xml:space="preserve">FOSSA SEPTICA, SEM FILTRO, PARA 4 A 7 CONTRIBUINTES, CILINDRICA,  COM TAMPA, EM POLIETILENO DE ALTA DENSIDADE (PEAD), CAPACIDADE APROXIMADA DE 1100 LITROS (NBR 7229)</t>
  </si>
  <si>
    <t xml:space="preserve">FOSSA SEPTICA, SEM FILTRO, PARA 8 A 14 CONTRIBUINTES, CILINDRICA, COM TAMPA, EM POLIETILENO DE ALTA DENSIDADE (PEAD), CAPACIDADE APROXIMADA DE 3000 LITROS (NBR 7229)</t>
  </si>
  <si>
    <t xml:space="preserve">FOSSA SEPTICA,SEM FILTRO, PARA 40 A 52 CONTRIBUINTES, CILINDRICA, COM TAMPA, EM POLIETILENO DE ALTA DENSIDADE (PEAD), CAPACIDADE APROXIMADA DE 10000 LITROS (NBR 7229)</t>
  </si>
  <si>
    <t xml:space="preserve">FRESADORA DE ASFALTO A FRIO SOBRE ESTEIRAS, LARG. FRESAGEM 2,00 M, POT. 410 KW/550 HP</t>
  </si>
  <si>
    <t xml:space="preserve">FRESADORA DE ASFALTO A FRIO SOBRE RODAS, LARG. FRESAGEM 1,00 M, POT. 155 KW/208 HP</t>
  </si>
  <si>
    <t xml:space="preserve">FUNDO ANTICORROSIVO PARA METAIS FERROSOS (ZARCAO)</t>
  </si>
  <si>
    <t xml:space="preserve">FUNDO PREPARADOR ACRILICO BASE AGUA</t>
  </si>
  <si>
    <t xml:space="preserve">FUNDO SINTETICO NIVELADOR BRANCO FOSCO PARA MADEIRA</t>
  </si>
  <si>
    <t xml:space="preserve">GL    </t>
  </si>
  <si>
    <t xml:space="preserve">FURO PARA TORNEIRA OU OUTROS ACESSORIOS  EM BANCADA DE MARMORE/ GRANITO OU OUTRO TIPO DE PEDRA NATURAL</t>
  </si>
  <si>
    <t xml:space="preserve">FUSIVEL DIAZED 20 A TAMANHO DII, CAPACIDADE DE INTERRUPCAO DE 50 KA EM VCA E 8 KA EM VCC, TENSAO NOMIMNAL DE 500 V</t>
  </si>
  <si>
    <t xml:space="preserve">FUSIVEL DIAZED 35 A TAMANHO DIII, CAPACIDADE DE INTERRUPCAO DE 50 KA EM VCA E 8 KA EM VCC, TENSAO NOMIMNAL DE 500 V</t>
  </si>
  <si>
    <t xml:space="preserve">FUSIVEL NH *36* A 80 AMPERES, TAMANHO 00, CAPACIDADE DE INTERRUPCAO DE 120 KA, TENSAO NOMIMNAL DE 500 V</t>
  </si>
  <si>
    <t xml:space="preserve">FUSIVEL NH 100 A TAMANHO 00, CAPACIDADE DE INTERRUPCAO DE 120 KA, TENSAO NOMIMNAL DE 500 V</t>
  </si>
  <si>
    <t xml:space="preserve">FUSIVEL NH 125 A TAMANHO 00, CAPACIDADE DE INTERRUPCAO DE 120 KA, TENSAO NOMIMNAL DE 500 V</t>
  </si>
  <si>
    <t xml:space="preserve">FUSIVEL NH 160 A TAMANHO 00, CAPACIDADE DE INTERRUPCAO DE 120 KA, TENSAO NOMIMNAL DE 500 V</t>
  </si>
  <si>
    <t xml:space="preserve">FUSIVEL NH 20 A TAMANHO 000, CAPACIDADE DE INTERRUPCAO DE 120 KA, TENSAO NOMIMNAL DE 500 V</t>
  </si>
  <si>
    <t xml:space="preserve">FUSIVEL NH 200 A 250 AMPERES, TAMANHO 1, CAPACIDADE DE INTERRUPCAO DE 120 KA, TENSAO NOMIMNAL DE 500 V</t>
  </si>
  <si>
    <t xml:space="preserve">GABIAO  TIPO CAIXA, MALHA HEXAGONAL 8 X 10 CM (ZN/AL), FIO 2,7 MM, DIMENSOES 2,0 X 1,0 X 0,5 M (C X L X A)</t>
  </si>
  <si>
    <t xml:space="preserve">GABIAO MANTA (COLCHAO) MALHA HEXAGONAL 6 X 8 CM (ZN/AL REVESTIDO COM POLIMERO), DIMENSOES 4,0 X 2,0 X 0,17 M (C X L X A) FIO 2 MM</t>
  </si>
  <si>
    <t xml:space="preserve">GABIAO MANTA (COLCHAO) MALHA HEXAGONAL 6 X 8 CM (ZN/AL REVESTIDO COM POLIMERO), FIO 2 MM, DIMENSOES 4,0 X 2,0 X 0,23 M (C X L X A)</t>
  </si>
  <si>
    <t xml:space="preserve">GABIAO MANTA (COLCHAO) MALHA HEXAGONAL 6 X 8 CM (ZN/AL REVESTIDO COM POLIMERO), FIO 2 MM, DIMENSOES 4,0 X 2,0 X 0,3 M (C X L X A)</t>
  </si>
  <si>
    <t xml:space="preserve">GABIAO MANTA (COLCHAO) MALHA HEXAGONAL 6 X 8 CM (ZN/AL REVESTIDO COM POLIMERO), FIO 2,0 MM, DIMENSOES 5,0 X 2,0 X 0,17 M (C X L X A)</t>
  </si>
  <si>
    <t xml:space="preserve">GABIAO MANTA (COLCHAO) MALHA HEXAGONAL 6 X 8 CM (ZN/AL REVESTIDO COM POLIMERO), FIO 2,0 MM, DIMENSOES 5,0 X 2,0 X 0,23 M (C X L X A)</t>
  </si>
  <si>
    <t xml:space="preserve">GABIAO MANTA (COLCHAO) MALHA HEXAGONAL 6 X 8 CM (ZN/AL REVESTIDO COM POLIMERO), FIO 2,0 MM, DIMENSOES 5,0 X 2,0 X 0,30 M (C X L X A)</t>
  </si>
  <si>
    <t xml:space="preserve">GABIAO SACO MALHA HEXAGONAL 8 X 10 CM (ZN/AL REVESTIDO COM POLIMERO),  FIO 2,4 MM, DIMENSOES 3,0 X 0,65 M</t>
  </si>
  <si>
    <t xml:space="preserve">GABIAO SACO MALHA HEXAGONAL 8 X 10 CM (ZN/AL REVESTIDO COM POLIMERO), FIO 2,4 MM, H = 0,65 M</t>
  </si>
  <si>
    <t xml:space="preserve">GABIAO SACO MALHA HEXAGONAL 8 X 10 CM (ZN/AL), FIO 2,7 MM, DIMENSOES 4,0 X 0,65 M</t>
  </si>
  <si>
    <t xml:space="preserve">GABIAO TIPO CAIXA MALHA HEXAGONAL 8 X 10 CM (ZN/AL REVESTIDO COM POLIMERO),  FIO 2,4 MM, DIMENSOES 2,0 X 1,0 X 1,0 M (C X L X A)</t>
  </si>
  <si>
    <t xml:space="preserve">GABIAO TIPO CAIXA MALHA HEXAGONAL 8 X 10 CM (ZN/AL REVESTIDO COM POLIMERO),  FIO 2,4 MM, H = 0,50 M</t>
  </si>
  <si>
    <t xml:space="preserve">GABIAO TIPO CAIXA MALHA HEXAGONAL 8 X 10 CM (ZN/AL), FIO 2,7 MM, DIMENSOES 2,0 X 1,0 X 1,0 M (C X L X A)</t>
  </si>
  <si>
    <t xml:space="preserve">GABIAO TIPO CAIXA MALHA HEXAGONAL 8 X 10 CM (ZN/AL), FIO 2,7 MM, H = 0,50 M</t>
  </si>
  <si>
    <t xml:space="preserve">GABIAO TIPO CAIXA PARA SOLO REFORCADO, MALHA HEXAGONAL DE DUPLA TORCAO 8 X 10 CM (ZN/AL REVESTIDO COM POLIMERO), FIO 2,7 MM, DIMENSOES 2,0 X 1,0 X 0,5 M, COM CAUDA DE 3,0 M</t>
  </si>
  <si>
    <t xml:space="preserve">GABIAO TIPO CAIXA PARA SOLO REFORCADO, MALHA HEXAGONAL DE DUPLA TORCAO 8 X 10 CM (ZN/AL REVESTIDO COM POLIMERO), FIO 2,7 MM, DIMENSOES 2,0 X 1,0 X 1,0 M, COM CAUDA DE 3,0 M</t>
  </si>
  <si>
    <t xml:space="preserve">GABIAO TIPO CAIXA PARA SOLO REFORCADO, MALHA HEXAGONAL DE DUPLA TORCAO 8 X 10 CM (ZN/AL REVESTIDO COM POLIMERO), FIO 2,7 MM, DIMENSOES 2,0 X 1,0 X 1,0 M, COM CAUDA DE 4,0 M</t>
  </si>
  <si>
    <t xml:space="preserve">GABIAO TIPO CAIXA PARA SOLO REFORCADO, MALHA HEXAGONAL 8 X 10 CM (ZN/AL REVESTIDO COM POLIMERO), FIO 2,7 MM, DIMENSOES 2,0 X 1,0 X 0,5 M, COM CAUDA DE 4,0 M</t>
  </si>
  <si>
    <t xml:space="preserve">GABIAO TIPO CAIXA PARA SOLO REFORCADO, MALHA HEXAGONAL 8 X 10 CM (ZN/AL REVESTIDO COM POLIMERO), FIO 2,7 MM, DIMENSOES 2,0 X 1,0 X 1,0 M, COM CAUDA DE 4,0 M</t>
  </si>
  <si>
    <t xml:space="preserve">GABIAO TIPO CAIXA TRAPEZOIDAL, MALHA HEXAGONAL 10 X 12 CM (ZN/AL REVESTIDO COM POLIMERO) FIO 2,7 MM, FACE COM 65 GRAUS, COM GEOSSINTETICO, DIMENSOES 2,0 X 1,5 X 1,0 M (C X L X A)</t>
  </si>
  <si>
    <t xml:space="preserve">GABIAO TIPO CAIXA, MALHA HEXAGONAL 8 X 10 CM (ZN/AL REVESTIDO COM POLIMERO), FIO DE 2,4 MM, DIMENSOES 2,0 x 1,0 x 1,0 M (C X L X A)</t>
  </si>
  <si>
    <t xml:space="preserve">GABIAO TIPO CAIXA, MALHA HEXAGONAL 8 X 10 CM (ZN/AL REVESTIDO COM POLIMERO), FIO 2,4 MM, DIMENSOES 2,0 X 1,0 X 0,5 M (C X L X A)</t>
  </si>
  <si>
    <t xml:space="preserve">GABIAO TIPO CAIXA, MALHA HEXAGONAL 8 X 10 CM (ZN/AL), FIO DE 2,7 MM, DIMENSOES 2,0 X 1,0 X 1,0 M (C X L X A)</t>
  </si>
  <si>
    <t xml:space="preserve">GABIAO TIPO CAIXA, MALHA HEXAGONAL 8 X 10 CM (ZN/AL), FIO DE 2,7 MM, DIMENSOES 5,0 X 1,0 X 1,0 M (C X L X A)</t>
  </si>
  <si>
    <t xml:space="preserve">GANCHO CHATO EM FERRO GALVANIZADO,  L = 110 MM, RECOBRIMENTO = 100MM, SECAO 1/8 X 1/2" (3 MM X 12 MM), PARA FIXAR TELHA DE FIBROCIMENTO ONDULADA</t>
  </si>
  <si>
    <t xml:space="preserve">GANCHO L COM ROSCA, PARA FIXAR TELHA EM MADEIRA, 1/4" X 350 MM (COLETADO CAIXA)</t>
  </si>
  <si>
    <t xml:space="preserve">GANCHO OLHAL EM ACO GALVANIZADO, ESPESSURA 16MM, ABERTURA 21MM</t>
  </si>
  <si>
    <t xml:space="preserve">GAS DE COZINHA - GLP</t>
  </si>
  <si>
    <t xml:space="preserve">GASOLINA COMUM</t>
  </si>
  <si>
    <t xml:space="preserve">GEOGRELHA TECIDA COM FILAMENTOS DE POLIESTER + PVC, RESISTENCIA LONGITUDINAL: 90 KN/M, RESISTENCIA TRANSVERSAL: 30 KN/M, ALONGAMENTO = 12 POR CENTO</t>
  </si>
  <si>
    <t xml:space="preserve">GEOTEXTIL NAO TECIDO AGULHADO DE FILAMENTOS CONTINUOS 100% POLIESTER, RESITENCIA A TRACAO = 09 KN/M</t>
  </si>
  <si>
    <t xml:space="preserve">GEOTEXTIL NAO TECIDO AGULHADO DE FILAMENTOS CONTINUOS 100% POLIESTER, RESITENCIA A TRACAO = 10 KN/M</t>
  </si>
  <si>
    <t xml:space="preserve">GEOTEXTIL NAO TECIDO AGULHADO DE FILAMENTOS CONTINUOS 100% POLIESTER, RESITENCIA A TRACAO = 14 KN/M</t>
  </si>
  <si>
    <t xml:space="preserve">GEOTEXTIL NAO TECIDO AGULHADO DE FILAMENTOS CONTINUOS 100% POLIESTER, RESITENCIA A TRACAO = 16 KN/M</t>
  </si>
  <si>
    <t xml:space="preserve">GEOTEXTIL NAO TECIDO AGULHADO DE FILAMENTOS CONTINUOS 100% POLIESTER, RESITENCIA A TRACAO = 21 KN/M</t>
  </si>
  <si>
    <t xml:space="preserve">GEOTEXTIL NAO TECIDO AGULHADO DE FILAMENTOS CONTINUOS 100% POLIESTER, RESITENCIA A TRACAO = 26 KN/M</t>
  </si>
  <si>
    <t xml:space="preserve">GEOTEXTIL NAO TECIDO AGULHADO DE FILAMENTOS CONTINUOS 100% POLIESTER, RESITENCIA A TRACAO = 31 KN/M</t>
  </si>
  <si>
    <t xml:space="preserve">GERADOR PORTATIL MONOFASICO, POTENCIA 5500 VA, MOTOR A GASOLINA, POTENCIA DO MOTOR 13 CV</t>
  </si>
  <si>
    <t xml:space="preserve">GESSEIRO</t>
  </si>
  <si>
    <t xml:space="preserve">GESSEIRO (MENSALISTA)</t>
  </si>
  <si>
    <t xml:space="preserve">GESSO EM PO PARA REVESTIMENTOS/MOLDURAS/SANCAS</t>
  </si>
  <si>
    <t xml:space="preserve">GESSO PROJETADO</t>
  </si>
  <si>
    <t xml:space="preserve">GONZO DE EMBUTIR, EM LATAO / ZAMAC, *20 X 48* MM, PARA JANELA BASCULANTE / PIVOTANTE -  INCLUI PARAFUSOS</t>
  </si>
  <si>
    <t xml:space="preserve">GONZO DE SOBREPOR, EM LATAO / ZAMAC, PARA JANELA PIVOTANTE - INCLUI PARAFUSOS</t>
  </si>
  <si>
    <t xml:space="preserve">GRADE DE DISCOS COM CONTROLE REMOTO, REBOCAVEL, COM 24 DISCOS 24" X 6 MM, COM PNEUS PARA TRANSPORTE</t>
  </si>
  <si>
    <t xml:space="preserve">GRADE DE DISCOS MECANICA 20X24" COM 20 DISCOS 24" X 6MM  COM PNEUS PARA TRANSPORTE</t>
  </si>
  <si>
    <t xml:space="preserve">GRADIL *1320 X 2170* MM (A X L) EM BARRA DE ACO CHATA *25 MM X 2* MM, ENTRELACADA COM BARRA ACO REDONDA *5* MM, MALHA *65 X 132* MM, GALVANIZADO E PINTURA ELETROSTATICA, COR PRETO</t>
  </si>
  <si>
    <t xml:space="preserve">GRAMA BATATAIS EM PLACAS, SEM PLANTIO</t>
  </si>
  <si>
    <t xml:space="preserve">GRAMA ESMERALDA OU SAO CARLOS OU CURITIBANA, EM PLACAS, SEM PLANTIO</t>
  </si>
  <si>
    <t xml:space="preserve">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</si>
  <si>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 xml:space="preserve">GRAMPO DE ACO POLIDO 1 " X 9</t>
  </si>
  <si>
    <t xml:space="preserve">GRAMPO DE ACO POLIDO 7/8 " X 9</t>
  </si>
  <si>
    <t xml:space="preserve">GRAMPO LINHA VIVA DE LATAO ESTANHADO, DIAMETRO DO CONDUTOR PRINCIPAL DE 10 A 120 MM2, DIAMETRO DA DERIVACAO DE 10 A 70 MM2</t>
  </si>
  <si>
    <t xml:space="preserve">GRAMPO METALICO TIPO OLHAL PARA HASTE DE ATERRAMENTO DE 1/2'', CONDUTOR DE *10* A 50 MM2</t>
  </si>
  <si>
    <t xml:space="preserve">GRAMPO METALICO TIPO OLHAL PARA HASTE DE ATERRAMENTO DE 1'', CONDUTOR DE *10* A 50 MM2</t>
  </si>
  <si>
    <t xml:space="preserve">GRAMPO METALICO TIPO OLHAL PARA HASTE DE ATERRAMENTO DE 3/4'', CONDUTOR DE *10* A 50 MM2</t>
  </si>
  <si>
    <t xml:space="preserve">GRAMPO METALICO TIPO OLHAL PARA HASTE DE ATERRAMENTO DE 5/8'', CONDUTOR DE *10* A 50 MM2</t>
  </si>
  <si>
    <t xml:space="preserve">GRAMPO METALICO TIPO U PARA HASTE DE ATERRAMENTO DE ATE 3/4'', CONDUTOR DE 10 A 25 MM2</t>
  </si>
  <si>
    <t xml:space="preserve">GRAMPO METALICO TIPO U PARA HASTE DE ATERRAMENTO DE ATE 5/8'', CONDUTOR DE 10 A 25 MM2</t>
  </si>
  <si>
    <t xml:space="preserve">GRAMPO PARALELO METALICO PARA CABO DE 6 A 50 MM2, COM 2 PARAFUSOS</t>
  </si>
  <si>
    <t xml:space="preserve">GRAMPO U DE 5/8 " N8 EM FERRO GALVANIZADO</t>
  </si>
  <si>
    <t xml:space="preserve">GRANALHA DE ACO, ANGULAR (GRIT), PARA JATEAMENTO, PENEIRA 0,117 A 1,00 MM, (SAE G-40 A G-80)</t>
  </si>
  <si>
    <t xml:space="preserve">SC25KG</t>
  </si>
  <si>
    <t xml:space="preserve">GRANALHA DE ACO, ANGULAR (GRIT), PARA JATEAMENTO, PENEIRA 1,41 A 1,19 MM (SAE G16)</t>
  </si>
  <si>
    <t xml:space="preserve">GRANALHA DE ACO, ESFERICA (SHOT), PARA JATEAMENTO, PENEIRA 0,40 A 1,00 MM (SAE S-170 A S-280)</t>
  </si>
  <si>
    <t xml:space="preserve">GRANALHA DE ACO, ESFERICA (SHOT), PARA JATEAMENTO, PENEIRA 1,19 A 1,00 MM (SAE S390)</t>
  </si>
  <si>
    <t xml:space="preserve">GRANILHA/ GRANA/ PEDRISCO OU AGREGADO EM MARMORE/ GRANITO/ QUARTZO E CALCARIO, PRETO, CINZA, PALHA OU BRANCO</t>
  </si>
  <si>
    <t xml:space="preserve">GRANITO PARA BANCADA, POLIDO, TIPO ANDORINHA/ QUARTZ/ CASTELO/ CORUMBA OU OUTROS EQUIVALENTES DA REGIAO, E=  *2,5* CM</t>
  </si>
  <si>
    <t xml:space="preserve">GRAUTE CIMENTICIO PARA USO GERAL</t>
  </si>
  <si>
    <t xml:space="preserve">GRAXA LUBRIFICANTE</t>
  </si>
  <si>
    <t xml:space="preserve">GRELHA FOFO ARTICULADA, CARGA MAXIMA 1,5 T, *300 X 1000* MM, E= *15* MM</t>
  </si>
  <si>
    <t xml:space="preserve">GRELHA FOFO SIMPLES COM REQUADRO, CARGA MAXIMA  12,5 T, *300 X 1000* MM, E= *15* MM, AREA ESTACIONAMENTO CARRO PASSEIO</t>
  </si>
  <si>
    <t xml:space="preserve">GRELHA FOFO SIMPLES COM REQUADRO, CARGA MAXIMA 1,5 T, 150 X 1000 MM, E= *15* MM</t>
  </si>
  <si>
    <t xml:space="preserve">GRELHA FOFO SIMPLES COM REQUADRO, CARGA MAXIMA 1,5 T, 200 X 1000 MM, E= *15* MM</t>
  </si>
  <si>
    <t xml:space="preserve">GRELHA PVC BRANCA QUADRADA, 150 X 150 MM</t>
  </si>
  <si>
    <t xml:space="preserve">GRELHA PVC CROMADA REDONDA, 150 MM</t>
  </si>
  <si>
    <t xml:space="preserve">GRUA ASCENCIONAL, LANCA DE 30 M, CAPACIDADE DE 1,0 T A 30 M, ALTURA ATE 39 M</t>
  </si>
  <si>
    <t xml:space="preserve">GRUA ASCENCIONAL, LANCA DE 42 M, CAPACIDADE DE 1,5 T A 30 M, ALTURA ATE 39 M</t>
  </si>
  <si>
    <t xml:space="preserve">GRUA ASCENCIONAL, LANCA DE 50 M, CAPACIDADE DE 2,33 T A 30 M, ALTURA ATE 48 M</t>
  </si>
  <si>
    <t xml:space="preserve">GRUPO DE SOLDAGEM C/ GERADOR A DIESEL 60 CV PARA SOLDA ELETRICA, SOBRE 04 RODAS, COM MOTOR 4 CILINDROS</t>
  </si>
  <si>
    <t xml:space="preserve">GRUPO DE SOLDAGEM COM GERADOR A DIESEL 30 CV, PARA SOLDA ELETRICA, SOBRE DUAS RODAS</t>
  </si>
  <si>
    <t xml:space="preserve">GRUPO GERADOR A GASOLINA, POTENCIA NOMINAL 2,2 KW, TENSAO DE SAIDA 110/220 V, MOTOR POTENCIA 6,5 HP</t>
  </si>
  <si>
    <t xml:space="preserve">GRUPO GERADOR DIESEL, COM CARENAGEM, POTENCIA STANDART ENTRE 100 E 110 KVA, VELOCIDADE DE 1800 RPM, FREQUENCIA DE 60 HZ</t>
  </si>
  <si>
    <t xml:space="preserve">GRUPO GERADOR DIESEL, COM CARENAGEM, POTENCIA STANDART ENTRE 140 E 150 KVA, VELOCIDADE DE 1800 RPM, FREQUENCIA DE 60 HZ</t>
  </si>
  <si>
    <t xml:space="preserve">GRUPO GERADOR DIESEL, COM CARENAGEM, POTENCIA STANDART ENTRE 210 E 220 KVA, VELOCIDADE DE 1800 RPM, FREQUENCIA DE 60 HZ</t>
  </si>
  <si>
    <t xml:space="preserve">GRUPO GERADOR DIESEL, COM CARENAGEM, POTENCIA STANDART ENTRE 250 E 260 KVA, VELOCIDADE DE 1800 RPM, FREQUENCIA DE 60 HZ</t>
  </si>
  <si>
    <t xml:space="preserve">GRUPO GERADOR DIESEL, COM CARENAGEM, POTENCIA STANDART ENTRE 50 E 55 KVA, VELOCIDADE DE 1800 RPM, FREQUENCIA DE 60 HZ</t>
  </si>
  <si>
    <t xml:space="preserve">GRUPO GERADOR DIESEL, SEM CARENAGEM, POTENCIA STANDART ENTRE 100 E 110 KVA, VELOCIDADE DE 1800 RPM, FREQUENCIA DE 60 HZ</t>
  </si>
  <si>
    <t xml:space="preserve">GRUPO GERADOR DIESEL, SEM CARENAGEM, POTENCIA STANDART ENTRE 210 E 220 KVA, VELOCIDADE DE 1800 RPM, FREQUENCIA DE 60 HZ</t>
  </si>
  <si>
    <t xml:space="preserve">GRUPO GERADOR DIESEL, SEM CARENAGEM, POTENCIA STANDART ENTRE 250 E 260 KVA, VELOCIDADE DE 1800 RPM, FREQUENCIA DE 60 HZ</t>
  </si>
  <si>
    <t xml:space="preserve">GRUPO GERADOR DIESEL, SEM CARENAGEM, POTENCIA STANDART ENTRE 80 E 90 KVA, VELOCIDADE DE 1800 RPM, FREQUENCIA DE 60 HZ</t>
  </si>
  <si>
    <t xml:space="preserve">GRUPO GERADOR ESTACIONARIO SILENCIADO, POTENCIA 50 KVA, MOTOR DIESEL</t>
  </si>
  <si>
    <t xml:space="preserve">GRUPO GERADOR ESTACIONARIO, MOTOR DIESEL POTENCIA 170 KVA</t>
  </si>
  <si>
    <t xml:space="preserve">GRUPO GERADOR ESTACIONARIO, POTENCIA 150 KVA, MOTOR DIESEL</t>
  </si>
  <si>
    <t xml:space="preserve">GRUPO GERADOR ESTACIONARIO, SILENCIADO, POTENCIA 180 KVA, MOTOR DIESEL</t>
  </si>
  <si>
    <t xml:space="preserve">GRUPO GERADOR REBOCAVEL, POTENCIA *66* KVA, MOTOR A DIESEL</t>
  </si>
  <si>
    <t xml:space="preserve">GUARNICAO/ ALIZAR/ VISTA MACICA, E= *1* CM, L= *4,5* CM, EM CEDRINHO/ ANGELIM COMERCIAL/  EUCALIPTO/ CURUPIXA/ PEROBA/ CUMARU OU EQUIVALENTE DA REGIAO</t>
  </si>
  <si>
    <t xml:space="preserve">GUARNICAO/ ALIZAR/ VISTA MACICA, E= *1* CM, L= *4,5* CM, EM PINUS/ TAUARI/ VIROLA OU EQUIVALENTE DA REGIAO</t>
  </si>
  <si>
    <t xml:space="preserve">GUARNICAO/ALIZAR/VISTA, E = *1,3* CM, L = *5,0* CM HASTE REGULAVEL = *35* MM, EM MDF/PVC WOOD/ POLIESTIRENO OU MADEIRA LAMINADA, PRIMER BRANCO</t>
  </si>
  <si>
    <t xml:space="preserve">GUARNICAO/ALIZAR/VISTA, E = *1,3* CM, L = *7,0* CM, EM POLIESTIRENO, BRANCO</t>
  </si>
  <si>
    <t xml:space="preserve">GUARNICAO/ALIZAR/VISTA, E = *1,5* CM, L = *5,0* CM, EM POLIESTIRENO, BRANCO</t>
  </si>
  <si>
    <t xml:space="preserve">GUARNICAO/MOLDURA DE ACABAMENTO PARA ESQUADRIA DE ALUMINIO ANODIZADO NATURAL, PARA 1 FACE</t>
  </si>
  <si>
    <t xml:space="preserve">GUINCHO DE ALAVANCA MANUAL, CAPACIDADE DE 1,6 T, COM 20 M DE CABO DE ACO (AQUISICAO)</t>
  </si>
  <si>
    <t xml:space="preserve">GUINCHO DE ALAVANCA MANUAL, CAPACIDADE 3,2 T COM 20 M DE CABO DE ACO DIAMETRO 16,3 MM</t>
  </si>
  <si>
    <t xml:space="preserve">GUINCHO ELETRICO DE COLUNA, CAPACIDADE 400 KG, COM MOTO FREIO, MOTOR TRIFASICO DE 1,25 CV</t>
  </si>
  <si>
    <t xml:space="preserve">GUINDASTE HIDRAULICO AUTOPROPELIDO, COM LANCA TELESCOPICA 28,80 M, CAPACIDADE MAXIMA 30 T, POTENCIA 97 KW, TRACAO 4 X 4</t>
  </si>
  <si>
    <t xml:space="preserve">GUINDASTE HIDRAULICO AUTOPROPELIDO, COM LANCA TELESCOPICA 40 M, CAPACIDADE MAXIMA 60 T, POTENCIA 260 KW, TRACAO 6 X 6</t>
  </si>
  <si>
    <t xml:space="preserve">GUINDASTE HIDRAULICO AUTOPROPELIDO, COM LANCA TELESCOPICA 50 M, CAPACIDADE MAXIMA 100 T, POTENCIA 350 KW, TRACAO 10 X 6</t>
  </si>
  <si>
    <t xml:space="preserve">GUINDAUTO HIDRAULICO, CAPACIDADE MAXIMA DE CARGA 10000 KG, MOMENTO MAXIMO DE CARGA 23 TM , ALCANCE MAXIMO HORIZONTAL 11,80 M, PARA MONTAGEM SOBRE CHASSI DE CAMINHAO PBT MINIMO 15000 KG (INCLUI MONTAGEM, NAO INCLUI CAMINHAO)</t>
  </si>
  <si>
    <t xml:space="preserve">GUINDAUTO HIDRAULICO, CAPACIDADE MAXIMA DE CARGA 14340 KG, MOMENTO MAXIMO DE CARGA 42,3 TM, ALCANCE MAXIMO HORIZONTAL 16,80 M, PARA MONTAGEM SOBRE CHASSI DE CAMINHAO PBT MINIMO 23000 KG (INCLUI MONTAGEM, NAO INCLUI CAMINHAO)</t>
  </si>
  <si>
    <t xml:space="preserve">GUINDAUTO HIDRAULICO, CAPACIDADE MAXIMA DE CARGA 30000 KG, MOMENTO MAXIMO DE CARGA 92,2 TM , ALCANCE MAXIMO HORIZONTAL  22,00 M, PARA MONTAGEM SOBRE CHASSI DE CAMINHAO PBT MINIMO 30000 KG (INCLUI MONTAGEM, NAO INCLUI CAMINHAO)</t>
  </si>
  <si>
    <t xml:space="preserve">GUINDAUTO HIDRAULICO, CAPACIDADE MAXIMA DE CARGA 3300 KG, MOMENTO MAXIMO DE CARGA 5,8 TM , ALCANCE MAXIMO HORIZONTAL  7,60 M, PARA MONTAGEM SOBRE CHASSI DE CAMINHAO PBT MINIMO 8000 KG (INCLUI MONTAGEM, NAO INCLUI CAMINHAO)</t>
  </si>
  <si>
    <t xml:space="preserve">GUINDAUTO HIDRAULICO, CAPACIDADE MAXIMA DE CARGA 6200 KG, MOMENTO MAXIMO DE CARGA 11,7 TM , ALCANCE MAXIMO HORIZONTAL  9,70 M, PARA MONTAGEM SOBRE CHASSI DE CAMINHAO PBT MINIMO 13000 KG (INCLUI MONTAGEM, NAO INCLUI CAMINHAO)</t>
  </si>
  <si>
    <t xml:space="preserve">GUINDAUTO HIDRAULICO, CAPACIDADE MAXIMA DE CARGA 8500 KG, MOMENTO MAXIMO DE CARGA 30,4 TM , ALCANCE MAXIMO HORIZONTAL  14,30 M, PARA MONTAGEM SOBRE CHASSI DE CAMINHAO PBT MINIMO 23000 KG (INCLUI MONTAGEM, NAO INCLUI CAMINHAO)</t>
  </si>
  <si>
    <t xml:space="preserve">HASTE ANCORA EM ACO GALVANIZADO, DIMENSOES 16 MM X 2000 MM</t>
  </si>
  <si>
    <t xml:space="preserve">HASTE DE ACO GALVANIZADO PARA FIXACAO DE CONCERTINA 2 "/3 M</t>
  </si>
  <si>
    <t xml:space="preserve">HASTE DE ATERRAMENTO EM ACO GALVANIZADO TIPO CANTONEIRA COM 2,00 M DE COMPRIMENTO, 25 X 25 MM E CHAPA DE 3/16"</t>
  </si>
  <si>
    <t xml:space="preserve">HASTE METALICA PARA FIXACAO DE CALHA PLUVIAL,  ZINCADA, DOBRADA 90 GRAUS</t>
  </si>
  <si>
    <t xml:space="preserve">HASTE RETA PARA GANCHO DE FERRO GALVANIZADO, COM ROSCA 1/4 " X 30 CM PARA FIXACAO DE TELHA METALICA, INCLUI PORCA E ARRUELAS DE VEDACAO</t>
  </si>
  <si>
    <t xml:space="preserve">HASTE RETA PARA GANCHO DE FERRO GALVANIZADO, COM ROSCA 1/4 " X 40 CM PARA FIXACAO DE TELHA DE FIBROCIMENTO, INCLUI PORCA SEXTAVADA DE  ZINCO</t>
  </si>
  <si>
    <t xml:space="preserve">HASTE RETA PARA GANCHO DE FERRO GALVANIZADO, COM ROSCA 5/16" X 35 CM PARA FIXACAO DE TELHA DE FIBROCIMENTO, INCLUI PORCA E ARRUELAS DE VEDACAO</t>
  </si>
  <si>
    <t xml:space="preserve">HASTE RETA PARA GANCHO DE FERRO GALVANIZADO, COM ROSCA 5/16" X 40 CM PARA FIXACAO DE TELHA DE FIBROCIMENTO, INCLUI PORCA SEXTAVADA DE  ZINCO</t>
  </si>
  <si>
    <t xml:space="preserve">HASTE RETA PARA GANCHO DE FERRO GALVANIZADO, COM ROSCA 5/16" X 45 CM PARA FIXACAO DE TELHA DE FIBROCIMENTO, INCLUI PORCA E ARRUELAS DE VEDACAO</t>
  </si>
  <si>
    <t xml:space="preserve">HEXAMETAFOSFATO DE SODIO</t>
  </si>
  <si>
    <t xml:space="preserve">HIDRANTE DE COLUNA COMPLETO, EM FERRO FUNDIDO, DN = 100 MM, COM REGISTRO, CUNHA DE BORRACHA, CURVA DESSIMETRICA, EXTREMIDADE E TAMPAS (INCLUI KIT FIXACAO)</t>
  </si>
  <si>
    <t xml:space="preserve">HIDRANTE DE COLUNA COMPLETO, EM FERRO FUNDIDO, DN = 75 MM, COM REGISTRO, CUNHA DE BORRACHA, CURVA DESSIMETRICA, EXTREMIDADE E TAMPAS (INCLUI KIT FIXACAO)</t>
  </si>
  <si>
    <t xml:space="preserve">HIDRANTE SUBTERRANEO, EM FERRO FUNDIDO, COM CURVA CURTA E CAIXA, DN 75 MM</t>
  </si>
  <si>
    <t xml:space="preserve">HIDRANTE SUBTERRANEO, EM FERRO FUNDIDO, COM CURVA LONGA E CAIXA, DN 75 MM</t>
  </si>
  <si>
    <t xml:space="preserve">HIDROJATEADORA PARA DESOBSTRUCAO DE REDES E GALERIAS, TANQUE 7000 L, BOMBA TRIPLEX 120 KGF/CM2 128 L/MIN (INCLUI MONTAGEM, NAO INCLUI CAMINHAO)</t>
  </si>
  <si>
    <t xml:space="preserve">HIDROJATEADORA PARA DESOBSTRUCAO DE REDES E GALERIAS, TANQUE 7000 L, BOMBA TRIPLEX 140 KGF/CM2 260 L/MIN ALIMENTADA POR MOTOR INDEPENDENTE A DIESEL POTENCIA 125 CV (INCLUI MONTAGEM, NAO INCLUI CAMINHAO)</t>
  </si>
  <si>
    <t xml:space="preserve">HIDROMETRO MULTIJATO, VAZAO MAXIMA DE 10,0 M3/H, DE 1"</t>
  </si>
  <si>
    <t xml:space="preserve">HIDROMETRO MULTIJATO, VAZAO MAXIMA DE 20,0 M3/H, DE 1 1/2"</t>
  </si>
  <si>
    <t xml:space="preserve">HIDROMETRO MULTIJATO, VAZAO MAXIMA DE 30,0 M3/H, DE 2"</t>
  </si>
  <si>
    <t xml:space="preserve">HIDROMETRO MULTIJATO, VAZAO MAXIMA DE 7,0 M3/H, DE 1"</t>
  </si>
  <si>
    <t xml:space="preserve">HIDROMETRO UNIJATO, VAZAO MAXIMA DE 1,5 M3/H, DE 1/2"</t>
  </si>
  <si>
    <t xml:space="preserve">HIDROMETRO UNIJATO, VAZAO MAXIMA DE 3,0 M3/H, DE 1/2"</t>
  </si>
  <si>
    <t xml:space="preserve">HIDROMETRO UNIJATO, VAZAO MAXIMA DE 5,0 M3/H, DE 3/4"</t>
  </si>
  <si>
    <t xml:space="preserve">HIDROMETRO WOLTMANN, VAZAO MAXIMA DE 50,0 M3/H, DE 2"</t>
  </si>
  <si>
    <t xml:space="preserve">HIDROMETRO WOLTMANN, VAZAO MAXIMA DE 80,0 M3/H, DE 3"</t>
  </si>
  <si>
    <t xml:space="preserve">IGNITOR PARA LAMPADA DE VAPOR DE SODIO / VAPOR METALICO ATE 2000 W, TENSAO DE PULSO ENTRE 600 A 750 V</t>
  </si>
  <si>
    <t xml:space="preserve">IGNITOR PARA LAMPADA DE VAPOR DE SODIO / VAPOR METALICO ATE 400 W, TENSAO DE PULSO ENTRE 3000 A 4500 V</t>
  </si>
  <si>
    <t xml:space="preserve">IGNITOR PARA LAMPADA DE VAPOR DE SODIO / VAPOR METALICO ATE 400 W, TENSAO DE PULSO ENTRE 580 A 750 V</t>
  </si>
  <si>
    <t xml:space="preserve">IMPERMEABILIZADOR</t>
  </si>
  <si>
    <t xml:space="preserve">IMPERMEABILIZADOR (MENSALISTA)</t>
  </si>
  <si>
    <t xml:space="preserve">IMPERMEABILIZANTE FLEXIVEL BRANCO DE BASE ACRILICA PARA COBERTURAS</t>
  </si>
  <si>
    <t xml:space="preserve">IMPERMEABILIZANTE INCOLOR PARA TRATAMENTO DE FACHADAS E TELHAS, BASE SILICONE</t>
  </si>
  <si>
    <t xml:space="preserve">IMUNIZANTE PARA MADEIRA, INCOLOR</t>
  </si>
  <si>
    <t xml:space="preserve">INSTALADOR DE TUBULACOES (TUBOS/EQUIPAMENTOS)</t>
  </si>
  <si>
    <t xml:space="preserve">INSTALADOR DE TUBULACOES (TUBOS/EQUIPAMENTOS) (MENSALISTA)</t>
  </si>
  <si>
    <t xml:space="preserve">INTERRUPTOR BIPOLAR SIMPLES 10 A, 250 V (APENAS MODULO)</t>
  </si>
  <si>
    <t xml:space="preserve">INTERRUPTOR BIPOLAR 10A, 250V, CONJUNTO MONTADO PARA EMBUTIR 4" X 2" (PLACA + SUPORTE + MODULO)</t>
  </si>
  <si>
    <t xml:space="preserve">INTERRUPTOR INTERMEDIARIO 10 A, 250 V (APENAS MODULO)</t>
  </si>
  <si>
    <t xml:space="preserve">INTERRUPTOR INTERMEDIARIO 10A, 250V, CONJUNTO MONTADO PARA EMBUTIR 4" X 2" (PLACA + SUPORTE + MODULO)</t>
  </si>
  <si>
    <t xml:space="preserve">INTERRUPTOR PARALELO + TOMADA 2P+T 10A, 250V, CONJUNTO MONTADO PARA EMBUTIR 4" X 2" (PLACA + SUPORTE + MODULOS)</t>
  </si>
  <si>
    <t xml:space="preserve">INTERRUPTOR PARALELO 10A, 250V (APENAS MODULO)</t>
  </si>
  <si>
    <t xml:space="preserve">INTERRUPTOR PARALELO 10A, 250V, CONJUNTO MONTADO PARA EMBUTIR 4" X 2" (PLACA + SUPORTE + MODULO)</t>
  </si>
  <si>
    <t xml:space="preserve">INTERRUPTOR SIMPLES + INTERRUPTOR PARALELO + TOMADA 2P+T 10A, 250V, CONJUNTO MONTADO PARA EMBUTIR 4" X 2" (PLACA + SUPORTE + MODULOS)</t>
  </si>
  <si>
    <t xml:space="preserve">INTERRUPTOR SIMPLES + INTERRUPTOR PARALELO 10A, 250V, CONJUNTO MONTADO PARA EMBUTIR 4" X 2" (PLACA + SUPORTE + MODULOS)</t>
  </si>
  <si>
    <t xml:space="preserve">INTERRUPTOR SIMPLES + TOMADA 2P+T 10A, 250V, CONJUNTO MONTADO PARA EMBUTIR 4" X 2" (PLACA + SUPORTE + MODULOS)</t>
  </si>
  <si>
    <t xml:space="preserve">INTERRUPTOR SIMPLES + 2 INTERRUPTORES PARALELOS 10A, 250V, CONJUNTO MONTADO PARA EMBUTIR 4" X 2" (PLACA + SUPORTE + MODULOS)</t>
  </si>
  <si>
    <t xml:space="preserve">INTERRUPTOR SIMPLES 10A, 250V (APENAS MODULO)</t>
  </si>
  <si>
    <t xml:space="preserve">INTERRUPTOR SIMPLES 10A, 250V, CONJUNTO MONTADO PARA EMBUTIR 4" X 2" (PLACA + SUPORTE + MODULO)</t>
  </si>
  <si>
    <t xml:space="preserve">INTERRUPTOR SIMPLES 10A, 250V, CONJUNTO MONTADO PARA SOBREPOR 4" X 2" (CAIXA + MODULO)</t>
  </si>
  <si>
    <t xml:space="preserve">INTERRUPTOR SIMPLES 10A, 250V, CONJUNTO MONTADO PARA SOBREPOR 4" X 2" (CAIXA + 2 MODULOS)</t>
  </si>
  <si>
    <t xml:space="preserve">INTERRUPTORES PARALELOS (2 MODULOS) + TOMADA 2P+T 10A, 250V, CONJUNTO MONTADO PARA EMBUTIR 4" X 2" (PLACA + SUPORTE + MODULOS)</t>
  </si>
  <si>
    <t xml:space="preserve">INTERRUPTORES PARALELOS (2 MODULOS) 10A, 250V, CONJUNTO MONTADO PARA EMBUTIR 4" X 2" (PLACA + SUPORTE + MODULOS)</t>
  </si>
  <si>
    <t xml:space="preserve">INTERRUPTORES PARALELOS (3 MODULOS) 10A, 250V, CONJUNTO MONTADO PARA EMBUTIR 4" X 2" (PLACA + SUPORTE + MODULO)</t>
  </si>
  <si>
    <t xml:space="preserve">INTERRUPTORES SIMPLES (2 MODULOS) + TOMADA 2P+T 10A, 250V, CONJUNTO MONTADO PARA EMBUTIR 4" X 2" (PLACA + SUPORTE + MODULOS)</t>
  </si>
  <si>
    <t xml:space="preserve">INTERRUPTORES SIMPLES (2 MODULOS) + 1 INTERRUPTOR PARALELO 10A, 250V, CONJUNTO MONTADO PARA EMBUTIR 4" X 2" (PLACA + SUPORTE + MODULOS)</t>
  </si>
  <si>
    <t xml:space="preserve">INTERRUPTORES SIMPLES (2 MODULOS) 10A, 250V, CONJUNTO MONTADO PARA EMBUTIR 4" X 2" (PLACA + SUPORTE + MODULOS)</t>
  </si>
  <si>
    <t xml:space="preserve">INTERRUPTORES SIMPLES (3 MODULOS) 10A, 250V, CONJUNTO MONTADO PARA EMBUTIR 4" X 2" (PLACA + SUPORTE + MODULOS)</t>
  </si>
  <si>
    <t xml:space="preserve">INVERSOR DE SOLDA MONOFASICO DE 160 A, POTENCIA DE 5400 W, TENSAO DE 220 V, TURBO VENTILADO, PROTECAO POR FUSIVEL TERMICO, PARA ELETRODOS DE 2,0 A 4,0 MM</t>
  </si>
  <si>
    <t xml:space="preserve">ISOLADOR DE PORCELANA SUSPENSO, DISCO TIPO GARFO OLHAL, DIAMETRO DE 152 MM, PARA TENSAO DE *15* KV</t>
  </si>
  <si>
    <t xml:space="preserve">ISOLADOR DE PORCELANA, TIPO BUCHA, PARA TENSAO DE *15* KV</t>
  </si>
  <si>
    <t xml:space="preserve">ISOLADOR DE PORCELANA, TIPO BUCHA, PARA TENSAO DE *35* KV</t>
  </si>
  <si>
    <t xml:space="preserve">ISOLADOR DE PORCELANA, TIPO PINO MONOCORPO, PARA TENSAO DE *15* KV</t>
  </si>
  <si>
    <t xml:space="preserve">ISOLADOR DE PORCELANA, TIPO PINO MONOCORPO, PARA TENSAO DE *35* KV</t>
  </si>
  <si>
    <t xml:space="preserve">ISOLADOR DE PORCELANA, TIPO ROLDANA, DIMENSOES DE *72* X *72* MM, PARA USO EM BAIXA TENSAO</t>
  </si>
  <si>
    <t xml:space="preserve">JANELA BASCULANTE EM ALUMINIO, 100 X 100 CM (A X L), ACABAMENTO ACET OU BRILHANTE, BATENTE/REQUADRO DE 3 A 14 CM, COM VIDRO, SEM GUARNICAO/ALIZAR</t>
  </si>
  <si>
    <t xml:space="preserve">JANELA BASCULANTE EM ALUMINIO, 100 X 80 CM (A X L), ACABAMENTO ACET OU BRILHANTE, BATENTE/REQUADRO DE 3 A 14 CM, COM VIDRO, SEM GUARNICAO/ALIZAR</t>
  </si>
  <si>
    <t xml:space="preserve">JANELA BASCULANTE EM ALUMINIO, 80 X 60 CM (A X L), ACABAMENTO ACET OU BRILHANTE, BATENTE/REQUADRO DE 3 A 14 CM, COM VIDRO, SEM GUARNICAO/ALIZAR</t>
  </si>
  <si>
    <t xml:space="preserve">JANELA BASCULANTE EM ALUMINIO, 80 X 60 CM (A X L), BATENTE/REQUADRO DE 3 A 14 CM, COM VIDRO, SEM GUARNICAO/ALIZAR</t>
  </si>
  <si>
    <t xml:space="preserve">JANELA BASCULANTE EM MADEIRA PINUS/ EUCALIPTO/ TAUARI/ VIROLA OU EQUIVALENTE DA REGIAO, *60 X 60*, CAIXA DO BATENTE/ MARCO E = *10* CM, 2 BASCULAS PARA VIDRO, COM FERRAGENS (SEM VIDRO, SEM GUARNICAO/ALIZAR E SEM ACABAMENTO)</t>
  </si>
  <si>
    <t xml:space="preserve">JANELA BASCULANTE EM MADEIRA PINUS/ EUCALIPTO/ TAUARI/ VIROLA OU EQUIVALENTE DA REGIAO, CAIXA DO BATENTE/ MARCO *10* CM, *2* FOLHAS BASCULANTES PARA VIDRO, COM FERRAGENS (SEM VIDRO, SEM GUARNICAO/ALIZAR E SEM ACABAMENTO)</t>
  </si>
  <si>
    <t xml:space="preserve">JANELA BASCULANTE, ACO, COM BATENTE/REQUADRO, 100 X 100 CM (SEM VIDROS)</t>
  </si>
  <si>
    <t xml:space="preserve">JANELA BASCULANTE, ACO, COM BATENTE/REQUADRO, 60 X 60 CM (SEM VIDROS)</t>
  </si>
  <si>
    <t xml:space="preserve">JANELA BASCULANTE, ACO, COM BATENTE/REQUADRO, 60 X 80 CM (SEM VIDROS)</t>
  </si>
  <si>
    <t xml:space="preserve">JANELA BASCULANTE, ACO, COM BATENTE/REQUADRO, 80 X 80 CM (SEM VIDROS)</t>
  </si>
  <si>
    <t xml:space="preserve">JANELA DE ABRIR EM MADEIRA IMBUIA/CEDRO ARANA/CEDRO ROSA OU EQUIVALENTE DA REGIAO, CAIXA DO BATENTE/MARCO *10* CM, 2 FOLHAS DE ABRIR TIPO VENEZIANA E 2 FOLHAS DE ABRIR PARA VIDRO, COM GUARNICAO/ALIZAR, COM FERRAGENS, (SEM VIDRO E SEM ACABAMENTO)</t>
  </si>
  <si>
    <t xml:space="preserve">JANELA DE ABRIR EM MADEIRA PINUS/EUCALIPTO/ TAUARI/ VIROLA OU EQUIVALENTE DA REGIAO, CAIXA DO BATENTE/MARCO *10* CM, 2 FOLHAS DE ABRIR TIPO VENEZIANA E 2 FOLHAS GUILHOTINA PARA VIDRO, COM FERRAGENS (SEM VIDRO,SEM GUARNICAO/ALIZAR E SEM ACABAMENTO)</t>
  </si>
  <si>
    <t xml:space="preserve">JANELA DE CORRER EM ALUMINIO, VENEZIANA, 120  X 150 CM (A X L), 3 FLS (2 VENEZIANAS E 1 VIDRO), SEM BANDEIRA, ACABAMENTO ACET OU BRILHANTE, BATENTE/REQUADRO DE 6 A 14 CM, COM VIDRO, SEM GUARNICAO/ALIZAR</t>
  </si>
  <si>
    <t xml:space="preserve">JANELA DE CORRER EM ALUMINIO, VENEZIANA, 120 X 120 CM (A X L), 3 FLS (2 VENEZIANAS E 1 VIDRO), SEM BANDEIRA, ACABAMENTO ACET OU BRILHANTE, BATENTE/REQUADRO DE 6 A 14 CM, COM VIDRO, SEM GUARNICAO/ALIZAR</t>
  </si>
  <si>
    <t xml:space="preserve">JANELA DE CORRER EM ALUMINIO, VENEZIANA, 120 X 150 CM (A X L), 6 FLS (4 VENEZIANAS E 2 VIDROS), SEM BANDEIRA, ACABAMENTO ACET OU BRILHANTE, BATENTE/REQUADRO DE 6 A 14 CM, COM VIDRO, SEM GUARNICAO/ALIZAR</t>
  </si>
  <si>
    <t xml:space="preserve">JANELA DE CORRER EM ALUMINIO, VENEZIANA, 120 X 200 CM (A X L), 6 FLS (4 VENEZIANAS E 2 VIDROS), SEM BANDEIRA, ACABAMENTO ACET OU BRILHANTE,  BATENTE/REQUADRO DE 6 A 14 CM, COM VIDRO, SEM GUARNICAO/ALIZAR</t>
  </si>
  <si>
    <t xml:space="preserve">JANELA DE CORRER EM ALUMINIO, 100 X 120 CM (A X L), 2 FLS,  SEM BANDEIRA,  ACABAMENTO ACET OU BRILHANTE, BATENTE/REQUADRO DE 6 A 14 CM, COM VIDRO, SEM GUARNICAO</t>
  </si>
  <si>
    <t xml:space="preserve">JANELA DE CORRER EM ALUMINIO, 100 X 150 CM (A X L), 2 FLS,  SEM BANDEIRA,  ACABAMENTO ACET OU BRILHANTE, BATENTE/REQUADRO DE 6 A 14 CM, COM VIDRO, SEM GUARNICAO/ALIZAR</t>
  </si>
  <si>
    <t xml:space="preserve">JANELA DE CORRER EM ALUMINIO, 100 X 150 CM (A X L), 4 FLS, SEM BANDEIRA, ACABAMENTO ACET OU BRILHANTE, BATENTE/REQUADRO DE 6 A 14 CM, COM VIDRO, SEM GUARNICAO/ALIZAR</t>
  </si>
  <si>
    <t xml:space="preserve">JANELA DE CORRER EM ALUMINIO, 100 X 150 CM (A X L), 4 FLS, SEM BANDEIRA, ACABAMENTO ACET OU BRILHANTE, COM VIDRO, COM GUARNICAO PARA 1 FACE</t>
  </si>
  <si>
    <t xml:space="preserve">JANELA DE CORRER EM ALUMINIO, 100 X 200 CM, 4 FLS,  BANDEIRA COM BASCULA,  ACABAMENTO ACET OU BRILHANTE, BATENTE/REQUADRO DE 6 A 14 CM, COM VIDRO, SEM GUARNICAO/ALIZAR</t>
  </si>
  <si>
    <t xml:space="preserve">JANELA DE CORRER EM ALUMINIO, 120 X 120 CM (A X L), 2 FLS, SEM BANDEIRA, ACABAMENTO ACET OU BRILHANTE,  BATENTE/REQUADRO DE 6 A 14 CM, COM VIDRO, SEM GUARNICAO/ALIZAR</t>
  </si>
  <si>
    <t xml:space="preserve">JANELA DE CORRER EM ALUMINIO, 120 X 150 CM (A X L), 2 FLS, SEM BANDEIRA, ACABAMENTO ACET OU BRILHANTE, BATENTE/REQUADRO DE 6 A 14 CM, COM VIDRO, SEM GUARNICAO/ALIZAR</t>
  </si>
  <si>
    <t xml:space="preserve">JANELA DE CORRER EM ALUMINIO, 120 X 150 CM (A X L), 4 FLS, BANDEIRA COM BASCULA,  ACABAMENTO ACET OU BRILHANTE, BATENTE/REQUADRO DE 6 A 14 CM, COM VIDRO, SEM GUARNICAO/ALIZAR</t>
  </si>
  <si>
    <t xml:space="preserve">JANELA DE CORRER EM ALUMINIO, 120 X 200 CM (A X L), 4 FLS, BANDEIRA COM BASCULA,  ACABAMENTO ACET OU BRILHANTE, BATENTE/REQUADRO DE 6 A 14 CM, COM VIDRO, SEM GUARNICAO/ALIZAR</t>
  </si>
  <si>
    <t xml:space="preserve">JANELA DE CORRER, ACO, BATENTE/REQUADRO DE 6 A 14 CM,  COM DIVISAO HORIZ , PINT ANTICORROSIVA, SEM VIDRO, BANDEIRA COM BASCULA, 4 FLS, 120  X 150 CM (A X L)</t>
  </si>
  <si>
    <t xml:space="preserve">JANELA DE CORRER, ACO, BATENTE/REQUADRO DE 6 A 14 CM, QUADRICULADA, PINT ANTICORROSIVA, SEM VIDRO, BANDEIRA COM BASCULA, 4 FLS, 120  X 150 CM (A X L)</t>
  </si>
  <si>
    <t xml:space="preserve">JANELA DE CORRER, ACO, BATENTE/REQUADRO DE 6 A 14 CM, QUADRICULADA, PINT ANTICORROSIVA, SEM VIDRO, BANDEIRA COM BASCULA, 4 FLS, 120  X 200 CM (A X L)</t>
  </si>
  <si>
    <t xml:space="preserve">JANELA DE CORRER, ACO, BATENTE/REQUADRO DE 6 A 14 CM, QUADRICULADA, PINT ANTICORROSIVA, SEM VIDRO, SEM BANDEIRA, 4 FLS, 100  X 120 CM (A X L)</t>
  </si>
  <si>
    <t xml:space="preserve">JANELA DE CORRER, ACO, BATENTE/REQUADRO DE 6 A 14 CM, QUADRICULADA, PINT ANTICORROSIVA, SEM VIDRO, SEM BANDEIRA, 4 FLS, 120  X 150 CM (A X L)</t>
  </si>
  <si>
    <t xml:space="preserve">JANELA DE CORRER, ACO, BATENTE/REQUADRO DE 6 A 14 CM, QUADRICULADA, PINT ANTICORROSIVA, SEM VIDRO, SEM BANDEIRA, 4 FLS, 120  X 200 CM (A X L)</t>
  </si>
  <si>
    <t xml:space="preserve">JANELA DE CORRER, ACO, BATENTE/REQUADRO DE 6 A 14 CM, QUADRICULADA, PINTURA ANTICORROSIVA, SEM VIDRO, BANDEIRA COM BASCULA, 4 FLS, 120  X 150 CM (A X L)</t>
  </si>
  <si>
    <t xml:space="preserve">JANELA DE CORRER, ACO, BATENTE/REQUADRO DE 6 A 14 CM, SEM  DIVISAO, PINT ANTICORROSIVA, SEM VIDRO, BANDEIRA COM BASCULA, 4 FLS, 120  X 200 CM (A X L)</t>
  </si>
  <si>
    <t xml:space="preserve">JANELA DE CORRER, ACO, BATENTE/REQUADRO DE 6 A 14 CM, VENEZIANA, PINT ANTICORROSIVA, PINT ACABAMENTO, COM VIDRO, 6 FLS, 120  X 150 CM (A X L)</t>
  </si>
  <si>
    <t xml:space="preserve">JANELA DE CORRER, ACO, BATENTE/REQUADRO DE 6 A 14 CM, VENEZIANA, PINT ANTICORROSIVA, SEM VIDRO, 6 FLS, 120  X 150 CM (A X L)</t>
  </si>
  <si>
    <t xml:space="preserve">JANELA DE CORRER, ACO, COM BATENTE/REQUADRO DE 6 A 14 CM, SEM DIVISAO, PINT ANTICORROSIVA, PINT ACABAMENTO, COM VIDRO, SEM BANDEIRA, COM GRADE, 4 FLS, 100  X 120 CM (A X L)</t>
  </si>
  <si>
    <t xml:space="preserve">JANELA DE CORRER, ACO, COM BATENTE/REQUADRO DE 6 A 14 CM, SEM DIVISAO, PINT ANTICORROSIVA, PINT ACABAMENTO, COM VIDRO, SEM BANDEIRA, 2 FLS, 120  X 150 CM (A X L)</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</si>
  <si>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</si>
  <si>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</si>
  <si>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t>
  </si>
  <si>
    <t xml:space="preserve">JANELA EM MADEIRA CEDRINHO/ ANGELIM COMERCIAL/ CURUPIXA/ CUMARU OU EQUIVALENTE DA REGIAO, CAIXA DO BATENTE/MARCO *10* CM, 2 FOLHAS DE ABRIR TIPO VENEZIANA E 2 FOLHAS GUILHOTINA PARA VIDRO, COM GUARNICAO/ALIZAR, COM FERRAGENS (SEM VIDRO E SEM ACABAMENTO)</t>
  </si>
  <si>
    <t xml:space="preserve">JANELA FIXA EM ALUMINIO, 60  X 80 CM (A X L), BATENTE/REQUADRO DE 3 A 14 CM, COM VIDRO, SEM GUARNICAO/ALIZAR</t>
  </si>
  <si>
    <t xml:space="preserve">JANELA FIXA EM ALUMINIO, 60 X 80 CM (A X L), BATENTE/REQUADRO DE 3 A 14 CM, COM VIDRO, SEM GUARNICAO/ALIZAR</t>
  </si>
  <si>
    <t xml:space="preserve">JANELA MAXIM AR EM ALUMINIO, 80 X 60 CM (A X L), BATENTE/REQUADRO DE 4 A 14 CM, COM VIDRO, SEM GUARNICAO/ALIZAR</t>
  </si>
  <si>
    <t xml:space="preserve">JANELA MAXIM AR EM MADEIRA CEDRINHO/ ANGELIM COMERCIAL/ CURUPIXA/ CUMARU OU EQUIVALENTE DA REGIAO, CAIXA DO BATENTE/MARCO *10* CM, 1 FOLHA  PARA VIDRO, COM GUARNICAO/ALIZAR, COM FERRAGENS, (SEM VIDRO E SEM ACABAMENTO)</t>
  </si>
  <si>
    <t xml:space="preserve">JANELA MAXIMO AR, ACO, BATENTE / REQUADRO DE 6 A 14 CM, PINT ANTICORROSIVA, SEM VIDRO, COM GRADE, 1 FL, 60  X 80 CM (A X L)</t>
  </si>
  <si>
    <t xml:space="preserve">JANELA MAXIMO AR, ACO, BATENTE/REQUADRO DE 6 A 14 CM, PINT ANTICORROSIVA, SEM VIDRO, COM GRADE, 1 FL, 60  X 80 CM (A X L)</t>
  </si>
  <si>
    <t xml:space="preserve">JANELA MAXIMO AR, ACO, BATENTE/REQUADRO DE 6 A 14 CM, PINT ANTICORROSIVA, SEM VIDRO, SEM GRADE, 1 FL, 60  X 80 CM (A X L)</t>
  </si>
  <si>
    <t xml:space="preserve">JARDINEIRO</t>
  </si>
  <si>
    <t xml:space="preserve">JARDINEIRO (MENSALISTA)</t>
  </si>
  <si>
    <t xml:space="preserve">JOELHO COM VISITA, PVC SERIE R, 90 GRAUS, 100 X 75 MM, PARA ESGOTO PREDIAL</t>
  </si>
  <si>
    <t xml:space="preserve">JOELHO CPVC, SOLDAVEL, 45 GRAUS, 15 MM, PARA AGUA QUENTE</t>
  </si>
  <si>
    <t xml:space="preserve">JOELHO CPVC, SOLDAVEL, 45 GRAUS, 22 MM, PARA AGUA QUENTE</t>
  </si>
  <si>
    <t xml:space="preserve">JOELHO CPVC, SOLDAVEL, 45 GRAUS, 28 MM, PARA AGUA QUENTE</t>
  </si>
  <si>
    <t xml:space="preserve">JOELHO CPVC, SOLDAVEL, 45 GRAUS, 35 MM, PARA AGUA QUENTE</t>
  </si>
  <si>
    <t xml:space="preserve">JOELHO CPVC, SOLDAVEL, 45 GRAUS, 42 MM, PARA AGUA QUENTE</t>
  </si>
  <si>
    <t xml:space="preserve">JOELHO CPVC, SOLDAVEL, 45 GRAUS, 54 MM, PARA AGUA QUENTE</t>
  </si>
  <si>
    <t xml:space="preserve">JOELHO CPVC, SOLDAVEL, 45 GRAUS, 73 MM, PARA AGUA QUENTE</t>
  </si>
  <si>
    <t xml:space="preserve">JOELHO CPVC, SOLDAVEL, 45 GRAUS, 89 MM, PARA AGUA QUENTE</t>
  </si>
  <si>
    <t xml:space="preserve">JOELHO CPVC, SOLDAVEL, 90 GRAUS, 15 MM, PARA AGUA QUENTE</t>
  </si>
  <si>
    <t xml:space="preserve">JOELHO CPVC, SOLDAVEL, 90 GRAUS, 22 MM, PARA AGUA QUENTE</t>
  </si>
  <si>
    <t xml:space="preserve">JOELHO CPVC, SOLDAVEL, 90 GRAUS, 28 MM, PARA AGUA QUENTE</t>
  </si>
  <si>
    <t xml:space="preserve">JOELHO CPVC, SOLDAVEL, 90 GRAUS, 35 MM, PARA AGUA QUENTE</t>
  </si>
  <si>
    <t xml:space="preserve">JOELHO CPVC, SOLDAVEL, 90 GRAUS, 42 MM, PARA AGUA QUENTE</t>
  </si>
  <si>
    <t xml:space="preserve">JOELHO CPVC, SOLDAVEL, 90 GRAUS, 54 MM, PARA AGUA QUENTE</t>
  </si>
  <si>
    <t xml:space="preserve">JOELHO CPVC, SOLDAVEL, 90 GRAUS, 73 MM, PARA AGUA QUENTE</t>
  </si>
  <si>
    <t xml:space="preserve">JOELHO CPVC, SOLDAVEL, 90 GRAUS, 89 MM, PARA AGUA QUENTE</t>
  </si>
  <si>
    <t xml:space="preserve">JOELHO DE REDUCAO, PVC SOLDAVEL, 90 GRAUS,  25 MM X 20 MM, PARA AGUA FRIA PREDIAL</t>
  </si>
  <si>
    <t xml:space="preserve">JOELHO DE REDUCAO, PVC SOLDAVEL, 90 GRAUS,  32 MM X 25 MM, PARA AGUA FRIA PREDIAL</t>
  </si>
  <si>
    <t xml:space="preserve">JOELHO DE REDUCAO, PVC, ROSCAVEL COM BUCHA DE LATAO, 90 GRAUS,  3/4" X 1/2", PARA AGUA FRIA PREDIAL</t>
  </si>
  <si>
    <t xml:space="preserve">JOELHO DE REDUCAO, PVC, ROSCAVEL, 90 GRAUS, 1" X 3/4", PARA AGUA FRIA PREDIAL</t>
  </si>
  <si>
    <t xml:space="preserve">JOELHO DE REDUCAO, PVC, ROSCAVEL, 90 GRAUS, 3/4" X 1/2", PARA AGUA FRIA PREDIAL</t>
  </si>
  <si>
    <t xml:space="preserve">JOELHO DE TRANSICAO, CPVC, SOLDAVEL, 90 GRAUS, 15 MM X 1/2", PARA AGUA QUENTE</t>
  </si>
  <si>
    <t xml:space="preserve">JOELHO DE TRANSICAO, CPVC, SOLDAVEL, 90 GRAUS, 22 MM X 1/2", PARA AGUA QUENTE</t>
  </si>
  <si>
    <t xml:space="preserve">JOELHO DE TRANSICAO, CPVC, SOLDAVEL, 90 GRAUS, 22 MM X 3/4", PARA AGUA QUENTE</t>
  </si>
  <si>
    <t xml:space="preserve">JOELHO PPR 45 GRAUS, SOLDAVEL,  DN 20 MM, PARA AGUA QUENTE PREDIAL</t>
  </si>
  <si>
    <t xml:space="preserve">JOELHO PPR 45 GRAUS, SOLDAVEL, DN 25 MM, PARA AGUA QUENTE PREDIAL</t>
  </si>
  <si>
    <t xml:space="preserve">JOELHO PPR, 45 GRAUS, SOLDAVEL, DN 32 MM, PARA AGUA QUENTE PREDIAL</t>
  </si>
  <si>
    <t xml:space="preserve">JOELHO PPR, 90 GRAUS, SOLDAVEL, DN 110 MM, PARA AGUA QUENTE PREDIAL</t>
  </si>
  <si>
    <t xml:space="preserve">JOELHO PPR, 90 GRAUS, SOLDAVEL, DN 20 MM, PARA AGUA QUENTE PREDIAL</t>
  </si>
  <si>
    <t xml:space="preserve">JOELHO PPR, 90 GRAUS, SOLDAVEL, DN 25 MM, PARA AGUA QUENTE PREDIAL</t>
  </si>
  <si>
    <t xml:space="preserve">JOELHO PPR, 90 GRAUS, SOLDAVEL, DN 32 MM, PARA AGUA QUENTE PREDIAL</t>
  </si>
  <si>
    <t xml:space="preserve">JOELHO PPR, 90 GRAUS, SOLDAVEL, DN 40 MM, PARA AGUA QUENTE PREDIAL</t>
  </si>
  <si>
    <t xml:space="preserve">JOELHO PPR, 90 GRAUS, SOLDAVEL, DN 50 MM, PARA AGUA QUENTE PREDIAL</t>
  </si>
  <si>
    <t xml:space="preserve">JOELHO PPR, 90 GRAUS, SOLDAVEL, DN 63 MM, PARA AGUA QUENTE PREDIAL</t>
  </si>
  <si>
    <t xml:space="preserve">JOELHO PPR, 90 GRAUS, SOLDAVEL, DN 75 MM, PARA AGUA QUENTE PREDIAL</t>
  </si>
  <si>
    <t xml:space="preserve">JOELHO PPR, 90 GRAUS, SOLDAVEL, DN 90 MM, PARA AGUA QUENTE PREDIAL</t>
  </si>
  <si>
    <t xml:space="preserve">JOELHO PVC COM VISITA, 90 GRAUS, DN 100 X 50 MM, SERIE NORMAL, PARA ESGOTO PREDIAL</t>
  </si>
  <si>
    <t xml:space="preserve">JOELHO PVC LEVE, 45 GRAUS, DN 150 MM, PARA ESGOTO PREDIAL</t>
  </si>
  <si>
    <t xml:space="preserve">JOELHO PVC LEVE, 90 GRAUS, DN 150 MM, PARA ESGOTO PREDIAL</t>
  </si>
  <si>
    <t xml:space="preserve">JOELHO PVC,  SOLDAVEL COM ROSCA, 90 GRAUS, 20 MM X 1/2", PARA AGUA FRIA PREDIAL</t>
  </si>
  <si>
    <t xml:space="preserve">JOELHO PVC,  SOLDAVEL COM ROSCA, 90 GRAUS, 25 MM X 1/2", PARA AGUA FRIA PREDIAL</t>
  </si>
  <si>
    <t xml:space="preserve">JOELHO PVC,  SOLDAVEL COM ROSCA, 90 GRAUS, 25 MM X 3/4", PARA AGUA FRIA PREDIAL</t>
  </si>
  <si>
    <t xml:space="preserve">JOELHO PVC,  SOLDAVEL COM ROSCA, 90 GRAUS, 32 MM X 3/4", PARA AGUA FRIA PREDIAL</t>
  </si>
  <si>
    <t xml:space="preserve">JOELHO PVC, COM BOLSA E ANEL, 90 GRAUS, DN 40 X *38* MM, SERIE NORMAL, PARA ESGOTO PREDIAL</t>
  </si>
  <si>
    <t xml:space="preserve">JOELHO PVC, ROSCAVEL, 45 GRAUS, 1/2", PARA AGUA FRIA PREDIAL</t>
  </si>
  <si>
    <t xml:space="preserve">JOELHO PVC, ROSCAVEL, 45 GRAUS, 1", PARA AGUA FRIA PREDIAL</t>
  </si>
  <si>
    <t xml:space="preserve">JOELHO PVC, ROSCAVEL, 45 GRAUS, 3/4", PARA AGUA FRIA PREDIAL</t>
  </si>
  <si>
    <t xml:space="preserve">JOELHO PVC, ROSCAVEL, 90 GRAUS, 1/2", PARA AGUA FRIA PREDIAL</t>
  </si>
  <si>
    <t xml:space="preserve">JOELHO PVC, ROSCAVEL, 90 GRAUS, 1", PARA AGUA FRIA PREDIAL</t>
  </si>
  <si>
    <t xml:space="preserve">JOELHO PVC, ROSCAVEL, 90 GRAUS, 3/4", PARA AGUA FRIA PREDIAL</t>
  </si>
  <si>
    <t xml:space="preserve">JOELHO PVC, SOLDAVEL, BB, 45 GRAUS, DN 40 MM, PARA ESGOTO PREDIAL</t>
  </si>
  <si>
    <t xml:space="preserve">JOELHO PVC, SOLDAVEL, BB, 90 GRAUS, DN 40 MM, PARA ESGOTO PREDIAL</t>
  </si>
  <si>
    <t xml:space="preserve">JOELHO PVC, SOLDAVEL, COM BUCHA DE LATAO, 90 GRAUS, 20 MM X 1/2", PARA AGUA FRIA PREDIAL</t>
  </si>
  <si>
    <t xml:space="preserve">JOELHO PVC, SOLDAVEL, COM BUCHA DE LATAO, 90 GRAUS, 25 MM X 1/2", PARA AGUA FRIA PREDIAL</t>
  </si>
  <si>
    <t xml:space="preserve">JOELHO PVC, SOLDAVEL, COM BUCHA DE LATAO, 90 GRAUS, 25 MM X 3/4", PARA AGUA FRIA PREDIAL</t>
  </si>
  <si>
    <t xml:space="preserve">JOELHO PVC, SOLDAVEL, COM BUCHA DE LATAO, 90 GRAUS, 32 MM X 3/4", PARA AGUA FRIA PREDIAL</t>
  </si>
  <si>
    <t xml:space="preserve">JOELHO PVC, SOLDAVEL, PB, 45 GRAUS, DN 100 MM, PARA ESGOTO PREDIAL</t>
  </si>
  <si>
    <t xml:space="preserve">JOELHO PVC, SOLDAVEL, PB, 45 GRAUS, DN 150 MM, PARA ESGOTO PREDIAL</t>
  </si>
  <si>
    <t xml:space="preserve">JOELHO PVC, SOLDAVEL, PB, 45 GRAUS, DN 40 MM, PARA ESGOTO PREDIAL</t>
  </si>
  <si>
    <t xml:space="preserve">JOELHO PVC, SOLDAVEL, PB, 45 GRAUS, DN 50 MM, PARA ESGOTO PREDIAL</t>
  </si>
  <si>
    <t xml:space="preserve">JOELHO PVC, SOLDAVEL, PB, 45 GRAUS, DN 75 MM, PARA ESGOTO PREDIAL</t>
  </si>
  <si>
    <t xml:space="preserve">JOELHO PVC, SOLDAVEL, PB, 90 GRAUS, DN 100 MM, PARA ESGOTO PREDIAL</t>
  </si>
  <si>
    <t xml:space="preserve">JOELHO PVC, SOLDAVEL, PB, 90 GRAUS, DN 150 MM, PARA ESGOTO PREDIAL</t>
  </si>
  <si>
    <t xml:space="preserve">JOELHO PVC, SOLDAVEL, PB, 90 GRAUS, DN 40 MM, PARA ESGOTO PREDIAL</t>
  </si>
  <si>
    <t xml:space="preserve">JOELHO PVC, SOLDAVEL, PB, 90 GRAUS, DN 50 MM, PARA ESGOTO PREDIAL</t>
  </si>
  <si>
    <t xml:space="preserve">JOELHO PVC, SOLDAVEL, PB, 90 GRAUS, DN 75 MM, PARA ESGOTO PREDIAL</t>
  </si>
  <si>
    <t xml:space="preserve">JOELHO PVC, SOLDAVEL, 90 GRAUS, 110 MM, PARA AGUA FRIA PREDIAL</t>
  </si>
  <si>
    <t xml:space="preserve">JOELHO PVC, SOLDAVEL, 90 GRAUS, 20 MM, PARA AGUA FRIA PREDIAL</t>
  </si>
  <si>
    <t xml:space="preserve">JOELHO PVC, SOLDAVEL, 90 GRAUS, 25 MM, PARA AGUA FRIA PREDIAL</t>
  </si>
  <si>
    <t xml:space="preserve">JOELHO PVC, SOLDAVEL, 90 GRAUS, 32 MM, PARA AGUA FRIA PREDIAL</t>
  </si>
  <si>
    <t xml:space="preserve">JOELHO PVC, SOLDAVEL, 90 GRAUS, 40 MM, PARA AGUA FRIA PREDIAL</t>
  </si>
  <si>
    <t xml:space="preserve">JOELHO PVC, SOLDAVEL, 90 GRAUS, 50 MM, PARA AGUA FRIA PREDIAL</t>
  </si>
  <si>
    <t xml:space="preserve">JOELHO PVC, SOLDAVEL, 90 GRAUS, 60 MM, PARA AGUA FRIA PREDIAL</t>
  </si>
  <si>
    <t xml:space="preserve">JOELHO PVC, SOLDAVEL, 90 GRAUS, 85 MM, PARA AGUA FRIA PREDIAL</t>
  </si>
  <si>
    <t xml:space="preserve">JOELHO PVC, 45 GRAUS, ROSCAVEL,  1 1/2", AGUA FRIA PREDIAL</t>
  </si>
  <si>
    <t xml:space="preserve">JOELHO PVC, 45 GRAUS, ROSCAVEL, 1 1/4",  AGUA FRIA PREDIAL</t>
  </si>
  <si>
    <t xml:space="preserve">JOELHO PVC, 45 GRAUS, ROSCAVEL, 2", AGUA FRIA PREDIAL</t>
  </si>
  <si>
    <t xml:space="preserve">JOELHO PVC, 60 GRAUS, DIAMETRO ENTRE 80 E 100 MM, PARA DRENAGEM PLUVIAL PREDIAL</t>
  </si>
  <si>
    <t xml:space="preserve">JOELHO PVC, 90 GRAUS, DIAMETRO ENTRE 80 E 100 MM, PARA DRENAGEM PLUVIAL PREDIAL</t>
  </si>
  <si>
    <t xml:space="preserve">JOELHO PVC, 90 GRAUS, ROSCAVEL, 1 1/2",  AGUA FRIA PREDIAL</t>
  </si>
  <si>
    <t xml:space="preserve">JOELHO PVC, 90 GRAUS, ROSCAVEL, 1 1/4", AGUA FRIA PREDIAL</t>
  </si>
  <si>
    <t xml:space="preserve">JOELHO PVC, 90 GRAUS, ROSCAVEL, 2", AGUA FRIA PREDIAL</t>
  </si>
  <si>
    <t xml:space="preserve">JOELHO ROSCA FEMEA MOVEL, METALICO, PARA CONEXAO COM ANEL DESLIZANTE EM TUBO PEX, DN 16 MM X 1/2"</t>
  </si>
  <si>
    <t xml:space="preserve">JOELHO ROSCA FEMEA MOVEL, METALICO, PARA CONEXAO COM ANEL DESLIZANTE EM TUBO PEX, DN 20 MM X 1/2"</t>
  </si>
  <si>
    <t xml:space="preserve">JOELHO ROSCA FEMEA MOVEL, METALICO, PARA CONEXAO COM ANEL DESLIZANTE EM TUBO PEX, DN 20 MM X 3/4"</t>
  </si>
  <si>
    <t xml:space="preserve">JOELHO ROSCA FEMEA MOVEL, METALICO, PARA CONEXAO COM ANEL DESLIZANTE EM TUBO PEX, DN 25 MM X 3/4"</t>
  </si>
  <si>
    <t xml:space="preserve">JOELHO 45 GRAUS, PPR, SOLDAVEL, F/ F, DN 40 MM, PARA AQUA QUENTE E FRIA PREDIAL</t>
  </si>
  <si>
    <t xml:space="preserve">JOELHO 45 GRAUS, PPR, SOLDAVEL, F/ F, DN 50 MM, PARA AQUA QUENTE E FRIA PREDIAL</t>
  </si>
  <si>
    <t xml:space="preserve">JOELHO 45 GRAUS, PPR, SOLDAVEL, F/ F, DN 63 MM, PARA AQUA QUENTE E FRIA PREDIAL</t>
  </si>
  <si>
    <t xml:space="preserve">JOELHO 45 GRAUS, PPR, SOLDAVEL, F/ F, DN 75 MM, PARA AQUA QUENTE E FRIA PREDIAL</t>
  </si>
  <si>
    <t xml:space="preserve">JOELHO 45 GRAUS, PPR, SOLDAVEL, F/ F, DN 90 MM, PARA AQUA QUENTE E FRIA PREDIAL</t>
  </si>
  <si>
    <t xml:space="preserve">JOELHO 90 GRAUS, METALICO, PARA CONEXAO COM ANEL DESLIZANTE EM TUBO PEX, DN 16 MM</t>
  </si>
  <si>
    <t xml:space="preserve">JOELHO 90 GRAUS, METALICO, PARA CONEXAO COM ANEL DESLIZANTE EM TUBO PEX, DN 20 MM</t>
  </si>
  <si>
    <t xml:space="preserve">JOELHO 90 GRAUS, METALICO, PARA CONEXAO COM ANEL DESLIZANTE EM TUBO PEX, DN 25 MM</t>
  </si>
  <si>
    <t xml:space="preserve">JOELHO 90 GRAUS, METALICO, PARA CONEXAO COM ANEL DESLIZANTE EM TUBO PEX, DN 32 MM</t>
  </si>
  <si>
    <t xml:space="preserve">JOELHO 90 GRAUS, PLASTICO, PARA CONEXAO COM CRIMPAGEM EM TUBO PEX, DN 16 MM</t>
  </si>
  <si>
    <t xml:space="preserve">JOELHO 90 GRAUS, PLASTICO, PARA CONEXAO COM CRIMPAGEM EM TUBO PEX, DN 20 MM</t>
  </si>
  <si>
    <t xml:space="preserve">JOELHO 90 GRAUS, PLASTICO, PARA CONEXAO COM CRIMPAGEM EM TUBO PEX, DN 25 MM</t>
  </si>
  <si>
    <t xml:space="preserve">JOELHO 90 GRAUS, PLASTICO, PARA CONEXAO COM CRIMPAGEM EM TUBO PEX, DN 32 MM</t>
  </si>
  <si>
    <t xml:space="preserve">JOELHO 90 GRAUS, ROSCA FEMEA TERMINAL, METALICO, PARA CONEXAO COM ANEL DESLIZANTE EM TUBO PEX, DN 16 MM X 1/2"</t>
  </si>
  <si>
    <t xml:space="preserve">JOELHO 90 GRAUS, ROSCA FEMEA TERMINAL, METALICO, PARA CONEXAO COM ANEL DESLIZANTE EM TUBO PEX, DN 20 MM X 1/2"</t>
  </si>
  <si>
    <t xml:space="preserve">JOELHO 90 GRAUS, ROSCA FEMEA TERMINAL, METALICO, PARA CONEXAO COM ANEL DESLIZANTE EM TUBO PEX, DN 20 MM X 3/4"</t>
  </si>
  <si>
    <t xml:space="preserve">JOELHO 90 GRAUS, ROSCA FEMEA TERMINAL, METALICO, PARA CONEXAO COM ANEL DESLIZANTE EM TUBO PEX, DN 25 MM X 3/4"</t>
  </si>
  <si>
    <t xml:space="preserve">JOELHO 90 GRAUS, ROSCA FEMEA TERMINAL, PLASTICO, PARA CONEXAO COM CRIMPAGEM EM TUBO PEX, DN 16 MM X 1/2"</t>
  </si>
  <si>
    <t xml:space="preserve">JOELHO 90 GRAUS, ROSCA FEMEA TERMINAL, PLASTICO, PARA CONEXAO COM CRIMPAGEM EM TUBO PEX, DN 16 MM X 3/4"</t>
  </si>
  <si>
    <t xml:space="preserve">JOELHO 90 GRAUS, ROSCA FEMEA TERMINAL, PLASTICO, PARA CONEXAO COM CRIMPAGEM EM TUBO PEX, DN 20 MM X 1/2"</t>
  </si>
  <si>
    <t xml:space="preserve">JOELHO 90 GRAUS, ROSCA FEMEA TERMINAL, PLASTICO, PARA CONEXAO COM CRIMPAGEM EM TUBO PEX, DN 20 MM X 3/4"</t>
  </si>
  <si>
    <t xml:space="preserve">JOELHO 90 GRAUS, ROSCA FEMEA TERMINAL, PLASTICO, PARA CONEXAO COM CRIMPAGEM EM TUBO PEX, DN 25 MM X 1/2"</t>
  </si>
  <si>
    <t xml:space="preserve">JOELHO 90 GRAUS, ROSCA FEMEA TERMINAL, PLASTICO, PARA CONEXAO COM CRIMPAGEM EM TUBO PEX, DN 25 MM X 1"</t>
  </si>
  <si>
    <t xml:space="preserve">JOELHO 90 GRAUS, ROSCA FEMEA TERMINAL, PLASTICO, PARA CONEXAO COM CRIMPAGEM EM TUBO PEX, DN 25 MM X 3/4"</t>
  </si>
  <si>
    <t xml:space="preserve">JOELHO 90 GRAUS, ROSCA FEMEA TERMINAL, PLASTICO, PARA CONEXAO COM CRIMPAGEM EM TUBO PEX, DN 32 MM X 1"</t>
  </si>
  <si>
    <t xml:space="preserve">JOELHO 90 GRAUS, ROSCA MACHO TERMINAL, METALICO, PARA CONEXAO COM ANEL DESLIZANTE EM TUBO PEX, DN 16 MM X 1/2"</t>
  </si>
  <si>
    <t xml:space="preserve">JOELHO 90 GRAUS, ROSCA MACHO TERMINAL, METALICO, PARA CONEXAO COM ANEL DESLIZANTE EM TUBO PEX, DN 20 MM X 1/2"</t>
  </si>
  <si>
    <t xml:space="preserve">JOELHO 90 GRAUS, ROSCA MACHO TERMINAL, METALICO, PARA CONEXAO COM ANEL DESLIZANTE EM TUBO PEX, DN 20 MM X 3/4"</t>
  </si>
  <si>
    <t xml:space="preserve">JOELHO 90 GRAUS, ROSCA MACHO TERMINAL, METALICO, PARA CONEXAO COM ANEL DESLIZANTE EM TUBO PEX, DN 25 MM X 3/4"</t>
  </si>
  <si>
    <t xml:space="preserve">JOELHO 90 GRAUS, ROSCA MACHO TERMINAL, PLASTICO, PARA CONEXAO COM CRIMPAGEM EM TUBO PEX, DN 25 MM X 1/2"</t>
  </si>
  <si>
    <t xml:space="preserve">JOELHO 90 GRAUS, ROSCA MACHO TERMINAL, PLASTICO, PARA CONEXAO COM CRIMPAGEM EM TUBO PEX, DN 25 MM X 1"</t>
  </si>
  <si>
    <t xml:space="preserve">JOELHO 90 GRAUS, ROSCA MACHO TERMINAL, PLASTICO, PARA CONEXAO COM CRIMPAGEM EM TUBO PEX, DN 32 MM X 1"</t>
  </si>
  <si>
    <t xml:space="preserve">JOELHO, PVC COM ROSCA E BUCHA LATAO, 90 GRAUS,  3/4", PARA AGUA FRIA PREDIAL</t>
  </si>
  <si>
    <t xml:space="preserve">JOELHO, PVC SERIE R, 45 GRAUS, DN 100 MM, PARA ESGOTO PREDIAL</t>
  </si>
  <si>
    <t xml:space="preserve">JOELHO, PVC SERIE R, 45 GRAUS, DN 150 MM, PARA ESGOTO PREDIAL</t>
  </si>
  <si>
    <t xml:space="preserve">JOELHO, PVC SERIE R, 45 GRAUS, DN 40 MM, PARA ESGOTO PREDIAL</t>
  </si>
  <si>
    <t xml:space="preserve">JOELHO, PVC SERIE R, 45 GRAUS, DN 50 MM, PARA ESGOTO PREDIAL</t>
  </si>
  <si>
    <t xml:space="preserve">JOELHO, PVC SERIE R, 45 GRAUS, DN 75 MM, PARA ESGOTO PREDIAL</t>
  </si>
  <si>
    <t xml:space="preserve">JOELHO, PVC SERIE R, 90 GRAUS, DN 100 MM, PARA ESGOTO PREDIAL</t>
  </si>
  <si>
    <t xml:space="preserve">JOELHO, PVC SERIE R, 90 GRAUS, DN 150 MM, PARA ESGOTO PREDIAL</t>
  </si>
  <si>
    <t xml:space="preserve">JOELHO, PVC SERIE R, 90 GRAUS, DN 40 MM, PARA ESGOTO PREDIAL</t>
  </si>
  <si>
    <t xml:space="preserve">JOELHO, PVC SERIE R, 90 GRAUS, DN 50 MM, PARA ESGOTO PREDIAL</t>
  </si>
  <si>
    <t xml:space="preserve">JOELHO, PVC SERIE R, 90 GRAUS, DN 75 MM, PARA ESGOTO PREDIAL</t>
  </si>
  <si>
    <t xml:space="preserve">JOELHO, PVC SOLDAVEL, 45 GRAUS, 110 MM, PARA AGUA FRIA PREDIAL</t>
  </si>
  <si>
    <t xml:space="preserve">JOELHO, PVC SOLDAVEL, 45 GRAUS, 20 MM, PARA AGUA FRIA PREDIAL</t>
  </si>
  <si>
    <t xml:space="preserve">JOELHO, PVC SOLDAVEL, 45 GRAUS, 25 MM, PARA AGUA FRIA PREDIAL</t>
  </si>
  <si>
    <t xml:space="preserve">JOELHO, PVC SOLDAVEL, 45 GRAUS, 32 MM, PARA AGUA FRIA PREDIAL</t>
  </si>
  <si>
    <t xml:space="preserve">JOELHO, PVC SOLDAVEL, 45 GRAUS, 40 MM, PARA AGUA FRIA PREDIAL</t>
  </si>
  <si>
    <t xml:space="preserve">JOELHO, PVC SOLDAVEL, 45 GRAUS, 50 MM, PARA AGUA FRIA PREDIAL</t>
  </si>
  <si>
    <t xml:space="preserve">JOELHO, PVC SOLDAVEL, 45 GRAUS, 60 MM, PARA AGUA FRIA PREDIAL</t>
  </si>
  <si>
    <t xml:space="preserve">JOELHO, PVC SOLDAVEL, 45 GRAUS, 75 MM, PARA AGUA FRIA PREDIAL</t>
  </si>
  <si>
    <t xml:space="preserve">JOELHO, PVC SOLDAVEL, 45 GRAUS, 85 MM, PARA AGUA FRIA PREDIAL</t>
  </si>
  <si>
    <t xml:space="preserve">JOELHO, PVC SOLDAVEL, 90 GRAUS, 75 MM, PARA AGUA FRIA PREDIAL</t>
  </si>
  <si>
    <t xml:space="preserve">JOELHO, ROSCA FEMEA, COM BASE FIXA, METALICO, PARA CONEXAO COM ANEL DESLIZANTE EM TUBO PEX, DN 16 MM X 1/2"</t>
  </si>
  <si>
    <t xml:space="preserve">JOELHO, ROSCA FEMEA, COM BASE FIXA, METALICO, PARA CONEXAO COM ANEL DESLIZANTE EM TUBO PEX, DN 20 MM X 1/2"</t>
  </si>
  <si>
    <t xml:space="preserve">JOELHO, ROSCA FEMEA, COM BASE FIXA, METALICO, PARA CONEXAO COM ANEL DESLIZANTE EM TUBO PEX, DN 25 MM X 3/4"</t>
  </si>
  <si>
    <t xml:space="preserve">JOELHO, ROSCA FEMEA, COM BASE FIXA, PLASTICO, PARA CONEXAO COM CRIMPAGEM EM TUBO PEX, DN 25 MM X 1/2"</t>
  </si>
  <si>
    <t xml:space="preserve">JOELHO, ROSCA FEMEA, COM BASE FIXA, PLASTICO, PARA CONEXAO POR CRIMPAGEM EM TUBO PEX, DN 16 MM X 3/4"</t>
  </si>
  <si>
    <t xml:space="preserve">JOELHO, ROSCA FEMEA, COM BASE FIXA, PLASTICO, PARA CONEXAO POR CRIMPAGEM EM TUBO PEX, DN 20 MM X 3/4"</t>
  </si>
  <si>
    <t xml:space="preserve">JOGO DE FERRAGENS CROMADAS P/ PORTA DE VIDRO TEMPERADO, UMA FOLHA COMPOSTA: DOBRADICA SUPERIOR (101) E INFERIOR (103),TRINCO (502), FECHADURA (520),CONTRA FECHADURA (531),COM CAPUCHINHO</t>
  </si>
  <si>
    <t xml:space="preserve">JOGO DE TRANQUETA E ROSETA QUADRADA DE SOBREPOR SEM FUROS, EM LATAO CROMADO, *50 X 50* MM, PARA FECHADURA DE PORTA DE BANHEIRO</t>
  </si>
  <si>
    <t xml:space="preserve">JOGO DE TRANQUETA E ROSETA REDONDA DE SOBREPOR SEM FUROS, EM LATAO CROMADO, DIAMETRO *50* MM, PARA FECHADURA DE PORTA DE BANHEIRO</t>
  </si>
  <si>
    <t xml:space="preserve">JUNCAO DE REDUCAO INVERTIDA, PVC SOLDAVEL, 100 X 50 MM, SERIE NORMAL PARA ESGOTO PREDIAL</t>
  </si>
  <si>
    <t xml:space="preserve">JUNCAO DE REDUCAO INVERTIDA, PVC SOLDAVEL, 100 X 75 MM, SERIE NORMAL PARA ESGOTO PREDIAL</t>
  </si>
  <si>
    <t xml:space="preserve">JUNCAO DE REDUCAO SIMPLES, COM BOLSA PARA ANEL, PVC LEVE,  150 X 100 MM, PARA ESGOTO PREDIAL</t>
  </si>
  <si>
    <t xml:space="preserve">JUNCAO DUPLA, PVC SERIE R, DN 100 X 100 X 100 MM, PARA ESGOTO PREDIAL</t>
  </si>
  <si>
    <t xml:space="preserve">JUNCAO DUPLA, PVC SOLDAVEL, DN 100 X 100 X 100 MM , SERIE NORMAL PARA ESGOTO PREDIAL</t>
  </si>
  <si>
    <t xml:space="preserve">JUNCAO DUPLA, PVC SOLDAVEL, DN 75 X 75 X 75 MM , SERIE NORMAL PARA ESGOTO PREDIAL</t>
  </si>
  <si>
    <t xml:space="preserve">JUNCAO INVERTIDA, PVC SOLDAVEL, 75 X 75 MM, SERIE NORMAL PARA ESGOTO PREDIAL</t>
  </si>
  <si>
    <t xml:space="preserve">JUNCAO PVC  ROSCAVEL, 45 GRAUS, 1/2", PARA AGUA FRIA PREDIAL</t>
  </si>
  <si>
    <t xml:space="preserve">JUNCAO PVC  ROSCAVEL, 45 GRAUS, 3/4", PARA AGUA FRIA PREDIAL</t>
  </si>
  <si>
    <t xml:space="preserve">JUNCAO PVC, 45 GRAUS, ROSCAVEL, 1 1/4", AGUA FRIA PREDIAL</t>
  </si>
  <si>
    <t xml:space="preserve">JUNCAO PVC, 60 GRAUS, CIRCULAR,  DIAMETRO ENTRE 80 E 100 MM, PARA DRENAGEM PLUVIAL PREDIAL</t>
  </si>
  <si>
    <t xml:space="preserve">JUNCAO SIMPLES, PVC LEVE, 150 MM, PARA ESGOTO PREDIAL</t>
  </si>
  <si>
    <t xml:space="preserve">JUNCAO SIMPLES, PVC SERIE R, DN 100 X 100 MM, PARA ESGOTO PREDIAL</t>
  </si>
  <si>
    <t xml:space="preserve">JUNCAO SIMPLES, PVC SERIE R, DN 100 X 75 MM, PARA ESGOTO PREDIAL</t>
  </si>
  <si>
    <t xml:space="preserve">JUNCAO SIMPLES, PVC SERIE R, DN 150 X 100 MM, PARA ESGOTO PREDIAL</t>
  </si>
  <si>
    <t xml:space="preserve">JUNCAO SIMPLES, PVC SERIE R, DN 150 X 150 MM, PARA ESGOTO PREDIAL</t>
  </si>
  <si>
    <t xml:space="preserve">JUNCAO SIMPLES, PVC SERIE R, DN 40 X 40 MM, PARA ESGOTO PREDIAL</t>
  </si>
  <si>
    <t xml:space="preserve">JUNCAO SIMPLES, PVC SERIE R, DN 50 X 50 MM, PARA ESGOTO PREDIAL</t>
  </si>
  <si>
    <t xml:space="preserve">JUNCAO SIMPLES, PVC SERIE R, DN 75 X 75 MM, PARA ESGOTO PREDIAL</t>
  </si>
  <si>
    <t xml:space="preserve">JUNCAO SIMPLES, PVC, DN 100 X 50 MM, SERIE NORMAL PARA ESGOTO PREDIAL</t>
  </si>
  <si>
    <t xml:space="preserve">JUNCAO SIMPLES, PVC, DN 100 X 75 MM, SERIE NORMAL PARA ESGOTO PREDIAL</t>
  </si>
  <si>
    <t xml:space="preserve">JUNCAO SIMPLES, PVC, DN 50 X 50 MM, SERIE NORMAL PARA ESGOTO PREDIAL</t>
  </si>
  <si>
    <t xml:space="preserve">JUNCAO SIMPLES, PVC, DN 75 X 50 MM, SERIE NORMAL PARA ESGOTO PREDIAL</t>
  </si>
  <si>
    <t xml:space="preserve">JUNCAO SIMPLES, PVC, DN 75 X 75 MM, SERIE NORMAL PARA ESGOTO PREDIAL</t>
  </si>
  <si>
    <t xml:space="preserve">JUNCAO SIMPLES, PVC, 45 GRAUS, DN 100 X 100 MM, SERIE NORMAL PARA ESGOTO PREDIAL</t>
  </si>
  <si>
    <t xml:space="preserve">JUNCAO SIMPLES, PVC, 45 GRAUS, DN 40 X 40 MM, SERIE NORMAL PARA ESGOTO PREDIAL</t>
  </si>
  <si>
    <t xml:space="preserve">JUNCAO 2 GARRAS PARA FITA PERFURADA</t>
  </si>
  <si>
    <t xml:space="preserve">JUNCAO, PVC, 45 GRAUS, JE, BBB, DN 100 MM, PARA REDE COLETORA DE ESGOTO (NBR 10569)</t>
  </si>
  <si>
    <t xml:space="preserve">JUNCAO, PVC, 45 GRAUS, JE, BBB, DN 150 MM, PARA REDE COLETORA DE ESGOTO (NBR 10569)</t>
  </si>
  <si>
    <t xml:space="preserve">JUNCAO, PVC, 45 GRAUS, JE, BBB, DN 150 MM, PARA TUBO CORRUGADO E/OU LISO, REDE COLETORA DE ESGOTO (NBR 10569)</t>
  </si>
  <si>
    <t xml:space="preserve">JUNCAO, PVC, 45 GRAUS, JE, BBB, DN 200 MM, PARA TUBO CORRUGADO E/OU LISO, REDE COLETORA DE ESGOTO (NBR 10569)</t>
  </si>
  <si>
    <t xml:space="preserve">JUNCAO, PVC, 45 GRAUS, JE, BBB, DN 250 MM, PARA TUBO CORRUGADO E/OU LISO, REDE COLETORA DE ESGOTO (NBR 10569)</t>
  </si>
  <si>
    <t xml:space="preserve">JUNTA DE EXPANSAO BRONZE/LATAO (REF 900), PONTA X PONTA, 35 MM</t>
  </si>
  <si>
    <t xml:space="preserve">JUNTA DE EXPANSAO BRONZE/LATAO (REF 900), PONTA X PONTA, 42 MM</t>
  </si>
  <si>
    <t xml:space="preserve">JUNTA DE EXPANSAO BRONZE/LATAO (REF 900), PONTA X PONTA, 54 MM</t>
  </si>
  <si>
    <t xml:space="preserve">JUNTA DE EXPANSAO BRONZE/LATAO (REF 900), PONTA X PONTA, 66 MM</t>
  </si>
  <si>
    <t xml:space="preserve">JUNTA DE EXPANSAO DE COBRE (REF 900), PONTA X PONTA, 15 MM</t>
  </si>
  <si>
    <t xml:space="preserve">JUNTA DE EXPANSAO DE COBRE (REF 900), PONTA X PONTA, 22 MM</t>
  </si>
  <si>
    <t xml:space="preserve">JUNTA DE EXPANSAO DE COBRE (REF 900), PONTA X PONTA, 28 MM</t>
  </si>
  <si>
    <t xml:space="preserve">JUNTA DILATACAO ELASTICA PARA CONCRETO (FUGENBAND) O-12, ATE 5 MCA</t>
  </si>
  <si>
    <t xml:space="preserve">JUNTA DILATACAO ELASTICA PARA CONCRETO (FUGENBAND) O-22, ATE 30 MCA</t>
  </si>
  <si>
    <t xml:space="preserve">JUNTA DILATACAO ELASTICA PARA CONCRETO (FUGENBAND) O-35/10, ATE 100 MCA</t>
  </si>
  <si>
    <t xml:space="preserve">JUNTA DILATACAO ELASTICA PARA CONCRETO (FUGENBAND) O-35/6, ATE 100 MCA</t>
  </si>
  <si>
    <t xml:space="preserve">JUNTA PLASTICA DE DILATACAO PARA PISOS, COR CINZA, 10 X 4,5 MM (ALTURA X ESPESSURA)</t>
  </si>
  <si>
    <t xml:space="preserve">JUNTA PLASTICA DE DILATACAO PARA PISOS, COR CINZA, 17 X 3 MM (ALTURA X ESPESSURA)</t>
  </si>
  <si>
    <t xml:space="preserve">JUNTA PLASTICA DE DILATACAO PARA PISOS, COR CINZA, 27 X 3 MM (ALTURA X ESPESSURA)</t>
  </si>
  <si>
    <t xml:space="preserve">KIT ACESSORIOS PARA COMPRESSOR DE AR, 5 PECAS (PISTOLAS PINTURA, LIMPEZA E PULVERIZACAO, CALIBRADOR E MANGUEIRA)</t>
  </si>
  <si>
    <t xml:space="preserve">KIT CAVALETE, PVC, COM REGISTRO, PARA HIDROMETRO, BITOLAS 1/2" OU 3/4" - COMPLETO</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</si>
  <si>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</si>
  <si>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</si>
  <si>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</si>
  <si>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</si>
  <si>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</si>
  <si>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</si>
  <si>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 xml:space="preserve">KIT DE ACESSORIOS PARA BANHEIRO EM METAL CROMADO, 5 PECAS</t>
  </si>
  <si>
    <t xml:space="preserve">KIT DE MATERIAIS PARA BRACADEIRA PARA FIXACAO EM POSTE CIRCULAR, CONTEM TRES FIXADORES E UM ROLO DE FITA DE 3 M EM ACO CARBONO</t>
  </si>
  <si>
    <t xml:space="preserve">KIT DE PROTECAO ARSTOP PARA AR CONDICIONADO, TOMADA PADRAO 2P+T 20 A, COM DISJUNTOR UNIPOLAR DIN 20A</t>
  </si>
  <si>
    <t xml:space="preserve">KIT PORTA PRONTA DE MADEIRA, FOLHA LEVE (NBR 15930) DE 60 X 210 CM, E = *35* MM, COM MARCO EM ACO, NUCLEO COLMEIA, CAPA LISA EM HDF, ACABAMENTO MELAMINICO BRANCO (INCLUI MARCO, ALIZARES, DOBRADICAS E FECHADURA)</t>
  </si>
  <si>
    <t xml:space="preserve">KIT PORTA PRONTA DE MADEIRA, FOLHA LEVE (NBR 15930) DE 60 X 210 CM, E = 35 MM, NUCLEO COLMEIA, ESTRUTURA USINADA PARA FECHADURA, CAPA LISA EM HDF, ACABAMENTO EM PRIMER PARA PINTURA (INCLUI MARCO, ALIZARES E DOBRADICAS)</t>
  </si>
  <si>
    <t xml:space="preserve">KIT PORTA PRONTA DE MADEIRA, FOLHA LEVE (NBR 15930) DE 70 X 210 CM, E = *35* MM, COM MARCO EM ACO, NUCLEO COLMEIA, CAPA LISA EM HDF, ACABAMENTO MELAMINICO BRANCO (INCLUI MARCO, ALIZARES, DOBRADICAS E FECHADURA)</t>
  </si>
  <si>
    <t xml:space="preserve">KIT PORTA PRONTA DE MADEIRA, FOLHA LEVE (NBR 15930) DE 70 X 210 CM, E = 35 MM, NUCLEO COLMEIA, ESTRUTURA USINADA PARA FECHADURA, CAPA LISA EM HDF, ACABAMENTO EM PRIMER PARA PINTURA (INCLUI MARCO, ALIZARES E DOBRADICAS)</t>
  </si>
  <si>
    <t xml:space="preserve">KIT PORTA PRONTA DE MADEIRA, FOLHA LEVE (NBR 15930) DE 80 X 210 CM, E = *35* MM, COM MARCO EM ACO, NUCLEO COLMEIA, CAPA LISA EM HDF, ACABAMENTO MELAMINICO BRANCO (INCLUI MARCO, ALIZARES, DOBRADICAS E FECHADURA)</t>
  </si>
  <si>
    <t xml:space="preserve">KIT PORTA PRONTA DE MADEIRA, FOLHA LEVE (NBR 15930) DE 80 X 210 CM, E = 35 MM, NUCLEO COLMEIA, ESTRUTURA USINADA PARA FECHADURA, CAPA LISA EM HDF, ACABAMENTO EM PRIMER PARA PINTURA (INCLUI MARCO, ALIZARES E DOBRADICAS)</t>
  </si>
  <si>
    <t xml:space="preserve">KIT PORTA PRONTA DE MADEIRA, FOLHA LEVE (NBR 15930) DE 90 X 210 CM, E = *35* MM, COM MARCO EM ACO, NUCLEO COLMEIA, CAPA LISA EM HDF, ACABAMENTO MELAMINICO BRANCO (INCLUI MARCO, ALIZARES, DOBRADICAS E FECHADURA)</t>
  </si>
  <si>
    <t xml:space="preserve">KIT PORTA PRONTA DE MADEIRA, FOLHA LEVE (NBR 15930) DE 90 X 210 CM, E = 35 MM, NUCLEO COLMEIA, ESTRUTURA USINADA PARA FECHADURA, CAPA LISA EM HDF, ACABAMENTO EM PRIMER PARA PINTURA (INCLUI MARCO, ALIZARES E DOBRADICAS)</t>
  </si>
  <si>
    <t xml:space="preserve">KIT PORTA PRONTA DE MADEIRA, FOLHA MEDIA (NBR 15930) DE 60 X 210 CM, E = 35 MM, NUCLEO SARRAFEADO, ESTRUTURA USINADA PARA FECHADURA, CAPA LISA EM HDF, ACABAMENTO EM PRIMER PARA PINTURA (INCLUI MARCO, ALIZARES E DOBRADICAS)</t>
  </si>
  <si>
    <t xml:space="preserve">KIT PORTA PRONTA DE MADEIRA, FOLHA MEDIA (NBR 15930) DE 60 X 210 CM, E = 35 MM, NUCLEO SARRAFEADO, ESTRUTURA USINADA PARA FECHADURA, CAPA LISA EM HDF, ACABAMENTO MELAMINICO BRANCO (INCLUI MARCO, ALIZARES E DOBRADICAS)</t>
  </si>
  <si>
    <t xml:space="preserve">KIT PORTA PRONTA DE MADEIRA, FOLHA MEDIA (NBR 15930) DE 70 X 210 CM, E = 35 MM, NUCLEO SARRAFEADO, ESTRUTURA USINADA PARA FECHADURA, CAPA LISA EM HDF, ACABAMENTO EM PRIMER PARA PINTURA (INCLUI MARCO, ALIZARES E DOBRADICAS)</t>
  </si>
  <si>
    <t xml:space="preserve">KIT PORTA PRONTA DE MADEIRA, FOLHA MEDIA (NBR 15930) DE 70 X 210 CM, E = 35 MM, NUCLEO SARRAFEADO, ESTRUTURA USINADA PARA FECHADURA, CAPA LISA EM HDF, ACABAMENTO MELAMINICO BRANCO (INCLUI MARCO, ALIZARES E DOBRADICAS)</t>
  </si>
  <si>
    <t xml:space="preserve">KIT PORTA PRONTA DE MADEIRA, FOLHA MEDIA (NBR 15930) DE 80 X 210 CM, E = 35 MM, NUCLEO SARRAFEADO, ESTRUTURA USINADA PARA FECHADURA, CAPA LISA EM HDF, ACABAMENTO EM PRIMER PARA PINTURA (INCLUI MARCO, ALIZARES E DOBRADICAS)</t>
  </si>
  <si>
    <t xml:space="preserve">KIT PORTA PRONTA DE MADEIRA, FOLHA MEDIA (NBR 15930) DE 80 X 210 CM, E = 35 MM, NUCLEO SARRAFEADO, ESTRUTURA USINADA PARA FECHADURA, CAPA LISA EM HDF, ACABAMENTO MELAMINICO BRANCO (INCLUI MARCO, ALIZARES E DOBRADICAS)</t>
  </si>
  <si>
    <t xml:space="preserve">KIT PORTA PRONTA DE MADEIRA, FOLHA MEDIA (NBR 15930) DE 90 X 210 CM, E = 35 MM, NUCLEO SARRAFEADO, ESTRUTURA USINADA PARA FECHADURA, CAPA LISA EM HDF, ACABAMENTO EM PRIMER PARA PINTURA (INCLUI MARCO, ALIZARES E DOBRADICAS)</t>
  </si>
  <si>
    <t xml:space="preserve">KIT PORTA PRONTA DE MADEIRA, FOLHA MEDIA (NBR 15930) DE 90 X 210 CM, E = 35 MM, NUCLEO SARRAFEADO, ESTRUTURA USINADA PARA FECHADURA, CAPA LISA EM HDF, ACABAMENTO MELAMINICO BRANCO (INCLUI MARCO, ALIZARES E DOBRADICAS)</t>
  </si>
  <si>
    <t xml:space="preserve">KIT PORTA PRONTA DE MADEIRA, FOLHA PESADA (NBR 15930) DE 80 X 210 CM, E = 35 MM, NUCLEO SOLIDO, CAPA LISA EM HDF, ACABAMENTO MELAMINICO BRANCO (INCLUI MARCO, ALIZARES, DOBRADICAS E FECHADURA EXTERNA)</t>
  </si>
  <si>
    <t xml:space="preserve">KIT PORTA PRONTA DE MADEIRA, FOLHA PESADA (NBR 15930) DE 80 X 210 CM, E = 35 MM, NUCLEO SOLIDO, ESTRUTURA USINADA PARA FECHADURA, CAPA LISA EM HDF, ACABAMENTO EM LAMINADO NATURAL COM VERNIZ (INCLUI MARCO, ALIZARES E DOBRADICAS)</t>
  </si>
  <si>
    <t xml:space="preserve">KIT PORTA PRONTA DE MADEIRA, FOLHA PESADA (NBR 15930) DE 90 X 210 CM, E = 35 MM, NUCLEO SOLIDO, CAPA LISA EM HDF, ACABAMENTO MELAMINICO BRANCO (INCLUI MARCO, ALIZARES, DOBRADICAS E FECHADURA EXTERNA)</t>
  </si>
  <si>
    <t xml:space="preserve">KIT PORTA PRONTA DE MADEIRA, FOLHA PESADA (NBR 15930) DE 90 X 210 CM, E = 35 MM, NUCLEO SOLIDO, ESTRUTURA USINADA PARA FECHADURA, CAPA LISA EM HDF, ACABAMENTO EM LAMINADO NATURAL COM VERNIZ (INCLUI MARCO, ALIZARES E DOBRADICAS)</t>
  </si>
  <si>
    <t xml:space="preserve">LADRILHO HIDRAULICO, *20 x 20* CM, E= 2 CM, PADRAO COPACABANA, 2 CORES (PRETO E BRANCO)</t>
  </si>
  <si>
    <t xml:space="preserve">LADRILHO HIDRAULICO, *20 X 20* CM, E= 2 CM, DADOS, COR NATURAL</t>
  </si>
  <si>
    <t xml:space="preserve">LADRILHO HIDRAULICO, *20 X 20* CM, E= 2 CM, RAMPA, NATURAL</t>
  </si>
  <si>
    <t xml:space="preserve">LADRILHO HIDRAULICO, *20 X 20* CM, E= 2 CM, TATIL ALERTA OU DIRECIONAL, AMARELO</t>
  </si>
  <si>
    <t xml:space="preserve">LADRILHO HIDRAULICO, *30 X 30* CM, E= 2 CM, MILANO, NATURAL</t>
  </si>
  <si>
    <t xml:space="preserve">LAJE PRE-MOLDADA CONVENCIONAL (LAJOTAS + VIGOTAS) PARA FORRO, UNIDIRECIONAL, SOBRECARGA DE 100 KG/M2, VAO ATE 4,00 M (SEM COLOCACAO)</t>
  </si>
  <si>
    <t xml:space="preserve">LAJE PRE-MOLDADA CONVENCIONAL (LAJOTAS + VIGOTAS) PARA FORRO, UNIDIRECIONAL, SOBRECARGA DE 100 KG/M2, VAO ATE 4,50 M (SEM COLOCACAO)</t>
  </si>
  <si>
    <t xml:space="preserve">LAJE PRE-MOLDADA CONVENCIONAL (LAJOTAS + VIGOTAS) PARA FORRO, UNIDIRECIONAL, SOBRECARGA 100 KG/M2, VAO ATE 5,00 M (SEM COLOCACAO)</t>
  </si>
  <si>
    <t xml:space="preserve">LAJE PRE-MOLDADA CONVENCIONAL (LAJOTAS + VIGOTAS) PARA PISO, UNIDIRECIONAL, SOBRECARGA DE 200 KG/M2, VAO ATE 3,50 M (SEM COLOCACAO)</t>
  </si>
  <si>
    <t xml:space="preserve">LAJE PRE-MOLDADA CONVENCIONAL (LAJOTAS + VIGOTAS) PARA PISO, UNIDIRECIONAL, SOBRECARGA DE 200 KG/M2, VAO ATE 4,50 M (SEM COLOCACAO)</t>
  </si>
  <si>
    <t xml:space="preserve">LAJE PRE-MOLDADA CONVENCIONAL (LAJOTAS + VIGOTAS) PARA PISO, UNIDIRECIONAL, SOBRECARGA DE 200 KG/M2, VAO ATE 5,00 M (SEM COLOCACAO)</t>
  </si>
  <si>
    <t xml:space="preserve">LAJE PRE-MOLDADA CONVENCIONAL (LAJOTAS + VIGOTAS) PARA PISO, UNIDIRECIONAL, SOBRECARGA DE 350 KG/M2, VAO ATE 4,50 M (SEM COLOCACAO)</t>
  </si>
  <si>
    <t xml:space="preserve">LAJE PRE-MOLDADA CONVENCIONAL (LAJOTAS + VIGOTAS) PARA PISO, UNIDIRECIONAL, SOBRECARGA DE 350 KG/M2, VAO ATE 5,00 M (SEM COLOCACAO)</t>
  </si>
  <si>
    <t xml:space="preserve">LAJE PRE-MOLDADA CONVENCIONAL (LAJOTAS + VIGOTAS) PARA PISO, UNIDIRECIONAL, SOBRECARGA 350 KG/M2 VAO ATE 3,50 M (SEM COLOCACAO)</t>
  </si>
  <si>
    <t xml:space="preserve">LAJE PRE-MOLDADA DE TRANSICAO EXCENTRICA EM CONCRETO ARMADO, DN 1200 MM, FURO CIRCULAR DN 600 MM, ESPESSURA 12 CM</t>
  </si>
  <si>
    <t xml:space="preserve">LAJE PRE-MOLDADA DE TRANSICAO EXCENTRICA EM CONCRETO ARMADO, DN 1500 MM, FURO CIRCULAR DN 530 MM, ESPESSURA 15 CM</t>
  </si>
  <si>
    <t xml:space="preserve">LAJE PRE-MOLDADA TRELICADA (LAJOTAS + VIGOTAS) PARA FORRO, UNIDIRECIONAL, SOBRECARGA DE 100 KG/M2, VAO ATE 6,00 M (SEM COLOCACAO)</t>
  </si>
  <si>
    <t xml:space="preserve">LAJE PRE-MOLDADA TRELICADA (LAJOTAS + VIGOTAS) PARA PISO, UNIDIRECIONAL, SOBRECARGA DE 200 KG/M2, VAO ATE 6,00 M (SEM COLOCACAO)</t>
  </si>
  <si>
    <t xml:space="preserve">LAMBRIS DE ALUMINIO *0,6* KG/M</t>
  </si>
  <si>
    <t xml:space="preserve">LAMPADA DE LUZ MISTA 160 W, BASE E27 (220 V)</t>
  </si>
  <si>
    <t xml:space="preserve">LAMPADA DE LUZ MISTA 250 W, BASE E27 (220 V)</t>
  </si>
  <si>
    <t xml:space="preserve">LAMPADA DE LUZ MISTA 500 W, BASE E40 (220 V)</t>
  </si>
  <si>
    <t xml:space="preserve">LAMPADA FLUORESCENTE COMPACTA BRANCA 135 W, BASE E40 (127/220 V)</t>
  </si>
  <si>
    <t xml:space="preserve">LAMPADA FLUORESCENTE COMPACTA 2U BRANCA 15 W, BASE E27 (127/220 V)</t>
  </si>
  <si>
    <t xml:space="preserve">LAMPADA FLUORESCENTE COMPACTA 2U/3U BRANCA 9/10 W, BASE E27 (127/220 V)</t>
  </si>
  <si>
    <t xml:space="preserve">LAMPADA FLUORESCENTE COMPACTA 3U BRANCA 20 W, BASE E27 (127/220 V)</t>
  </si>
  <si>
    <t xml:space="preserve">LAMPADA FLUORESCENTE ESPIRAL BRANCA 45 W, BASE E27 (127/220 V)</t>
  </si>
  <si>
    <t xml:space="preserve">LAMPADA FLUORESCENTE ESPIRAL BRANCA 65 W, BASE E27 (127/220 V)</t>
  </si>
  <si>
    <t xml:space="preserve">LAMPADA FLUORESCENTE TUBULAR T10, DE 20 OU 40 W, BIVOLT</t>
  </si>
  <si>
    <t xml:space="preserve">LAMPADA FLUORESCENTE TUBULAR T5 DE 14 W, BIVOLT</t>
  </si>
  <si>
    <t xml:space="preserve">LAMPADA FLUORESCENTE TUBULAR T8 DE 16/18 W, BIVOLT</t>
  </si>
  <si>
    <t xml:space="preserve">LAMPADA FLUORESCENTE TUBULAR T8 DE 32/36 W, BIVOLT</t>
  </si>
  <si>
    <t xml:space="preserve">LAMPADA LED TIPO DICROICA BIVOLT, LUZ BRANCA, 5 W (BASE GU10)</t>
  </si>
  <si>
    <t xml:space="preserve">LAMPADA LED TUBULAR BIVOLT 18/20 W, BASE G13</t>
  </si>
  <si>
    <t xml:space="preserve">LAMPADA LED TUBULAR BIVOLT 9/10 W, BASE G13</t>
  </si>
  <si>
    <t xml:space="preserve">LAMPADA LED 10 W BIVOLT BRANCA, FORMATO TRADICIONAL (BASE E27)</t>
  </si>
  <si>
    <t xml:space="preserve">LAMPADA LED 6 W BIVOLT BRANCA, FORMATO TRADICIONAL (BASE E27)</t>
  </si>
  <si>
    <t xml:space="preserve">LAMPADA VAPOR DE SODIO OVOIDE 150 W (BASE E40)</t>
  </si>
  <si>
    <t xml:space="preserve">LAMPADA VAPOR DE SODIO OVOIDE 250 W (BASE E40)</t>
  </si>
  <si>
    <t xml:space="preserve">LAMPADA VAPOR DE SODIO OVOIDE 400 W (BASE E40)</t>
  </si>
  <si>
    <t xml:space="preserve">LAMPADA VAPOR MERCURIO 125 W (BASE E27)</t>
  </si>
  <si>
    <t xml:space="preserve">LAMPADA VAPOR MERCURIO 250 W (BASE E40)</t>
  </si>
  <si>
    <t xml:space="preserve">LAMPADA VAPOR MERCURIO 400 W (BASE E40)</t>
  </si>
  <si>
    <t xml:space="preserve">LAMPADA VAPOR METALICO OVOIDE 150 W, BASE E27/E40</t>
  </si>
  <si>
    <t xml:space="preserve">LAMPADA VAPOR METALICO TUBULAR 400 W (BASE E40)</t>
  </si>
  <si>
    <t xml:space="preserve">LAVADORA DE ALTA PRESSAO (LAVA-JATO) PARA AGUA FRIA, PRESSAO DE OPERACAO ENTRE 1400 E 1900 LIB/POL2, VAZAO MAXIMA ENTRE  400 E 700 L/H</t>
  </si>
  <si>
    <t xml:space="preserve">LAVATORIO DE CANTO LOUCA BRANCA SUSPENSO *40 X 30* CM</t>
  </si>
  <si>
    <t xml:space="preserve">LAVATORIO LOUCA BRANCA COM COLUNA *44 X 35,5* CM</t>
  </si>
  <si>
    <t xml:space="preserve">LAVATORIO LOUCA BRANCA COM COLUNA *54 X 44* CM</t>
  </si>
  <si>
    <t xml:space="preserve">LAVATORIO LOUCA BRANCA SUSPENSO *40 X 30* CM</t>
  </si>
  <si>
    <t xml:space="preserve">LAVATORIO LOUCA COR COM COLUNA *54 X 44* CM</t>
  </si>
  <si>
    <t xml:space="preserve">LAVATORIO LOUCA COR SUSPENSO *40 X 30* CM</t>
  </si>
  <si>
    <t xml:space="preserve">LAVATORIO/CUBA DE EMBUTIR OVAL LOUCA BRANCA SEM LADRAO *50 X 35* CM</t>
  </si>
  <si>
    <t xml:space="preserve">LAVATORIO/CUBA DE EMBUTIR OVAL LOUCA COR SEM LADRAO *50 X 35* CM</t>
  </si>
  <si>
    <t xml:space="preserve">LAVATORIO/CUBA DE SOBREPOR OVAL PEQUENA LOUCA BRANCA SEM LADRAO *31 X 44*</t>
  </si>
  <si>
    <t xml:space="preserve">LAVATORIO/CUBA DE SOBREPOR RETANGULAR LOUCA BRANCA COM LADRAO *52 X 45* CM</t>
  </si>
  <si>
    <t xml:space="preserve">LAVATORIO/CUBA DE SOBREPOR RETANGULAR LOUCA COR COM LADRAO *52 X 45* CM</t>
  </si>
  <si>
    <t xml:space="preserve">LEITURISTA OU CADASTRISTA DE REDES DE AGUA E ESGOTO</t>
  </si>
  <si>
    <t xml:space="preserve">LEITURISTA OU CADASTRISTA DE REDES DE AGUA E ESGOTO (MENSALISTA)</t>
  </si>
  <si>
    <t xml:space="preserve">LETRA ACO INOX (AISI 304), CHAPA NUM. 22, RECORTADO, H= 20 CM (SEM RELEVO)</t>
  </si>
  <si>
    <t xml:space="preserve">LEVANTADOR DE JANELA GUILHOTINA, EM LATAO CROMADO</t>
  </si>
  <si>
    <t xml:space="preserve">LIMPADORA A SUCCAO, TANQUE 12000 L, BASCULAMENTO HIDRAULICO, BOMBA 12 M3/MIN 95% VACUO (INCLUI MONTAGEM, NAO INCLUI CAMINHAO)</t>
  </si>
  <si>
    <t xml:space="preserve">LIMPADORA DE SUCCAO TANQUE 7000 L, BOMBA 12 M3/MIN 95% VACUO (INCLUI MONTAGEM, NAO INCLUI CAMINHAO)</t>
  </si>
  <si>
    <t xml:space="preserve">LIMPADORA DE SUCCAO, TANQUE 11000 L, BOMBA 340 M3/MIN (INCLUI MONTAGEM, NAO INCLUI CAMINHAO)</t>
  </si>
  <si>
    <t xml:space="preserve">LIMPADORA DE SUCCAO, TANQUE 5500 L, BOMBA 60M3/MIN, VACUO 500 MBAR (INCLUI MONTAGEM, NAO INCLUI CAMINHAO)</t>
  </si>
  <si>
    <t xml:space="preserve">LINHA DE PEDREIRO LISA 100 M</t>
  </si>
  <si>
    <t xml:space="preserve">LIQUIDO PARA BRILHO PAREDES INTERNAS</t>
  </si>
  <si>
    <t xml:space="preserve">LIXA D'AGUA EM FOLHA, GRAO 100</t>
  </si>
  <si>
    <t xml:space="preserve">LIXA EM FOLHA PARA FERRO, NUMERO 150</t>
  </si>
  <si>
    <t xml:space="preserve">LIXA EM FOLHA PARA PAREDE OU MADEIRA, NUMERO 120 (COR VERMELHA)</t>
  </si>
  <si>
    <t xml:space="preserve">LIXADEIRA ELETRICA ANGULAR PARA CONCRETO, POTENCIA 1.400 W, PRATO DIAMANTADO DE 5''</t>
  </si>
  <si>
    <t xml:space="preserve">LIXADEIRA ELETRICA ANGULAR, PARA DISCO DE 7 " (180 MM), POTENCIA DE 2.200 W, *5.000* RPM, 220 V</t>
  </si>
  <si>
    <t xml:space="preserve">LIXEIRA DUPLA, COM CAPACIDADE VOLUMETRICA DE 60L*, FABRICADA EM TUBO DE ACO CARBONO, CESTOS EM CHAPA DE ACO E PINTURA NO PROCESSO ELETROSTATICO - PARA ACADEMIA AO AR LIVRE / ACADEMIA DA TERCEIRA IDADE - ATI</t>
  </si>
  <si>
    <t xml:space="preserve">LOCACAO DE ANDAIME METALICO TIPO FACHADEIRO, LARGURA DE 1,20 M, ALTURA POR PECA DE 2,0 M, INCLUINDO SAPATAS E ITENS NECESSARIOS A INSTALACAO</t>
  </si>
  <si>
    <t xml:space="preserve">M2XMES</t>
  </si>
  <si>
    <t xml:space="preserve">LOCACAO DE ANDAIME METALICO TUBULAR DE ENCAIXE, TIPO DE TORRE, COM LARGURA DE 1 ATE 1,5 M E ALTURA DE *1,00* M</t>
  </si>
  <si>
    <t xml:space="preserve">MXMES </t>
  </si>
  <si>
    <t xml:space="preserve">LOCACAO DE ANDAIME SUSPENSO OU BALANCIM MANUAL, CAPACIDADE DE CARGA TOTAL DE APROXIMADAMENTE 250 KG/M2, PLATAFORMA DE 1,50 M X 0,80 M (C X L), CABO DE 45 M</t>
  </si>
  <si>
    <t xml:space="preserve">LOCACAO DE APRUMADOR METALICO DE PILAR, COM ALTURA E ANGULO REGULAVEIS, EXTENSAO DE *1,50* A *2,80* M</t>
  </si>
  <si>
    <t xml:space="preserve">LOCACAO DE BARRA DE ANCORAGEM DE 0,80 A 1,20 M DE EXTENSAO, COM ROSCA DE 5/8", INCLUINDO PORCA E FLANGE</t>
  </si>
  <si>
    <t xml:space="preserve">LOCACAO DE BOMBA MANUAL PARA TESTE HIDROSTATICO ATE 30 BAR</t>
  </si>
  <si>
    <t xml:space="preserve">LOCACAO DE BOMBA MANUAL PARA TESTE HIDROSTATICO ATE 60 BAR</t>
  </si>
  <si>
    <t xml:space="preserve">LOCACAO DE BOMBA SUBMERSIVEL PARA DRENAGEM E ESGOTAMENTO, MOTOR ELETRICO TRIFASICO, POTENCIA DE 1 CV, DIAMETRO DE RECALQUE DE 2". FAIXA DE OPERACAO: Q=25 M3/H (+ OU - 1 M3/H) E AMT=2 M; Q=12 M3/H (+ OU - 2 M3/H) E AMT = 12 M (+ OU - 2 M)</t>
  </si>
  <si>
    <t xml:space="preserve">LOCACAO DE BOMBA SUBMERSIVEL PARA DRENAGEM E ESGOTAMENTO, MOTOR ELETRICO TRIFASICO, POTENCIA DE 2 CV, DIAMETRO DE RECALQUE DE 2". FAIXA DE OPERACAO: Q=35 M3/H (+ OU - 3 M3/H) E AMT=2 M; Q=13 M3/H (+ OU - 3 M3/H) E AMT = 17 M (+ OU - 3 M)</t>
  </si>
  <si>
    <t xml:space="preserve">LOCACAO DE BOMBA SUBMERSIVEL PARA DRENAGEM E ESGOTAMENTO, MOTOR ELETRICO TRIFASICO, POTENCIA DE 2 CV, DIAMETRO DE RECALQUE DE 3". FAIXA DE OPERACAO: Q=70 M3/H (+ OU - 2 M3/H) E AMT=2 M; Q=9,5 M3/H (+ OU - 3,5 M3/H) E AMT = 10 M (+ OU - 2 M)</t>
  </si>
  <si>
    <t xml:space="preserve">LOCACAO DE BOMBA SUBMERSIVEL PARA DRENAGEM E ESGOTAMENTO, MOTOR ELETRICO TRIFASICO, POTENCIA DE 3 CV, DIAMETRO DE RECALQUE DE 2". FAIXA DE OPERACAO: Q=84 M3/H (+ OU - 2,5 M3/H) E AMT=2 M; Q=9,1 M3/H (+ OU - 2 M3/H) E AMT = 12 M (+ OU - 2 M)</t>
  </si>
  <si>
    <t xml:space="preserve">LOCACAO DE BOMBA SUBMERSIVEL PARA DRENAGEM E ESGOTAMENTO, MOTOR ELETRICO TRIFASICO, POTENCIA DE 4 CV, DIAMETRO DE RECALQUE DE 3". FAIXA DE OPERACAO: Q=60 M3/H (+ OU - 1 M3/H) E AMT=2 M; Q=11 M3/H (+ OU - 1 M3/H) E AMT = 23 M (+ OU - 1 M)</t>
  </si>
  <si>
    <t xml:space="preserve">LOCACAO DE CONTAINER 2,30  X  6,00 M, ALT. 2,50 M, COM 1 SANITARIO, PARA ESCRITORIO, COMPLETO, SEM DIVISORIAS INTERNAS</t>
  </si>
  <si>
    <t xml:space="preserve">LOCACAO DE CONTAINER 2,30  X  6,00 M, ALT. 2,50 M, PARA ESCRITORIO, SEM DIVISORIAS INTERNAS E SEM SANITARIO</t>
  </si>
  <si>
    <t xml:space="preserve">LOCACAO DE CONTAINER 2,30 X 4,30 M, ALT. 2,50 M, P/ SANITARIO, C/ 5 BACIAS, 1 LAVATORIO E 4 MICTORIOS</t>
  </si>
  <si>
    <t xml:space="preserve">LOCACAO DE CONTAINER 2,30 X 4,30 M, ALT. 2,50 M, PARA SANITARIO, COM 3 BACIAS, 4 CHUVEIROS, 1 LAVATORIO E 1 MICTORIO</t>
  </si>
  <si>
    <t xml:space="preserve">LOCACAO DE CONTAINER 2,30 X 6,00 M, ALT. 2,50 M,  PARA SANITARIO,  COM 4 BACIAS, 8 CHUVEIROS,1 LAVATORIO E 1 MICTORIO</t>
  </si>
  <si>
    <t xml:space="preserve">LOCACAO DE CRUZETA PARA ESCORA METALICA</t>
  </si>
  <si>
    <t xml:space="preserve">LOCACAO DE ELEVADOR DE CARGA A CABO, CABINE SEMI FECHADA *2,0* X *1,5* X *2,0* M, CAPACIDADE DE CARGA 1000 KG, TORRE  *2,38* X *2,21* X 15 M, GUINCHO DE EMBREAGEM, FREIO DE SEGURANCA, LIMITADOR DE VELOCIDADE E CANCELA</t>
  </si>
  <si>
    <t xml:space="preserve">LOCACAO DE ELEVADOR DE CREMALHEIRA CABINE SIMPLES FECHADA 1,5 X 2,5 X 2,35 M (UMA POR TORRE), CAPACIDADE DE CARGA *1200* KG (15 PESSOAS), TORRE DE 24 M (16 MODULOS), 16 PARADAS, FREIO DE SEGURANCA, LIMITADOR DE CARGA</t>
  </si>
  <si>
    <t xml:space="preserve">LOCACAO DE ESCORA METALICA TELESCOPICA, COM ALTURA REGULAVEL DE *1,80* A *3,20* M, COM CAPACIDADE DE CARGA DE NO MINIMO 1000 KGF (10 KN), INCLUSO TRIPE E FORCADO</t>
  </si>
  <si>
    <t xml:space="preserve">LOCACAO DE FORMA PLASTICA PARA LAJE NERVURADA, DIMENSOES *60* X *60* X *16* CM</t>
  </si>
  <si>
    <t xml:space="preserve">LOCACAO DE NIVEL OPTICO, COM PRECISAO DE 0,7 MM, AUMENTO DE 32X</t>
  </si>
  <si>
    <t xml:space="preserve">LOCACAO DE PERFURATRIZ PNEUMATICA DE PESO MEDIO, * 18 * KG, PARA ROCHA</t>
  </si>
  <si>
    <t xml:space="preserve">LOCACAO DE PERFURATRIZ PNEUMATICA DE PESO MEDIO, * 24 * KG, PARA ROCHA</t>
  </si>
  <si>
    <t xml:space="preserve">LOCACAO DE TALHA ELETRICA 3 T, VELOCIDADE  2,1 M / MIN, POTENCIA 1,3 KW</t>
  </si>
  <si>
    <t xml:space="preserve">LOCACAO DE TALHA MANUAL DE CORRENTE, CAPACIDADE DE 2 T COM ELEVACAO DE 3 M</t>
  </si>
  <si>
    <t xml:space="preserve">LOCACAO DE TEODOLITO ELETRONICO, PRECISAO ANGULAR DE 5 A 7 SEGUNDOS, INCLUINDO TRIPE</t>
  </si>
  <si>
    <t xml:space="preserve">LOCACAO DE TORRE METALICA COMPLETA PARA UMA CARGA DE 8 TF (80 KN)  E PE DIREITO DE 6 M, INCLUINDO MODULOS , DIAGONAIS, SAPATAS E FORCADOS</t>
  </si>
  <si>
    <t xml:space="preserve">LOCACAO DE VIGA SANDUICHE METALICA VAZADA PARA TRAVAMENTO DE PILARES, ALTURA DE *8* CM, LARGURA DE *6* CM E EXTENSAO DE 2 M</t>
  </si>
  <si>
    <t xml:space="preserve">LONA PLASTICA PRETA, E= 150 MICRA</t>
  </si>
  <si>
    <t xml:space="preserve">LONA PLASTICA PRETA, E= 200 MICRA (COLETADO CAIXA)</t>
  </si>
  <si>
    <t xml:space="preserve">LONA PLASTICA, PRETA, LARGURA  8 M, E= 150 MICRA</t>
  </si>
  <si>
    <t xml:space="preserve">LUMINARIA ABERTA P/ ILUMINACAO PUBLICA, TIPO X-57 PETERCO OU EQUIV</t>
  </si>
  <si>
    <t xml:space="preserve">LUMINARIA DE EMBUTIR EM CHAPA DE ACO PARA 2 LAMPADAS FLUORESCENTES DE 14 W COM REFLETOR E ALETAS EM ALUMINIO, COMPLETA (INCLUI REATOR E LAMPADAS)</t>
  </si>
  <si>
    <t xml:space="preserve">LUMINARIA DE EMBUTIR EM CHAPA DE ACO PARA 4 LAMPADAS FLUORESCENTES DE 14 W *60 X 60 CM* ALETADA (NAO INCLUI REATOR E LAMPADAS)</t>
  </si>
  <si>
    <t xml:space="preserve">LUMINARIA DE EMERGENCIA 30 LEDS, POTENCIA 2 W, BATERIA DE LITIO, AUTONOMIA DE 6 HORAS</t>
  </si>
  <si>
    <t xml:space="preserve">LUMINARIA DE LED PARA ILUMINACAO PUBLICA, DE 98 W  ATE 137 W, INVOLUCRO EM ALUMINIO OU ACO INOX (COLETADO CAIXA)</t>
  </si>
  <si>
    <t xml:space="preserve">LUMINARIA DE SOBREPOR EM CHAPA DE ACO COM ALETAS PLASTICAS, PARA 1 LAMPADA, BASE E27, POTENCIA MAXIMA 40/60 W (NAO INCLUI LAMPADA)</t>
  </si>
  <si>
    <t xml:space="preserve">LUMINARIA DE SOBREPOR EM CHAPA DE ACO COM ALETAS PLASTICAS, PARA 2 LAMPADAS, BASE E27, POTENCIA MAXIMA 40/60 W (NAO INCLUI LAMPADAS)</t>
  </si>
  <si>
    <t xml:space="preserve">LUMINARIA DE SOBREPOR EM CHAPA DE ACO PARA 1 LAMPADA FLUORESCENTE DE *18* W, ALETADA, COMPLETA (LAMPADA E REATOR INCLUSOS)</t>
  </si>
  <si>
    <t xml:space="preserve">LUMINARIA DE SOBREPOR EM CHAPA DE ACO PARA 1 LAMPADA FLUORESCENTE DE *18* W, PERFIL COMERCIAL (NAO INCLUI REATOR E LAMPADA)</t>
  </si>
  <si>
    <t xml:space="preserve">LUMINARIA DE SOBREPOR EM CHAPA DE ACO PARA 1 LAMPADA FLUORESCENTE DE *36* W, ALETADA, COMPLETA (LAMPADA E REATOR INCLUSOS)</t>
  </si>
  <si>
    <t xml:space="preserve">LUMINARIA DE SOBREPOR EM CHAPA DE ACO PARA 1 LAMPADA FLUORESCENTE DE *36* W, PERFIL COMERCIAL (NAO INCLUI REATOR E LAMPADA)</t>
  </si>
  <si>
    <t xml:space="preserve">LUMINARIA DE SOBREPOR EM CHAPA DE ACO PARA 2 LAMPADAS FLUORESCENTES DE *18* W, ALETADA, COMPLETA (LAMPADAS E REATOR INCLUSOS)</t>
  </si>
  <si>
    <t xml:space="preserve">LUMINARIA DE SOBREPOR EM CHAPA DE ACO PARA 2 LAMPADAS FLUORESCENTES DE *18* W, PERFIL COMERCIAL (NAO INCLUI REATOR E LAMPADAS)</t>
  </si>
  <si>
    <t xml:space="preserve">LUMINARIA DE SOBREPOR EM CHAPA DE ACO PARA 2 LAMPADAS FLUORESCENTES DE *36* W, ALETADA, COMPLETA (LAMPADAS E REATOR INCLUSOS)</t>
  </si>
  <si>
    <t xml:space="preserve">LUMINARIA DE SOBREPOR EM CHAPA DE ACO PARA 2 LAMPADAS FLUORESCENTES DE *36* W, PERFIL COMERCIAL (NAO INCLUI REATOR E LAMPADAS)</t>
  </si>
  <si>
    <t xml:space="preserve">LUMINARIA DE TETO PLAFON/PLAFONIER EM PLASTICO COM BASE E27, POTENCIA MAXIMA 60 W (NAO INCLUI LAMPADA)</t>
  </si>
  <si>
    <t xml:space="preserve">LUMINARIA DUPLA P/SINALIZACAO, TIPO WETZEL AS-2/110 OU EQUIV</t>
  </si>
  <si>
    <t xml:space="preserve">LUMINARIA HERMETICA IP-65 PARA 2 DUAS LAMPADAS DE 14/16/18/20 W (NAO INCLUI REATOR E LAMPADAS)</t>
  </si>
  <si>
    <t xml:space="preserve">LUMINARIA HERMETICA IP-65 PARA 2 DUAS LAMPADAS DE 28/32/36/40 W (NAO INCLUI REATOR E LAMPADAS)</t>
  </si>
  <si>
    <t xml:space="preserve">LUMINARIA LED PLAFON REDONDO DE SOBREPOR BIVOLT 12/13 W,  D = *17* CM</t>
  </si>
  <si>
    <t xml:space="preserve">LUMINARIA LED REFLETOR RETANGULAR BIVOLT, LUZ BRANCA, 10 W</t>
  </si>
  <si>
    <t xml:space="preserve">LUMINARIA LED REFLETOR RETANGULAR BIVOLT, LUZ BRANCA, 30 W</t>
  </si>
  <si>
    <t xml:space="preserve">LUMINARIA LED REFLETOR RETANGULAR BIVOLT, LUZ BRANCA, 50 W</t>
  </si>
  <si>
    <t xml:space="preserve">LUMINARIA PLAFON REDONDO COM VIDRO FOSCO DIAMETRO *25* CM, PARA 1 LAMPADA, BASE E27, POTENCIA MAXIMA 40/60 W (NAO INCLUI LAMPADA)</t>
  </si>
  <si>
    <t xml:space="preserve">LUMINARIA PLAFON REDONDO COM VIDRO FOSCO DIAMETRO *30* CM, PARA 2 LAMPADAS, BASE E27, POTENCIA MAXIMA 40/60 W (NAO INCLUI LAMPADAS)</t>
  </si>
  <si>
    <t xml:space="preserve">LUMINARIA PROVA DE TEMPO PETERCO Y.31/1</t>
  </si>
  <si>
    <t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</si>
  <si>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 xml:space="preserve">LUMINARIA SPOT DE SOBREPOR EM ALUMINIO COM ALETA PLASTICA PARA 1 LAMPADA, BASE E27, POTENCIA MAXIMA 40/60 W (NAO INCLUI LAMPADA)</t>
  </si>
  <si>
    <t xml:space="preserve">LUMINARIA SPOT DE SOBREPOR EM ALUMINIO COM ALETA PLASTICA PARA 2 LAMPADAS, BASE E27, POTENCIA MAXIMA 40/60 W (NAO INCLUI LAMPADA)</t>
  </si>
  <si>
    <t xml:space="preserve">LUMINARIA TIPO TARTARUGA A PROVA DE TEMPO, GASES, VAPOR E PO, EM ALUMINIO, COM GRADE, BASE E27, POTENCIA MAXIMA 100 W - REF Y 25/1 (NAO INCLUI LAMPADA)</t>
  </si>
  <si>
    <t xml:space="preserve">LUMINARIA TIPO TARTARUGA PARA AREA EXTERNA EM ALUMINIO, COM GRADE, PARA 1 LAMPADA, BASE E27, POTENCIA MAXIMA 40/60 W (NAO INCLUI LAMPADA)</t>
  </si>
  <si>
    <t xml:space="preserve">LUVA CPVC, SOLDAVEL, 15 MM, PARA AGUA QUENTE PREDIAL</t>
  </si>
  <si>
    <t xml:space="preserve">LUVA CPVC, SOLDAVEL, 22 MM, PARA AGUA QUENTE PREDIAL</t>
  </si>
  <si>
    <t xml:space="preserve">LUVA CPVC, SOLDAVEL, 28 MM, PARA AGUA QUENTE PREDIAL</t>
  </si>
  <si>
    <t xml:space="preserve">LUVA CPVC, SOLDAVEL, 35 MM, PARA AGUA QUENTE PREDIAL</t>
  </si>
  <si>
    <t xml:space="preserve">LUVA CPVC, SOLDAVEL, 42 MM, PARA AGUA QUENTE PREDIAL</t>
  </si>
  <si>
    <t xml:space="preserve">LUVA CPVC, SOLDAVEL, 54 MM, PARA AGUA QUENTE PREDIAL</t>
  </si>
  <si>
    <t xml:space="preserve">LUVA CPVC, SOLDAVEL, 73 MM, PARA AGUA QUENTE PREDIAL</t>
  </si>
  <si>
    <t xml:space="preserve">LUVA CPVC, SOLDAVEL, 89 MM, PARA AGUA QUENTE PREDIAL</t>
  </si>
  <si>
    <t xml:space="preserve">LUVA DE BORRACHA ISOLANTE PARA ALTA TENSAO, RESISTENTE A OZONIO, TENSAO DE ENSAIO 2,5 KV (PAR)</t>
  </si>
  <si>
    <t xml:space="preserve">LUVA DE COBRE (REF 600) SEM ANEL DE SOLDA, BOLSA X BOLSA, 104 MM</t>
  </si>
  <si>
    <t xml:space="preserve">LUVA DE COBRE (REF 600) SEM ANEL DE SOLDA, BOLSA X BOLSA, 15 MM</t>
  </si>
  <si>
    <t xml:space="preserve">LUVA DE COBRE (REF 600) SEM ANEL DE SOLDA, BOLSA X BOLSA, 22 MM</t>
  </si>
  <si>
    <t xml:space="preserve">LUVA DE COBRE (REF 600) SEM ANEL DE SOLDA, BOLSA X BOLSA, 28 MM</t>
  </si>
  <si>
    <t xml:space="preserve">LUVA DE COBRE (REF 600) SEM ANEL DE SOLDA, BOLSA X BOLSA, 35 MM</t>
  </si>
  <si>
    <t xml:space="preserve">LUVA DE COBRE (REF 600) SEM ANEL DE SOLDA, BOLSA X BOLSA, 42 MM</t>
  </si>
  <si>
    <t xml:space="preserve">LUVA DE COBRE (REF 600) SEM ANEL DE SOLDA, BOLSA X BOLSA, 54 MM</t>
  </si>
  <si>
    <t xml:space="preserve">LUVA DE COBRE (REF 600) SEM ANEL DE SOLDA, BOLSA X BOLSA, 66 MM</t>
  </si>
  <si>
    <t xml:space="preserve">LUVA DE COBRE (REF 600) SEM ANEL DE SOLDA, BOLSA X BOLSA, 79 MM</t>
  </si>
  <si>
    <t xml:space="preserve">LUVA DE CORRER DEFOFO, PVC, JE, DN 100 MM</t>
  </si>
  <si>
    <t xml:space="preserve">LUVA DE CORRER DEFOFO, PVC, JE, DN 150 MM</t>
  </si>
  <si>
    <t xml:space="preserve">LUVA DE CORRER DEFOFO, PVC, JE, DN 200 MM</t>
  </si>
  <si>
    <t xml:space="preserve">LUVA DE CORRER DEFOFO, PVC, JE, DN 250 MM</t>
  </si>
  <si>
    <t xml:space="preserve">LUVA DE CORRER DEFOFO, PVC, JE, DN 300 MM</t>
  </si>
  <si>
    <t xml:space="preserve">LUVA DE CORRER PARA TUBO ROSCAVEL, PVC, 1 1/2", PARA AGUA FRIA PREDIAL</t>
  </si>
  <si>
    <t xml:space="preserve">LUVA DE CORRER PARA TUBO ROSCAVEL, PVC, 1/2", PARA AGUA FRIA PREDIAL</t>
  </si>
  <si>
    <t xml:space="preserve">LUVA DE CORRER PARA TUBO ROSCAVEL, PVC, 3/4", PARA AGUA FRIA PREDIAL</t>
  </si>
  <si>
    <t xml:space="preserve">LUVA DE CORRER PARA TUBO SOLDAVEL, PVC, 20 MM, PARA AGUA FRIA PREDIAL</t>
  </si>
  <si>
    <t xml:space="preserve">LUVA DE CORRER PARA TUBO SOLDAVEL, PVC, 25 MM, PARA AGUA FRIA PREDIAL</t>
  </si>
  <si>
    <t xml:space="preserve">LUVA DE CORRER PARA TUBO SOLDAVEL, PVC, 32 MM, PARA AGUA FRIA PREDIAL</t>
  </si>
  <si>
    <t xml:space="preserve">LUVA DE CORRER PARA TUBO SOLDAVEL, PVC, 50 MM, PARA AGUA FRIA PREDIAL</t>
  </si>
  <si>
    <t xml:space="preserve">LUVA DE CORRER PARA TUBO SOLDAVEL, PVC, 60 MM, PARA AGUA FRIA PREDIAL</t>
  </si>
  <si>
    <t xml:space="preserve">LUVA DE CORRER PVC, JE, DN 100 MM, PARA REDE COLETORA DE ESGOTO (NBR 10569)</t>
  </si>
  <si>
    <t xml:space="preserve">LUVA DE CORRER PVC, JE, DN 150 MM, PARA REDE COLETORA DE ESGOTO (NBR 10569)</t>
  </si>
  <si>
    <t xml:space="preserve">LUVA DE CORRER PVC, JE, DN 200 MM, PARA REDE COLETORA DE ESGOTO (NBR 10569)</t>
  </si>
  <si>
    <t xml:space="preserve">LUVA DE CORRER PVC, JE, DN 250 MM, PARA REDE COLETORA DE ESGOTO (NBR 10569)</t>
  </si>
  <si>
    <t xml:space="preserve">LUVA DE CORRER PVC, JE, DN 300 MM, PARA REDE COLETORA DE ESGOTO (NBR 10569)</t>
  </si>
  <si>
    <t xml:space="preserve">LUVA DE CORRER, CPVC, SOLDAVEL, 15 MM, PARA AGUA QUENTE PREDIAL</t>
  </si>
  <si>
    <t xml:space="preserve">LUVA DE CORRER, CPVC, SOLDAVEL, 22 MM, PARA AGUA QUENTE PREDIAL</t>
  </si>
  <si>
    <t xml:space="preserve">LUVA DE CORRER, CPVC, SOLDAVEL, 28 MM, PARA AGUA QUENTE PREDIAL</t>
  </si>
  <si>
    <t xml:space="preserve">LUVA DE CORRER, CPVC, SOLDAVEL, 35 MM, PARA AGUA QUENTE PREDIAL</t>
  </si>
  <si>
    <t xml:space="preserve">LUVA DE CORRER, CPVC, SOLDAVEL, 42 MM, PARA AGUA QUENTE PREDIAL</t>
  </si>
  <si>
    <t xml:space="preserve">LUVA DE CORRER, PVC PBA, JE, DN 100 / DE 110 MM, PARA REDE AGUA (NBR 10351)</t>
  </si>
  <si>
    <t xml:space="preserve">LUVA DE CORRER, PVC PBA, JE, DN 50 / DE 60 MM, PARA REDE AGUA (NBR 10351)</t>
  </si>
  <si>
    <t xml:space="preserve">LUVA DE CORRER, PVC PBA, JE, DN 75 / DE 85 MM, PARA REDE AGUA (NBR 10351)</t>
  </si>
  <si>
    <t xml:space="preserve">LUVA DE CORRER, PVC SERIE REFORCADA - R, 100 MM, PARA ESGOTO PREDIAL</t>
  </si>
  <si>
    <t xml:space="preserve">LUVA DE CORRER, PVC SERIE REFORCADA - R, 150 MM, PARA ESGOTO PREDIAL</t>
  </si>
  <si>
    <t xml:space="preserve">LUVA DE CORRER, PVC SERIE REFORCADA - R, 75 MM, PARA ESGOTO PREDIAL</t>
  </si>
  <si>
    <t xml:space="preserve">LUVA DE CORRER, PVC, DN 100 MM, PARA ESGOTO PREDIAL</t>
  </si>
  <si>
    <t xml:space="preserve">LUVA DE CORRER, PVC, DN 50 MM, PARA ESGOTO PREDIAL</t>
  </si>
  <si>
    <t xml:space="preserve">LUVA DE CORRER, PVC, DN 75 MM, PARA ESGOTO PREDIAL</t>
  </si>
  <si>
    <t xml:space="preserve">LUVA DE FERRO GALVANIZADO, COM ROSCA BSP MACHO/FEMEA, DE 3/4"</t>
  </si>
  <si>
    <t xml:space="preserve">LUVA DE FERRO GALVANIZADO, COM ROSCA BSP, DE 1 1/2"</t>
  </si>
  <si>
    <t xml:space="preserve">LUVA DE FERRO GALVANIZADO, COM ROSCA BSP, DE 1 1/4"</t>
  </si>
  <si>
    <t xml:space="preserve">LUVA DE FERRO GALVANIZADO, COM ROSCA BSP, DE 1/2"</t>
  </si>
  <si>
    <t xml:space="preserve">LUVA DE FERRO GALVANIZADO, COM ROSCA BSP, DE 1"</t>
  </si>
  <si>
    <t xml:space="preserve">LUVA DE FERRO GALVANIZADO, COM ROSCA BSP, DE 2 1/2"</t>
  </si>
  <si>
    <t xml:space="preserve">LUVA DE FERRO GALVANIZADO, COM ROSCA BSP, DE 2"</t>
  </si>
  <si>
    <t xml:space="preserve">LUVA DE FERRO GALVANIZADO, COM ROSCA BSP, DE 3/4"</t>
  </si>
  <si>
    <t xml:space="preserve">LUVA DE FERRO GALVANIZADO, COM ROSCA BSP, DE 3"</t>
  </si>
  <si>
    <t xml:space="preserve">LUVA DE FERRO GALVANIZADO, COM ROSCA BSP, DE 4"</t>
  </si>
  <si>
    <t xml:space="preserve">LUVA DE FERRO GALVANIZADO, COM ROSCA BSP, DE 5"</t>
  </si>
  <si>
    <t xml:space="preserve">LUVA DE FERRO GALVANIZADO, COM ROSCA BSP, DE 6"</t>
  </si>
  <si>
    <t xml:space="preserve">LUVA DE PRESSAO, EM PVC, DE 20 MM, PARA ELETRODUTO FLEXIVEL</t>
  </si>
  <si>
    <t xml:space="preserve">LUVA DE PRESSAO, EM PVC, DE 25 MM, PARA ELETRODUTO FLEXIVEL</t>
  </si>
  <si>
    <t xml:space="preserve">LUVA DE PRESSAO, EM PVC, DE 32 MM, PARA ELETRODUTO FLEXIVEL</t>
  </si>
  <si>
    <t xml:space="preserve">LUVA DE REDUCAO DE FERRO GALVANIZADO, COM ROSCA BSP MACHO/FEMEA, DE 1 1/2" X 1"</t>
  </si>
  <si>
    <t xml:space="preserve">LUVA DE REDUCAO DE FERRO GALVANIZADO, COM ROSCA BSP MACHO/FEMEA, DE 1" X 1/2"</t>
  </si>
  <si>
    <t xml:space="preserve">LUVA DE REDUCAO DE FERRO GALVANIZADO, COM ROSCA BSP MACHO/FEMEA, DE 1" X 3/4"</t>
  </si>
  <si>
    <t xml:space="preserve">LUVA DE REDUCAO DE FERRO GALVANIZADO, COM ROSCA BSP MACHO/FEMEA, DE 3/4" X 1/2"</t>
  </si>
  <si>
    <t xml:space="preserve">LUVA DE REDUCAO DE FERRO GALVANIZADO, COM ROSCA BSP, DE 1 1/2" X 1 1/4"</t>
  </si>
  <si>
    <t xml:space="preserve">LUVA DE REDUCAO DE FERRO GALVANIZADO, COM ROSCA BSP, DE 1 1/2" X 1/2"</t>
  </si>
  <si>
    <t xml:space="preserve">LUVA DE REDUCAO DE FERRO GALVANIZADO, COM ROSCA BSP, DE 1 1/2" X 1"</t>
  </si>
  <si>
    <t xml:space="preserve">LUVA DE REDUCAO DE FERRO GALVANIZADO, COM ROSCA BSP, DE 1 1/2" X 3/4"</t>
  </si>
  <si>
    <t xml:space="preserve">LUVA DE REDUCAO DE FERRO GALVANIZADO, COM ROSCA BSP, DE 1 1/4" X 1/2"</t>
  </si>
  <si>
    <t xml:space="preserve">LUVA DE REDUCAO DE FERRO GALVANIZADO, COM ROSCA BSP, DE 1 1/4" X 1"</t>
  </si>
  <si>
    <t xml:space="preserve">LUVA DE REDUCAO DE FERRO GALVANIZADO, COM ROSCA BSP, DE 1 1/4" X 3/4"</t>
  </si>
  <si>
    <t xml:space="preserve">LUVA DE REDUCAO DE FERRO GALVANIZADO, COM ROSCA BSP, DE 1" X 1/2"</t>
  </si>
  <si>
    <t xml:space="preserve">LUVA DE REDUCAO DE FERRO GALVANIZADO, COM ROSCA BSP, DE 1" X 3/4"</t>
  </si>
  <si>
    <t xml:space="preserve">LUVA DE REDUCAO DE FERRO GALVANIZADO, COM ROSCA BSP, DE 2 1/2" X 1 1/2"</t>
  </si>
  <si>
    <t xml:space="preserve">LUVA DE REDUCAO DE FERRO GALVANIZADO, COM ROSCA BSP, DE 2 1/2" X 2"</t>
  </si>
  <si>
    <t xml:space="preserve">LUVA DE REDUCAO DE FERRO GALVANIZADO, COM ROSCA BSP, DE 2" X 1 1/2"</t>
  </si>
  <si>
    <t xml:space="preserve">LUVA DE REDUCAO DE FERRO GALVANIZADO, COM ROSCA BSP, DE 2" X 1 1/4"</t>
  </si>
  <si>
    <t xml:space="preserve">LUVA DE REDUCAO DE FERRO GALVANIZADO, COM ROSCA BSP, DE 2" X 1"</t>
  </si>
  <si>
    <t xml:space="preserve">LUVA DE REDUCAO DE FERRO GALVANIZADO, COM ROSCA BSP, DE 3/4" X 1/2"</t>
  </si>
  <si>
    <t xml:space="preserve">LUVA DE REDUCAO DE FERRO GALVANIZADO, COM ROSCA BSP, DE 3" X 1 1/2"</t>
  </si>
  <si>
    <t xml:space="preserve">LUVA DE REDUCAO DE FERRO GALVANIZADO, COM ROSCA BSP, DE 3" X 2 1/2"</t>
  </si>
  <si>
    <t xml:space="preserve">LUVA DE REDUCAO DE FERRO GALVANIZADO, COM ROSCA BSP, DE 3" X 2"</t>
  </si>
  <si>
    <t xml:space="preserve">LUVA DE REDUCAO DE FERRO GALVANIZADO, COM ROSCA BSP, DE 4" X 2 1/2"</t>
  </si>
  <si>
    <t xml:space="preserve">LUVA DE REDUCAO DE FERRO GALVANIZADO, COM ROSCA BSP, DE 4" X 2"</t>
  </si>
  <si>
    <t xml:space="preserve">LUVA DE REDUCAO DE FERRO GALVANIZADO, COM ROSCA BSP, DE 4" X 3"</t>
  </si>
  <si>
    <t xml:space="preserve">LUVA DE REDUCAO EM ACO CARBONO, COM ENCAIXE PARA SOLDA DN SW, PRESSAO 3.000 LBS,  3/4 " X 1/2"</t>
  </si>
  <si>
    <t xml:space="preserve">LUVA DE REDUCAO EM ACO CARBONO, COM ENCAIXE PARA SOLDA DN SW, PRESSAO 3.000 LBS, DN 1 1/2" X 1 1/4"</t>
  </si>
  <si>
    <t xml:space="preserve">LUVA DE REDUCAO EM ACO CARBONO, COM ENCAIXE PARA SOLDA DN SW, PRESSAO 3.000 LBS, DN 1 1/4"  X 1"</t>
  </si>
  <si>
    <t xml:space="preserve">LUVA DE REDUCAO EM ACO CARBONO, COM ENCAIXE PARA SOLDA DN SW, PRESSAO 3.000 LBS, DN 1" X 3/4"</t>
  </si>
  <si>
    <t xml:space="preserve">LUVA DE REDUCAO EM ACO CARBONO, COM ENCAIXE PARA SOLDA DN SW, PRESSAO 3.000 LBS, DN 2 1/2" X 2"</t>
  </si>
  <si>
    <t xml:space="preserve">LUVA DE REDUCAO EM ACO CARBONO, COM ENCAIXE PARA SOLDA DN SW, PRESSAO 3.000 LBS, DN 2" X 1 1/2"</t>
  </si>
  <si>
    <t xml:space="preserve">LUVA DE REDUCAO EM ACO CARBONO, COM ENCAIXE PARA SOLDA DN SW, PRESSAO 3.000 LBS, DN 3" X 2 1/2"</t>
  </si>
  <si>
    <t xml:space="preserve">LUVA DE REDUCAO PARA TUBO PEX, METALICA, PARA CONEXAO COM ANEL DESLIZANTE, DN 20 X 16 MM</t>
  </si>
  <si>
    <t xml:space="preserve">LUVA DE REDUCAO PARA TUBO PEX, METALICA, PARA CONEXAO COM ANEL DESLIZANTE, DN 25 X 16 MM</t>
  </si>
  <si>
    <t xml:space="preserve">LUVA DE REDUCAO PARA TUBO PEX, METALICA, PARA CONEXAO COM ANEL DESLIZANTE, DN 25 X 20 MM</t>
  </si>
  <si>
    <t xml:space="preserve">LUVA DE REDUCAO PARA TUBO PEX, METALICA, PARA CONEXAO COM ANEL DESLIZANTE, DN 32 X 25 MM</t>
  </si>
  <si>
    <t xml:space="preserve">LUVA DE REDUCAO PARA TUBO PEX, PLASTICA, PARA CONEXAO COM CRIMPAGEM, DN 20 X 16 MM</t>
  </si>
  <si>
    <t xml:space="preserve">LUVA DE REDUCAO PARA TUBO PEX, PLASTICA, PARA CONEXAO COM CRIMPAGEM, DN 25 X 16 MM</t>
  </si>
  <si>
    <t xml:space="preserve">LUVA DE REDUCAO PARA TUBO PEX, PLASTICA, PARA CONEXAO COM CRIMPAGEM, DN 32 X 20 MM</t>
  </si>
  <si>
    <t xml:space="preserve">LUVA DE REDUCAO PARA TUBO PEX, PLASTICA, PARA CONEXAO COM CRIMPAGEM, DN 32 X 25 MM</t>
  </si>
  <si>
    <t xml:space="preserve">LUVA DE REDUCAO ROSCAVEL, PVC, 1" X 3/4", PARA AGUA FRIA PREDIAL</t>
  </si>
  <si>
    <t xml:space="preserve">LUVA DE REDUCAO ROSCAVEL, PVC, 3/4" X 1/2", PARA AGUA FRIA PREDIAL</t>
  </si>
  <si>
    <t xml:space="preserve">LUVA DE REDUCAO SOLDAVEL, PVC, 25 MM X 20 MM, PARA AGUA FRIA PREDIAL</t>
  </si>
  <si>
    <t xml:space="preserve">LUVA DE REDUCAO SOLDAVEL, PVC, 32 MM X 25 MM, PARA AGUA FRIA PREDIAL</t>
  </si>
  <si>
    <t xml:space="preserve">LUVA DE REDUCAO SOLDAVEL, PVC, 40 MM X 32 MM, PARA AGUA FRIA PREDIAL</t>
  </si>
  <si>
    <t xml:space="preserve">LUVA DE REDUCAO SOLDAVEL, PVC, 60 MM X 50 MM, PARA AGUA FRIA PREDIAL</t>
  </si>
  <si>
    <t xml:space="preserve">LUVA DE REDUCAO, PVC, SOLDAVEL, 50 X 25 MM, PARA AGUA FRIA PREDIAL</t>
  </si>
  <si>
    <t xml:space="preserve">LUVA DE TRANSICAO DE CPVC X PVC, SOLDAVEL, 22 X 25 MM, PARA AGUA QUENTE</t>
  </si>
  <si>
    <t xml:space="preserve">LUVA DE TRANSICAO, CPVC, SOLDAVEL, 42 MM X 1 1/2", PARA AGUA QUENTE</t>
  </si>
  <si>
    <t xml:space="preserve">LUVA DE TRANSICAO, CPVC, SOLDAVEL, 54 MM X 2", PARA AGUA QUENTE PREDIAL</t>
  </si>
  <si>
    <t xml:space="preserve">LUVA DE TRANSICAO, CPVC, 15 MM X 1/2", PARA AGUA QUENTE PREDIAL</t>
  </si>
  <si>
    <t xml:space="preserve">LUVA DE TRANSICAO, CPVC, 22 MM X 1/2", PARA AGUA QUENTE</t>
  </si>
  <si>
    <t xml:space="preserve">LUVA DUPLA, PVC LEVE, DN 150 MM</t>
  </si>
  <si>
    <t xml:space="preserve">LUVA EM ACO CARBONO, SOLDAVEL, PRESSAO 3.000 LBS, DN 1 1/2"</t>
  </si>
  <si>
    <t xml:space="preserve">LUVA EM ACO CARBONO, SOLDAVEL, PRESSAO 3.000 LBS, DN 1 1/4"</t>
  </si>
  <si>
    <t xml:space="preserve">LUVA EM ACO CARBONO, SOLDAVEL, PRESSAO 3.000 LBS, DN 1/2"</t>
  </si>
  <si>
    <t xml:space="preserve">LUVA EM ACO CARBONO, SOLDAVEL, PRESSAO 3.000 LBS, DN 1"</t>
  </si>
  <si>
    <t xml:space="preserve">LUVA EM ACO CARBONO, SOLDAVEL, PRESSAO 3.000 LBS, DN 2 1/2"</t>
  </si>
  <si>
    <t xml:space="preserve">LUVA EM ACO CARBONO, SOLDAVEL, PRESSAO 3.000 LBS, DN 2"</t>
  </si>
  <si>
    <t xml:space="preserve">LUVA EM ACO CARBONO, SOLDAVEL, PRESSAO 3.000 LBS, DN 3/4"</t>
  </si>
  <si>
    <t xml:space="preserve">LUVA EM ACO CARBONO, SOLDAVEL, PRESSAO 3.000 LBS, DN 3"</t>
  </si>
  <si>
    <t xml:space="preserve">LUVA EM PVC RIGIDO ROSCAVEL, DE 1 1/2", PARA ELETRODUTO</t>
  </si>
  <si>
    <t xml:space="preserve">LUVA EM PVC RIGIDO ROSCAVEL, DE 1 1/4", PARA ELETRODUTO</t>
  </si>
  <si>
    <t xml:space="preserve">LUVA EM PVC RIGIDO ROSCAVEL, DE 1/2", PARA ELETRODUTO</t>
  </si>
  <si>
    <t xml:space="preserve">LUVA EM PVC RIGIDO ROSCAVEL, DE 1", PARA ELETRODUTO</t>
  </si>
  <si>
    <t xml:space="preserve">LUVA EM PVC RIGIDO ROSCAVEL, DE 2 1/2", PARA ELETRODUTO</t>
  </si>
  <si>
    <t xml:space="preserve">LUVA EM PVC RIGIDO ROSCAVEL, DE 2", PARA ELETRODUTO</t>
  </si>
  <si>
    <t xml:space="preserve">LUVA EM PVC RIGIDO ROSCAVEL, DE 3/4", PARA ELETRODUTO</t>
  </si>
  <si>
    <t xml:space="preserve">LUVA EM PVC RIGIDO ROSCAVEL, DE 3", PARA ELETRODUTO</t>
  </si>
  <si>
    <t xml:space="preserve">LUVA EM PVC RIGIDO ROSCAVEL, DE 4", PARA ELETRODUTO</t>
  </si>
  <si>
    <t xml:space="preserve">LUVA PARA ELETRODUTO, EM ACO GALVANIZADO ELETROLITICO, DIAMETRO DE 100 MM (4")</t>
  </si>
  <si>
    <t xml:space="preserve">LUVA PARA ELETRODUTO, EM ACO GALVANIZADO ELETROLITICO, DIAMETRO DE 15 MM (1/2")</t>
  </si>
  <si>
    <t xml:space="preserve">LUVA PARA ELETRODUTO, EM ACO GALVANIZADO ELETROLITICO, DIAMETRO DE 20 MM (3/4")</t>
  </si>
  <si>
    <t xml:space="preserve">LUVA PARA ELETRODUTO, EM ACO GALVANIZADO ELETROLITICO, DIAMETRO DE 25 MM (1")</t>
  </si>
  <si>
    <t xml:space="preserve">LUVA PARA ELETRODUTO, EM ACO GALVANIZADO ELETROLITICO, DIAMETRO DE 32 MM (1 1/4")</t>
  </si>
  <si>
    <t xml:space="preserve">LUVA PARA ELETRODUTO, EM ACO GALVANIZADO ELETROLITICO, DIAMETRO DE 40 MM (1 1/2")</t>
  </si>
  <si>
    <t xml:space="preserve">LUVA PARA ELETRODUTO, EM ACO GALVANIZADO ELETROLITICO, DIAMETRO DE 50 MM (2")</t>
  </si>
  <si>
    <t xml:space="preserve">LUVA PARA ELETRODUTO, EM ACO GALVANIZADO ELETROLITICO, DIAMETRO DE 65 MM (2 1/2")</t>
  </si>
  <si>
    <t xml:space="preserve">LUVA PARA ELETRODUTO, EM ACO GALVANIZADO ELETROLITICO, DIAMETRO DE 80 MM (3")</t>
  </si>
  <si>
    <t xml:space="preserve">LUVA PARA TUBO PEX, METALICO, PARA CONEXAO COM ANEL DESLIZANTE, DN 16 MM</t>
  </si>
  <si>
    <t xml:space="preserve">LUVA PARA TUBO PEX, METALICO, PARA CONEXAO COM ANEL DESLIZANTE, DN 20 MM</t>
  </si>
  <si>
    <t xml:space="preserve">LUVA PARA TUBO PEX, METALICO, PARA CONEXAO COM ANEL DESLIZANTE, DN 25 MM</t>
  </si>
  <si>
    <t xml:space="preserve">LUVA PARA TUBO PEX, METALICO, PARA CONEXAO COM ANEL DESLIZANTE, DN 32 MM</t>
  </si>
  <si>
    <t xml:space="preserve">LUVA PARA TUBO PEX, PLASTICA, PARA CONEXAO COM CRIMPAGEM, DN 16 MM</t>
  </si>
  <si>
    <t xml:space="preserve">LUVA PARA TUBO PEX, PLASTICA, PARA CONEXAO COM CRIMPAGEM, DN 20 MM</t>
  </si>
  <si>
    <t xml:space="preserve">LUVA PARA TUBO PEX, PLASTICA, PARA CONEXAO COM CRIMPAGEM, DN 25 MM</t>
  </si>
  <si>
    <t xml:space="preserve">LUVA PARA TUBO PEX, PLASTICA, PARA CONEXAO COM CRIMPAGEM, DN 32 MM</t>
  </si>
  <si>
    <t xml:space="preserve">LUVA PASSANTE DE COBRE (REF 601) SEM ANEL DE SOLDA, BOLSA 15 MM</t>
  </si>
  <si>
    <t xml:space="preserve">LUVA PASSANTE DE COBRE (REF 601) SEM ANEL DE SOLDA, BOLSA 22 MM</t>
  </si>
  <si>
    <t xml:space="preserve">LUVA PASSANTE DE COBRE (REF 601) SEM ANEL DE SOLDA, BOLSA 28 MM</t>
  </si>
  <si>
    <t xml:space="preserve">LUVA PASSANTE DE COBRE (REF 601) SEM ANEL DE SOLDA, BOLSA 35 MM</t>
  </si>
  <si>
    <t xml:space="preserve">LUVA PASSANTE DE COBRE (REF 601) SEM ANEL DE SOLDA, BOLSA 42 MM</t>
  </si>
  <si>
    <t xml:space="preserve">LUVA PASSANTE DE COBRE (REF 601) SEM ANEL DE SOLDA, BOLSA 54 MM</t>
  </si>
  <si>
    <t xml:space="preserve">LUVA PASSANTE DE COBRE (REF 601) SEM ANEL DE SOLDA, BOLSA 66 MM</t>
  </si>
  <si>
    <t xml:space="preserve">LUVA PPR, SOLDAVEL, DN 110 MM, PARA AGUA QUENTE PREDIAL</t>
  </si>
  <si>
    <t xml:space="preserve">LUVA PPR, SOLDAVEL, DN 20 MM, PARA AGUA QUENTE PREDIAL</t>
  </si>
  <si>
    <t xml:space="preserve">LUVA PPR, SOLDAVEL, DN 25 MM, PARA AGUA QUENTE PREDIAL</t>
  </si>
  <si>
    <t xml:space="preserve">LUVA PPR, SOLDAVEL, DN 32 MM, PARA AGUA QUENTE PREDIAL</t>
  </si>
  <si>
    <t xml:space="preserve">LUVA PPR, SOLDAVEL, DN 40 MM, PARA AGUA QUENTE PREDIAL</t>
  </si>
  <si>
    <t xml:space="preserve">LUVA PPR, SOLDAVEL, DN 50 MM, PARA AGUA QUENTE PREDIAL</t>
  </si>
  <si>
    <t xml:space="preserve">LUVA PPR, SOLDAVEL, DN 63 MM, PARA AGUA QUENTE PREDIAL</t>
  </si>
  <si>
    <t xml:space="preserve">LUVA PPR, SOLDAVEL, DN 75 MM, PARA AGUA QUENTE PREDIAL</t>
  </si>
  <si>
    <t xml:space="preserve">LUVA PPR, SOLDAVEL, DN 90 MM, PARA AGUA QUENTE PREDIAL</t>
  </si>
  <si>
    <t xml:space="preserve">LUVA PVC SOLDAVEL, 110 MM, PARA AGUA FRIA PREDIAL</t>
  </si>
  <si>
    <t xml:space="preserve">LUVA PVC SOLDAVEL, 20 MM, PARA AGUA FRIA PREDIAL</t>
  </si>
  <si>
    <t xml:space="preserve">LUVA PVC SOLDAVEL, 25 MM, PARA AGUA FRIA PREDIAL</t>
  </si>
  <si>
    <t xml:space="preserve">LUVA PVC SOLDAVEL, 32 MM, PARA AGUA FRIA PREDIAL</t>
  </si>
  <si>
    <t xml:space="preserve">LUVA PVC SOLDAVEL, 40 MM, PARA AGUA FRIA PREDIAL</t>
  </si>
  <si>
    <t xml:space="preserve">LUVA PVC SOLDAVEL, 50 MM, PARA AGUA FRIA PREDIAL</t>
  </si>
  <si>
    <t xml:space="preserve">LUVA PVC SOLDAVEL, 60 MM, PARA AGUA FRIA PREDIAL</t>
  </si>
  <si>
    <t xml:space="preserve">LUVA PVC SOLDAVEL, 75 MM, PARA AGUA FRIA PREDIAL</t>
  </si>
  <si>
    <t xml:space="preserve">LUVA PVC SOLDAVEL, 85 MM, PARA AGUA FRIA PREDIAL</t>
  </si>
  <si>
    <t xml:space="preserve">LUVA PVC, ROSCAVEL,  2 1/2",  AGUA FRIA PREDIAL</t>
  </si>
  <si>
    <t xml:space="preserve">LUVA PVC, ROSCAVEL, 1 1/2",  AGUA FRIA PREDIAL</t>
  </si>
  <si>
    <t xml:space="preserve">LUVA PVC, ROSCAVEL, 1 1/4", AGUA FRIA PREDIAL</t>
  </si>
  <si>
    <t xml:space="preserve">LUVA PVC, ROSCAVEL, 2",  AGUA FRIA PREDIAL</t>
  </si>
  <si>
    <t xml:space="preserve">LUVA PVC, ROSCAVEL, 3", AGUA FRIA PREDIAL</t>
  </si>
  <si>
    <t xml:space="preserve">LUVA RASPA DE COURO, CANO CURTO (PUNHO *7* CM)</t>
  </si>
  <si>
    <t xml:space="preserve">LUVA ROSCAVEL, PVC, 1/2", AGUA FRIA PREDIAL</t>
  </si>
  <si>
    <t xml:space="preserve">LUVA ROSCAVEL, PVC, 1", AGUA FRIA PREDIAL</t>
  </si>
  <si>
    <t xml:space="preserve">LUVA ROSCAVEL, PVC, 3/4", AGUA FRIA PREDIAL</t>
  </si>
  <si>
    <t xml:space="preserve">LUVA SIMPLES, PVC PBA, JE, DN 100 / DE 110 MM, PARA REDE AGUA (NBR 10351)</t>
  </si>
  <si>
    <t xml:space="preserve">LUVA SIMPLES, PVC PBA, JE, DN 50 / DE 60 MM, PARA REDE AGUA (NBR 10351)</t>
  </si>
  <si>
    <t xml:space="preserve">LUVA SIMPLES, PVC PBA, JE, DN 75 / DE 85 MM, PARA REDE AGUA (NBR 10351)</t>
  </si>
  <si>
    <t xml:space="preserve">LUVA SIMPLES, PVC SERIE REFORCADA - R, 100 MM, PARA ESGOTO PREDIAL</t>
  </si>
  <si>
    <t xml:space="preserve">LUVA SIMPLES, PVC SERIE REFORCADA - R, 150 MM, PARA ESGOTO PREDIAL</t>
  </si>
  <si>
    <t xml:space="preserve">LUVA SIMPLES, PVC SERIE REFORCADA - R, 40 MM, PARA ESGOTO PREDIAL</t>
  </si>
  <si>
    <t xml:space="preserve">LUVA SIMPLES, PVC SERIE REFORCADA - R, 50 MM, PARA ESGOTO PREDIAL</t>
  </si>
  <si>
    <t xml:space="preserve">LUVA SIMPLES, PVC SERIE REFORCADA - R, 75 MM, PARA ESGOTO PREDIAL</t>
  </si>
  <si>
    <t xml:space="preserve">LUVA SIMPLES, PVC, SOLDAVEL, DN 100 MM, SERIE NORMAL, PARA ESGOTO PREDIAL</t>
  </si>
  <si>
    <t xml:space="preserve">LUVA SIMPLES, PVC, SOLDAVEL, DN 150 MM, SERIE NORMAL, PARA ESGOTO PREDIAL</t>
  </si>
  <si>
    <t xml:space="preserve">LUVA SIMPLES, PVC, SOLDAVEL, DN 40 MM, SERIE NORMAL, PARA ESGOTO PREDIAL</t>
  </si>
  <si>
    <t xml:space="preserve">LUVA SIMPLES, PVC, SOLDAVEL, DN 50 MM, SERIE NORMAL, PARA ESGOTO PREDIAL</t>
  </si>
  <si>
    <t xml:space="preserve">LUVA SIMPLES, PVC, SOLDAVEL, DN 75 MM, SERIE NORMAL, PARA ESGOTO PREDIAL</t>
  </si>
  <si>
    <t xml:space="preserve">LUVA SOLDAVEL COM BUCHA DE LATAO, PVC, 20 MM X 1/2"</t>
  </si>
  <si>
    <t xml:space="preserve">LUVA SOLDAVEL COM BUCHA DE LATAO, PVC, 25 MM X 1/2"</t>
  </si>
  <si>
    <t xml:space="preserve">LUVA SOLDAVEL COM BUCHA DE LATAO, PVC, 25 MM X 3/4"</t>
  </si>
  <si>
    <t xml:space="preserve">LUVA SOLDAVEL COM BUCHA DE LATAO, PVC, 32 MM X 1"</t>
  </si>
  <si>
    <t xml:space="preserve">LUVA SOLDAVEL COM ROSCA, PVC, 20 MM X 1/2", PARA AGUA FRIA PREDIAL</t>
  </si>
  <si>
    <t xml:space="preserve">LUVA SOLDAVEL COM ROSCA, PVC, 25 MM X 1/2", PARA AGUA FRIA PREDIAL</t>
  </si>
  <si>
    <t xml:space="preserve">LUVA SOLDAVEL COM ROSCA, PVC, 25 MM X 3/4", PARA AGUA FRIA PREDIAL</t>
  </si>
  <si>
    <t xml:space="preserve">LUVA SOLDAVEL COM ROSCA, PVC, 32 MM X 1", PARA AGUA FRIA PREDIAL</t>
  </si>
  <si>
    <t xml:space="preserve">LUVA SOLDAVEL COM ROSCA, PVC, 40 MM X 1 1/4", PARA AGUA FRIA PREDIAL</t>
  </si>
  <si>
    <t xml:space="preserve">LUVA SOLDAVEL COM ROSCA, PVC, 50 MM X 1 1/2", PARA AGUA FRIA PREDIAL</t>
  </si>
  <si>
    <t xml:space="preserve">LUVA, PEAD PE 100,  DE 400 MM, PARA ELETROFUSAO</t>
  </si>
  <si>
    <t xml:space="preserve">LUVA, PEAD PE 100,  DE 63 MM, PARA ELETROFUSAO</t>
  </si>
  <si>
    <t xml:space="preserve">LUVA, PEAD PE 100, DE 125 MM, PARA ELETROFUSAO</t>
  </si>
  <si>
    <t xml:space="preserve">LUVA, PEAD PE 100, DE 20 MM, PARA ELETROFUSAO</t>
  </si>
  <si>
    <t xml:space="preserve">LUVA, PEAD PE 100, DE 200 MM, PARA ELETROFUSAO</t>
  </si>
  <si>
    <t xml:space="preserve">LUVA, PEAD PE 100, DE 32 MM, PARA ELETROFUSAO</t>
  </si>
  <si>
    <t xml:space="preserve">MACANETA ALAVANCA, RETA OU CURVA, MACICA, CROMADA, COMPRIMENTO DE 10 A 16 CM, ACABAMENTO PADRAO MEDIO - SOMENTE MACANETAS</t>
  </si>
  <si>
    <t xml:space="preserve">MACANETA ALAVANCA, RETA SIMPLES / OCA, CROMADA, COMPRIMENTO DE 10 A 16 CM, ACABAMENTO PADRAO POPULAR - SOMENTE MACANETAS</t>
  </si>
  <si>
    <t xml:space="preserve">MACANETA TIPO BOLA, CROMADA,  DIAMETRO APROXIMADO DE *2 1/2*", (SOMENTE MACANETAS)</t>
  </si>
  <si>
    <t xml:space="preserve">MACARICO DE SOLDA 201 PARA EXTENSAO GLP OU ACETILENO</t>
  </si>
  <si>
    <t xml:space="preserve">MACARIQUEIRO</t>
  </si>
  <si>
    <t xml:space="preserve">MACARIQUEIRO (MENSALISTA)</t>
  </si>
  <si>
    <t xml:space="preserve">MADEIRA ROLICA SEM TRATAMENTO, EUCALIPTO OU EQUIVALENTE DA REGIAO, H = 3 M, D = 12 A 15 CM (PARA ESCORAMENTO)</t>
  </si>
  <si>
    <t xml:space="preserve">MADEIRA ROLICA SEM TRATAMENTO, EUCALIPTO OU EQUIVALENTE DA REGIAO, H = 3 M, D = 16 A 19 CM (PARA ESCORAMENTO)</t>
  </si>
  <si>
    <t xml:space="preserve">MADEIRA ROLICA SEM TRATAMENTO, EUCALIPTO OU EQUIVALENTE DA REGIAO, H = 3 M, D = 20 A 24 CM (PARA ESCORAMENTO)</t>
  </si>
  <si>
    <t xml:space="preserve">MADEIRA ROLICA SEM TRATAMENTO, EUCALIPTO OU EQUIVALENTE DA REGIAO, H = 3 M, D = 8 A 11 CM (PARA ESCORAMENTO)</t>
  </si>
  <si>
    <t xml:space="preserve">MADEIRA ROLICA SEM TRATAMENTO, EUCALIPTO OU EQUIVALENTE DA REGIAO, H = 6 M, D = 12 A 15 CM (PARA ESCORAMENTO)</t>
  </si>
  <si>
    <t xml:space="preserve">MADEIRA ROLICA SEM TRATAMENTO, EUCALIPTO OU EQUIVALENTE DA REGIAO, H = 6 M, D = 8 A 11 CM (PARA ESCORAMENTO)</t>
  </si>
  <si>
    <t xml:space="preserve">MADEIRA ROLICA TRATADA, EUCALIPTO OU EQUIVALENTE DA REGIAO, H = 12 M, D = 20 A 24 CM (PARA POSTE)</t>
  </si>
  <si>
    <t xml:space="preserve">MADEIRA ROLICA TRATADA, EUCALIPTO OU EQUIVALENTE DA REGIAO, H = 2,2 M, D = 8 A 11 CM (PARA CERCA)</t>
  </si>
  <si>
    <t xml:space="preserve">MADEIRA ROLICA TRATADA, EUCALIPTO OU EQUIVALENTE DA REGIAO, H = 2,20 M, D = 16 A 19 CM (PARA CERCA)</t>
  </si>
  <si>
    <t xml:space="preserve">MADEIRA ROLICA TRATADA, EUCALIPTO OU EQUIVALENTE DA REGIAO, H = 3 M, D = 12 A 15 CM</t>
  </si>
  <si>
    <t xml:space="preserve">MADEIRA ROLICA TRATADA, EUCALIPTO OU EQUIVALENTE DA REGIAO, H = 3 M, D = 4 A 7 CM (PARA CAIBRO)</t>
  </si>
  <si>
    <t xml:space="preserve">MADEIRA ROLICA TRATADA, EUCALIPTO OU EQUIVALENTE DA REGIAO, H = 6 M, D = 16 A 19 CM</t>
  </si>
  <si>
    <t xml:space="preserve">MADEIRA ROLICA TRATADA, EUCALIPTO OU EQUIVALENTE DA REGIAO, H = 6,5 M, D = 25 A 29 CM</t>
  </si>
  <si>
    <t xml:space="preserve">MADEIRA ROLICA TRATADA, EUCALIPTO OU EQUIVALENTE DA REGIAO, H = 6,5 M, D = 30 A 34 CM</t>
  </si>
  <si>
    <t xml:space="preserve">MADEIRA SERRADA NAO APARELHADA DE PINUS, MISTA OU EQUIVALENTE DA REGIAO</t>
  </si>
  <si>
    <t xml:space="preserve">MANGOTE DE SEGURANCA EM RASPA DE COURO</t>
  </si>
  <si>
    <t xml:space="preserve">MANGUEIRA CRISTAL PARA NIVEL, LISA, PVC TRANSPARENTE, 3/8" X1,5 MM</t>
  </si>
  <si>
    <t xml:space="preserve">MANGUEIRA CRISTAL PARA NIVEL, LISA, PVC TRANSPARENTE, 5/16" X1 MM</t>
  </si>
  <si>
    <t xml:space="preserve">MANGUEIRA CRISTAL TRANCADA, PVC COM REFORCO, COM PRESSAO DE TRABALHO (PT) 250 LBS/POL2, DE 3/4" X *2,8* MM</t>
  </si>
  <si>
    <t xml:space="preserve">MANGUEIRA CRISTAL TRANCADA, PVC COM REFORCO, PRESSAO DE TRABALHO (PT) 250 LBS/POL2, DE 1" X *3,4* MM</t>
  </si>
  <si>
    <t xml:space="preserve">MANGUEIRA CRISTAL, LISA, PVC TRANSPARENTE, 1/2" X 2 MM</t>
  </si>
  <si>
    <t xml:space="preserve">MANGUEIRA CRISTAL, LISA, PVC TRANSPARENTE, 1/4" X1 MM</t>
  </si>
  <si>
    <t xml:space="preserve">MANGUEIRA CRISTAL, LISA, PVC TRANSPARENTE, 1/4" X1,5 MM</t>
  </si>
  <si>
    <t xml:space="preserve">MANGUEIRA CRISTAL, LISA, PVC TRANSPARENTE, 3/4" X 2 MM</t>
  </si>
  <si>
    <t xml:space="preserve">MANGUEIRA DE INCENDIO, TIPO 1, DE 1 1/2", COMPRIMENTO = 15 M, TECIDO EM FIO DE POLIESTER E TUBO INTERNO EM BORRACHA SINTETICA, COM UNIOES ENGATE RAPIDO</t>
  </si>
  <si>
    <t xml:space="preserve">MANGUEIRA DE INCENDIO, TIPO 1, DE 1 1/2", COMPRIMENTO = 20 M, TECIDO EM FIO DE POLIESTER E TUBO INTERNO EM BORRACHA SINTETICA, COM UNIOES ENGATE RAPIDO</t>
  </si>
  <si>
    <t xml:space="preserve">MANGUEIRA DE INCENDIO, TIPO 1, DE 1 1/2", COMPRIMENTO = 25 M, TECIDO EM FIO DE POLIESTER E TUBO INTERNO EM BORRACHA SINTETICA, COM UNIOES ENGATE RAPIDO</t>
  </si>
  <si>
    <t xml:space="preserve">MANGUEIRA DE INCENDIO, TIPO 1, DE 1 1/2", COMPRIMENTO = 30 M, TECIDO EM FIO DE POLIESTER E TUBO INTERNO EM BORRACHA SINTETICA, COM UNIOES ENGATE RAPIDO</t>
  </si>
  <si>
    <t xml:space="preserve">MANGUEIRA DE INCENDIO, TIPO 2, DE 1 1/2", COMPRIMENTO = 15 M, TECIDO EM FIO DE POLIESTER E TUBO INTERNO EM BORRACHA SINTETICA, COM UNIOES ENGATE RAPIDO</t>
  </si>
  <si>
    <t xml:space="preserve">MANGUEIRA DE INCENDIO, TIPO 2, DE 1 1/2", COMPRIMENTO = 20 M, TECIDO EM FIO DE POLIESTER E TUBO INTERNO EM BORRACHA SINTETICA, COM UNIOES</t>
  </si>
  <si>
    <t xml:space="preserve">MANGUEIRA DE INCENDIO, TIPO 2, DE 1 1/2", COMPRIMENTO = 25 M, TECIDO EM FIO DE POLIESTER E TUBO INTERNO EM BORRACHA SINTETICA, COM UNIOES</t>
  </si>
  <si>
    <t xml:space="preserve">MANGUEIRA DE INCENDIO, TIPO 2, DE 1 1/2", COMPRIMENTO = 30 M, TECIDO EM FIO DE POLIESTER E TUBO INTERNO EM BORRACHA SINTETICA, COM UNIOES</t>
  </si>
  <si>
    <t xml:space="preserve">MANGUEIRA DE INCENDIO, TIPO 2, DE 2 1/2", COMPRIMENTO = 15 M, TECIDO EM FIO DE POLIESTER E TUBO INTERNO EM BORRACHA SINTETICA, COM UNIOES ENGATE RAPIDO</t>
  </si>
  <si>
    <t xml:space="preserve">MANGUEIRA DE INCENDIO, TIPO 2, DE 2 1/2", COMPRIMENTO = 20 M, TECIDO EM FIO DE POLIESTER E TUBO INTERNO EM BORRACHA SINTETICA, COM UNIOES</t>
  </si>
  <si>
    <t xml:space="preserve">MANGUEIRA DE INCENDIO, TIPO 2, DE 2 1/2", COMPRIMENTO = 25 M, TECIDO EM FIO DE POLIESTER E TUBO INTERNO EM BORRACHA SINTETICA, COM UNIOES ENGATE RAPIDO</t>
  </si>
  <si>
    <t xml:space="preserve">MANGUEIRA DE INCENDIO, TIPO 2, DE 2 1/2", COMPRIMENTO = 30 M, TECIDO EM FIO DE POLIESTER E TUBO INTERNO EM BORRACHA SINTETICA, COM UNIOES ENGATE RAPIDO</t>
  </si>
  <si>
    <t xml:space="preserve">MANGUEIRA DE PVC FLEXIVEL,TIPO FLAT/ACHATADA, COR LARANJA, D = 1 1/2" (40 MM), PARA CONDUCAO DE AGUA, SERVICOS LEVES E MEDIOS</t>
  </si>
  <si>
    <t xml:space="preserve">MANGUEIRA PARA GAS - GLP, PVC, TRANCADA, DIAMETRO DE 3/8", COMPRIMENTO DE 1M (NORMATIZADA)</t>
  </si>
  <si>
    <t xml:space="preserve">MANIPULADOR TELESCOPICO, POTENCIA DE 101 HP, CAPACIDADE DE CARGA DE 3.500 KG, ALTURA MAXIMA DE ELEVACAO DE 12 M</t>
  </si>
  <si>
    <t xml:space="preserve">MANIPULADOR TELESCOPICO, POTENCIA DE 85 HP, CAPACIDADE DE CARGA DE 3.500 KG, ALTURA MAXIMA DE ELEVACAO DE 12,3 M</t>
  </si>
  <si>
    <t xml:space="preserve">MANOMETRO COM CAIXA EM ACO PINTADO, ESCALA *10* KGF/CM2 (*10* BAR), DIAMETRO NOMINAL DE *63* MM, CONEXAO DE 1/4"</t>
  </si>
  <si>
    <t xml:space="preserve">MANOMETRO COM CAIXA EM ACO PINTADO, ESCALA *10* KGF/CM2 (*10* BAR), DIAMETRO NOMINAL DE 100 MM, CONEXAO DE 1/2"</t>
  </si>
  <si>
    <t xml:space="preserve">MANTA ALUMINIZADA NAS DUAS FACES, PARA SUBCOBERTURA,  E = *2* MM</t>
  </si>
  <si>
    <t xml:space="preserve">MANTA ALUMINIZADA 1 FACE PARA SUBCOBERTURA, E = *1* MM</t>
  </si>
  <si>
    <t xml:space="preserve">MANTA ANTIRRUIDO DE POLIESTER (PET) PARA CONTRAPISO E = *8* MM</t>
  </si>
  <si>
    <t xml:space="preserve">MANTA ASFALTICA ELASTOMERICA EM POLIESTER ALUMINIZADA 3 MM, TIPO III, CLASSE B (NBR 9952)</t>
  </si>
  <si>
    <t xml:space="preserve">MANTA ASFALTICA ELASTOMERICA EM POLIESTER 3 MM, TIPO III, CLASSE B, ACABAMENTO PP (NBR 9952)</t>
  </si>
  <si>
    <t xml:space="preserve">MANTA ASFALTICA ELASTOMERICA EM POLIESTER 4 MM, TIPO III, CLASSE B, ACABAMENTO PP (NBR 9952)</t>
  </si>
  <si>
    <t xml:space="preserve">MANTA ASFALTICA ELASTOMERICA EM POLIESTER 5 MM, TIPO III, CLASSE B, ACABAMENTO PP (NBR 9952)</t>
  </si>
  <si>
    <t xml:space="preserve">MANTA ASFALTICA ELASTOMERICA TIPO GLASS 3 MM, TIPO II, CLASSE C, ACABAMENTO PP (NBR 9952)</t>
  </si>
  <si>
    <t xml:space="preserve">MANTA DE BORRACHA ANTIRRUIDO 5 MM</t>
  </si>
  <si>
    <t xml:space="preserve">MANTA DE POLIETILENO EXPANDIDO (PEBD) ANTICHAMAS, E = 8 MM</t>
  </si>
  <si>
    <t xml:space="preserve">MANTA DE POLIETILENO EXPANDIDO (PEBD), E = 5 MM</t>
  </si>
  <si>
    <t xml:space="preserve">MANTA DE POLIETILENO EXPANDIDO, COM 1 FACE METALIZADA PARA SUBCOBERTURA,  E = *5* MM</t>
  </si>
  <si>
    <t xml:space="preserve">MANTA GEOTEXTIL TECIDO DE LAMINETES DE POLIPROPILENO, RESISTENCIA A TRACAO = *25* KN/M</t>
  </si>
  <si>
    <t xml:space="preserve">MANTA LIQUIDA DE BASE ASFALTICA MODIFICADA COM A ADICAO DE ELASTOMEROS DILUIDOS EM SOLVENTE ORGANICO, APLICACAO A FRIO (MEMBRANA IMPERMEABILIZANTE ASFASTICA)</t>
  </si>
  <si>
    <t xml:space="preserve">MANTA TERMOPLASTICA, PEAD, GEOMEMBRANA LISA, E = 0,50 MM ( NBR 15352)</t>
  </si>
  <si>
    <t xml:space="preserve">MANTA TERMOPLASTICA, PEAD, GEOMEMBRANA LISA, E = 0,75 MM ( NBR 15352)</t>
  </si>
  <si>
    <t xml:space="preserve">MANTA TERMOPLASTICA, PEAD, GEOMEMBRANA LISA, E = 0,80 MM ( NBR 15352)</t>
  </si>
  <si>
    <t xml:space="preserve">MANTA TERMOPLASTICA, PEAD, GEOMEMBRANA LISA, E = 1,00 MM ( NBR 15352)</t>
  </si>
  <si>
    <t xml:space="preserve">MANTA TERMOPLASTICA, PEAD, GEOMEMBRANA LISA, E = 1,50 MM ( NBR 15352)</t>
  </si>
  <si>
    <t xml:space="preserve">MANTA TERMOPLASTICA, PEAD, GEOMEMBRANA LISA, E = 2,00 MM ( NBR 15352)</t>
  </si>
  <si>
    <t xml:space="preserve">MANTA TERMOPLASTICA, PEAD, GEOMEMBRANA LISA, E = 2,50 MM ( NBR 15352)</t>
  </si>
  <si>
    <t xml:space="preserve">MANTA TERMOPLASTICA, PEAD, GEOMEMBRANA TEXTURIZADA EM AMBAS AS FACES, E = 0,50 MM (NBR 15352)</t>
  </si>
  <si>
    <t xml:space="preserve">MANTA TERMOPLASTICA, PEAD, GEOMEMBRANA TEXTURIZADA EM AMBAS AS FACES, E = 0,75 MM (NBR 15352)</t>
  </si>
  <si>
    <t xml:space="preserve">MANTA TERMOPLASTICA, PEAD, GEOMEMBRANA TEXTURIZADA EM AMBAS AS FACES, E = 0,80 MM (NBR 15352)</t>
  </si>
  <si>
    <t xml:space="preserve">MANTA TERMOPLASTICA, PEAD, GEOMEMBRANA TEXTURIZADA EM AMBAS AS FACES, E = 1,00 MM (NBR 15352)</t>
  </si>
  <si>
    <t xml:space="preserve">MANTA TERMOPLASTICA, PEAD, GEOMEMBRANA TEXTURIZADA EM AMBAS AS FACES, E = 1,50 MM (NBR 15352)</t>
  </si>
  <si>
    <t xml:space="preserve">MANTA TERMOPLASTICA, PEAD, GEOMEMBRANA TEXTURIZADA EM AMBAS AS FACES, E = 2,00 MM (NBR 15352)</t>
  </si>
  <si>
    <t xml:space="preserve">MANTA TERMOPLASTICA, PEAD, GEOMEMBRANA TEXTURIZADA EM AMBAS AS FACES, E = 2,50 MM (NBR 15352)</t>
  </si>
  <si>
    <t xml:space="preserve">MAQUINA DEMARCADORA DE FAIXA DE TRAFEGO A FRIO, AUTOPROPELIDA, MOTOR DIESEL 38 HP</t>
  </si>
  <si>
    <t xml:space="preserve">MAQUINA EXTRUSORA DE CONCRETO PARA GUIAS E SARJETAS, COM MOTOR A DIESEL DE 14 CV</t>
  </si>
  <si>
    <t xml:space="preserve">MAQUINA MANUAL TIPO PRENSA PARA PRODUCAO DE BLOCOS E PAVIMENTOS DE CONCRETO, COM MOTOR ELETRICO TRIFASICO PARA VIBRACAO, POTENCIA TOTAL INSTALADA DE 1,5 KW</t>
  </si>
  <si>
    <t xml:space="preserve">MAQUINA PARA CORTE COM DISCO ABRASIVO DE DIAMETRO DE 18'' (450 MM), COM MOTOR ELETRICO TRIFASICO DE 10 CV</t>
  </si>
  <si>
    <t xml:space="preserve">MAQUINA TIPO PRENSA HIDRAULICA, PARA FABRICACAO DE TUBOS DE CONCRETO PARA AGUAS PLUVIAIS, DN 200 A DN 600 MM X 1000 MM DE COMPRIMENTO, COM MOTOR PRINCIPAL DE 20 CV</t>
  </si>
  <si>
    <t xml:space="preserve">MAQUINA TIPO VASO/TANQUE/JATO DE PRESSAO PORTATIL PARA JATEAMENTO, CONTROLE AUTOMATICO E REMOTO, CAMARA DE 1 SAIDA, 280 L, DIAM. *670* MM, BICO JATO CURTO VENTURI DE 5/16", MANGUEIRA DE 1" DE 10 M, COMPLETA (VALVULAS POP UP E DOSADORA, FUNDO CONICO ETC)</t>
  </si>
  <si>
    <t xml:space="preserve">MAQUINA TRANSFORMADORA MONOFASICA PARA SOLDA ELETRICA, TENSAO DE 220 V, FREQUENCIA DE 60 HZ, FAIXA DE CORRENTE ENTRE 80 A (+/- 10 A) E 250 A, POTENCIA ENTRE 14,00 KVA E 15,0 KVA, CICLO DE TRABALHO ENTRE 10% E 20% A 250 A</t>
  </si>
  <si>
    <t xml:space="preserve">MARCENEIRO</t>
  </si>
  <si>
    <t xml:space="preserve">MARCENEIRO (MENSALISTA)</t>
  </si>
  <si>
    <t xml:space="preserve">MARMORISTA / GRANITEIRO</t>
  </si>
  <si>
    <t xml:space="preserve">MARMORISTA / GRANITEIRO (MENSALISTA)</t>
  </si>
  <si>
    <t xml:space="preserve">MARTELO DE SOLDADOR/PICADOR DE SOLDA</t>
  </si>
  <si>
    <t xml:space="preserve">MARTELO DEMOLIDOR ELETRICO, COM POTENCIA DE 2.000 W, FREQUENCIA DE 1.000 IMPACTOS POR MINUTO, FORÇA DE IMPACTO ENTRE 60 E 65 J, PESO DE 30 KG</t>
  </si>
  <si>
    <t xml:space="preserve">MARTELO DEMOLIDOR PNEUMATICO MANUAL, COM REDUCAO DE VIBRACAO, PESO DE 21 KG</t>
  </si>
  <si>
    <t xml:space="preserve">MARTELO DEMOLIDOR PNEUMATICO MANUAL, COM REDUCAO DE VIBRACAO, PESO DE 31,5 KG</t>
  </si>
  <si>
    <t xml:space="preserve">MARTELO DEMOLIDOR PNEUMATICO MANUAL, PADRAO, PESO DE 32 KG</t>
  </si>
  <si>
    <t xml:space="preserve">MARTELO DEMOLIDOR PNEUMATICO MANUAL, PESO  DE 28 KG, COM SILENCIADOR</t>
  </si>
  <si>
    <t xml:space="preserve">MARTELO PERFURADOR PNEUMATICO MANUAL, DE SUPERFICIE, COM AVANCO DE COLUNA, PESO DE 22 KG</t>
  </si>
  <si>
    <t xml:space="preserve">MARTELO PERFURADOR PNEUMATICO MANUAL, HASTE 25 X 75 MM, 21 KG</t>
  </si>
  <si>
    <t xml:space="preserve">MARTELO PERFURADOR PNEUMATICO MANUAL, PESO DE 25 KG, COM SILENCIADOR</t>
  </si>
  <si>
    <t xml:space="preserve">MASCARA DE SEGURANCA PARA SOLDA COM ESCUDO DE CELERON E CARNEIRA DE PLASTICO COM REGULAGEM</t>
  </si>
  <si>
    <t xml:space="preserve">MASSA A OLEO PARA MADEIRA</t>
  </si>
  <si>
    <t xml:space="preserve">MASSA ACRILICA</t>
  </si>
  <si>
    <t xml:space="preserve">MASSA ACRILICA PARA PAREDES INTERIOR/EXTERIOR</t>
  </si>
  <si>
    <t xml:space="preserve">MASSA CORRIDA PVA PARA PAREDES INTERNAS</t>
  </si>
  <si>
    <t xml:space="preserve">MASSA DE REJUNTE EM PO PARA DRYWALL, A BASE DE GESSO, SECAGEM RAPIDA, PARA TRATAMENTO DE JUNTAS DE CHAPA DE GESSO (COM ADICAO DE AGUA)</t>
  </si>
  <si>
    <t xml:space="preserve">MASSA DE REJUNTE PRONTA PARA TRATAMENTO DE JUNTAS DE CHAPA DE GESSO PARA DRYWALL, SEM ADICAO DE AGUA</t>
  </si>
  <si>
    <t xml:space="preserve">MASSA EPOXI BICOMPONENTE (MASSA + CATALIZADOR)</t>
  </si>
  <si>
    <t xml:space="preserve">MASSA EPOXI BICOMPONENTE PARA REPAROS</t>
  </si>
  <si>
    <t xml:space="preserve">MASSA PARA TEXTURA LISA DE BASE ACRILICA, USO INTERNO E EXTERNO</t>
  </si>
  <si>
    <t xml:space="preserve">MASSA PARA TEXTURA RUSTICA DE BASE ACRILICA, COR BRANCA, USO INTERNO E EXTERNO</t>
  </si>
  <si>
    <t xml:space="preserve">MASSA PARA VIDRO</t>
  </si>
  <si>
    <t xml:space="preserve">MASSA PLASTICA PARA MARMORE/GRANITO</t>
  </si>
  <si>
    <t xml:space="preserve">MASTRO SIMPLES GALVANIZADO DIAMETRO NOMINAL 1 1/2", COMPRIMENTO 3 M</t>
  </si>
  <si>
    <t xml:space="preserve">MASTRO SIMPLES GALVANIZADO DIAMETRO NOMINAL 2", COMPRIMENTO 3 M</t>
  </si>
  <si>
    <t xml:space="preserve">MATERIAL FILTRANTE (PEDREGULHO) 0,6 A 25,46 MM (POSTO PEDREIRA/FORNECEDOR, SEM FRETE)</t>
  </si>
  <si>
    <t xml:space="preserve">MATERIAL FILTRANTE (PEDREGULHO) 38 A 25,4 MM (POSTO PEDREIRA/FORNECEDOR, SEM FRETE)</t>
  </si>
  <si>
    <t xml:space="preserve">MECANICO DE EQUIPAMENTOS PESADOS</t>
  </si>
  <si>
    <t xml:space="preserve">MECANICO DE EQUIPAMENTOS PESADOS (MENSALISTA)</t>
  </si>
  <si>
    <t xml:space="preserve">MECANICO DE REFRIGERACAO</t>
  </si>
  <si>
    <t xml:space="preserve">MECANICO DE REFRIGERACAO (MENSALISTA)</t>
  </si>
  <si>
    <t xml:space="preserve">MEDIDOR DE NIVEL ESTATICO E DINAMICO PARA POCO, COMPRIMENTO DE 200 M</t>
  </si>
  <si>
    <t xml:space="preserve">MEIA CANA DE MADEIRA CEDRINHO OU EQUIVALENTE DA REGIAO, ACABAMENTO PARA FORRO PAULISTA, *2,5 X 2,5* CM</t>
  </si>
  <si>
    <t xml:space="preserve">MEIA CANA DE MADEIRA PINUS OU EQUIVALENTE DA REGIAO, ACABAMENTO PARA FORRO PAULISTA, *2,5 X 2,5* CM</t>
  </si>
  <si>
    <t xml:space="preserve">MEIA CANALETA CONCRETO ESTRUTURAL 14 X 19 X 19 CM, FBK 14 MPA (NBR 6136)</t>
  </si>
  <si>
    <t xml:space="preserve">MEIA CANALETA CONCRETO ESTRUTURAL 14 X 19 X 19 CM, FBK 4,5 MPA (NBR 6136)</t>
  </si>
  <si>
    <t xml:space="preserve">MEIO BLOCO CONCRETO ESTRUTURAL 14 X 19 X 14 CM, FBK 14 MPA (NBR 6136)</t>
  </si>
  <si>
    <t xml:space="preserve">MEIO BLOCO CONCRETO ESTRUTURAL 14 X 19 X 14 CM, FBK 4,5 MPA (NBR 6136)</t>
  </si>
  <si>
    <t xml:space="preserve">MEIO BLOCO CONCRETO ESTRUTURAL 14 X 19 X 19 CM, FBK 14 MPA (NBR 6136)</t>
  </si>
  <si>
    <t xml:space="preserve">MEIO BLOCO CONCRETO ESTRUTURAL 14 X 19 X 19 CM, FBK 4,5 MPA (NBR 6136)</t>
  </si>
  <si>
    <t xml:space="preserve">MEIO BLOCO CONCRETO ESTRUTURAL 14 X 19 X 34 CM, FBK 14 MPA (NBR 6136)</t>
  </si>
  <si>
    <t xml:space="preserve">MEIO BLOCO ESTRUTURAL CERAMICO 14 X 19 X 14 CM, 4,0 MPA (NBR 15270)</t>
  </si>
  <si>
    <t xml:space="preserve">MEIO BLOCO ESTRUTURAL CERAMICO 14 X 19 X 14 CM, 6,0 MPA (NBR 15270)</t>
  </si>
  <si>
    <t xml:space="preserve">MEIO BLOCO ESTRUTURAL CERAMICO 14 X 19 X 19 CM, 4,0 MPA (NBR 15270)</t>
  </si>
  <si>
    <t xml:space="preserve">MEIO BLOCO ESTRUTURAL CERAMICO 14 X 19 X 19 CM, 6,0 MPA (NBR 15270)</t>
  </si>
  <si>
    <t xml:space="preserve">MEIO BLOCO VEDACAO CONCRETO APARENTE 14 X 19 X 19 CM  (CLASSE C - NBR 6136)</t>
  </si>
  <si>
    <t xml:space="preserve">MEIO BLOCO VEDACAO CONCRETO APARENTE 19 X 19 X 19 CM (CLASSE C - NBR 6136)</t>
  </si>
  <si>
    <t xml:space="preserve">MEIO BLOCO VEDACAO CONCRETO APARENTE 9  X 19 X 19 CM (CLASSE C - NBR 6136)</t>
  </si>
  <si>
    <t xml:space="preserve">MEIO BLOCO VEDACAO CONCRETO 14 X 19 X 19 CM (CLASSE C - NBR 6136)</t>
  </si>
  <si>
    <t xml:space="preserve">MEIO BLOCO VEDACAO CONCRETO 19 X 19 X 19 CM (CLASSE C - NBR 6136)</t>
  </si>
  <si>
    <t xml:space="preserve">MEIO BLOCO VEDACAO CONCRETO 9 X 19 X 19 CM (CLASSE C - NBR 6136)</t>
  </si>
  <si>
    <t xml:space="preserve">MEIO-FIO OU GUIA DE CONCRETO, PRE-MOLDADO, COMP 1 M, *30 X 15* CM (H X L)</t>
  </si>
  <si>
    <t xml:space="preserve">MEIO-FIO OU GUIA DE CONCRETO, PRE-MOLDADO, COMP 1 M, *30 X 15/ 12* CM (H X L1/L2)</t>
  </si>
  <si>
    <t xml:space="preserve">MEIO-FIO OU GUIA DE CONCRETO, PRE-MOLDADO, COMP 80 CM, *45 X 18 /12* CM (H X L1/L2)</t>
  </si>
  <si>
    <t xml:space="preserve">MESA VIBRATORIA COM DIMENSOES DE 2,0 X 1,0 M, COM MOTOR ELETRICO DE 2 POLOS E POTENCIA DE 3 CV</t>
  </si>
  <si>
    <t xml:space="preserve">MESTRE DE OBRAS</t>
  </si>
  <si>
    <t xml:space="preserve">MESTRE DE OBRAS (MENSALISTA)</t>
  </si>
  <si>
    <t xml:space="preserve">METACAULIM DE ALTA REATIVIDADE/CAULIM CALCINADO</t>
  </si>
  <si>
    <t xml:space="preserve">MICRO-TRATOR CORTADOR DE GRAMA COM LARGURA DO CORTE DE 107 CM, COM  2 LAMINAS E DESCARTE LATERAL</t>
  </si>
  <si>
    <t xml:space="preserve">MICROESFERAS DE VIDRO PARA SINALIZACAO HORIZONTAL VIARIA, TIPO I-B (PREMIX) - NBR 16184</t>
  </si>
  <si>
    <t xml:space="preserve">MICROESFERAS DE VIDRO PARA SINALIZACAO HORIZONTAL VIARIA, TIPO II-A (DROP-ON) - NBR 16184</t>
  </si>
  <si>
    <t xml:space="preserve">MICTORIO COLETIVO ACO INOX (AISI 304), E = 0,8 MM, DE *100 X 40 X 30* CM (C X A X P)</t>
  </si>
  <si>
    <t xml:space="preserve">MICTORIO COLETIVO ACO INOX (AISI 304), E = 0,8 MM, DE *100 X 50 X 35* CM (C X A X P)</t>
  </si>
  <si>
    <t xml:space="preserve">MICTORIO INDIVIDUAL ACO INOX (AISI 304), E = 0,8 MM, DE *50  X 45  X 35* (C X A X P)</t>
  </si>
  <si>
    <t xml:space="preserve">MICTORIO SIFONADO LOUCA BRANCA SEM COMPLEMENTOS</t>
  </si>
  <si>
    <t xml:space="preserve">MICTORIO SIFONADO LOUCA COR SEM COMPLEMENTOS</t>
  </si>
  <si>
    <t xml:space="preserve">MINICARREGADEIRA SOBRE RODAS, POTENCIA LIQUIDA DE *47* HP, CAPACIDADE NOMINAL DE OPERACAO DE *646* KG</t>
  </si>
  <si>
    <t xml:space="preserve">MINICARREGADEIRA SOBRE RODAS, POTENCIA LIQUIDA DE *72* HP, CAPACIDADE NOMINAL DE OPERACAO DE *1200* KG</t>
  </si>
  <si>
    <t xml:space="preserve">MINIESCAVADEIRA SOBRE ESTEIRAS, POTENCIA LIQUIDA DE *30* HP, PESO OPERACIONAL DE *3.500* KG</t>
  </si>
  <si>
    <t xml:space="preserve">MINIESCAVADEIRA SOBRE ESTEIRAS, POTENCIA LIQUIDA DE *42* HP, PESO OPERACIONAL DE *4.500* KG</t>
  </si>
  <si>
    <t xml:space="preserve">MINIESCAVADEIRA SOBRE ESTEIRAS, POTENCIA LIQUIDA DE *42* HP, PESO OPERACIONAL DE *5.300* KG</t>
  </si>
  <si>
    <t xml:space="preserve">MINUTERIA ELETRONICA COLETIVA COM POTENCIA MAXIMA RESISTIVA PARA LAMPADAS FLUORESCENTES DE *300* W ( 110 V ) / *600* W ( 110 V )</t>
  </si>
  <si>
    <t xml:space="preserve">MISTURADOR BASE PARA CHUVEIRO/BANHEIRA, 1/2 " OU 3/4 ", SOLDAVEL OU ROSCAVEL</t>
  </si>
  <si>
    <t xml:space="preserve">MISTURADOR CROMADO DE MESA BICA BAIXA PARA LAVATORIO (REF 1875)</t>
  </si>
  <si>
    <t xml:space="preserve">MISTURADOR CROMADO DE PAREDE PARA LAVATORIO (REF 1178)</t>
  </si>
  <si>
    <t xml:space="preserve">MISTURADOR DE ARGAMASSA, EIXO HORIZONTAL, CAPACIDADE DE MISTURA 160 KG, MOTOR ELETRICO TRIFASICO 220/380 V, POTENCIA 3 CV</t>
  </si>
  <si>
    <t xml:space="preserve">MISTURADOR DE ARGAMASSA, EIXO HORIZONTAL, CAPACIDADE DE MISTURA 300 KG, MOTOR ELETRICO TRIFASICO 220/380 V, POTENCIA 5 CV</t>
  </si>
  <si>
    <t xml:space="preserve">MISTURADOR DE ARGAMASSA, EIXO HORIZONTAL, CAPACIDADE DE MISTURA 600 KG, MOTOR ELETRICO TRIFASICO 220/380 V, POTENCIA 7,5 CV</t>
  </si>
  <si>
    <t xml:space="preserve">MISTURADOR DE PAREDE CROMADO PARA COZINHA BICA MOVEL COM AREJADOR (REF 1258)</t>
  </si>
  <si>
    <t xml:space="preserve">MISTURADOR DUPLO HORIZONTAL DE ALTA TURBULENCIA, CAPACIDADE / VOLUME 2 X 500 LITROS, MOTORES ELETRICOS MINIMO 5 CV CADA,  PARA NATA CIMENTO, ARGAMASSA E OUTROS</t>
  </si>
  <si>
    <t xml:space="preserve">MISTURADOR MANUAL DE TINTAS PARA FURADEIRA, HASTE METALICA *60* CM, COM HELICE  (MEXEDOR DE TINTA)</t>
  </si>
  <si>
    <t xml:space="preserve">MISTURADOR MONOCOMANDO PARA CHUVEIRO, BASE BRUTA E ACABAMENTO CROMADO</t>
  </si>
  <si>
    <t xml:space="preserve">MOLA AEREA FECHA PORTA, PARA PORTAS COM LARGURA ACIMA DE 110 CM</t>
  </si>
  <si>
    <t xml:space="preserve">MOLA AEREA FECHA PORTA, PARA PORTAS COM LARGURA ATE 110 CM</t>
  </si>
  <si>
    <t xml:space="preserve">MOLA AEREA FECHA PORTA, PARA PORTAS COM LARGURA ATE 95 CM</t>
  </si>
  <si>
    <t xml:space="preserve">MOLA HIDRAULICA DE PISO P/ VIDRO TEMPERADO 10MM</t>
  </si>
  <si>
    <t xml:space="preserve">MONTADOR DE ELETROELETRONICOS</t>
  </si>
  <si>
    <t xml:space="preserve">MONTADOR DE ELETROELETRONICOS (MENSALISTA)</t>
  </si>
  <si>
    <t xml:space="preserve">MONTADOR DE ESTRUTURAS METALICAS</t>
  </si>
  <si>
    <t xml:space="preserve">MONTADOR DE ESTRUTURAS METALICAS (MENSALISTA)</t>
  </si>
  <si>
    <t xml:space="preserve">MONTADOR DE MAQUINAS</t>
  </si>
  <si>
    <t xml:space="preserve">MONTADOR DE MAQUINAS (MENSALISTA)</t>
  </si>
  <si>
    <t xml:space="preserve">MONTANTE EM BARRA CHATA ACO GALVANIZADO, *65 X 8* MM, ALTURA *1420* MM, PINTURA ELETROSTATICA, COR PRETA</t>
  </si>
  <si>
    <t xml:space="preserve">MOTOBOMBA AUTOESCORVANTE MOTOR A GASOLINA, POTENCIA 6,0HP, BOCAIS 3" X 3", HM/Q = 5 MCA / 24 M3/H A 52,5 MCA / 5,0 M3/H</t>
  </si>
  <si>
    <t xml:space="preserve">MOTOBOMBA AUTOESCORVANTE MOTOR ELETRICO TRIFASICO 7,4HP BOCA DIAMETRO DE SUCCAO X RECLAQUE: 2"X2", HM/ Q = 10 M / 73,5 M3/H A 28 M / 8,2 M3 /H</t>
  </si>
  <si>
    <t xml:space="preserve">MOTOBOMBA AUTOESCORVANTE POTENCIA 5,42 HP, BOCAIS SUCCAO X RECALQUE 2" X 2", A GASOLINA, DIAMETRO DO ROTOR 122 MM HM/Q = 6 MCA / 33,0 M3/H A 28 MCA / 8,0 M3/H</t>
  </si>
  <si>
    <t xml:space="preserve">MOTOBOMBA CENTRIFUGA, MOTOR A GASOLINA, POTENCIA 5,42 HP, BOCAIS 1 1/2" X 1", DIAMETRO ROTOR 143 MM HM/Q = 6 MCA / 16,8 M3/H A 38 MCA / 6,6 M3/H</t>
  </si>
  <si>
    <t xml:space="preserve">MOTOBOMBA TRASH (PARA AGUA SUJA) AUTO ESCORVANTE, MOTOR GASOLINA DE 6,41 HP, DIAMETROS DE SUCCAO X RECALQUE: 3" X 3", HM/Q: 10/60 A 23/0</t>
  </si>
  <si>
    <t xml:space="preserve">MOTONIVELADORA POTENCIA BASICA LIQUIDA (PRIMEIRA MARCHA) 125 HP , PESO BRUTO 13843 KG, LARGURA DA LAMINA DE 3,7 M</t>
  </si>
  <si>
    <t xml:space="preserve">MOTONIVELADORA POTENCIA BASICA LIQUIDA (PRIMEIRA MARCHA) 171 HP, PESO BRUTO 14768 KG, LARGURA DA LAMINA DE 3,7 M</t>
  </si>
  <si>
    <t xml:space="preserve">MOTONIVELADORA POTENCIA BASICA LIQUIDA (PRIMEIRA MARCHA) 186 HP, PESO BRUTO 15785 KG, LARGURA DA LAMINA DE 4,3 M</t>
  </si>
  <si>
    <t xml:space="preserve">MOTOR A DIESEL PARA VIBRADOR DE IMERSAO, DE *4,7* CV</t>
  </si>
  <si>
    <t xml:space="preserve">MOTOR A GASOLINA PARA VIBRADOR DE IMERSAO, 4 TEMPOS, DE 5,5 CV</t>
  </si>
  <si>
    <t xml:space="preserve">MOTOR ELETRICO PARA VIBRADOR DE IMERSAO, DE 2 CV, MONOFASICO, 110/220 V</t>
  </si>
  <si>
    <t xml:space="preserve">MOTOR ELETRICO PARA VIBRADOR DE IMERSAO, DE 2 CV, TRIFASICO, 220/380 V</t>
  </si>
  <si>
    <t xml:space="preserve">MOTORISTA DE CAMINHAO</t>
  </si>
  <si>
    <t xml:space="preserve">MOTORISTA DE CAMINHAO (MENSALISTA)</t>
  </si>
  <si>
    <t xml:space="preserve">MOTORISTA DE CAMINHAO-BASCULANTE</t>
  </si>
  <si>
    <t xml:space="preserve">MOTORISTA DE CAMINHAO-BASCULANTE (MENSALISTA)</t>
  </si>
  <si>
    <t xml:space="preserve">MOTORISTA DE CAMINHAO-CARRETA</t>
  </si>
  <si>
    <t xml:space="preserve">MOTORISTA DE CAMINHAO-CARRETA (MENSALISTA)</t>
  </si>
  <si>
    <t xml:space="preserve">MOTORISTA DE CARRO DE PASSEIO</t>
  </si>
  <si>
    <t xml:space="preserve">MOTORISTA DE CARRO DE PASSEIO (MENSALISTA)</t>
  </si>
  <si>
    <t xml:space="preserve">MOTORISTA DE ONIBUS / MICRO-ONIBUS</t>
  </si>
  <si>
    <t xml:space="preserve">MOTORISTA DE ONIBUS / MICRO-ONIBUS (MENSALISTA)</t>
  </si>
  <si>
    <t xml:space="preserve">MOTORISTA OPERADOR DE CAMINHAO COM MUNCK</t>
  </si>
  <si>
    <t xml:space="preserve">MOTORISTA OPERADOR DE CAMINHAO COM MUNCK (MENSALISTA)</t>
  </si>
  <si>
    <t xml:space="preserve">MOTOSSERRA PORTATIL COM MOTOR A GASOLINA DE *60* CC</t>
  </si>
  <si>
    <t xml:space="preserve">MOURAO CONCRETO CURVO, SECAO "T", H = 2,80 M + CURVA COM 0,45 M, COM FUROS PARA FIOS</t>
  </si>
  <si>
    <t xml:space="preserve">MOURAO DE CONCRETO CURVO,10 X 10 CM, H= *2,60* M + CURVA DE 0,40 M</t>
  </si>
  <si>
    <t xml:space="preserve">MOURAO DE CONCRETO RETO, *10 X 10* CM, H= 2,30 M</t>
  </si>
  <si>
    <t xml:space="preserve">MOURAO DE CONCRETO RETO, TIPO ESTICADOR, *10 X 10* CM, H= 2,50 M</t>
  </si>
  <si>
    <t xml:space="preserve">MOURAO DE CONCRETO RETO, 10 X 10 CM, H= 2,00 M</t>
  </si>
  <si>
    <t xml:space="preserve">MOURAO DE CONCRETO RETO, 10 X 10 CM, H= 3,00 M</t>
  </si>
  <si>
    <t xml:space="preserve">MUDA DE ARBUSTO FLORIFERO, CLUSIA/GARDENIA/MOREIA BRANCA/ AZALEIA OU EQUIVALENTE DA REGIAO, H= *50 A 70* CM</t>
  </si>
  <si>
    <t xml:space="preserve">MUDA DE ARBUSTO FOLHAGEM, SANSAO-DO-CAMPO OU EQUIVALENTE DA REGIAO, H= *50 A 70* CM</t>
  </si>
  <si>
    <t xml:space="preserve">MUDA DE ARBUSTO, BUXINHO, H= *50* M</t>
  </si>
  <si>
    <t xml:space="preserve">MUDA DE ARBUSTO, PINGO DE OURO/ VIOLETEIRA, H = *10 A 20* CM</t>
  </si>
  <si>
    <t xml:space="preserve">MUDA DE ARVORE ORNAMENTAL, OITI/AROEIRA SALSA/ANGICO/IPE/JACARANDA OU EQUIVALENTE  DA REGIAO, H= *1* M</t>
  </si>
  <si>
    <t xml:space="preserve">MUDA DE ARVORE ORNAMENTAL, OITI/AROEIRA SALSA/ANGICO/IPE/JACARANDA OU EQUIVALENTE  DA REGIAO, H= *2* M</t>
  </si>
  <si>
    <t xml:space="preserve">MUDA DE PALMEIRA, ARECA, H= *1,50* CM</t>
  </si>
  <si>
    <t xml:space="preserve">MUDA DE RASTEIRA/FORRACAO, AMENDOIM RASTEIRO/ONZE HORAS/AZULZINHA/IMPATIENS OU EQUIVALENTE DA REGIAO</t>
  </si>
  <si>
    <t xml:space="preserve">MUFLA TERMINAL PRIMARIA UNIPOLAR USO EXTERNO PARA CABO 25/70MM2 ISOL, 3,6/6KV EM EPR - BORRACHA DE SILICONE</t>
  </si>
  <si>
    <t xml:space="preserve">MUFLA TERMINAL PRIMARIA UNIPOLAR USO INTERNO PARA CABO 25/70MM2 ISOL 6/10KV EM EPR- BORRACHA DE SILICONE</t>
  </si>
  <si>
    <t xml:space="preserve">MUFLA TERMINAL PRIMARIA UNIPOLAR USO INTERNO PARA CABO 35/120MM2 ISOLACAO 15/25KV EM EPR - BORRACHA DE SILICONE</t>
  </si>
  <si>
    <t xml:space="preserve">MUFLA TERMINAL PRIMARIA UNIPOLAR USO INTERNO PARA CABO 35/70MM2 ISOLACAO 8,7/15KV EM EPR - BORRACHA DE SILICONE</t>
  </si>
  <si>
    <t xml:space="preserve">MULTIEXERCITADOR COM SEIS FUNCOES, EM TUBO DE ACO CARBONO, PINTURA NO PROCESSO ELETROSTATICO - EQUIPAMENTO DE GINASTICA PARA ACADEMIA AO AR LIVRE / ACADEMIA DA TERCEIRA IDADE - ATI</t>
  </si>
  <si>
    <t xml:space="preserve">NIPEL PVC, ROSCAVEL, 1 1/2",  AGUA FRIA PREDIAL</t>
  </si>
  <si>
    <t xml:space="preserve">NIPEL PVC, ROSCAVEL, 1 1/4",  AGUA FRIA PREDIAL</t>
  </si>
  <si>
    <t xml:space="preserve">NIPEL PVC, ROSCAVEL, 1/2",  AGUA FRIA PREDIAL</t>
  </si>
  <si>
    <t xml:space="preserve">NIPEL PVC, ROSCAVEL, 1",  AGUA FRIA PREDIAL</t>
  </si>
  <si>
    <t xml:space="preserve">NIPEL PVC, ROSCAVEL, 2",  AGUA FRIA PREDIAL</t>
  </si>
  <si>
    <t xml:space="preserve">NIPEL PVC, ROSCAVEL, 3/4",  AGUA FRIA PREDIAL</t>
  </si>
  <si>
    <t xml:space="preserve">NIPLE DE FERRO GALVANIZADO, COM ROSCA BSP, DE 1 1/2"</t>
  </si>
  <si>
    <t xml:space="preserve">NIPLE DE FERRO GALVANIZADO, COM ROSCA BSP, DE 1 1/4"</t>
  </si>
  <si>
    <t xml:space="preserve">NIPLE DE FERRO GALVANIZADO, COM ROSCA BSP, DE 1/2"</t>
  </si>
  <si>
    <t xml:space="preserve">NIPLE DE FERRO GALVANIZADO, COM ROSCA BSP, DE 1"</t>
  </si>
  <si>
    <t xml:space="preserve">NIPLE DE FERRO GALVANIZADO, COM ROSCA BSP, DE 2 1/2"</t>
  </si>
  <si>
    <t xml:space="preserve">NIPLE DE FERRO GALVANIZADO, COM ROSCA BSP, DE 2"</t>
  </si>
  <si>
    <t xml:space="preserve">NIPLE DE FERRO GALVANIZADO, COM ROSCA BSP, DE 3/4"</t>
  </si>
  <si>
    <t xml:space="preserve">NIPLE DE FERRO GALVANIZADO, COM ROSCA BSP, DE 3"</t>
  </si>
  <si>
    <t xml:space="preserve">NIPLE DE FERRO GALVANIZADO, COM ROSCA BSP, DE 4"</t>
  </si>
  <si>
    <t xml:space="preserve">NIPLE DE FERRO GALVANIZADO, COM ROSCA BSP, DE 5"</t>
  </si>
  <si>
    <t xml:space="preserve">NIPLE DE FERRO GALVANIZADO, COM ROSCA BSP, DE 6"</t>
  </si>
  <si>
    <t xml:space="preserve">NIPLE DE REDUCAO DE FERRO GALVANIZADO, COM ROSCA BSP, DE 1 1/2" X 1 1/4"</t>
  </si>
  <si>
    <t xml:space="preserve">NIPLE DE REDUCAO DE FERRO GALVANIZADO, COM ROSCA BSP, DE 1 1/2" X 1"</t>
  </si>
  <si>
    <t xml:space="preserve">NIPLE DE REDUCAO DE FERRO GALVANIZADO, COM ROSCA BSP, DE 1 1/2" X 3/4"</t>
  </si>
  <si>
    <t xml:space="preserve">NIPLE DE REDUCAO DE FERRO GALVANIZADO, COM ROSCA BSP, DE 1 1/4" X 1/2"</t>
  </si>
  <si>
    <t xml:space="preserve">NIPLE DE REDUCAO DE FERRO GALVANIZADO, COM ROSCA BSP, DE 1 1/4" X 1"</t>
  </si>
  <si>
    <t xml:space="preserve">NIPLE DE REDUCAO DE FERRO GALVANIZADO, COM ROSCA BSP, DE 1 1/4" X 3/4"</t>
  </si>
  <si>
    <t xml:space="preserve">NIPLE DE REDUCAO DE FERRO GALVANIZADO, COM ROSCA BSP, DE 1/2" X 1/4"</t>
  </si>
  <si>
    <t xml:space="preserve">NIPLE DE REDUCAO DE FERRO GALVANIZADO, COM ROSCA BSP, DE 1" X 1/2"</t>
  </si>
  <si>
    <t xml:space="preserve">NIPLE DE REDUCAO DE FERRO GALVANIZADO, COM ROSCA BSP, DE 1" X 3/4"</t>
  </si>
  <si>
    <t xml:space="preserve">NIPLE DE REDUCAO DE FERRO GALVANIZADO, COM ROSCA BSP, DE 2 1/2" X 2"</t>
  </si>
  <si>
    <t xml:space="preserve">NIPLE DE REDUCAO DE FERRO GALVANIZADO, COM ROSCA BSP, DE 2" X 1 1/2"</t>
  </si>
  <si>
    <t xml:space="preserve">NIPLE DE REDUCAO DE FERRO GALVANIZADO, COM ROSCA BSP, DE 2" X 1 1/4"</t>
  </si>
  <si>
    <t xml:space="preserve">NIPLE DE REDUCAO DE FERRO GALVANIZADO, COM ROSCA BSP, DE 2" X 1"</t>
  </si>
  <si>
    <t xml:space="preserve">NIPLE DE REDUCAO DE FERRO GALVANIZADO, COM ROSCA BSP, DE 3/4" X 1/2"</t>
  </si>
  <si>
    <t xml:space="preserve">NIPLE DE REDUCAO DE FERRO GALVANIZADO, COM ROSCA BSP, DE 3" X 2 1/2"</t>
  </si>
  <si>
    <t xml:space="preserve">NIPLE DE REDUCAO DE FERRO GALVANIZADO, COM ROSCA BSP, DE 3" X 2"</t>
  </si>
  <si>
    <t xml:space="preserve">NIPLE SEXTAVADO EM ACO CARBONO, COM ROSCA BSP, PRESSAO 3.000 LBS, DN 1 1/2"</t>
  </si>
  <si>
    <t xml:space="preserve">NIPLE SEXTAVADO EM ACO CARBONO, COM ROSCA BSP, PRESSAO 3.000 LBS, DN 1 1/4"</t>
  </si>
  <si>
    <t xml:space="preserve">NIPLE SEXTAVADO EM ACO CARBONO, COM ROSCA BSP, PRESSAO 3.000 LBS, DN 1/2"</t>
  </si>
  <si>
    <t xml:space="preserve">NIPLE SEXTAVADO EM ACO CARBONO, COM ROSCA BSP, PRESSAO 3.000 LBS, DN 1"</t>
  </si>
  <si>
    <t xml:space="preserve">NIPLE SEXTAVADO EM ACO CARBONO, COM ROSCA BSP, PRESSAO 3.000 LBS, DN 2 1/2"</t>
  </si>
  <si>
    <t xml:space="preserve">NIPLE SEXTAVADO EM ACO CARBONO, COM ROSCA BSP, PRESSAO 3.000 LBS, DN 2"</t>
  </si>
  <si>
    <t xml:space="preserve">NIPLE SEXTAVADO EM ACO CARBONO, COM ROSCA BSP, PRESSAO 3.000 LBS, DN 3/4"</t>
  </si>
  <si>
    <t xml:space="preserve">NIVELADOR</t>
  </si>
  <si>
    <t xml:space="preserve">NIVELADOR (MENSALISTA)</t>
  </si>
  <si>
    <t xml:space="preserve">NUMERO / ALGARISMO PARA PORTA, TAMANHO *40* MM, EM ZAMAC, (MODELO DE 0 A 9), FIXACAO POR PARAFUSOS</t>
  </si>
  <si>
    <t xml:space="preserve">NUMERO / ALGARISMO PARA RESIDENCIA (FACHADA), TAMANHO *120* MM, EM ZAMAC, (MODELO DE 0 A 9), FIXACAO POR PARAFUSOS</t>
  </si>
  <si>
    <t xml:space="preserve">OCULOS DE SEGURANCA CONTRA IMPACTOS COM LENTE INCOLOR, ARMACAO NYLON, COM PROTECAO UVA E UVB</t>
  </si>
  <si>
    <t xml:space="preserve">OLEO COMBUSTIVEL BPF A GRANEL</t>
  </si>
  <si>
    <t xml:space="preserve">OLEO DE LINHACA</t>
  </si>
  <si>
    <t xml:space="preserve">OLEO DIESEL COMBUSTIVEL COMUM</t>
  </si>
  <si>
    <t xml:space="preserve">OLEO LUBRIFICANTE PARA MOTORES DE EQUIPAMENTOS PESADOS (CAMINHOES, TRATORES, RETROS E ETC)</t>
  </si>
  <si>
    <t xml:space="preserve">OLHO MAGICO / VISOR PARA PORTA DE *25 A 46* MM DE ESPESSURA, ANGULO DE VISAO APROXIMADO DE 200 GRAUS, LATAO CROMADO, COM FECHO JANELA</t>
  </si>
  <si>
    <t xml:space="preserve">OPERADOR DE BATE-ESTACAS</t>
  </si>
  <si>
    <t xml:space="preserve">OPERADOR DE BATE-ESTACAS (MENSALISTA)</t>
  </si>
  <si>
    <t xml:space="preserve">OPERADOR DE BETONEIRA (CAMINHAO)</t>
  </si>
  <si>
    <t xml:space="preserve">OPERADOR DE BETONEIRA (CAMINHAO) (MENSALISTA)</t>
  </si>
  <si>
    <t xml:space="preserve">OPERADOR DE BETONEIRA ESTACIONARIA / MISTURADOR (MENSALISTA)</t>
  </si>
  <si>
    <t xml:space="preserve">OPERADOR DE BETONEIRA ESTACIONARIA/MISTURADOR</t>
  </si>
  <si>
    <t xml:space="preserve">OPERADOR DE COMPRESSOR DE AR OU COMPRESSORISTA</t>
  </si>
  <si>
    <t xml:space="preserve">OPERADOR DE COMPRESSOR DE AR OU COMPRESSORISTA (MENSALISTA)</t>
  </si>
  <si>
    <t xml:space="preserve">OPERADOR DE DEMARCADORA DE FAIXAS DE TRAFEGO</t>
  </si>
  <si>
    <t xml:space="preserve">OPERADOR DE DEMARCADORA DE FAIXAS DE TRAFEGO (MENSALISTA)</t>
  </si>
  <si>
    <t xml:space="preserve">OPERADOR DE ESCAVADEIRA</t>
  </si>
  <si>
    <t xml:space="preserve">OPERADOR DE ESCAVADEIRA (MENSALISTA)</t>
  </si>
  <si>
    <t xml:space="preserve">OPERADOR DE GUINCHO</t>
  </si>
  <si>
    <t xml:space="preserve">OPERADOR DE GUINCHO OU GUINCHEIRO (MENSALISTA)</t>
  </si>
  <si>
    <t xml:space="preserve">OPERADOR DE GUINDASTE</t>
  </si>
  <si>
    <t xml:space="preserve">OPERADOR DE GUINDASTE (MENSALISTA)</t>
  </si>
  <si>
    <t xml:space="preserve">OPERADOR DE JATO ABRASIVO OU JATISTA</t>
  </si>
  <si>
    <t xml:space="preserve">OPERADOR DE JATO ABRASIVO OU JATISTA (MENSALISTA)</t>
  </si>
  <si>
    <t xml:space="preserve">OPERADOR DE MAQUINAS E TRATORES DIVERSOS (TERRAPLANAGEM)</t>
  </si>
  <si>
    <t xml:space="preserve">OPERADOR DE MAQUINAS E TRATORES DIVERSOS (TERRAPLANAGEM) (MENSALISTA)</t>
  </si>
  <si>
    <t xml:space="preserve">OPERADOR DE MARTELETE OU MARTELETEIRO</t>
  </si>
  <si>
    <t xml:space="preserve">OPERADOR DE MARTELETE OU MARTELETEIRO (MENSALISTA)</t>
  </si>
  <si>
    <t xml:space="preserve">OPERADOR DE MOTO SCRAPER</t>
  </si>
  <si>
    <t xml:space="preserve">OPERADOR DE MOTO SCRAPER (MENSALISTA)</t>
  </si>
  <si>
    <t xml:space="preserve">OPERADOR DE MOTONIVELADORA</t>
  </si>
  <si>
    <t xml:space="preserve">OPERADOR DE MOTONIVELADORA (MENSALISTA)</t>
  </si>
  <si>
    <t xml:space="preserve">OPERADOR DE PA CARREGADEIRA</t>
  </si>
  <si>
    <t xml:space="preserve">OPERADOR DE PA CARREGADEIRA (MENSALISTA)</t>
  </si>
  <si>
    <t xml:space="preserve">OPERADOR DE PAVIMENTADORA</t>
  </si>
  <si>
    <t xml:space="preserve">OPERADOR DE PAVIMENTADORA/MESA VIBROACABADORA (MENSALISTA)</t>
  </si>
  <si>
    <t xml:space="preserve">OPERADOR DE ROLO COMPACTADOR</t>
  </si>
  <si>
    <t xml:space="preserve">OPERADOR DE ROLO COMPACTADOR (MENSALISTA)</t>
  </si>
  <si>
    <t xml:space="preserve">OPERADOR DE TRATOR - EXCLUSIVE AGROPECUARIA</t>
  </si>
  <si>
    <t xml:space="preserve">OPERADOR DE TRATOR - EXCLUSIVE AGROPECUARIA (MENSALISTA)</t>
  </si>
  <si>
    <t xml:space="preserve">OPERADOR DE USINA DE ASFALTO, DE SOLOS OU DE CONCRETO</t>
  </si>
  <si>
    <t xml:space="preserve">OPERADOR DE USINA DE ASFALTO, DE SOLOS OU DE CONCRETO (MENSALISTA)</t>
  </si>
  <si>
    <t xml:space="preserve">OXIGENIO, RECARGA PARA CILINDRO DE CONJUNTO OXICORTE GRANDE</t>
  </si>
  <si>
    <t xml:space="preserve">PA CARREGADEIRA SOBRE RODAS, POTENCIA BRUTA *127* CV, CAPACIDADE DA CACAMBA DE 2,0 A 2,4 M3, PESO OPERACIONAL DE 10330 KG</t>
  </si>
  <si>
    <t xml:space="preserve">PA CARREGADEIRA SOBRE RODAS, POTENCIA LIQUIDA 128 HP, CAPACIDADE DA CACAMBA DE 1,7 A 2,8 M3, PESO OPERACIONAL DE 11632 KG</t>
  </si>
  <si>
    <t xml:space="preserve">PA CARREGADEIRA SOBRE RODAS, POTENCIA LIQUIDA 197 HP, CAPACIDADE DA CACAMBA DE 2,5 A 3,5 M3, PESO OPERACIONAL DE 18338 KG</t>
  </si>
  <si>
    <t xml:space="preserve">PA CARREGADEIRA SOBRE RODAS, POTENCIA LIQUIDA 213 HP, CAPACIDADE DA CACAMBA DE 1,9 A 3,5 M3, PESO OPERACIONAL DE 19234 KG</t>
  </si>
  <si>
    <t xml:space="preserve">PA CARREGADEIRA SOBRE RODAS, POTENCIA 152 HP, CAPACIDADE DA CACAMBA DE 1,53 A 2,30 M3, PESO OPERACIONAL DE 10216 KG</t>
  </si>
  <si>
    <t xml:space="preserve">PA DE LIXO PLASTICA, CABO LONGO</t>
  </si>
  <si>
    <t xml:space="preserve">PAINEL DE LA DE VIDRO SEM REVESTIMENTO PSI 20, E = 25 MM, DE 1200 X 600 MM</t>
  </si>
  <si>
    <t xml:space="preserve">PAINEL DE LA DE VIDRO SEM REVESTIMENTO PSI 20, E = 50 MM, DE 1200 X 600 MM</t>
  </si>
  <si>
    <t xml:space="preserve">PAINEL DE LA DE VIDRO SEM REVESTIMENTO PSI 40, E = 25 MM, DE 1200 X 600 MM</t>
  </si>
  <si>
    <t xml:space="preserve">PAINEL DE LA DE VIDRO SEM REVESTIMENTO PSI 40, E = 50 MM, DE 1200 X 600 MM</t>
  </si>
  <si>
    <t xml:space="preserve">PAINEL ESTRUTURAL PARA LAJE SECA REVESTIDO EM PLACA CIMENTICIA, DE 1,20 X 2,50 M, E = 23 MM</t>
  </si>
  <si>
    <t xml:space="preserve">PAINEL ESTRUTURAL PARA LAJE SECA REVESTIDO EM PLACA CIMENTICIA, DE 1,20 X 2,50 M, E = 40 MM</t>
  </si>
  <si>
    <t xml:space="preserve">PAINEL ESTRUTURAL PARA LAJE SECA REVESTIDO EM PLACA CIMENTICIA, DE 1,20 X 2,50 M, E = 55 MM</t>
  </si>
  <si>
    <t xml:space="preserve">PAINEL ISOLANTE REVESTIDO EM ACO GALVALUME *0,5* MM COM PRE-PINTURA NAS DUAS FACES, NUCLEO EM POLIURETANO (PUR), E = 40/50 MM, PARA FECHAMENTOS VERTICAIS (INCLUI PARAFUSOS DE FIXACAO)</t>
  </si>
  <si>
    <t xml:space="preserve">PAINEL ISOLANTE REVESTIDO EM ACO GALVALUME *0,5* MM COM PRE-PINTURA NAS DUAS FACES, NUCLEO EM POLIURETANO (PUR), E = 70/80 MM, PARA FECHAMENTOS VERTICAIS (INCLUI PARAFUSOS DE FIXACAO)</t>
  </si>
  <si>
    <t xml:space="preserve">PAPEL KRAFT BETUMADO</t>
  </si>
  <si>
    <t xml:space="preserve">PAPELEIRA DE PAREDE EM METAL CROMADO SEM TAMPA</t>
  </si>
  <si>
    <t xml:space="preserve">PAPELEIRA PLASTICA TIPO DISPENSER PARA PAPEL HIGIENICO ROLAO</t>
  </si>
  <si>
    <t xml:space="preserve">PAR DE TABELAS DE BASQUETE EM COMPENSADO NAVAL DE *1,80 X 1,20* M, COM ARO DE METAL E REDE (SEM SUPORTE DE FIXACAO)</t>
  </si>
  <si>
    <t xml:space="preserve">PARA-RAIOS DE BAIXA TENSAO, TENSAO DE OPERACAO *280* V , CORRENTE MAXIMA *20* KA</t>
  </si>
  <si>
    <t xml:space="preserve">PARA-RAIOS DE DISTRIBUICAO, TENSAO NOMINAL 15 KV, CORRENTE NOMINAL DE DESCARGA 5 KA</t>
  </si>
  <si>
    <t xml:space="preserve">PARA-RAIOS DE DISTRIBUICAO, TENSAO NOMINAL 30 KV, CORRENTE NOMINAL DE DESCARGA 10 KA</t>
  </si>
  <si>
    <t xml:space="preserve">PARA-RAIOS TIPO FRANKLIN 350 MM, EM LATAO CROMADO, DUAS DESCIDAS, PARA PROTECAO DE EDIFICACOES CONTRA DESCARGAS ATMOSFERICAS</t>
  </si>
  <si>
    <t xml:space="preserve">PARAFUSO CABECA TROMBETA E PONTA AGULHA (GN55), COMPRIMENTO 55 MM, EM ACO FOSFATIZADO, PARA FIXAR CHAPA DE GESSO EM PERFIL DRYWALL METALICO MAXIMO 0,7 MM</t>
  </si>
  <si>
    <t xml:space="preserve">PARAFUSO DE ACO TIPO CHUMBADOR PARABOLT, DIAMETRO 1/2", COMPRIMENTO 75 MM</t>
  </si>
  <si>
    <t xml:space="preserve">PARAFUSO DE ACO TIPO CHUMBADOR PARABOLT, DIAMETRO 3/8", COMPRIMENTO 75 MM</t>
  </si>
  <si>
    <t xml:space="preserve">PARAFUSO DE ACO ZINCADO COM ROSCA SOBERBA, CABECA CHATA E FENDA SIMPLES, DIAMETRO 2,5 MM, COMPRIMENTO * 9,5 * MM</t>
  </si>
  <si>
    <t xml:space="preserve">PARAFUSO DE ACO ZINCADO COM ROSCA SOBERBA, CABECA CHATA E FENDA SIMPLES, DIAMETRO 4,2 MM, COMPRIMENTO * 32 * MM</t>
  </si>
  <si>
    <t xml:space="preserve">PARAFUSO DE ACO ZINCADO COM ROSCA SOBERBA, CABECA CHATA E FENDA SIMPLES, DIAMETRO 4,8 MM, COMPRIMENTO 45 MM</t>
  </si>
  <si>
    <t xml:space="preserve">PARAFUSO DE FERRO POLIDO, SEXTAVADO, COM ROSCA INTEIRA, DIAMETRO 5/16", COMPRIMENTO 3/4", COM PORCA E ARRUELA LISA LEVE</t>
  </si>
  <si>
    <t xml:space="preserve">PARAFUSO DE FERRO POLIDO, SEXTAVADO, COM ROSCA PARCIAL, DIAMETRO 5/8", COMPRIMENTO 6", COM PORCA E ARRUELA DE PRESSAO MEDIA</t>
  </si>
  <si>
    <t xml:space="preserve">PARAFUSO DE LATAO COM ACABAMENTO CROMADO PARA FIXAR PECA SANITARIA, INCLUI PORCA CEGA, ARRUELA E BUCHA DE NYLON TAMANHO S-10</t>
  </si>
  <si>
    <t xml:space="preserve">PARAFUSO DE LATAO COM ROSCA SOBERBA, CABECA CHATA E FENDA SIMPLES, DIAMETRO 2,5 MM, COMPRIMENTO 12 MM</t>
  </si>
  <si>
    <t xml:space="preserve">PARAFUSO DE LATAO COM ROSCA SOBERBA, CABECA CHATA E FENDA SIMPLES, DIAMETRO 3,2 MM, COMPRIMENTO 16 MM</t>
  </si>
  <si>
    <t xml:space="preserve">PARAFUSO DE LATAO COM ROSCA SOBERBA, CABECA CHATA E FENDA SIMPLES, DIAMETRO 4,8 MM, COMPRIMENTO 65 MM</t>
  </si>
  <si>
    <t xml:space="preserve">PARAFUSO DRY WALL, EM ACO FOSFATIZADO, CABECA TROMBETA E PONTA AGULHA (TA), COMPRIMENTO 25 MM</t>
  </si>
  <si>
    <t xml:space="preserve">PARAFUSO DRY WALL, EM ACO FOSFATIZADO, CABECA TROMBETA E PONTA AGULHA (TA), COMPRIMENTO 35 MM</t>
  </si>
  <si>
    <t xml:space="preserve">PARAFUSO DRY WALL, EM ACO FOSFATIZADO, CABECA TROMBETA E PONTA AGULHA (TA), COMPRIMENTO 45 MM</t>
  </si>
  <si>
    <t xml:space="preserve">PARAFUSO DRY WALL, EM ACO FOSFATIZADO, CABECA TROMBETA E PONTA BROCA (TB), COMPRIMENTO 25 MM</t>
  </si>
  <si>
    <t xml:space="preserve">PARAFUSO DRY WALL, EM ACO FOSFATIZADO, CABECA TROMBETA E PONTA BROCA (TB), COMPRIMENTO 35 MM</t>
  </si>
  <si>
    <t xml:space="preserve">PARAFUSO DRY WALL, EM ACO FOSFATIZADO, CABECA TROMBETA E PONTA BROCA (TB), COMPRIMENTO 45 MM</t>
  </si>
  <si>
    <t xml:space="preserve">PARAFUSO DRY WALL, EM ACO ZINCADO, CABECA LENTILHA E PONTA AGULHA (LA), LARGURA 4,2 MM, COMPRIMENTO 13 MM</t>
  </si>
  <si>
    <t xml:space="preserve">PARAFUSO DRY WALL, EM ACO ZINCADO, CABECA LENTILHA E PONTA BROCA (LB), LARGURA 4,2 MM, COMPRIMENTO 13 MM</t>
  </si>
  <si>
    <t xml:space="preserve">PARAFUSO EM ACO GALVANIZADO, TIPO MAQUINA, SEXTAVADO, SEM PORCA, DIAMETRO 1/2", COMPRIMENTO 2"</t>
  </si>
  <si>
    <t xml:space="preserve">PARAFUSO FRANCES METRICO ZINCADO, DIAMETRO 12 MM, COMPRIMENTO 140MM, COM PORCA SEXTAVADA E ARRUELA DE PRESSAO MEDIA</t>
  </si>
  <si>
    <t xml:space="preserve">PARAFUSO FRANCES METRICO ZINCADO, DIAMETRO 12 MM, COMPRIMENTO 150 MM, COM PORCA SEXTAVADA E ARRUELA DE PRESSAO MEDIA</t>
  </si>
  <si>
    <t xml:space="preserve">PARAFUSO FRANCES M16 EM ACO GALVANIZADO, COMPRIMENTO = 150 MM, DIAMETRO = 16 MM, CABECA ABAULADA</t>
  </si>
  <si>
    <t xml:space="preserve">PARAFUSO FRANCES M16 EM ACO GALVANIZADO, COMPRIMENTO = 45 MM, DIAMETRO = 16 MM, CABECA ABAULADA</t>
  </si>
  <si>
    <t xml:space="preserve">PARAFUSO FRANCES ZINCADO, DIAMETRO 1/2'', COMPRIMENTO 2'', COM PORCA E ARRUELA</t>
  </si>
  <si>
    <t xml:space="preserve">PARAFUSO FRANCES ZINCADO, DIAMETRO 1/2", COMPRIMENTO 12", COM PORCA E ARRUELA LISA MEDIA</t>
  </si>
  <si>
    <t xml:space="preserve">PARAFUSO FRANCES ZINCADO, DIAMETRO 1/2", COMPRIMENTO 15", COM PORCA E ARRUELA LISA MEDIA</t>
  </si>
  <si>
    <t xml:space="preserve">PARAFUSO FRANCES ZINCADO, DIAMETRO 1/2", COMPRIMENTO 4", COM PORCA E ARRUELA</t>
  </si>
  <si>
    <t xml:space="preserve">PARAFUSO M16 EM ACO GALVANIZADO, COMPRIMENTO = 125 MM, DIAMETRO = 16 MM, ROSCA MAQUINA, CABECA QUADRADA</t>
  </si>
  <si>
    <t xml:space="preserve">PARAFUSO M16 EM ACO GALVANIZADO, COMPRIMENTO = 150 MM, DIAMETRO = 16 MM, ROSCA MAQUINA, CABECA QUADRADA</t>
  </si>
  <si>
    <t xml:space="preserve">PARAFUSO M16 EM ACO GALVANIZADO, COMPRIMENTO = 200 MM, DIAMETRO = 16 MM, ROSCA MAQUINA, CABECA QUADRADA</t>
  </si>
  <si>
    <t xml:space="preserve">PARAFUSO M16 EM ACO GALVANIZADO, COMPRIMENTO = 250 MM, DIAMETRO = 16 MM, ROSCA MAQUINA, CABECA QUADRADA</t>
  </si>
  <si>
    <t xml:space="preserve">PARAFUSO M16 EM ACO GALVANIZADO, COMPRIMENTO = 300 MM, DIAMETRO = 16 MM, ROSCA DUPLA</t>
  </si>
  <si>
    <t xml:space="preserve">PARAFUSO M16 EM ACO GALVANIZADO, COMPRIMENTO = 300 MM, DIAMETRO = 16 MM, ROSCA MAQUINA, CABECA QUADRADA</t>
  </si>
  <si>
    <t xml:space="preserve">PARAFUSO M16 EM ACO GALVANIZADO, COMPRIMENTO = 350 MM, DIAMETRO = 16 MM, ROSCA MAQUINA, CABECA QUADRADA</t>
  </si>
  <si>
    <t xml:space="preserve">PARAFUSO M16 EM ACO GALVANIZADO, COMPRIMENTO = 400 MM, DIAMETRO = 16 MM, ROSCA DUPLA</t>
  </si>
  <si>
    <t xml:space="preserve">PARAFUSO M16 EM ACO GALVANIZADO, COMPRIMENTO = 450 MM, DIAMETRO = 16 MM, ROSCA MAQUINA, CABECA QUADRADA</t>
  </si>
  <si>
    <t xml:space="preserve">PARAFUSO M16 EM ACO GALVANIZADO, COMPRIMENTO = 500 MM, DIAMETRO = 16 MM, ROSCA MAQUINA, COM CABECA SEXTAVADA E PORCA</t>
  </si>
  <si>
    <t xml:space="preserve">PARAFUSO NIQUELADO COM ACABAMENTO CROMADO PARA FIXAR PECA SANITARIA, INCLUI PORCA CEGA, ARRUELA E BUCHA DE NYLON TAMANHO S-10</t>
  </si>
  <si>
    <t xml:space="preserve">PARAFUSO NIQUELADO 3 1/2" COM ACABAMENTO CROMADO PARA FIXAR PECA SANITARIA, INCLUI PORCA CEGA, ARRUELA E BUCHA DE NYLON TAMANHO S-8</t>
  </si>
  <si>
    <t xml:space="preserve">PARAFUSO ROSCA SOBERBA ZINCADO CABECA CHATA FENDA SIMPLES 3,2 X 20 MM (3/4 ")</t>
  </si>
  <si>
    <t xml:space="preserve">PARAFUSO ROSCA SOBERBA ZINCADO CABECA CHATA FENDA SIMPLES 3,5 X 25 MM (1 ")</t>
  </si>
  <si>
    <t xml:space="preserve">PARAFUSO ROSCA SOBERBA ZINCADO CABECA CHATA FENDA SIMPLES 3,8 X 30 MM (1.1/4 ")</t>
  </si>
  <si>
    <t xml:space="preserve">PARAFUSO ROSCA SOBERBA ZINCADO CABECA CHATA FENDA SIMPLES 4,8 X 40 MM (1.1/2 ")</t>
  </si>
  <si>
    <t xml:space="preserve">PARAFUSO ROSCA SOBERBA ZINCADO CABECA CHATA FENDA SIMPLES 5,5 X 50 MM (2 ")</t>
  </si>
  <si>
    <t xml:space="preserve">PARAFUSO ROSCA SOBERBA ZINCADO CABECA CHATA FENDA SIMPLES 5,5 X 65 MM (2.1/2 ")</t>
  </si>
  <si>
    <t xml:space="preserve">PARAFUSO ZINCADO ROSCA SOBERBA 5/16 " X 120 MM PARA TELHA FIBROCIMENTO</t>
  </si>
  <si>
    <t xml:space="preserve">PARAFUSO ZINCADO ROSCA SOBERBA, CABECA SEXTAVADA, 5/16 " X 110 MM, PARA FIXACAO DE TELHA EM MADEIRA</t>
  </si>
  <si>
    <t xml:space="preserve">PARAFUSO ZINCADO ROSCA SOBERBA, CABECA SEXTAVADA, 5/16 " X 150 MM, PARA FIXACAO DE TELHA EM MADEIRA</t>
  </si>
  <si>
    <t xml:space="preserve">PARAFUSO ZINCADO ROSCA SOBERBA, CABECA SEXTAVADA, 5/16 " X 180 MM, PARA FIXACAO DE TELHA EM MADEIRA</t>
  </si>
  <si>
    <t xml:space="preserve">PARAFUSO ZINCADO ROSCA SOBERBA, CABECA SEXTAVADA, 5/16 " X 200 MM, PARA FIXACAO DE TELHA EM MADEIRA</t>
  </si>
  <si>
    <t xml:space="preserve">PARAFUSO ZINCADO ROSCA SOBERBA, CABECA SEXTAVADA, 5/16 " X 230 MM, PARA FIXACAO DE TELHA EM MADEIRA</t>
  </si>
  <si>
    <t xml:space="preserve">PARAFUSO ZINCADO ROSCA SOBERBA, CABECA SEXTAVADA, 5/16 " X 250 MM, PARA FIXACAO DE TELHA EM MADEIRA</t>
  </si>
  <si>
    <t xml:space="preserve">PARAFUSO ZINCADO ROSCA SOBERBA, CABECA SEXTAVADA, 5/16 " X 50 MM, PARA FIXACAO DE TELHA EM MADEIRA</t>
  </si>
  <si>
    <t xml:space="preserve">PARAFUSO ZINCADO ROSCA SOBERBA, CABECA SEXTAVADA, 5/16 " X 85 MM, PARA FIXACAO DE TELHA EM MADEIRA</t>
  </si>
  <si>
    <t xml:space="preserve">PARAFUSO ZINCADO 5/16 " X 250 MM PARA FIXACAO DE TELHA DE FIBROCIMENTO CANALETE 49, INCLUI BUCHA NYLON S-10</t>
  </si>
  <si>
    <t xml:space="preserve">PARAFUSO ZINCADO 5/16 " X 85 MM PARA FIXACAO DE TELHA DE FIBROCIMENTO CANALETE 90, INCLUI BUCHA NYLON S-10</t>
  </si>
  <si>
    <t xml:space="preserve">PARAFUSO ZINCADO, AUTOBROCANTE, FLANGEADO, 4,2 MM X 19 MM</t>
  </si>
  <si>
    <t xml:space="preserve">PARAFUSO ZINCADO, SEXTAVADO, COM ROSCA INTEIRA, DIAMETRO 1/4", COMPRIMENTO 1/2"</t>
  </si>
  <si>
    <t xml:space="preserve">PARAFUSO ZINCADO, SEXTAVADO, COM ROSCA INTEIRA, DIAMETRO 3/8", COMPRIMENTO 2"</t>
  </si>
  <si>
    <t xml:space="preserve">PARAFUSO ZINCADO, SEXTAVADO, COM ROSCA INTEIRA, DIAMETRO 5/8", COMPRIMENTO 2 1/4"</t>
  </si>
  <si>
    <t xml:space="preserve">PARAFUSO ZINCADO, SEXTAVADO, COM ROSCA INTEIRA, DIAMETRO 5/8", COMPRIMENTO 3", COM PORCA E ARRUELA DE PRESSAO MEDIA</t>
  </si>
  <si>
    <t xml:space="preserve">PARAFUSO ZINCADO, SEXTAVADO, COM ROSCA SOBERBA, DIAMETRO 3/8", COMPRIMENTO 80 MM</t>
  </si>
  <si>
    <t xml:space="preserve">PARAFUSO ZINCADO, SEXTAVADO, COM ROSCA SOBERBA, DIAMETRO 5/16", COMPRIMENTO 40 MM</t>
  </si>
  <si>
    <t xml:space="preserve">PARAFUSO ZINCADO, SEXTAVADO, COM ROSCA SOBERBA, DIAMETRO 5/16", COMPRIMENTO 80 MM</t>
  </si>
  <si>
    <t xml:space="preserve">PARAFUSO ZINCADO, SEXTAVADO, GRAU 5, ROSCA INTEIRA, DIAMETRO 1 1/2", COMPRIMENTO 4"</t>
  </si>
  <si>
    <t xml:space="preserve">PARAFUSO, ASTM A307 - GRAU A, SEXTAVADO, ZINCADO, DIAMETRO 3/8" (9,52 MM), COMPRIMENTO 1 " (25,4 MM)</t>
  </si>
  <si>
    <t xml:space="preserve">PARAFUSO, AUTO ATARRACHANTE, CABECA CHATA, FENDA SIMPLES, 1/4 (6,35 MM) X 25 MM</t>
  </si>
  <si>
    <t xml:space="preserve">PARAFUSO, COMUM, ASTM A307, SEXTAVADO, DIAMETRO 1/2" (12,7 MM), COMPRIMENTO 1" (25,4 MM)</t>
  </si>
  <si>
    <t xml:space="preserve">PARALELEPIPEDO GRANITICO OU BASALTICO, PARA PAVIMENTACAO, SEM FRETE,  *30 A 35* PECAS POR M2</t>
  </si>
  <si>
    <t xml:space="preserve">PASTA DESENGRAXANTE PARA MAOS</t>
  </si>
  <si>
    <t xml:space="preserve">PASTA LUBRIFICANTE PARA TUBOS E CONEXOES COM JUNTA ELASTICA (USO EM PVC, ACO, POLIETILENO E OUTROS) ( DE *400* G)</t>
  </si>
  <si>
    <t xml:space="preserve">PASTA LUBRIFICANTE PARA TUBOS E CONEXOES COM JUNTA ELASTICA (USO EM PVC, ACO, POLIETILENO E OUTROS) (POTE DE 3.500* G)</t>
  </si>
  <si>
    <t xml:space="preserve">PASTA PARA SOLDA DE TUBOS E CONEXOES DE COBRE (EMBALAGEM COM 250 G)</t>
  </si>
  <si>
    <t xml:space="preserve">PASTA VEDA JUNTAS/ROSCA, LATA DE *500* G, PARA INSTALACOES DE GAS E OUTROS</t>
  </si>
  <si>
    <t xml:space="preserve">PASTILHA CERAMICA/PORCELANA, REVEST INT/EXT E  PISCINA, CORES BRANCA OU FRIAS, *2,5 X 2,5* CM</t>
  </si>
  <si>
    <t xml:space="preserve">PASTILHA CERAMICA/PORCELANA, REVEST INT/EXT E  PISCINA, CORES FRIAS *5 X 5* CM</t>
  </si>
  <si>
    <t xml:space="preserve">PASTILHA CERAMICA/PORCELANA, REVEST INT/EXT E  PISCINA, CORES QUENTES *5 X 5* CM</t>
  </si>
  <si>
    <t xml:space="preserve">PASTILHA CERAMICA/PORCELANA, REVEST INT/EXT E  PISCINA, CORES QUENTES, *2,5 X 2,5* CM</t>
  </si>
  <si>
    <t xml:space="preserve">PASTILHA DE VIDRO CRISTAL, NACIONAL, REVEST INT/EXT E PISCINA, TODAS AS CORES, E MAIOR OU IGUAL A 5 MM  *2,0 X 2,0* CM</t>
  </si>
  <si>
    <t xml:space="preserve">PASTILHA DE VIDRO PIGMENTADA *2,0 X 2,0* CM, NACIONAL, PARA REVESTIMENTO INTERNO/EXTERNO E PISCINA, BRANCA OU CORES FRIAS, ESPESSURA MAIOR OU IGUAL A 5 MM</t>
  </si>
  <si>
    <t xml:space="preserve">PASTILHA DE VIDRO PIGMENTADA, NACIONAL, REVEST INT/EXT E PISCINA, CORES QUENTES, ESPESSURA MAIOR OU IGUAL A 5 MM  *2,0 X 2,0* CM</t>
  </si>
  <si>
    <t xml:space="preserve">PASTILHEIRO</t>
  </si>
  <si>
    <t xml:space="preserve">PASTILHEIRO (MENSALISTA)</t>
  </si>
  <si>
    <t xml:space="preserve">PATCH CORD, CATEGORIA 5 E, EXTENSAO DE 1,50 M</t>
  </si>
  <si>
    <t xml:space="preserve">PATCH CORD, CATEGORIA 5 E, EXTENSAO DE 2,50 M</t>
  </si>
  <si>
    <t xml:space="preserve">PATCH CORD, CATEGORIA 6, EXTENSAO DE 1,50 M</t>
  </si>
  <si>
    <t xml:space="preserve">PATCH CORD, CATEGORIA 6, EXTENSAO DE 2,50 M</t>
  </si>
  <si>
    <t xml:space="preserve">PATCH PANEL, 24 PORTAS, CATEGORIA 5E, COM RACKS DE 19" E 1 U DE ALTURA</t>
  </si>
  <si>
    <t xml:space="preserve">PATCH PANEL, 24 PORTAS, CATEGORIA 6, COM RACKS DE 19" E 1 U DE ALTURA</t>
  </si>
  <si>
    <t xml:space="preserve">PATCH PANEL, 48 PORTAS, CATEGORIA 5E, COM RACKS DE 19" E 2 U DE ALTURA</t>
  </si>
  <si>
    <t xml:space="preserve">PATCH PANEL, 48 PORTAS, CATEGORIA 6, COM RACKS DE 19" E 2 U DE ALTURA</t>
  </si>
  <si>
    <t xml:space="preserve">PECA DE MADEIRA APARELHADA *7,5 X 7,5* CM (3 X 3 ") MACARANDUBA, ANGELIM OU EQUIVALENTE DA REGIAO</t>
  </si>
  <si>
    <t xml:space="preserve">PECA DE MADEIRA NAO APARELHADA *7,5 X 7,5* CM (3 X 3 ") MACARANDUBA, ANGELIM OU EQUIVALENTE DA REGIAO</t>
  </si>
  <si>
    <t xml:space="preserve">PEDRA ARDOSIA, CINZA, *40 X 40* CM, E= *1 CM</t>
  </si>
  <si>
    <t xml:space="preserve">PEDRA ARDOSIA, CINZA, 20  X  40 CM,  E=  *1 CM</t>
  </si>
  <si>
    <t xml:space="preserve">PEDRA ARDOSIA, CINZA, 30  X  30,  E= *1 CM</t>
  </si>
  <si>
    <t xml:space="preserve">PEDRA BRITADA GRADUADA, CLASSIFICADA (POSTO PEDREIRA/FORNECEDOR, SEM FRETE)</t>
  </si>
  <si>
    <t xml:space="preserve">PEDRA BRITADA N. 0, OU PEDRISCO (4,8 A 9,5 MM) POSTO PEDREIRA/FORNECEDOR, SEM FRETE</t>
  </si>
  <si>
    <t xml:space="preserve">PEDRA BRITADA N. 1 (9,5 a 19 MM) POSTO PEDREIRA/FORNECEDOR, SEM FRETE</t>
  </si>
  <si>
    <t xml:space="preserve">PEDRA BRITADA N. 2 (19 A 38 MM) POSTO PEDREIRA/FORNECEDOR, SEM FRETE</t>
  </si>
  <si>
    <t xml:space="preserve">PEDRA BRITADA N. 3 (38 A 50 MM) POSTO PEDREIRA/FORNECEDOR, SEM FRETE</t>
  </si>
  <si>
    <t xml:space="preserve">PEDRA BRITADA N. 4 (50 A 76 MM) POSTO PEDREIRA/FORNECEDOR, SEM FRETE</t>
  </si>
  <si>
    <t xml:space="preserve">PEDRA BRITADA N. 5 (76 A 100 MM) POSTO PEDREIRA/FORNECEDOR, SEM FRETE</t>
  </si>
  <si>
    <t xml:space="preserve">PEDRA BRITADA OU BICA CORRIDA, NAO CLASSIFICADA (POSTO PEDREIRA/FORNECEDOR, SEM FRETE)</t>
  </si>
  <si>
    <t xml:space="preserve">PEDRA DE MAO OU PEDRA RACHAO PARA ARRIMO/FUNDACAO (POSTO PEDREIRA/FORNECEDOR, SEM FRETE)</t>
  </si>
  <si>
    <t xml:space="preserve">PEDRA GRANITICA OU BASALTICA IRREGULAR, FAIXA GRANULOMETRICA 100 A 150 MM PARA PAVIMENTACAO OU CALCAMENTO POLIEDRICO, POSTO PEDREIRA / FORNECEDOR (SEM FRETE)</t>
  </si>
  <si>
    <t xml:space="preserve">PEDRA GRANITICA OU BASALTO, CACO, RETALHO, CAVACO, TIPO MIRACEMA, MADEIRA, PADUANA, RACHINHA, SANTA ISABEL OU OUTRAS SIMILARES, E=  *1,0 A *2,0 CM</t>
  </si>
  <si>
    <t xml:space="preserve">PEDRA GRANITICA, SERRADA, TIPO MIRACEMA, MADEIRA, PADUANA, RACHINHA, SANTA ISABEL OU OUTRAS SIMILARES, *11,5 X  *23 CM, E=  *1,0 A *2,0 CM</t>
  </si>
  <si>
    <t xml:space="preserve">PEDRA PORTUGUESA  OU PETIT PAVE, BRANCA OU PRETA</t>
  </si>
  <si>
    <t xml:space="preserve">PEDRA QUARTZITO OU CALCARIO LAMINADO, CACO, TIPO CARIRI, ITACOLOMI, LAGOA SANTA, LUMINARIA, PIRENOPOLIS, SAO TOME OU OUTRAS SIMILARES DA REGIAO, E=  *1,5 A *2,5 CM</t>
  </si>
  <si>
    <t xml:space="preserve">PEDRA QUARTZITO OU CALCARIO LAMINADO, SERRADA, TIPO CARIRI, ITACOLOMI, LAGOA SANTA, LUMINARIA, PIRENOPOLIS, SAO TOME OU OUTRAS SIMILARES DA REGIAO, *20 X *40 CM, E=  *1,5 A *2,5 CM</t>
  </si>
  <si>
    <t xml:space="preserve">PEDREGULHO OU PICARRA DE JAZIDA, AO NATURAL, PARA BASE DE PAVIMENTACAO (RETIRADO NA JAZIDA, SEM TRANSPORTE)</t>
  </si>
  <si>
    <t xml:space="preserve">PEDREIRO</t>
  </si>
  <si>
    <t xml:space="preserve">PEDREIRO (MENSALISTA)</t>
  </si>
  <si>
    <t xml:space="preserve">PEITORIL EM MARMORE, POLIDO, BRANCO COMUM, L= *15* CM, E=  *2,0* CM, COM PINGADEIRA</t>
  </si>
  <si>
    <t xml:space="preserve">PEITORIL EM MARMORE, POLIDO, BRANCO COMUM, L= *15* CM, E=  *3* CM, CORTE RETO</t>
  </si>
  <si>
    <t xml:space="preserve">PEITORIL PRE-MOLDADO EM GRANILITE, MARMORITE OU GRANITINA, L = *15* CM</t>
  </si>
  <si>
    <t xml:space="preserve">PEITORIL/ SOLEIRA EM MARMORE, POLIDO, BRANCO COMUM, L= *25* CM, E=  *3* CM, CORTE RETO</t>
  </si>
  <si>
    <t xml:space="preserve">PELICULA REFLETIVA, GT 7 ANOS PARA SINALIZACAO VERTICAL</t>
  </si>
  <si>
    <t xml:space="preserve">PENDURAL OU PRESILHA REGULADORA, EM ACO GALVANIZADO, COM CORPO, MOLA E REBITE, PARA PERFIL TIPO CANALETA DE ESTRUTURA EM FORROS DRYWALL</t>
  </si>
  <si>
    <t xml:space="preserve">PENDURAL OU REGULADOR, COM MOLA, EM ACO GALVANIZADO, PARA PERFIL TIPO T CLICADO DE FORROS REMOVIVEL</t>
  </si>
  <si>
    <t xml:space="preserve">PENEIRA ROTATIVA COM MOTOR ELETRICO TRIFASICO DE 2 CV, CILINDRO DE 1 M X 0,60 M, COM FUROS DE 3,17 MM</t>
  </si>
  <si>
    <t xml:space="preserve">PERFIL "I" DE ACO LAMINADO, "I" 102 X 12,7</t>
  </si>
  <si>
    <t xml:space="preserve">PERFIL "I" DE ACO LAMINADO, "I" 152 X 22</t>
  </si>
  <si>
    <t xml:space="preserve">PERFIL "I" DE ACO LAMINADO, "I" 203  X  34,3</t>
  </si>
  <si>
    <t xml:space="preserve">PERFIL "I" DE ACO LAMINADO, "W" 150 X 22,5</t>
  </si>
  <si>
    <t xml:space="preserve">PERFIL "I" DE ACO LAMINADO, "W" 250 X 32,7</t>
  </si>
  <si>
    <t xml:space="preserve">PERFIL "I" DE ACO LAMINADO, "W" 250 X 44,8</t>
  </si>
  <si>
    <t xml:space="preserve">PERFIL "I" DE ACO LAMINADO, "W" 310 X 52,0</t>
  </si>
  <si>
    <t xml:space="preserve">PERFIL "I" DE ACO LAMINADO, "W" 410 X 67</t>
  </si>
  <si>
    <t xml:space="preserve">PERFIL "I" DE ACO LAMINADO, W 250 X 38,50</t>
  </si>
  <si>
    <t xml:space="preserve">PERFIL "U" CHAPA ACO DOBRADA,  E = 3,04 MM , H = 20 CM, ABAS = 5 CM (4,47 KG/M)</t>
  </si>
  <si>
    <t xml:space="preserve">PERFIL "U" DE ACO LAMINADO, "U" 102 X 9,3</t>
  </si>
  <si>
    <t xml:space="preserve">PERFIL "U" DE ACO LAMINADO, "U" 152 X 15,6</t>
  </si>
  <si>
    <t xml:space="preserve">PERFIL "U" ENRIJECIDO DE  ACO GALVANIZADO, DOBRADO, 200 X 75 X 25 MM, E = 3,75 MM</t>
  </si>
  <si>
    <t xml:space="preserve">PERFIL "U" ENRIJECIDO DE ACO GALVANIZADO, DOBRADO, 150 X 60 X 20 MM, E = 3,00 MM</t>
  </si>
  <si>
    <t xml:space="preserve">PERFIL "U" SIMPLES DE ACO GALVANIZADO DOBRADO 75 X *40* MM, E = 2,65 MM</t>
  </si>
  <si>
    <t xml:space="preserve">PERFIL CANALETA, FORMATO C, EM ACO ZINCADO, PARA ESTRUTURA FORRO DRYWALL, E = 0,5 MM, *46 X 18* (L X H), COMPRIMENTO 3 M</t>
  </si>
  <si>
    <t xml:space="preserve">PERFIL CANTONEIRA L, LISA, EM ACO, 25 X 30 MM, E = 0,5 MM, PARA ESTRUTURA DRYWALL</t>
  </si>
  <si>
    <t xml:space="preserve">PERFIL CANTONEIRA L, PERFURADA, EM ACO, 23 X 23 MM, E = 0,5 MM, PARA ESTRUTURA DRYWALL</t>
  </si>
  <si>
    <t xml:space="preserve">PERFIL CARTOLA DE ACO GALVANIZADO, *20 X 30 X 10* MM, E =  0,8 MM</t>
  </si>
  <si>
    <t xml:space="preserve">PERFIL DE ALUMINIO ANODIZADO</t>
  </si>
  <si>
    <t xml:space="preserve">PERFIL DE BORRACHA EPDM MACICO *12 X 15* MM PARA ESQUADRIAS</t>
  </si>
  <si>
    <t xml:space="preserve">PERFIL ELASTOMERICO PRE-FORMADO EM EPMD, PARA JUNTA DE DILATACAO DE PISOS COM POUCA SOLICITACAO, 15 MM DE LARGURA, MOVIMENTACAO DE *11 A 19* MM</t>
  </si>
  <si>
    <t xml:space="preserve">PERFIL ELASTOMERICO PRE-FORMADO EM EPMD, PARA JUNTA DE DILATACAO DE USO GERAL EM MEDIAS SOLICITACOES, 8 MM DE LARGURA, MOVIMENTACAO DE *5 A 11* MM</t>
  </si>
  <si>
    <t xml:space="preserve">PERFIL GUIA, FORMATO U, EM ACO ZINCADO, PARA ESTRUTURA PAREDE DRYWALL, E = 0,5 MM, 48  X 3000 MM (L X C)</t>
  </si>
  <si>
    <t xml:space="preserve">PERFIL GUIA, FORMATO U, EM ACO ZINCADO, PARA ESTRUTURA PAREDE DRYWALL, E = 0,5 MM, 70 X 3000 MM (L X C)</t>
  </si>
  <si>
    <t xml:space="preserve">PERFIL GUIA, FORMATO U, EM ACO ZINCADO, PARA ESTRUTURA PAREDE DRYWALL, E = 0,5 MM, 90 X 3000 MM (L X C)</t>
  </si>
  <si>
    <t xml:space="preserve">PERFIL LONGARINA (PRINCIPAL), T CLICADO, EM ACO, BRANCO, PARA FORRO REMOVIVEL, 24 X 3750 MM (L X C)</t>
  </si>
  <si>
    <t xml:space="preserve">PERFIL MONTANTE, FORMATO C, EM ACO ZINCADO, PARA ESTRUTURA PAREDE DRYWALL, E = 0,5 MM, 48 X 3000 MM (L X C)</t>
  </si>
  <si>
    <t xml:space="preserve">PERFIL MONTANTE, FORMATO C, EM ACO ZINCADO, PARA ESTRUTURA PAREDE DRYWALL, E = 0,5 MM, 70 X 3000 MM (L X C)</t>
  </si>
  <si>
    <t xml:space="preserve">PERFIL MONTANTE, FORMATO C, EM ACO ZINCADO, PARA ESTRUTURA PAREDE DRYWALL, E = 0,5 MM, 90 X 3000 MM (L X C)</t>
  </si>
  <si>
    <t xml:space="preserve">PERFIL RODAPE DE IMPERMEABILIZACAO, FORMATO L, EM ACO ZINCADO, PARA ESTRUTURA DRYWALL, E = 0,5 MM, 220 X 3000 MM (H X C)</t>
  </si>
  <si>
    <t xml:space="preserve">PERFIL TABICA ABERTA, PERFURADA, FORMATO Z, EM ACO GALVANIZADO NATURAL, LARGURA APROXIMADA 40 MM, PARA ESTRUTURA FORRO DRYWALL</t>
  </si>
  <si>
    <t xml:space="preserve">PERFIL TABICA FECHADA, LISA, FORMATO Z, EM ACO GALVANIZADO NATURAL, LARGURA TOTAL NA HORIZONTAL *40* MM, PARA ESTRUTURA FORRO DRYWALL</t>
  </si>
  <si>
    <t xml:space="preserve">PERFIL TIPO CANTONEIRA EM L, EM ACO GALVANIZADO, BRANCO, PARA FORRO REMOVIVEL, *23* X 3000 MM (L X C)</t>
  </si>
  <si>
    <t xml:space="preserve">PERFIL TRAVESSA (SECUNDARIO), T CLICADO, EM ACO GALVANIZADO , BRANCO, PARA FORRO REMOVIVEL, 24 X 1250 MM (L X C)</t>
  </si>
  <si>
    <t xml:space="preserve">PERFIL TRAVESSA (SECUNDARIO), T CLICADO, EM ACO GALVANIZADO, BRANCO, PARA FORRO REMOVIVEL, 24 X 625 MM (L X C)</t>
  </si>
  <si>
    <t xml:space="preserve">PERFIL U / CANALETA DE ALUMINIO, DE ABAS IGUAIS, 1/2" (1,27 X 1,27 CM), PARA PORTA OU JANELA DE CORRER</t>
  </si>
  <si>
    <t xml:space="preserve">PERFIL UDC ("U" DOBRADO DE CHAPA) SIMPLES DE ACO LAMINADO, GALVANIZADO, ASTM A36, 127 X 50 MM, E= 3 MM</t>
  </si>
  <si>
    <t xml:space="preserve">PERFILADO PERFURADO DUPLO 38 X 76 MM, CHAPA 22</t>
  </si>
  <si>
    <t xml:space="preserve">PERFILADO PERFURADO SIMPLES 38 X 38 MM, CHAPA 22</t>
  </si>
  <si>
    <t xml:space="preserve">PERFILADO PERFURADO 19 X 38 MM, CHAPA 22</t>
  </si>
  <si>
    <t xml:space="preserve">PERFURATRIZ COM TORRE METALICA PARA EXECUCAO DE ESTACA HELICE CONTINUA, PROFUNDIDADE MAXIMA DE 30 M, DIAMETRO MAXIMO DE 800 MM, POTENCIA INSTALADA DE 268 HP, MESA ROTATIVA COM TORQUE MAXIMO DE 170 KNM</t>
  </si>
  <si>
    <t xml:space="preserve">PERFURATRIZ COM TORRE METALICA PARA EXECUCAO DE ESTACA HELICE CONTINUA, PROFUNDIDADE MAXIMA DE 32 M, DIAMETRO MAXIMO DE 1000 MM, POTENCIA INSTALADA DE 350 HP, MESA ROTATIVA COM TORQUE MAXIMO DE 263 KNM</t>
  </si>
  <si>
    <t xml:space="preserve">PERFURATRIZ HIDRAULICA COM TRADO CURTO ACOPLADO, PROFUNDIDADE MAXIMA DE 20 M, DIAMETRO MAXIMO DE 1500 MM, POTENCIA INSTALADA DE 137 HP, MESA ROTATIVA COM TORQUE MAXIMO DE 30 KNM (INCLUI MONTAGEM, NAO INCLUI CAMINHAO)</t>
  </si>
  <si>
    <t xml:space="preserve">PERFURATRIZ MANUAL, TORQUE MAXIMO 55 KGF.M, POTENCIA 5 CV, COM DIAMETRO MAXIMO 8 1/2" (INCLUI SUPORTE/CHASSI TIPO MESA)</t>
  </si>
  <si>
    <t xml:space="preserve">PERFURATRIZ MANUAL, TORQUE MAXIMO 83 N.M, POTENCIA 5 CV, COM DIAMETRO MAXIMO 4" (NAO INCLUI SUPORTE / CHASSI)</t>
  </si>
  <si>
    <t xml:space="preserve">PERFURATRIZ MANUAL, TORQUE MAXIMO 83 N.M, POTENCIA 5 CV, COM DIAMETRO MAXIMO 4", PARA SOLO GRAMPEADO (INCLUI SUPORTE OU CHASSI TIPO MESA)</t>
  </si>
  <si>
    <t xml:space="preserve">PERFURATRIZ PNEUMATICA MANUAL DE PESO MEDIO, 18KG, COMPRIMENTO DE CURSO DE 6 M, DIAMETRO DO PISTAO DE 5,5 CM</t>
  </si>
  <si>
    <t xml:space="preserve">PERFURATRIZ ROTATIVA SOBRE ESTEIRA, TORQUE MAXIMO 2500 KGM, POTENCIA 110 HP, MOTOR DIESEL  (COLETADO CAIXA)</t>
  </si>
  <si>
    <t xml:space="preserve">PERFURATRIZ SOBRE ESTEIRA, TORQUE MAXIMO DE 600 KGF, POTENCIA ENTRE 50 E 60 HP, DIAMETRO MAXIMO DE 10"</t>
  </si>
  <si>
    <t xml:space="preserve">PERFURATRIZ SOBRE ESTEIRA, TORQUE MAXIMO 600 KGF, PESO MEDIO 1000 KG, POTENCIA 20 HP, DIAMETRO MAXIMO 10"</t>
  </si>
  <si>
    <t xml:space="preserve">PICAPE CABINE SIMPLES COM MOTOR 1.6 FLEX, CAMBIO MANUAL, POTENCIA 101/104 CV, 2 PORTAS</t>
  </si>
  <si>
    <t xml:space="preserve">PIGMENTO EM PO PARA ARGAMASSAS, CIMENTOS E OUTROS</t>
  </si>
  <si>
    <t xml:space="preserve">PILAR DE MADEIRA NAO APARELHADA *10 X 10* CM, MACARANDUBA, ANGELIM OU EQUIVALENTE DA REGIAO</t>
  </si>
  <si>
    <t xml:space="preserve">PILAR DE MADEIRA NAO APARELHADA *15 X 15* CM, MACARANDUBA, ANGELIM OU EQUIVALENTE DA REGIAO</t>
  </si>
  <si>
    <t xml:space="preserve">PILAR DE MADEIRA NAO APARELHADA *20 X 20* CM, MACARANDUBA, ANGELIM OU EQUIVALENTE DA REGIAO</t>
  </si>
  <si>
    <t xml:space="preserve">PINCEL CHATO (TRINCHA) CERDAS GRIS 1.1/2 " (38 MM)</t>
  </si>
  <si>
    <t xml:space="preserve">PINGADEIRA PLASTICA PARA TELHA DE FIBROCIMENTO CANALETE 49/KALHETA OU CANALETE 90/KALHETAO</t>
  </si>
  <si>
    <t xml:space="preserve">PINO DE ACO COM ARRUELA CONICA, DIAMETRO ARRUELA = *23* MM E COMP HASTE = *27* MM (ACAO INDIRETA)</t>
  </si>
  <si>
    <t xml:space="preserve">PINO DE ACO COM FURO, HASTE = 27 MM (ACAO DIRETA)</t>
  </si>
  <si>
    <t xml:space="preserve">PINO DE ACO COM ROSCA 1/4 ", COMPRIMENTO DA HASTE = 30 MM E ROSCA = 20 MM (ACAO DIRETA)</t>
  </si>
  <si>
    <t xml:space="preserve">PINO DE ACO LISO 1/4 ", HASTE = *36,5* MM (ACAO DIRETA)</t>
  </si>
  <si>
    <t xml:space="preserve">PINO DE ACO LISO 1/4 ", HASTE = *53* MM (ACAO DIRETA)</t>
  </si>
  <si>
    <t xml:space="preserve">PINO GUIA, RETO, COM CHAPA DE LATAO CROMADO, 3/4", PARA PORTA / JANELA DE CORRER</t>
  </si>
  <si>
    <t xml:space="preserve">PINO ROSCA EXTERNA, EM ACO GALVANIZADO, PARA ISOLADOR DE 15KV, DIAMETRO 25 MM, COMPRIMENTO *290* MM</t>
  </si>
  <si>
    <t xml:space="preserve">PINO ROSCA EXTERNA, EM ACO GALVANIZADO, PARA ISOLADOR DE 25KV, DIAMETRO 35MM, COMPRIMENTO *320* MM</t>
  </si>
  <si>
    <t xml:space="preserve">PINTOR</t>
  </si>
  <si>
    <t xml:space="preserve">PINTOR (MENSALISTA)</t>
  </si>
  <si>
    <t xml:space="preserve">PINTOR DE LETREIROS</t>
  </si>
  <si>
    <t xml:space="preserve">PINTOR DE LETREIROS (MENSALISTA)</t>
  </si>
  <si>
    <t xml:space="preserve">PINTOR PARA TINTA EPOXI</t>
  </si>
  <si>
    <t xml:space="preserve">PINTOR PARA TINTA EPOXI (MENSALISTA)</t>
  </si>
  <si>
    <t xml:space="preserve">PISO DE BORRACHA CANELADO EM PLACAS 50 X 50 CM, E = *3,5* MM, PARA COLA</t>
  </si>
  <si>
    <t xml:space="preserve">PISO DE BORRACHA ESPORTIVO EM PLACAS 50 X 50 CM, E = 15 MM, PARA ARGAMASSA, PRETO</t>
  </si>
  <si>
    <t xml:space="preserve">PISO DE BORRACHA FRISADO OU PASTILHADO, PRETO, EM PLACAS 50 X 50 CM, E = 7 MM, PARA ARGAMASSA</t>
  </si>
  <si>
    <t xml:space="preserve">PISO DE BORRACHA PASTILHADO EM PLACAS 50 X 50 CM, E = *3,5* MM, PARA COLA, PRETO</t>
  </si>
  <si>
    <t xml:space="preserve">PISO DE BORRACHA PASTILHADO EM PLACAS 50 X 50 CM, E = 15 MM, PARA ARGAMASSA, PRETO</t>
  </si>
  <si>
    <t xml:space="preserve">PISO ELEVADO COM 2 PLACAS DE ACO COM ENCHIMENTO DE CONCRETO CELULAR, INCLUSO BASE/HASTE/CRUZETAS, 60 X 60 CM, H = *28* CM, RESISTENCIA CARGA CONCENTRADA 496 KG (COM COLOCACAO)</t>
  </si>
  <si>
    <t xml:space="preserve">PISO EM CERAMICA ESMALTADA EXTRA, PEI MAIOR OU IGUAL A 4, FORMATO MAIOR QUE 2025 CM2</t>
  </si>
  <si>
    <t xml:space="preserve">PISO EM CERAMICA ESMALTADA EXTRA, PEI MAIOR OU IGUAL A 4, FORMATO MENOR OU IGUAL A 2025 CM2</t>
  </si>
  <si>
    <t xml:space="preserve">PISO EM CERAMICA ESMALTADA, COMERCIAL (PADRAO POPULAR), PEI MAIOR OU IGUAL A 3, FORMATO MENOR OU IGUAL A  2025 CM2</t>
  </si>
  <si>
    <t xml:space="preserve">PISO EM GRANILITE, MARMORITE OU GRANITINA, AGREGADO COR PRETO, CINZA, PALHA OU BRANCO, E=  *8* MM (INCLUSO EXECUCAO)</t>
  </si>
  <si>
    <t xml:space="preserve">PISO EM GRANITO, POLIDO, TIPO AMENDOA/ AMARELO CAPRI/ AMARELO DOURADO CARIOCA OU OUTROS EQUIVALENTES DA REGIAO, FORMATO MENOR OU IGUAL A 3025 CM2, E=  *2* CM</t>
  </si>
  <si>
    <t xml:space="preserve">PISO EM GRANITO, POLIDO, TIPO ANDORINHA/ QUARTZ/ CASTELO/ CORUMBA OU OUTROS EQUIVALENTES DA REGIAO, FORMATO MENOR OU IGUAL A 3025 CM2, E=  *2* CM</t>
  </si>
  <si>
    <t xml:space="preserve">PISO EM GRANITO, POLIDO, TIPO MARFIM, DALLAS, CARAVELAS OU OUTROS EQUIVALENTES DA REGIAO, FORMATO MENOR OU IGUAL A 3025 CM2, E=  *2* CM</t>
  </si>
  <si>
    <t xml:space="preserve">PISO EM GRANITO, POLIDO, TIPO PRETO SAO GABRIEL/ TIJUCA OU OUTROS EQUIVALENTES DA REGIAO, FORMATO MENOR OU IGUAL A 3025 CM2, E=  *2* CM</t>
  </si>
  <si>
    <t xml:space="preserve">PISO EM PORCELANATO RETIFICADO EXTRA, FORMATO MENOR OU IGUAL A 2025 CM2</t>
  </si>
  <si>
    <t xml:space="preserve">PISO EM REGUA VINILICA SEMIFLEXIVEL, ENCAIXE CLICADO, E = 4 MM (SEM COLOCACAO)</t>
  </si>
  <si>
    <t xml:space="preserve">PISO EPOXI AUTONIVELANTE, ESPESSURA *4* MM (INCLUSO EXECUCAO)</t>
  </si>
  <si>
    <t xml:space="preserve">PISO EPOXI MULTILAYER, ESPESSURA *2* MM (INCLUSO EXECUCAO)</t>
  </si>
  <si>
    <t xml:space="preserve">PISO FULGET (GRANITO LAVADO) EM PLACAS DE *40 X 40* CM (SEM COLOCACAO)</t>
  </si>
  <si>
    <t xml:space="preserve">PISO FULGET (GRANITO LAVADO) EM PLACAS DE *75 X 75* CM (SEM COLOCACAO)</t>
  </si>
  <si>
    <t xml:space="preserve">PISO FULGET (GRANITO LAVADO) MOLDADO IN LOCO (INCLUSO EXECUCAO)</t>
  </si>
  <si>
    <t xml:space="preserve">PISO INDUSTRIAL EM CONCRETO ARMADO DE ACABAMENTO POLIDO, ESPESSURA 12 CM (CIMENTO QUEIMADO) (INCLUSO EXECUCAO)</t>
  </si>
  <si>
    <t xml:space="preserve">PISO KORODUR (INCLUSO EXECUCAO)</t>
  </si>
  <si>
    <t xml:space="preserve">PISO PODOTATIL DE CONCRETO - DIRECIONAL E ALERTA, *40 X 40 X 2,5* CM</t>
  </si>
  <si>
    <t xml:space="preserve">PISO PORCELANATO, BORDA RETA, EXTRA, FORMATO MAIOR QUE 2025 CM2</t>
  </si>
  <si>
    <t xml:space="preserve">PISO TATIL ALERTA OU DIRECIONAL, DE BORRACHA, COLORIDO, 25 X 25 CM, E = 5 MM, PARA COLA</t>
  </si>
  <si>
    <t xml:space="preserve">PISO TATIL DE ALERTA OU DIRECIONAL DE BORRACHA, PRETO, 25 X 25 CM, E = 5 MM, PARA COLA</t>
  </si>
  <si>
    <t xml:space="preserve">PISO TATIL DE ALERTA OU DIRECIONAL, DE BORRACHA, COLORIDO, 25 X 25 CM, E = 12 MM, PARA ARGAMASSA</t>
  </si>
  <si>
    <t xml:space="preserve">PISO TATIL DE ALERTA OU DIRECIONAL, DE BORRACHA, PRETO, 25 X 25 CM, E = 12 MM, PARA ARGAMASSA</t>
  </si>
  <si>
    <t xml:space="preserve">PISO URETANO, VERSAO REVESTIMENTO AUTONIVELANTE, ESPESSURA VARIÁVEL DE 3 A 4 MM (INCLUSO EXECUCAO)</t>
  </si>
  <si>
    <t xml:space="preserve">PISO/ REVESTIMENTO EM GRANITO, POLIDO, TIPO ANDORINHA/ QUARTZ/ CASTELO/ CORUMBA OU OUTROS EQUIVALENTES DA REGIAO, FORMATO MAIOR OU IGUAL A 3025 CM2, E = *2* CM</t>
  </si>
  <si>
    <t xml:space="preserve">PISO/ REVESTIMENTO EM MARMORE, POLIDO, BRANCO COMUM, FORMATO MAIOR OU IGUAL A 3025 CM2, E = *2* CM</t>
  </si>
  <si>
    <t xml:space="preserve">PISO/ REVESTIMENTO EM MARMORE, POLIDO, BRANCO COMUM, FORMATO MENOR OU IGUAL A 3025 CM2, E = *2* CM</t>
  </si>
  <si>
    <t xml:space="preserve">PLACA / CHAPA DE GESSO ACARTONADO, ACABAMENTO VINILICO LISO EM UMA DAS FACES, COR BRANCA, BORDA QUADRADA, E = 9,5 MM, 625 X 1250 MM (L X C), PARA FORRO REMOVIVEL</t>
  </si>
  <si>
    <t xml:space="preserve">PLACA / CHAPA DE GESSO ACARTONADO, ACABAMENTO VINILICO LISO EM UMA DAS FACES, COR BRANCA, BORDA QUADRADA, E = 9,5 MM, 625 X 625 MM (L X C), PARA FORRO REMOVIVEL</t>
  </si>
  <si>
    <t xml:space="preserve">PLACA CIMENTICIA LISA E = 10 MM, DE 1,20 X 3,00 M (SEM AMIANTO)</t>
  </si>
  <si>
    <t xml:space="preserve">PLACA CIMENTICIA LISA E = 6 MM, DE 1,20 X 3,00 M (SEM AMIANTO)</t>
  </si>
  <si>
    <t xml:space="preserve">PLACA DE ACO ESMALTADA PARA  IDENTIFICACAO DE RUA, *45 CM X 20* CM</t>
  </si>
  <si>
    <t xml:space="preserve">PLACA DE ACRILICO TRANSPARENTE ADESIVADA PARA SINALIZACAO DE PORTAS, BORDA POLIDA, DE *25 X 8*, E = 6 MM (NAO INCLUI ACESSORIOS PARA FIXACAO)</t>
  </si>
  <si>
    <t xml:space="preserve">PLACA DE FIBRA MINERAL PARA FORRO, DE 1250 X 625 MM, E = 15 MM, BORDA RETA, COM PINTURA ANTIMOFO (NAO INCLUI PERFIS)</t>
  </si>
  <si>
    <t xml:space="preserve">PLACA DE FIBRA MINERAL PARA FORRO, DE 625 X 625 MM, E = 15 MM, BORDA REBAIXADA PARA PERFIL 24 MM, COM PINTURA ANTIMOFO (NAO INCLUI PERFIS)</t>
  </si>
  <si>
    <t xml:space="preserve">PLACA DE FIBRA MINERAL PARA FORRO, DE 625 X 625 MM, E = 15 MM, BORDA RETA, COM PINTURA ANTIMOFO (NAO INCLUI PERFIS)</t>
  </si>
  <si>
    <t xml:space="preserve">PLACA DE GESSO PARA FORRO, DE  *60 X 60* CM E ESPESSURA DE 12 MM (30 MM NAS BORDAS) SEM COLOCACAO</t>
  </si>
  <si>
    <t xml:space="preserve">PLACA DE INAUGURACAO EM BRONZE *35X 50*CM</t>
  </si>
  <si>
    <t xml:space="preserve">PLACA DE INAUGURACAO METALICA, *40* CM X *60* CM</t>
  </si>
  <si>
    <t xml:space="preserve">PLACA DE OBRA (PARA CONSTRUCAO CIVIL) EM CHAPA GALVANIZADA *N. 22*, ADESIVADA, DE *2,0 X 1,125* M</t>
  </si>
  <si>
    <t xml:space="preserve">PLACA DE SINALIZACAO DE SEGURANCA CONTRA INCENDIO - ALERTA, TRIANGULAR, BASE DE *30* CM, EM PVC *2* MM ANTI-CHAMAS (SIMBOLOS, CORES E PICTOGRAMAS CONFORME NBR 13434)</t>
  </si>
  <si>
    <t xml:space="preserve">PLACA DE SINALIZACAO DE SEGURANCA CONTRA INCENDIO, FOTOLUMINESCENTE, QUADRADA, *14 X 14* CM, EM PVC *2* MM ANTI-CHAMAS (SIMBOLOS, CORES E PICTOGRAMAS CONFORME NBR 13434)</t>
  </si>
  <si>
    <t xml:space="preserve">PLACA DE SINALIZACAO DE SEGURANCA CONTRA INCENDIO, FOTOLUMINESCENTE, QUADRADA, *20 X 20* CM, EM PVC *2* MM ANTI-CHAMAS (SIMBOLOS, CORES E PICTOGRAMAS CONFORME NBR 13434)</t>
  </si>
  <si>
    <t xml:space="preserve">PLACA DE SINALIZACAO DE SEGURANCA CONTRA INCENDIO, FOTOLUMINESCENTE, RETANGULAR, *12 X 40* CM, EM PVC *2* MM ANTI-CHAMAS (SIMBOLOS, CORES E PICTOGRAMAS CONFORME NBR 13434)</t>
  </si>
  <si>
    <t xml:space="preserve">PLACA DE SINALIZACAO DE SEGURANCA CONTRA INCENDIO, FOTOLUMINESCENTE, RETANGULAR, *13 X 26* CM, EM PVC *2* MM ANTI-CHAMAS (SIMBOLOS, CORES E PICTOGRAMAS CONFORME NBR 13434)</t>
  </si>
  <si>
    <t xml:space="preserve">PLACA DE SINALIZACAO DE SEGURANCA CONTRA INCENDIO, FOTOLUMINESCENTE, RETANGULAR, *20 X 40* CM, EM PVC *2* MM ANTI-CHAMAS (SIMBOLOS, CORES E PICTOGRAMAS CONFORME NBR 13434)</t>
  </si>
  <si>
    <t xml:space="preserve">PLACA DE SINALIZACAO EM CHAPA DE ACO NUM 16 COM PINTURA REFLETIVA</t>
  </si>
  <si>
    <t xml:space="preserve">PLACA DE SINALIZACAO EM CHAPA DE ALUMINIO COM PINTURA REFLETIVA, E = 2 MM</t>
  </si>
  <si>
    <t xml:space="preserve">PLACA DE VENTILACAO PARA TELHA DE FIBROCIMENTO CANALETE 49 KALHETA</t>
  </si>
  <si>
    <t xml:space="preserve">PLACA DE VENTILACAO PARA TELHA DE FIBROCIMENTO, CANALETE 90 OU KALHETAO</t>
  </si>
  <si>
    <t xml:space="preserve">PLACA NUMERACAO RESIDENCIAL EM CHAPA GALVANIZADA ESMALTADA 12 X 18 CM</t>
  </si>
  <si>
    <t xml:space="preserve">PLACA ORIENTATIVA SOBRE EXERCÍCIOS, 2,00M X 1,00M, EM TUBO DE ACO CARBONO, PINTURA NO PROCESSO ELETROSTATICO - PARA ACADEMIA AO AR LIVRE / ACADEMIA DA TERCEIRA IDADE - ATI</t>
  </si>
  <si>
    <t xml:space="preserve">PLACA VINILICA SEMIFLEXIVEL PARA PISOS, E = 3,2 MM, 30 X 30 CM (SEM COLOCACAO)</t>
  </si>
  <si>
    <t xml:space="preserve">PLACA VINILICA SEMIFLEXIVEL PARA REVESTIMENTO DE PISOS E PAREDES, E = 2 MM (SEM COLOCACAO)</t>
  </si>
  <si>
    <t xml:space="preserve">PLACA/PISO DE CONCRETO POROSO/ PAVIMENTO PERMEAVEL/BLOCO DRENANTE DE CONCRETO, 40 CM X 40 CM, E = 6 CM, COR NATURAL</t>
  </si>
  <si>
    <t xml:space="preserve">PLACA/TAMPA CEGA EM LATAO ESCOVADO PARA CONDULETE EM LIGA DE ALUMINIO 4 X 4"</t>
  </si>
  <si>
    <t xml:space="preserve">PLUG OU BUJAO DE FERRO GALVANIZADO, DE 1 1/2"</t>
  </si>
  <si>
    <t xml:space="preserve">PLUG OU BUJAO DE FERRO GALVANIZADO, DE 1 1/4"</t>
  </si>
  <si>
    <t xml:space="preserve">PLUG OU BUJAO DE FERRO GALVANIZADO, DE 1/2"</t>
  </si>
  <si>
    <t xml:space="preserve">PLUG OU BUJAO DE FERRO GALVANIZADO, DE 1"</t>
  </si>
  <si>
    <t xml:space="preserve">PLUG OU BUJAO DE FERRO GALVANIZADO, DE 2 1/2"</t>
  </si>
  <si>
    <t xml:space="preserve">PLUG OU BUJAO DE FERRO GALVANIZADO, DE 2"</t>
  </si>
  <si>
    <t xml:space="preserve">PLUG OU BUJAO DE FERRO GALVANIZADO, DE 3/4"</t>
  </si>
  <si>
    <t xml:space="preserve">PLUG OU BUJAO DE FERRO GALVANIZADO, DE 3"</t>
  </si>
  <si>
    <t xml:space="preserve">PLUG OU BUJAO DE FERRO GALVANIZADO, DE 4"</t>
  </si>
  <si>
    <t xml:space="preserve">PLUG PVC P/ ESG PREDIAL  75MM</t>
  </si>
  <si>
    <t xml:space="preserve">PLUG PVC P/ ESG PREDIAL 100MM</t>
  </si>
  <si>
    <t xml:space="preserve">PLUG PVC P/ ESG PREDIAL 50MM</t>
  </si>
  <si>
    <t xml:space="preserve">PLUG PVC ROSCAVEL,  1/2",  AGUA FRIA PREDIAL (NBR 5648)</t>
  </si>
  <si>
    <t xml:space="preserve">PLUG PVC,  JE, DN 100 MM, PARA REDE COLETORA ESGOTO (NBR 10569)</t>
  </si>
  <si>
    <t xml:space="preserve">PLUG PVC, JE, DN 150 MM, PARA REDE COLETORA ESGOTO (NBR 10569)</t>
  </si>
  <si>
    <t xml:space="preserve">PLUG PVC, JE, DN 200 MM, PARA REDE COLETORA ESGOTO (NBR 10569)</t>
  </si>
  <si>
    <t xml:space="preserve">PLUG PVC, JE, DN 250 MM, PARA REDE COLETORA ESGOTO (NBR 10569)</t>
  </si>
  <si>
    <t xml:space="preserve">PLUG PVC, JE, DN 350 MM, PARA REDE COLETORA ESGOTO (NBR 10569)</t>
  </si>
  <si>
    <t xml:space="preserve">PLUG PVC, ROSCAVEL 1", PARA AGUA FRIA PREDIAL</t>
  </si>
  <si>
    <t xml:space="preserve">PLUG PVC, ROSCAVEL 3/4", PARA  AGUA FRIA PREDIAL</t>
  </si>
  <si>
    <t xml:space="preserve">PLUG PVC, ROSCAVEL, 1 1/2",  AGUA FRIA PREDIAL</t>
  </si>
  <si>
    <t xml:space="preserve">PLUG PVC, ROSCAVEL, 1 1/4",  AGUA FRIA PREDIAL</t>
  </si>
  <si>
    <t xml:space="preserve">PLUG PVC, ROSCAVEL, 2",  AGUA FRIA PREDIAL</t>
  </si>
  <si>
    <t xml:space="preserve">PO DE MARMORE (POSTO PEDREIRA/FORNECEDOR, SEM FRETE)</t>
  </si>
  <si>
    <t xml:space="preserve">PO DE PEDRA (POSTO PEDREIRA/FORNECEDOR, SEM FRETE)</t>
  </si>
  <si>
    <t xml:space="preserve">POCEIRO / ESCAVADOR DE VALAS E TUBULOES</t>
  </si>
  <si>
    <t xml:space="preserve">POCEIRO / ESCAVADOR DE VALAS E TUBULOES (MENSALISTA)</t>
  </si>
  <si>
    <t xml:space="preserve">POLIDORA DE PISO (POLITRIZ) ELETRICA, MOTOR MONOFASICO DE 4 HP, PESO DE 100 KG, DIAMETRO DO TRABALHO DE 450 MM</t>
  </si>
  <si>
    <t xml:space="preserve">POLIESTIRENO EXPANDIDO/EPS (ISOPOR), PEROLAS, PARA CONCRETO LEVE</t>
  </si>
  <si>
    <t xml:space="preserve">POLIESTIRENO EXPANDIDO/EPS (ISOPOR), TIPO 2F, BLOCO</t>
  </si>
  <si>
    <t xml:space="preserve">POLIESTIRENO EXPANDIDO/EPS (ISOPOR), TIPO 2F, PLACA, ISOLAMENTO TERMOACUSTICO, E = 10 MM, 1000 X 500 MM</t>
  </si>
  <si>
    <t xml:space="preserve">POLIESTIRENO EXPANDIDO/EPS (ISOPOR), TIPO 2F, PLACA, ISOLAMENTO TERMOACUSTICO, E = 20 MM, 1000 X 500 MM</t>
  </si>
  <si>
    <t xml:space="preserve">POLIESTIRENO EXPANDIDO/EPS (ISOPOR), TIPO 2F, PLACA, ISOLAMENTO TERMOACUSTICO, E = 50 MM, 1000 X 500 MM</t>
  </si>
  <si>
    <t xml:space="preserve">POLVORA NEGRA</t>
  </si>
  <si>
    <t xml:space="preserve">PONTALETE DE MADEIRA NAO APARELHADA *7,5 X 7,5* CM (3 X 3 ") PINUS, MISTA OU EQUIVALENTE DA REGIAO</t>
  </si>
  <si>
    <t xml:space="preserve">PONTEIRO PARA MARTELO ROMPEDOR, DIAMETRO = *28* MM, COMPRIMENTO = *520* MM, ENCAIXE SEXTAVADO</t>
  </si>
  <si>
    <t xml:space="preserve">PORCA OLHAL EM ACO GALVANIZADO, DIAMETRO NOMINAL DE 16 MM</t>
  </si>
  <si>
    <t xml:space="preserve">PORCA OLHAL EM ACO GALVANIZADO, ESPESSURA 16MM, ABERTURA 21MM</t>
  </si>
  <si>
    <t xml:space="preserve">PORCA UNIAO/JUNCAO ZINCADA SEXTAVADA 1/4 ", CHAVE 7/16 ", COMPRIMENTO = 25 MM</t>
  </si>
  <si>
    <t xml:space="preserve">PORCA ZINCADA, QUADRADA, DIAMETRO 3/8"</t>
  </si>
  <si>
    <t xml:space="preserve">PORCA ZINCADA, QUADRADA, DIAMETRO 5/8"</t>
  </si>
  <si>
    <t xml:space="preserve">PORCA ZINCADA, SEXTAVADA, DIAMETRO 1/2"</t>
  </si>
  <si>
    <t xml:space="preserve">PORCA ZINCADA, SEXTAVADA, DIAMETRO 1/4"</t>
  </si>
  <si>
    <t xml:space="preserve">PORCA ZINCADA, SEXTAVADA, DIAMETRO 1"</t>
  </si>
  <si>
    <t xml:space="preserve">PORCA ZINCADA, SEXTAVADA, DIAMETRO 3/8"</t>
  </si>
  <si>
    <t xml:space="preserve">PORCA ZINCADA, SEXTAVADA, DIAMETRO 5/16"</t>
  </si>
  <si>
    <t xml:space="preserve">PORCA ZINCADA, SEXTAVADA, DIAMETRO 5/8"</t>
  </si>
  <si>
    <t xml:space="preserve">PORTA CADEADO,  3 1/2", EM ACO ZINCADO, PRETO, PARA PORTAO E JANELA</t>
  </si>
  <si>
    <t xml:space="preserve">PORTA CORTA-FOGO PARA SAIDA DE EMERGENCIA, COM FECHADURA, VAO LUZ DE 90 X 210 CM, CLASSE P-90 (NBR 11742)</t>
  </si>
  <si>
    <t xml:space="preserve">PORTA DE ABRIR EM ACO COM DIVISAO HORIZONTAL  PARA VIDROS, COM FUNDO ANTICORROSIVO/PRIMER DE PROTECAO, SEM GUARNICAO/ALIZAR/VISTA, VIDROS NAO INCLUSOS, 87 X 210 CM</t>
  </si>
  <si>
    <t xml:space="preserve">PORTA DE ABRIR EM ACO TIPO VENEZIANA, COM FUNDO ANTICORROSIVO / PRIMER DE PROTECAO, SEM GUARNICAO/ALIZAR/VISTA, 87 X 210 CM</t>
  </si>
  <si>
    <t xml:space="preserve">PORTA DE ABRIR EM ALUMINIO COM DIVISAO HORIZONTAL  PARA VIDROS,  ACABAMENTO ANODIZADO NATURAL, VIDROS INCLUSOS, SEM GUARNICAO/ALIZAR/VISTA , 87 X 210 CM</t>
  </si>
  <si>
    <t xml:space="preserve">PORTA DE ABRIR EM ALUMINIO COM LAMBRI HORIZONTAL/LAMINADA, ACABAMENTO ANODIZADO NATURAL, SEM GUARNICAO/ALIZAR/VISTA</t>
  </si>
  <si>
    <t xml:space="preserve">PORTA DE ABRIR EM ALUMINIO TIPO VENEZIANA, ACABAMENTO ANODIZADO NATURAL, SEM GUARNICAO/ALIZAR/VISTA</t>
  </si>
  <si>
    <t xml:space="preserve">PORTA DE ABRIR EM ALUMINIO TIPO VENEZIANA, ACABAMENTO ANODIZADO NATURAL, SEM GUARNICAO/ALIZAR/VISTA, 87 X 210 CM</t>
  </si>
  <si>
    <t xml:space="preserve">PORTA DE ABRIR EM GRADIL COM BARRA CHATA 3 CM X 1/4", COM REQUADRO E GUARNICAO - COMPLETO - ACABAMENTO NATURAL</t>
  </si>
  <si>
    <t xml:space="preserve">PORTA DE CORRER EM ALUMINIO, DUAS FOLHAS MOVEIS COM VIDRO, FECHADURA E PUXADOR EMBUTIDO, ACABAMENTO ANODIZADO NATURAL, SEM GUARNICAO/ALIZAR/VISTA</t>
  </si>
  <si>
    <t xml:space="preserve">PORTA DE ENROLAR MANUAL COMPLETA, ARTICULADA RAIADA LARGA, EM ACO GALVANIZADO NATURAL, CHAPA NUMERO 24 (SEM INSTALACAO)</t>
  </si>
  <si>
    <t xml:space="preserve">PORTA DE ENROLAR MANUAL COMPLETA, PERFIL MEIA CANA CEGA, EM ACO GALVANIZADO COM PINTURA ELETROSTATICA, CHAPA NUMERO 24 " (SEM INSTALACAO)</t>
  </si>
  <si>
    <t xml:space="preserve">PORTA DE ENROLAR MANUAL COMPLETA, PERFIL MEIA CANA CEGA, EM ACO GALVANIZADO NATURAL, CHAPA NUMERO 24 (SEM INSTALACAO)</t>
  </si>
  <si>
    <t xml:space="preserve">PORTA DE ENROLAR MANUAL COMPLETA, PERFIL MEIA CANA VAZADA TIJOLINHO, EM ACO GALVANIZADO NATURAL, CHAPA NUMERO 24 (SEM INSTALACAO)</t>
  </si>
  <si>
    <t xml:space="preserve">PORTA DE MADEIRA QUADRICULADA PARA VIDRO, DE CORRER (EUCALIPTO OU EQUIVALENTE REGIONAL), E = *3,5* CM</t>
  </si>
  <si>
    <t xml:space="preserve">PORTA DE MADEIRA TIPO VENEZIANA (EUCALIPTO OU EQUIVALENTE REGIONAL), E = *3,5* CM</t>
  </si>
  <si>
    <t xml:space="preserve">PORTA DE MADEIRA-DE-LEI QUADRICULADA PARA VIDRO, DE CORRER (ANGELIM OU EQUIVALENTE REGIONAL), E = *3,5* CM</t>
  </si>
  <si>
    <t xml:space="preserve">PORTA DE MADEIRA-DE-LEI TIPO MEXICANA SEM EMENDA (ANGELIM OU EQUIVALENTE REGIONAL), E = *3,5* CM</t>
  </si>
  <si>
    <t xml:space="preserve">PORTA DE MADEIRA-DE-LEI TIPO VENEZIANA (ANGELIM OU EQUIVALENTE REGIONAL), E = *3,5* CM</t>
  </si>
  <si>
    <t xml:space="preserve">PORTA DE MADEIRA, FOLHA LEVE (NBR 15930) DE 60 X 210 CM, E = *35* MM, NUCLEO COLMEIA, CAPA LISA EM HDF, ACABAMENTO EM PRIMER PARA PINTURA</t>
  </si>
  <si>
    <t xml:space="preserve">PORTA DE MADEIRA, FOLHA LEVE (NBR 15930) DE 70 X 210 CM, E = *35* MM, NUCLEO COLMEIA, CAPA LISA EM HDF, ACABAMENTO EM PRIMER PARA PINTURA</t>
  </si>
  <si>
    <t xml:space="preserve">PORTA DE MADEIRA, FOLHA LEVE (NBR 15930) DE 80 X 210 CM, E = *35* MM, NUCLEO COLMEIA, CAPA LISA EM HDF, ACABAMENTO EM PRIMER PARA PINTURA</t>
  </si>
  <si>
    <t xml:space="preserve">PORTA DE MADEIRA, FOLHA LEVE (NBR 15930), E = *35* MM, NUCLEO COLMEIA, CAPA LISA EM HDF, ACABAMENTO MELAMINICO EM PADRAO MADEIRA</t>
  </si>
  <si>
    <t xml:space="preserve">PORTA DE MADEIRA, FOLHA MEDIA (NBR 15930) DE 100 X 210 CM, E = 35 MM, NUCLEO SARRAFEADO, CAPA LISA EM HDF, ACABAMENTO EM LAMINADO NATURAL PARA VERNIZ</t>
  </si>
  <si>
    <t xml:space="preserve">PORTA DE MADEIRA, FOLHA MEDIA (NBR 15930) DE 100 X 210 CM, E = 35 MM, NUCLEO SARRAFEADO, CAPA LISA EM HDF, ACABAMENTO EM PRIMER PARA PINTURA</t>
  </si>
  <si>
    <t xml:space="preserve">PORTA DE MADEIRA, FOLHA MEDIA (NBR 15930) DE 60 X 210 CM, E = 35 MM, NUCLEO SARRAFEADO, CAPA FRISADA EM HDF, ACABAMENTO MELAMINICO EM PADRAO MADEIRA</t>
  </si>
  <si>
    <t xml:space="preserve">PORTA DE MADEIRA, FOLHA MEDIA (NBR 15930) DE 60 X 210 CM, E = 35 MM, NUCLEO SARRAFEADO, CAPA LISA EM HDF, ACABAMENTO EM PRIMER PARA PINTURA</t>
  </si>
  <si>
    <t xml:space="preserve">PORTA DE MADEIRA, FOLHA MEDIA (NBR 15930) DE 60 X 210 CM, E = 35 MM, NUCLEO SARRAFEADO, CAPA LISA EM HDF, ACABAMENTO LAMINADO NATURAL PARA VERNIZ</t>
  </si>
  <si>
    <t xml:space="preserve">PORTA DE MADEIRA, FOLHA MEDIA (NBR 15930) DE 70 X 210 CM, E = 35 MM, NUCLEO SARRAFEADO, CAPA FRISADA EM HDF, ACABAMENTO MELAMINICO EM PADRAO MADEIRA</t>
  </si>
  <si>
    <t xml:space="preserve">PORTA DE MADEIRA, FOLHA MEDIA (NBR 15930) DE 70 X 210 CM, E = 35 MM, NUCLEO SARRAFEADO, CAPA LISA EM HDF, ACABAMENTO EM LAMINADO NATURAL PARA VERNIZ</t>
  </si>
  <si>
    <t xml:space="preserve">PORTA DE MADEIRA, FOLHA MEDIA (NBR 15930) DE 70 X 210 CM, E = 35 MM, NUCLEO SARRAFEADO, CAPA LISA EM HDF, ACABAMENTO EM PRIMER PARA PINTURA</t>
  </si>
  <si>
    <t xml:space="preserve">PORTA DE MADEIRA, FOLHA MEDIA (NBR 15930) DE 80 X 210 CM, E = 35 MM, NUCLEO SARRAFEADO, CAPA FRISADA EM HDF, ACABAMENTO MELAMINICO EM PADRAO MADEIRA</t>
  </si>
  <si>
    <t xml:space="preserve">PORTA DE MADEIRA, FOLHA MEDIA (NBR 15930) DE 80 X 210 CM, E = 35 MM, NUCLEO SARRAFEADO, CAPA LISA EM HDF, ACABAMENTO EM LAMINADO NATURAL PARA VERNIZ</t>
  </si>
  <si>
    <t xml:space="preserve">PORTA DE MADEIRA, FOLHA MEDIA (NBR 15930) DE 80 X 210 CM, E = 35 MM, NUCLEO SARRAFEADO, CAPA LISA EM HDF, ACABAMENTO EM PRIMER PARA PINTURA</t>
  </si>
  <si>
    <t xml:space="preserve">PORTA DE MADEIRA, FOLHA MEDIA (NBR 15930) DE 90 X 210 CM, E = 35 MM, NUCLEO SARRAFEADO, CAPA LISA EM HDF, ACABAMENTO EM LAMINADO NATURAL PARA VERNIZ</t>
  </si>
  <si>
    <t xml:space="preserve">PORTA DE MADEIRA, FOLHA MEDIA (NBR 15930) DE 90 X 210 CM, E = 35 MM, NUCLEO SARRAFEADO, CAPA LISA EM HDF, ACABAMENTO EM PRIMER PARA PINTURA</t>
  </si>
  <si>
    <t xml:space="preserve">PORTA DE MADEIRA, FOLHA MEDIA (NBR 15930), E = 35 MM, NUCLEO SARRAFEADO, CAPA FRISADA EM HDF, ACABAMENTO MELAMINICO EM PADRAO MADEIRA</t>
  </si>
  <si>
    <t xml:space="preserve">PORTA DE MADEIRA, FOLHA PESADA (NBR 15930) DE 80 X 210 CM, E = 35 MM, NUCLEO SOLIDO, CAPA LISA EM HDF, ACABAMENTO EM LAMINADO NATURAL PARA VERNIZ</t>
  </si>
  <si>
    <t xml:space="preserve">PORTA DE MADEIRA, FOLHA PESADA (NBR 15930) DE 80 X 210 CM, E = 35 MM, NUCLEO SOLIDO, CAPA LISA EM HDF, ACABAMENTO EM PRIMER PARA PINTURA</t>
  </si>
  <si>
    <t xml:space="preserve">PORTA DE MADEIRA, FOLHA PESADA (NBR 15930) DE 90 X 210 CM, E = 35 MM, NUCLEO SOLIDO, CAPA LISA EM HDF, ACABAMENTO EM LAMINADO NATURAL PARA VERNIZ</t>
  </si>
  <si>
    <t xml:space="preserve">PORTA DE MADEIRA, FOLHA PESADA (NBR 15930) DE 90 X 210 CM, E = 35 MM, NUCLEO SOLIDO, CAPA LISA EM HDF, ACABAMENTO EM PRIMER PARA PINTURA</t>
  </si>
  <si>
    <t xml:space="preserve">PORTA DENTE PARA FRESADORA</t>
  </si>
  <si>
    <t xml:space="preserve">PORTA GRADE DE ENROLAR MANUAL COMPLETA, PERFIL TUBULAR TIJOLINHO 3/4 ", EM ACO GALVANIZADO NATURAL (SEM INSTALACAO)</t>
  </si>
  <si>
    <t xml:space="preserve">PORTA TOALHA BANHO EM METAL CROMADO, TIPO BARRA</t>
  </si>
  <si>
    <t xml:space="preserve">PORTA TOALHA ROSTO EM METAL CROMADO, TIPO ARGOLA</t>
  </si>
  <si>
    <t xml:space="preserve">PORTA VIDRO TEMPERADO INCOLOR, 2 FOLHAS DE CORRER, E = 10 MM (SEM FERRAGENS E SEM COLOCACAO)</t>
  </si>
  <si>
    <t xml:space="preserve">PORTAO BASCULANTE MANUAL EM ACO GALVANIZADO NATURAL, TIPO LAMBRIL COM REQUADRO/BATENTE, CHAPA NUMERO 26, INCLUI FECHADURA (SEM INSTALACAO)</t>
  </si>
  <si>
    <t xml:space="preserve">PORTAO BASCULANTE, MANUAL, EM CHAPA TIPO LAMBRIL QUADRADO, COM REQUADRO, ACABAMENTO NATURAL</t>
  </si>
  <si>
    <t xml:space="preserve">PORTAO DE ABRIR EM GRADIL DE METALON REDONDO DE 3/4"  VERTICAL, COM REQUADRO, ACABAMENTO NATURAL - COMPLETO</t>
  </si>
  <si>
    <t xml:space="preserve">PORTAO DE CORRER EM CHAPA TIPO PAINEL LAMBRIL QUADRADO, COM PORTA SOCIAL COMPLETA INCLUIDA, COM REQUADRO, ACABAMENTO NATURAL, COM TRILHOS E ROLDANAS</t>
  </si>
  <si>
    <t xml:space="preserve">PORTAO DE CORRER EM GRADIL FIXO DE BARRA DE FERRO CHATA DE 3 X 1/4" NA VERTICAL, SEM REQUADRO, ACABAMENTO NATURAL, COM TRILHOS E ROLDANAS</t>
  </si>
  <si>
    <t xml:space="preserve">PORTINHOLA DE ABRIR EM ALUMINIO DE 60 X 80 CM, VENEZIANA VENTILADA 1 FOLHA, ACABAMENTO ANODIZADO NATURAL</t>
  </si>
  <si>
    <t xml:space="preserve">POSTE CONICO CONTINUO EM ACO GALVANIZADO, CURVO, BRACO DUPLO, ENGASTADO,  H = 9 M, DIAMETRO INFERIOR = *135* MM</t>
  </si>
  <si>
    <t xml:space="preserve">POSTE CONICO CONTINUO EM ACO GALVANIZADO, CURVO, BRACO DUPLO, FLANGEADO,  H = 9 M, DIAMETRO INFERIOR = *135* MM</t>
  </si>
  <si>
    <t xml:space="preserve">POSTE CONICO CONTINUO EM ACO GALVANIZADO, CURVO, BRACO SIMPLES, ENGASTADO,  H = 9 M, DIAMETRO INFERIOR = *135* MM</t>
  </si>
  <si>
    <t xml:space="preserve">POSTE CONICO CONTINUO EM ACO GALVANIZADO, CURVO, BRACO SIMPLES, FLANGEADO,  H = 9 M, DIAMETRO INFERIOR = *135* MM</t>
  </si>
  <si>
    <t xml:space="preserve">POSTE CONICO CONTINUO EM ACO GALVANIZADO, CURVO, BRACO SIMPLES, FLANGEADO, H = 7 M, DIAMETRO INFERIOR = *125* MM</t>
  </si>
  <si>
    <t xml:space="preserve">POSTE CONICO CONTINUO EM ACO GALVANIZADO, RETO, ENGASTADO,  H = 7 M, DIAMETRO INFERIOR = *125* MM</t>
  </si>
  <si>
    <t xml:space="preserve">POSTE CONICO CONTINUO EM ACO GALVANIZADO, RETO, ENGASTADO,  H = 9 M, DIAMETRO INFERIOR = *145* MM</t>
  </si>
  <si>
    <t xml:space="preserve">POSTE CONICO CONTINUO EM ACO GALVANIZADO, RETO, FLANGEADO,  H = 3 M, DIAMETRO INFERIOR = *95* MM</t>
  </si>
  <si>
    <t xml:space="preserve">POSTE CONICO CONTINUO EM ACO GALVANIZADO, RETO, FLANGEADO, H = 6 M, DIAMETRO INFERIOR = *90* CM</t>
  </si>
  <si>
    <t xml:space="preserve">POSTE DE CONCRETO CIRCULAR, 150 KG, H = 10 M (NBR 8451)</t>
  </si>
  <si>
    <t xml:space="preserve">POSTE DE CONCRETO CIRCULAR, 200 KG, H = 11 M (NBR 8451)</t>
  </si>
  <si>
    <t xml:space="preserve">POSTE DE CONCRETO CIRCULAR, 200 KG, H = 9 M (NBR 8451)</t>
  </si>
  <si>
    <t xml:space="preserve">POSTE DE CONCRETO CIRCULAR, 300 KG, H = 11 M (NBR 8451)</t>
  </si>
  <si>
    <t xml:space="preserve">POSTE DE CONCRETO CIRCULAR, 300 KG, H = 9 M (NBR 8451)</t>
  </si>
  <si>
    <t xml:space="preserve">POSTE DE CONCRETO CIRCULAR, 400 KG, H = 11 M (NBR 8451)</t>
  </si>
  <si>
    <t xml:space="preserve">POSTE DE CONCRETO CIRCULAR, 400 KG, H = 14 M (NBR 8451)</t>
  </si>
  <si>
    <t xml:space="preserve">POSTE DE CONCRETO CIRCULAR, 400 KG, H = 9 M (NBR 8451)</t>
  </si>
  <si>
    <t xml:space="preserve">POSTE DE CONCRETO CIRCULAR, 600 KG, H = 10 M (NBR 8451)</t>
  </si>
  <si>
    <t xml:space="preserve">POSTE DE CONCRETO DUPLO T ,TIPO B, 500 KG, H = 9 M (NBR 8451)</t>
  </si>
  <si>
    <t xml:space="preserve">POSTE DE CONCRETO DUPLO T, TIPO B, 300 KG, H = 10 M (NBR 8451)</t>
  </si>
  <si>
    <t xml:space="preserve">POSTE DE CONCRETO DUPLO T, TIPO B, 300 KG, H = 9 M (NBR 8451)</t>
  </si>
  <si>
    <t xml:space="preserve">POSTE DE CONCRETO DUPLO T, TIPO D, 200 KG, H = 9 M (NBR 8451)</t>
  </si>
  <si>
    <t xml:space="preserve">POSTE DE CONCRETO DUPLO T, 200 KG, H = 11 M (NBR 8451)</t>
  </si>
  <si>
    <t xml:space="preserve">POSTE DE CONCRETO DUPLO T, 300 KG, H = 12 M (NBR 8451)</t>
  </si>
  <si>
    <t xml:space="preserve">POSTE DE CONCRETO DUPLO T, 400 KG,H = 12 M (NBR 8451)</t>
  </si>
  <si>
    <t xml:space="preserve">POSTE DECORATIVO PARA JARDIM EM ACO TUBULAR, SEM LUMINARIA, H = *2,5* M</t>
  </si>
  <si>
    <t xml:space="preserve">POSTE PADRAO SUBTERRANEO 100 A, H = 2,5 M</t>
  </si>
  <si>
    <t xml:space="preserve">POSTE PADRAO SUBTERRANEO 200 A, H = 2,5 M</t>
  </si>
  <si>
    <t xml:space="preserve">POZOLANA DE CLASSE C</t>
  </si>
  <si>
    <t xml:space="preserve">PRANCHA DE MADEIRA APARELHADA *4 X 30* CM, MACARANDUBA, ANGELIM OU EQUIVALENTE DA REGIAO</t>
  </si>
  <si>
    <t xml:space="preserve">PRANCHA DE MADEIRA NAO APARELHADA *6 X 25* CM, MACARANDUBA, ANGELIM OU EQUIVALENTE DA REGIAO</t>
  </si>
  <si>
    <t xml:space="preserve">PRANCHA DE MADEIRA NAO APARELHADA *6 X 30* CM, MACARANDUBA, ANGELIM OU EQUIVALENTE DA REGIAO</t>
  </si>
  <si>
    <t xml:space="preserve">PRANCHA DE MADEIRA NAO APARELHADA *6 X 40* CM, MACARANDUBA, ANGELIM OU EQUIVALENTE DA REGIAO</t>
  </si>
  <si>
    <t xml:space="preserve">PRANCHAO DE MADEIRA APARELHADA *7,5 X 23* CM (3 X 9 ") MACARANDUBA, ANGELIM OU EQUIVALENTE DA REGIAO</t>
  </si>
  <si>
    <t xml:space="preserve">PRANCHAO DE MADEIRA APARELHADA *8 X 30* CM, MACARANDUBA, ANGELIM OU EQUIVALENTE DA REGIAO</t>
  </si>
  <si>
    <t xml:space="preserve">PRANCHAO DE MADEIRA NAO APARELHADA *7,5 X 23* CM (3 x 9 ") MACARANDUBA, ANGELIM OU EQUIVALENTE DA REGIAO</t>
  </si>
  <si>
    <t xml:space="preserve">PRANCHAO DE MADEIRA NAO APARELHADA *8 X 30* CM, MACARANDUBA, ANGELIM OU EQUIVALENTE DA REGIAO</t>
  </si>
  <si>
    <t xml:space="preserve">PREGO DE ACO POLIDO COM CABECA DUPLA 17 X 27 (2 1/2 X 11)</t>
  </si>
  <si>
    <t xml:space="preserve">PREGO DE ACO POLIDO COM CABECA 10 X 10 (7/8 X 17)</t>
  </si>
  <si>
    <t xml:space="preserve">PREGO DE ACO POLIDO COM CABECA 10 X 11 (1 X 17)</t>
  </si>
  <si>
    <t xml:space="preserve">PREGO DE ACO POLIDO COM CABECA 12 X 12</t>
  </si>
  <si>
    <t xml:space="preserve">PREGO DE ACO POLIDO COM CABECA 14 X 18 (1 1/2 X 14)</t>
  </si>
  <si>
    <t xml:space="preserve">PREGO DE ACO POLIDO COM CABECA 15 X 15 (1 1/4 X 13)</t>
  </si>
  <si>
    <t xml:space="preserve">PREGO DE ACO POLIDO COM CABECA 15 X 18 (1 1/2 X 13)</t>
  </si>
  <si>
    <t xml:space="preserve">PREGO DE ACO POLIDO COM CABECA 16 X 24 (2 1/4 X 12)</t>
  </si>
  <si>
    <t xml:space="preserve">PREGO DE ACO POLIDO COM CABECA 16 X 27 (2 1/2 X 12)</t>
  </si>
  <si>
    <t xml:space="preserve">PREGO DE ACO POLIDO COM CABECA 17 X 21 (2 X 11)</t>
  </si>
  <si>
    <t xml:space="preserve">PREGO DE ACO POLIDO COM CABECA 17 X 24 (2 1/4 X 11)</t>
  </si>
  <si>
    <t xml:space="preserve">PREGO DE ACO POLIDO COM CABECA 17 X 27 (2 1/2 X 11)</t>
  </si>
  <si>
    <t xml:space="preserve">PREGO DE ACO POLIDO COM CABECA 17 X 30 (2 3/4 X 11)</t>
  </si>
  <si>
    <t xml:space="preserve">PREGO DE ACO POLIDO COM CABECA 18 X 24 (2 1/4 X 10)</t>
  </si>
  <si>
    <t xml:space="preserve">PREGO DE ACO POLIDO COM CABECA 18 X 27 (2 1/2 X 10)</t>
  </si>
  <si>
    <t xml:space="preserve">PREGO DE ACO POLIDO COM CABECA 18 X 30 (2 3/4 X 10)</t>
  </si>
  <si>
    <t xml:space="preserve">PREGO DE ACO POLIDO COM CABECA 19  X 36 (3 1/4  X  9)</t>
  </si>
  <si>
    <t xml:space="preserve">PREGO DE ACO POLIDO COM CABECA 19 X 33 (3 X 9)</t>
  </si>
  <si>
    <t xml:space="preserve">PREGO DE ACO POLIDO COM CABECA 22 X 48 (4 1/4 X 5)</t>
  </si>
  <si>
    <t xml:space="preserve">PREGO DE ACO POLIDO SEM CABECA 15 X 15 (1 1/4 X 13)</t>
  </si>
  <si>
    <t xml:space="preserve">PRENDEDOR / TRAVA DE PORTA, MONTAGEM PISO / PORTA, EM LATAO / ZAMAC, CROMADO</t>
  </si>
  <si>
    <t xml:space="preserve">PRESSAO DE PERNAS TRIPLO, EM TUBO DE ACO CARBONO, PINTURA NO PROCESSO ELETROSTATICO - EQUIPAMENTO DE GINASTICA PARA ACADEMIA AO AR LIVRE / ACADEMIA DA TERCEIRA IDADE - ATI</t>
  </si>
  <si>
    <t xml:space="preserve">PRIMER EPOXI</t>
  </si>
  <si>
    <t xml:space="preserve">PRIMER PARA MANTA ASFALTICA A BASE DE ASFALTO MODIFICADO DILUIDO EM SOLVENTE, APLICACAO A FRIO</t>
  </si>
  <si>
    <t xml:space="preserve">PRIMER UNIVERSAL, FUNDO ANTICORROSIVO TIPO ZARCAO</t>
  </si>
  <si>
    <t xml:space="preserve">PROJETOR DE ARGAMASSA, CAPACIDADE DE PROJECAO 1,5 M3/H, ALCANCE DA PROJECAO 30 ATE 60 M, MOTOR ELETRICO TRIFASICO</t>
  </si>
  <si>
    <t xml:space="preserve">PROJETOR DE ARGAMASSA, CAPACIDADE DE PROJECAO 2,0 M3/H, ALCANCE DA PROJECAO ATE 50 M, MOTOR ELETRICO TRIFASICO</t>
  </si>
  <si>
    <t xml:space="preserve">PROJETOR PNEUMATICO DE ARGAMASSA PARA CHAPISCO E REBOCO COM RECIPIENTE ACOPLADO, TIPO CANEQUNHA, COM VOLUME DE 1,50 L, SEM COMPRESSOR</t>
  </si>
  <si>
    <t xml:space="preserve">PROJETOR RETANGULAR FECHADO PARA LAMPADA VAPOR DE MERCURIO/SODIO 250 W A 500 W, CABECEIRAS EM ALUMINIO FUNDIDO, CORPO EM ALUMINIO ANODIZADO, PARA LAMPADA E40 FECHAMENTO EM VIDRO TEMPERADO.</t>
  </si>
  <si>
    <t xml:space="preserve">PROLONGADOR/EXTENSOR PARA ROLO DE PINTURA 3 M</t>
  </si>
  <si>
    <t xml:space="preserve">PROLONGAMENTO PVC PARA CAIXA SIFONADA  100 MM X 200 MM (NBR 5688)</t>
  </si>
  <si>
    <t xml:space="preserve">PROLONGAMENTO PVC PARA CAIXA SIFONADA 100 MM X 100 MM (NBR 5688)</t>
  </si>
  <si>
    <t xml:space="preserve">PROLONGAMENTO PVC PARA CAIXA SIFONADA, 100 MM X 150 MM (NBR 5688)</t>
  </si>
  <si>
    <t xml:space="preserve">PROLONGAMENTO PVC PARA CAIXA SIFONADA, 150 MM X 150 MM (NBR 5688)</t>
  </si>
  <si>
    <t xml:space="preserve">PROLONGAMENTO PVC PARA CAIXA SIFONADA, 150 MM X 200 MM (NBR 5688)</t>
  </si>
  <si>
    <t xml:space="preserve">PROTETOR AUDITIVO TIPO CONCHA COM ABAFADOR DE RUIDOS, ATENUACAO ACIMA DE 22 DB</t>
  </si>
  <si>
    <t xml:space="preserve">PROTETOR AUDITIVO TIPO PLUG DE INSERCAO COM CORDAO, ATENUACAO SUPERIOR A 15 DB</t>
  </si>
  <si>
    <t xml:space="preserve">PROTETOR SOLAR FPS 30, EMBALAGEM 2 LITROS</t>
  </si>
  <si>
    <t xml:space="preserve">PROTETOR/PONTEIRA PLASTICA PARA PONTA DE VERGALHAO DE ATE 1", TIPO PROTETOR DE ESPERA</t>
  </si>
  <si>
    <t xml:space="preserve">PRUMO DE CENTRO EM ACO *400* G</t>
  </si>
  <si>
    <t xml:space="preserve">PRUMO DE PAREDE EM ACO 700 A 750 G</t>
  </si>
  <si>
    <t xml:space="preserve">PULSADOR CAMPAINHA 10A, 250V (APENAS MODULO)</t>
  </si>
  <si>
    <t xml:space="preserve">PULSADOR CAMPAINHA 10A, 250V, CONJUNTO MONTADO PARA EMBUTIR 4" X 2" (PLACA + SUPORTE + MODULO)</t>
  </si>
  <si>
    <t xml:space="preserve">PULSADOR MINUTERIA 10A, 250V (APENAS MODULO)</t>
  </si>
  <si>
    <t xml:space="preserve">PULSADOR MINUTERIA 10A, 250V, CONJUNTO MONTADO PARA EMBUTIR 4" X 2" (PLACA + SUPORTE + MODULO)</t>
  </si>
  <si>
    <t xml:space="preserve">PULVERIZADOR DE TINTA ELETRICO / MAQUINA DE PINTURA AIRLESS, VAZAO *2* L/MIN (COLETADO CAIXA)</t>
  </si>
  <si>
    <t xml:space="preserve">PUXADOR CENTRAL, TIPO ALCA, EM ZAMAC CROMADO, COM ROSETAS, COMPRIMENTO *100* MM, PARA PORTA / JANELA EM MADEIRA OU METALICA - INCLUI PARAFUSOS</t>
  </si>
  <si>
    <t xml:space="preserve">PUXADOR CONCHA DE EMBUTIR PARA JANELA / PORTA DE CORRER, EM LATAO CROMADO, COM FURO CENTRAL PARA CHAVE E FUROS PARA PARAFUSOS, *40 X 100* MM  (LARGURA X ALTURA) - SEM FECHADURA</t>
  </si>
  <si>
    <t xml:space="preserve">PUXADOR CONCHA DE EMBUTIR, EM LATAO CROMADO, PARA PORTA / JANELA DE CORRER, LISO, SEM FURO PARA CHAVE, COM FUROS PARA FIXAR PARAFUSOS, *30 X 90* MM (LARGURA X ALTURA)</t>
  </si>
  <si>
    <t xml:space="preserve">PUXADOR TIPO PUNHO REDONDO, CENTRAL, EM LATAO CROMADO, COMPRIMENTO DE *110* MM, PARA JANELAS / PORTAS DE CORRER - INCLUI PARAFUSOS</t>
  </si>
  <si>
    <t xml:space="preserve">PUXADOR TUBULAR RETO, DUPLO, EM ALUMINIO POLIDO, DIAMETRO APROX.DE 1", COMPRIMENTO APROX. DE 400 MM, PARA PORTAS DE MADEIRA OU VIDRO</t>
  </si>
  <si>
    <t xml:space="preserve">QUADRO DE DISTRIBUICAO COM BARRAMENTO TRIFASICO, DE EMBUTIR, EM CHAPA DE ACO GALVANIZADO, PARA 12 DISJUNTORES DIN, 100 A</t>
  </si>
  <si>
    <t xml:space="preserve">QUADRO DE DISTRIBUICAO COM BARRAMENTO TRIFASICO, DE EMBUTIR, EM CHAPA DE ACO GALVANIZADO, PARA 18 DISJUNTORES DIN, 100 A</t>
  </si>
  <si>
    <t xml:space="preserve">QUADRO DE DISTRIBUICAO COM BARRAMENTO TRIFASICO, DE EMBUTIR, EM CHAPA DE ACO GALVANIZADO, PARA 24 DISJUNTORES DIN, 100 A</t>
  </si>
  <si>
    <t xml:space="preserve">QUADRO DE DISTRIBUICAO COM BARRAMENTO TRIFASICO, DE EMBUTIR, EM CHAPA DE ACO GALVANIZADO, PARA 28 DISJUNTORES DIN, 100 A</t>
  </si>
  <si>
    <t xml:space="preserve">QUADRO DE DISTRIBUICAO COM BARRAMENTO TRIFASICO, DE EMBUTIR, EM CHAPA DE ACO GALVANIZADO, PARA 30 DISJUNTORES DIN, 100 A</t>
  </si>
  <si>
    <t xml:space="preserve">QUADRO DE DISTRIBUICAO COM BARRAMENTO TRIFASICO, DE EMBUTIR, EM CHAPA DE ACO GALVANIZADO, PARA 30 DISJUNTORES DIN, 150 A</t>
  </si>
  <si>
    <t xml:space="preserve">QUADRO DE DISTRIBUICAO COM BARRAMENTO TRIFASICO, DE EMBUTIR, EM CHAPA DE ACO GALVANIZADO, PARA 30 DISJUNTORES DIN, 225 A</t>
  </si>
  <si>
    <t xml:space="preserve">QUADRO DE DISTRIBUICAO COM BARRAMENTO TRIFASICO, DE EMBUTIR, EM CHAPA DE ACO GALVANIZADO, PARA 36 DISJUNTORES DIN, 100 A</t>
  </si>
  <si>
    <t xml:space="preserve">QUADRO DE DISTRIBUICAO COM BARRAMENTO TRIFASICO, DE EMBUTIR, EM CHAPA DE ACO GALVANIZADO, PARA 40 DISJUNTORES DIN, 100 A</t>
  </si>
  <si>
    <t xml:space="preserve">QUADRO DE DISTRIBUICAO COM BARRAMENTO TRIFASICO, DE EMBUTIR, EM CHAPA DE ACO GALVANIZADO, PARA 48 DISJUNTORES DIN, 100 A</t>
  </si>
  <si>
    <t xml:space="preserve">QUADRO DE DISTRIBUICAO COM BARRAMENTO TRIFASICO, DE SOBREPOR, EM CHAPA DE ACO GALVANIZADO, PARA 12 DISJUNTORES DIN, 100 A</t>
  </si>
  <si>
    <t xml:space="preserve">QUADRO DE DISTRIBUICAO COM BARRAMENTO TRIFASICO, DE SOBREPOR, EM CHAPA DE ACO GALVANIZADO, PARA 18 DISJUNTORES DIN, 100 A</t>
  </si>
  <si>
    <t xml:space="preserve">QUADRO DE DISTRIBUICAO COM BARRAMENTO TRIFASICO, DE SOBREPOR, EM CHAPA DE ACO GALVANIZADO, PARA 24 DISJUNTORES DIN, 100 A</t>
  </si>
  <si>
    <t xml:space="preserve">QUADRO DE DISTRIBUICAO COM BARRAMENTO TRIFASICO, DE SOBREPOR, EM CHAPA DE ACO GALVANIZADO, PARA 28 DISJUNTORES DIN, 100 A</t>
  </si>
  <si>
    <t xml:space="preserve">QUADRO DE DISTRIBUICAO COM BARRAMENTO TRIFASICO, DE SOBREPOR, EM CHAPA DE ACO GALVANIZADO, PARA 30 DISJUNTORES DIN, 100 A</t>
  </si>
  <si>
    <t xml:space="preserve">QUADRO DE DISTRIBUICAO COM BARRAMENTO TRIFASICO, DE SOBREPOR, EM CHAPA DE ACO GALVANIZADO, PARA 36 DISJUNTORES DIN, 100 A</t>
  </si>
  <si>
    <t xml:space="preserve">QUADRO DE DISTRIBUICAO COM BARRAMENTO TRIFASICO, DE SOBREPOR, EM CHAPA DE ACO GALVANIZADO, PARA 40 DISJUNTORES DIN, 100 A</t>
  </si>
  <si>
    <t xml:space="preserve">QUADRO DE DISTRIBUICAO COM BARRAMENTO TRIFASICO, DE SOBREPOR, EM CHAPA DE ACO GALVANIZADO, PARA 48 DISJUNTORES DIN, 100 A</t>
  </si>
  <si>
    <t xml:space="preserve">QUADRO DE DISTRIBUICAO SEM BARRAMENTO, COM PORTA, DE EMBUTIR, EM CHAPA DE ACO GALVANIZADO, PARA 12 DISJUNTORES NEMA</t>
  </si>
  <si>
    <t xml:space="preserve">QUADRO DE DISTRIBUICAO SEM BARRAMENTO, COM PORTA, DE EMBUTIR, EM CHAPA DE ACO GALVANIZADO, PARA 3 DISJUNTORES NEMA</t>
  </si>
  <si>
    <t xml:space="preserve">QUADRO DE DISTRIBUICAO SEM BARRAMENTO, COM PORTA, DE EMBUTIR, EM CHAPA DE ACO GALVANIZADO, PARA 6 DISJUNTORES NEMA</t>
  </si>
  <si>
    <t xml:space="preserve">QUADRO DE DISTRIBUICAO, COM BARRAMENTO TERRA / NEUTRO, DE EMBUTIR, PARA 16 DISJUNTORES DIN</t>
  </si>
  <si>
    <t xml:space="preserve">QUADRO DE DISTRIBUICAO, COM BARRAMENTO TERRA / NEUTRO, DE EMBUTIR, PARA 24 DISJUNTORES DIN</t>
  </si>
  <si>
    <t xml:space="preserve">QUADRO DE DISTRIBUICAO, COM BARRAMENTO TERRA / NEUTRO, DE EMBUTIR, PARA 36 DISJUNTORES DIN</t>
  </si>
  <si>
    <t xml:space="preserve">QUADRO DE DISTRIBUICAO, COM BARRAMENTO TERRA / NEUTRO, DE EMBUTIR, PARA 8 DISJUNTORES DIN</t>
  </si>
  <si>
    <t xml:space="preserve">QUADRO DE DISTRIBUICAO, SEM BARRAMENTO, EM PVC, DE EMBUTIR, PARA 16 DISJUNTORES DIN</t>
  </si>
  <si>
    <t xml:space="preserve">QUADRO DE DISTRIBUICAO, SEM BARRAMENTO, EM PVC, DE EMBUTIR, PARA 24 DISJUNTORES DIN</t>
  </si>
  <si>
    <t xml:space="preserve">QUADRO DE DISTRIBUICAO, SEM BARRAMENTO, EM PVC, DE EMBUTIR, PARA 36 DISJUNTORES DIN</t>
  </si>
  <si>
    <t xml:space="preserve">QUADRO DE DISTRIBUICAO, SEM BARRAMENTO, EM PVC, DE EMBUTIR, PARA 4 DISJUNTORES DIN</t>
  </si>
  <si>
    <t xml:space="preserve">QUADRO DE DISTRIBUICAO, SEM BARRAMENTO, EM PVC, DE EMBUTIR, PARA 8 DISJUNTORES DIN</t>
  </si>
  <si>
    <t xml:space="preserve">QUADRO DE DISTRIBUICAO, SEM BARRAMENTO, EM PVC, DE SOBREPOR, PARA 16 DISJUNTORES DIN</t>
  </si>
  <si>
    <t xml:space="preserve">QUADRO DE DISTRIBUICAO, SEM BARRAMENTO, EM PVC, DE SOBREPOR, PARA 24 DISJUNTORES DIN</t>
  </si>
  <si>
    <t xml:space="preserve">QUADRO DE DISTRIBUICAO, SEM BARRAMENTO, EM PVC, DE SOBREPOR, PARA 36 DISJUNTORES DIN</t>
  </si>
  <si>
    <t xml:space="preserve">QUADRO DE DISTRIBUICAO, SEM BARRAMENTO, EM PVC, DE SOBREPOR, PARA 4 DISJUNTORES DIN</t>
  </si>
  <si>
    <t xml:space="preserve">QUADRO DE DISTRIBUICAO, SEM BARRAMENTO, EM PVC, DE SOBREPOR, PARA 8 DISJUNTORES DIN</t>
  </si>
  <si>
    <t xml:space="preserve">QUEROSENE</t>
  </si>
  <si>
    <t xml:space="preserve">RALO FOFO COM REQUADRO, QUADRADO 150 X 150 MM</t>
  </si>
  <si>
    <t xml:space="preserve">RALO FOFO COM REQUADRO, QUADRADO 200 X 200 MM</t>
  </si>
  <si>
    <t xml:space="preserve">RALO FOFO COM REQUADRO, QUADRADO 250 X 250 MM</t>
  </si>
  <si>
    <t xml:space="preserve">RALO FOFO COM REQUADRO, QUADRADO 300 X 300 MM</t>
  </si>
  <si>
    <t xml:space="preserve">RALO FOFO COM REQUADRO, QUADRADO 400 X 400 MM</t>
  </si>
  <si>
    <t xml:space="preserve">RALO FOFO SEMIESFERICO, 100 MM, PARA LAJES/ CALHAS</t>
  </si>
  <si>
    <t xml:space="preserve">RALO FOFO SEMIESFERICO, 150 MM, PARA LAJES/ CALHAS</t>
  </si>
  <si>
    <t xml:space="preserve">RALO FOFO SEMIESFERICO, 200 MM, PARA LAJES/ CALHAS</t>
  </si>
  <si>
    <t xml:space="preserve">RALO FOFO SEMIESFERICO, 75 MM, PARA LAJES/ CALHAS</t>
  </si>
  <si>
    <t xml:space="preserve">RALO SECO PVC CONICO, 100 X 40 MM,  COM GRELHA REDONDA BRANCA</t>
  </si>
  <si>
    <t xml:space="preserve">RALO SECO PVC CONICO, 100 X 40 MM, COM GRELHA QUADRADA</t>
  </si>
  <si>
    <t xml:space="preserve">RALO SECO PVC QUADRADO, 100 X 100 X 53 MM, SAIDA 40 MM, COM GRELHA BRANCA</t>
  </si>
  <si>
    <t xml:space="preserve">RALO SIFONADO PVC CILINDRICO, 100 X 40 MM,  COM GRELHA REDONDA BRANCA</t>
  </si>
  <si>
    <t xml:space="preserve">RALO SIFONADO PVC REDONDO CONICO, 100 X 40 MM, COM GRELHA  BRANCA REDONDA</t>
  </si>
  <si>
    <t xml:space="preserve">RALO SIFONADO PVC, QUADRADO, 100 X 100 X 53 MM, SAIDA 40 MM, COM GRELHA BRANCA</t>
  </si>
  <si>
    <t xml:space="preserve">RASTELEIRO</t>
  </si>
  <si>
    <t xml:space="preserve">RASTELEIRO (MENSALISTA)</t>
  </si>
  <si>
    <t xml:space="preserve">REATOR ELETRONICO BIVOLT PARA 1 LAMPADA FLUORESCENTE DE 18/20 W</t>
  </si>
  <si>
    <t xml:space="preserve">REATOR ELETRONICO BIVOLT PARA 1 LAMPADA FLUORESCENTE DE 36/40 W</t>
  </si>
  <si>
    <t xml:space="preserve">REATOR ELETRONICO BIVOLT PARA 2 LAMPADAS FLUORESCENTES DE 14 W</t>
  </si>
  <si>
    <t xml:space="preserve">REATOR ELETRONICO BIVOLT PARA 2 LAMPADAS FLUORESCENTES DE 18/20 W</t>
  </si>
  <si>
    <t xml:space="preserve">REATOR ELETRONICO BIVOLT PARA 2 LAMPADAS FLUORESCENTES DE 36/40 W</t>
  </si>
  <si>
    <t xml:space="preserve">REATOR INTERNO/INTEGRADO PARA LAMPADA VAPOR METALICO 400 W, ALTO FATOR DE POTENCIA</t>
  </si>
  <si>
    <t xml:space="preserve">REATOR P/ LAMPADA VAPOR DE SODIO 250W USO EXT</t>
  </si>
  <si>
    <t xml:space="preserve">REATOR P/ 1 LAMPADA VAPOR DE MERCURIO 125W USO EXT</t>
  </si>
  <si>
    <t xml:space="preserve">REATOR P/ 1 LAMPADA VAPOR DE MERCURIO 250W USO EXT</t>
  </si>
  <si>
    <t xml:space="preserve">REATOR P/ 1 LAMPADA VAPOR DE MERCURIO 400W USO EXT</t>
  </si>
  <si>
    <t xml:space="preserve">REBITE DE ALUMINIO VAZADO DE REPUXO, 3,2 X 8 MM (1KG = 1025 UNIDADES)</t>
  </si>
  <si>
    <t xml:space="preserve">REBOLO ABRASIVO RETO DE USO GERAL GRAO 36, DE 6 X 1 " (DIAMETRO X ALTURA)</t>
  </si>
  <si>
    <t xml:space="preserve">REBOLO ABRASIVO RETO DE USO GERAL GRAO 36, DE 6 X 3/4 " (DIAMETRO X ALTURA)</t>
  </si>
  <si>
    <t xml:space="preserve">RECICLADORA DE ASFALTO A FRIO SOBRE RODAS, LARG. FRESAGEM 2,00 M, POT. 315 KW/422 HP</t>
  </si>
  <si>
    <t xml:space="preserve">REDUCAO EXCENTRICA PVC NBR 10569 P/REDE COLET ESG PB JE 150 X 100MM</t>
  </si>
  <si>
    <t xml:space="preserve">REDUCAO EXCENTRICA PVC NBR 10569 P/REDE COLET ESG PB JE 200 X 150MM</t>
  </si>
  <si>
    <t xml:space="preserve">REDUCAO EXCENTRICA PVC NBR 10569 P/REDE COLET ESG PB JE 250 X 200MM</t>
  </si>
  <si>
    <t xml:space="preserve">REDUCAO EXCENTRICA PVC P/ ESG PREDIAL DN 100 X 50MM</t>
  </si>
  <si>
    <t xml:space="preserve">REDUCAO EXCENTRICA PVC P/ ESG PREDIAL DN 100 X 75MM</t>
  </si>
  <si>
    <t xml:space="preserve">REDUCAO EXCENTRICA PVC P/ ESG PREDIAL DN 75 X 50MM</t>
  </si>
  <si>
    <t xml:space="preserve">REDUCAO EXCENTRICA PVC, SERIE R, DN 100 X 75 MM, PARA ESGOTO PREDIAL</t>
  </si>
  <si>
    <t xml:space="preserve">REDUCAO EXCENTRICA PVC, SERIE R, DN 150 X 100 MM, PARA ESGOTO PREDIAL</t>
  </si>
  <si>
    <t xml:space="preserve">REDUCAO EXCENTRICA PVC, SERIE R, DN 75 X 50 MM, PARA ESGOTO PREDIAL</t>
  </si>
  <si>
    <t xml:space="preserve">REDUCAO FIXA TIPO STORZ, ENGATE RAPIDO 2.1/2" X 1.1/2", EM LATAO, PARA INSTALACAO PREDIAL COMBATE A INCENDIO PREDIAL</t>
  </si>
  <si>
    <t xml:space="preserve">REDUCAO PVC PBA, JE, BB, DN 75 X 50 / DE 85 X 60 MM, PARA REDE DE AGUA</t>
  </si>
  <si>
    <t xml:space="preserve">REDUCAO PVC PBA, JE, PB, DN 100 X 50 / DE 110 X 60 MM, PARA REDE DE AGUA</t>
  </si>
  <si>
    <t xml:space="preserve">REDUCAO PVC PBA, JE, PB, DN 100 X 75 / DE 110 X 85 MM, PARA REDE DE AGUA</t>
  </si>
  <si>
    <t xml:space="preserve">REDUCAO PVC PBA, JE, PB, DN 75 X 50 / DE 85 X 60 MM, PARA REDE DE AGUA</t>
  </si>
  <si>
    <t xml:space="preserve">REDUTOR TIPO THINNER PARA ACABAMENTO</t>
  </si>
  <si>
    <t xml:space="preserve">REFLETOR REDONDO EM ALUMINIO ANODIZADO PARA LAMPADA VAPOR DE MERCURIO/SODIO, CORPO EM ALUMINIO COM PINTURA EPOXI, PARA LAMPADA E-27 DE 300 W, COM SUPORTE REDONDO E ALCA REGULAVEL PARA FIXACAO.</t>
  </si>
  <si>
    <t xml:space="preserve">REGISTRO DE ESFERA DE PASSEIO, PVC PARA POLIETILENO, 20 MM</t>
  </si>
  <si>
    <t xml:space="preserve">REGISTRO DE ESFERA PVC, COM BORBOLETA, COM ROSCA EXTERNA, DE 1/2"</t>
  </si>
  <si>
    <t xml:space="preserve">REGISTRO DE ESFERA PVC, COM BORBOLETA, COM ROSCA EXTERNA, DE 3/4"</t>
  </si>
  <si>
    <t xml:space="preserve">REGISTRO DE ESFERA PVC, COM CABECA QUADRADA, COM ROSCA EXTERNA, 1/2"</t>
  </si>
  <si>
    <t xml:space="preserve">REGISTRO DE ESFERA PVC, COM CABECA QUADRADA, COM ROSCA EXTERNA, 3/4"</t>
  </si>
  <si>
    <t xml:space="preserve">REGISTRO DE ESFERA, PVC, COM VOLANTE, VS, ROSCAVEL, DN 1 1/2", COM CORPO DIVIDIDO</t>
  </si>
  <si>
    <t xml:space="preserve">REGISTRO DE ESFERA, PVC, COM VOLANTE, VS, ROSCAVEL, DN 1 1/4", COM CORPO DIVIDIDO</t>
  </si>
  <si>
    <t xml:space="preserve">REGISTRO DE ESFERA, PVC, COM VOLANTE, VS, ROSCAVEL, DN 1/2", COM CORPO DIVIDIDO</t>
  </si>
  <si>
    <t xml:space="preserve">REGISTRO DE ESFERA, PVC, COM VOLANTE, VS, ROSCAVEL, DN 1", COM CORPO DIVIDIDO</t>
  </si>
  <si>
    <t xml:space="preserve">REGISTRO DE ESFERA, PVC, COM VOLANTE, VS, ROSCAVEL, DN 2", COM CORPO DIVIDIDO</t>
  </si>
  <si>
    <t xml:space="preserve">REGISTRO DE ESFERA, PVC, COM VOLANTE, VS, ROSCAVEL, DN 3/4", COM CORPO DIVIDIDO</t>
  </si>
  <si>
    <t xml:space="preserve">REGISTRO DE ESFERA, PVC, COM VOLANTE, VS, SOLDAVEL, DN 20 MM, COM CORPO DIVIDIDO</t>
  </si>
  <si>
    <t xml:space="preserve">REGISTRO DE ESFERA, PVC, COM VOLANTE, VS, SOLDAVEL, DN 25 MM, COM CORPO DIVIDIDO</t>
  </si>
  <si>
    <t xml:space="preserve">REGISTRO DE ESFERA, PVC, COM VOLANTE, VS, SOLDAVEL, DN 32 MM, COM CORPO DIVIDIDO</t>
  </si>
  <si>
    <t xml:space="preserve">REGISTRO DE ESFERA, PVC, COM VOLANTE, VS, SOLDAVEL, DN 40 MM, COM CORPO DIVIDIDO</t>
  </si>
  <si>
    <t xml:space="preserve">REGISTRO DE ESFERA, PVC, COM VOLANTE, VS, SOLDAVEL, DN 50 MM, COM CORPO DIVIDIDO</t>
  </si>
  <si>
    <t xml:space="preserve">REGISTRO DE ESFERA, PVC, COM VOLANTE, VS, SOLDAVEL, DN 60 MM, COM CORPO DIVIDIDO</t>
  </si>
  <si>
    <t xml:space="preserve">REGISTRO DE PRESSAO PVC, ROSCAVEL, VOLANTE SIMPLES, DE 1/2"</t>
  </si>
  <si>
    <t xml:space="preserve">REGISTRO DE PRESSAO PVC, ROSCAVEL, VOLANTE SIMPLES, DE 3/4"</t>
  </si>
  <si>
    <t xml:space="preserve">REGISTRO DE PRESSAO PVC, SOLDAVEL, VOLANTE SIMPLES, DE 20 MM</t>
  </si>
  <si>
    <t xml:space="preserve">REGISTRO DE PRESSAO PVC, SOLDAVEL, VOLANTE SIMPLES, DE 25 MM</t>
  </si>
  <si>
    <t xml:space="preserve">REGISTRO GAVETA BRUTO EM LATAO FORJADO, BITOLA 1 " (REF 1509)</t>
  </si>
  <si>
    <t xml:space="preserve">REGISTRO GAVETA BRUTO EM LATAO FORJADO, BITOLA 1 1/2 " (REF 1509)</t>
  </si>
  <si>
    <t xml:space="preserve">REGISTRO GAVETA BRUTO EM LATAO FORJADO, BITOLA 1 1/4 " (REF 1509)</t>
  </si>
  <si>
    <t xml:space="preserve">REGISTRO GAVETA BRUTO EM LATAO FORJADO, BITOLA 1/2 " (REF 1509)</t>
  </si>
  <si>
    <t xml:space="preserve">REGISTRO GAVETA BRUTO EM LATAO FORJADO, BITOLA 2 " (REF 1509)</t>
  </si>
  <si>
    <t xml:space="preserve">REGISTRO GAVETA BRUTO EM LATAO FORJADO, BITOLA 2 1/2 " (REF 1509)</t>
  </si>
  <si>
    <t xml:space="preserve">REGISTRO GAVETA BRUTO EM LATAO FORJADO, BITOLA 3 " (REF 1509)</t>
  </si>
  <si>
    <t xml:space="preserve">REGISTRO GAVETA BRUTO EM LATAO FORJADO, BITOLA 3/4 " (REF 1509)</t>
  </si>
  <si>
    <t xml:space="preserve">REGISTRO GAVETA BRUTO EM LATAO FORJADO, BITOLA 4 " (REF 1509)</t>
  </si>
  <si>
    <t xml:space="preserve">REGISTRO GAVETA COM ACABAMENTO E CANOPLA CROMADOS, SIMPLES, BITOLA 1 " (REF 1509)</t>
  </si>
  <si>
    <t xml:space="preserve">REGISTRO GAVETA COM ACABAMENTO E CANOPLA CROMADOS, SIMPLES, BITOLA 1 1/2 " (REF 1509)</t>
  </si>
  <si>
    <t xml:space="preserve">REGISTRO GAVETA COM ACABAMENTO E CANOPLA CROMADOS, SIMPLES, BITOLA 1 1/4 " (REF 1509)</t>
  </si>
  <si>
    <t xml:space="preserve">REGISTRO GAVETA COM ACABAMENTO E CANOPLA CROMADOS, SIMPLES, BITOLA 1/2 " (REF 1509)</t>
  </si>
  <si>
    <t xml:space="preserve">REGISTRO GAVETA COM ACABAMENTO E CANOPLA CROMADOS, SIMPLES, BITOLA 3/4 " (REF 1509)</t>
  </si>
  <si>
    <t xml:space="preserve">REGISTRO OU REGULADOR DE GAS COZINHA, VAZAO DE 2 KG/H, 2,8 KPA</t>
  </si>
  <si>
    <t xml:space="preserve">REGISTRO OU VALVULA GLOBO ANGULAR EM LATAO, PARA HIDRANTES EM INSTALACAO PREDIAL DE INCENDIO, 45 GRAUS, DIAMETRO DE 2 1/2", COM VOLANTE, CLASSE DE PRESSAO DE ATE 200 PSI</t>
  </si>
  <si>
    <t xml:space="preserve">REGISTRO PRESSAO BRUTO EM LATAO FORJADO, BITOLA 1/2 " (REF 1400)</t>
  </si>
  <si>
    <t xml:space="preserve">REGISTRO PRESSAO BRUTO EM LATAO FORJADO, BITOLA 3/4 " (REF 1400)</t>
  </si>
  <si>
    <t xml:space="preserve">REGISTRO PRESSAO COM ACABAMENTO E CANOPLA CROMADA, SIMPLES, BITOLA 1/2 " (REF 1416)</t>
  </si>
  <si>
    <t xml:space="preserve">REGISTRO PRESSAO COM ACABAMENTO E CANOPLA CROMADA, SIMPLES, BITOLA 3/4 " (REF 1416)</t>
  </si>
  <si>
    <t xml:space="preserve">REGUA DE ALUMINIO PARA PEDREIRO 2 X 1 "</t>
  </si>
  <si>
    <t xml:space="preserve">REGUA VIBRADORA DUPLA PARA CONCRETO A GASOLINA 5,5 HP, PESO DE 60 KG, COMPRIMENTO 4 M</t>
  </si>
  <si>
    <t xml:space="preserve">REGUA VIBRATORIA DE CONCRETO TRELICADA, EQUIPADA COM MOTOR A GASOLINA DE 9 HP</t>
  </si>
  <si>
    <t xml:space="preserve">REJEITO DE MINERIO DE FERRO PARA PAVIMENTACAO (POSTO PEDREIRA/FORNECEDOR, SEM FRETE)</t>
  </si>
  <si>
    <t xml:space="preserve">REJUNTE BRANCO, CIMENTICIO</t>
  </si>
  <si>
    <t xml:space="preserve">REJUNTE COLORIDO, CIMENTICIO</t>
  </si>
  <si>
    <t xml:space="preserve">REJUNTE EPOXI BRANCO</t>
  </si>
  <si>
    <t xml:space="preserve">REJUNTE EPOXI COR</t>
  </si>
  <si>
    <t xml:space="preserve">RELE FOTOELETRICO INTERNO E EXTERNO BIVOLT 1000 W, DE CONECTOR, SEM BASE</t>
  </si>
  <si>
    <t xml:space="preserve">RELE TERMICO BIMETAL PARA USO EM MOTORES TRIFASICOS, TENSAO 380 V, POTENCIA ATE 15 CV, CORRENTE NOMINAL MAXIMA 22 A</t>
  </si>
  <si>
    <t xml:space="preserve">REMOVEDOR DE TINTA OLEO/ESMALTE VERNIZ</t>
  </si>
  <si>
    <t xml:space="preserve">RESINA ACRILICA BASE AGUA - COR BRANCA</t>
  </si>
  <si>
    <t xml:space="preserve">RESPIRADOR DESCARTAVEL SEM VALVULA DE EXALACAO, PFF 1</t>
  </si>
  <si>
    <t xml:space="preserve">RETARDO PARA CORDEL DETONANTE</t>
  </si>
  <si>
    <t xml:space="preserve">RETROESCAVADEIRA SOBRE RODAS COM CARREGADEIRA, TRACAO 4 X 2, POTENCIA LIQUIDA 79 HP, PESO OPERACIONAL MINIMO DE 6570 KG, CAPACIDADE DA CARREGADEIRA DE 1,00 M3 E DA  RETROESCAVADEIRA MINIMA DE 0,20 M3, PROFUNDIDADE DE ESCAVACAO MAXIMA DE 4,37 M</t>
  </si>
  <si>
    <t xml:space="preserve">RETROESCAVADEIRA SOBRE RODAS COM CARREGADEIRA, TRACAO 4 X 4, POTENCIA LIQUIDA 72 HP, PESO OPERACIONAL MINIMO DE 7140 KG, CAPACIDADE MINIMA DA CARREGADEIRA DE 0,79 M3 E DA RETROESCAVADEIRA MINIMA DE 0,18 M3, PROFUNDIDADE DE ESCAVACAO MAXIMA DE 4,50 M</t>
  </si>
  <si>
    <t xml:space="preserve">RETROESCAVADEIRA SOBRE RODAS COM CARREGADEIRA, TRACAO 4 X 4, POTENCIA LIQUIDA 88 HP, PESO OPERACIONAL MINIMO DE 6674 KG, CAPACIDADE DA CARREGADEIRA DE 1,00 M3 E DA  RETROESCAVADEIRA MINIMA DE 0,26 M3, PROFUNDIDADE DE ESCAVACAO MAXIMA DE 4,37 M</t>
  </si>
  <si>
    <t xml:space="preserve">REVESTIMENTO DE PAREDE EM GRANILITE, MARMORITE OU GRANITINA - ESP = 5 MM (INCLUSO EXECUCAO)</t>
  </si>
  <si>
    <t xml:space="preserve">REVESTIMENTO DE PAREDE EM GRANILITE, MARMORITE OU GRANITINA COLORIDO - ESP = 5 MM (INCLUSO EXECUCAO)</t>
  </si>
  <si>
    <t xml:space="preserve">REVESTIMENTO EM CERAMICA ESMALTADA COMERCIAL, PEI MENOR OU IGUAL A 3, FORMATO MENOR OU IGUAL A 2025 CM2</t>
  </si>
  <si>
    <t xml:space="preserve">REVESTIMENTO EM CERAMICA ESMALTADA EXTRA, PEI MAIOR OU IGUAL 4, FORMATO MAIOR A 2025 CM2</t>
  </si>
  <si>
    <t xml:space="preserve">REVESTIMENTO EM CERAMICA ESMALTADA EXTRA, PEI MENOR OU IGUAL A 3, FORMATO MENOR OU IGUAL A 2025 CM2</t>
  </si>
  <si>
    <t xml:space="preserve">REVESTIMENTO EPOXI DE ALTA RESISTENCIA QUIMICA, ISENTO DE SOLVENTES, BICOMPONENTE</t>
  </si>
  <si>
    <t xml:space="preserve">REVESTIMENTO PARA ESCADA EM GRANILITE, MARMORITE OU GRANITINA ESP = 8 MM (INCLUSO EXECUCAO)</t>
  </si>
  <si>
    <t xml:space="preserve">RIPA DE MADEIRA APARELHADA *1,5 X 5* CM, MACARANDUBA, ANGELIM OU EQUIVALENTE DA REGIAO</t>
  </si>
  <si>
    <t xml:space="preserve">RIPA DE MADEIRA NAO APARELHADA *1 X 3* CM, MACARANDUBA, ANGELIM OU EQUIVALENTE DA REGIAO</t>
  </si>
  <si>
    <t xml:space="preserve">RIPA DE MADEIRA NAO APARELHADA *1,5 X 5* CM, MACARANDUBA, ANGELIM OU EQUIVALENTE DA REGIAO</t>
  </si>
  <si>
    <t xml:space="preserve">RIPA DE MADEIRA NAO APARELHADA *2 X 7* CM, PINUS, MISTA OU EQUIVALENTE DA REGIAO</t>
  </si>
  <si>
    <t xml:space="preserve">ROCADEIRA COSTAL COM MOTOR A GASOLINA DE *32* CC</t>
  </si>
  <si>
    <t xml:space="preserve">ROCADEIRA DESLOCAVEL, LARGURA DE TRABALHO DE 1,3 M</t>
  </si>
  <si>
    <t xml:space="preserve">RODAFORRO EM PVC, PARA FORRO DE PVC, COMPRIMENTO 6 M</t>
  </si>
  <si>
    <t xml:space="preserve">RODAPE ARDOSIA, CINZA, 10 CM, E= *1CM</t>
  </si>
  <si>
    <t xml:space="preserve">RODAPE DE BORRACHA LISO, H = 70 MM, E = *2* MM, PARA ARGAMASSA, PRETO</t>
  </si>
  <si>
    <t xml:space="preserve">RODAPE DE MADEIRA MACICA CUMARU/IPE CHAMPANHE OU EQUIVALENTE DA REGIAO, *1,5 X 7 CM</t>
  </si>
  <si>
    <t xml:space="preserve">RODAPE EM MARMORE, POLIDO, BRANCO COMUM, L= *7* CM, E=  *2* CM, CORTE RETO</t>
  </si>
  <si>
    <t xml:space="preserve">RODAPE EM POLIESTIRENO, BRANCO, H = *5* CM, E = *1,5* CM</t>
  </si>
  <si>
    <t xml:space="preserve">RODAPE OU RODABANCADA EM GRANITO, POLIDO, TIPO ANDORINHA/ QUARTZ/ CASTELO/ CORUMBA OU OUTROS EQUIVALENTES DA REGIAO, H= 10 CM, E=  *2,0* CM</t>
  </si>
  <si>
    <t xml:space="preserve">RODAPE PLANO PARA PISO VINILICO, H = 5 CM</t>
  </si>
  <si>
    <t xml:space="preserve">RODAPE PRE-MOLDADO DE GRANILITE, MARMORITE OU GRANITINA L = 10 CM</t>
  </si>
  <si>
    <t xml:space="preserve">RODIZIO PARA TRILHO (TIPO NAPOLEAO),  EM LATAO, COM ROLAMENTO EM ACO, 6 MM, PARA JANELA DE CORRER</t>
  </si>
  <si>
    <t xml:space="preserve">RODO PARA CHAO 40 CM COM CABO</t>
  </si>
  <si>
    <t xml:space="preserve">ROLDANA CONCOVA DUPLA, EM CHAPA DE ACO, ROLAMENTO INTERNO BLINDADO DE ACO REVESTIDO EM NYLON, PARA PORTA DE CORRER</t>
  </si>
  <si>
    <t xml:space="preserve">ROLDANA DUPLA, EM ZAMAC COM CHAPA DE LATAO, ROLAMENTOS EM ACO, PARA PORTA E JANELA DE CORRER</t>
  </si>
  <si>
    <t xml:space="preserve">ROLDANA PLASTICA COM PREGO, TAMANHO 30 X 30 MM, PARA INSTALACAO ELETRICA APARENTE</t>
  </si>
  <si>
    <t xml:space="preserve">ROLO COMPACTADOR DE PNEUS, ESTATICO, PRESSAO VARIAVEL, POTENCIA 110 HP, PESO SEM/COM LASTRO 10,8/27 T, LARGURA DE ROLAGEM 2,30 M</t>
  </si>
  <si>
    <t xml:space="preserve">ROLO COMPACTADOR DE PNEUS, ESTATICO, PRESSAO VARIAVEL, POTENCIA 111 HP, PESO SEM/COM LASTRO 9,5/26,0 T, LARGURA DE ROLAGEM 1,90 M</t>
  </si>
  <si>
    <t xml:space="preserve">ROLO COMPACTADOR PE DE CARNEIRO VIBRATORIO, POTENCIA 125 HP, PESO OPERACIONAL SEM/COM LASTRO 11,95/13,30 T, IMPACTO DINAMICO 38,5/22,5 T, LARGURA DE TRABALHO 2,15 M</t>
  </si>
  <si>
    <t xml:space="preserve">ROLO COMPACTADOR PE DE CARNEIRO VIBRATORIO, POTENCIA 80 HP, PESO OPERACIONAL SEM/COM LASTRO 7,4/8,8 T, LARGURA DE TRABALHO 1,68 M</t>
  </si>
  <si>
    <t xml:space="preserve">ROLO COMPACTADOR VIBRATORIO DE UM CILINDRO LISO DE ACO, POTENCIA 125 HP, PESO SEM/COM LASTRO 10,75/12,92 T, IMPACTO DINAMICO 31,5/18,5 T, LARGURA TRABALHO 2,15 M</t>
  </si>
  <si>
    <t xml:space="preserve">ROLO COMPACTADOR VIBRATORIO DE UM CILINDRO, ACO LISO, POTENCIA 80 HP, PESO OPERACIONAL MAXIMO 8,1 T, IMPACTO DINAMICO 16,15/9,5 T, LARGURA TRABALHO 1,68 M</t>
  </si>
  <si>
    <t xml:space="preserve">ROLO COMPACTADOR VIBRATORIO PE DE CARNEIRO, COM CONTROLE REMOTO POR RADIO, POTENCIA  12,5 KW, PESO OPERACIONAL DE 1,675 T, LARGURA DE TRABALHO 0,85 M</t>
  </si>
  <si>
    <t xml:space="preserve">ROLO COMPACTADOR VIBRATORIO REBOCAVEL, CILINDRO DE ACO LISO, POTENCIA DE TRACAO DE 65 CV, PESO DE 4,7 T, IMPACTO DINAMICO TOTAL DE 18,3 T, LARGURA DO ROLO 1,67 M</t>
  </si>
  <si>
    <t xml:space="preserve">ROLO COMPACTADOR VIBRATORIO TANDEM, ACO LISO, POTENCIA 125 HP, PESO SEM/COM LASTRO 10,20/11,65 T, LARGURA DE TRABALHO 1,73 M</t>
  </si>
  <si>
    <t xml:space="preserve">ROLO COMPACTADOR VIBRATORIO TANDEM, ACO LISO, POTENCIA 58 CV, PESO SEM/COM LASTRO 6,5/9,4 T, LARGURA DE TRABALHO 1,20 M</t>
  </si>
  <si>
    <t xml:space="preserve">ROLO DE ESPUMA POLIESTER 23 CM (SEM CABO)</t>
  </si>
  <si>
    <t xml:space="preserve">ROLO DE LA DE CARNEIRO 23 CM (SEM CABO)</t>
  </si>
  <si>
    <t xml:space="preserve">ROMPEDOR ELETRICO PESO 26 KG, POTENCIA OPERACIONAL DE 2,5 KW</t>
  </si>
  <si>
    <t xml:space="preserve">ROSETA QUADRADA, SEM FUROS, EM ACO INOX POLIDO, LARGURA APROXIMADA DE 50 MM, PARA FECHADURA DE PORTA - PARAFUSOS INCLUIDOS</t>
  </si>
  <si>
    <t xml:space="preserve">ROSETA REDONDA DE SOBREPOR, SEM FUROS, EM ACO INOX POLIDO, DIAMETRO APROXIMADO DE 50 MM, PARA FECHADURA DE PORTA - PARAFUSOS INCLUIDOS</t>
  </si>
  <si>
    <t xml:space="preserve">ROTACAO DIAGONAL DUPLA, APARELHO TRIPLO, EM TUBO DE ACO CARBONO, PINTURA NO PROCESSO ELETROSTATICO - EQUIPAMENTO DE GINASTICA PARA ACADEMIA AO AR LIVRE / ACADEMIA DA TERCEIRA IDADE - ATI</t>
  </si>
  <si>
    <t xml:space="preserve">ROTACAO VERTICAL DUPLO, EM TUBO DE ACO CARBONO, PINTURA NO PROCESSO ELETROSTATICO - EQUIPAMENTO DE GINASTICA PARA ACADEMIA AO AR LIVRE / ACADEMIA DA TERCEIRA IDADE - ATI</t>
  </si>
  <si>
    <t xml:space="preserve">RUFO EXTERNO DE CHAPA DE ACO GALVANIZADA NUM 26, CORTE 25 CM</t>
  </si>
  <si>
    <t xml:space="preserve">RUFO EXTERNO DE CHAPA DE ACO GALVANIZADA NUM 26, CORTE 28 CM</t>
  </si>
  <si>
    <t xml:space="preserve">RUFO EXTERNO/INTERNO DE CHAPA DE ACO GALVANIZADA NUM 26, CORTE 33 CM</t>
  </si>
  <si>
    <t xml:space="preserve">RUFO INTERNO DE CHAPA DE ACO GALVANIZADA NUM 26, CORTE 50 CM</t>
  </si>
  <si>
    <t xml:space="preserve">RUFO INTERNO/EXTERNO DE CHAPA DE ACO GALVANIZADA NUM 24, CORTE 25 CM (COLETADO CAIXA)</t>
  </si>
  <si>
    <t xml:space="preserve">RUFO PARA TELHA ESTRUTURAL DE FIBROCIMENTO 1 ABA (SEM AMIANTO)</t>
  </si>
  <si>
    <t xml:space="preserve">RUFO PARA TELHA ESTRUTURAL DE FIBROCIMENTO 2 ABAS, COMPRIMENTO DE 1031 MM (SEM AMIANTO)</t>
  </si>
  <si>
    <t xml:space="preserve">RUFO PARA TELHA ONDULADA DE FIBROCIMENTO, E = 6 MM, ABA *260* MM, COMPRIMENTO 1100 MM (SEM AMIANTO)</t>
  </si>
  <si>
    <t xml:space="preserve">SABAO EM PO</t>
  </si>
  <si>
    <t xml:space="preserve">SABONETEIRA DE PAREDE EM METAL CROMADO</t>
  </si>
  <si>
    <t xml:space="preserve">SABONETEIRA PLASTICA TIPO DISPENSER PARA SABONETE LIQUIDO COM RESERVATORIO 800 A 1500 ML</t>
  </si>
  <si>
    <t xml:space="preserve">SACO DE RAFIA PARA ENTULHO, NOVO, LISO (SEM CLICHE), *60 x 90* CM</t>
  </si>
  <si>
    <t xml:space="preserve">SAIBRO PARA ARGAMASSA (COLETADO NO COMERCIO)</t>
  </si>
  <si>
    <t xml:space="preserve">SAPATA DE PVC ADITIVADO NERVURADO D = 6"</t>
  </si>
  <si>
    <t xml:space="preserve">SAPATA DE PVC ADITIVADO NERVURADO D = 8"</t>
  </si>
  <si>
    <t xml:space="preserve">SAPATILHA EM ACO GALVANIZADO PARA CABOS COM DIAMETRO NOMINAL ATE 5/8"</t>
  </si>
  <si>
    <t xml:space="preserve">SARRAFO DE MADEIRA APARELHADA *2 X 10* CM, MACARANDUBA, ANGELIM OU EQUIVALENTE DA REGIAO</t>
  </si>
  <si>
    <t xml:space="preserve">SARRAFO DE MADEIRA NAO APARELHADA *2,5 X 10 CM, MACARANDUBA, ANGELIM OU EQUIVALENTE DA REGIAO</t>
  </si>
  <si>
    <t xml:space="preserve">SARRAFO DE MADEIRA NAO APARELHADA *2,5 X 15* CM, MACARANDUBA, ANGELIM OU EQUIVALENTE DA REGIAO</t>
  </si>
  <si>
    <t xml:space="preserve">SARRAFO DE MADEIRA NAO APARELHADA *2,5 X 7* CM, MACARANDUBA, ANGELIM OU EQUIVALENTE DA REGIAO</t>
  </si>
  <si>
    <t xml:space="preserve">SARRAFO DE MADEIRA NAO APARELHADA *2,5 X 7,5* CM (1 X 3 ") PINUS, MISTA OU EQUIVALENTE DA REGIAO</t>
  </si>
  <si>
    <t xml:space="preserve">SARRAFO DE MADEIRA NAO APARELHADA 2,5 X 5 CM (1 X 2 ") PINUS, MISTA OU EQUIVALENTE DA REGIAO</t>
  </si>
  <si>
    <t xml:space="preserve">SARRAFO DE MADEIRA NAO APARELHADA 2,5 X 5 CM, MACARANDUBA, ANGELIM OU EQUIVALENTE DA REGIAO</t>
  </si>
  <si>
    <t xml:space="preserve">SEGURO - HORISTA (COLETADO CAIXA)</t>
  </si>
  <si>
    <t xml:space="preserve">SEGURO - MENSALISTA (COLETADO CAIXA)</t>
  </si>
  <si>
    <t xml:space="preserve">SEIXO ROLADO PARA APLICACAO EM CONCRETO (POSTO PEDREIRA/FORNECEDOR, SEM FRETE)</t>
  </si>
  <si>
    <t xml:space="preserve">SELADOR ACRILICO PAREDES INTERNAS/EXTERNAS</t>
  </si>
  <si>
    <t xml:space="preserve">SELADOR HORIZONTAL PARA FITA DE ACO 1 "</t>
  </si>
  <si>
    <t xml:space="preserve">SELADOR PVA PAREDES INTERNAS</t>
  </si>
  <si>
    <t xml:space="preserve">SELANTE A BASE DE ALCATRAO E POLIURETANO PARA JUNTAS HORIZONTAIS</t>
  </si>
  <si>
    <t xml:space="preserve">SELANTE A BASE DE RESINAS ACRILICAS PARA TRINCAS</t>
  </si>
  <si>
    <t xml:space="preserve">SELANTE DE BASE ASFALTICA PARA VEDACAO</t>
  </si>
  <si>
    <t xml:space="preserve">SELANTE ELASTICO MONOCOMPONENTE A BASE DE POLIURETANO PARA JUNTAS DIVERSAS</t>
  </si>
  <si>
    <t xml:space="preserve">310ML </t>
  </si>
  <si>
    <t xml:space="preserve">SELANTE TIPO VEDA CALHA PARA METAL E FIBROCIMENTO</t>
  </si>
  <si>
    <t xml:space="preserve">SELIM COMPACTO EM PVC, SEM TRAVA,  DN 150 X 100 MM, PARA REDE COLETORA ESGOTO (NBR 10569)</t>
  </si>
  <si>
    <t xml:space="preserve">SELIM COMPACTO EM PVC, SEM TRAVA,  DN 200 X 100 MM, PARA REDE COLETORA ESGOTO (NBR 10569)</t>
  </si>
  <si>
    <t xml:space="preserve">SELIM COMPACTO EM PVC, SEM TRAVAS,  DN 300 X 100 MM, PARA REDE COLETORA ESGOTO (NBR 10569)</t>
  </si>
  <si>
    <t xml:space="preserve">SELIM PVC, COM TRAVA, JE, 90 GRAUS,  DN 125 X 100 MM OU 150 X 100 MM, PARA REDE COLETORA ESGOTO (NBR 10569)</t>
  </si>
  <si>
    <t xml:space="preserve">SELIM PVC, SOLDAVEL, SEM TRAVA, JE, 90 GRAUS,  DN 200 X 100 MM, PARA REDE COLETORA ESGOTO (NBR 10569)</t>
  </si>
  <si>
    <t xml:space="preserve">SEMIRREBOQUE COM DOIS EIXOS EM TANDEM TIPO BASCULANTE COM CACAMBA METALICA 14 M3  (INCLUI MONTAGEM, NAO INCLUI CAVALO MECANICO)</t>
  </si>
  <si>
    <t xml:space="preserve">SEMIRREBOQUE COM TRES EIXOS EM TANDEM TIPO BASCULANTE COM CACAMBA METALICA 18 M3 (INCLUI MONTAGEM, NAO INCLUI CAVALO MECANICO)</t>
  </si>
  <si>
    <t xml:space="preserve">SEMIRREBOQUE COM TRES EIXOS, PARA TRANSPORTE DE CARGA SECA, DIMENSOES APROXIMADAS 2,60 X 12,50 X 0,50 M (NAO INCLUI CAVALO MECANICO)</t>
  </si>
  <si>
    <t xml:space="preserve">SENSOR DE PRESENCA BIVOLT COM FOTOCELULA PARA QUALQUER TIPO DE LAMPADA, POTENCIA MAXIMA *1000* W, USO EXTERNO</t>
  </si>
  <si>
    <t xml:space="preserve">SENSOR DE PRESENCA BIVOLT DE PAREDE COM FOTOCELULA PARA QUALQUER TIPO DE LAMPADA POTENCIA MAXIMA *1000* W, USO INTERNO</t>
  </si>
  <si>
    <t xml:space="preserve">SENSOR DE PRESENCA BIVOLT DE PAREDE SEM FOTOCELULA PARA QUALQUER TIPO DE LAMPADA POTENCIA MAXIMA *1000* W, USO INTERNO</t>
  </si>
  <si>
    <t xml:space="preserve">SENSOR DE PRESENCA BIVOLT DE TETO COM FOTOCELULA PARA QUALQUER TIPO DE LAMPADA POTENCIA MAXIMA *1000* W, USO INTERNO</t>
  </si>
  <si>
    <t xml:space="preserve">SENSOR DE PRESENCA BIVOLT DE TETO SEM FOTOCELULA PARA QUALQUER TIPO DE LAMPADA POTENCIA MAXIMA *900* W, USO INTERNO</t>
  </si>
  <si>
    <t xml:space="preserve">SERRA CIRCULAR DE BANCADA COM MOTOR ELETRICO, POTENCIA DE *1600* W, PARA DISCO DE DIAMETRO DE 10" (250 MM)</t>
  </si>
  <si>
    <t xml:space="preserve">SERRA CIRCULAR DE BANCADA, MODELO PICA-PAU, DIAMETRO DE 350 MM. CARACTERISTICAS DO MOTOR: TRIFASICO, POTENCIA DE 5 HP, FREQUENCIA DE 60 HZ</t>
  </si>
  <si>
    <t xml:space="preserve">SERRALHEIRO</t>
  </si>
  <si>
    <t xml:space="preserve">SERRALHEIRO (MENSALISTA)</t>
  </si>
  <si>
    <t xml:space="preserve">SERVENTE DE OBRAS</t>
  </si>
  <si>
    <t xml:space="preserve">SERVENTE DE OBRAS (MENSALISTA)</t>
  </si>
  <si>
    <t xml:space="preserve">SERVICO DE BOMBEAMENTO DE CONCRETO COM CONSUMO MINIMO DE 40 M3</t>
  </si>
  <si>
    <t xml:space="preserve">SIFAO EM METAL CROMADO PARA PIA AMERICANA, 1.1/2 X 1.1/2 "</t>
  </si>
  <si>
    <t xml:space="preserve">SIFAO EM METAL CROMADO PARA PIA AMERICANA, 1.1/2 X 2 "</t>
  </si>
  <si>
    <t xml:space="preserve">SIFAO EM METAL CROMADO PARA PIA OU LAVATORIO, 1 X 1.1/2 "</t>
  </si>
  <si>
    <t xml:space="preserve">SIFAO EM METAL CROMADO PARA TANQUE, 1.1/4 X 1.1/2 "</t>
  </si>
  <si>
    <t xml:space="preserve">SIFAO PLASTICO EXTENSIVEL UNIVERSAL, TIPO COPO</t>
  </si>
  <si>
    <t xml:space="preserve">SIFAO PLASTICO FLEXIVEL SAIDA VERTICAL PARA COLUNA LAVATORIO, 1 X 1.1/2 "</t>
  </si>
  <si>
    <t xml:space="preserve">SIFAO PLASTICO TIPO COPO PARA PIA AMERICANA 1.1/2 X 1.1/2 "</t>
  </si>
  <si>
    <t xml:space="preserve">SIFAO PLASTICO TIPO COPO PARA PIA OU LAVATORIO, 1 X 1.1/2 "</t>
  </si>
  <si>
    <t xml:space="preserve">SIFAO PLASTICO TIPO COPO PARA TANQUE, 1.1/4 X 1.1/2 "</t>
  </si>
  <si>
    <t xml:space="preserve">SILICA ATIVA PARA ADICAO EM CONCRETO E ARGAMASSA</t>
  </si>
  <si>
    <t xml:space="preserve">SILICONE ACETICO USO GERAL INCOLOR 280 G</t>
  </si>
  <si>
    <t xml:space="preserve">SIMULADOR DE CAMINHADA TRIPLO, EM TUBO DE ACO CARBONO, PINTURA NO PROCESSO ELETROSTATICO - EQUIPAMENTO DE GINASTICA PARA ACADEMIA AO AR LIVRE / ACADEMIA DA TERCEIRA IDADE - ATI</t>
  </si>
  <si>
    <t xml:space="preserve">SIMULADOR DE CAVALGADA TRIPLO, EM TUBO DE ACO CARBONO, PINTURA NO PROCESSO ELETROSTATICO - EQUIPAMENTO DE GINASTICA PARA ACADEMIA AO AR LIVRE / ACADEMIA DA TERCEIRA IDADE - ATI</t>
  </si>
  <si>
    <t xml:space="preserve">SIMULADOR DE REMO INDIVIDUAL, EM TUBO DE ACO CARBONO, PINTURA NO PROCESSO ELETROSTATICO - EQUIPAMENTO DE GINASTICA PARA ACADEMIA AO AR LIVRE / ACADEMIA DA TERCEIRA IDADE - ATI</t>
  </si>
  <si>
    <t xml:space="preserve">SINALIZADOR NOTURNO SIMPLES PARA PARA-RAIOS, SEM RELE FOTOELETRICO</t>
  </si>
  <si>
    <t xml:space="preserve">SISAL EM FIBRA</t>
  </si>
  <si>
    <t xml:space="preserve">SISTEMA DE FORMAS MANUSEAVEIS DE ALUMINIO, PARA BLOCO RESID. COM PAREDES DE CONCRETO MOLDADAS IN LOCO, BLOCO COM 4 PAV. E 4 UNIDADES POR PAV., UNIDADE HABITACIONALCOM 48 M2 E 2 QUARTOS; TELHA DE FIBROCIMENTO (COLETADO CAIXA)</t>
  </si>
  <si>
    <t xml:space="preserve">SISTEMA DE FORMAS MANUSEAVEIS DE ALUMINIO, PARA EDIF. RESID. UNIFAMILIAR COM PAREDES DE CONCRETO MOLDADAS IN LOCO, UNIDADE HABITACIONAL TERREA COM 38 M2, COM SALA, CIRCULACAO, 2 QUARTOS, BANHEIRO, COZINHA E TANQUE EXTERNO (SEM COBERTURA) (COLETADO CAIXA)</t>
  </si>
  <si>
    <t xml:space="preserve">SODA CAUSTICA EM ESCAMAS</t>
  </si>
  <si>
    <t xml:space="preserve">SOLDA EM BARRA DE ESTANHO-CHUMBO 50/50</t>
  </si>
  <si>
    <t xml:space="preserve">SOLDA EM VARETA FOSCOPER, D = *2,5* MM  X COMPRIMENTO 500 MM</t>
  </si>
  <si>
    <t xml:space="preserve">SOLDA ESTANHO/COBRE PARA CONEXOES DE COBRE, FIO 2,5 MM, CARRETEL 500 GR (SEM CHUMBO)</t>
  </si>
  <si>
    <t xml:space="preserve">SOLDADOR</t>
  </si>
  <si>
    <t xml:space="preserve">SOLDADOR (MENSALISTA)</t>
  </si>
  <si>
    <t xml:space="preserve">SOLDADOR ELETRICO (PARA SOLDA A SER TESTADA COM RAIOS "X")</t>
  </si>
  <si>
    <t xml:space="preserve">SOLDADOR ELETRICO (PARA SOLDA A SER TESTADA COM RAIOS "X") (MENSALISTA)</t>
  </si>
  <si>
    <t xml:space="preserve">SOLEIRA EM GRANITO, POLIDO, TIPO ANDORINHA/ QUARTZ/ CASTELO/ CORUMBA OU OUTROS EQUIVALENTES DA REGIAO, L= *15* CM, E=  *2,0* CM</t>
  </si>
  <si>
    <t xml:space="preserve">SOLEIRA PRE-MOLDADA EM GRANILITE, MARMORITE OU GRANITINA, L = *15 CM</t>
  </si>
  <si>
    <t xml:space="preserve">SOLEIRA/ PEITORIL EM MARMORE, POLIDO, BRANCO COMUM, L= *15* CM, E=  *2* CM,  CORTE RETO</t>
  </si>
  <si>
    <t xml:space="preserve">SOLEIRA/ TABEIRA EM MARMORE, POLIDO, BRANCO COMUM, L= 5 CM, E=  *2,0* CM</t>
  </si>
  <si>
    <t xml:space="preserve">SOLUCAO ASFALTICA ELASTOMERICA PARA IMPRIMACAO, APLICACAO A FRIO</t>
  </si>
  <si>
    <t xml:space="preserve">SOLUCAO LIMPADORA PARA PVC, FRASCO COM 1000 CM3</t>
  </si>
  <si>
    <t xml:space="preserve">SOLUCAO LIMPADORA PARA PVC, FRASCO COM 200 CM3</t>
  </si>
  <si>
    <t xml:space="preserve">SOLVENTE DILUENTE A BASE DE AGUARRAS</t>
  </si>
  <si>
    <t xml:space="preserve">SOLVENTE PARA COLA (PARA LAMINADO MELAMINICO) A BASE DE RESINA SINTETICA</t>
  </si>
  <si>
    <t xml:space="preserve">SOQUETE DE BAQUELITE BASE E27, PARA LAMPADAS</t>
  </si>
  <si>
    <t xml:space="preserve">SOQUETE DE PORCELANA BASE E27, FIXO DE TETO, PARA LAMPADAS</t>
  </si>
  <si>
    <t xml:space="preserve">SOQUETE DE PORCELANA BASE E27, PARA USO AO TEMPO, PARA LAMPADAS</t>
  </si>
  <si>
    <t xml:space="preserve">SOQUETE DE PVC / TERMOPLASTICO BASE E27, COM CHAVE, PARA LAMPADAS</t>
  </si>
  <si>
    <t xml:space="preserve">SOQUETE DE PVC / TERMOPLASTICO BASE E27, COM RABICHO, PARA LAMPADAS</t>
  </si>
  <si>
    <t xml:space="preserve">SPRINKLER TIPO PENDENTE, 68 GRAUS CELSIUS (BULBO VERMELHO), ACABAMENTO CROMADO, 1/2" - 15 MM</t>
  </si>
  <si>
    <t xml:space="preserve">SPRINKLER TIPO PENDENTE, 68 GRAUS CELSIUS (BULBO VERMELHO), ACABAMENTO CROMADO, 3/4" - 20 MM</t>
  </si>
  <si>
    <t xml:space="preserve">SPRINKLER TIPO PENDENTE, 68 GRAUS CELSIUS (BULBO VERMELHO), ACABAMENTO NATURAL, 1/2" - 15 MM</t>
  </si>
  <si>
    <t xml:space="preserve">SPRINKLER TIPO PENDENTE, 68 GRAUS CELSIUS (BULBO VERMELHO), ACABAMENTO NATURAL, 3/4" - 20 MM</t>
  </si>
  <si>
    <t xml:space="preserve">SPRINKLER TIPO PENDENTE, 79 GRAUS CELSIUS (BULBO AMARELO), ACABAMENTO CROMADO, 3/4" - 20 MM</t>
  </si>
  <si>
    <t xml:space="preserve">SPRINKLER TIPO PENDENTE, 79 GRAUS CELSIUS (BULBO AMARELO), ACABAMENTO NATURAL, 3/4" - 20 MM</t>
  </si>
  <si>
    <t xml:space="preserve">SPRINKLER TIPO PENDENTE, 79 GRAUS CELSIUS (BULBO AMARELO,) ACABAMENTO NATURAL OU CROMADO, 1/2" - 15 MM</t>
  </si>
  <si>
    <t xml:space="preserve">SUMIDOURO CONCRETO PRE MOLDADO, COMPLETO, PARA 10 CONTRIBUINTES</t>
  </si>
  <si>
    <t xml:space="preserve">SUMIDOURO CONCRETO PRE MOLDADO, COMPLETO, PARA 100 CONTRIBUINTES</t>
  </si>
  <si>
    <t xml:space="preserve">SUMIDOURO CONCRETO PRE MOLDADO, COMPLETO, PARA 150 CONTRIBUINTES</t>
  </si>
  <si>
    <t xml:space="preserve">SUMIDOURO CONCRETO PRE MOLDADO, COMPLETO, PARA 200 CONTRIBUINTES</t>
  </si>
  <si>
    <t xml:space="preserve">SUMIDOURO CONCRETO PRE MOLDADO, COMPLETO, PARA 5 CONTRIBUINTES</t>
  </si>
  <si>
    <t xml:space="preserve">SUMIDOURO CONCRETO PRE MOLDADO, COMPLETO, PARA 50 CONTRIBUINTES</t>
  </si>
  <si>
    <t xml:space="preserve">SUMIDOURO CONCRETO PRE MOLDADO, COMPLETO, PARA 75 CONTRIBUINTES</t>
  </si>
  <si>
    <t xml:space="preserve">SUPORTE "Y" PARA FITA PERFURADA</t>
  </si>
  <si>
    <t xml:space="preserve">SUPORTE DE FIXACAO PARA ESPELHO / PLACA 4" X 2", PARA 3 MODULOS, PARA INSTALACAO DE TOMADAS E INTERRUPTORES (SOMENTE SUPORTE)</t>
  </si>
  <si>
    <t xml:space="preserve">SUPORTE DE FIXACAO PARA ESPELHO / PLACA 4" X 4", PARA 6 MODULOS, PARA INSTALACAO DE TOMADAS E INTERRUPTORES (SOMENTE SUPORTE)</t>
  </si>
  <si>
    <t xml:space="preserve">SUPORTE DE PVC PARA CALHA PLUVIAL, DIAMETRO ENTRE 119 E 170 MM, PARA DRENAGEM PREDIAL</t>
  </si>
  <si>
    <t xml:space="preserve">SUPORTE EM ACO GALVANIZADO PARA TRANSFORMADOR PARA POSTE DUPLO T 185 X 95 MM, CHAPA DE 5/16"</t>
  </si>
  <si>
    <t xml:space="preserve">SUPORTE GUIA SIMPLES COM ROLDANA EM POLIPROPILENO PARA CHUMBAR, H = 20 CM</t>
  </si>
  <si>
    <t xml:space="preserve">SUPORTE ISOLADOR REFORCADO DIAMETRO NOMINAL 5/16", COM ROSCA SOBERBA E BUCHA</t>
  </si>
  <si>
    <t xml:space="preserve">SUPORTE ISOLADOR SIMPLES DIAMETRO NOMINAL 5/16", COM ROSCA SOBERBA E BUCHA</t>
  </si>
  <si>
    <t xml:space="preserve">SUPORTE MAO-FRANCESA EM ACO, ABAS IGUAIS 30 CM, CAPACIDADE MINIMA 60 KG, BRANCO</t>
  </si>
  <si>
    <t xml:space="preserve">SUPORTE MAO-FRANCESA EM ACO, ABAS IGUAIS 40 CM, CAPACIDADE MINIMA 70 KG, BRANCO</t>
  </si>
  <si>
    <t xml:space="preserve">SUPORTE METALICO PARA CALHA PLUVIAL,  ZINCADO, DOBRADO, DIAMETRO ENTRE 119 E 170 MM, PARA DRENAGEM PREDIAL</t>
  </si>
  <si>
    <t xml:space="preserve">SUPORTE PARA CALHA DE 150 MM EM FERRO GALVANIZADO</t>
  </si>
  <si>
    <t xml:space="preserve">SUPORTE PARA TUBO DIAMETRO NOMINAL 2", COM ROSCA MECANICA</t>
  </si>
  <si>
    <t xml:space="preserve">SURF DUPLO, EM TUBO DE ACO CARBONO, PINTURA NO PROCESSO ELETROSTATICO - EQUIPAMENTO DE GINASTICA PARA ACADEMIA AO AR LIVRE / ACADEMIA DA TERCEIRA IDADE - ATI</t>
  </si>
  <si>
    <t xml:space="preserve">TABUA DE  MADEIRA PARA PISO, CUMARU/IPE CHAMPANHE OU EQUIVALENTE DA REGIAO, ENCAIXE MACHO/FEMEA, *10 X 2* CM</t>
  </si>
  <si>
    <t xml:space="preserve">TABUA DE  MADEIRA PARA PISO, CUMARU/IPE CHAMPANHE OU EQUIVALENTE DA REGIAO, ENCAIXE MACHO/FEMEA, *15 X 2* CM</t>
  </si>
  <si>
    <t xml:space="preserve">TABUA DE  MADEIRA PARA PISO, IPE (CERNE) OU EQUIVALENTE DA REGIAO, ENCAIXE MACHO/FEMEA, *20 X 2* CM</t>
  </si>
  <si>
    <t xml:space="preserve">TABUA DE MADEIRA APARELHADA *2,5 X 15* CM, MACARANDUBA, ANGELIM OU EQUIVALENTE DA REGIAO</t>
  </si>
  <si>
    <t xml:space="preserve">TABUA DE MADEIRA APARELHADA *2,5 X 25* CM, MACARANDUBA, ANGELIM OU EQUIVALENTE DA REGIAO</t>
  </si>
  <si>
    <t xml:space="preserve">TABUA DE MADEIRA APARELHADA *2,5 X 30* CM, MACARANDUBA, ANGELIM OU EQUIVALENTE DA REGIAO</t>
  </si>
  <si>
    <t xml:space="preserve">TABUA DE MADEIRA NAO APARELHADA *2,5 X 10 CM (1 X 4 ") PINUS, MISTA OU EQUIVALENTE DA REGIAO</t>
  </si>
  <si>
    <t xml:space="preserve">TABUA DE MADEIRA NAO APARELHADA *2,5 X 15 CM (1 X 6 ") PINUS, MISTA OU EQUIVALENTE DA REGIAO</t>
  </si>
  <si>
    <t xml:space="preserve">TABUA DE MADEIRA NAO APARELHADA *2,5 X 20* CM, CEDRINHO OU EQUIVALENTE DA REGIAO</t>
  </si>
  <si>
    <t xml:space="preserve">TABUA DE MADEIRA NAO APARELHADA *2,5 X 23* CM (1 x 9 ") PINUS, MISTA OU EQUIVALENTE DA REGIAO</t>
  </si>
  <si>
    <t xml:space="preserve">TABUA DE MADEIRA NAO APARELHADA *2,5 X 30 CM (1 X 12 ") PINUS, MISTA OU EQUIVALENTE DA REGIAO</t>
  </si>
  <si>
    <t xml:space="preserve">TABUA DE MADEIRA NAO APARELHADA *2,5 X 30* CM, CEDRINHO OU EQUIVALENTE DA REGIAO</t>
  </si>
  <si>
    <t xml:space="preserve">TACO DE MADEIRA PARA PISO, IPE (CERNE) OU EQUIVALENTE DA REGIAO, 7 X 42 CM, E = 2 CM</t>
  </si>
  <si>
    <t xml:space="preserve">TALABARTE DE SEGURANCA, 2 MOSQUETOES TRAVA DUPLA *53* MM DE ABERTURA, COM ABSORVEDOR DE ENERGIA</t>
  </si>
  <si>
    <t xml:space="preserve">TALHA ELETRICA 3 T, VELOCIDADE  2,1 M / MIN, POTENCIA 1,3 KW</t>
  </si>
  <si>
    <t xml:space="preserve">TALHA MANUAL DE CORRENTE, CAPACIDADE DE 1 T COM ELEVACAO DE 3 M</t>
  </si>
  <si>
    <t xml:space="preserve">TALHA MANUAL DE CORRENTE, CAPACIDADE DE 2 T COM ELEVACAO DE 3 M</t>
  </si>
  <si>
    <t xml:space="preserve">TALHADEIRA COM PUNHO DE PROTECAO *20 X 250* MM</t>
  </si>
  <si>
    <t xml:space="preserve">TAMPA CEGA EM PVC PARA CONDULETE 4 X 2"</t>
  </si>
  <si>
    <t xml:space="preserve">TAMPA DE CONCRETO PARA PV OU CAIXA DE INSPECAO, DIMENSOES 600 X 600 X 50 MM</t>
  </si>
  <si>
    <t xml:space="preserve">TAMPA PARA CONDULETE, EM PVC, PARA TOMADA HEXAGONAL</t>
  </si>
  <si>
    <t xml:space="preserve">TAMPA PARA CONDULETE, EM PVC, PARA 1 INTERRUPTOR</t>
  </si>
  <si>
    <t xml:space="preserve">TAMPA PARA CONDULETE, EM PVC, PARA 1 MODULO RJ</t>
  </si>
  <si>
    <t xml:space="preserve">TAMPA PARA CONDULETE, EM PVC, PARA 2 MODULOS RJ</t>
  </si>
  <si>
    <t xml:space="preserve">TAMPAO / CAP, ROSCA FEMEA, METALICO, PARA TUBO PEX, DN 1/2"</t>
  </si>
  <si>
    <t xml:space="preserve">TAMPAO / CAP, ROSCA FEMEA, METALICO, PARA TUBO PEX, DN 3/4"</t>
  </si>
  <si>
    <t xml:space="preserve">TAMPAO / CAP, ROSCA MACHO, PARA TUBO PEX, DN 1/2"</t>
  </si>
  <si>
    <t xml:space="preserve">TAMPAO / CAP, ROSCA MACHO, PARA TUBO PEX, DN 1"</t>
  </si>
  <si>
    <t xml:space="preserve">TAMPAO / CAP, ROSCA MACHO, PARA TUBO PEX, DN 3/4"</t>
  </si>
  <si>
    <t xml:space="preserve">TAMPAO / TERMINAL / PLUG, D = 1 1/4" , PARA DUTO CORRUGADO PEAD (CABEAMENTO SUBTERRANEO)</t>
  </si>
  <si>
    <t xml:space="preserve">TAMPAO / TERMINAL / PLUG, D = 2" , PARA DUTO CORRUGADO PEAD (CABEAMENTO SUBTERRANEO)</t>
  </si>
  <si>
    <t xml:space="preserve">TAMPAO / TERMINAL / PLUG, D = 3" , PARA DUTO CORRUGADO PEAD (CABEAMENTO SUBTERRANEO)</t>
  </si>
  <si>
    <t xml:space="preserve">TAMPAO / TERMINAL / PLUG, D = 4" , PARA DUTO CORRUGADO PEAD (CABEAMENTO SUBTERRANEO)</t>
  </si>
  <si>
    <t xml:space="preserve">TAMPAO COM CORRENTE, EM LATAO, ENGATE RAPIDO 1 1/2", PARA INSTALACAO PREDIAL DE COMBATE A INCENDIO</t>
  </si>
  <si>
    <t xml:space="preserve">TAMPAO COM CORRENTE, EM LATAO, ENGATE RAPIDO 2 1/2", PARA INSTALACAO PREDIAL DE COMBATE A INCENDIO</t>
  </si>
  <si>
    <t xml:space="preserve">TAMPAO COMPLETO PARA TIL, EM PVC, OCRE, DN 100 MM, PARA REDE COLETORA DE ESGOTO</t>
  </si>
  <si>
    <t xml:space="preserve">TAMPAO COMPLETO PARA TIL, EM PVC, OCRE, DN 150 MM, PARA REDE COLETORA DE ESGOTO</t>
  </si>
  <si>
    <t xml:space="preserve">TAMPAO COMPLETO PARA TIL, EM PVC, OCRE, DN 200 MM, PARA REDE COLETORA DE ESGOTO</t>
  </si>
  <si>
    <t xml:space="preserve">TAMPAO COMPLETO PARA TIL, EM PVC, OCRE, DN 250 MM, PARA REDE COLETORA DE ESGOTO</t>
  </si>
  <si>
    <t xml:space="preserve">TAMPAO FOFO ARTICULADO P/ REGISTRO, CLASSE A15 CARGA MAX 1,5 T, *200 X 200* MM</t>
  </si>
  <si>
    <t xml:space="preserve">TAMPAO FOFO ARTICULADO P/ REGISTRO, CLASSE A15 CARGA MAXIMA 1,5 T, *400 X 400* MM</t>
  </si>
  <si>
    <t xml:space="preserve">TAMPAO FOFO ARTICULADO, CLASSE B125 CARGA MAX 12,5 T, REDONDO TAMPA 600 MM, REDE PLUVIAL/ESGOTO</t>
  </si>
  <si>
    <t xml:space="preserve">TAMPAO FOFO ARTICULADO, CLASSE D400 CARGA MAX 40 T, REDONDO TAMPA *600 MM, REDE PLUVIAL/ESGOTO</t>
  </si>
  <si>
    <t xml:space="preserve">TAMPAO FOFO SIMPLES COM BASE, CLASSE A15 CARGA MAX 1,5 T, *400 X 600* MM, REDE TELEFONE</t>
  </si>
  <si>
    <t xml:space="preserve">TAMPAO FOFO SIMPLES COM BASE, CLASSE A15 CARGA MAX 1,5 T, 300 X 300 MM, REDE PLUVIAL/ESGOTO</t>
  </si>
  <si>
    <t xml:space="preserve">TAMPAO FOFO SIMPLES COM BASE, CLASSE A15 CARGA MAX 1,5 T, 300 X 400 MM</t>
  </si>
  <si>
    <t xml:space="preserve">TAMPAO FOFO SIMPLES COM BASE, CLASSE A15 CARGA MAX 1,5 T, 400 X 400 MM, REDE PLUVIAL/ESGOTO/ELETRICA</t>
  </si>
  <si>
    <t xml:space="preserve">TAMPAO FOFO SIMPLES COM BASE, CLASSE A15 CARGA MAX 1,5 T, 400 X 500 MM, COM INSCRICAO INCENDIO</t>
  </si>
  <si>
    <t xml:space="preserve">TAMPAO FOFO SIMPLES COM BASE, CLASSE B125 CARGA MAX 12,5 T, REDONDO TAMPA 500 MM, REDE PLUVIAL/ESGOTO</t>
  </si>
  <si>
    <t xml:space="preserve">TAMPAO FOFO SIMPLES COM BASE, CLASSE B125 CARGA MAX 12,5 T, REDONDO TAMPA 600 MM, REDE PLUVIAL/ESGOTO</t>
  </si>
  <si>
    <t xml:space="preserve">TAMPAO FOFO SIMPLES COM BASE, CLASSE D400 CARGA MAX 40 T, REDONDO TAMPA 500 MM, REDE PLUVIAL/ESGOTO</t>
  </si>
  <si>
    <t xml:space="preserve">TAMPAO FOFO SIMPLES COM BASE, CLASSE D400 CARGA MAX 40 T, REDONDO TAMPA 600 MM, REDE PLUVIAL/ESGOTO</t>
  </si>
  <si>
    <t xml:space="preserve">TAMPAO FOFO SIMPLES COM BASE, CLASSE D400 CARGA MAX 40 T, REDONDO TAMPA 900 MM, REDE PLUVIAL/ESGOTO</t>
  </si>
  <si>
    <t xml:space="preserve">TAMPAO FOFO SIMPLES, CLASSE A15 CARGA MAX 1,5 T, *550 X 1100* MM, REDE TELEFONE</t>
  </si>
  <si>
    <t xml:space="preserve">TAMPAO PARA TELHA ESTRUTURAL DE FIBROCIMENTO 1 ABA, DE 370 X 155 X 76 MM (SEM AMIANTO)</t>
  </si>
  <si>
    <t xml:space="preserve">TAMPAO PARA TELHA ESTRUTURAL DE FIBROCIMENTO 2 ABAS, DE 787 X 215 X 60 MM (SEM AMIANTO)</t>
  </si>
  <si>
    <t xml:space="preserve">TANQUE ACO INOXIDAVEL (ACO 304) COM ESFREGADOR E VALVULA, DE *50 X 40 X 22* CM</t>
  </si>
  <si>
    <t xml:space="preserve">TANQUE DE ACO CARBONO NAO REVESTIDO, PARA TRANSPORTE DE AGUA COM CAPACIDADE DE 10 M3, COM BOMBA CENTRIFUGA POR TOMADA DE FORCA, VAZAO MAXIMA *75* M3/H (INCLUI MONTAGEM, NAO INCLUI CAMINHAO)</t>
  </si>
  <si>
    <t xml:space="preserve">TANQUE DE ACO PARA TRANSPORTE DE AGUA COM CAPACIDADE DE 14 M3 (INCLUI MONTAGEM, NAO INCLUI CAMINHAO)</t>
  </si>
  <si>
    <t xml:space="preserve">TANQUE DE ACO PARA TRANSPORTE DE AGUA COM CAPACIDADE DE 4 M3 (INCLUI MONTAGEM, NAO INCLUI CAMINHAO)</t>
  </si>
  <si>
    <t xml:space="preserve">TANQUE DE ACO PARA TRANSPORTE DE AGUA COM CAPACIDADE DE 6 M3 (INCLUI MONTAGEM, NAO INCLUI CAMINHAO)</t>
  </si>
  <si>
    <t xml:space="preserve">TANQUE DE ACO PARA TRANSPORTE DE AGUA COM CAPACIDADE DE 8 M3 (INCLUI MONTAGEM, NAO INCLUI CAMINHAO)</t>
  </si>
  <si>
    <t xml:space="preserve">TANQUE DE ASFALTO ESTACIONARIO COM MACARICO, CAPACIDADE 20.000 L</t>
  </si>
  <si>
    <t xml:space="preserve">TANQUE DE ASFALTO ESTACIONARIO COM SERPENTINA, CAPACIDADE 20.000 L</t>
  </si>
  <si>
    <t xml:space="preserve">TANQUE DE ASFALTO ESTACIONARIO COM SERPENTINA, CAPACIDADE 30.000 L</t>
  </si>
  <si>
    <t xml:space="preserve">TANQUE DUPLO EM MARMORE SINTETICO COM CUBA LISA E ESFREGADOR, *110 X 60* CM</t>
  </si>
  <si>
    <t xml:space="preserve">TANQUE LOUCA BRANCA COM COLUNA *30* L</t>
  </si>
  <si>
    <t xml:space="preserve">TANQUE LOUCA BRANCA SUSPENSO *20* L</t>
  </si>
  <si>
    <t xml:space="preserve">TANQUE SIMPLES EM MARMORE SINTETICO COM COLUNA, CAPACIDADE *22* L, *60 X 46* CM</t>
  </si>
  <si>
    <t xml:space="preserve">TANQUE SIMPLES EM MARMORE SINTETICO DE FIXAR NA PAREDE, CAPACIDADE *22* L, *60 X 46* CM</t>
  </si>
  <si>
    <t xml:space="preserve">TANQUE SIMPLES EM MARMORE SINTETICO SUSPENSO, CAPACIDADE *38* L, *60 X 60* CM</t>
  </si>
  <si>
    <t xml:space="preserve">TAQUEADOR OU TAQUEIRO</t>
  </si>
  <si>
    <t xml:space="preserve">TAQUEADOR OU TAQUEIRO (MENSALISTA)</t>
  </si>
  <si>
    <t xml:space="preserve">TARIFA "A" ENTRE  0 E 20M3 FORNECIMENTO D'AGUA</t>
  </si>
  <si>
    <t xml:space="preserve">TARJETA TIPO LIVRE / OCUPADO, CROMADA, PARA PORTA DE BANHEIRO</t>
  </si>
  <si>
    <t xml:space="preserve">TE CPVC, SOLDAVEL, 90 GRAUS, 15 MM, PARA AGUA QUENTE PREDIAL</t>
  </si>
  <si>
    <t xml:space="preserve">TE CPVC, SOLDAVEL, 90 GRAUS, 22 MM, PARA AGUA QUENTE PREDIAL</t>
  </si>
  <si>
    <t xml:space="preserve">TE CPVC, SOLDAVEL, 90 GRAUS, 28 MM, PARA AGUA QUENTE PREDIAL</t>
  </si>
  <si>
    <t xml:space="preserve">TE CPVC, SOLDAVEL, 90 GRAUS, 35 MM, PARA AGUA QUENTE PREDIAL</t>
  </si>
  <si>
    <t xml:space="preserve">TE CPVC, SOLDAVEL, 90 GRAUS, 42 MM, PARA AGUA QUENTE PREDIAL</t>
  </si>
  <si>
    <t xml:space="preserve">TE CPVC, SOLDAVEL, 90 GRAUS, 54 MM, PARA AGUA QUENTE PREDIAL</t>
  </si>
  <si>
    <t xml:space="preserve">TE CPVC, SOLDAVEL, 90 GRAUS, 73 MM, PARA AGUA QUENTE PREDIAL</t>
  </si>
  <si>
    <t xml:space="preserve">TE CPVC, SOLDAVEL, 90 GRAUS, 89 MM, PARA AGUA QUENTE PREDIAL</t>
  </si>
  <si>
    <t xml:space="preserve">TE DE COBRE (REF 611) SEM ANEL DE SOLDA, BOLSA X BOLSA X BOLSA, 104 MM</t>
  </si>
  <si>
    <t xml:space="preserve">TE DE COBRE (REF 611) SEM ANEL DE SOLDA, BOLSA X BOLSA X BOLSA, 15 MM</t>
  </si>
  <si>
    <t xml:space="preserve">TE DE COBRE (REF 611) SEM ANEL DE SOLDA, BOLSA X BOLSA X BOLSA, 22 MM</t>
  </si>
  <si>
    <t xml:space="preserve">TE DE COBRE (REF 611) SEM ANEL DE SOLDA, BOLSA X BOLSA X BOLSA, 28 MM</t>
  </si>
  <si>
    <t xml:space="preserve">TE DE COBRE (REF 611) SEM ANEL DE SOLDA, BOLSA X BOLSA X BOLSA, 35 MM</t>
  </si>
  <si>
    <t xml:space="preserve">TE DE COBRE (REF 611) SEM ANEL DE SOLDA, BOLSA X BOLSA X BOLSA, 42 MM</t>
  </si>
  <si>
    <t xml:space="preserve">TE DE COBRE (REF 611) SEM ANEL DE SOLDA, BOLSA X BOLSA X BOLSA, 54 MM</t>
  </si>
  <si>
    <t xml:space="preserve">TE DE COBRE (REF 611) SEM ANEL DE SOLDA, BOLSA X BOLSA X BOLSA, 66 MM</t>
  </si>
  <si>
    <t xml:space="preserve">TE DE COBRE (REF 611) SEM ANEL DE SOLDA, BOLSA X BOLSA X BOLSA, 79 MM</t>
  </si>
  <si>
    <t xml:space="preserve">TE DE FERRO GALVANIZADO, DE 1 1/2"</t>
  </si>
  <si>
    <t xml:space="preserve">TE DE FERRO GALVANIZADO, DE 1 1/4"</t>
  </si>
  <si>
    <t xml:space="preserve">TE DE FERRO GALVANIZADO, DE 1/2"</t>
  </si>
  <si>
    <t xml:space="preserve">TE DE FERRO GALVANIZADO, DE 1"</t>
  </si>
  <si>
    <t xml:space="preserve">TE DE FERRO GALVANIZADO, DE 2 1/2"</t>
  </si>
  <si>
    <t xml:space="preserve">TE DE FERRO GALVANIZADO, DE 2"</t>
  </si>
  <si>
    <t xml:space="preserve">TE DE FERRO GALVANIZADO, DE 3/4"</t>
  </si>
  <si>
    <t xml:space="preserve">TE DE FERRO GALVANIZADO, DE 3"</t>
  </si>
  <si>
    <t xml:space="preserve">TE DE FERRO GALVANIZADO, DE 4"</t>
  </si>
  <si>
    <t xml:space="preserve">TE DE FERRO GALVANIZADO, DE 5"</t>
  </si>
  <si>
    <t xml:space="preserve">TE DE FERRO GALVANIZADO, DE 6"</t>
  </si>
  <si>
    <t xml:space="preserve">TE DE INSPECAO, PVC,  100 X 75 MM, SERIE NORMAL PARA ESGOTO PREDIAL</t>
  </si>
  <si>
    <t xml:space="preserve">TE DE INSPECAO, PVC, SERIE R, 100 X 75 MM, PARA ESGOTO PREDIAL</t>
  </si>
  <si>
    <t xml:space="preserve">TE DE INSPECAO, PVC, SERIE R, 150 X 100 MM, PARA ESGOTO PREDIAL</t>
  </si>
  <si>
    <t xml:space="preserve">TE DE INSPECAO, PVC, SERIE R, 75 X 75 MM, PARA ESGOTO PREDIAL</t>
  </si>
  <si>
    <t xml:space="preserve">TE DE REDUCAO COM ROSCA, PVC, 90 GRAUS, 1 X 3/4", PARA AGUA FRIA PREDIAL</t>
  </si>
  <si>
    <t xml:space="preserve">TE DE REDUCAO COM ROSCA, PVC, 90 GRAUS, 3/4 X 1/2", PARA AGUA FRIA PREDIAL</t>
  </si>
  <si>
    <t xml:space="preserve">TE DE REDUCAO DE FERRO GALVANIZADO, COM ROSCA BSP, DE 1 1/2" X 1"</t>
  </si>
  <si>
    <t xml:space="preserve">TE DE REDUCAO DE FERRO GALVANIZADO, COM ROSCA BSP, DE 1 1/2" X 3/4"</t>
  </si>
  <si>
    <t xml:space="preserve">TE DE REDUCAO DE FERRO GALVANIZADO, COM ROSCA BSP, DE 1 1/4" X 3/4"</t>
  </si>
  <si>
    <t xml:space="preserve">TE DE REDUCAO DE FERRO GALVANIZADO, COM ROSCA BSP, DE 1" X 1/2"</t>
  </si>
  <si>
    <t xml:space="preserve">TE DE REDUCAO DE FERRO GALVANIZADO, COM ROSCA BSP, DE 1" X 3/4"</t>
  </si>
  <si>
    <t xml:space="preserve">TE DE REDUCAO DE FERRO GALVANIZADO, COM ROSCA BSP, DE 2 1/2" X 1 1/2"</t>
  </si>
  <si>
    <t xml:space="preserve">TE DE REDUCAO DE FERRO GALVANIZADO, COM ROSCA BSP, DE 2 1/2" X 1 1/4"</t>
  </si>
  <si>
    <t xml:space="preserve">TE DE REDUCAO DE FERRO GALVANIZADO, COM ROSCA BSP, DE 2 1/2" X 1"</t>
  </si>
  <si>
    <t xml:space="preserve">TE DE REDUCAO DE FERRO GALVANIZADO, COM ROSCA BSP, DE 2 1/2" X 2"</t>
  </si>
  <si>
    <t xml:space="preserve">TE DE REDUCAO DE FERRO GALVANIZADO, COM ROSCA BSP, DE 2" X 1 1/2"</t>
  </si>
  <si>
    <t xml:space="preserve">TE DE REDUCAO DE FERRO GALVANIZADO, COM ROSCA BSP, DE 2" X 1 1/4"</t>
  </si>
  <si>
    <t xml:space="preserve">TE DE REDUCAO DE FERRO GALVANIZADO, COM ROSCA BSP, DE 2" X 1"</t>
  </si>
  <si>
    <t xml:space="preserve">TE DE REDUCAO DE FERRO GALVANIZADO, COM ROSCA BSP, DE 3/4" X 1/2"</t>
  </si>
  <si>
    <t xml:space="preserve">TE DE REDUCAO DE FERRO GALVANIZADO, COM ROSCA BSP, DE 3" X 1 1/2"</t>
  </si>
  <si>
    <t xml:space="preserve">TE DE REDUCAO DE FERRO GALVANIZADO, COM ROSCA BSP, DE 3" X 1 1/4"</t>
  </si>
  <si>
    <t xml:space="preserve">TE DE REDUCAO DE FERRO GALVANIZADO, COM ROSCA BSP, DE 3" X 1"</t>
  </si>
  <si>
    <t xml:space="preserve">TE DE REDUCAO DE FERRO GALVANIZADO, COM ROSCA BSP, DE 3" X 2 1/2"</t>
  </si>
  <si>
    <t xml:space="preserve">TE DE REDUCAO DE FERRO GALVANIZADO, COM ROSCA BSP, DE 3" X 2"</t>
  </si>
  <si>
    <t xml:space="preserve">TE DE REDUCAO DE FERRO GALVANIZADO, COM ROSCA BSP, DE 4" X 2"</t>
  </si>
  <si>
    <t xml:space="preserve">TE DE REDUCAO DE FERRO GALVANIZADO, COM ROSCA BSP, DE 4" X 3"</t>
  </si>
  <si>
    <t xml:space="preserve">TE DE REDUCAO METALICO, PARA CONEXAO COM ANEL DESLIZANTE EM TUBO PEX, DN 16 X 20 X 16 MM</t>
  </si>
  <si>
    <t xml:space="preserve">TE DE REDUCAO METALICO, PARA CONEXAO COM ANEL DESLIZANTE EM TUBO PEX, DN 16 X 25 X 16 MM</t>
  </si>
  <si>
    <t xml:space="preserve">TE DE REDUCAO METALICO, PARA CONEXAO COM ANEL DESLIZANTE EM TUBO PEX, DN 20 X 16 X 16 MM</t>
  </si>
  <si>
    <t xml:space="preserve">TE DE REDUCAO METALICO, PARA CONEXAO COM ANEL DESLIZANTE EM TUBO PEX, DN 20 X 16 X 20 MM</t>
  </si>
  <si>
    <t xml:space="preserve">TE DE REDUCAO METALICO, PARA CONEXAO COM ANEL DESLIZANTE EM TUBO PEX, DN 20 X 20 X 16 MM</t>
  </si>
  <si>
    <t xml:space="preserve">TE DE REDUCAO METALICO, PARA CONEXAO COM ANEL DESLIZANTE EM TUBO PEX, DN 20 X 25 X 20 MM</t>
  </si>
  <si>
    <t xml:space="preserve">TE DE REDUCAO METALICO, PARA CONEXAO COM ANEL DESLIZANTE EM TUBO PEX, DN 25 X 16 X 16 MM</t>
  </si>
  <si>
    <t xml:space="preserve">TE DE REDUCAO METALICO, PARA CONEXAO COM ANEL DESLIZANTE EM TUBO PEX, DN 25 X 16 X 20 MM</t>
  </si>
  <si>
    <t xml:space="preserve">TE DE REDUCAO METALICO, PARA CONEXAO COM ANEL DESLIZANTE EM TUBO PEX, DN 25 X 16 X 25 MM</t>
  </si>
  <si>
    <t xml:space="preserve">TE DE REDUCAO METALICO, PARA CONEXAO COM ANEL DESLIZANTE EM TUBO PEX, DN 25 X 20 X 20 MM</t>
  </si>
  <si>
    <t xml:space="preserve">TE DE REDUCAO METALICO, PARA CONEXAO COM ANEL DESLIZANTE EM TUBO PEX, DN 25 X 20 X 25 MM</t>
  </si>
  <si>
    <t xml:space="preserve">TE DE REDUCAO METALICO, PARA CONEXAO COM ANEL DESLIZANTE EM TUBO PEX, DN 25 X 32 X 25 MM</t>
  </si>
  <si>
    <t xml:space="preserve">TE DE REDUCAO METALICO, PARA CONEXAO COM ANEL DESLIZANTE EM TUBO PEX, DN 32 X 20 X 32 MM</t>
  </si>
  <si>
    <t xml:space="preserve">TE DE REDUCAO METALICO, PARA CONEXAO COM ANEL DESLIZANTE EM TUBO PEX, DN 32 X 25 X 25 MM</t>
  </si>
  <si>
    <t xml:space="preserve">TE DE REDUCAO METALICO, PARA CONEXAO COM ANEL DESLIZANTE EM TUBO PEX, DN 32 X 25 X 32 MM</t>
  </si>
  <si>
    <t xml:space="preserve">TE DE REDUCAO, CPVC, 22 X 15 MM, PARA AGUA QUENTE PREDIAL</t>
  </si>
  <si>
    <t xml:space="preserve">TE DE REDUCAO, CPVC, 28 X 22 MM, PARA AGUA QUENTE PREDIAL</t>
  </si>
  <si>
    <t xml:space="preserve">TE DE REDUCAO, CPVC, 35 X 28 MM, PARA AGUA QUENTE PREDIAL</t>
  </si>
  <si>
    <t xml:space="preserve">TE DE REDUCAO, CPVC, 42 X 35 MM, PARA AGUA QUENTE PREDIAL</t>
  </si>
  <si>
    <t xml:space="preserve">TE DE REDUCAO, PVC LEVE, CURTO, 90 GRAUS, COM BOLSA PARA ANEL, 150 X 100 MM, PARA ESGOTO</t>
  </si>
  <si>
    <t xml:space="preserve">TE DE REDUCAO, PVC PBA, BBB, JE, DN 100 X 50 / DE 110 X 60 MM, PARA REDE AGUA (NBR 10351)</t>
  </si>
  <si>
    <t xml:space="preserve">TE DE REDUCAO, PVC PBA, BBB, JE, DN 100 X 75 / DE 110 X 85 MM, PARA REDE AGUA (NBR 10351)</t>
  </si>
  <si>
    <t xml:space="preserve">TE DE REDUCAO, PVC PBA, BBB, JE, DN 75 X 50 / DE 85 X 60 MM, PARA REDE AGUA (NBR 10351)</t>
  </si>
  <si>
    <t xml:space="preserve">TE DE REDUCAO, PVC, BBB, JE, 90 GRAUS, DN 200 X 150 MM, PARA TUBO CORRUGADO E/OU LISO, REDE COLETORA ESGOTO (NBR 10569)</t>
  </si>
  <si>
    <t xml:space="preserve">TE DE REDUCAO, PVC, BBB, JE, 90 GRAUS, DN 250 X 150 MM, PARA TUBO CORRUGADO E/OU LISO, REDE COLETORA ESGOTO (NBR 10569)</t>
  </si>
  <si>
    <t xml:space="preserve">TE DE REDUCAO, PVC, SOLDAVEL, 90 GRAUS, 110 MM X 60 MM, PARA AGUA FRIA PREDIAL</t>
  </si>
  <si>
    <t xml:space="preserve">TE DE REDUCAO, PVC, SOLDAVEL, 90 GRAUS, 25 MM X 20 MM, PARA AGUA FRIA PREDIAL</t>
  </si>
  <si>
    <t xml:space="preserve">TE DE REDUCAO, PVC, SOLDAVEL, 90 GRAUS, 32 MM X 25 MM, PARA AGUA FRIA PREDIAL</t>
  </si>
  <si>
    <t xml:space="preserve">TE DE REDUCAO, PVC, SOLDAVEL, 90 GRAUS, 40 MM X 32 MM, PARA AGUA FRIA PREDIAL</t>
  </si>
  <si>
    <t xml:space="preserve">TE DE REDUCAO, PVC, SOLDAVEL, 90 GRAUS, 50 MM X 20 MM, PARA AGUA FRIA PREDIAL</t>
  </si>
  <si>
    <t xml:space="preserve">TE DE REDUCAO, PVC, SOLDAVEL, 90 GRAUS, 50 MM X 25 MM, PARA AGUA FRIA PREDIAL</t>
  </si>
  <si>
    <t xml:space="preserve">TE DE REDUCAO, PVC, SOLDAVEL, 90 GRAUS, 50 MM X 32 MM, PARA AGUA FRIA PREDIAL</t>
  </si>
  <si>
    <t xml:space="preserve">TE DE REDUCAO, PVC, SOLDAVEL, 90 GRAUS, 50 MM X 40 MM, PARA AGUA FRIA PREDIAL</t>
  </si>
  <si>
    <t xml:space="preserve">TE DE REDUCAO, PVC, SOLDAVEL, 90 GRAUS, 75 MM X 50 MM, PARA AGUA FRIA PREDIAL</t>
  </si>
  <si>
    <t xml:space="preserve">TE DE REDUCAO, PVC, SOLDAVEL, 90 GRAUS, 85 MM X 60 MM, PARA AGUA FRIA PREDIAL</t>
  </si>
  <si>
    <t xml:space="preserve">TE DE SERVICO INTEGRADO, EM POLIPROPILENO (PP), PARA TUBOS EM PEAD/PVC, 60 X 20 MM - LIGACAO PREDIAL DE AGUA</t>
  </si>
  <si>
    <t xml:space="preserve">TE DE SERVICO INTEGRADO, EM POLIPROPILENO (PP), PARA TUBOS EM PEAD/PVC, 60 X 32 MM - LIGACAO PREDIAL DE AGUA</t>
  </si>
  <si>
    <t xml:space="preserve">TE DE SERVICO INTEGRADO, EM POLIPROPILENO (PP), PARA TUBOS EM PEAD, 63 X 20 MM - LIGACAO PREDIAL DE AGUA</t>
  </si>
  <si>
    <t xml:space="preserve">TE DE SERVICO, PEAD PE 100, DE 125 X 20 MM, PARA ELETROFUSAO</t>
  </si>
  <si>
    <t xml:space="preserve">TE DE SERVICO, PEAD PE 100, DE 125 X 32 MM, PARA ELETROFUSAO</t>
  </si>
  <si>
    <t xml:space="preserve">TE DE SERVICO, PEAD PE 100, DE 125 X 63 MM, PARA ELETROFUSAO</t>
  </si>
  <si>
    <t xml:space="preserve">TE DE SERVICO, PEAD PE 100, DE 200 X 20 MM, PARA ELETROFUSAO</t>
  </si>
  <si>
    <t xml:space="preserve">TE DE SERVICO, PEAD PE 100, DE 200 X 32 MM, PARA ELETROFUSAO</t>
  </si>
  <si>
    <t xml:space="preserve">TE DE SERVICO, PEAD PE 100, DE 200 X 63 MM, PARA ELETROFUSAO</t>
  </si>
  <si>
    <t xml:space="preserve">TE DE SERVICO, PEAD PE 100, DE 63 X 20 MM, PARA ELETROFUSAO</t>
  </si>
  <si>
    <t xml:space="preserve">TE DE SERVICO, PEAD PE 100, DE 63 X 32 MM, PARA ELETROFUSAO</t>
  </si>
  <si>
    <t xml:space="preserve">TE DE SERVICO, PEAD PE 100, DE 63 X 63 MM, PARA ELETROFUSAO</t>
  </si>
  <si>
    <t xml:space="preserve">TE DE TRANSICAO, CPVC, SOLDAVEL, 15 MM X 1/2", PARA AGUA QUENTE</t>
  </si>
  <si>
    <t xml:space="preserve">TE DE TRANSICAO, CPVC, SOLDAVEL, 22 MM X 1/2", PARA AGUA QUENTE</t>
  </si>
  <si>
    <t xml:space="preserve">TE DUPLA CURVA BRONZE/LATAO (REF 764) SEM ANEL DE SOLDA, ROSCA F X BOLSA X ROSCA F, 1/2" X 15 X 1/2"</t>
  </si>
  <si>
    <t xml:space="preserve">TE DUPLA CURVA BRONZE/LATAO (REF 764) SEM ANEL DE SOLDA, ROSCA F X BOLSA X ROSCA F, 3/4" X 22 X 3/4"</t>
  </si>
  <si>
    <t xml:space="preserve">TE METALICO, PARA CONEXAO COM ANEL DESLIZANTE EM TUBO PEX, DN 16 MM</t>
  </si>
  <si>
    <t xml:space="preserve">TE METALICO, PARA CONEXAO COM ANEL DESLIZANTE EM TUBO PEX, DN 20 MM</t>
  </si>
  <si>
    <t xml:space="preserve">TE METALICO, PARA CONEXAO COM ANEL DESLIZANTE EM TUBO PEX, DN 25 MM</t>
  </si>
  <si>
    <t xml:space="preserve">TE METALICO, PARA CONEXAO COM ANEL DESLIZANTE EM TUBO PEX, DN 32 MM</t>
  </si>
  <si>
    <t xml:space="preserve">TE MISTURADOR COM INSERTO METALICO, FEMEA, PPR, DN 25 MM X 3/4", PARA AGUA QUENTE E FRIA PREDIAL</t>
  </si>
  <si>
    <t xml:space="preserve">TE MISTURADOR DE TRANSICAO, CPVC, COM ROSCA, 22 MM X 3/4", PARA AGUA QUENTE</t>
  </si>
  <si>
    <t xml:space="preserve">TE MISTURADOR METALICO, PARA CONEXAO COM ANEL DESLIZANTE EM TUBO PEX, DN 16 MM X 1/2"</t>
  </si>
  <si>
    <t xml:space="preserve">TE MISTURADOR METALICO, PARA CONEXAO COM ANEL DESLIZANTE EM TUBO PEX, DN 20 MM X 3/4"</t>
  </si>
  <si>
    <t xml:space="preserve">TE MISTURADOR, CPVC, SOLDAVEL, 15 MM, PARA AGUA QUENTE</t>
  </si>
  <si>
    <t xml:space="preserve">TE MISTURADOR, CPVC, SOLDAVEL, 22 MM, PARA AGUA QUENTE</t>
  </si>
  <si>
    <t xml:space="preserve">TE MISTURADOR, PPR, F M M, DN 20 X 20 MM, PARA AGUA QUENTE PREDIAL</t>
  </si>
  <si>
    <t xml:space="preserve">TE MISTURADOR, PPR, F M M, DN 25 X 25 MM, PARA AGUA QUENTE PREDIAL</t>
  </si>
  <si>
    <t xml:space="preserve">TE NORMAL, PPR, SOLDAVEL, 90 GRAUS, DN 110 X 110 X 110 MM, PARA AGUA QUENTE PREDIAL</t>
  </si>
  <si>
    <t xml:space="preserve">TE NORMAL, PPR, SOLDAVEL, 90 GRAUS, DN 20 X 20 X 20 MM, PARA AGUA QUENTE PREDIAL</t>
  </si>
  <si>
    <t xml:space="preserve">TE NORMAL, PPR, SOLDAVEL, 90 GRAUS, DN 25 X 25 X 25 MM, PARA AGUA QUENTE PREDIAL</t>
  </si>
  <si>
    <t xml:space="preserve">TE NORMAL, PPR, SOLDAVEL, 90 GRAUS, DN 32 X 32 X 32 MM, PARA AGUA QUENTE PREDIAL</t>
  </si>
  <si>
    <t xml:space="preserve">TE NORMAL, PPR, SOLDAVEL, 90 GRAUS, DN 40 X 40 X 40 MM, PARA AGUA QUENTE PREDIAL</t>
  </si>
  <si>
    <t xml:space="preserve">TE NORMAL, PPR, SOLDAVEL, 90 GRAUS, DN 50 X 50 X 50 MM, PARA AGUA QUENTE PREDIAL</t>
  </si>
  <si>
    <t xml:space="preserve">TE NORMAL, PPR, SOLDAVEL, 90 GRAUS, DN 63 X 63 X 63 MM, PARA AGUA QUENTE PREDIAL</t>
  </si>
  <si>
    <t xml:space="preserve">TE NORMAL, PPR, SOLDAVEL, 90 GRAUS, DN 75 X 75 X 75 MM, PARA AGUA QUENTE PREDIAL</t>
  </si>
  <si>
    <t xml:space="preserve">TE NORMAL, PPR, SOLDAVEL, 90 GRAUS, DN 90 X 90 X 90 MM, PARA AGUA QUENTE PREDIAL</t>
  </si>
  <si>
    <t xml:space="preserve">TE PVC ROSCAVEL 90 GRAUS, 1", PARA  AGUA FRIA PREDIAL</t>
  </si>
  <si>
    <t xml:space="preserve">TE PVC SOLDAVEL, BBB, 90 GRAUS, DN 40 MM, PARA ESGOTO SECUNDARIO PREDIAL</t>
  </si>
  <si>
    <t xml:space="preserve">TE PVC, ROSCAVEL, 90 GRAUS, 1 1/2", AGUA FRIA PREDIAL</t>
  </si>
  <si>
    <t xml:space="preserve">TE PVC, ROSCAVEL, 90 GRAUS, 1 1/4", AGUA FRIA PREDIAL</t>
  </si>
  <si>
    <t xml:space="preserve">TE PVC, ROSCAVEL, 90 GRAUS, 1/2",  AGUA FRIA PREDIAL</t>
  </si>
  <si>
    <t xml:space="preserve">TE PVC, ROSCAVEL, 90 GRAUS, 2",  AGUA FRIA PREDIAL</t>
  </si>
  <si>
    <t xml:space="preserve">TE PVC, ROSCAVEL, 90 GRAUS, 3/4", AGUA FRIA PREDIAL</t>
  </si>
  <si>
    <t xml:space="preserve">TE PVC, SOLDAVEL, COM BUCHA DE LATAO NA BOLSA CENTRAL, 90 GRAUS, 20 MM X 1/2", PARA AGUA FRIA PREDIAL</t>
  </si>
  <si>
    <t xml:space="preserve">TE PVC, SOLDAVEL, COM BUCHA DE LATAO NA BOLSA CENTRAL, 90 GRAUS, 25 MM X 1/2", PARA AGUA FRIA PREDIAL</t>
  </si>
  <si>
    <t xml:space="preserve">TE PVC, SOLDAVEL, COM BUCHA DE LATAO NA BOLSA CENTRAL, 90 GRAUS, 25 MM X 3/4", PARA AGUA FRIA PREDIAL</t>
  </si>
  <si>
    <t xml:space="preserve">TE PVC, SOLDAVEL, COM BUCHA DE LATAO NA BOLSA CENTRAL, 90 GRAUS, 32 MM X 3/4", PARA AGUA FRIA PREDIAL</t>
  </si>
  <si>
    <t xml:space="preserve">TE PVC, SOLDAVEL, COM ROSCA NA BOLSA CENTRAL, 90 GRAUS, 20 MM X 1/2", PARA AGUA FRIA PREDIAL</t>
  </si>
  <si>
    <t xml:space="preserve">TE PVC, SOLDAVEL, COM ROSCA NA BOLSA CENTRAL, 90 GRAUS, 25 MM X 1/2", PARA AGUA FRIA PREDIAL</t>
  </si>
  <si>
    <t xml:space="preserve">TE PVC, SOLDAVEL, COM ROSCA NA BOLSA CENTRAL, 90 GRAUS, 25 MM X 3/4", PARA AGUA FRIA PREDIAL</t>
  </si>
  <si>
    <t xml:space="preserve">TE PVC, SOLDAVEL, COM ROSCA NA BOLSA CENTRAL, 90 GRAUS, 32 MM X 3/4", PARA AGUA FRIA PREDIAL</t>
  </si>
  <si>
    <t xml:space="preserve">TE RANHURADO EM FERRO FUNDIDO, DN 50 (2")</t>
  </si>
  <si>
    <t xml:space="preserve">TE RANHURADO EM FERRO FUNDIDO, DN 65 (2 1/2")</t>
  </si>
  <si>
    <t xml:space="preserve">TE RANHURADO EM FERRO FUNDIDO, DN 80 (3")</t>
  </si>
  <si>
    <t xml:space="preserve">TE REDUCAO PVC, ROSCAVEL, 90 GRAUS,  1.1/2" X 3/4",  AGUA FRIA PREDIAL</t>
  </si>
  <si>
    <t xml:space="preserve">TE ROSCA FEMEA, METALICO, PARA CONEXAO COM ANEL DESLIZANTE EM TUBO PEX, DN 16 MM X 1/2"</t>
  </si>
  <si>
    <t xml:space="preserve">TE ROSCA FEMEA, METALICO, PARA CONEXAO COM ANEL DESLIZANTE EM TUBO PEX, DN 20 MM X 1/2"</t>
  </si>
  <si>
    <t xml:space="preserve">TE ROSCA FEMEA, METALICO, PARA CONEXAO COM ANEL DESLIZANTE EM TUBO PEX, DN 20 MM X 3/4"</t>
  </si>
  <si>
    <t xml:space="preserve">TE ROSCA FEMEA, METALICO, PARA CONEXAO COM ANEL DESLIZANTE EM TUBO PEX, DN 25 MM X 1/2"</t>
  </si>
  <si>
    <t xml:space="preserve">TE ROSCA FEMEA, METALICO, PARA CONEXAO COM ANEL DESLIZANTE EM TUBO PEX, DN 25 MM X 3/4"</t>
  </si>
  <si>
    <t xml:space="preserve">TE ROSCA MACHO, METALICO, PARA CONEXAO COM ANEL DESLIZANTE EM TUBO PEX, DN 16 MM X 1/2"</t>
  </si>
  <si>
    <t xml:space="preserve">TE ROSCA MACHO, METALICO, PARA CONEXAO COM ANEL DESLIZANTE EM TUBO PEX, DN 20 MM X 1/2"</t>
  </si>
  <si>
    <t xml:space="preserve">TE ROSCA MACHO, METALICO, PARA CONEXAO COM ANEL DESLIZANTE EM TUBO PEX, DN 20 MM X 3/4"</t>
  </si>
  <si>
    <t xml:space="preserve">TE ROSCA MACHO, METALICO, PARA CONEXAO COM ANEL DESLIZANTE EM TUBO PEX, DN 25 MM X 3/4"</t>
  </si>
  <si>
    <t xml:space="preserve">TE ROSCA MACHO, METALICO, PARA CONEXAO COM ANEL DESLIZANTE EM TUBO PEX, DN 32 MM X 1"</t>
  </si>
  <si>
    <t xml:space="preserve">TE ROSCA MACHO, METALICO, PARA CONEXAO COM ANEL DESLIZANTE EM TUBO PEX, DN 32 MM X 3/4"</t>
  </si>
  <si>
    <t xml:space="preserve">TE SANITARIO, PVC, DN 100 X 100 MM, SERIE NORMAL, PARA ESGOTO PREDIAL</t>
  </si>
  <si>
    <t xml:space="preserve">TE SANITARIO, PVC, DN 100 X 50 MM, SERIE NORMAL, PARA ESGOTO PREDIAL</t>
  </si>
  <si>
    <t xml:space="preserve">TE SANITARIO, PVC, DN 100 X 75 MM, SERIE NORMAL PARA ESGOTO PREDIAL</t>
  </si>
  <si>
    <t xml:space="preserve">TE SANITARIO, PVC, DN 40 X 40 MM, SERIE NORMAL, PARA ESGOTO PREDIAL</t>
  </si>
  <si>
    <t xml:space="preserve">TE SANITARIO, PVC, DN 50 X 50 MM, SERIE NORMAL, PARA ESGOTO PREDIAL</t>
  </si>
  <si>
    <t xml:space="preserve">TE SANITARIO, PVC, DN 75 X 50 MM, SERIE NORMAL PARA ESGOTO PREDIAL</t>
  </si>
  <si>
    <t xml:space="preserve">TE SANITARIO, PVC, DN 75 X 75 MM, SERIE NORMAL PARA ESGOTO PREDIAL</t>
  </si>
  <si>
    <t xml:space="preserve">TE SOLDAVEL, PVC, 90 GRAUS, 110 MM, PARA AGUA FRIA PREDIAL (NBR 5648)</t>
  </si>
  <si>
    <t xml:space="preserve">TE SOLDAVEL, PVC, 90 GRAUS, 20 MM, PARA AGUA FRIA PREDIAL (NBR 5648)</t>
  </si>
  <si>
    <t xml:space="preserve">TE SOLDAVEL, PVC, 90 GRAUS, 25 MM, PARA AGUA FRIA PREDIAL (NBR 5648)</t>
  </si>
  <si>
    <t xml:space="preserve">TE SOLDAVEL, PVC, 90 GRAUS, 32 MM, PARA AGUA FRIA PREDIAL (NBR 5648)</t>
  </si>
  <si>
    <t xml:space="preserve">TE SOLDAVEL, PVC, 90 GRAUS, 40 MM, PARA AGUA FRIA PREDIAL (NBR 5648)</t>
  </si>
  <si>
    <t xml:space="preserve">TE SOLDAVEL, PVC, 90 GRAUS, 60 MM, PARA AGUA FRIA PREDIAL (NBR 5648)</t>
  </si>
  <si>
    <t xml:space="preserve">TE SOLDAVEL, PVC, 90 GRAUS, 75 MM, PARA AGUA FRIA PREDIAL (NBR 5648)</t>
  </si>
  <si>
    <t xml:space="preserve">TE SOLDAVEL, PVC, 90 GRAUS, 85 MM, PARA AGUA FRIA PREDIAL (NBR 5648)</t>
  </si>
  <si>
    <t xml:space="preserve">TE SOLDAVEL, PVC, 90 GRAUS,50 MM, PARA AGUA FRIA PREDIAL (NBR 5648)</t>
  </si>
  <si>
    <t xml:space="preserve">TE 45 GRAUS DE FERRO GALVANIZADO, COM ROSCA BSP, DE 1 1/2"</t>
  </si>
  <si>
    <t xml:space="preserve">TE 45 GRAUS DE FERRO GALVANIZADO, COM ROSCA BSP, DE 1 1/4"</t>
  </si>
  <si>
    <t xml:space="preserve">TE 45 GRAUS DE FERRO GALVANIZADO, COM ROSCA BSP, DE 1/2"</t>
  </si>
  <si>
    <t xml:space="preserve">TE 45 GRAUS DE FERRO GALVANIZADO, COM ROSCA BSP, DE 1"</t>
  </si>
  <si>
    <t xml:space="preserve">TE 45 GRAUS DE FERRO GALVANIZADO, COM ROSCA BSP, DE 2 1/2"</t>
  </si>
  <si>
    <t xml:space="preserve">TE 45 GRAUS DE FERRO GALVANIZADO, COM ROSCA BSP, DE 2"</t>
  </si>
  <si>
    <t xml:space="preserve">TE 45 GRAUS DE FERRO GALVANIZADO, COM ROSCA BSP, DE 3/4"</t>
  </si>
  <si>
    <t xml:space="preserve">TE 45 GRAUS DE FERRO GALVANIZADO, COM ROSCA BSP, DE 3"</t>
  </si>
  <si>
    <t xml:space="preserve">TE 45 GRAUS DE FERRO GALVANIZADO, COM ROSCA BSP, DE 4"</t>
  </si>
  <si>
    <t xml:space="preserve">TE 90 GRAUS EM ACO CARBONO, SOLDAVEL, PRESSAO 3.000 LBS, DN 1 1/2"</t>
  </si>
  <si>
    <t xml:space="preserve">TE 90 GRAUS EM ACO CARBONO, SOLDAVEL, PRESSAO 3.000 LBS, DN 1 1/4"</t>
  </si>
  <si>
    <t xml:space="preserve">TE 90 GRAUS EM ACO CARBONO, SOLDAVEL, PRESSAO 3.000 LBS, DN 1/2"</t>
  </si>
  <si>
    <t xml:space="preserve">TE 90 GRAUS EM ACO CARBONO, SOLDAVEL, PRESSAO 3.000 LBS, DN 1"</t>
  </si>
  <si>
    <t xml:space="preserve">TE 90 GRAUS EM ACO CARBONO, SOLDAVEL, PRESSAO 3.000 LBS, DN 2 1/2"</t>
  </si>
  <si>
    <t xml:space="preserve">TE 90 GRAUS EM ACO CARBONO, SOLDAVEL, PRESSAO 3.000 LBS, DN 2"</t>
  </si>
  <si>
    <t xml:space="preserve">TE 90 GRAUS EM ACO CARBONO, SOLDAVEL, PRESSAO 3.000 LBS, DN 3/4"</t>
  </si>
  <si>
    <t xml:space="preserve">TE 90 GRAUS EM ACO CARBONO, SOLDAVEL, PRESSAO 3.000 LBS, DN 3"</t>
  </si>
  <si>
    <t xml:space="preserve">TE, PLASTICO, DN 16 MM, PARA CONEXAO COM CRIMPAGEM EM TUBO PEX</t>
  </si>
  <si>
    <t xml:space="preserve">TE, PLASTICO, DN 20 MM, PARA CONEXAO COM CRIMPAGEM EM TUBO PEX</t>
  </si>
  <si>
    <t xml:space="preserve">TE, PLASTICO, DN 25 MM, PARA CONEXAO COM CRIMPAGEM EM TUBO PEX</t>
  </si>
  <si>
    <t xml:space="preserve">TE, PLASTICO, DN 32 MM, PARA CONEXAO COM CRIMPAGEM EM TUBO PEX</t>
  </si>
  <si>
    <t xml:space="preserve">TE, PVC LEVE, CURTO, 90 GRAUS, 150 MM, PARA ESGOTO</t>
  </si>
  <si>
    <t xml:space="preserve">TE, PVC PBA, BBB, 90 GRAUS, DN 100 / DE 110 MM, PARA REDE  AGUA (NBR 10351)</t>
  </si>
  <si>
    <t xml:space="preserve">TE, PVC PBA, BBB, 90 GRAUS, DN 50 / DE 60 MM, PARA REDE AGUA (NBR 10351)</t>
  </si>
  <si>
    <t xml:space="preserve">TE, PVC PBA, BBB, 90 GRAUS, DN 75 / DE 85 MM, PARA REDE AGUA (NBR 10351)</t>
  </si>
  <si>
    <t xml:space="preserve">TE, PVC, SERIE R, 100 X 100 MM, PARA ESGOTO PREDIAL</t>
  </si>
  <si>
    <t xml:space="preserve">TE, PVC, SERIE R, 100 X 75 MM, PARA ESGOTO PREDIAL</t>
  </si>
  <si>
    <t xml:space="preserve">TE, PVC, SERIE R, 150 X 100 MM, PARA ESGOTO PREDIAL</t>
  </si>
  <si>
    <t xml:space="preserve">TE, PVC, SERIE R, 150 X 150 MM, PARA ESGOTO PREDIAL</t>
  </si>
  <si>
    <t xml:space="preserve">TE, PVC, SERIE R, 75 X 75 MM, PARA ESGOTO PREDIAL</t>
  </si>
  <si>
    <t xml:space="preserve">TE, PVC, 90 GRAUS, BBB, JE, DN 100 MM, PARA REDE COLETORA ESGOTO (NBR 10569)</t>
  </si>
  <si>
    <t xml:space="preserve">TE, PVC, 90 GRAUS, BBB, JE, DN 100 MM, PARA TUBO CORRUGADO E/OU LISO, REDE COLETORA ESGOTO (NBR 10569</t>
  </si>
  <si>
    <t xml:space="preserve">TE, PVC, 90 GRAUS, BBB, JE, DN 150 MM, PARA REDE COLETORA ESGOTO (NBR 10569)</t>
  </si>
  <si>
    <t xml:space="preserve">TE, PVC, 90 GRAUS, BBB, JE, DN 150 MM, PARA TUBO CORRUGADO E/OU LISO, REDE COLETORA ESGOTO (NBR 10569)</t>
  </si>
  <si>
    <t xml:space="preserve">TE, PVC, 90 GRAUS, BBB, JE, DN 200 MM, PARA REDE COLETORA ESGOTO (NBR 10569)</t>
  </si>
  <si>
    <t xml:space="preserve">TE, PVC, 90 GRAUS, BBB, JE, DN 200 MM, PARA TUBO CORRUGADO E/OU LISO, REDE COLETORA ESGOTO (NBR 10569)</t>
  </si>
  <si>
    <t xml:space="preserve">TE, PVC, 90 GRAUS, BBB, JE, DN 250 MM, PARA TUBO CORRUGADO E/OU LISO, REDE COLETORA ESGOTO (NBR 10569)</t>
  </si>
  <si>
    <t xml:space="preserve">TE, PVC, 90 GRAUS, BBB, JE, DN 300 MM, PARA TUBO CORRUGADO E/OU LISO, REDE COLETORA ESGOTO (NBR 10569)</t>
  </si>
  <si>
    <t xml:space="preserve">TE, PVC, 90 GRAUS, BBP, JE, DN 100 MM, PARA REDE COLETORA ESGOTO (NBR 10569)</t>
  </si>
  <si>
    <t xml:space="preserve">TECNICO DE EDIFICACOES</t>
  </si>
  <si>
    <t xml:space="preserve">TECNICO DE EDIFICACOES (MENSALISTA)</t>
  </si>
  <si>
    <t xml:space="preserve">TECNICO EM LABORATORIO E CAMPO DE CONSTRUCAO CIVIL</t>
  </si>
  <si>
    <t xml:space="preserve">TECNICO EM LABORATORIO E CAMPO DE CONSTRUCAO CIVIL (MENSALISTA)</t>
  </si>
  <si>
    <t xml:space="preserve">TECNICO EM SEGURANCA DO TRABALHO</t>
  </si>
  <si>
    <t xml:space="preserve">TECNICO EM SEGURANCA DO TRABALHO (MENSALISTA)</t>
  </si>
  <si>
    <t xml:space="preserve">TECNICO EM SONDAGEM</t>
  </si>
  <si>
    <t xml:space="preserve">TECNICO EM SONDAGEM (MENSALISTA)</t>
  </si>
  <si>
    <t xml:space="preserve">TELA ARAME GALVANIZADO REVESTIDO COM POLIMERO, MALHA HEXAGONAL DUPLA TORCAO, 8 X 10 CM (ZN/AL REVESTIDO COM POLIMERO), FIO *2,4* MM</t>
  </si>
  <si>
    <t xml:space="preserve">TELA DE ACO SOLDADA GALVANIZADA/ZINCADA PARA ALVENARIA, FIO  D = *1,20 A 1,70* MM, MALHA 15 X 15 MM, (C X L) *50 X 12* CM</t>
  </si>
  <si>
    <t xml:space="preserve">TELA DE ACO SOLDADA GALVANIZADA/ZINCADA PARA ALVENARIA, FIO  D = *1,20 A 1,70* MM, MALHA 15 X 15 MM, (C X L) *50 X 17,5* CM</t>
  </si>
  <si>
    <t xml:space="preserve">TELA DE ACO SOLDADA GALVANIZADA/ZINCADA PARA ALVENARIA, FIO  D = *1,24 MM, MALHA 25 X 25 MM</t>
  </si>
  <si>
    <t xml:space="preserve">TELA DE ACO SOLDADA GALVANIZADA/ZINCADA PARA ALVENARIA, FIO D = *1,20 A 1,70* MM, MALHA 15 X 15 MM, (C X L) *50 X 10,5* CM</t>
  </si>
  <si>
    <t xml:space="preserve">TELA DE ACO SOLDADA GALVANIZADA/ZINCADA PARA ALVENARIA, FIO D = *1,20 A 1,70* MM, MALHA 15 X 15 MM, (C X L) *50 X 6* CM</t>
  </si>
  <si>
    <t xml:space="preserve">TELA DE ACO SOLDADA GALVANIZADA/ZINCADA PARA ALVENARIA, FIO D = *1,20 A 1,70* MM, MALHA 15 X 15 MM, (C X L) *50 X 7,5* CM</t>
  </si>
  <si>
    <t xml:space="preserve">TELA DE ACO SOLDADA NERVURADA CA-60, Q-138, (2,20 KG/M2), DIAMETRO DO FIO = 4,2 MM, LARGURA =  2,45 X 120 M DE COMPRIMENTO, ESPACAMENTO DA MALHA = 10  X 10 CM</t>
  </si>
  <si>
    <t xml:space="preserve">TELA DE ACO SOLDADA NERVURADA CA-60, Q-138, (2,20 KG/M2), DIAMETRO DO FIO = 4,2 MM, LARGURA =  2,45 X 120 M DE COMPRIMENTO, ESPACAMENTO DA MALHA = 10 X 10 CM</t>
  </si>
  <si>
    <t xml:space="preserve">TELA DE ACO SOLDADA NERVURADA CA-60, Q-61, (0,97 KG/M2), DIAMETRO DO FIO = 3,4 MM, LARGURA =  2,45 X 120 M DE COMPRIMENTO, ESPACAMENTO DA MALHA = 15  X 15 CM</t>
  </si>
  <si>
    <t xml:space="preserve">TELA DE ACO SOLDADA NERVURADA CA-60, Q-61, (0,97 KG/M2), DIAMETRO DO FIO = 3,4 MM, LARGURA =  2,45 X 120 M DE COMPRIMENTO, ESPACAMENTO DA MALHA = 15 X 15 CM</t>
  </si>
  <si>
    <t xml:space="preserve">TELA DE ACO SOLDADA NERVURADA CA-60, Q-92, (1,48 KG/M2), DIAMETRO DO FIO = 4,2 MM, LARGURA =  2,45 X 60 M DE COMPRIMENTO, ESPACAMENTO DA MALHA = 15  X 15 CM</t>
  </si>
  <si>
    <t xml:space="preserve">TELA DE ACO SOLDADA NERVURADA CA-60, Q-92, (1,48 KG/M2), DIAMETRO DO FIO = 4,2 MM, LARGURA =  2,45 X 60 M DE COMPRIMENTO, ESPACAMENTO DA MALHA = 15 X 15 CM</t>
  </si>
  <si>
    <t xml:space="preserve">TELA DE ACO SOLDADA NERVURADA, CA-60, L-159, (1,69 KG/M2), DIAMETRO DO FIO = 4,5 MM, LARGURA =  2,45 M, ESPACAMENTO DA MALHA = 30 X 10 CM</t>
  </si>
  <si>
    <t xml:space="preserve">TELA DE ACO SOLDADA NERVURADA, CA-60, Q-113, (1,8 KG/M2), DIAMETRO DO FIO = 3,8 MM, LARGURA =  2,45 M, ESPACAMENTO DA MALHA = 10 X 10 CM</t>
  </si>
  <si>
    <t xml:space="preserve">TELA DE ACO SOLDADA NERVURADA, CA-60, Q-196, (3,11 KG/M2), DIAMETRO DO FIO = 5,0 MM, LARGURA =  2,45 M, ESPACAMENTO DA MALHA = 10 X 10 CM</t>
  </si>
  <si>
    <t xml:space="preserve">TELA DE ACO SOLDADA NERVURADA, CA-60, T-196, (2,11 KG/M2), DIAMETRO DO FIO = 5,0 MM, LARGURA =  2,45 M, ESPACAMENTO DA MALHA = 30 X 10 CM</t>
  </si>
  <si>
    <t xml:space="preserve">TELA DE ANIAGEM (JUTA)</t>
  </si>
  <si>
    <t xml:space="preserve">TELA DE ARAME GALV QUADRANGULAR / LOSANGULAR,  FIO 2,11 MM (14  BWG), MALHA  8 X 8 CM, H = 2 M</t>
  </si>
  <si>
    <t xml:space="preserve">TELA DE ARAME GALV QUADRANGULAR / LOSANGULAR,  FIO 2,11 MM (14 BWG), MALHA  5 X 5 CM, H = 2 M</t>
  </si>
  <si>
    <t xml:space="preserve">TELA DE ARAME GALV QUADRANGULAR / LOSANGULAR,  FIO 2,77 MM (12  BWG), MALHA  10 X 10 CM, H = 2 M</t>
  </si>
  <si>
    <t xml:space="preserve">TELA DE ARAME GALV QUADRANGULAR / LOSANGULAR,  FIO 2,77 MM (12  BWG), MALHA  8 X 8 CM, H = 2 M</t>
  </si>
  <si>
    <t xml:space="preserve">TELA DE ARAME GALV QUADRANGULAR / LOSANGULAR,  FIO 2,77 MM (12 BWG), MALHA  5 X 5 CM, H = 2 M</t>
  </si>
  <si>
    <t xml:space="preserve">TELA DE ARAME GALV QUADRANGULAR / LOSANGULAR,  FIO 3,4 MM (10  BWG), MALHA  5 X 5 CM, H = 2 M</t>
  </si>
  <si>
    <t xml:space="preserve">TELA DE ARAME GALV QUADRANGULAR / LOSANGULAR,  FIO 4,19 MM (8 BWG), MALHA  5 X 5 CM, H = 2 M</t>
  </si>
  <si>
    <t xml:space="preserve">TELA DE ARAME GALV REVESTIDO EM PVC, QUADRANGULAR / LOSANGULAR,  FIO 1,24 MM (18 BWG), BITOLA = *1,9* MM, MALHA  1,9 X 1,9  CM, H = 2 M</t>
  </si>
  <si>
    <t xml:space="preserve">TELA DE ARAME GALV REVESTIDO EM PVC, QUADRANGULAR / LOSANGULAR,  FIO 2,11 MM (14 BWG), BITOLA FINAL = *2,8* MM, MALHA  *8 X 8* CM, H = 2 M</t>
  </si>
  <si>
    <t xml:space="preserve">TELA DE ARAME GALV REVESTIDO EM PVC, QUADRANGULAR / LOSANGULAR,  FIO 2,77 MM (12 BWG), BITOLA FINAL = *3,8* MM, MALHA  7,5 X 7,5 CM, H = 2 M</t>
  </si>
  <si>
    <t xml:space="preserve">TELA DE ARAME GALV REVESTIDO EM PVC, QUADRANGULAR/LOSANGULAR, FIO 2,77 MM (12 BWG), MALHA 3 X 3 CM, H = 2 M</t>
  </si>
  <si>
    <t xml:space="preserve">TELA DE ARAME GALV, HEXAGONAL,  FIO 0,56 MM (24  BWG), MALHA  1/2", H = 1 M</t>
  </si>
  <si>
    <t xml:space="preserve">TELA DE ARAME ONDULADA, FIO *2,77* MM (12 BWG), MALHA 5 X 5 CM, H = 2 M</t>
  </si>
  <si>
    <t xml:space="preserve">TELA DE FIBRA DE VIDRO, ACABAMENTO ANTI-ALCALINO, MALHA 10 X 10 MM</t>
  </si>
  <si>
    <t xml:space="preserve">TELA EM MALHA HEXAGONAL DE DUPLA TORCAO 8 X 10 CM (ZN/AL REVESTIDO COM POLIMERO), FIO 2,7 MM, COM GEOMANTA OU BIOMANTA, DIMENSOES 4,0 X 2,0 X 0,6 M, COM INCLINACAO DE 70 GRAUS, PARA SOLO REFORCADO</t>
  </si>
  <si>
    <t xml:space="preserve">TELA EM METAL PARA ESTUQUE (DEPLOYE)</t>
  </si>
  <si>
    <t xml:space="preserve">TELA FACHADEIRA EM POLIETILENO, ROLO DE 3 X 100 M (L X C), COR BRANCA, SEM LOGOMARCA - PARA PROTECAO DE OBRAS</t>
  </si>
  <si>
    <t xml:space="preserve">TELA PLASTICA LARANJA, TIPO TAPUME PARA SINALIZACAO, MALHA RETANGULAR, ROLO 1.20 X 50 M (L X C)</t>
  </si>
  <si>
    <t xml:space="preserve">TELA PLASTICA TECIDA LISTRADA BRANCA E LARANJA, TIPO GUARDA CORPO, EM POLIETILENO MONOFILADO, ROLO 1,20 X 50 M (L X C)</t>
  </si>
  <si>
    <t xml:space="preserve">TELA SOLDADA ARAME GALVANIZADO 12 BWG (2,77MM), MALHA 15 X 5 CM</t>
  </si>
  <si>
    <t xml:space="preserve">TELHA ALUMINIO ONDULADA, ALTURA = *18* MM, E = 0,5 MM</t>
  </si>
  <si>
    <t xml:space="preserve">TELHA ALUMINIO ONDULADA, ALTURA = *18* MM, E = 0,6 MM</t>
  </si>
  <si>
    <t xml:space="preserve">TELHA ALUMINIO ONDULADA, ALTURA = *18* MM, E = 0,7 MM</t>
  </si>
  <si>
    <t xml:space="preserve">TELHA CERAMICA TIPO AMERICANA, COMPRIMENTO DE *45* CM, RENDIMENTO DE *12* TELHAS/M2</t>
  </si>
  <si>
    <t xml:space="preserve">TELHA DE ACO ZINCADO ONDULADA, A = *17* MM, E = 0,5 MM, SEM PINTURA</t>
  </si>
  <si>
    <t xml:space="preserve">TELHA DE ACO ZINCADO TRAPEZOIDAL AUTOPORTANTE, A = 120 MM, E = 0,95 MM, COM PINTURA ELETROSTATICA BRANCA EM 1 FACE</t>
  </si>
  <si>
    <t xml:space="preserve">TELHA DE ACO ZINCADO TRAPEZOIDAL AUTOPORTANTE, A = 120 MM, E = 0,95 MM, SEM PINTURA</t>
  </si>
  <si>
    <t xml:space="preserve">TELHA DE ACO ZINCADO TRAPEZOIDAL AUTOPORTANTE, A = 259 MM, E = 0,95 MM, COM PINTURA ELETROSTATICA BRANCA EM 1 FACE</t>
  </si>
  <si>
    <t xml:space="preserve">TELHA DE ACO ZINCADO TRAPEZOIDAL AUTOPORTANTE, A = 259 MM, E = 0,95 MM, SEM PINTURA</t>
  </si>
  <si>
    <t xml:space="preserve">TELHA DE ACO ZINCADO TRAPEZOIDAL, A = *40* MM, E = 0,5 MM, SEM PINTURA</t>
  </si>
  <si>
    <t xml:space="preserve">TELHA DE ALUMINIO TRAPEZOIDAL, ALTURA = 38 MM, E = 0,5 MM (LARGURA = 1056 MM E COMPRIMENTO = 5000 MM)</t>
  </si>
  <si>
    <t xml:space="preserve">TELHA DE ALUMINIO TRAPEZOIDAL, ALTURA = 38 MM, E = 0,7 MM (LARGURA = 1056 MM E COMPRIMENTO = 5000 MM)</t>
  </si>
  <si>
    <t xml:space="preserve">TELHA DE BARRO / CERAMICA, NAO ESMALTADA, TIPO COLONIAL, CANAL, PLAN, PAULISTA, COMPRIMENTO DE *44 A 50* CM, RENDIMENTO DE COBERTURA DE *26* TELHAS/M2</t>
  </si>
  <si>
    <t xml:space="preserve">TELHA DE BARRO / CERAMICA, TIPO ROMANA, AMERICANA, PORTUGUESA, FRANCESA, COMPRIMENTO DE *41* CM,  RENDIMENTO DE *16* TELHAS/M2</t>
  </si>
  <si>
    <t xml:space="preserve">TELHA DE CONCRETO TIPO CLASSICA, COR CINZA, COMPRIMENTO DE *42* CM, RENDIMENTO DE *10* TELHAS/M2 (COLETADO CAIXA)</t>
  </si>
  <si>
    <t xml:space="preserve">TELHA DE FIBRA DE VIDRO ONDULADA INCOLOR, E = 0,6 MM, DE *0,50 X 2,44* M</t>
  </si>
  <si>
    <t xml:space="preserve">TELHA DE FIBROCIMENTO E = 6 MM, DE 3,00 X 1,06 M (SEM AMIANTO)</t>
  </si>
  <si>
    <t xml:space="preserve">TELHA DE FIBROCIMENTO E = 6 MM, DE 4,10 X 1,06 M (SEM AMIANTO)</t>
  </si>
  <si>
    <t xml:space="preserve">TELHA DE FIBROCIMENTO E = 6 MM, DE 4,60 X 1,06 M (SEM AMIANTO)</t>
  </si>
  <si>
    <t xml:space="preserve">TELHA DE FIBROCIMENTO E = 8 MM, DE 3,00 X 1,06 M (SEM AMIANTO)</t>
  </si>
  <si>
    <t xml:space="preserve">TELHA DE FIBROCIMENTO E = 8 MM, DE 4,10 X 1,06 M (SEM AMIANTO)</t>
  </si>
  <si>
    <t xml:space="preserve">TELHA DE FIBROCIMENTO E = 8 MM, DE 4,60 X 1,06 M (SEM AMIANTO)</t>
  </si>
  <si>
    <t xml:space="preserve">TELHA DE FIBROCIMENTO E= 8 MM, DE *3,70 X 1,06* M (SEM AMIANTO)</t>
  </si>
  <si>
    <t xml:space="preserve">TELHA DE FIBROCIMENTO ONDULADA E = 4 MM, DE 1,22 X 0,50 M (SEM AMIANTO)</t>
  </si>
  <si>
    <t xml:space="preserve">TELHA DE FIBROCIMENTO ONDULADA E = 4 MM, DE 2,13 X 0,50 M (SEM AMIANTO)</t>
  </si>
  <si>
    <t xml:space="preserve">TELHA DE FIBROCIMENTO ONDULADA E = 4 MM, DE 2,44 X 0,50 M (SEM AMIANTO)</t>
  </si>
  <si>
    <t xml:space="preserve">TELHA DE FIBROCIMENTO ONDULADA E = 6 MM, DE 1,53 X 1,10 M (SEM AMIANTO)</t>
  </si>
  <si>
    <t xml:space="preserve">TELHA DE FIBROCIMENTO ONDULADA E = 6 MM, DE 1,83 X 1,10 M (SEM AMIANTO)</t>
  </si>
  <si>
    <t xml:space="preserve">TELHA DE FIBROCIMENTO ONDULADA E = 6 MM, DE 2,44 X 1,10 M (SEM AMIANTO)</t>
  </si>
  <si>
    <t xml:space="preserve">TELHA DE FIBROCIMENTO ONDULADA E = 6 MM, DE 3,66 X 1,10 M (SEM AMIANTO)</t>
  </si>
  <si>
    <t xml:space="preserve">TELHA DE FIBROCIMENTO ONDULADA E = 8 MM, DE 1,53 X 1,10 M (SEM AMIANTO)</t>
  </si>
  <si>
    <t xml:space="preserve">TELHA DE FIBROCIMENTO ONDULADA E = 8 MM, DE 1,83 X 1,10 M (SEM AMIANTO)</t>
  </si>
  <si>
    <t xml:space="preserve">TELHA DE FIBROCIMENTO ONDULADA E = 8 MM, DE 2,44 X 1,10 M (SEM AMIANTO)</t>
  </si>
  <si>
    <t xml:space="preserve">TELHA DE FIBROCIMENTO ONDULADA E = 8 MM, DE 3,66 X 1,10 M (SEM AMIANTO)</t>
  </si>
  <si>
    <t xml:space="preserve">TELHA DE VIDRO TIPO FRANCESA, *39 X 23* CM</t>
  </si>
  <si>
    <t xml:space="preserve">TELHA ESTRUTURAL DE FIBROCIMENTO 1 ABA, DE 0,52 X 2,00 M (SEM AMIANTO)</t>
  </si>
  <si>
    <t xml:space="preserve">TELHA ESTRUTURAL DE FIBROCIMENTO 1 ABA, DE 0,52 X 2,50 M (SEM AMIANTO)</t>
  </si>
  <si>
    <t xml:space="preserve">TELHA ESTRUTURAL DE FIBROCIMENTO 1 ABA, DE 0,52 X 3,60 M (SEM AMIANTO)</t>
  </si>
  <si>
    <t xml:space="preserve">TELHA ESTRUTURAL DE FIBROCIMENTO 1 ABA, DE 0,52 X 4,00 M (SEM AMIANTO)</t>
  </si>
  <si>
    <t xml:space="preserve">TELHA ESTRUTURAL DE FIBROCIMENTO 1 ABA, DE 0,52 X 4,50 M (SEM AMIANTO)</t>
  </si>
  <si>
    <t xml:space="preserve">TELHA ESTRUTURAL DE FIBROCIMENTO 1 ABA, DE 0,52 X 5,00 M (SEM AMIANTO)</t>
  </si>
  <si>
    <t xml:space="preserve">TELHA ESTRUTURAL DE FIBROCIMENTO 1 ABA, DE 0,52 X 5,50 M (SEM AMIANTO)</t>
  </si>
  <si>
    <t xml:space="preserve">TELHA ESTRUTURAL DE FIBROCIMENTO 1 ABA, DE 0,52 X 6,00 M (SEM AMIANTO)</t>
  </si>
  <si>
    <t xml:space="preserve">TELHA ESTRUTURAL DE FIBROCIMENTO 1 ABA, DE 0,52 X 6,50 M (SEM AMIANTO)</t>
  </si>
  <si>
    <t xml:space="preserve">TELHA ESTRUTURAL DE FIBROCIMENTO 1 ABA, DE 0,52 X 7,20 M (SEM AMIANTO)</t>
  </si>
  <si>
    <t xml:space="preserve">TELHA ESTRUTURAL DE FIBROCIMENTO 2 ABAS, DE 1,00 X 3,00 M (SEM AMIANTO)</t>
  </si>
  <si>
    <t xml:space="preserve">TELHA ESTRUTURAL DE FIBROCIMENTO 2 ABAS, DE 1,00 X 4,60 M (SEM AMIANTO)</t>
  </si>
  <si>
    <t xml:space="preserve">TELHA ESTRUTURAL DE FIBROCIMENTO 2 ABAS, DE 1,00 X 6,00 M (SEM AMIANTO)</t>
  </si>
  <si>
    <t xml:space="preserve">TELHA ESTRUTURAL DE FIBROCIMENTO 2 ABAS, DE 1,00 X 7,40 M (SEM AMIANTO)</t>
  </si>
  <si>
    <t xml:space="preserve">TELHA ESTRUTURAL DE FIBROCIMENTO 2 ABAS, DE 1,00 X 8,20 M (SEM AMIANTO)</t>
  </si>
  <si>
    <t xml:space="preserve">TELHA ESTRUTURAL DE FIBROCIMENTO 2 ABAS, DE 1,00 X 9,20 M (SEM AMIANTO)</t>
  </si>
  <si>
    <t xml:space="preserve">TELHA GALVALUME COM ISOLAMENTO TERMOACUSTICO EM ESPUMA RIGIDA DE POLIURETANO (PU) INJETADO, ESPESSURA DE 30 MM, DENSIDADE DE 35 KG/M3, COM DUAS FACES TRAPEZOIDAIS, ACABAMENTO NATURAL (NAO INCLUI ACESSORIOS DE FIXACAO) (COLETADO CAIXA)</t>
  </si>
  <si>
    <t xml:space="preserve">TELHA ISOLANTE COM NUCLEO EM POLIESTIRENO (EPS), E = 30 MM, REVESTIDA EM ACO ZINCADO *0,5* MM COM PRE-PINTURA NAS DUAS FACES, FACE SUPERIOR EM TELHA TRAPEZOIDAL E FACE INFERIOR EM CHAPA PLANA (NAO INCLUI ACESSORIOS DE FIXACAO)</t>
  </si>
  <si>
    <t xml:space="preserve">TELHA ISOLANTE COM NUCLEO EM POLIESTIRENO (EPS), E = 50 MM, REVESTIDA EM ACO ZINCADO *0,5* MM COM PRE-PINTURA NAS DUAS FACES, FACE SUPERIOR EM TELHA TRAPEZOIDAL E FACE INFERIOR EM CHAPA PLANA (NAO INCLUI ACESSORIOS DE FIXACAO)</t>
  </si>
  <si>
    <t xml:space="preserve">TELHA ISOLANTE COM NUCLEO EM POLIESTIRENO (EPS), E = 50 MM, REVESTIDA EM TELHA TRAPEZOIDAL DE ACO ZINCADO *0,5* MM COM PRE-PINTURA NAS DUAS FACES (NAO INCLUI ACESSORIOS DE FIXACAO)</t>
  </si>
  <si>
    <t xml:space="preserve">TELHA VIDRO TIPO CANAL OU COLONIAL, C = 46 A 50 CM</t>
  </si>
  <si>
    <t xml:space="preserve">TELHADOR</t>
  </si>
  <si>
    <t xml:space="preserve">TELHADOR ( MENSALISTA )</t>
  </si>
  <si>
    <t xml:space="preserve">TERMINAL A COMPRESSAO EM COBRE ESTANHADO PARA CABO 10 MM2, 1 FURO E 1 COMPRESSAO, PARA PARAFUSO DE FIXACAO M6</t>
  </si>
  <si>
    <t xml:space="preserve">TERMINAL A COMPRESSAO EM COBRE ESTANHADO PARA CABO 120 MM2, 1 FURO E 1 COMPRESSAO, PARA PARAFUSO DE FIXACAO M12</t>
  </si>
  <si>
    <t xml:space="preserve">TERMINAL A COMPRESSAO EM COBRE ESTANHADO PARA CABO 16 MM2, 1 FURO E 1 COMPRESSAO, PARA PARAFUSO DE FIXACAO M6</t>
  </si>
  <si>
    <t xml:space="preserve">TERMINAL A COMPRESSAO EM COBRE ESTANHADO PARA CABO 2,5 MM2, 1 FURO E 1 COMPRESSAO, PARA PARAFUSO DE FIXACAO M5</t>
  </si>
  <si>
    <t xml:space="preserve">TERMINAL A COMPRESSAO EM COBRE ESTANHADO PARA CABO 25 MM2, 1 FURO E 1 COMPRESSAO, PARA PARAFUSO DE FIXACAO M8</t>
  </si>
  <si>
    <t xml:space="preserve">TERMINAL A COMPRESSAO EM COBRE ESTANHADO PARA CABO 35 MM2, 1 FURO E 1 COMPRESSAO, PARA PARAFUSO DE FIXACAO M8</t>
  </si>
  <si>
    <t xml:space="preserve">TERMINAL A COMPRESSAO EM COBRE ESTANHADO PARA CABO 4 MM2, 1 FURO E 1 COMPRESSAO, PARA PARAFUSO DE FIXACAO M5</t>
  </si>
  <si>
    <t xml:space="preserve">TERMINAL A COMPRESSAO EM COBRE ESTANHADO PARA CABO 50 MM2, 1 FURO E 1 COMPRESSAO, PARA PARAFUSO DE FIXACAO M8</t>
  </si>
  <si>
    <t xml:space="preserve">TERMINAL A COMPRESSAO EM COBRE ESTANHADO PARA CABO 6 MM2, 1 FURO E 1 COMPRESSAO, PARA PARAFUSO DE FIXACAO M6</t>
  </si>
  <si>
    <t xml:space="preserve">TERMINAL A COMPRESSAO EM COBRE ESTANHADO PARA CABO 70 MM2, 1 FURO E 1 COMPRESSAO, PARA PARAFUSO DE FIXACAO M10</t>
  </si>
  <si>
    <t xml:space="preserve">TERMINAL A COMPRESSAO EM COBRE ESTANHADO PARA CABO 95 MM2, 1 FURO E 1 COMPRESSAO, PARA PARAFUSO DE FIXACAO M12</t>
  </si>
  <si>
    <t xml:space="preserve">TERMINAL AEREO EM ACO GALVANIZADO DN 5/16", COMPRIMENTO DE 350MM, COM BASE DE FIXACAO HORIZONTAL</t>
  </si>
  <si>
    <t xml:space="preserve">TERMINAL DE VENTILACAO, 100 MM, SERIE NORMAL, ESGOTO PREDIAL</t>
  </si>
  <si>
    <t xml:space="preserve">TERMINAL DE VENTILACAO, 50 MM, SERIE NORMAL, ESGOTO PREDIAL</t>
  </si>
  <si>
    <t xml:space="preserve">TERMINAL DE VENTILACAO, 75 MM, SERIE NORMAL, ESGOTO PREDIAL</t>
  </si>
  <si>
    <t xml:space="preserve">TERMINAL METALICO A PRESSAO PARA 1 CABO DE 120 MM2, COM 1 FURO DE FIXACAO</t>
  </si>
  <si>
    <t xml:space="preserve">TERMINAL METALICO A PRESSAO PARA 1 CABO DE 150 A 185 MM2, COM 2 FUROS PARA FIXACAO</t>
  </si>
  <si>
    <t xml:space="preserve">TERMINAL METALICO A PRESSAO PARA 1 CABO DE 150 MM2, COM 1 FURO DE FIXACAO</t>
  </si>
  <si>
    <t xml:space="preserve">TERMINAL METALICO A PRESSAO PARA 1 CABO DE 16 A 25 MM2, COM 2 FUROS PARA FIXACAO</t>
  </si>
  <si>
    <t xml:space="preserve">TERMINAL METALICO A PRESSAO PARA 1 CABO DE 16 MM2, COM 1 FURO DE FIXACAO</t>
  </si>
  <si>
    <t xml:space="preserve">TERMINAL METALICO A PRESSAO PARA 1 CABO DE 185 MM2, COM 1 FURO DE FIXACAO</t>
  </si>
  <si>
    <t xml:space="preserve">TERMINAL METALICO A PRESSAO PARA 1 CABO DE 240 MM2, COM 1 FURO DE FIXACAO</t>
  </si>
  <si>
    <t xml:space="preserve">TERMINAL METALICO A PRESSAO PARA 1 CABO DE 25 A 35 MM2, COM 2 FUROS PARA FIXACAO</t>
  </si>
  <si>
    <t xml:space="preserve">TERMINAL METALICO A PRESSAO PARA 1 CABO DE 25 MM2, COM 1 FURO DE FIXACAO</t>
  </si>
  <si>
    <t xml:space="preserve">TERMINAL METALICO A PRESSAO PARA 1 CABO DE 300 MM2, COM 1 FURO DE FIXACAO</t>
  </si>
  <si>
    <t xml:space="preserve">TERMINAL METALICO A PRESSAO PARA 1 CABO DE 35 MM2, COM 1 FURO DE FIXACAO</t>
  </si>
  <si>
    <t xml:space="preserve">TERMINAL METALICO A PRESSAO PARA 1 CABO DE 50 A 70 MM2, COM 2 FUROS PARA FIXACAO</t>
  </si>
  <si>
    <t xml:space="preserve">TERMINAL METALICO A PRESSAO PARA 1 CABO DE 50 MM2, COM 1 FURO DE FIXACAO</t>
  </si>
  <si>
    <t xml:space="preserve">TERMINAL METALICO A PRESSAO PARA 1 CABO DE 6 A 10 MM2, COM 1 FURO DE FIXACAO</t>
  </si>
  <si>
    <t xml:space="preserve">TERMINAL METALICO A PRESSAO PARA 1 CABO DE 70 MM2, COM 1 FURO DE FIXACAO</t>
  </si>
  <si>
    <t xml:space="preserve">TERMINAL METALICO A PRESSAO PARA 1 CABO DE 95 A 120 MM2, COM 2 FUROS PARA FIXACAO</t>
  </si>
  <si>
    <t xml:space="preserve">TERMINAL METALICO A PRESSAO PARA 1 CABO DE 95 MM2, COM 1 FURO DE FIXACAO</t>
  </si>
  <si>
    <t xml:space="preserve">TERMINAL METALICO A PRESSAO 1 CABO, PARA CABOS DE 4 A 10 MM2, COM 2 FUROS PARA FIXACAO</t>
  </si>
  <si>
    <t xml:space="preserve">TERMOFUSORA PARA TUBOS E CONEXOES EM PPR COM DIAMETROS DE 20 A 63 MM, POTENCIA DE 800 W, TENSAO 220 V</t>
  </si>
  <si>
    <t xml:space="preserve">TERMOFUSORA PARA TUBOS E CONEXOES EM PPR COM DIAMETROS DE 75 A 110 MM, POTENCIA DE *1100* W, TENSAO 220 V</t>
  </si>
  <si>
    <t xml:space="preserve">TERRA VEGETAL (ENSACADA)</t>
  </si>
  <si>
    <t xml:space="preserve">TERRA VEGETAL (GRANEL)</t>
  </si>
  <si>
    <t xml:space="preserve">TESTEIRA ANTIDERRAPANTE PARA PISO VINILICO *5 X 2,5* CM, E = 2 MM</t>
  </si>
  <si>
    <t xml:space="preserve">TIJOLO CERAMICO LAMINADO 5,5 X 11 X 23 CM</t>
  </si>
  <si>
    <t xml:space="preserve">TIJOLO CERAMICO MACICO *5 X 10 X 20* CM</t>
  </si>
  <si>
    <t xml:space="preserve">TIJOLO CERAMICO MACICO APARENTE *6 X 12 X 24* CM</t>
  </si>
  <si>
    <t xml:space="preserve">TIJOLO CERAMICO MACICO APARENTE 2 FUROS, *6,5 X 10 X 20* CM</t>
  </si>
  <si>
    <t xml:space="preserve">TIJOLO CERAMICO REFRATARIO 2,5 X 11,4 X 22,9 CM</t>
  </si>
  <si>
    <t xml:space="preserve">TIJOLO CERAMICO REFRATARIO 6,3 X 11,4 X 22,9 CM</t>
  </si>
  <si>
    <t xml:space="preserve">TIL PARA LIGACAO PREDIAL, EM PVC, JE, BBB, DN 100 X 100 MM, PARA REDE COLETORA ESGOTO (NBR 10569)</t>
  </si>
  <si>
    <t xml:space="preserve">TIL TUBO QUEDA, EM PVC, JE, BBB, DN 100 X 100 MM, PARA REDE COLETORA DE ESGOTO (NBR 10569)</t>
  </si>
  <si>
    <t xml:space="preserve">TINTA A BASE DE RESINA ACRILICA EMULSIONADA EM AGUA, PARA SINALIZACAO HORIZONTAL VIARIA (NBR 13699)</t>
  </si>
  <si>
    <t xml:space="preserve">TINTA A BASE DE RESINA ACRILICA, PARA SINALIZACAO HORIZONTAL VIARIA (NBR 11862)</t>
  </si>
  <si>
    <t xml:space="preserve">TINTA A OLEO BRILHANTE PARA MADEIRA E METAIS</t>
  </si>
  <si>
    <t xml:space="preserve">TINTA ACRILICA PARA CERAMICA</t>
  </si>
  <si>
    <t xml:space="preserve">TINTA ACRILICA PREMIUM PARA PISO</t>
  </si>
  <si>
    <t xml:space="preserve">TINTA ACRILICA PREMIUM, COR BRANCO  FOSCO</t>
  </si>
  <si>
    <t xml:space="preserve">TINTA ACRILICA PREMIUM, COR BRANCO FOSCO</t>
  </si>
  <si>
    <t xml:space="preserve">TINTA ASFALTICA IMPERMEABILIZANTE DILUIDA EM SOLVENTE, PARA MATERIAIS CIMENTICIOS, METAL E MADEIRA</t>
  </si>
  <si>
    <t xml:space="preserve">TINTA ASFALTICA IMPERMEABILIZANTE DISPERSA EM AGUA, PARA MATERIAIS CIMENTICIOS</t>
  </si>
  <si>
    <t xml:space="preserve">TINTA BORRACHA CLORADA, ACABAMENTO SEMIBRILHO, BRANCA</t>
  </si>
  <si>
    <t xml:space="preserve">TINTA BORRACHA CLORADA, ACABAMENTO SEMIBRILHO, CORES VIVAS</t>
  </si>
  <si>
    <t xml:space="preserve">TINTA BORRACHA, CLORADA, ACABAMENTO SEMIBRILHO, PRETA</t>
  </si>
  <si>
    <t xml:space="preserve">TINTA EPOXI PREMIUM, BRANCA</t>
  </si>
  <si>
    <t xml:space="preserve">TINTA ESMALTE SINTETICO GRAFITE COM PROTECAO PARA METAIS FERROSOS</t>
  </si>
  <si>
    <t xml:space="preserve">TINTA ESMALTE SINTETICO PREMIUM ACETINADO</t>
  </si>
  <si>
    <t xml:space="preserve">TINTA ESMALTE SINTETICO PREMIUM BRILHANTE</t>
  </si>
  <si>
    <t xml:space="preserve">TINTA ESMALTE SINTETICO PREMIUM FOSCO</t>
  </si>
  <si>
    <t xml:space="preserve">TINTA LATEX ACRILICA ECONOMICA, COR BRANCA</t>
  </si>
  <si>
    <t xml:space="preserve">TINTA LATEX ACRILICA STANDARD, COR BRANCA</t>
  </si>
  <si>
    <t xml:space="preserve">TINTA LATEX PVA PREMIUM,  COR BRANCA</t>
  </si>
  <si>
    <t xml:space="preserve">TINTA LATEX PVA PREMIUM, COR BRANCA</t>
  </si>
  <si>
    <t xml:space="preserve">TINTA LATEX PVA STANDARD, COR BRANCA</t>
  </si>
  <si>
    <t xml:space="preserve">TINTA MINERAL IMPERMEAVEL EM PO, BRANCA</t>
  </si>
  <si>
    <t xml:space="preserve">TINTA PROTETORA SUPERFICIE METALICA ALUMINIO</t>
  </si>
  <si>
    <t xml:space="preserve">TINTA/REVESTIMENTO  A BASE DE RESINA EPOXI COM ALCATRAO, BICOMPONENTE</t>
  </si>
  <si>
    <t xml:space="preserve">TIRANTE COM ELO, EM ARAME GALVANIZADO RIGIDO, NUMERO 10, COMPRIMENTO 2000 MM, PARA PENDURAL DE FORRO REMOVIVEL</t>
  </si>
  <si>
    <t xml:space="preserve">TIRANTE EM FERRO GALVANIZADO PARA CONTRAVENTAMENTO DE TELHA CANALETE 90, 1/4 " X 400 MM</t>
  </si>
  <si>
    <t xml:space="preserve">TOMADA INDUSTRIAL DE EMBUTIR 3P+T 30 A, 440 V, COM TRAVA, COM PLACA</t>
  </si>
  <si>
    <t xml:space="preserve">TOMADA INDUSTRIAL DE EMBUTIR 3P+T 30 A, 440 V, COM TRAVA, SEM PLACA</t>
  </si>
  <si>
    <t xml:space="preserve">TOMADA PARA ANTENA DE TV, CABO COAXIAL DE 9 MM (APENAS MODULO)</t>
  </si>
  <si>
    <t xml:space="preserve">TOMADA PARA ANTENA DE TV, CABO COAXIAL DE 9 MM, CONJUNTO MONTADO PARA EMBUTIR 4" X 2" (PLACA + SUPORTE + MODULO)</t>
  </si>
  <si>
    <t xml:space="preserve">TOMADA RJ11, 2 FIOS (APENAS MODULO)</t>
  </si>
  <si>
    <t xml:space="preserve">TOMADA RJ11, 2 FIOS, CONJUNTO MONTADO PARA EMBUTIR 4" X 2" (PLACA + SUPORTE + MODULO)</t>
  </si>
  <si>
    <t xml:space="preserve">TOMADA RJ45, 8 FIOS, CAT 5E (APENAS MODULO)</t>
  </si>
  <si>
    <t xml:space="preserve">TOMADA RJ45, 8 FIOS, CAT 5E, CONJUNTO MONTADO PARA EMBUTIR 4" X 2" (PLACA + SUPORTE + MODULO)</t>
  </si>
  <si>
    <t xml:space="preserve">TOMADA 2P+T 10A, 250V  (APENAS MODULO)</t>
  </si>
  <si>
    <t xml:space="preserve">TOMADA 2P+T 10A, 250V, CONJUNTO MONTADO PARA EMBUTIR 4" X 2" (PLACA + SUPORTE + MODULO)</t>
  </si>
  <si>
    <t xml:space="preserve">TOMADA 2P+T 10A, 250V, CONJUNTO MONTADO PARA SOBREPOR 4" X 2" (CAIXA + MODULO)</t>
  </si>
  <si>
    <t xml:space="preserve">TOMADA 2P+T 20A 250V, CONJUNTO MONTADO PARA EMBUTIR 4" X 2" (PLACA + SUPORTE + MODULO)</t>
  </si>
  <si>
    <t xml:space="preserve">TOMADA 2P+T 20A, 250V  (APENAS MODULO)</t>
  </si>
  <si>
    <t xml:space="preserve">TOMADAS (2 MODULOS) 2P+T 10A, 250V, CONJUNTO MONTADO PARA EMBUTIR 4" X 2" (PLACA + SUPORTE + MODULOS)</t>
  </si>
  <si>
    <t xml:space="preserve">TOPOGRAFO</t>
  </si>
  <si>
    <t xml:space="preserve">TOPOGRAFO (MENSALISTA)</t>
  </si>
  <si>
    <t xml:space="preserve">TORNEIRA CROMADA COM BICO PARA JARDIM/TANQUE 1/2 " OU 3/4 " (REF 1153)</t>
  </si>
  <si>
    <t xml:space="preserve">TORNEIRA CROMADA CURTA SEM BICO PARA TANQUE, PADRAO POPULAR, 1/2 " OU 3/4 " (REF 1140)</t>
  </si>
  <si>
    <t xml:space="preserve">TORNEIRA CROMADA CURTA SEM BICO PARA USO GERAL  1/2 " OU 3/4 " (REF 1152)</t>
  </si>
  <si>
    <t xml:space="preserve">TORNEIRA CROMADA DE MESA PARA COZINHA BICA MOVEL COM AREJADOR 1/2 " OU 3/4 " (REF 1167)</t>
  </si>
  <si>
    <t xml:space="preserve">TORNEIRA CROMADA DE MESA PARA LAVATORIO COM SENSOR DE PRESENCA</t>
  </si>
  <si>
    <t xml:space="preserve">TORNEIRA CROMADA DE MESA PARA LAVATORIO TEMPORIZADA PRESSAO BICA BAIXA</t>
  </si>
  <si>
    <t xml:space="preserve">TORNEIRA CROMADA DE MESA PARA LAVATORIO, BICA ALTA (REF 1195)</t>
  </si>
  <si>
    <t xml:space="preserve">TORNEIRA CROMADA DE MESA PARA LAVATORIO, PADRAO POPULAR, 1/2 " OU 3/4 " (REF 1193)</t>
  </si>
  <si>
    <t xml:space="preserve">TORNEIRA CROMADA DE PAREDE LONGA PARA LAVATORIO (REF 1178)</t>
  </si>
  <si>
    <t xml:space="preserve">TORNEIRA CROMADA DE PAREDE PARA COZINHA BICA MOVEL COM AREJADOR 1/2 " OU 3/4 " (REF 1168)</t>
  </si>
  <si>
    <t xml:space="preserve">TORNEIRA CROMADA DE PAREDE PARA COZINHA COM AREJADOR 1/2 " OU 3/4 " (REF 1157)</t>
  </si>
  <si>
    <t xml:space="preserve">TORNEIRA CROMADA DE PAREDE PARA COZINHA COM AREJADOR, PADRAO POPULAR, 1/2 " OU 3/4 " (REF 1159)</t>
  </si>
  <si>
    <t xml:space="preserve">TORNEIRA CROMADA DE PAREDE PARA COZINHA SEM AREJADOR, PADRAO POPULAR, 1/2 " OU 3/4 " (REF 1158)</t>
  </si>
  <si>
    <t xml:space="preserve">TORNEIRA CROMADA SEM BICO PARA TANQUE 1/2 " OU 3/4 " (REF 1143)</t>
  </si>
  <si>
    <t xml:space="preserve">TORNEIRA CROMADA SEM BICO PARA TANQUE, PADRAO POPULAR, 1/2 " OU 3/4 " (REF 1126)</t>
  </si>
  <si>
    <t xml:space="preserve">TORNEIRA DE BOIA CONVENCIONAL PARA CAIXA D'AGUA, 1.1/2", COM HASTE E TORNEIRA METALICOS E BALAO PLASTICO</t>
  </si>
  <si>
    <t xml:space="preserve">TORNEIRA DE BOIA CONVENCIONAL PARA CAIXA D'AGUA, 1.1/4", COM HASTE E TORNEIRA METALICOS E BALAO PLASTICO</t>
  </si>
  <si>
    <t xml:space="preserve">TORNEIRA DE BOIA CONVENCIONAL PARA CAIXA D'AGUA, 1/2", COM HASTE E TORNEIRA METALICOS E BALAO PLASTICO</t>
  </si>
  <si>
    <t xml:space="preserve">TORNEIRA DE BOIA CONVENCIONAL PARA CAIXA D'AGUA, 1", COM HASTE E TORNEIRA METALICOS E BALAO PLASTICO</t>
  </si>
  <si>
    <t xml:space="preserve">TORNEIRA DE BOIA CONVENCIONAL PARA CAIXA D'AGUA, 2", COM HASTE E TORNEIRA METALICOS E BALAO PLASTICO</t>
  </si>
  <si>
    <t xml:space="preserve">TORNEIRA DE BOIA CONVENCIONAL PARA CAIXA D'AGUA, 3/4", COM HASTE E TORNEIRA METALICOS E BALAO PLASTICO</t>
  </si>
  <si>
    <t xml:space="preserve">TORNEIRA DE BOIA VAZAO TOTAL PARA CAIXA D'AGUA, 1/2", COM HASTE E TORNEIRA METALICOS E BALAO PLASTICO</t>
  </si>
  <si>
    <t xml:space="preserve">TORNEIRA DE BOIA VAZAO TOTAL PARA CAIXA D'AGUA, 1", COM HASTE E TORNEIRA METALICOS E BALAO PLASTICO</t>
  </si>
  <si>
    <t xml:space="preserve">TORNEIRA DE BOIA VAZAO TOTAL PARA CAIXA D'AGUA, 3/4", COM HASTE E TORNEIRA METALICOS E BALAO PLASTICO</t>
  </si>
  <si>
    <t xml:space="preserve">TORNEIRA ELETRICA DE PAREDE, BICA ALTA, PARA COZINHA, 5500 W (110/220 V)</t>
  </si>
  <si>
    <t xml:space="preserve">TORNEIRA METAL AMARELO COM BICO PARA JARDIM, PADRAO POPULAR, 1/2 " OU 3/4 " (REF 1128)</t>
  </si>
  <si>
    <t xml:space="preserve">TORNEIRA METAL AMARELO CURTA SEM BICO PARA TANQUE, PADRAO POPULAR, 1/2 " OU 3/4 " (REF 1120)</t>
  </si>
  <si>
    <t xml:space="preserve">TORNEIRA METALICA DE BOIA CONVENCIONAL PARA CAIXA D'AGUA, 1/2 ", COM HASTE, TORNEIRA E BALAO METALICOS</t>
  </si>
  <si>
    <t xml:space="preserve">TORNEIRA METALICA DE BOIA CONVENCIONAL PARA CAIXA D'AGUA, 3/4 ", COM HASTE, TORNEIRA E BALAO METALICOS</t>
  </si>
  <si>
    <t xml:space="preserve">TORNEIRA PLASTICA DE BOIA CONVENCIONAL PARA CAIXA DE AGUA, 3/4 ", COM HASTE METALICA E COM TORNEIRA E BALAO PLASTICOS (PADRAO POPULAR)</t>
  </si>
  <si>
    <t xml:space="preserve">TORNEIRA PLASTICA DE BOIA PARA CAIXA DE DESCARGA,  1/2", BALAO E TORNEIRA PLASTICOS, COM HASTE METALICA</t>
  </si>
  <si>
    <t xml:space="preserve">TORNEIRA PLASTICA DE MESA, BICA MOVEL, PARA COZINHA 1/2 "</t>
  </si>
  <si>
    <t xml:space="preserve">TORNEIRA PLASTICA PARA TANQUE 1/2 " OU 3/4 " COM BICO PARA MANGUEIRA</t>
  </si>
  <si>
    <t xml:space="preserve">TRANSFORMADOR TRIFASICO DE DISTRIBUICAO, POTENCIA DE 1000 KVA, TENSAO NOMINAL DE 15 KV, TENSAO SECUNDARIA DE 220/127V, EM OLEO ISOLANTE TIPO MINERAL</t>
  </si>
  <si>
    <t xml:space="preserve">TRANSFORMADOR TRIFASICO DE DISTRIBUICAO, POTENCIA DE 112,5 KVA, TENSAO NOMINAL DE 15 KV, TENSAO SECUNDARIA DE 220/127V, EM OLEO ISOLANTE TIPO MINERAL</t>
  </si>
  <si>
    <t xml:space="preserve">TRANSFORMADOR TRIFASICO DE DISTRIBUICAO, POTENCIA DE 15 KVA, TENSAO NOMINAL DE 15 KV, TENSAO SECUNDARIA DE 220/127V, EM OLEO ISOLANTE TIPO MINERAL</t>
  </si>
  <si>
    <t xml:space="preserve">TRANSFORMADOR TRIFASICO DE DISTRIBUICAO, POTENCIA DE 150 KVA, TENSAO NOMINAL DE 15 KV, TENSAO SECUNDARIA DE 220/127V, EM OLEO ISOLANTE TIPO MINERAL</t>
  </si>
  <si>
    <t xml:space="preserve">TRANSFORMADOR TRIFASICO DE DISTRIBUICAO, POTENCIA DE 1500 KVA, TENSAO NOMINAL DE 15 KV, TENSAO SECUNDARIA DE 220/127V, EM OLEO ISOLANTE TIPO MINERAL</t>
  </si>
  <si>
    <t xml:space="preserve">TRANSFORMADOR TRIFASICO DE DISTRIBUICAO, POTENCIA DE 225 KVA, TENSAO NOMINAL DE 15 KV, TENSAO SECUNDARIA DE 220/127V, EM OLEO ISOLANTE TIPO MINERAL</t>
  </si>
  <si>
    <t xml:space="preserve">TRANSFORMADOR TRIFASICO DE DISTRIBUICAO, POTENCIA DE 30 KVA, TENSAO NOMINAL DE 15 KV, TENSAO SECUNDARIA DE 220/127V, EM OLEO ISOLANTE TIPO MINERAL</t>
  </si>
  <si>
    <t xml:space="preserve">TRANSFORMADOR TRIFASICO DE DISTRIBUICAO, POTENCIA DE 300 KVA, TENSAO NOMINAL DE 15 KV, TENSAO SECUNDARIA DE 220/127V, EM OLEO ISOLANTE TIPO MINERAL</t>
  </si>
  <si>
    <t xml:space="preserve">TRANSFORMADOR TRIFASICO DE DISTRIBUICAO, POTENCIA DE 45 KVA, TENSAO NOMINAL DE 15 KV, TENSAO SECUNDARIA DE 220/127V, EM OLEO ISOLANTE TIPO MINERAL</t>
  </si>
  <si>
    <t xml:space="preserve">TRANSFORMADOR TRIFASICO DE DISTRIBUICAO, POTENCIA DE 500 KVA, TENSAO NOMINAL DE 15 KV, TENSAO SECUNDARIA DE 220/127V, EM OLEO ISOLANTE TIPO MINERAL</t>
  </si>
  <si>
    <t xml:space="preserve">TRANSFORMADOR TRIFASICO DE DISTRIBUICAO, POTENCIA DE 75 KVA, TENSAO NOMINAL DE 15 KV, TENSAO SECUNDARIA DE 220/127V, EM OLEO ISOLANTE TIPO MINERAL</t>
  </si>
  <si>
    <t xml:space="preserve">TRANSFORMADOR TRIFASICO DE DISTRIBUICAO, POTENCIA DE 750 KVA, TENSAO NOMINAL DE 15 KV, TENSAO SECUNDARIA DE 220/127V, EM OLEO ISOLANTE TIPO MINERAL</t>
  </si>
  <si>
    <t xml:space="preserve">TRANSPORTE - HORISTA (COLETADO CAIXA)</t>
  </si>
  <si>
    <t xml:space="preserve">TRANSPORTE - MENSALISTA (COLETADO CAIXA)</t>
  </si>
  <si>
    <t xml:space="preserve">TRATOR DE ESTEIRAS, POTENCIA BRUTA DE 133 HP, PESO OPERACIONAL DE 14 T, COM LAMINA COM CAPACIDADE DE 3,00 M3</t>
  </si>
  <si>
    <t xml:space="preserve">TRATOR DE ESTEIRAS, POTENCIA BRUTA DE 347 HP, PESO OPERACIONAL DE 38,5 T, COM ESCARIFICADOR E LAMINA COM CAPACIDADE DE 4,70M3</t>
  </si>
  <si>
    <t xml:space="preserve">TRATOR DE ESTEIRAS, POTENCIA DE 100 HP, PESO OPERACIONAL DE 9,4 T, COM LAMINA COM CAPACIDADE DE 2,19 M3</t>
  </si>
  <si>
    <t xml:space="preserve">TRATOR DE ESTEIRAS, POTENCIA DE 150 HP, PESO OPERACIONAL DE 16,7 T, COM RODA MOTRIZ ELEVADA E LAMINA COM CONTATO DE 3,18M3</t>
  </si>
  <si>
    <t xml:space="preserve">TRATOR DE ESTEIRAS, POTENCIA DE 170 HP, PESO OPERACIONAL DE 19 T, COM LAMINA COM CAPACIDADE DE 5,2 M3</t>
  </si>
  <si>
    <t xml:space="preserve">TRATOR DE ESTEIRAS, POTENCIA DE 347 HP, PESO OPERACIONAL DE 38,5 T, COM LAMINA COM CAPACIDADE DE 8,70M3</t>
  </si>
  <si>
    <t xml:space="preserve">TRATOR DE ESTEIRAS, POTENCIA NO VOLANTE DE 200 HP, PESO OPERACIONAL DE 20,1 T, COM RODA MOTRIZ ELEVADA E LAMINA COM CAPACIDADE DE 3,89 M3</t>
  </si>
  <si>
    <t xml:space="preserve">TRATOR DE ESTEIRAS, POTENCIA 125 HP, PESO OPERACIONAL DE 12,9 T, COM LAMINA COM CAPACIDADE DE 2,7 M3</t>
  </si>
  <si>
    <t xml:space="preserve">TRATOR DE PNEUS COM POTENCIA DE 105 CV, TRACAO 4 X 4, PESO COM LASTRO DE 5775 KG</t>
  </si>
  <si>
    <t xml:space="preserve">TRATOR DE PNEUS COM POTENCIA DE 122 CV, TRACAO 4 X 4, PESO COM LASTRO DE 4510 KG</t>
  </si>
  <si>
    <t xml:space="preserve">TRATOR DE PNEUS COM POTENCIA DE 15 CV, PESO COM LASTRO DE 1160 KG</t>
  </si>
  <si>
    <t xml:space="preserve">TRATOR DE PNEUS COM POTENCIA DE 50 CV, TRACAO 4 X 2, PESO COM LASTRO DE 2714 KG</t>
  </si>
  <si>
    <t xml:space="preserve">TRATOR DE PNEUS COM POTENCIA DE 85 CV, TRACAO 4 X 4, PESO COM LASTRO DE 4675 KG</t>
  </si>
  <si>
    <t xml:space="preserve">TRATOR DE PNEUS COM POTENCIA DE 85 CV, TURBO,  PESO COM LASTRO DE 4900 KG</t>
  </si>
  <si>
    <t xml:space="preserve">TRATOR DE PNEUS COM POTENCIA DE 95 CV, TRACAO 4 X 4, PESO MAXIMO DE 5225 KG</t>
  </si>
  <si>
    <t xml:space="preserve">TRAVA-QUEDAS EM ACO PARA CORDA DE 12 MM, EXTENSOR DE 25 X 300 MM, COM MOSQUETAO TIPO GANCHO TRAVA DUPLA</t>
  </si>
  <si>
    <t xml:space="preserve">TRELICA NERVURADA (ESPACADOR), ALTURA = 120,0 MM, DIAMETRO DOS BANZOS INFERIORES E SUPERIOR = 6,0 MM, DIAMETRO DA DIAGONAL = 4,2 MM (COLETADO CAIXA)</t>
  </si>
  <si>
    <t xml:space="preserve">TRILHO EM ALUMINIO "U", COM ABAULADO PARA ROLDANA DE PORTA DE CORRER, *40 X 40* MM</t>
  </si>
  <si>
    <t xml:space="preserve">TRILHO QUADRADO, EM ALUMINIO (VERGALHAO MACICO), 1/4", (*6 X 6* CM), PARA RODIZIOS</t>
  </si>
  <si>
    <t xml:space="preserve">TRINCO / FECHO TIPO AVIAO, EM ZAMAC CROMADO, *60* MM, PARA JANELAS - INCLUI PARAFUSOS</t>
  </si>
  <si>
    <t xml:space="preserve">TROLEY MANUAL CAPACIDADE 1 T</t>
  </si>
  <si>
    <t xml:space="preserve">TUBO / MANGUEIRA PRETA EM POLIETILENO, LINHA PESADA OU REFORCADA, TIPO ESPAGUETE, PARA INJECAO DE CALDA DE CIMENTO, D = 1/2", ESPESSURA 1,5 MM</t>
  </si>
  <si>
    <t xml:space="preserve">TUBO ACO CARBONO COM COSTURA, NBR 5580, CLASSE L, DN = 15 MM, E = 2,25 MM, 1,06 KG/M</t>
  </si>
  <si>
    <t xml:space="preserve">TUBO ACO CARBONO COM COSTURA, NBR 5580, CLASSE L, DN = 25 MM, E = 2,65 MM, 2,02 KG/M</t>
  </si>
  <si>
    <t xml:space="preserve">TUBO ACO CARBONO COM COSTURA, NBR 5580, CLASSE L, DN = 40 MM, E = 3,0 MM, 3,34 KG/M</t>
  </si>
  <si>
    <t xml:space="preserve">TUBO ACO CARBONO COM COSTURA, NBR 5580, CLASSE L, DN = 80 MM, E = 3,35 MM, 7,07 KG/M</t>
  </si>
  <si>
    <t xml:space="preserve">TUBO ACO CARBONO COM COSTURA, NBR 5580, CLASSE M, DN = 25 MM, E = 3,35 MM, *2,50* KG//M</t>
  </si>
  <si>
    <t xml:space="preserve">TUBO ACO CARBONO COM COSTURA, NBR 5580, CLASSE M, DN = 40 MM, E = 3,35 MM, *3,71* KG//M</t>
  </si>
  <si>
    <t xml:space="preserve">TUBO ACO CARBONO COM COSTURA, NBR 5580, CLASSE M, DN = 80 MM, E = 4,05 MM, *8,47* KG/M</t>
  </si>
  <si>
    <t xml:space="preserve">TUBO ACO CARBONO SEM COSTURA 1 1/2", E= *3,68 MM, SCHEDULE 40, 4,05 KG/M</t>
  </si>
  <si>
    <t xml:space="preserve">TUBO ACO CARBONO SEM COSTURA 1/2", E= *2,77 MM, SCHEDULE 40, *1,27 KG/M</t>
  </si>
  <si>
    <t xml:space="preserve">TUBO ACO CARBONO SEM COSTURA 1/2", E= *3,73 MM, SCHEDULE 80, *1,62 KG/M</t>
  </si>
  <si>
    <t xml:space="preserve">TUBO ACO CARBONO SEM COSTURA 14", E= *11,13 MM, SCHEDULE 40, *94,55 KG/M</t>
  </si>
  <si>
    <t xml:space="preserve">TUBO ACO CARBONO SEM COSTURA 2 1/2", E = 5,16 MM, SCHEDULE 40 (8,62 KG/M)</t>
  </si>
  <si>
    <t xml:space="preserve">TUBO ACO CARBONO SEM COSTURA 2", E= *3,91* MM, SCHEDULE 40, *5,43* KG/M</t>
  </si>
  <si>
    <t xml:space="preserve">TUBO ACO CARBONO SEM COSTURA 20", E= *12,70 MM, SCHEDULE 30, *154,97 KG/M</t>
  </si>
  <si>
    <t xml:space="preserve">TUBO ACO CARBONO SEM COSTURA 20", E= *6,35 MM,  SCHEDULE 10, *78,46 KG/M</t>
  </si>
  <si>
    <t xml:space="preserve">TUBO ACO CARBONO SEM COSTURA 3/4", E= *2,87 MM, SCHEDULE 40, *1,69 KG/M</t>
  </si>
  <si>
    <t xml:space="preserve">TUBO ACO CARBONO SEM COSTURA 3/4", E= *3,91 MM, SCHEDULE 80, *2,19 KG/M.</t>
  </si>
  <si>
    <t xml:space="preserve">TUBO ACO CARBONO SEM COSTURA 4", E= *6,02 MM, SCHEDULE 40, *16,06 KG/M</t>
  </si>
  <si>
    <t xml:space="preserve">TUBO ACO CARBONO SEM COSTURA 4", E= *8,56 MM, SCHEDULE 80, *22,31 KG/M</t>
  </si>
  <si>
    <t xml:space="preserve">TUBO ACO CARBONO SEM COSTURA 6", E= *10,97 MM, SCHEDULE 80, *42,56 KG/M</t>
  </si>
  <si>
    <t xml:space="preserve">TUBO ACO CARBONO SEM COSTURA 6", E= 7,11 MM,  SCHEDULE 40, *28,26 KG/M</t>
  </si>
  <si>
    <t xml:space="preserve">TUBO ACO CARBONO SEM COSTURA 8", E= *12,70 MM, SCHEDULE 80, *64,64 KG/M</t>
  </si>
  <si>
    <t xml:space="preserve">TUBO ACO CARBONO SEM COSTURA 8", E= *6,35 MM,  SCHEDULE 20, *33,27 KG/M</t>
  </si>
  <si>
    <t xml:space="preserve">TUBO ACO CARBONO SEM COSTURA 8", E= *7,04 MM, SCHEDULE 30, *36,75 KG/M</t>
  </si>
  <si>
    <t xml:space="preserve">TUBO ACO CARBONO SEM COSTURA 8", E= *8,18 MM, SCHEDULE 40, *42,55 KG/M</t>
  </si>
  <si>
    <t xml:space="preserve">TUBO ACO GALVANIZADO COM COSTURA, CLASSE LEVE, DN 100 MM ( 4"),  E = 3,75 MM,  *10,55* KG/M (NBR 5580)</t>
  </si>
  <si>
    <t xml:space="preserve">TUBO ACO GALVANIZADO COM COSTURA, CLASSE LEVE, DN 15 MM ( 1/2"),  E = 2,25 MM,  *1,2* KG/M (NBR 5580)</t>
  </si>
  <si>
    <t xml:space="preserve">TUBO ACO GALVANIZADO COM COSTURA, CLASSE LEVE, DN 20 MM ( 3/4"),  E = 2,25 MM,  *1,3* KG/M (NBR 5580)</t>
  </si>
  <si>
    <t xml:space="preserve">TUBO ACO GALVANIZADO COM COSTURA, CLASSE LEVE, DN 25 MM ( 1"),  E = 2,65 MM,  *2,11* KG/M (NBR 5580)</t>
  </si>
  <si>
    <t xml:space="preserve">TUBO ACO GALVANIZADO COM COSTURA, CLASSE LEVE, DN 32 MM ( 1 1/4"),  E = 2,65 MM,  *2,71* KG/M (NBR 5580)</t>
  </si>
  <si>
    <t xml:space="preserve">TUBO ACO GALVANIZADO COM COSTURA, CLASSE LEVE, DN 40 MM ( 1 1/2"),  E = 3,00 MM,  *3,48* KG/M (NBR 5580)</t>
  </si>
  <si>
    <t xml:space="preserve">TUBO ACO GALVANIZADO COM COSTURA, CLASSE LEVE, DN 50 MM ( 2"),  E = 3,00 MM,  *4,40* KG/M (NBR 5580)</t>
  </si>
  <si>
    <t xml:space="preserve">TUBO ACO GALVANIZADO COM COSTURA, CLASSE LEVE, DN 65 MM ( 2 1/2"),  E = 3,35 MM, * 6,23* KG/M (NBR 5580)</t>
  </si>
  <si>
    <t xml:space="preserve">TUBO ACO GALVANIZADO COM COSTURA, CLASSE LEVE, DN 80 MM ( 3"),  E = 3,35 MM, *7,32* KG/M (NBR 5580)</t>
  </si>
  <si>
    <t xml:space="preserve">TUBO ACO GALVANIZADO COM COSTURA, CLASSE MEDIA, DN 1.1/2", E = *3,25* MM, PESO *3,61* KG/M (NBR 5580)</t>
  </si>
  <si>
    <t xml:space="preserve">TUBO ACO GALVANIZADO COM COSTURA, CLASSE MEDIA, DN 1.1/4", E = *3,25* MM, PESO *3,14* KG/M (NBR 5580)</t>
  </si>
  <si>
    <t xml:space="preserve">TUBO ACO GALVANIZADO COM COSTURA, CLASSE MEDIA, DN 1/2", E = *2,65* MM, PESO *1,22* KG/M (NBR 5580)</t>
  </si>
  <si>
    <t xml:space="preserve">TUBO ACO GALVANIZADO COM COSTURA, CLASSE MEDIA, DN 1", E = 3,38 MM, PESO 2,50 KG/M (NBR 5580)</t>
  </si>
  <si>
    <t xml:space="preserve">TUBO ACO GALVANIZADO COM COSTURA, CLASSE MEDIA, DN 2.1/2", E = *3,65* MM, PESO *6,51* KG/M (NBR 5580)</t>
  </si>
  <si>
    <t xml:space="preserve">TUBO ACO GALVANIZADO COM COSTURA, CLASSE MEDIA, DN 2", E = *3,65* MM, PESO *5,10* KG/M (NBR 5580)</t>
  </si>
  <si>
    <t xml:space="preserve">TUBO ACO GALVANIZADO COM COSTURA, CLASSE MEDIA, DN 3/4", E = *2,65* MM, PESO *1,58* KG/M (NBR 5580)</t>
  </si>
  <si>
    <t xml:space="preserve">TUBO ACO GALVANIZADO COM COSTURA, CLASSE MEDIA, DN 3", E = *4,05* MM, PESO *8,47* KG/M (NBR 5580)</t>
  </si>
  <si>
    <t xml:space="preserve">TUBO ACO GALVANIZADO COM COSTURA, CLASSE MEDIA, DN 4", E = 4,50* MM, PESO 12,10* KG/M (NBR 5580)</t>
  </si>
  <si>
    <t xml:space="preserve">TUBO ACO GALVANIZADO COM COSTURA, CLASSE MEDIA, DN 5", E = *5,40* MM, PESO *17,80* KG/M (NBR 5580)</t>
  </si>
  <si>
    <t xml:space="preserve">TUBO ACO GALVANIZADO COM COSTURA, CLASSE MEDIA, DN 6", E = 4,85* MM, PESO 19,68* KG/M (NBR 5580)</t>
  </si>
  <si>
    <t xml:space="preserve">TUBO ACO INDUSTRIAL DN 2" (50,8 MM) E=1,50MM, PESO= 1,8237 KG/M</t>
  </si>
  <si>
    <t xml:space="preserve">TUBO COLETOR DE ESGOTO PVC, JEI, DN 100 MM (NBR  7362)</t>
  </si>
  <si>
    <t xml:space="preserve">TUBO COLETOR DE ESGOTO PVC, JEI, DN 200 MM (NBR 7362)</t>
  </si>
  <si>
    <t xml:space="preserve">TUBO COLETOR DE ESGOTO PVC, JEI, DN 250 MM (NBR 7362)</t>
  </si>
  <si>
    <t xml:space="preserve">TUBO COLETOR DE ESGOTO PVC, JEI, DN 300 MM (NBR 7362)</t>
  </si>
  <si>
    <t xml:space="preserve">TUBO COLETOR DE ESGOTO PVC, JEI, DN 350 MM (NBR 7362)</t>
  </si>
  <si>
    <t xml:space="preserve">TUBO COLETOR DE ESGOTO PVC, JEI, DN 400 MM (NBR 7362)</t>
  </si>
  <si>
    <t xml:space="preserve">TUBO COLETOR DE ESGOTO, PVC, JEI, DN 150 MM  (NBR 7362)</t>
  </si>
  <si>
    <t xml:space="preserve">TUBO CONCRETO ARMADO, CLASSE EA-2, PB JE, DN 1000 MM, PARA ESGOTO SANITARIO (NBR 8890)</t>
  </si>
  <si>
    <t xml:space="preserve">TUBO CONCRETO ARMADO, CLASSE EA-2, PB JE, DN 300 MM, PARA ESGOTO SANITARIO (NBR 8890)</t>
  </si>
  <si>
    <t xml:space="preserve">TUBO CONCRETO ARMADO, CLASSE EA-2, PB JE, DN 400 MM, PARA ESGOTO SANITARIO (NBR 8890)</t>
  </si>
  <si>
    <t xml:space="preserve">TUBO CONCRETO ARMADO, CLASSE EA-2, PB JE, DN 500 MM, PARA ESGOTO SANITARIO (NBR 8890)</t>
  </si>
  <si>
    <t xml:space="preserve">TUBO CONCRETO ARMADO, CLASSE EA-2, PB JE, DN 600 MM, PARA ESGOTO SANITARIO (NBR 8890)</t>
  </si>
  <si>
    <t xml:space="preserve">TUBO CONCRETO ARMADO, CLASSE EA-2, PB JE, DN 700 MM, PARA ESGOTO SANITARIO (NBR 8890)</t>
  </si>
  <si>
    <t xml:space="preserve">TUBO CONCRETO ARMADO, CLASSE EA-2, PB JE, DN 800 MM, PARA ESGOTO SANITARIO (NBR 8890)</t>
  </si>
  <si>
    <t xml:space="preserve">TUBO CONCRETO ARMADO, CLASSE EA-2, PB JE, DN 900 MM, PARA ESGOTO SANITARIO (NBR 8890)</t>
  </si>
  <si>
    <t xml:space="preserve">TUBO CONCRETO ARMADO, CLASSE EA-3, PB JE, DN 1000 MM, PARA ESGOTO SANITARIO (NBR 8890)</t>
  </si>
  <si>
    <t xml:space="preserve">TUBO CONCRETO ARMADO, CLASSE EA-3, PB JE, DN 400 MM, PARA ESGOTO SANITARIO (NBR 8890)</t>
  </si>
  <si>
    <t xml:space="preserve">TUBO CONCRETO ARMADO, CLASSE EA-3, PB JE, DN 500 MM, PARA ESGOTO SANITARIO (NBR 8890)</t>
  </si>
  <si>
    <t xml:space="preserve">TUBO CONCRETO ARMADO, CLASSE EA-3, PB JE, DN 600 MM, PARA ESGOTO SANITARIO (NBR 8890)</t>
  </si>
  <si>
    <t xml:space="preserve">TUBO CONCRETO ARMADO, CLASSE EA-3, PB JE, DN 700 MM, PARA ESGOTO SANITARIO (NBR 8890)</t>
  </si>
  <si>
    <t xml:space="preserve">TUBO CONCRETO ARMADO, CLASSE EA-3, PB JE, DN 800 MM, PARA ESGOTO SANITARIO (NBR 8890)</t>
  </si>
  <si>
    <t xml:space="preserve">TUBO CONCRETO ARMADO, CLASSE EA-3, PB JE, DN 900 MM, PARA ESGOTO SANITARIO (NBR 8890)</t>
  </si>
  <si>
    <t xml:space="preserve">TUBO CONCRETO ARMADO, CLASSE PA-1, PB, DN 1000 MM, PARA AGUAS PLUVIAIS (NBR 8890)</t>
  </si>
  <si>
    <t xml:space="preserve">TUBO CONCRETO ARMADO, CLASSE PA-1, PB, DN 1100 MM, PARA AGUAS PLUVIAIS (NBR 8890)</t>
  </si>
  <si>
    <t xml:space="preserve">TUBO CONCRETO ARMADO, CLASSE PA-1, PB, DN 1200 MM, PARA AGUAS PLUVIAIS (NBR 8890)</t>
  </si>
  <si>
    <t xml:space="preserve">TUBO CONCRETO ARMADO, CLASSE PA-1, PB, DN 1500 MM, PARA AGUAS PLUVIAIS (NBR 8890)</t>
  </si>
  <si>
    <t xml:space="preserve">TUBO CONCRETO ARMADO, CLASSE PA-1, PB, DN 2000 MM, PARA AGUAS PLUVIAIS (NBR 8890)</t>
  </si>
  <si>
    <t xml:space="preserve">TUBO CONCRETO ARMADO, CLASSE PA-1, PB, DN 300 MM, PARA AGUAS PLUVIAIS (NBR 8890)</t>
  </si>
  <si>
    <t xml:space="preserve">TUBO CONCRETO ARMADO, CLASSE PA-1, PB, DN 400 MM, PARA AGUAS PLUVIAIS (NBR 8890)</t>
  </si>
  <si>
    <t xml:space="preserve">TUBO CONCRETO ARMADO, CLASSE PA-1, PB, DN 500 MM, PARA AGUAS PLUVIAIS (NBR 8890)</t>
  </si>
  <si>
    <t xml:space="preserve">TUBO CONCRETO ARMADO, CLASSE PA-1, PB, DN 600 MM, PARA AGUAS PLUVIAIS (NBR 8890)</t>
  </si>
  <si>
    <t xml:space="preserve">TUBO CONCRETO ARMADO, CLASSE PA-1, PB, DN 700 MM, PARA AGUAS PLUVIAIS (NBR 8890)</t>
  </si>
  <si>
    <t xml:space="preserve">TUBO CONCRETO ARMADO, CLASSE PA-1, PB, DN 800 MM, PARA AGUAS PLUVIAIS (NBR 8890)</t>
  </si>
  <si>
    <t xml:space="preserve">TUBO CONCRETO ARMADO, CLASSE PA-1, PB, DN 900 MM, PARA AGUAS PLUVIAIS (NBR 8890)</t>
  </si>
  <si>
    <t xml:space="preserve">TUBO CONCRETO ARMADO, CLASSE PA-2, PB, DN 1000 MM, PARA AGUAS PLUVIAIS (NBR 8890)</t>
  </si>
  <si>
    <t xml:space="preserve">TUBO CONCRETO ARMADO, CLASSE PA-2, PB, DN 1100 MM, PARA AGUAS PLUVIAIS (NBR 8890)</t>
  </si>
  <si>
    <t xml:space="preserve">TUBO CONCRETO ARMADO, CLASSE PA-2, PB, DN 1200 MM, PARA AGUAS PLUVIAIS (NBR 8890)</t>
  </si>
  <si>
    <t xml:space="preserve">TUBO CONCRETO ARMADO, CLASSE PA-2, PB, DN 1500 MM, PARA AGUAS PLUVIAIS (NBR 8890)</t>
  </si>
  <si>
    <t xml:space="preserve">TUBO CONCRETO ARMADO, CLASSE PA-2, PB, DN 2000 MM, PARA AGUAS PLUVIAIS (NBR 8890)</t>
  </si>
  <si>
    <t xml:space="preserve">TUBO CONCRETO ARMADO, CLASSE PA-2, PB, DN 300 MM, PARA AGUAS PLUVIAIS (NBR 8890)</t>
  </si>
  <si>
    <t xml:space="preserve">TUBO CONCRETO ARMADO, CLASSE PA-2, PB, DN 400 MM, PARA AGUAS PLUVIAIS (NBR 8890)</t>
  </si>
  <si>
    <t xml:space="preserve">TUBO CONCRETO ARMADO, CLASSE PA-2, PB, DN 500 MM, PARA AGUAS PLUVIAIS (NBR 8890)</t>
  </si>
  <si>
    <t xml:space="preserve">TUBO CONCRETO ARMADO, CLASSE PA-2, PB, DN 600 MM, PARA AGUAS PLUVIAIS (NBR 8890)</t>
  </si>
  <si>
    <t xml:space="preserve">TUBO CONCRETO ARMADO, CLASSE PA-2, PB, DN 700 MM, PARA AGUAS PLUVIAIS (NBR 8890)</t>
  </si>
  <si>
    <t xml:space="preserve">TUBO CONCRETO ARMADO, CLASSE PA-2, PB, DN 800 MM, PARA AGUAS PLUVIAIS (NBR 8890)</t>
  </si>
  <si>
    <t xml:space="preserve">TUBO CONCRETO ARMADO, CLASSE PA-2, PB, DN 900 MM, PARA AGUAS PLUVIAIS (NBR 8890)</t>
  </si>
  <si>
    <t xml:space="preserve">TUBO CONCRETO ARMADO, CLASSE PA-3, PB, DN 1000 MM, PARA AGUAS PLUVIAIS (NBR 8890)</t>
  </si>
  <si>
    <t xml:space="preserve">TUBO CONCRETO ARMADO, CLASSE PA-3, PB, DN 1100 MM, PARA AGUAS PLUVIAIS (NBR 8890)</t>
  </si>
  <si>
    <t xml:space="preserve">TUBO CONCRETO ARMADO, CLASSE PA-3, PB, DN 1200 MM, PARA AGUAS PLUVIAIS (NBR 8890)</t>
  </si>
  <si>
    <t xml:space="preserve">TUBO CONCRETO ARMADO, CLASSE PA-3, PB, DN 1500 MM, PARA AGUAS PLUVIAIS (NBR 8890)</t>
  </si>
  <si>
    <t xml:space="preserve">TUBO CONCRETO ARMADO, CLASSE PA-3, PB, DN 400 MM, PARA AGUAS PLUVIAIS (NBR 8890)</t>
  </si>
  <si>
    <t xml:space="preserve">TUBO CONCRETO ARMADO, CLASSE PA-3, PB, DN 500 MM, PARA AGUAS PLUVIAIS (NBR 8890)</t>
  </si>
  <si>
    <t xml:space="preserve">TUBO CONCRETO ARMADO, CLASSE PA-3, PB, DN 600 MM, PARA AGUAS PLUVIAIS (NBR 8890)</t>
  </si>
  <si>
    <t xml:space="preserve">TUBO CONCRETO ARMADO, CLASSE PA-3, PB, DN 700 MM, PARA AGUAS PLUVIAIS (NBR 8890)</t>
  </si>
  <si>
    <t xml:space="preserve">TUBO CONCRETO ARMADO, CLASSE PA-3, PB, DN 800 MM, PARA AGUAS PLUVIAIS (NBR 8890)</t>
  </si>
  <si>
    <t xml:space="preserve">TUBO CONCRETO ARMADO, CLASSE PA-3, PB, DN 900 MM, PARA AGUAS PLUVIAIS (NBR 8890)</t>
  </si>
  <si>
    <t xml:space="preserve">TUBO CORRUGADO PEAD, PAREDE DUPLA, INTERNA LISA, JEI, DN/DI *1000* MM, PARA SANEAMENTO</t>
  </si>
  <si>
    <t xml:space="preserve">TUBO CORRUGADO PEAD, PAREDE DUPLA, INTERNA LISA, JEI, DN/DI *400* MM, PARA SANEAMENTO</t>
  </si>
  <si>
    <t xml:space="preserve">TUBO CORRUGADO PEAD, PAREDE DUPLA, INTERNA LISA, JEI, DN/DI *800* MM, PARA SANEAMENTO</t>
  </si>
  <si>
    <t xml:space="preserve">TUBO CORRUGADO PEAD, PAREDE DUPLA, INTERNA LISA, JEI, DN/DI 1200 MM, PARA SANEAMENTO</t>
  </si>
  <si>
    <t xml:space="preserve">TUBO CORRUGADO PEAD, PAREDE DUPLA, INTERNA LISA, JEI, DN/DI 250 MM, PARA SANEAMENTO</t>
  </si>
  <si>
    <t xml:space="preserve">TUBO CORRUGADO PEAD, PAREDE DUPLA, INTERNA LISA, JEI, DN/DI 300 MM, PARA SANEAMENTO</t>
  </si>
  <si>
    <t xml:space="preserve">TUBO CORRUGADO PEAD, PAREDE DUPLA, INTERNA LISA, JEI, DN/DI 600 MM, PARA SANEAMENTO</t>
  </si>
  <si>
    <t xml:space="preserve">TUBO CPVC SOLDAVEL, 35 MM, AGUA QUENTE PREDIAL (NBR 15884)</t>
  </si>
  <si>
    <t xml:space="preserve">TUBO CPVC, SOLDAVEL, 15 MM, AGUA QUENTE PREDIAL (NBR 15884)</t>
  </si>
  <si>
    <t xml:space="preserve">TUBO CPVC, SOLDAVEL, 22 MM, AGUA QUENTE PREDIAL (NBR 15884)</t>
  </si>
  <si>
    <t xml:space="preserve">TUBO CPVC, SOLDAVEL, 28 MM, AGUA QUENTE PREDIAL (NBR 15884)</t>
  </si>
  <si>
    <t xml:space="preserve">TUBO CPVC, SOLDAVEL, 42 MM, AGUA QUENTE PREDIAL (NBR 15884)</t>
  </si>
  <si>
    <t xml:space="preserve">TUBO CPVC, SOLDAVEL, 54 MM, AGUA QUENTE PREDIAL (NBR 15884)</t>
  </si>
  <si>
    <t xml:space="preserve">TUBO CPVC, SOLDAVEL, 73 MM, AGUA QUENTE PREDIAL (NBR 15884)</t>
  </si>
  <si>
    <t xml:space="preserve">TUBO CPVC, SOLDAVEL, 89 MM, AGUA QUENTE PREDIAL (NBR 15884)</t>
  </si>
  <si>
    <t xml:space="preserve">TUBO DE BORRACHA ELASTOMERICA FLEXIVEL, PRETA, PARA ISOLAMENTO TERMICO DE TUBULACAO, DN 1 1/8" (28 MM), E= 32 MM, COEFICIENTE DE CONDUTIVIDADE TERMICA 0,036W/mK, VAPOR DE AGUA MAIOR OU IGUAL A 10.000</t>
  </si>
  <si>
    <t xml:space="preserve">TUBO DE BORRACHA ELASTOMERICA FLEXIVEL, PRETA, PARA ISOLAMENTO TERMICO DE TUBULACAO, DN 1 3/8" (35 MM), E= 32 MM, COEFICIENTE DE CONDUTIVIDADE TERMICA 0,036W/mK, VAPOR DE AGUA MAIOR OU IGUAL A 10.000</t>
  </si>
  <si>
    <t xml:space="preserve">TUBO DE BORRACHA ELASTOMERICA FLEXIVEL, PRETA, PARA ISOLAMENTO TERMICO DE TUBULACAO, DN 1 5/8" (42 MM), E= 32 MM, COEFICIENTE DE CONDUTIVIDADE TERMICA 0,036W/mK, VAPOR DE AGUA MAIOR OU IGUAL A 10.000</t>
  </si>
  <si>
    <t xml:space="preserve">TUBO DE BORRACHA ELASTOMERICA FLEXIVEL, PRETA, PARA ISOLAMENTO TERMICO DE TUBULACAO, DN 1/2" (12 MM), E= 19 MM, COEFICIENTE DE CONDUTIVIDADE TERMICA 0,036W/mK, VAPOR DE AGUA MAIOR OU IGUAL A 10.000</t>
  </si>
  <si>
    <t xml:space="preserve">TUBO DE BORRACHA ELASTOMERICA FLEXIVEL, PRETA, PARA ISOLAMENTO TERMICO DE TUBULACAO, DN 1/4" (6 MM), E= 9 MM, COEFICIENTE DE CONDUTIVIDADE TERMICA 0,036W/mK, VAPOR DE AGUA MAIOR OU IGUAL A 10.000</t>
  </si>
  <si>
    <t xml:space="preserve">TUBO DE BORRACHA ELASTOMERICA FLEXIVEL, PRETA, PARA ISOLAMENTO TERMICO DE TUBULACAO, DN 1" (25 MM), E= 32 MM, COEFICIENTE DE CONDUTIVIDADE TERMICA 0,036W/mK, VAPOR DE AGUA MAIOR OU IGUAL A 10.000</t>
  </si>
  <si>
    <t xml:space="preserve">TUBO DE BORRACHA ELASTOMERICA FLEXIVEL, PRETA, PARA ISOLAMENTO TERMICO DE TUBULACAO, DN 2 1/8" (54 MM), E= 32 MM, COEFICIENTE DE CONDUTIVIDADE TERMICA 0,036W/mK, VAPOR DE AGUA MAIOR OU IGUAL A 10.000</t>
  </si>
  <si>
    <t xml:space="preserve">TUBO DE BORRACHA ELASTOMERICA FLEXIVEL, PRETA, PARA ISOLAMENTO TERMICO DE TUBULACAO, DN 2 5/8" (*64* MM), E= *32* MM, COEFICIENTE DE CONDUTIVIDADE TERMICA 0,036W/MK, VAPOR DE AGUA MAIOR OU IGUAL A 10.000</t>
  </si>
  <si>
    <t xml:space="preserve">TUBO DE BORRACHA ELASTOMERICA FLEXIVEL, PRETA, PARA ISOLAMENTO TERMICO DE TUBULACAO, DN 3/4" (18 MM), E= 32 MM, COEFICIENTE DE CONDUTIVIDADE TERMICA 0,036W/mK, VAPOR DE AGUA MAIOR OU IGUAL A 10.000</t>
  </si>
  <si>
    <t xml:space="preserve">TUBO DE BORRACHA ELASTOMERICA FLEXIVEL, PRETA, PARA ISOLAMENTO TERMICO DE TUBULACAO, DN 3/8" (10 MM), E= 19 MM, COEFICIENTE DE CONDUTIVIDADE TERMICA 0,036W/mK, VAPOR DE AGUA MAIOR OU IGUAL A 10.000</t>
  </si>
  <si>
    <t xml:space="preserve">TUBO DE BORRACHA ELASTOMERICA FLEXIVEL, PRETA, PARA ISOLAMENTO TERMICO DE TUBULACAO, DN 5/8" (15 MM), E= 19 MM, COEFICIENTE DE CONDUTIVIDADE TERMICA 0,036W/MK, VAPOR DE AGUA MAIOR OU IGUAL A 10.000</t>
  </si>
  <si>
    <t xml:space="preserve">TUBO DE BORRACHA ELASTOMERICA FLEXIVEL, PRETA, PARA ISOLAMENTO TERMICO DE TUBULACAO, DN 7/8" (22 MM), E= 32 MM, COEFICIENTE DE CONDUTIVIDADE TERMICA 0,036W/mK, VAPOR DE AGUA MAIOR OU IGUAL A 10.000</t>
  </si>
  <si>
    <t xml:space="preserve">TUBO DE COBRE CLASSE "A", DN = 1 " (28 MM), PARA INSTALACOES DE MEDIA PRESSAO PARA GASES COMBUSTIVEIS E MEDICINAIS</t>
  </si>
  <si>
    <t xml:space="preserve">TUBO DE COBRE CLASSE "A", DN = 1 1/2 " (42 MM), PARA INSTALACOES DE MEDIA PRESSAO PARA GASES COMBUSTIVEIS E MEDICINAIS</t>
  </si>
  <si>
    <t xml:space="preserve">TUBO DE COBRE CLASSE "A", DN = 1 1/4 " (35 MM), PARA INSTALACOES DE MEDIA PRESSAO PARA GASES COMBUSTIVEIS E MEDICINAIS</t>
  </si>
  <si>
    <t xml:space="preserve">TUBO DE COBRE CLASSE "A", DN = 1/2 " (15 MM), PARA INSTALACOES DE MEDIA PRESSAO PARA GASES COMBUSTIVEIS E MEDICINAIS</t>
  </si>
  <si>
    <t xml:space="preserve">TUBO DE COBRE CLASSE "A", DN = 2 1/2 " (66 MM), PARA INSTALACOES DE MEDIA PRESSAO PARA GASES COMBUSTIVEIS E MEDICINAIS</t>
  </si>
  <si>
    <t xml:space="preserve">TUBO DE COBRE CLASSE "A", DN = 3 " (79 MM), PARA INSTALACOES DE MEDIA PRESSAO PARA GASES COMBUSTIVEIS E MEDICINAIS</t>
  </si>
  <si>
    <t xml:space="preserve">TUBO DE COBRE CLASSE "A", DN = 3/4 " (22 MM), PARA INSTALACOES DE MEDIA PRESSAO PARA GASES COMBUSTIVEIS E MEDICINAIS</t>
  </si>
  <si>
    <t xml:space="preserve">TUBO DE COBRE CLASSE "A", DN = 4 " (104 MM), PARA INSTALACOES DE MEDIA PRESSAO PARA GASES COMBUSTIVEIS E MEDICINAIS</t>
  </si>
  <si>
    <t xml:space="preserve">TUBO DE COBRE CLASSE "E", DN = 104 MM, PARA INSTALACAO HIDRAULICA PREDIAL</t>
  </si>
  <si>
    <t xml:space="preserve">TUBO DE COBRE CLASSE "E", DN = 15 MM, PARA INSTALACAO HIDRAULICA PREDIAL</t>
  </si>
  <si>
    <t xml:space="preserve">TUBO DE COBRE CLASSE "E", DN = 22 MM, PARA INSTALACAO HIDRAULICA PREDIAL</t>
  </si>
  <si>
    <t xml:space="preserve">TUBO DE COBRE CLASSE "E", DN = 28 MM, PARA INSTALACAO HIDRAULICA PREDIAL</t>
  </si>
  <si>
    <t xml:space="preserve">TUBO DE COBRE CLASSE "E", DN = 35 MM, PARA INSTALACAO HIDRAULICA PREDIAL</t>
  </si>
  <si>
    <t xml:space="preserve">TUBO DE COBRE CLASSE "E", DN = 42 MM, PARA INSTALACAO HIDRAULICA PREDIAL</t>
  </si>
  <si>
    <t xml:space="preserve">TUBO DE COBRE CLASSE "E", DN = 54 MM, PARA INSTALACAO HIDRAULICA PREDIAL</t>
  </si>
  <si>
    <t xml:space="preserve">TUBO DE COBRE CLASSE "E", DN = 66 MM, PARA INSTALACAO HIDRAULICA PREDIAL</t>
  </si>
  <si>
    <t xml:space="preserve">TUBO DE COBRE CLASSE "E", DN = 79 MM, PARA INSTALACAO HIDRAULICA PREDIAL</t>
  </si>
  <si>
    <t xml:space="preserve">TUBO DE COBRE CLASSE "I", DN = 1 " (28 MM), PARA INSTALACOES INDUSTRIAIS DE ALTA PRESSAO E VAPOR</t>
  </si>
  <si>
    <t xml:space="preserve">TUBO DE COBRE CLASSE "I", DN = 1 1/2 " (42 MM), PARA INSTALACOES INDUSTRIAIS DE ALTA PRESSAO E VAPOR</t>
  </si>
  <si>
    <t xml:space="preserve">TUBO DE COBRE CLASSE "I", DN = 1 1/4 " (35 MM), PARA INSTALACOES INDUSTRIAIS DE ALTA PRESSAO E VAPOR</t>
  </si>
  <si>
    <t xml:space="preserve">TUBO DE COBRE CLASSE "I", DN = 1/2 " (15 MM), PARA INSTALACOES INDUSTRIAIS DE ALTA PRESSAO E VAPOR</t>
  </si>
  <si>
    <t xml:space="preserve">TUBO DE COBRE CLASSE "I", DN = 2 " (54 MM), PARA INSTALACOES INDUSTRIAIS DE ALTA PRESSAO E VAPOR</t>
  </si>
  <si>
    <t xml:space="preserve">TUBO DE COBRE CLASSE "I", DN = 2 1/2 " (66 MM), PARA INSTALACOES INDUSTRIAIS DE ALTA PRESSAO E VAPOR</t>
  </si>
  <si>
    <t xml:space="preserve">TUBO DE COBRE CLASSE "I", DN = 3 " (79 MM), PARA INSTALACOES INDUSTRIAIS DE ALTA PRESSAO E VAPOR</t>
  </si>
  <si>
    <t xml:space="preserve">TUBO DE COBRE CLASSE "I", DN = 3/4 " (22 MM), PARA INSTALACOES INDUSTRIAIS DE ALTA PRESSAO E VAPOR</t>
  </si>
  <si>
    <t xml:space="preserve">TUBO DE COBRE CLASSE "I", DN = 4" (104 MM), PARA INSTALACOES INDUSTRIAIS DE ALTA PRESSAO E VAPOR</t>
  </si>
  <si>
    <t xml:space="preserve">TUBO DE COBRE FLEXIVEL, D = 1/2 ", E = 0,79 MM, PARA AR-CONDICIONADO/ INSTALACOES GAS RESIDENCIAIS E COMERCIAIS</t>
  </si>
  <si>
    <t xml:space="preserve">TUBO DE COBRE FLEXIVEL, D = 1/4 ", E = 0,79 MM, PARA AR-CONDICIONADO/ INSTALACOES GAS RESIDENCIAIS E COMERCIAIS</t>
  </si>
  <si>
    <t xml:space="preserve">TUBO DE COBRE FLEXIVEL, D = 3/16 ", E = 0,79 MM, PARA AR-CONDICIONADO/ INSTALACOES GAS RESIDENCIAIS E COMERCIAIS</t>
  </si>
  <si>
    <t xml:space="preserve">TUBO DE COBRE FLEXIVEL, D = 3/4 ", E = 0,79 MM, PARA AR-CONDICIONADO/ INSTALACOES GAS RESIDENCIAIS E COMERCIAIS</t>
  </si>
  <si>
    <t xml:space="preserve">TUBO DE COBRE FLEXIVEL, D = 3/8 ", E = 0,79 MM, PARA AR-CONDICIONADO/ INSTALACOES GAS RESIDENCIAIS E COMERCIAIS</t>
  </si>
  <si>
    <t xml:space="preserve">TUBO DE COBRE FLEXIVEL, D = 5/16 ", E = 0,79 MM, PARA AR-CONDICIONADO/ INSTALACOES GAS RESIDENCIAIS E COMERCIAIS</t>
  </si>
  <si>
    <t xml:space="preserve">TUBO DE COBRE FLEXIVEL, D = 5/8 ", E = 0,79 MM, PARA AR-CONDICIONADO/ INSTALACOES GAS RESIDENCIAIS E COMERCIAIS</t>
  </si>
  <si>
    <t xml:space="preserve">TUBO DE COBRE, CLASSE "A", DN = 2" (54 MM), PARA INSTALACOES DE MEDIA PRESSAO PARA GASES COMBUSTIVEIS E MEDICINAIS</t>
  </si>
  <si>
    <t xml:space="preserve">TUBO DE CONCRETO SIMPLES POROSO, MACHO/FEMEA, DN 200 MM</t>
  </si>
  <si>
    <t xml:space="preserve">TUBO DE CONCRETO SIMPLES POROSO, MACHO/FEMEA, DN 300 MM</t>
  </si>
  <si>
    <t xml:space="preserve">TUBO DE CONCRETO SIMPLES, CLASSE ES, PB JE, DN 400 MM, PARA ESGOTO SANITARIO (NBR 8890)</t>
  </si>
  <si>
    <t xml:space="preserve">TUBO DE CONCRETO SIMPLES, CLASSE ES, PB JE, DN 500 MM, PARA ESGOTO SANITARIO (NBR 8890)</t>
  </si>
  <si>
    <t xml:space="preserve">TUBO DE CONCRETO SIMPLES, CLASSE ES, PB JE, DN 600 MM, PARA ESGOTO SANITARIO (NBR 8890)</t>
  </si>
  <si>
    <t xml:space="preserve">TUBO DE CONCRETO SIMPLES, CLASSE- PS1, MACHO/FEMEA, DN 200 MM, PARA AGUAS PLUVIAIS (NBR 8890)</t>
  </si>
  <si>
    <t xml:space="preserve">TUBO DE CONCRETO SIMPLES, CLASSE- PS1, MACHO/FEMEA, DN 300 MM, PARA AGUAS PLUVIAIS (NBR 8890)</t>
  </si>
  <si>
    <t xml:space="preserve">TUBO DE CONCRETO SIMPLES, CLASSE- PS1, MACHO/FEMEA, DN 400 MM, PARA AGUAS PLUVIAIS (NBR 8890)</t>
  </si>
  <si>
    <t xml:space="preserve">TUBO DE CONCRETO SIMPLES, CLASSE- PS1, MACHO/FEMEA, DN 500 MM, PARA AGUAS PLUVIAIS (NBR 8890)</t>
  </si>
  <si>
    <t xml:space="preserve">TUBO DE CONCRETO SIMPLES, CLASSE- PS1, MACHO/FEMEA, DN 600 MM, PARA AGUAS PLUVIAIS (NBR 8890)</t>
  </si>
  <si>
    <t xml:space="preserve">TUBO DE CONCRETO SIMPLES, CLASSE- PS1, PB, DN 200 MM, PARA AGUAS PLUVIAIS (NBR 8890)</t>
  </si>
  <si>
    <t xml:space="preserve">TUBO DE CONCRETO SIMPLES, CLASSE- PS1, PB, DN 300 MM, PARA AGUAS PLUVIAIS (NBR 8890)</t>
  </si>
  <si>
    <t xml:space="preserve">TUBO DE CONCRETO SIMPLES, CLASSE- PS1, PB, DN 400 MM, PARA AGUAS PLUVIAIS (NBR 8890)</t>
  </si>
  <si>
    <t xml:space="preserve">TUBO DE CONCRETO SIMPLES, CLASSE- PS1, PB, DN 500 MM, PARA AGUAS PLUVIAIS (NBR 8890)</t>
  </si>
  <si>
    <t xml:space="preserve">TUBO DE CONCRETO SIMPLES, CLASSE- PS1, PB, DN 600 MM, PARA AGUAS PLUVIAIS (NBR 8890)</t>
  </si>
  <si>
    <t xml:space="preserve">TUBO DE CONCRETO SIMPLES, CLASSE- PS2, PB, DN 200 MM, PARA AGUAS PLUVIAIS (NBR 8890)</t>
  </si>
  <si>
    <t xml:space="preserve">TUBO DE CONCRETO SIMPLES, CLASSE- PS2, PB, DN 300 MM, PARA AGUAS PLUVIAIS (NBR 8890)</t>
  </si>
  <si>
    <t xml:space="preserve">TUBO DE CONCRETO SIMPLES, CLASSE- PS2, PB, DN 400 MM, PARA AGUAS PLUVIAIS (NBR 8890)</t>
  </si>
  <si>
    <t xml:space="preserve">TUBO DE CONCRETO SIMPLES, CLASSE- PS2, PB, DN 500 MM, PARA AGUAS PLUVIAIS (NBR 8890)</t>
  </si>
  <si>
    <t xml:space="preserve">TUBO DE CONCRETO SIMPLES, CLASSE- PS2, PB, DN 600 MM, PARA AGUAS PLUVIAIS (NBR 8890)</t>
  </si>
  <si>
    <t xml:space="preserve">TUBO DE DESCARGA PVC, PARA LIGACAO CAIXA DE DESCARGA - EMBUTIR, 40 MM X 150 CM</t>
  </si>
  <si>
    <t xml:space="preserve">TUBO DE DESCIDA EXTERNO DE PVC PARA CAIXA DE DESCARGA EXTERNA ALTA - 40 MM X 1,60 M</t>
  </si>
  <si>
    <t xml:space="preserve">TUBO DE ESPUMA DE POLIETILENO EXPANDIDO FLEXIVEL PARA ISOLAMENTO TERMICO DE TUBULACAO DE AR CONDICIONADO, AGUA QUENTE,  DN 1 1/2", E= 10 MM</t>
  </si>
  <si>
    <t xml:space="preserve">TUBO DE ESPUMA DE POLIETILENO EXPANDIDO FLEXIVEL PARA ISOLAMENTO TERMICO DE TUBULACAO DE AR CONDICIONADO, AGUA QUENTE,  DN 1 1/4", E= 10 MM</t>
  </si>
  <si>
    <t xml:space="preserve">TUBO DE ESPUMA DE POLIETILENO EXPANDIDO FLEXIVEL PARA ISOLAMENTO TERMICO DE TUBULACAO DE AR CONDICIONADO, AGUA QUENTE,  DN 1 1/8", E= 10 MM</t>
  </si>
  <si>
    <t xml:space="preserve">TUBO DE ESPUMA DE POLIETILENO EXPANDIDO FLEXIVEL PARA ISOLAMENTO TERMICO DE TUBULACAO DE AR CONDICIONADO, AGUA QUENTE,  DN 1 3/8", E= 10 MM</t>
  </si>
  <si>
    <t xml:space="preserve">TUBO DE ESPUMA DE POLIETILENO EXPANDIDO FLEXIVEL PARA ISOLAMENTO TERMICO DE TUBULACAO DE AR CONDICIONADO, AGUA QUENTE,  DN 1 5/8", E= 10 MM</t>
  </si>
  <si>
    <t xml:space="preserve">TUBO DE ESPUMA DE POLIETILENO EXPANDIDO FLEXIVEL PARA ISOLAMENTO TERMICO DE TUBULACAO DE AR CONDICIONADO, AGUA QUENTE,  DN 1/2", E= 10 MM</t>
  </si>
  <si>
    <t xml:space="preserve">TUBO DE ESPUMA DE POLIETILENO EXPANDIDO FLEXIVEL PARA ISOLAMENTO TERMICO DE TUBULACAO DE AR CONDICIONADO, AGUA QUENTE,  DN 1/4", E= 10 MM</t>
  </si>
  <si>
    <t xml:space="preserve">TUBO DE ESPUMA DE POLIETILENO EXPANDIDO FLEXIVEL PARA ISOLAMENTO TERMICO DE TUBULACAO DE AR CONDICIONADO, AGUA QUENTE,  DN 1", E= 10 MM</t>
  </si>
  <si>
    <t xml:space="preserve">TUBO DE ESPUMA DE POLIETILENO EXPANDIDO FLEXIVEL PARA ISOLAMENTO TERMICO DE TUBULACAO DE AR CONDICIONADO, AGUA QUENTE,  DN 3/4", E= 10 MM</t>
  </si>
  <si>
    <t xml:space="preserve">TUBO DE ESPUMA DE POLIETILENO EXPANDIDO FLEXIVEL PARA ISOLAMENTO TERMICO DE TUBULACAO DE AR CONDICIONADO, AGUA QUENTE,  DN 3/8", E= 10 MM</t>
  </si>
  <si>
    <t xml:space="preserve">TUBO DE ESPUMA DE POLIETILENO EXPANDIDO FLEXIVEL PARA ISOLAMENTO TERMICO DE TUBULACAO DE AR CONDICIONADO, AGUA QUENTE,  DN 7/8", E= 10 MM</t>
  </si>
  <si>
    <t xml:space="preserve">TUBO DE POLIETILENO DE ALTA DENSIDADE (PEAD), PE-80, DE = 20 MM X 2,3 MM DE PAREDE, PARA LIGACAO DE AGUA PREDIAL (NBR 15561)</t>
  </si>
  <si>
    <t xml:space="preserve">TUBO DE POLIETILENO DE ALTA DENSIDADE (PEAD), PE-80, DE = 32 MM X 3,0 MM DE PAREDE, PARA LIGACAO DE AGUA PREDIAL (NBR 15561)</t>
  </si>
  <si>
    <t xml:space="preserve">TUBO DE POLIETILENO DE ALTA DENSIDADE, PEAD, PE-80, DE = 1000 MM X 38,5 MM PAREDE, ( SDR 26 - PN 05 ) PARA REDE DE AGUA OU ESGOTO (NBR 15561)</t>
  </si>
  <si>
    <t xml:space="preserve">TUBO DE POLIETILENO DE ALTA DENSIDADE, PEAD, PE-80, DE = 110 MM X 10,0 MM PAREDE, ( SDR 11 - PN 12,5 ) PARA REDE DE AGUA OU ESGOTO (NBR 15561)</t>
  </si>
  <si>
    <t xml:space="preserve">TUBO DE POLIETILENO DE ALTA DENSIDADE, PEAD, PE-80, DE = 1200 MM X 37,2 MM PAREDE ( SDR 32,25 - PN 04 ) PARA REDE DE AGUA OU ESGOTO (NBR 15561)</t>
  </si>
  <si>
    <t xml:space="preserve">TUBO DE POLIETILENO DE ALTA DENSIDADE, PEAD, PE-80, DE = 1400 MM X 42,9 MM PAREDE, (SDR 32,25 - PN 04 ) PARA REDE DE AGUA OU ESGOTO (NBR 15561)</t>
  </si>
  <si>
    <t xml:space="preserve">TUBO DE POLIETILENO DE ALTA DENSIDADE, PEAD, PE-80, DE = 160 MM X 14,6 MM PAREDE, (SDR 11 - PN 12,5 ) PARA REDE DE AGUA OU ESGOTO (NBR 15561)</t>
  </si>
  <si>
    <t xml:space="preserve">TUBO DE POLIETILENO DE ALTA DENSIDADE, PEAD, PE-80, DE = 1600 MM X 49,0 MM PAREDE, ( SDR 32,25 - PN 04 ) PARA REDE DE AGUA OU ESGOTO (NBR 15561)</t>
  </si>
  <si>
    <t xml:space="preserve">TUBO DE POLIETILENO DE ALTA DENSIDADE, PEAD, PE-80, DE = 900 MM X 34,7 MM PAREDE, ( SDR 26 - PN 05 ) PARA REDE DE AGUA OU ESGOTO (NBR 15561)</t>
  </si>
  <si>
    <t xml:space="preserve">TUBO DE POLIETILENO DE ALTA DENSIDADE, PEAD, PE-80, DE= 200 MM X 18,2 MM PAREDE, ( SDR 11 - PN 12,5 ) PARA REDE DE AGUA OU ESGOTO (NBR 15561)</t>
  </si>
  <si>
    <t xml:space="preserve">TUBO DE POLIETILENO DE ALTA DENSIDADE, PEAD, PE-80, DE= 315 MM X 28,7 MM PAREDE, ( SDR 11 - PN 12,5 ) PARA REDE DE AGUA OU ESGOTO (NBR 15561)</t>
  </si>
  <si>
    <t xml:space="preserve">TUBO DE POLIETILENO DE ALTA DENSIDADE, PEAD, PE-80, DE= 400 MM X 36,4 MM PAREDE, ( SDR 11 - PN 12,5 ) PARA REDE DE AGUA OU ESGOTO (NBR 15561)</t>
  </si>
  <si>
    <t xml:space="preserve">TUBO DE POLIETILENO DE ALTA DENSIDADE, PEAD, PE-80, DE= 50 MM X 4,6 MM PAREDE, (SDR 11 - PN 12,5) PARA REDE DE AGUA OU ESGOTO (NBR 15561)</t>
  </si>
  <si>
    <t xml:space="preserve">TUBO DE POLIETILENO DE ALTA DENSIDADE, PEAD, PE-80, DE= 500 MM X 45,5 MM PAREDE, ( SDR 11 - PN 12,5 ) PARA REDE DE AGUA OU ESGOTO (NBR 15561)</t>
  </si>
  <si>
    <t xml:space="preserve">TUBO DE POLIETILENO DE ALTA DENSIDADE, PEAD, PE-80, DE= 630 MM X 57,3 MM PAREDE (SDR 11 - PN 12,5 ) PARA REDE DE AGUA OU ESGOTO (NBR 15561)</t>
  </si>
  <si>
    <t xml:space="preserve">TUBO DE POLIETILENO DE ALTA DENSIDADE, PEAD, PE-80, DE= 730 MM X 34,1 MM PAREDE, ( SDR 21 - PN 06 ) PARA REDE DE AGUA OU ESGOTO (NBR 15561)</t>
  </si>
  <si>
    <t xml:space="preserve">TUBO DE POLIETILENO DE ALTA DENSIDADE, PEAD, PE-80, DE= 75 MM X 6,9 MM PAREDE, ( SRD 11 - PN 12,5 ) PARA REDE DE AGUA OU ESGOTO (NBR 15561)</t>
  </si>
  <si>
    <t xml:space="preserve">TUBO DE POLIETILENO DE ALTA DENSIDADE, PEAD, PE-80, DE= 800 MM X 30,8 MM PAREDE, ( SDR 26 - PN 05 ) PARA REDE DE AGUA OU ESGOTO (NBR 15561)</t>
  </si>
  <si>
    <t xml:space="preserve">TUBO DE PVC, PBL, TIPO LEVE, DN = 125 MM,  PARA VENTILACAO</t>
  </si>
  <si>
    <t xml:space="preserve">TUBO DE PVC, PBL, TIPO LEVE, DN = 250 MM,  PARA VENTILACAO</t>
  </si>
  <si>
    <t xml:space="preserve">TUBO DE PVC, PBL, TIPO LEVE, DN = 300 MM,  PARA VENTILACAO</t>
  </si>
  <si>
    <t xml:space="preserve">TUBO DE PVC, PBL, TIPO LEVE, DN = 400 MM,  PARA VENTILACAO</t>
  </si>
  <si>
    <t xml:space="preserve">TUBO DE REVESTIMENTO, EM ACO, CORPO SCHEDULE 40, PONTEIRA SCHEDULE 80, ROSQUEAVEL E SEGMENTADO PARA PERFURACAO,  DIAMETRO 6'' (200 MM) (COLETADO CAIXA)</t>
  </si>
  <si>
    <t xml:space="preserve">TUBO DE REVESTIMENTO, EM ACO, CORPO SCHEDULE 40, PONTEIRA SCHEDULE 80, ROSQUEAVEL E SEGMENTADO PARA PERFURACAO, DIAMETRO 10'' (310 MM)  (COLETADO CAIXA)</t>
  </si>
  <si>
    <t xml:space="preserve">TUBO DE REVESTIMENTO, EM ACO, CORPO SCHEDULE 40, PONTEIRA SCHEDULE 80, ROSQUEAVEL E SEGMENTADO PARA PERFURACAO, DIAMETRO 14'' (400 MM)  (COLETADO CAIXA)</t>
  </si>
  <si>
    <t xml:space="preserve">TUBO DE REVESTIMENTO, EM ACO, CORPO SCHEDULE 40, PONTEIRA SCHEDULE 80, ROSQUEAVEL E SEGMENTADO PARA PERFURACAO, DIAMETRO 16'' (450 MM)  (COLETADO CAIXA)</t>
  </si>
  <si>
    <t xml:space="preserve">TUBO DRENO, CORRUGADO, ESPIRALADO, FLEXIVEL, PERFURADO, EM POLIETILENO DE ALTA DENSIDADE (PEAD), DN *160* MM, (6") PARA DRENAGEM - EM BARRA (NORMA DNIT 093/2006 - EM)</t>
  </si>
  <si>
    <t xml:space="preserve">TUBO DRENO, CORRUGADO, ESPIRALADO, FLEXIVEL, PERFURADO, EM POLIETILENO DE ALTA DENSIDADE (PEAD), DN *200* MM, (8") PARA DRENAGEM - EM BARRA (NORMA DNIT 093/2006 - EM)</t>
  </si>
  <si>
    <t xml:space="preserve">TUBO DRENO, CORRUGADO, ESPIRALADO, FLEXIVEL, PERFURADO, EM POLIETILENO DE ALTA DENSIDADE (PEAD), DN 100 MM, (4") PARA DRENAGEM - EM ROLO (NORMA DNIT 093/2006 - E.M)</t>
  </si>
  <si>
    <t xml:space="preserve">TUBO DRENO, CORRUGADO, ESPIRALADO, FLEXIVEL, PERFURADO, EM POLIETILENO DE ALTA DENSIDADE (PEAD), DN 65 MM, (2 1/2") PARA DRENAGEM - EM ROLO (NORMA DNIT 093/2006 - EM)</t>
  </si>
  <si>
    <t xml:space="preserve">TUBO MONOCAMADA PEX, DN 16 MM</t>
  </si>
  <si>
    <t xml:space="preserve">TUBO MONOCAMADA PEX, DN 20 MM</t>
  </si>
  <si>
    <t xml:space="preserve">TUBO MONOCAMADA PEX, DN 25 MM</t>
  </si>
  <si>
    <t xml:space="preserve">TUBO MONOCAMADA PEX, DN 32 MM</t>
  </si>
  <si>
    <t xml:space="preserve">TUBO MULTICAMADA PEX, DN *26* MM, PARA INSTALACOES A GAS (AMARELO)</t>
  </si>
  <si>
    <t xml:space="preserve">TUBO MULTICAMADA PEX, DN 16 MM, PARA INSTALACOES A GAS (AMARELO)</t>
  </si>
  <si>
    <t xml:space="preserve">TUBO MULTICAMADA PEX, DN 20 MM, PARA INSTALACOES A GAS (AMARELO)</t>
  </si>
  <si>
    <t xml:space="preserve">TUBO MULTICAMADA PEX, DN 32 MM, PARA INSTALACOES A GAS (AMARELO)</t>
  </si>
  <si>
    <t xml:space="preserve">TUBO PPR PN 20, DN 20 MM, PARA AGUA QUENTE PREDIAL</t>
  </si>
  <si>
    <t xml:space="preserve">TUBO PPR PN 20, DN 25 MM, PARA AGUA QUENTE PREDIAL</t>
  </si>
  <si>
    <t xml:space="preserve">TUBO PPR, CLASSE PN 12, DN 110 MM</t>
  </si>
  <si>
    <t xml:space="preserve">TUBO PPR, CLASSE PN 12, DN 32 MM</t>
  </si>
  <si>
    <t xml:space="preserve">TUBO PPR, CLASSE PN 12, DN 40 MM</t>
  </si>
  <si>
    <t xml:space="preserve">TUBO PPR, CLASSE PN 12, DN 50 MM</t>
  </si>
  <si>
    <t xml:space="preserve">TUBO PPR, CLASSE PN 12, DN 63 MM</t>
  </si>
  <si>
    <t xml:space="preserve">TUBO PPR, CLASSE PN 12, DN 75 MM</t>
  </si>
  <si>
    <t xml:space="preserve">TUBO PPR, CLASSE PN 12, DN 90 MM</t>
  </si>
  <si>
    <t xml:space="preserve">TUBO PPR, CLASSE PN 25, DN 110 MM, PARA AGUA QUENTE E FRIA PREDIAL</t>
  </si>
  <si>
    <t xml:space="preserve">TUBO PPR, CLASSE PN 25, DN 20 MM, PARA AGUA QUENTE E FRIA PREDIAL</t>
  </si>
  <si>
    <t xml:space="preserve">TUBO PPR, CLASSE PN 25, DN 25 MM, PARA AGUA QUENTE E FRIA PREDIAL</t>
  </si>
  <si>
    <t xml:space="preserve">TUBO PPR, CLASSE PN 25, DN 32 MM, PARA AGUA QUENTE E FRIA PREDIAL</t>
  </si>
  <si>
    <t xml:space="preserve">TUBO PPR, CLASSE PN 25, DN 40 MM, PARA AGUA QUENTE E FRIA PREDIAL</t>
  </si>
  <si>
    <t xml:space="preserve">TUBO PPR, CLASSE PN 25, DN 50 MM, PARA AGUA QUENTE E FRIA PREDIAL</t>
  </si>
  <si>
    <t xml:space="preserve">TUBO PPR, CLASSE PN 25, DN 63 MM, PARA AGUA QUENTE E FRIA PREDIAL</t>
  </si>
  <si>
    <t xml:space="preserve">TUBO PPR, CLASSE PN 25, DN 75 MM, PARA AGUA QUENTE E FRIA PREDIAL</t>
  </si>
  <si>
    <t xml:space="preserve">TUBO PPR, CLASSE PN 25, DN 90 MM, PARA AGUA QUENTE E FRIA PREDIAL</t>
  </si>
  <si>
    <t xml:space="preserve">TUBO PVC  SERIE NORMAL, DN 100 MM, PARA ESGOTO  PREDIAL (NBR 5688)</t>
  </si>
  <si>
    <t xml:space="preserve">TUBO PVC  SERIE NORMAL, DN 150 MM, PARA ESGOTO  PREDIAL (NBR 5688)</t>
  </si>
  <si>
    <t xml:space="preserve">TUBO PVC  SERIE NORMAL, DN 40 MM, PARA ESGOTO  PREDIAL (NBR 5688)</t>
  </si>
  <si>
    <t xml:space="preserve">TUBO PVC CORRUGADO, PAREDE DUPLA, JE, DN 150 MM, REDE COLETORA ESGOTO</t>
  </si>
  <si>
    <t xml:space="preserve">TUBO PVC CORRUGADO, PAREDE DUPLA, JE, DN 200 MM, REDE COLETORA ESGOTO</t>
  </si>
  <si>
    <t xml:space="preserve">TUBO PVC CORRUGADO, PAREDE DUPLA, JE, DN 250 MM, REDE COLETORA ESGOTO</t>
  </si>
  <si>
    <t xml:space="preserve">TUBO PVC CORRUGADO, PAREDE DUPLA, JE, DN 300 MM, REDE COLETORA ESGOTO</t>
  </si>
  <si>
    <t xml:space="preserve">TUBO PVC CORRUGADO, PAREDE DUPLA, JE, DN 350 MM, REDE COLETORA ESGOTO</t>
  </si>
  <si>
    <t xml:space="preserve">TUBO PVC CORRUGADO, PAREDE DUPLA, JE, DN 400 MM, REDE COLETORA ESGOTO</t>
  </si>
  <si>
    <t xml:space="preserve">TUBO PVC DE REVESTIMENTO GEOMECANICO NERVURADO REFORCADO, DN = 150 MM, COMPRIMENTO = 2 M</t>
  </si>
  <si>
    <t xml:space="preserve">TUBO PVC DE REVESTIMENTO GEOMECANICO NERVURADO REFORCADO, DN = 200 MM, COMPRIMENTO = 2 M</t>
  </si>
  <si>
    <t xml:space="preserve">TUBO PVC DE REVESTIMENTO GEOMECANICO NERVURADO STANDARD, DN = 154 MM, COMPRIMENTO = 2 M</t>
  </si>
  <si>
    <t xml:space="preserve">TUBO PVC DE REVESTIMENTO GEOMECANICO NERVURADO STANDARD, DN = 206 MM, COMPRIMENTO = 2 M</t>
  </si>
  <si>
    <t xml:space="preserve">TUBO PVC DE REVESTIMENTO GEOMECANICO NERVURADO STANDARD, DN = 250 MM, COMPRIMENTO = 2 M</t>
  </si>
  <si>
    <t xml:space="preserve">TUBO PVC DEFOFO, JEI, 1 MPA, DN 100 MM, PARA REDE DE AGUA (NBR 7665)</t>
  </si>
  <si>
    <t xml:space="preserve">TUBO PVC DEFOFO, JEI, 1 MPA, DN 150 MM, PARA REDE DE  AGUA (NBR 7665)</t>
  </si>
  <si>
    <t xml:space="preserve">TUBO PVC DEFOFO, JEI, 1 MPA, DN 200 MM, PARA REDE DE AGUA (NBR 7665)</t>
  </si>
  <si>
    <t xml:space="preserve">TUBO PVC DEFOFO, JEI, 1 MPA, DN 250 MM, PARA REDE DE AGUA (NBR 7665)</t>
  </si>
  <si>
    <t xml:space="preserve">TUBO PVC DEFOFO, JEI, 1 MPA, DN 300 MM, PARA REDE DE AGUA (NBR 7665)</t>
  </si>
  <si>
    <t xml:space="preserve">TUBO PVC PBA JEI, CLASSE 12, DN 100 MM, PARA REDE DE AGUA (NBR 5647)</t>
  </si>
  <si>
    <t xml:space="preserve">TUBO PVC PBA JEI, CLASSE 12, DN 50 MM, PARA REDE DE AGUA (NBR 5647)</t>
  </si>
  <si>
    <t xml:space="preserve">TUBO PVC PBA JEI, CLASSE 12, DN 75 MM, PARA REDE DE AGUA (NBR 5647)</t>
  </si>
  <si>
    <t xml:space="preserve">TUBO PVC PBA JEI, CLASSE 15, DN 100 MM, PARA REDE DE AGUA (NBR 5647)</t>
  </si>
  <si>
    <t xml:space="preserve">TUBO PVC PBA JEI, CLASSE 15, DN 50 MM, PARA REDE DE AGUA (NBR 5647)</t>
  </si>
  <si>
    <t xml:space="preserve">TUBO PVC PBA JEI, CLASSE 15, DN 75 MM, PARA REDE DE AGUA (NBR 5647)</t>
  </si>
  <si>
    <t xml:space="preserve">TUBO PVC PBA JEI, CLASSE 20, DN 100 MM, PARA REDE DE AGUA (NBR 5647)</t>
  </si>
  <si>
    <t xml:space="preserve">TUBO PVC PBA JEI, CLASSE 20, DN 50 MM, PARA REDE DE AGUA (NBR 5647)</t>
  </si>
  <si>
    <t xml:space="preserve">TUBO PVC PBA JEI, CLASSE 20, DN 75 MM, PARA REDE DE AGUA (NBR 5647)</t>
  </si>
  <si>
    <t xml:space="preserve">TUBO PVC ROSCAVEL, 3/4",  AGUA FRIA PREDIAL</t>
  </si>
  <si>
    <t xml:space="preserve">TUBO PVC SERIE NORMAL, DN 50 MM, PARA ESGOTO PREDIAL (NBR 5688)</t>
  </si>
  <si>
    <t xml:space="preserve">TUBO PVC SERIE NORMAL, DN 75 MM, PARA ESGOTO PREDIAL (NBR 5688)</t>
  </si>
  <si>
    <t xml:space="preserve">TUBO PVC, FLEXIVEL, CORRUGADO, PERFURADO, DN 110 MM, PARA DRENAGEM, SISTEMA IRRIGACAO</t>
  </si>
  <si>
    <t xml:space="preserve">TUBO PVC, FLEXIVEL, CORRUGADO, PERFURADO, DN 65 MM, PARA DRENAGEM, SISTEMA IRRIGACAO</t>
  </si>
  <si>
    <t xml:space="preserve">TUBO PVC, RIGIDO, CORRUGADO, PERFURADO, DN 150 MM, PARA DRENAGEM, SISTEMA IRRIGACAO</t>
  </si>
  <si>
    <t xml:space="preserve">TUBO PVC, ROSCAVEL,  2 1/2", AGUA FRIA PREDIAL</t>
  </si>
  <si>
    <t xml:space="preserve">TUBO PVC, ROSCAVEL,  2", PARA AGUA FRIA PREDIAL</t>
  </si>
  <si>
    <t xml:space="preserve">TUBO PVC, ROSCAVEL, 1 1/2",  AGUA FRIA PREDIAL</t>
  </si>
  <si>
    <t xml:space="preserve">TUBO PVC, ROSCAVEL, 1 1/4", AGUA FRIA PREDIAL</t>
  </si>
  <si>
    <t xml:space="preserve">TUBO PVC, ROSCAVEL, 1/2", AGUA FRIA PREDIAL</t>
  </si>
  <si>
    <t xml:space="preserve">TUBO PVC, ROSCAVEL, 1", AGUA FRIA PREDIAL</t>
  </si>
  <si>
    <t xml:space="preserve">TUBO PVC, ROSCAVEL, 3", AGUA FRIA PREDIAL</t>
  </si>
  <si>
    <t xml:space="preserve">TUBO PVC, ROSCAVEL, 4",  AGUA FRIA PREDIAL</t>
  </si>
  <si>
    <t xml:space="preserve">TUBO PVC, ROSCAVEL, 5",  AGUA FRIA PREDIAL</t>
  </si>
  <si>
    <t xml:space="preserve">TUBO PVC, ROSCAVEL, 6",  AGUA FRIA PREDIAL</t>
  </si>
  <si>
    <t xml:space="preserve">TUBO PVC, SERIE R, DN 100 MM, PARA ESGOTO OU AGUAS PLUVIAIS PREDIAL (NBR 5688)</t>
  </si>
  <si>
    <t xml:space="preserve">TUBO PVC, SERIE R, DN 150 MM, PARA ESGOTO OU AGUAS PLUVIAIS PREDIAL (NBR 5688)</t>
  </si>
  <si>
    <t xml:space="preserve">TUBO PVC, SERIE R, DN 40 MM, PARA ESGOTO OU AGUAS PLUVIAIS PREDIAL (NBR 5688)</t>
  </si>
  <si>
    <t xml:space="preserve">TUBO PVC, SERIE R, DN 50 MM, PARA ESGOTO OU AGUAS PLUVIAIS PREDIAL (NBR 5688)</t>
  </si>
  <si>
    <t xml:space="preserve">TUBO PVC, SERIE R, DN 75 MM, PARA ESGOTO OU AGUAS PLUVIAIS PREDIAL (NBR 5688)</t>
  </si>
  <si>
    <t xml:space="preserve">TUBO PVC, SOLDAVEL, DN 110 MM, AGUA FRIA (NBR-5648)</t>
  </si>
  <si>
    <t xml:space="preserve">TUBO PVC, SOLDAVEL, DN 20 MM, AGUA FRIA (NBR-5648)</t>
  </si>
  <si>
    <t xml:space="preserve">TUBO PVC, SOLDAVEL, DN 25 MM, AGUA FRIA (NBR-5648)</t>
  </si>
  <si>
    <t xml:space="preserve">TUBO PVC, SOLDAVEL, DN 32 MM, AGUA FRIA (NBR-5648)</t>
  </si>
  <si>
    <t xml:space="preserve">TUBO PVC, SOLDAVEL, DN 40 MM, AGUA FRIA (NBR-5648)</t>
  </si>
  <si>
    <t xml:space="preserve">TUBO PVC, SOLDAVEL, DN 50 MM, PARA AGUA FRIA (NBR-5648)</t>
  </si>
  <si>
    <t xml:space="preserve">TUBO PVC, SOLDAVEL, DN 60 MM, AGUA FRIA (NBR-5648)</t>
  </si>
  <si>
    <t xml:space="preserve">TUBO PVC, SOLDAVEL, DN 75 MM, AGUA FRIA (NBR-5648)</t>
  </si>
  <si>
    <t xml:space="preserve">TUBO PVC, SOLDAVEL, DN 85 MM, AGUA FRIA (NBR-5648)</t>
  </si>
  <si>
    <t xml:space="preserve">TUBO 26" EM CHAPA PRETA, E= 3/16", 147 KG/6 M</t>
  </si>
  <si>
    <t xml:space="preserve">TUBO 30" EM CHAPA PRETA, E= 1/4", 175 KG/6 M</t>
  </si>
  <si>
    <t xml:space="preserve">TUBO 30" EM CHAPA PRETA, E= 3/8", 177 KG/6 M</t>
  </si>
  <si>
    <t xml:space="preserve">UNIAO COM ASSENTO CONICO DE BRONZE, DIAMETRO 1/2"</t>
  </si>
  <si>
    <t xml:space="preserve">UNIAO COM ASSENTO CONICO DE BRONZE, DIAMETRO 1"</t>
  </si>
  <si>
    <t xml:space="preserve">UNIAO COM ASSENTO CONICO DE BRONZE, DIAMETRO 2 1/2"</t>
  </si>
  <si>
    <t xml:space="preserve">UNIAO COM ASSENTO CONICO DE BRONZE, DIAMETRO 2'</t>
  </si>
  <si>
    <t xml:space="preserve">UNIAO COM ASSENTO CONICO DE BRONZE, DIAMETRO 3/4"</t>
  </si>
  <si>
    <t xml:space="preserve">UNIAO COM ASSENTO CONICO DE BRONZE, DIAMETRO 3"</t>
  </si>
  <si>
    <t xml:space="preserve">UNIAO COM ASSENTO CONICO DE BRONZE, DIAMETRO 4"</t>
  </si>
  <si>
    <t xml:space="preserve">UNIAO COM ASSENTO CONICO DE FERRO LONGO (MACHO-FEMEA), DIAMETRO 1 1/2"</t>
  </si>
  <si>
    <t xml:space="preserve">UNIAO COM ASSENTO CONICO DE FERRO LONGO (MACHO-FEMEA), DIAMETRO 1/2"</t>
  </si>
  <si>
    <t xml:space="preserve">UNIAO COM ASSENTO CONICO DE FERRO LONGO (MACHO-FEMEA), DIAMETRO 1"</t>
  </si>
  <si>
    <t xml:space="preserve">UNIAO COM ASSENTO CONICO DE FERRO LONGO (MACHO-FEMEA), DIAMETRO 2 1/2"</t>
  </si>
  <si>
    <t xml:space="preserve">UNIAO COM ASSENTO CONICO DE FERRO LONGO (MACHO-FEMEA), DIAMETRO 2"</t>
  </si>
  <si>
    <t xml:space="preserve">UNIAO COM ASSENTO CONICO DE FERRO LONGO (MACHO-FEMEA), DIAMETRO 3/4"</t>
  </si>
  <si>
    <t xml:space="preserve">UNIAO COM ASSENTO CONICO DE FERRO LONGO (MACHO-FEMEA), DIAMETRO 3'</t>
  </si>
  <si>
    <t xml:space="preserve">UNIAO COM ASSENTO CONICO DE FERRO LONGO (MACHO-FEMEA), DIAMETRO 4"</t>
  </si>
  <si>
    <t xml:space="preserve">UNIAO COM FLANGE PPR, DN 40 MM, PARA AGUA QUENTE PREDIAL</t>
  </si>
  <si>
    <t xml:space="preserve">UNIAO DE FERRO GALVANIZADO, COM ASSENTO CONICO DE BRONZE, DE 1 1/2"</t>
  </si>
  <si>
    <t xml:space="preserve">UNIAO DE FERRO GALVANIZADO, COM ASSENTO CONICO DE BRONZE, DE 1 1/4"</t>
  </si>
  <si>
    <t xml:space="preserve">UNIAO DE FERRO GALVANIZADO, COM ROSCA BSP, COM ASSENTO PLANO, DE 1 1/2"</t>
  </si>
  <si>
    <t xml:space="preserve">UNIAO DE FERRO GALVANIZADO, COM ROSCA BSP, COM ASSENTO PLANO, DE 1 1/4"</t>
  </si>
  <si>
    <t xml:space="preserve">UNIAO DE FERRO GALVANIZADO, COM ROSCA BSP, COM ASSENTO PLANO, DE 1/2"</t>
  </si>
  <si>
    <t xml:space="preserve">UNIAO DE FERRO GALVANIZADO, COM ROSCA BSP, COM ASSENTO PLANO, DE 1"</t>
  </si>
  <si>
    <t xml:space="preserve">UNIAO DE FERRO GALVANIZADO, COM ROSCA BSP, COM ASSENTO PLANO, DE 2 1/2"</t>
  </si>
  <si>
    <t xml:space="preserve">UNIAO DE FERRO GALVANIZADO, COM ROSCA BSP, COM ASSENTO PLANO, DE 2"</t>
  </si>
  <si>
    <t xml:space="preserve">UNIAO DE FERRO GALVANIZADO, COM ROSCA BSP, COM ASSENTO PLANO, DE 3/4"</t>
  </si>
  <si>
    <t xml:space="preserve">UNIAO DE FERRO GALVANIZADO, COM ROSCA BSP, COM ASSENTO PLANO, DE 3"</t>
  </si>
  <si>
    <t xml:space="preserve">UNIAO DE FERRO GALVANIZADO, COM ROSCA BSP, COM ASSENTO PLANO, DE 4"</t>
  </si>
  <si>
    <t xml:space="preserve">UNIAO DE REDUCAO METALICA, PARA CONEXAO COM ANEL DESLIZANTE EM TUBO PEX, DN 20 X 16 MM</t>
  </si>
  <si>
    <t xml:space="preserve">UNIAO DE REDUCAO METALICA, PARA CONEXAO COM ANEL DESLIZANTE EM TUBO PEX, DN 25 X 16 MM</t>
  </si>
  <si>
    <t xml:space="preserve">UNIAO DE REDUCAO METALICA, PARA CONEXAO COM ANEL DESLIZANTE EM TUBO PEX, DN 25 X 20 MM</t>
  </si>
  <si>
    <t xml:space="preserve">UNIAO DE REDUCAO METALICA, PARA CONEXAO COM ANEL DESLIZANTE EM TUBO PEX, DN 32 X 25 MM</t>
  </si>
  <si>
    <t xml:space="preserve">UNIAO DUPLA PPR DN 20 MM, PARA AGUA QUENTE PREDIAL</t>
  </si>
  <si>
    <t xml:space="preserve">UNIAO DUPLA PPR DN 25 MM, PARA AGUA QUENTE PREDIAL</t>
  </si>
  <si>
    <t xml:space="preserve">UNIAO EM POLIPROPILENO (PP), PARA TUBO EM PEAD, 20 MM - LIGACAO PREDIAL DE AGUA</t>
  </si>
  <si>
    <t xml:space="preserve">UNIAO EM POLIPROPILENO (PP), PARA TUBO EM PEAD, 32 MM - LIGACAO PREDIAL DE AGUA</t>
  </si>
  <si>
    <t xml:space="preserve">UNIAO METALICA, PARA CONEXAO COM ANEL DESLIZANTE EM TUBO PEX, DN 16 MM</t>
  </si>
  <si>
    <t xml:space="preserve">UNIAO METALICA, PARA CONEXAO COM ANEL DESLIZANTE EM TUBO PEX, DN 20 MM</t>
  </si>
  <si>
    <t xml:space="preserve">UNIAO METALICA, PARA CONEXAO COM ANEL DESLIZANTE EM TUBO PEX, DN 25 MM</t>
  </si>
  <si>
    <t xml:space="preserve">UNIAO METALICA, PARA CONEXAO COM ANEL DESLIZANTE EM TUBO PEX, DN 32 MM</t>
  </si>
  <si>
    <t xml:space="preserve">UNIAO PVC, ROSCAVEL 1/2",  AGUA FRIA PREDIAL</t>
  </si>
  <si>
    <t xml:space="preserve">UNIAO PVC, ROSCAVEL 2",  AGUA FRIA PREDIAL</t>
  </si>
  <si>
    <t xml:space="preserve">UNIAO PVC, ROSCAVEL, 1 1/2",  AGUA FRIA PREDIAL</t>
  </si>
  <si>
    <t xml:space="preserve">UNIAO PVC, ROSCAVEL, 1 1/4",  AGUA FRIA PREDIAL</t>
  </si>
  <si>
    <t xml:space="preserve">UNIAO PVC, ROSCAVEL, 1",  AGUA FRIA PREDIAL</t>
  </si>
  <si>
    <t xml:space="preserve">UNIAO PVC, ROSCAVEL, 2 1/2",  AGUA FRIA PREDIAL</t>
  </si>
  <si>
    <t xml:space="preserve">UNIAO PVC, ROSCAVEL, 3/4",  AGUA FRIA PREDIAL</t>
  </si>
  <si>
    <t xml:space="preserve">UNIAO PVC, ROSCAVEL, 3",  AGUA FRIA PREDIAL</t>
  </si>
  <si>
    <t xml:space="preserve">UNIAO PVC, SOLDAVEL, 110 MM,  PARA AGUA FRIA PREDIAL</t>
  </si>
  <si>
    <t xml:space="preserve">UNIAO PVC, SOLDAVEL, 20 MM,  PARA AGUA FRIA PREDIAL</t>
  </si>
  <si>
    <t xml:space="preserve">UNIAO PVC, SOLDAVEL, 25 MM,  PARA AGUA FRIA PREDIAL</t>
  </si>
  <si>
    <t xml:space="preserve">UNIAO PVC, SOLDAVEL, 32 MM,  PARA AGUA FRIA PREDIAL</t>
  </si>
  <si>
    <t xml:space="preserve">UNIAO PVC, SOLDAVEL, 40 MM,  PARA AGUA FRIA PREDIAL</t>
  </si>
  <si>
    <t xml:space="preserve">UNIAO PVC, SOLDAVEL, 50 MM,  PARA AGUA FRIA PREDIAL</t>
  </si>
  <si>
    <t xml:space="preserve">UNIAO PVC, SOLDAVEL, 60 MM,  PARA AGUA FRIA PREDIAL</t>
  </si>
  <si>
    <t xml:space="preserve">UNIAO PVC, SOLDAVEL, 75 MM,  PARA AGUA FRIA PREDIAL</t>
  </si>
  <si>
    <t xml:space="preserve">UNIAO PVC, SOLDAVEL, 85 MM,  PARA AGUA FRIA PREDIAL</t>
  </si>
  <si>
    <t xml:space="preserve">UNIAO TIPO STORZ, COM EMPATACAO INTERNA TIPO ANEL DE EXPANSAO, ENGATE RAPIDO 1 1/2", PARA MANGUEIRA DE COMBATE A INCENDIO PREDIAL</t>
  </si>
  <si>
    <t xml:space="preserve">UNIAO TIPO STORZ, COM EMPATACAO INTERNA TIPO ANEL DE EXPANSAO, ENGATE RAPIDO 2 1/2", PARA MANGUEIRA DE COMBATE A INCENDIO PREDIAL</t>
  </si>
  <si>
    <t xml:space="preserve">UNIAO, CPVC, SOLDAVEL, 15 MM, PARA AGUA QUENTE PREDIAL</t>
  </si>
  <si>
    <t xml:space="preserve">UNIAO, CPVC, SOLDAVEL, 22 MM, PARA AGUA QUENTE PREDIAL</t>
  </si>
  <si>
    <t xml:space="preserve">UNIAO, CPVC, SOLDAVEL, 28 MM, PARA AGUA QUENTE PREDIAL</t>
  </si>
  <si>
    <t xml:space="preserve">UNIAO, CPVC, SOLDAVEL, 35 MM, PARA AGUA QUENTE PREDIAL</t>
  </si>
  <si>
    <t xml:space="preserve">UNIAO, CPVC, SOLDAVEL, 42 MM, PARA AGUA QUENTE PREDIAL</t>
  </si>
  <si>
    <t xml:space="preserve">UNIAO, CPVC, SOLDAVEL, 54 MM, PARA AGUA QUENTE PREDIAL</t>
  </si>
  <si>
    <t xml:space="preserve">UNIAO, CPVC, SOLDAVEL, 73 MM, PARA AGUA QUENTE PREDIAL</t>
  </si>
  <si>
    <t xml:space="preserve">UNIAO, CPVC, SOLDAVEL, 89 MM, PARA AGUA QUENTE PREDIAL</t>
  </si>
  <si>
    <t xml:space="preserve">USINA DE ASFALTO A FRIO, CAPACIDADE DE 30 A 40 T/H, ELETRICA, POTENCIA DE 30 CV</t>
  </si>
  <si>
    <t xml:space="preserve">USINA DE ASFALTO A FRIO, CAPACIDADE DE 40 A 60 T/H, ELETRICA, POTENCIA DE 30 CV</t>
  </si>
  <si>
    <t xml:space="preserve">USINA DE ASFALTO A QUENTE, FIXA, TIPO CONTRA FLUXO, CAPACIDADE DE 100 A 140 T/H, POTENCIA DE 280 KW, COM MISTURADOR EXTERNO ROTATIVO</t>
  </si>
  <si>
    <t xml:space="preserve">USINA DE ASFALTO, GRAVIMETRICA, CAPACIDADE DE 150 T/H, POTENCIA DE 400 KW</t>
  </si>
  <si>
    <t xml:space="preserve">USINA DE CONCRETO FIXA, CAPACIDADE NOMINAL DE 40 M3/H, SEM SILO</t>
  </si>
  <si>
    <t xml:space="preserve">USINA DE CONCRETO FIXA, CAPACIDADE NOMINAL DE 60 M3/H, SEM SILO</t>
  </si>
  <si>
    <t xml:space="preserve">USINA DE CONCRETO FIXA, CAPACIDADE NOMINAL DE 80 M3/H, SEM SILO</t>
  </si>
  <si>
    <t xml:space="preserve">USINA DE CONCRETO FIXA, CAPACIDADE NOMINAL DE 90 A 120 M3/H, SEM SILO</t>
  </si>
  <si>
    <t xml:space="preserve">USINA DE LAMA ASFALTICA, PROD 30 A 50 T/H, SILO DE AGREGADO 7 M3, RESERVATORIOS PARA EMULSAO E AGUA DE 2,3 M3 CADA, MISTURADOR TIPO PUGG-MILL A SER MONTADO SOBRE CAMINHAO</t>
  </si>
  <si>
    <t xml:space="preserve">USINA DE MISTURAS ASFALTICAS A QUENTE, MOVEL, TIPO CONTRA FLUXO, CAPACIDADE DE 40 A 80 T/H</t>
  </si>
  <si>
    <t xml:space="preserve">USINA MISTURADORA DE SOLOS,  DOSADORES TRIPLOS, CALHA VIBRATORIA CAPACIDADE DE 200 A 500 T/H, POTENCIA DE 75 KW</t>
  </si>
  <si>
    <t xml:space="preserve">VALVULA DE DESCARGA EM METAL CROMADO PARA MICTORIO COM ACIONAMENTO POR PRESSAO E FECHAMENTO AUTOMATICO</t>
  </si>
  <si>
    <t xml:space="preserve">VALVULA DE DESCARGA METALICA, BASE 1 1/2 " E ACABAMENTO METALICO CROMADO</t>
  </si>
  <si>
    <t xml:space="preserve">VALVULA DE DESCARGA METALICA, BASE 1 1/4 " E ACABAMENTO METALICO CROMADO</t>
  </si>
  <si>
    <t xml:space="preserve">VALVULA DE ESFERA BRUTA EM BRONZE, BITOLA 1 " (REF 1552-B)</t>
  </si>
  <si>
    <t xml:space="preserve">VALVULA DE ESFERA BRUTA EM BRONZE, BITOLA 1 1/2 " (REF 1552-B)</t>
  </si>
  <si>
    <t xml:space="preserve">VALVULA DE ESFERA BRUTA EM BRONZE, BITOLA 1 1/4 " (REF 1552-B)</t>
  </si>
  <si>
    <t xml:space="preserve">VALVULA DE ESFERA BRUTA EM BRONZE, BITOLA 1/2 " (REF 1552-B)</t>
  </si>
  <si>
    <t xml:space="preserve">VALVULA DE ESFERA BRUTA EM BRONZE, BITOLA 2 " (REF 1552-B)</t>
  </si>
  <si>
    <t xml:space="preserve">VALVULA DE ESFERA BRUTA EM BRONZE, BITOLA 3/4 " (REF 1552-B)</t>
  </si>
  <si>
    <t xml:space="preserve">VALVULA DE RETENCAO DE BRONZE, PE COM CRIVOS, EXTREMIDADE COM ROSCA, DE 1 1/2", PARA FUNDO DE POCO</t>
  </si>
  <si>
    <t xml:space="preserve">VALVULA DE RETENCAO DE BRONZE, PE COM CRIVOS, EXTREMIDADE COM ROSCA, DE 1 1/4", PARA FUNDO DE POCO</t>
  </si>
  <si>
    <t xml:space="preserve">VALVULA DE RETENCAO DE BRONZE, PE COM CRIVOS, EXTREMIDADE COM ROSCA, DE 1", PARA FUNDO DE POCO</t>
  </si>
  <si>
    <t xml:space="preserve">VALVULA DE RETENCAO DE BRONZE, PE COM CRIVOS, EXTREMIDADE COM ROSCA, DE 2 1/2", PARA FUNDO DE POCO</t>
  </si>
  <si>
    <t xml:space="preserve">VALVULA DE RETENCAO DE BRONZE, PE COM CRIVOS, EXTREMIDADE COM ROSCA, DE 2", PARA FUNDO DE POCO</t>
  </si>
  <si>
    <t xml:space="preserve">VALVULA DE RETENCAO DE BRONZE, PE COM CRIVOS, EXTREMIDADE COM ROSCA, DE 3/4", PARA FUNDO DE POCO</t>
  </si>
  <si>
    <t xml:space="preserve">VALVULA DE RETENCAO DE BRONZE, PE COM CRIVOS, EXTREMIDADE COM ROSCA, DE 3", PARA FUNDO DE POCO</t>
  </si>
  <si>
    <t xml:space="preserve">VALVULA DE RETENCAO DE BRONZE, PE COM CRIVOS, EXTREMIDADE COM ROSCA, DE 4", PARA FUNDO DE POCO</t>
  </si>
  <si>
    <t xml:space="preserve">VALVULA DE RETENCAO HORIZONTAL, DE BRONZE (PN-25), 1 1/2", 400 PSI, TAMPA DE PORCA DE UNIAO, EXTREMIDADES COM ROSCA</t>
  </si>
  <si>
    <t xml:space="preserve">VALVULA DE RETENCAO HORIZONTAL, DE BRONZE (PN-25), 1 1/4", 400 PSI, TAMPA DE PORCA DE UNIAO, EXTREMIDADES COM ROSCA</t>
  </si>
  <si>
    <t xml:space="preserve">VALVULA DE RETENCAO HORIZONTAL, DE BRONZE (PN-25), 1/2", 400 PSI, TAMPA DE PORCA DE UNIAO, EXTREMIDADES COM ROSCA</t>
  </si>
  <si>
    <t xml:space="preserve">VALVULA DE RETENCAO HORIZONTAL, DE BRONZE (PN-25), 1", 400 PSI, TAMPA DE PORCA DE UNIAO, EXTREMIDADES COM ROSCA</t>
  </si>
  <si>
    <t xml:space="preserve">VALVULA DE RETENCAO HORIZONTAL, DE BRONZE (PN-25), 2 1/2", 400 PSI, TAMPA DE PORCA DE UNIAO, EXTREMIDADES COM ROSCA</t>
  </si>
  <si>
    <t xml:space="preserve">VALVULA DE RETENCAO HORIZONTAL, DE BRONZE (PN-25), 2", 400 PSI, TAMPA DE PORCA DE UNIAO, EXTREMIDADES COM ROSCA</t>
  </si>
  <si>
    <t xml:space="preserve">VALVULA DE RETENCAO HORIZONTAL, DE BRONZE (PN-25), 3/4", 400 PSI, TAMPA DE PORCA DE UNIAO, EXTREMIDADES COM ROSCA</t>
  </si>
  <si>
    <t xml:space="preserve">VALVULA DE RETENCAO HORIZONTAL, DE BRONZE (PN-25), 3", 400 PSI, TAMPA DE PORCA DE UNIAO, EXTREMIDADES COM ROSCA</t>
  </si>
  <si>
    <t xml:space="preserve">VALVULA DE RETENCAO HORIZONTAL, DE BRONZE (PN-25), 4", 400 PSI, TAMPA DE PORCA DE UNIAO, EXTREMIDADES COM ROSCA</t>
  </si>
  <si>
    <t xml:space="preserve">VALVULA DE RETENCAO VERTICAL, DE BRONZE (PN-16), 1 1/2", 200 PSI, EXTREMIDADES COM ROSCA</t>
  </si>
  <si>
    <t xml:space="preserve">VALVULA DE RETENCAO VERTICAL, DE BRONZE (PN-16), 1 1/4", 200 PSI, EXTREMIDADES COM ROSCA</t>
  </si>
  <si>
    <t xml:space="preserve">VALVULA DE RETENCAO VERTICAL, DE BRONZE (PN-16), 1/2", 200 PSI, EXTREMIDADES COM ROSCA</t>
  </si>
  <si>
    <t xml:space="preserve">VALVULA DE RETENCAO VERTICAL, DE BRONZE (PN-16), 1", 200 PSI, EXTREMIDADES COM ROSCA</t>
  </si>
  <si>
    <t xml:space="preserve">VALVULA DE RETENCAO VERTICAL, DE BRONZE (PN-16), 2 1/2", 200 PSI, EXTREMIDADES COM ROSCA</t>
  </si>
  <si>
    <t xml:space="preserve">VALVULA DE RETENCAO VERTICAL, DE BRONZE (PN-16), 2", 200 PSI, EXTREMIDADES COM ROSCA</t>
  </si>
  <si>
    <t xml:space="preserve">VALVULA DE RETENCAO VERTICAL, DE BRONZE (PN-16), 3/4", 200 PSI, EXTREMIDADES COM ROSCA</t>
  </si>
  <si>
    <t xml:space="preserve">VALVULA DE RETENCAO VERTICAL, DE BRONZE (PN-16), 3", 200 PSI, EXTREMIDADES COM ROSCA</t>
  </si>
  <si>
    <t xml:space="preserve">VALVULA DE RETENCAO VERTICAL, DE BRONZE (PN-16), 4", 200 PSI, EXTREMIDADES COM ROSCA</t>
  </si>
  <si>
    <t xml:space="preserve">VALVULA EM METAL CROMADO PARA LAVATORIO, 1 " SEM LADRAO</t>
  </si>
  <si>
    <t xml:space="preserve">VALVULA EM METAL CROMADO PARA PIA AMERICANA 3.1/2 X 1.1/2 "</t>
  </si>
  <si>
    <t xml:space="preserve">VALVULA EM METAL CROMADO PARA TANQUE, 1.1/2 " SEM LADRAO</t>
  </si>
  <si>
    <t xml:space="preserve">VALVULA EM PLASTICO BRANCO COM SAIDA LISA PARA TANQUE 1.1/4 " X 1.1/2 "</t>
  </si>
  <si>
    <t xml:space="preserve">VALVULA EM PLASTICO BRANCO PARA LAVATORIO 1 ", SEM UNHO, COM LADRAO</t>
  </si>
  <si>
    <t xml:space="preserve">VALVULA EM PLASTICO BRANCO PARA TANQUE OU LAVATORIO 1 ", SEM UNHO E SEM LADRAO</t>
  </si>
  <si>
    <t xml:space="preserve">VALVULA EM PLASTICO BRANCO PARA TANQUE 1.1/4 " X 1.1/2 ", SEM UNHO E SEM LADRAO</t>
  </si>
  <si>
    <t xml:space="preserve">VALVULA EM PLASTICO CROMADO PARA LAVATORIO 1 ", SEM UNHO, COM LADRAO</t>
  </si>
  <si>
    <t xml:space="preserve">VALVULA EM PLASTICO CROMADO TIPO AMERICANA PARA PIA DE COZINHA 3.1/2 " X 1.1/2 ", SEM ADAPTADOR</t>
  </si>
  <si>
    <t xml:space="preserve">VARA / PERFIL PARA CREMONA, EM FERRO CROMADO, COMPRIMENTO DE 120 CM</t>
  </si>
  <si>
    <t xml:space="preserve">VARA / PERFIL PARA CREMONA, EM FERRO CROMADO, COMPRIMENTO DE 150 CM</t>
  </si>
  <si>
    <t xml:space="preserve">VARA/ PERFIL PARA CREMONA, EM LATAO CROMADO, COMPRIMENTO DE 120 CM</t>
  </si>
  <si>
    <t xml:space="preserve">VARIADOR DE LUMINOSIDADE ROTATIVO (DIMMER) 127 V, 300 W (APENAS MODULO)</t>
  </si>
  <si>
    <t xml:space="preserve">VARIADOR DE LUMINOSIDADE ROTATIVO (DIMMER) 127V, 300W, CONJUNTO MONTADO PARA EMBUTIR 4" X 2" (PLACA + SUPORTE + MODULO)</t>
  </si>
  <si>
    <t xml:space="preserve">VARIADOR DE LUMINOSIDADE ROTATIVO (DIMMER) 220 V, 600 W (APENAS MODULO)</t>
  </si>
  <si>
    <t xml:space="preserve">VARIADOR DE LUMINOSIDADE ROTATIVO (DIMMER) 220V, 600W, CONJUNTO MONTADO PARA EMBUTIR 4" X 2" (PLACA + SUPORTE + MODULO)</t>
  </si>
  <si>
    <t xml:space="preserve">VARIADOR DE VELOCIDADE PARA VENTILADOR 127 V, 150 W (APENAS MODULO)</t>
  </si>
  <si>
    <t xml:space="preserve">VARIADOR DE VELOCIDADE PARA VENTILADOR 127V, 150W + 2 INTERRUPTORES PARALELOS, PARA REVERSAO E LAMPADA, CONJUNTO MONTADO PARA EMBUTIR 4" X 2" (PLACA + SUPORTE + MODULOS)</t>
  </si>
  <si>
    <t xml:space="preserve">VARIADOR DE VELOCIDADE PARA VENTILADOR 220 V, 250 W (APENAS MODULO)</t>
  </si>
  <si>
    <t xml:space="preserve">VARIADOR DE VELOCIDADE PARA VENTILADOR 220V, 250W + 2 INTERRUPTORES PARALELOS, PARA REVERSAO E LAMPADA, CONJUNTO MONTADO PARA EMBUTIR 4" X 2" (PLACA + SUPORTE + MODULOS)</t>
  </si>
  <si>
    <t xml:space="preserve">VASO SANITARIO SIFONADO INFANTIL LOUCA BRANCA</t>
  </si>
  <si>
    <t xml:space="preserve">VASSOURA MECANICA REBOCAVEL COM ESCOVA CILINDRICA LARGURA UTIL DE VARRIMENTO = 2,44M</t>
  </si>
  <si>
    <t xml:space="preserve">VASSOURA 40 CM COM CABO</t>
  </si>
  <si>
    <t xml:space="preserve">VEDACAO DE CALHA, EM BORRACHA COR PRETA, MEDIDA ENTRE 119 E 170 MM, PARA DRENAGEM PLUVIAL PREDIAL</t>
  </si>
  <si>
    <t xml:space="preserve">VEDACAO PVC, 100 MM, PARA SAIDA VASO SANITARIO</t>
  </si>
  <si>
    <t xml:space="preserve">VERGALHAO ZINCADO ROSCA TOTAL, 1/4 " (6,3 MM)</t>
  </si>
  <si>
    <t xml:space="preserve">VERNIZ POLIURETANO BRILHANTE PARA MADEIRA, COM FILTRO SOLAR, USO INTERNO E EXTERNO</t>
  </si>
  <si>
    <t xml:space="preserve">VERNIZ POLIURETANO BRILHANTE PARA MADEIRA, SEM FILTRO SOLAR, USO INTERNO E EXTERNO</t>
  </si>
  <si>
    <t xml:space="preserve">VERNIZ SINTETICO BRILHANTE PARA MADEIRA TIPO COPAL, USO INTERNO</t>
  </si>
  <si>
    <t xml:space="preserve">VERNIZ SINTETICO BRILHANTE PARA MADEIRA, COM FILTRO SOLAR, USO INTERNO E EXTERNO (BASE SOLVENTE)</t>
  </si>
  <si>
    <t xml:space="preserve">VEU DE VIDRO/VEU DE SUPERFICIE 30 A 35 G/M2</t>
  </si>
  <si>
    <t xml:space="preserve">VEU POLIESTER</t>
  </si>
  <si>
    <t xml:space="preserve">VIBRADOR DE IMERSAO, COM PONTEIRA DE *35* MM, MANGOTE DE 5 M, SEM MOTOR</t>
  </si>
  <si>
    <t xml:space="preserve">VIBRADOR DE IMERSAO, COM PONTEIRA DE *45* MM, MANGOTE DE 5 M, SEM MOTOR.</t>
  </si>
  <si>
    <t xml:space="preserve">VIBRADOR DE IMERSAO, COM PONTEIRA DE *60* MM, MANGOTE DE 5 M, SEM MOTOR.</t>
  </si>
  <si>
    <t xml:space="preserve">VIBRADOR DE IMERSAO, DIAMETRO DA PONTEIRA DE *35* MM, COM MOTOR 4 TEMPOS A GASOLINA DE 5,5 HP (5,5 CV)</t>
  </si>
  <si>
    <t xml:space="preserve">VIBRADOR DE IMERSAO, DIAMETRO DA PONTEIRA DE *45* MM, COM MOTOR ELETRICO TRIFASICO DE 2 HP (2 CV)</t>
  </si>
  <si>
    <t xml:space="preserve">VIBRADOR DE IMERSAO, DIAMETRO DA PONTEIRA DE *45* MM, COM MOTOR 4 TEMPOS A GASOLINA DE 5,5 HP (5,5 CV)</t>
  </si>
  <si>
    <t xml:space="preserve">VIBROACABADORA DE ASFALTO SOBRE ESTEIRAS, LARG. PAVIM. MAX. 8,00 M, POT. 100 KW/ 134 HP, CAP. 600 T/ H</t>
  </si>
  <si>
    <t xml:space="preserve">VIBROACABADORA DE ASFALTO SOBRE ESTEIRAS, LARG. PAVIM. 2,13 M A 4,55 M, POT. 74 KW/ 100 HP, CAP. 400 T/ H</t>
  </si>
  <si>
    <t xml:space="preserve">VIBROACABADORA DE ASFALTO SOBRE ESTEIRAS, LARG. PAVIM. 2,60 M A 5,75 M, POT. 110 HP, CAP. 450 T/ H</t>
  </si>
  <si>
    <t xml:space="preserve">VIBROACABADORA DE ASFALTO SOBRE ESTEIRAS, LARG. PAVIMENT. 1,90 A 5,3 M, POT. 78 KW/105 HP, CAP. 450 T/H</t>
  </si>
  <si>
    <t xml:space="preserve">VIBROACABADORA DE ASFALTO SOBRE RODAS, LARGURA DE PAVIMENTACAO DE 1,70 A 4,20 M, POTENCIA 78 KW/105 HP, CAPACIDADE 300 T/H</t>
  </si>
  <si>
    <t xml:space="preserve">VIDRACEIRO</t>
  </si>
  <si>
    <t xml:space="preserve">VIDRACEIRO (MENSALISTA)</t>
  </si>
  <si>
    <t xml:space="preserve">VIDRO COMUM LAMINADO LISO INCOLOR DUPLO, ESPESSURA TOTAL 8 MM (CADA CAMADA DE 4 MM) - COLOCADO</t>
  </si>
  <si>
    <t xml:space="preserve">VIDRO COMUM LAMINADO, LISO, INCOLOR, DUPLO, ESPESSURA TOTAL 6 MM (CADA CAMADA E= 3 MM) - COLOCADO</t>
  </si>
  <si>
    <t xml:space="preserve">VIDRO COMUM LAMINADO, LISO, INCOLOR, TRIPLO, ESPESSURA TOTAL 12 MM (CADA CAMADA E=  4 MM) - COLOCADO</t>
  </si>
  <si>
    <t xml:space="preserve">VIDRO COMUM LAMINADO, LISO, INCOLOR, TRIPLO, ESPESSURA TOTAL 15 MM (CADA CAMADA E = 5 MM) - COLOCADO</t>
  </si>
  <si>
    <t xml:space="preserve">VIDRO CRISTAL COLORIDO, 10 MM, PINTADO NA COR BRANCA</t>
  </si>
  <si>
    <t xml:space="preserve">VIDRO CRISTAL COLORIDO, 4 MM, PINTADO NA COR BRANCA</t>
  </si>
  <si>
    <t xml:space="preserve">VIDRO CRISTAL COLORIDO, 6 MM, PINTADO NA COR BRANCA</t>
  </si>
  <si>
    <t xml:space="preserve">VIDRO CRISTAL COLORIDO, 8 MM, PINTADO NA COR BRANCA</t>
  </si>
  <si>
    <t xml:space="preserve">VIDRO LISO FUME E = 4MM - SEM COLOCACAO</t>
  </si>
  <si>
    <t xml:space="preserve">VIDRO LISO FUME E = 6MM - SEM COLOCACAO</t>
  </si>
  <si>
    <t xml:space="preserve">VIDRO LISO FUME, E = 5 MM - SEM COLOCACAO</t>
  </si>
  <si>
    <t xml:space="preserve">VIDRO LISO INCOLOR 10 MM - SEM COLOCACAO</t>
  </si>
  <si>
    <t xml:space="preserve">VIDRO LISO INCOLOR 2 A 3 MM - SEM COLOCACAO</t>
  </si>
  <si>
    <t xml:space="preserve">VIDRO LISO INCOLOR 4MM - SEM COLOCACAO</t>
  </si>
  <si>
    <t xml:space="preserve">VIDRO LISO INCOLOR 5MM - SEM COLOCACAO</t>
  </si>
  <si>
    <t xml:space="preserve">VIDRO LISO INCOLOR 6 MM - SEM COLOCACAO</t>
  </si>
  <si>
    <t xml:space="preserve">VIDRO LISO INCOLOR 8MM  -  SEM COLOCACAO</t>
  </si>
  <si>
    <t xml:space="preserve">VIDRO MARTELADO OU CANELADO, 4 MM - SEM COLOCACAO</t>
  </si>
  <si>
    <t xml:space="preserve">VIDRO PLANO ARAMADO E = 6 MM - SEM COLOCACAO</t>
  </si>
  <si>
    <t xml:space="preserve">VIDRO PLANO ARMADO E = 7MM - SEM COLOCACAO</t>
  </si>
  <si>
    <t xml:space="preserve">VIDRO TEMPERADO INCOLOR E = 10 MM, SEM COLOCACAO</t>
  </si>
  <si>
    <t xml:space="preserve">VIDRO TEMPERADO INCOLOR E = 6 MM, SEM COLOCACAO</t>
  </si>
  <si>
    <t xml:space="preserve">VIDRO TEMPERADO INCOLOR E = 8 MM, SEM COLOCACAO</t>
  </si>
  <si>
    <t xml:space="preserve">VIDRO TEMPERADO INCOLOR PARA PORTA DE ABRIR, E = 10 MM (SEM FERRAGENS E SEM COLOCACAO)</t>
  </si>
  <si>
    <t xml:space="preserve">VIDRO TEMPERADO VERDE E = 10 MM, SEM COLOCACAO</t>
  </si>
  <si>
    <t xml:space="preserve">VIDRO TEMPERADO VERDE E = 6 MM, SEM COLOCACAO</t>
  </si>
  <si>
    <t xml:space="preserve">VIDRO TEMPERADO VERDE E = 8 MM, SEM COLOCACAO</t>
  </si>
  <si>
    <t xml:space="preserve">VIGA DE ESCORAMAENTO H20, DE MADEIRA, PESO DE 5,00 A 5,20 KG/M, COM EXTREMIDADES PLASTICAS</t>
  </si>
  <si>
    <t xml:space="preserve">VIGA DE MADEIRA APARELHADA *6 X 12* CM, MACARANDUBA, ANGELIM OU EQUIVALENTE DA REGIAO</t>
  </si>
  <si>
    <t xml:space="preserve">VIGA DE MADEIRA APARELHADA *6 X 16* CM, MACARANDUBA, ANGELIM OU EQUIVALENTE DA REGIAO</t>
  </si>
  <si>
    <t xml:space="preserve">VIGA DE MADEIRA NAO APARELHADA *6 X 16* CM, MACARANDUBA, ANGELIM OU EQUIVALENTE DA REGIAO</t>
  </si>
  <si>
    <t xml:space="preserve">VIGA DE MADEIRA NAO APARELHADA *6 X 20* CM, MACARANDUBA, ANGELIM OU EQUIVALENTE DA REGIAO</t>
  </si>
  <si>
    <t xml:space="preserve">VIGA DE MADEIRA NAO APARELHADA *7,5 X 15 CM (3 X 6 ") PINUS, MISTA OU EQUIVALENTE DA REGIAO</t>
  </si>
  <si>
    <t xml:space="preserve">VIGA DE MADEIRA NAO APARELHADA 6 X 12 CM, MACARANDUBA, ANGELIM OU EQUIVALENTE DA REGIAO</t>
  </si>
  <si>
    <t xml:space="preserve">VIGA DE MADEIRA NAO APARELHADA 8 X 16 CM, MACARANDUBA, ANGELIM OU EQUIVALENTE DA REGIAO</t>
  </si>
  <si>
    <t xml:space="preserve">VIGIA DIURNO</t>
  </si>
  <si>
    <t xml:space="preserve">VIGIA DIURNO (MENSALISTA)</t>
  </si>
  <si>
    <t xml:space="preserve">VIGIA NOTURNO, HORA EFETIVAMENTE TRABALHADA DE 22 H AS 5 H (COM ADICIONAL NOTURNO)</t>
  </si>
  <si>
    <t xml:space="preserve">VIGOTA DE MADEIRA NAO APARELHADA *5 X 10* CM, MACARANDUBA, ANGELIM OU EQUIVALENTE DA REGIAO</t>
  </si>
  <si>
    <t xml:space="preserve">WASH PRIMER PARA TINTA AUTOMOTIVA</t>
  </si>
  <si>
    <t xml:space="preserve">ASSENTAMENTO DE TUBO DE FERRO FUNDIDO PARA REDE DE ÁGUA, DN 80 MM, JUNTA ELÁSTICA, INSTALADO EM LOCAL COM NÍVEL ALTO DE INTERFERÊNCIAS (NÃO INCLUI FORNECIMENTO). AF_11/2017</t>
  </si>
  <si>
    <t xml:space="preserve">ASSENTAMENTO DE TUBO DE FERRO FUNDIDO PARA REDE DE ÁGUA, DN 100 MM, JUNTA ELÁSTICA, INSTALADO EM LOCAL COM NÍVEL ALTO DE INTERFERÊNCIAS (NÃO INCLUI FORNECIMENTO). AF_11/2017</t>
  </si>
  <si>
    <t xml:space="preserve">ASSENTAMENTO DE TUBO DE FERRO FUNDIDO PARA REDE DE ÁGUA, DN 150 MM, JUNTA ELÁSTICA, INSTALADO EM LOCAL COM NÍVEL ALTO DE INTERFERÊNCIAS (NÃO INCLUI FORNECIMENTO). AF_11/2017</t>
  </si>
  <si>
    <t xml:space="preserve">ASSENTAMENTO DE TUBO DE FERRO FUNDIDO PARA REDE DE ÁGUA, DN 200 MM, JUNTA ELÁSTICA, INSTALADO EM LOCAL COM NÍVEL ALTO DE INTERFERÊNCIAS (NÃO INCLUI FORNECIMENTO). AF_11/2017</t>
  </si>
  <si>
    <t xml:space="preserve">ASSENTAMENTO DE TUBO DE FERRO FUNDIDO PARA REDE DE ÁGUA, DN 250 MM, JUNTA ELÁSTICA, INSTALADO EM LOCAL COM NÍVEL ALTO DE INTERFERÊNCIAS (NÃO INCLUI FORNECIMENTO). AF_11/2017</t>
  </si>
  <si>
    <t xml:space="preserve">ASSENTAMENTO DE TUBO DE FERRO FUNDIDO PARA REDE DE ÁGUA, DN 300 MM, JUNTA ELÁSTICA, INSTALADO EM LOCAL COM NÍVEL ALTO DE INTERFERÊNCIAS (NÃO INCLUI FORNECIMENTO). AF_11/2017</t>
  </si>
  <si>
    <t xml:space="preserve">ASSENTAMENTO DE TUBO DE FERRO FUNDIDO PARA REDE DE ÁGUA, DN 350 MM, JUNTA ELÁSTICA, INSTALADO EM LOCAL COM NÍVEL ALTO DE INTERFERÊNCIAS (NÃO INCLUI FORNECIMENTO). AF_11/2017</t>
  </si>
  <si>
    <t xml:space="preserve">ASSENTAMENTO DE TUBO DE FERRO FUNDIDO PARA REDE DE ÁGUA, DN 400 MM, JUNTA ELÁSTICA, INSTALADO EM LOCAL COM NÍVEL ALTO DE INTERFERÊNCIAS (NÃO INCLUI FORNECIMENTO). AF_11/2017</t>
  </si>
  <si>
    <t xml:space="preserve">ASSENTAMENTO DE TUBO DE FERRO FUNDIDO PARA REDE DE ÁGUA, DN 450 MM, JUNTA ELÁSTICA, INSTALADO EM LOCAL COM NÍVEL ALTO DE INTERFERÊNCIAS (NÃO INCLUI FORNECIMENTO). AF_11/2017</t>
  </si>
  <si>
    <t xml:space="preserve">ASSENTAMENTO DE TUBO DE FERRO FUNDIDO PARA REDE DE ÁGUA, DN 500 MM, JUNTA ELÁSTICA, INSTALADO EM LOCAL COM NÍVEL ALTO DE INTERFERÊNCIAS (NÃO INCLUI FORNECIMENTO). AF_11/2017</t>
  </si>
  <si>
    <t xml:space="preserve">ASSENTAMENTO DE TUBO DE FERRO FUNDIDO PARA REDE DE ÁGUA, DN 600 MM, JUNTA ELÁSTICA, INSTALADO EM LOCAL COM NÍVEL ALTO DE INTERFERÊNCIAS (NÃO INCLUI FORNECIMENTO). AF_11/2017</t>
  </si>
  <si>
    <t xml:space="preserve">ASSENTAMENTO DE TUBO DE FERRO FUNDIDO PARA REDE DE ÁGUA, DN 700 MM, JUNTA ELÁSTICA, INSTALADO EM LOCAL COM NÍVEL ALTO DE INTERFERÊNCIAS (NÃO INCLUI FORNECIMENTO). AF_11/2017</t>
  </si>
  <si>
    <t xml:space="preserve">ASSENTAMENTO DE TUBO DE FERRO FUNDIDO PARA REDE DE ÁGUA, DN 800 MM, JUNTA ELÁSTICA, INSTALADO EM LOCAL COM NÍVEL ALTO DE INTERFERÊNCIAS (NÃO INCLUI FORNECIMENTO). AF_11/2017</t>
  </si>
  <si>
    <t xml:space="preserve">ASSENTAMENTO DE TUBO DE FERRO FUNDIDO PARA REDE DE ÁGUA, DN 900 MM, JUNTA ELÁSTICA, INSTALADO EM LOCAL COM NÍVEL ALTO DE INTERFERÊNCIAS (NÃO INCLUI FORNECIMENTO). AF_11/2017</t>
  </si>
  <si>
    <t xml:space="preserve">ASSENTAMENTO DE TUBO DE FERRO FUNDIDO PARA REDE DE ÁGUA, DN 1000 MM, JUNTA ELÁSTICA, INSTALADO EM LOCAL COM NÍVEL ALTO DE INTERFERÊNCIAS (NÃO INCLUI FORNECIMENTO). AF_11/2017</t>
  </si>
  <si>
    <t xml:space="preserve">ASSENTAMENTO DE TUBO DE FERRO FUNDIDO PARA REDE DE ÁGUA, DN 1200 MM, JUNTA ELÁSTICA, INSTALADO EM LOCAL COM NÍVEL ALTO DE INTERFERÊNCIAS (NÃO INCLUI FORNECIMENTO). AF_11/2017</t>
  </si>
  <si>
    <t xml:space="preserve">ASSENTAMENTO DE TUBO DE FERRO FUNDIDO PARA REDE DE ÁGUA, DN 80 MM, JUNTA ELÁSTICA, INSTALADO EM LOCAL COM NÍVEL BAIXO DE INTERFERÊNCIAS (NÃO INCLUI FORNECIMENTO). AF_11/2017</t>
  </si>
  <si>
    <t xml:space="preserve">ASSENTAMENTO DE TUBO DE FERRO FUNDIDO PARA REDE DE ÁGUA, DN 100 MM, JUNTA ELÁSTICA, INSTALADO EM LOCAL COM NÍVEL BAIXO DE INTERFERÊNCIAS (NÃO INCLUI FORNECIMENTO). AF_11/2017</t>
  </si>
  <si>
    <t xml:space="preserve">ASSENTAMENTO DE TUBO DE FERRO FUNDIDO PARA REDE DE ÁGUA, DN 150 MM, JUNTA ELÁSTICA, INSTALADO EM LOCAL COM NÍVEL BAIXO DE INTERFERÊNCIAS (NÃO INCLUI FORNECIMENTO). AF_11/2017</t>
  </si>
  <si>
    <t xml:space="preserve">ASSENTAMENTO DE TUBO DE FERRO FUNDIDO PARA REDE DE ÁGUA, DN 200 MM, JUNTA ELÁSTICA, INSTALADO EM LOCAL COM NÍVEL BAIXO DE INTERFERÊNCIAS (NÃO INCLUI FORNECIMENTO). AF_11/2017</t>
  </si>
  <si>
    <t xml:space="preserve">ASSENTAMENTO DE TUBO DE FERRO FUNDIDO PARA REDE DE ÁGUA, DN 250 MM, JUNTA ELÁSTICA, INSTALADO EM LOCAL COM NÍVEL BAIXO DE INTERFERÊNCIAS (NÃO INCLUI FORNECIMENTO). AF_11/2017</t>
  </si>
  <si>
    <t xml:space="preserve">ASSENTAMENTO DE TUBO DE FERRO FUNDIDO PARA REDE DE ÁGUA, DN 300 MM, JUNTA ELÁSTICA, INSTALADO EM LOCAL COM NÍVEL BAIXO DE INTERFERÊNCIAS (NÃO INCLUI FORNECIMENTO). AF_11/2017</t>
  </si>
  <si>
    <t xml:space="preserve">ASSENTAMENTO DE TUBO DE FERRO FUNDIDO PARA REDE DE ÁGUA, DN 350 MM, JUNTA ELÁSTICA, INSTALADO EM LOCAL COM NÍVEL BAIXO DE INTERFERÊNCIAS (NÃO INCLUI FORNECIMENTO). AF_11/2017</t>
  </si>
  <si>
    <t xml:space="preserve">ASSENTAMENTO DE TUBO DE FERRO FUNDIDO PARA REDE DE ÁGUA, DN 400 MM, JUNTA ELÁSTICA, INSTALADO EM LOCAL COM NÍVEL BAIXO DE INTERFERÊNCIAS (NÃO INCLUI FORNECIMENTO). AF_11/2017</t>
  </si>
  <si>
    <t xml:space="preserve">ASSENTAMENTO DE TUBO DE FERRO FUNDIDO PARA REDE DE ÁGUA, DN 450 MM, JUNTA ELÁSTICA, INSTALADO EM LOCAL COM NÍVEL BAIXO DE INTERFERÊNCIAS (NÃO INCLUI FORNECIMENTO). AF_11/2017</t>
  </si>
  <si>
    <t xml:space="preserve">ASSENTAMENTO DE TUBO DE FERRO FUNDIDO PARA REDE DE ÁGUA, DN 500 MM, JUNTA ELÁSTICA, INSTALADO EM LOCAL COM NÍVEL BAIXO DE INTERFERÊNCIAS (NÃO INCLUI FORNECIMENTO). AF_11/2017</t>
  </si>
  <si>
    <t xml:space="preserve">ASSENTAMENTO DE TUBO DE FERRO FUNDIDO PARA REDE DE ÁGUA, DN 600 MM, JUNTA ELÁSTICA, INSTALADO EM LOCAL COM NÍVEL BAIXO DE INTERFERÊNCIAS (NÃO INCLUI FORNECIMENTO). AF_11/2017</t>
  </si>
  <si>
    <t xml:space="preserve">ASSENTAMENTO DE TUBO DE FERRO FUNDIDO PARA REDE DE ÁGUA, DN 700 MM, JUNTA ELÁSTICA, INSTALADO EM LOCAL COM NÍVEL BAIXO DE INTERFERÊNCIAS (NÃO INCLUI FORNECIMENTO). AF_11/2017</t>
  </si>
  <si>
    <t xml:space="preserve">ASSENTAMENTO DE TUBO DE FERRO FUNDIDO PARA REDE DE ÁGUA, DN 800 MM, JUNTA ELÁSTICA, INSTALADO EM LOCAL COM NÍVEL BAIXO DE INTERFERÊNCIAS (NÃO INCLUI FORNECIMENTO). AF_11/2017</t>
  </si>
  <si>
    <t xml:space="preserve">ASSENTAMENTO DE TUBO DE FERRO FUNDIDO PARA REDE DE ÁGUA, DN 900 MM, JUNTA ELÁSTICA, INSTALADO EM LOCAL COM NÍVEL BAIXO DE INTERFERÊNCIAS (NÃO INCLUI FORNECIMENTO). AF_11/2017</t>
  </si>
  <si>
    <t xml:space="preserve">ASSENTAMENTO DE TUBO DE FERRO FUNDIDO PARA REDE DE ÁGUA, DN 1000 MM, JUNTA ELÁSTICA, INSTALADO EM LOCAL COM NÍVEL BAIXO DE INTERFERÊNCIAS (NÃO INCLUI FORNECIMENTO). AF_11/2017</t>
  </si>
  <si>
    <t xml:space="preserve">ASSENTAMENTO DE TUBO DE FERRO FUNDIDO PARA REDE DE ÁGUA, DN 1200 MM, JUNTA ELÁSTICA, INSTALADO EM LOCAL COM NÍVEL BAIXO DE INTERFERÊNCIAS (NÃO INCLUI FORNECIMENTO). AF_11/2017</t>
  </si>
  <si>
    <t xml:space="preserve">ASSENTAMENTO DE TUBO DE AÇO CARBONO PARA REDE DE ÁGUA, DN 600 MM (24), JUNTA SOLDADA, INSTALADO EM LOCAL COM NÍVEL ALTO DE INTERFERÊNCIAS (NÃO INCLUI FORNECIMENTO). AF_11/2017</t>
  </si>
  <si>
    <t xml:space="preserve">ASSENTAMENTO DE TUBO DE AÇO CARBONO PARA REDE DE ÁGUA, DN 700 MM (28), JUNTA SOLDADA, INSTALADO EM LOCAL COM NÍVEL ALTO DE INTERFERÊNCIAS (NÃO INCLUI FORNECIMENTO). AF_11/2017</t>
  </si>
  <si>
    <t xml:space="preserve">ASSENTAMENTO DE TUBO DE AÇO CARBONO PARA REDE DE ÁGUA, DN 800 MM (32), JUNTA SOLDADA, INSTALADO EM LOCAL COM NÍVEL ALTO DE INTERFERÊNCIAS (NÃO INCLUI FORNECIMENTO). AF_11/2017</t>
  </si>
  <si>
    <t xml:space="preserve">ASSENTAMENTO DE TUBO DE AÇO CARBONO PARA REDE DE ÁGUA, DN 900 MM (36), JUNTA SOLDADA, INSTALADO EM LOCAL COM NÍVEL ALTO DE INTERFERÊNCIAS (NÃO INCLUI FORNECIMENTO). AF_11/2017</t>
  </si>
  <si>
    <t xml:space="preserve">ASSENTAMENTO DE TUBO DE AÇO CARBONO PARA REDE DE ÁGUA, DN 1000 MM (40) OU DN 1100 MM (44), JUNTA SOLDADA, INSTALADO EM LOCAL COM NÍVEL ALTO DE INTERFERÊNCIAS (NÃO INCLUI FORNECIMENTO). AF_11/2017</t>
  </si>
  <si>
    <t xml:space="preserve">ASSENTAMENTO DE TUBO DE AÇO CARBONO PARA REDE DE ÁGUA, DN 1200 MM (48) OU DN 1300 MM (52), JUNTA SOLDADA, INSTALADO EM LOCAL COM NÍVEL ALTO DE INTERFERÊNCIAS (NÃO INCLUI FORNECIMENTO). AF_11/2017</t>
  </si>
  <si>
    <t xml:space="preserve">ASSENTAMENTO DE TUBO DE AÇO CARBONO PARA REDE DE ÁGUA, DN 1400 MM (56'') OU DN 1500 MM (60), JUNTA SOLDADA, INSTALADO EM LOCAL COM NÍVEL ALTO DE INTERFERÊNCIAS (NÃO INCLUI FORNECIMENTO). AF_11/2017</t>
  </si>
  <si>
    <t xml:space="preserve">ASSENTAMENTO DE TUBO DE AÇO CARBONO PARA REDE DE ÁGUA, DN 1600 MM (64) OU DN 1700 MM (68), JUNTA SOLDADA, INSTALADO EM LOCAL COM NÍVEL ALTO DE INTERFERÊNCIAS (NÃO INCLUI FORNECIMENTO). AF_11/2017</t>
  </si>
  <si>
    <t xml:space="preserve">ASSENTAMENTO DE TUBO DE AÇO CARBONO PARA REDE DE ÁGUA, DN 1800 MM (72) OU DN 1900 MM (76), JUNTA SOLDADA, INSTALADO EM LOCAL COM NÍVEL ALTO DE INTERFERÊNCIAS (NÃO INCLUI FORNECIMENTO). AF_11/2017</t>
  </si>
  <si>
    <t xml:space="preserve">ASSENTAMENTO DE TUBO DE AÇO CARBONO PARA REDE DE ÁGUA, DN 2000 MM (80) OU DN 2100 MM (84), JUNTA SOLDADA, INSTALADO EM LOCAL COM NÍVEL ALTO DE INTERFERÊNCIAS (NÃO INCLUI FORNECIMENTO). AF_11/2017</t>
  </si>
  <si>
    <t xml:space="preserve">ASSENTAMENTO DE TUBO DE AÇO CARBONO PARA REDE DE ÁGUA, DN 600 MM (24), JUNTA SOLDADA, INSTALADO EM LOCAL COM NÍVEL BAIXO DE INTERFERÊNCIAS (NÃO INCLUI FORNECIMENTO). AF_11/2017</t>
  </si>
  <si>
    <t xml:space="preserve">ASSENTAMENTO DE TUBO DE AÇO CARBONO PARA REDE DE ÁGUA, DN 700 MM (28), JUNTA SOLDADA, INSTALADO EM LOCAL COM NÍVEL BAIXO DE INTERFERÊNCIAS (NÃO INCLUI FORNECIMENTO). AF_11/2017</t>
  </si>
  <si>
    <t xml:space="preserve">ASSENTAMENTO DE TUBO DE AÇO CARBONO PARA REDE DE ÁGUA, DN 800 MM (32), JUNTA SOLDADA, INSTALADO EM LOCAL COM NÍVEL BAIXO DE INTERFERÊNCIAS (NÃO INCLUI FORNECIMENTO). AF_11/2017</t>
  </si>
  <si>
    <t xml:space="preserve">ASSENTAMENTO DE TUBO DE AÇO CARBONO PARA REDE DE ÁGUA, DN 900 MM (36), JUNTA SOLDADA, INSTALADO EM LOCAL COM NÍVEL BAIXO DE INTERFERÊNCIAS (NÃO INCLUI FORNECIMENTO). AF_11/2017</t>
  </si>
  <si>
    <t xml:space="preserve">ASSENTAMENTO DE TUBO DE AÇO CARBONO PARA REDE DE ÁGUA, DN 1000 MM (40  ) OU DN 1100 MM (44  ), JUNTA SOLDADA, INSTALADO EM LOCAL COM NÍVEL BAIXO DE INTERFERÊNCIAS (NÃO INCLUI FORNECIMENTO). AF_11/2017</t>
  </si>
  <si>
    <t xml:space="preserve">ASSENTAMENTO DE TUBO DE AÇO CARBONO PARA REDE DE ÁGUA, DN 1200 MM (48) OU DN 1300 MM (52), JUNTA SOLDADA, INSTALADO EM LOCAL COM NÍVEL BAIXO DE INTERFERÊNCIAS (NÃO INCLUI FORNECIMENTO). AF_11/2017</t>
  </si>
  <si>
    <t xml:space="preserve">ASSENTAMENTO DE TUBO DE AÇO CARBONO PARA REDE DE ÁGUA, DN 1400 MM (56'') OU DN 1500 MM (60), JUNTA SOLDADA, INSTALADO EM LOCAL COM NÍVEL BAIXO DE INTERFERÊNCIAS (NÃO INCLUI FORNECIMENTO). AF_11/2017</t>
  </si>
  <si>
    <t xml:space="preserve">ASSENTAMENTO DE TUBO DE AÇO CARBONO PARA REDE DE ÁGUA, DN 1600 MM (64) OU DN 1700 MM (68), JUNTA SOLDADA, INSTALADO EM LOCAL COM NÍVEL BAIXO DE INTERFERÊNCIAS (NÃO INCLUI FORNECIMENTO). AF_11/2017</t>
  </si>
  <si>
    <t xml:space="preserve">ASSENTAMENTO DE TUBO DE AÇO CARBONO PARA REDE DE ÁGUA, DN 1800 MM (72) OU DN 1900 MM (76), JUNTA SOLDADA, INSTALADO EM LOCAL COM NÍVEL BAIXO DE INTERFERÊNCIAS (NÃO INCLUI FORNECIMENTO). AF_11/2017</t>
  </si>
  <si>
    <t xml:space="preserve">ASSENTAMENTO DE TUBO DE AÇO CARBONO PARA REDE DE ÁGUA, DN 2000 MM (80) OU DN 2100 MM (84), JUNTA SOLDADA, INSTALADO EM LOCAL COM NÍVEL BAIXO DE INTERFERÊNCIAS (NÃO INCLUI FORNECIMENTO). AF_11/2017</t>
  </si>
  <si>
    <t xml:space="preserve">TUBO DE PVC PARA REDE COLETORA DE ESGOTO DE PAREDE MACIÇA, DN 100 MM, JUNTA ELÁSTICA, INSTALADO EM LOCAL COM NÍVEL BAIXO DE INTERFERÊNCIAS - FORNECIMENTO E ASSENTAMENTO. AF_06/2015</t>
  </si>
  <si>
    <t xml:space="preserve">TUBO DE PVC PARA REDE COLETORA DE ESGOTO DE PAREDE MACIÇA, DN 150 MM, JUNTA ELÁSTICA, INSTALADO EM LOCAL COM NÍVEL BAIXO DE INTERFERÊNCIAS - FORNECIMENTO E ASSENTAMENTO. AF_06/2015</t>
  </si>
  <si>
    <t xml:space="preserve">TUBO DE PVC PARA REDE COLETORA DE ESGOTO DE PAREDE MACIÇA, DN 200 MM, JUNTA ELÁSTICA, INSTALADO EM LOCAL COM NÍVEL BAIXO DE INTERFERÊNCIAS - FORNECIMENTO E ASSENTAMENTO. AF_06/2015</t>
  </si>
  <si>
    <t xml:space="preserve">TUBO DE PVC PARA REDE COLETORA DE ESGOTO DE PAREDE MACIÇA, DN 250 MM, JUNTA ELÁSTICA, INSTALADO EM LOCAL COM NÍVEL BAIXO DE INTERFERÊNCIAS - FORNECIMENTO E ASSENTAMENTO. AF_06/2015</t>
  </si>
  <si>
    <t xml:space="preserve">TUBO DE PVC PARA REDE COLETORA DE ESGOTO DE PAREDE MACIÇA, DN 300 MM, JUNTA ELÁSTICA, INSTALADO EM LOCAL COM NÍVEL BAIXO DE INTERFERÊNCIAS - FORNECIMENTO E ASSENTAMENTO. AF_06/2015</t>
  </si>
  <si>
    <t xml:space="preserve">TUBO DE PVC PARA REDE COLETORA DE ESGOTO DE PAREDE MACIÇA, DN 350 MM, JUNTA ELÁSTICA, INSTALADO EM LOCAL COM NÍVEL BAIXO DE INTERFERÊNCIAS - FORNECIMENTO E ASSENTAMENTO. AF_06/2015</t>
  </si>
  <si>
    <t xml:space="preserve">TUBO DE PVC PARA REDE COLETORA DE ESGOTO DE PAREDE MACIÇA, DN 400 MM, JUNTA ELÁSTICA, INSTALADO EM LOCAL COM NÍVEL BAIXO DE INTERFERÊNCIAS - FORNECIMENTO E ASSENTAMENTO. AF_06/2015</t>
  </si>
  <si>
    <t xml:space="preserve">TUBO DE PVC CORRUGADO DE DUPLA PAREDE PARA REDE COLETORA DE ESGOTO, DN 150 MM, JUNTA ELÁSTICA, INSTALADO EM LOCAL COM NÍVEL BAIXO DE INTERFERÊNCIAS - FORNECIMENTO E ASSENTAMENTO. AF_06/2015</t>
  </si>
  <si>
    <t xml:space="preserve">TUBO DE PVC CORRUGADO DE DUPLA PAREDE PARA REDE COLETORA DE ESGOTO, DN 200 MM, JUNTA ELÁSTICA, INSTALADO EM LOCAL COM NÍVEL BAIXO DE INTERFERÊNCIAS - FORNECIMENTO E ASSENTAMENTO. AF_06/2015</t>
  </si>
  <si>
    <t xml:space="preserve">TUBO DE PVC CORRUGADO DE DUPLA PAREDE PARA REDE COLETORA DE ESGOTO, DN 250 MM, JUNTA ELÁSTICA, INSTALADO EM LOCAL COM NÍVEL BAIXO DE INTERFERÊNCIAS - FORNECIMENTO E ASSENTAMENTO. AF_06/2015</t>
  </si>
  <si>
    <t xml:space="preserve">TUBO DE PVC CORRUGADO DE DUPLA PAREDE PARA REDE COLETORA DE ESGOTO, DN 300 MM, JUNTA ELÁSTICA, INSTALADO EM LOCAL COM NÍVEL BAIXO DE INTERFERÊNCIAS - FORNECIMENTO E ASSENTAMENTO. AF_06/2015</t>
  </si>
  <si>
    <t xml:space="preserve">TUBO DE PVC CORRUGADO DE DUPLA PAREDE PARA REDE COLETORA DE ESGOTO, DN 350 MM, JUNTA ELÁSTICA, INSTALADO EM LOCAL COM NÍVEL BAIXO DE INTERFERÊNCIAS - FORNECIMENTO E ASSENTAMENTO. AF_06/2015</t>
  </si>
  <si>
    <t xml:space="preserve">TUBO DE PVC CORRUGADO DE DUPLA PAREDE PARA REDE COLETORA DE ESGOTO, DN 400 MM, JUNTA ELÁSTICA, INSTALADO EM LOCAL COM NÍVEL BAIXO DE INTERFERÊNCIAS - FORNECIMENTO E ASSENTAMENTO. AF_06/2015</t>
  </si>
  <si>
    <t xml:space="preserve">TUBO DE PEAD CORRUGADO DE DUPLA PAREDE PARA REDE COLETORA DE ESGOTO, DN 600 MM, JUNTA ELÁSTICA INTEGRADA, INSTALADO EM LOCAL COM NÍVEL BAIXO DE INTERFERÊNCIAS - FORNECIMENTO E ASSENTAMENTO. AF_06/2015</t>
  </si>
  <si>
    <t xml:space="preserve">TUBO DE PVC PARA REDE COLETORA DE ESGOTO DE PAREDE MACIÇA, DN 100 MM, JUNTA ELÁSTICA, INSTALADO EM LOCAL COM NÍVEL ALTO DE INTERFERÊNCIAS - FORNECIMENTO E ASSENTAMENTO. AF_06/2015</t>
  </si>
  <si>
    <t xml:space="preserve">TUBO DE PVC PARA REDE COLETORA DE ESGOTO DE PAREDE MACIÇA, DN 150 MM, JUNTA ELÁSTICA, INSTALADO EM LOCAL COM NÍVEL ALTO DE INTERFERÊNCIAS - FORNECIMENTO E ASSENTAMENTO. AF_06/2015</t>
  </si>
  <si>
    <t xml:space="preserve">TUBO DE PVC PARA REDE COLETORA DE ESGOTO DE PAREDE MACIÇA, DN 200 MM, JUNTA ELÁSTICA, INSTALADO EM LOCAL COM NÍVEL ALTO DE INTERFERÊNCIAS - FORNECIMENTO E ASSENTAMENTO. AF_06/2015</t>
  </si>
  <si>
    <t xml:space="preserve">TUBO DE PVC PARA REDE COLETORA DE ESGOTO DE PAREDE MACIÇA, DN 250 MM, JUNTA ELÁSTICA, INSTALADO EM LOCAL COM NÍVEL ALTO DE INTERFERÊNCIAS - FORNECIMENTO E ASSENTAMENTO. AF_06/2015</t>
  </si>
  <si>
    <t xml:space="preserve">TUBO DE PVC PARA REDE COLETORA DE ESGOTO DE PAREDE MACIÇA, DN 300 MM, JUNTA ELÁSTICA, INSTALADO EM LOCAL COM NÍVEL ALTO DE INTERFERÊNCIAS - FORNECIMENTO E ASSENTAMENTO. AF_06/2015</t>
  </si>
  <si>
    <t xml:space="preserve">TUBO DE PVC PARA REDE COLETORA DE ESGOTO DE PAREDE MACIÇA, DN 350 MM, JUNTA ELÁSTICA, INSTALADO EM LOCAL COM NÍVEL ALTO DE INTERFERÊNCIAS - FORNECIMENTO E ASSENTAMENTO. AF_06/2015</t>
  </si>
  <si>
    <t xml:space="preserve">TUBO DE PVC PARA REDE COLETORA DE ESGOTO DE PAREDE MACIÇA, DN 400 MM, JUNTA ELÁSTICA, INSTALADO EM LOCAL COM NÍVEL ALTO DE INTERFERÊNCIAS - FORNECIMENTO E ASSENTAMENTO. AF_06/2015</t>
  </si>
  <si>
    <t xml:space="preserve">TUBO DE PVC CORRUGADO DE DUPLA PAREDE PARA REDE COLETORA DE ESGOTO, DN 150 MM, JUNTA ELÁSTICA, INSTALADO EM LOCAL COM NÍVEL ALTO DE INTERFERÊNCIAS - FORNECIMENTO E ASSENTAMENTO. AF_06/2015</t>
  </si>
  <si>
    <t xml:space="preserve">TUBO DE PVC CORRUGADO DE DUPLA PAREDE PARA REDE COLETORA DE ESGOTO, DN 200 MM, JUNTA ELÁSTICA, INSTALADO EM LOCAL COM NÍVEL ALTO DE INTERFERÊNCIAS - FORNECIMENTO E ASSENTAMENTO. AF_06/2015</t>
  </si>
  <si>
    <t xml:space="preserve">TUBO DE PVC CORRUGADO DE DUPLA PAREDE PARA REDE COLETORA DE ESGOTO, DN 250 MM, JUNTA ELÁSTICA, INSTALADO EM LOCAL COM NÍVEL ALTO DE INTERFERÊNCIAS - FORNECIMENTO E ASSENTAMENTO. AF_06/2015</t>
  </si>
  <si>
    <t xml:space="preserve">TUBO DE PVC CORRUGADO DE DUPLA PAREDE PARA REDE COLETORA DE ESGOTO, DN 300 MM, JUNTA ELÁSTICA, INSTALADO EM LOCAL COM NÍVEL ALTO DE INTERFERÊNCIAS - FORNECIMENTO E ASSENTAMENTO. AF_06/2015</t>
  </si>
  <si>
    <t xml:space="preserve">TUBO DE PVC CORRUGADO DE DUPLA PAREDE PARA REDE COLETORA DE ESGOTO, DN 350 MM, JUNTA ELÁSTICA, INSTALADO EM LOCAL COM NÍVEL ALTO DE INTERFERÊNCIAS - FORNECIMENTO E ASSENTAMENTO. AF_06/2015</t>
  </si>
  <si>
    <t xml:space="preserve">TUBO DE PVC CORRUGADO DE DUPLA PAREDE PARA REDE COLETORA DE ESGOTO, DN 400 MM, EM JUNTA ELÁSTICA, INSTALADO EM LOCAL COM NÍVEL ALTO DE INTERFERÊNCIAS - FORNECIMENTO E ASSENTAMENTO. AF_06/2015</t>
  </si>
  <si>
    <t xml:space="preserve">TUBO DE PEAD CORRUGADO DE DUPLA PAREDE PARA REDE COLETORA DE ESGOTO, DN 600 MM, JUNTA ELÁSTICA INTEGRADA, INSTALADO EM LOCAL COM NÍVEL ALTO DE INTERFERÊNCIAS - FORNECIMENTO E ASSENTAMENTO. AF_06/2015</t>
  </si>
  <si>
    <t xml:space="preserve">JUNTA ARGAMASSADA ENTRE TUBO DN 100 MM E O POÇO DE VISITA/ CAIXA DE CONCRETO OU ALVENARIA EM REDES DE ESGOTO. AF_06/2015</t>
  </si>
  <si>
    <t xml:space="preserve">JUNTA ARGAMASSADA ENTRE TUBO DN 150 MM E O POÇO DE VISITA/ CAIXA DE CONCRETO OU ALVENARIA EM REDES DE ESGOTO. AF_06/2015</t>
  </si>
  <si>
    <t xml:space="preserve">JUNTA ARGAMASSADA ENTRE TUBO DN 200 MM E O POÇO/ CAIXA DE CONCRETO OU ALVENARIA EM REDES DE ESGOTO. AF_06/2015</t>
  </si>
  <si>
    <t xml:space="preserve">JUNTA ARGAMASSADA ENTRE TUBO DN 250 MM E O POÇO DE VISITA/ CAIXA DE CONCRETO OU ALVENARIA EM REDES DE ESGOTO. AF_06/2015</t>
  </si>
  <si>
    <t xml:space="preserve">JUNTA ARGAMASSADA ENTRE TUBO DN 300 MM E O POÇO DE VISITA/ CAIXA DE CONCRETO OU ALVENARIA EM REDES DE ESGOTO. AF_06/2015</t>
  </si>
  <si>
    <t xml:space="preserve">JUNTA ARGAMASSADA ENTRE TUBO DN 350 MM E O POÇO DE VISITA/ CAIXA DE CONCRETO OU ALVENARIA EM REDES DE ESGOTO. AF_06/2015</t>
  </si>
  <si>
    <t xml:space="preserve">JUNTA ARGAMASSADA ENTRE TUBO DN 400 MM E O POÇO DE VISITA/ CAIXA DE CONCRETO OU ALVENARIA EM REDES DE ESGOTO. AF_06/2015</t>
  </si>
  <si>
    <t xml:space="preserve">JUNTA ARGAMASSADA ENTRE TUBO DN 450 MM E O POÇO DE VISITA/ CAIXA DE CONCRETO OU ALVENARIA EM REDES DE ESGOTO. AF_06/2015</t>
  </si>
  <si>
    <t xml:space="preserve">JUNTA ARGAMASSADA ENTRE TUBO DN 600 MM E O POÇO DE VISITA/ CAIXA DE CONCRETO OU ALVENARIA EM REDES DE ESGOTO. AF_06/2015</t>
  </si>
  <si>
    <t xml:space="preserve">ASSENTAMENTO DE TUBO DE PVC PARA REDE COLETORA DE ESGOTO DE PAREDE MACIÇA, DN 100 MM, JUNTA ELÁSTICA, INSTALADO EM LOCAL COM NÍVEL BAIXO DE INTERFERÊNCIAS (NÃO INCLUI FORNECIMENTO). AF_06/2015</t>
  </si>
  <si>
    <t xml:space="preserve">ASSENTAMENTO DE TUBO DE PVC PARA REDE COLETORA DE ESGOTO DE PAREDE MACIÇA, DN 150 MM, JUNTA ELÁSTICA, INSTALADO EM LOCAL COM NÍVEL BAIXO DE INTERFERÊNCIAS (NÃO INCLUI FORNECIMENTO). AF_06/2015</t>
  </si>
  <si>
    <t xml:space="preserve">ASSENTAMENTO DE TUBO DE PVC PARA REDE COLETORA DE ESGOTO DE PAREDE MACIÇA, DN 200 MM, JUNTA ELÁSTICA, INSTALADO EM LOCAL COM NÍVEL BAIXO DE INTERFERÊNCIAS (NÃO INCLUI FORNECIMENTO). AF_06/2015</t>
  </si>
  <si>
    <t xml:space="preserve">ASSENTAMENTO DE TUBO DE PVC PARA REDE COLETORA DE ESGOTO DE PAREDE MACIÇA, DN 250 MM, JUNTA ELÁSTICA, INSTALADO EM LOCAL COM NÍVEL BAIXO DE INTERFERÊNCIAS (NÃO INCLUI FORNECIMENTO). AF_06/2015</t>
  </si>
  <si>
    <t xml:space="preserve">ASSENTAMENTO DE TUBO DE PVC PARA REDE COLETORA DE ESGOTO DE PAREDE MACIÇA, DN 300 MM, JUNTA ELÁSTICA, INSTALADO EM LOCAL COM NÍVEL BAIXO DE INTERFERÊNCIAS (NÃO INCLUI FORNECIMENTO). AF_06/2015</t>
  </si>
  <si>
    <t xml:space="preserve">ASSENTAMENTO DE TUBO DE PVC PARA REDE COLETORA DE ESGOTO DE PAREDE MACIÇA, DN 350 MM, JUNTA ELÁSTICA, INSTALADO EM LOCAL COM NÍVEL BAIXO DE INTERFERÊNCIAS (NÃO INCLUI FORNECIMENTO). AF_06/2015</t>
  </si>
  <si>
    <t xml:space="preserve">ASSENTAMENTO DE TUBO DE PVC PARA REDE COLETORA DE ESGOTO DE PAREDE MACIÇA, DN 400 MM, JUNTA ELÁSTICA, INSTALADO EM LOCAL COM NÍVEL BAIXO DE INTERFERÊNCIAS (NÃO INCLUI FORNECIMENTO). AF_06/2015</t>
  </si>
  <si>
    <t xml:space="preserve">ASSENTAMENTO DE TUBO DE PVC CORRUGADO DE DUPLA PAREDE PARA REDE COLETORA DE ESGOTO, DN 150 MM, JUNTA ELÁSTICA, INSTALADO EM LOCAL COM NÍVEL BAIXO DE INTERFERÊNCIAS (NÃO INCLUI FORNECIMENTO). AF_06/2015</t>
  </si>
  <si>
    <t xml:space="preserve">ASSENTAMENTO DE TUBO DE PVC CORRUGADO DE DUPLA PAREDE PARA REDE COLETORA DE ESGOTO, DN 200 MM, JUNTA ELÁSTICA, INSTALADO EM LOCAL COM NÍVEL BAIXO DE INTERFERÊNCIAS (NÃO INCLUI FORNECIMENTO). AF_06/2015</t>
  </si>
  <si>
    <t xml:space="preserve">ASSENTAMENTO DE TUBO DE PVC CORRUGADO DE DUPLA PAREDE PARA REDE COLETORA DE ESGOTO, DN 250 MM, JUNTA ELÁSTICA, INSTALADO EM LOCAL COM NÍVEL BAIXO DE INTERFERÊNCIAS (NÃO INCLUI FORNECIMENTO). AF_06/2015</t>
  </si>
  <si>
    <t xml:space="preserve">ASSENTAMENTO DE TUBO DE PVC CORRUGADO DE DUPLA PAREDE PARA REDE COLETORA DE ESGOTO, DN 300 MM, JUNTA ELÁSTICA, INSTALADO EM LOCAL COM NÍVEL BAIXO DE INTERFERÊNCIAS (NÃO INCLUI FORNECIMENTO). AF_06/2015</t>
  </si>
  <si>
    <t xml:space="preserve">ASSENTAMENTO DE TUBO DE PVC CORRUGADO DE DUPLA PAREDE PARA REDE COLETORA DE ESGOTO, DN 350 MM, JUNTA ELÁSTICA, INSTALADO EM LOCAL COM NÍVEL BAIXO DE INTERFERÊNCIAS (NÃO INCLUI FORNECIMENTO). AF_06/2015</t>
  </si>
  <si>
    <t xml:space="preserve">ASSENTAMENTO DE TUBO DE PVC CORRUGADO DE DUPLA PAREDE PARA REDE COLETORA DE ESGOTO, DN 400 MM, JUNTA ELÁSTICA, INSTALADO EM LOCAL COM NÍVEL BAIXO DE INTERFERÊNCIAS (NÃO INCLUI FORNECIMENTO). AF_06/2015</t>
  </si>
  <si>
    <t xml:space="preserve">ASSENTAMENTO DE TUBO DE PEAD CORRUGADO DE DUPLA PAREDE PARA REDE COLETORA DE ESGOTO, DN 450 MM, JUNTA ELÁSTICA INTEGRADA, INSTALADO EM LOCAL COM NÍVEL BAIXO DE INTERFERÊNCIAS (NÃO INCLUI FORNECIMENTO). AF_06/2015</t>
  </si>
  <si>
    <t xml:space="preserve">ASSENTAMENTO DE TUBO DE PEAD CORRUGADO DE DUPLA PAREDE PARA REDE COLETORA DE ESGOTO, DN 600 MM, JUNTA ELÁSTICA INTEGRADA, INSTALADO EM LOCAL COM NÍVEL BAIXO DE INTERFERÊNCIAS (NÃO INCLUI FORNECIMENTO). AF_06/2015</t>
  </si>
  <si>
    <t xml:space="preserve">ASSENTAMENTO DE TUBO DE PVC PARA REDE COLETORA DE ESGOTO DE PAREDE MACIÇA, DN 100 MM, JUNTA ELÁSTICA, INSTALADO EM LOCAL COM NÍVEL ALTO DE INTERFERÊNCIAS (NÃO INCLUI FORNECIMENTO). AF_06/2015</t>
  </si>
  <si>
    <t xml:space="preserve">ASSENTAMENTO DE TUBO DE PVC PARA REDE COLETORA DE ESGOTO DE PAREDE MACIÇA, DN 150 MM, JUNTA ELÁSTICA, INSTALADO EM LOCAL COM NÍVEL ALTO DE INTERFERÊNCIAS (NÃO INCLUI FORNECIMENTO). AF_06/2015</t>
  </si>
  <si>
    <t xml:space="preserve">ASSENTAMENTO DE TUBO DE PVC PARA REDE COLETORA DE ESGOTO DE PAREDE MACIÇA, DN 200 MM, JUNTA ELÁSTICA, INSTALADO EM LOCAL COM NÍVEL ALTO DE INTERFERÊNCIAS (NÃO INCLUI FORNECIMENTO). AF_06/2015</t>
  </si>
  <si>
    <t xml:space="preserve">ASSENTAMENTO DE TUBO DE PVC PARA REDE COLETORA DE ESGOTO DE PAREDE MACIÇA, DN 250 MM, JUNTA ELÁSTICA, INSTALADO EM LOCAL COM NÍVEL ALTO DE INTERFERÊNCIAS (NÃO INCLUI FORNECIMENTO). AF_06/2015</t>
  </si>
  <si>
    <t xml:space="preserve">ASSENTAMENTO DE TUBO DE PVC PARA REDE COLETORA DE ESGOTO DE PAREDE MACIÇA, DN 300 MM, JUNTA ELÁSTICA, INSTALADO EM LOCAL COM NÍVEL ALTO DE INTERFERÊNCIAS (NÃO INCLUI FORNECIMENTO). AF_06/2015</t>
  </si>
  <si>
    <t xml:space="preserve">ASSENTAMENTO DE TUBO DE PVC PARA REDE COLETORA DE ESGOTO DE PAREDE MACIÇA, DN 350 MM, JUNTA ELÁSTICA, INSTALADO EM LOCAL COM NÍVEL ALTO DE INTERFERÊNCIAS (NÃO INCLUI FORNECIMENTO). AF_06/2015</t>
  </si>
  <si>
    <t xml:space="preserve">ASSENTAMENTO DE TUBO DE PVC PARA REDE COLETORA DE ESGOTO DE PAREDE MACIÇA, DN 400 MM, JUNTA ELÁSTICA, INSTALADO EM LOCAL COM NÍVEL ALTO DE INTERFERÊNCIAS (NÃO INCLUI FORNECIMENTO). AF_06/2015</t>
  </si>
  <si>
    <t xml:space="preserve">ASSENTAMENTO DE TUBO DE PVC CORRUGADO DE DUPLA PAREDE PARA REDE COLETORA DE ESGOTO, DN 150 MM, JUNTA ELÁSTICA, INSTALADO EM LOCAL COM NÍVEL ALTO DE INTERFERÊNCIAS (NÃO INCLUI FORNECIMENTO). AF_06/2015</t>
  </si>
  <si>
    <t xml:space="preserve">ASSENTAMENTO DE TUBO DE PVC CORRUGADO DE DUPLA PAREDE PARA REDE COLETORA DE ESGOTO, DN 200 MM, JUNTA ELÁSTICA, INSTALADO EM LOCAL COM NÍVEL ALTO DE INTERFERÊNCIAS (NÃO INCLUI FORNECIMENTO). AF_06/2015</t>
  </si>
  <si>
    <t xml:space="preserve">ASSENTAMENTO DE TUBO DE PVC CORRUGADO DE DUPLA PAREDE PARA REDE COLETORA DE ESGOTO, DN 250 MM, JUNTA ELÁSTICA, INSTALADO EM LOCAL COM NÍVEL ALTO DE INTERFERÊNCIAS (NÃO INCLUI FORNECIMENTO). AF_06/2015</t>
  </si>
  <si>
    <t xml:space="preserve">ASSENTAMENTO DE TUBO DE PVC CORRUGADO DE DUPLA PAREDE PARA REDE COLETORA DE ESGOTO, DN 300 MM, JUNTA ELÁSTICA, INSTALADO EM LOCAL COM NÍVEL ALTO DE INTERFERÊNCIAS (NÃO INCLUI FORNECIMENTO). AF_06/2015</t>
  </si>
  <si>
    <t xml:space="preserve">ASSENTAMENTO DE TUBO DE PVC CORRUGADO DE DUPLA PAREDE PARA REDE COLETORA DE ESGOTO, DN 350 MM, JUNTA ELÁSTICA, INSTALADO EM LOCAL COM NÍVEL ALTO DE INTERFERÊNCIAS (NÃO INCLUI FORNECIMENTO). AF_06/2015</t>
  </si>
  <si>
    <t xml:space="preserve">ASSENTAMENTO DE TUBO DE PVC CORRUGADO DE DUPLA PAREDE PARA REDE COLETORA DE ESGOTO, DN 400 MM, EM JUNTA ELÁSTICA, INSTALADO EM LOCAL COM NÍVEL ALTO DE INTERFERÊNCIAS (NÃO INCLUI FORNECIMENTO). AF_06/2015</t>
  </si>
  <si>
    <t xml:space="preserve">ASSENTAMENTO DE TUBO DE PEAD CORRUGADO DE DUPLA PAREDE PARA REDE COLETORA DE ESGOTO, DN 450 MM, JUNTA ELÁSTICA INTEGRADA, INSTALADO EM LOCAL COM NÍVEL ALTO DE INTERFERÊNCIAS (NÃO INCLUI FORNECIMENTO). AF_06/2015</t>
  </si>
  <si>
    <t xml:space="preserve">ASSENTAMENTO DE TUBO DE PEAD CORRUGADO DE DUPLA PAREDE PARA REDE COLETORA DE ESGOTO, DN 600 MM, JUNTA ELÁSTICA INTEGRADA, INSTALADO EM LOCAL COM NÍVEL ALTO DE INTERFERÊNCIAS (NÃO INCLUI FORNECIMENTO). AF_06/2015</t>
  </si>
  <si>
    <t xml:space="preserve">TUBO DE PEAD CORRUGADO DE DUPLA PAREDE PARA REDE COLETORA DE ESGOTO, DN 250 MM, JUNTA ELÁSTICA INTEGRADA, INSTALADO EM LOCAL COM NÍVEL BAIXO DE INTERFERÊNCIAS - FORNECIMENTO E ASSENTAMENTO. AF_06/2016</t>
  </si>
  <si>
    <t xml:space="preserve">ASSENTAMENTO DE TUBO DE PEAD CORRUGADO DE DUPLA PAREDE PARA REDE COLETORA DE ESGOTO, DN 250 MM, JUNTA ELÁSTICA INTEGRADA, INSTALADO EM LOCAL COM NÍVEL BAIXO DE INTERFERÊNCIAS (NÃO INCLUI FORNECIMENTO). AF_06/2016</t>
  </si>
  <si>
    <t xml:space="preserve">TUBO DE PEAD CORRUGADO DE DUPLA PAREDE PARA REDE COLETORA DE ESGOTO, DN 300 MM, JUNTA ELÁSTICA INTEGRADA, INSTALADO EM LOCAL COM NÍVEL BAIXO DE INTERFERÊNCIAS - FORNECIMENTO E ASSENTAMENTO. AF_06/2016</t>
  </si>
  <si>
    <t xml:space="preserve">ASSENTAMENTO DE TUBO DE PEAD CORRUGADO DE DUPLA PAREDE PARA REDE COLETORA DE ESGOTO, DN 300 MM, JUNTA ELÁSTICA INTEGRADA, INSTALADO EM LOCAL COM NÍVEL BAIXO DE INTERFERÊNCIAS (NÃO INCLUI FORNECIMENTO). AF_06/2016</t>
  </si>
  <si>
    <t xml:space="preserve">TUBO DE PEAD CORRUGADO DE DUPLA PAREDE PARA REDE COLETORA DE ESGOTO, DN 750 MM, JUNTA ELÁSTICA INTEGRADA, INSTALADO EM LOCAL COM NÍVEL BAIXO DE INTERFERÊNCIAS - FORNECIMENTO E ASSENTAMENTO. AF_06/2016</t>
  </si>
  <si>
    <t xml:space="preserve">ASSENTAMENTO DE TUBO DE PEAD CORRUGADO DE DUPLA PAREDE PARA REDE COLETORA DE ESGOTO, DN 750 MM, JUNTA ELÁSTICA INTEGRADA, INSTALADO EM LOCAL COM NÍVEL BAIXO DE INTERFERÊNCIAS (NÃO INCLUI FORNECIMENTO). AF_06/2016</t>
  </si>
  <si>
    <t xml:space="preserve">ASSENTAMENTO DE TUBO DE PEAD CORRUGADO DE DUPLA PAREDE PARA REDE COLETORA DE ESGOTO, DN 900 MM, JUNTA ELÁSTICA INTEGRADA, INSTALADO EM LOCAL COM NÍVEL BAIXO DE INTERFERÊNCIAS (NÃO INCLUI FORNECIMENTO). AF_06/2016</t>
  </si>
  <si>
    <t xml:space="preserve">TUBO DE PEAD CORRUGADO DE DUPLA PAREDE PARA REDE COLETORA DE ESGOTO, DN 1000 MM, JUNTA ELÁSTICA INTEGRADA, INSTALADO EM LOCAL COM NÍVEL BAIXO DE INTERFERÊNCIAS - FORNECIMENTO E ASSENTAMENTO. AF_06/2016</t>
  </si>
  <si>
    <t xml:space="preserve">ASSENTAMENTO DE TUBO DE PEAD CORRUGADO DE DUPLA PAREDE PARA REDE COLETORA DE ESGOTO, DN 1000 MM, JUNTA ELÁSTICA INTEGRADA, INSTALADO EM LOCAL COM NÍVEL BAIXO DE INTERFERÊNCIAS (NÃO INCLUI FORNECIMENTO). AF_06/2016</t>
  </si>
  <si>
    <t xml:space="preserve">TUBO DE PEAD CORRUGADO DE DUPLA PAREDE PARA REDE COLETORA DE ESGOTO, DN 1200 MM, JUNTA ELÁSTICA INTEGRADA, INSTALADO EM LOCAL COM NÍVEL BAIXO DE INTERFERÊNCIAS - FORNECIMENTO E ASSENTAMENTO. AF_06/2016</t>
  </si>
  <si>
    <t xml:space="preserve">ASSENTAMENTO DE TUBO DE PEAD CORRUGADO DE DUPLA PAREDE PARA REDE COLETORA DE ESGOTO, DN 1200 MM, JUNTA ELÁSTICA INTEGRADA, INSTALADO EM LOCAL COM NÍVEL BAIXO DE INTERFERÊNCIAS (NÃO INCLUI FORNECIMENTO). AF_06/2016</t>
  </si>
  <si>
    <t xml:space="preserve">ASSENTAMENTO DE TUBO DE PEAD CORRUGADO DE DUPLA PAREDE PARA REDE COLETORA DE ESGOTO, DN 1500 MM, JUNTA ELÁSTICA INTEGRADA, INSTALADO EM LOCAL COM NÍVEL BAIXO DE INTERFERÊNCIAS (NÃO INCLUI FORNECIMENTO). AF_06/2016</t>
  </si>
  <si>
    <t xml:space="preserve">TUBO DE PEAD CORRUGADO DE DUPLA PAREDE PARA REDE COLETORA DE ESGOTO, DN 250 MM, JUNTA ELÁSTICA INTEGRADA, INSTALADO EM LOCAL COM NÍVEL ALTO DE INTERFERÊNCIAS - FORNECIMENTO E ASSENTAMENTO. AF_06/2016</t>
  </si>
  <si>
    <t xml:space="preserve">ASSENTAMENTO DE TUBO DE PEAD CORRUGADO DE DUPLA PAREDE PARA REDE COLETORA DE ESGOTO, DN 250 MM, JUNTA ELÁSTICA INTEGRADA, INSTALADO EM LOCAL COM NÍVEL ALTO DE INTERFERÊNCIAS (NÃO INCLUI FORNECIMENTO). AF_06/2016</t>
  </si>
  <si>
    <t xml:space="preserve">TUBO DE PEAD CORRUGADO DE DUPLA PAREDE PARA REDE COLETORA DE ESGOTO, DN 300 MM, JUNTA ELÁSTICA INTEGRADA, INSTALADO EM LOCAL COM NÍVEL ALTO DE INTERFERÊNCIAS - FORNECIMENTO E ASSENTAMENTO. AF_06/2016</t>
  </si>
  <si>
    <t xml:space="preserve">ASSENTAMENTO DE TUBO DE PEAD CORRUGADO DE DUPLA PAREDE PARA REDE COLETORA DE ESGOTO, DN 300 MM, JUNTA ELÁSTICA INTEGRADA, INSTALADO EM LOCAL COM NÍVEL ALTO DE INTERFERÊNCIAS (NÃO INCLUI FORNECIMENTO). AF_06/2016</t>
  </si>
  <si>
    <t xml:space="preserve">TUBO DE PEAD CORRUGADO DE DUPLA PAREDE PARA REDE COLETORA DE ESGOTO, DN 750 MM, JUNTA ELÁSTICA INTEGRADA, INSTALADO EM LOCAL COM NÍVEL ALTO DE INTERFERÊNCIAS - FORNECIMENTO E ASSENTAMENTO. AF_06/2016</t>
  </si>
  <si>
    <t xml:space="preserve">ASSENTAMENTO DE TUBO DE PEAD CORRUGADO DE DUPLA PAREDE PARA REDE COLETORA DE ESGOTO, DN 750 MM, JUNTA ELÁSTICA INTEGRADA, INSTALADO EM LOCAL COM NÍVEL ALTO DE INTERFERÊNCIAS (NÃO INCLUI FORNECIMENTO). AF_06/2016</t>
  </si>
  <si>
    <t xml:space="preserve">ASSENTAMENTO DE TUBO DE PEAD CORRUGADO DE DUPLA PAREDE PARA REDE COLETORA DE ESGOTO, DN 900 MM, JUNTA ELÁSTICA INTEGRADA, INSTALADO EM LOCAL COM NÍVEL ALTO DE INTERFERÊNCIAS (NÃO INCLUI FORNECIMENTO). AF_06/2016</t>
  </si>
  <si>
    <t xml:space="preserve">TUBO DE PEAD CORRUGADO DE DUPLA PAREDE PARA REDE COLETORA DE ESGOTO, DN 1000 MM, JUNTA ELÁSTICA INTEGRADA, INSTALADO EM LOCAL COM NÍVEL ALTO DE INTERFERÊNCIAS - FORNECIMENTO E ASSENTAMENTO. AF_06/2016</t>
  </si>
  <si>
    <t xml:space="preserve">ASSENTAMENTO DE TUBO DE PEAD CORRUGADO DE DUPLA PAREDE PARA REDE COLETORA DE ESGOTO, DN 1000 MM, JUNTA ELÁSTICA INTEGRADA, INSTALADO EM LOCAL COM NÍVEL ALTO DE INTERFERÊNCIAS (NÃO INCLUI FORNECIMENTO). AF_06/2016</t>
  </si>
  <si>
    <t xml:space="preserve">TUBO DE PEAD CORRUGADO DE DUPLA PAREDE PARA REDE COLETORA DE ESGOTO, DN 1200 MM, JUNTA ELÁSTICA INTEGRADA, INSTALADO EM LOCAL COM NÍVEL ALTO DE INTERFERÊNCIAS - FORNECIMENTO E ASSENTAMENTO. AF_06/2016</t>
  </si>
  <si>
    <t xml:space="preserve">ASSENTAMENTO DE TUBO DE PEAD CORRUGADO DE DUPLA PAREDE PARA REDE COLETORA DE ESGOTO, DN 1200 MM, JUNTA ELÁSTICA INTEGRADA, INSTALADO EM LOCAL COM NÍVEL ALTO DE INTERFERÊNCIAS (NÃO INCLUI FORNECIMENTO). AF_06/2016</t>
  </si>
  <si>
    <t xml:space="preserve">ASSENTAMENTO DE TUBO DE PEAD CORRUGADO DE DUPLA PAREDE PARA REDE COLETORA DE ESGOTO, DN 1500 MM, JUNTA ELÁSTICA INTEGRADA, INSTALADO EM LOCAL COM NÍVEL ALTO DE INTERFERÊNCIAS (NÃO INCLUI FORNECIMENTO). AF_06/2016</t>
  </si>
  <si>
    <t xml:space="preserve">ASSENTAMENTO DE TUBO DE PVC PBA PARA REDE DE ÁGUA, DN 50 MM, JUNTA ELÁSTICA INTEGRADA, INSTALADO EM LOCAL COM NÍVEL ALTO DE INTERFERÊNCIAS (NÃO INCLUI FORNECIMENTO). AF_11/2017</t>
  </si>
  <si>
    <t xml:space="preserve">ASSENTAMENTO DE TUBO DE PVC PBA PARA REDE DE ÁGUA, DN 75 MM, JUNTA ELÁSTICA INTEGRADA, INSTALADO EM LOCAL COM NÍVEL ALTO DE INTERFERÊNCIAS (NÃO INCLUI FORNECIMENTO). AF_11/2017</t>
  </si>
  <si>
    <t xml:space="preserve">ASSENTAMENTO DE TUBO DE PVC PBA PARA REDE DE ÁGUA, DN 100 MM, JUNTA ELÁSTICA INTEGRADA, INSTALADO EM LOCAL COM NÍVEL ALTO DE INTERFERÊNCIAS (NÃO INCLUI FORNECIMENTO). AF_11/2017</t>
  </si>
  <si>
    <t xml:space="preserve">ASSENTAMENTO DE TUBO DE PVC PBA PARA REDE DE ÁGUA, DN 50 MM, JUNTA ELÁSTICA INTEGRADA, INSTALADO EM LOCAL COM NÍVEL BAIXO DE INTERFERÊNCIAS (NÃO INCLUI FORNECIMENTO). AF_11/2017</t>
  </si>
  <si>
    <t xml:space="preserve">ASSENTAMENTO DE TUBO DE PVC PBA PARA REDE DE ÁGUA, DN 75 MM, JUNTA ELÁSTICA INTEGRADA, INSTALADO EM LOCAL COM NÍVEL BAIXO DE INTERFERÊNCIAS (NÃO INCLUI FORNECIMENTO). AF_11/2017</t>
  </si>
  <si>
    <t xml:space="preserve">ASSENTAMENTO DE TUBO DE PVC PBA PARA REDE DE ÁGUA, DN 100 MM, JUNTA ELÁSTICA INTEGRADA, INSTALADO EM LOCAL COM NÍVEL BAIXO DE INTERFERÊNCIAS (NÃO INCLUI FORNECIMENTO). AF_11/2017</t>
  </si>
  <si>
    <t xml:space="preserve">TUBO DE CONCRETO PARA REDES COLETORAS DE ESGOTO SANITÁRIO, DIÂMETRO DE 300 MM, JUNTA ELÁSTICA, INSTALADO EM LOCAL COM BAIXO NÍVEL DE INTERFERÊNCIAS - FORNECIMENTO E ASSENTAMENTO. AF_12/2015</t>
  </si>
  <si>
    <t xml:space="preserve">ASSENTAMENTO DE TUBO DE CONCRETO PARA REDES COLETORAS DE ESGOTO SANITÁRIO, DIÂMETRO DE 300 MM, JUNTA ELÁSTICA, INSTALADO EM LOCAL COM BAIXO NÍVEL DE INTERFERÊNCIAS (NÃO INCLUI FORNECIMENTO). AF_12/2015</t>
  </si>
  <si>
    <t xml:space="preserve">TUBO DE CONCRETO PARA REDES COLETORAS DE ESGOTO SANITÁRIO, DIÂMETRO DE 400 MM, JUNTA ELÁSTICA, INSTALADO EM LOCAL COM BAIXO NÍVEL DE INTERFERÊNCIAS - FORNECIMENTO E ASSENTAMENTO. AF_12/2015</t>
  </si>
  <si>
    <t xml:space="preserve">ASSENTAMENTO DE TUBO DE CONCRETO PARA REDES COLETORAS DE ESGOTO SANITÁRIO, DIÂMETRO DE 400 MM, JUNTA ELÁSTICA, INSTALADO EM LOCAL COM BAIXO NÍVEL DE INTERFERÊNCIAS (NÃO INCLUI FORNECIMENTO). AF_12/2015</t>
  </si>
  <si>
    <t xml:space="preserve">TUBO DE CONCRETO PARA REDES COLETORAS DE ESGOTO SANITÁRIO, DIÂMETRO DE 500 MM, JUNTA ELÁSTICA, INSTALADO EM LOCAL COM BAIXO NÍVEL DE INTERFERÊNCIAS - FORNECIMENTO E ASSENTAMENTO. AF_12/2015</t>
  </si>
  <si>
    <t xml:space="preserve">ASSENTAMENTO DE TUBO DE CONCRETO PARA REDES COLETORAS DE ESGOTO SANITÁRIO, DIÂMETRO DE 500 MM, JUNTA ELÁSTICA, INSTALADO EM LOCAL COM BAIXO NÍVEL DE INTERFERÊNCIAS (NÃO INCLUI FORNECIMENTO). AF_12/2015</t>
  </si>
  <si>
    <t xml:space="preserve">TUBO DE CONCRETO PARA REDES COLETORAS DE ESGOTO SANITÁRIO, DIÂMETRO DE 600 MM, JUNTA ELÁSTICA, INSTALADO EM LOCAL COM BAIXO NÍVEL DE INTERFERÊNCIAS - FORNECIMENTO E ASSENTAMENTO. AF_12/2015</t>
  </si>
  <si>
    <t xml:space="preserve">ASSENTAMENTO DE TUBO DE CONCRETO PARA REDES COLETORAS DE ESGOTO SANITÁRIO, DIÂMETRO DE 600 MM, JUNTA ELÁSTICA, INSTALADO EM LOCAL COM BAIXO NÍVEL DE INTERFERÊNCIAS (NÃO INCLUI FORNECIMENTO). AF_12/2015</t>
  </si>
  <si>
    <t xml:space="preserve">TUBO DE CONCRETO PARA REDES COLETORAS DE ESGOTO SANITÁRIO, DIÂMETRO DE 700 MM, JUNTA ELÁSTICA, INSTALADO EM LOCAL COM BAIXO NÍVEL DE INTERFERÊNCIAS - FORNECIMENTO E ASSENTAMENTO. AF_12/2015</t>
  </si>
  <si>
    <t xml:space="preserve">ASSENTAMENTO DE TUBO DE CONCRETO PARA REDES COLETORAS DE ESGOTO SANITÁRIO, DIÂMETRO DE 700 MM, JUNTA ELÁSTICA, INSTALADO EM LOCAL COM BAIXO NÍVEL DE INTERFERÊNCIAS (NÃO INCLUI FORNECIMENTO). AF_12/2015</t>
  </si>
  <si>
    <t xml:space="preserve">ASSENTAMENTO DE TUBO DE CONCRETO PARA REDES COLETORAS DE ESGOTO SANITÁRIO, DIÂMETRO DE 800 MM, JUNTA ELÁSTICA, INSTALADO EM LOCAL COM BAIXO NÍVEL DE INTERFERÊNCIAS (NÃO INCLUI FORNECIMENTO). AF_12/2015</t>
  </si>
  <si>
    <t xml:space="preserve">ASSENTAMENTO DE TUBO DE CONCRETO PARA REDES COLETORAS DE ESGOTO SANITÁRIO, DIÂMETRO DE 900 MM, JUNTA ELÁSTICA, INSTALADO EM LOCAL COM BAIXO NÍVEL DE INTERFERÊNCIAS (NÃO INCLUI FORNECIMENTO). AF_12/2015</t>
  </si>
  <si>
    <t xml:space="preserve">TUBO DE CONCRETO PARA REDES COLETORAS DE ESGOTO SANITÁRIO, DIÂMETRO DE 1000 MM, JUNTA ELÁSTICA, INSTALADO EM LOCAL COM BAIXO NÍVEL DE INTERFERÊNCIAS - FORNECIMENTO E ASSENTAMENTO. AF_12/2015</t>
  </si>
  <si>
    <t xml:space="preserve">ASSENTAMENTO DE TUBO DE CONCRETO PARA REDES COLETORAS DE ESGOTO SANITÁRIO, DIÂMETRO DE 1000 MM, JUNTA ELÁSTICA, INSTALADO EM LOCAL COM BAIXO NÍVEL DE INTERFERÊNCIAS (NÃO INCLUI FORNECIMENTO). AF_12/2015</t>
  </si>
  <si>
    <t xml:space="preserve">TUBO DE CONCRETO PARA REDES COLETORAS DE ESGOTO SANITÁRIO, DIÂMETRO DE 300 MM, JUNTA ELÁSTICA, INSTALADO EM LOCAL COM ALTO NÍVEL DE INTERFERÊNCIAS - FORNECIMENTO E ASSENTAMENTO. AF_12/2015</t>
  </si>
  <si>
    <t xml:space="preserve">ASSENTAMENTO DE TUBO DE CONCRETO PARA REDES COLETORAS DE ESGOTO SANITÁRIO, DIÂMETRO DE 300 MM, JUNTA ELÁSTICA, INSTALADO EM LOCAL COM ALTO NÍVEL DE INTERFERÊNCIAS (NÃO INCLUI FORNECIMENTO). AF_12/2015</t>
  </si>
  <si>
    <t xml:space="preserve">TUBO DE CONCRETO PARA REDES COLETORAS DE ESGOTO SANITÁRIO, DIÂMETRO DE 400 MM, JUNTA ELÁSTICA, INSTALADO EM LOCAL COM ALTO NÍVEL DE INTERFERÊNCIAS - FORNECIMENTO E ASSENTAMENTO. AF_12/2015</t>
  </si>
  <si>
    <t xml:space="preserve">ASSENTAMENTO DE TUBO DE CONCRETO PARA REDES COLETORAS DE ESGOTO SANITÁRIO, DIÂMETRO DE 400 MM, JUNTA ELÁSTICA, INSTALADO EM LOCAL COM ALTO NÍVEL DE INTERFERÊNCIAS (NÃO INCLUI FORNECIMENTO). AF_12/2015</t>
  </si>
  <si>
    <t xml:space="preserve">TUBO DE CONCRETO PARA REDES COLETORAS DE ESGOTO SANITÁRIO, DIÂMETRO DE 500 MM, JUNTA ELÁSTICA, INSTALADO EM LOCAL COM ALTO NÍVEL DE INTERFERÊNCIAS - FORNECIMENTO E ASSENTAMENTO. AF_12/2015</t>
  </si>
  <si>
    <t xml:space="preserve">ASSENTAMENTO DE TUBO DE CONCRETO PARA REDES COLETORAS DE ESGOTO SANITÁRIO, DIÂMETRO DE 500 MM, JUNTA ELÁSTICA, INSTALADO EM LOCAL COM ALTO NÍVEL DE INTERFERÊNCIAS (NÃO INCLUI FORNECIMENTO). AF_12/2015</t>
  </si>
  <si>
    <t xml:space="preserve">TUBO DE CONCRETO PARA REDES COLETORAS DE ESGOTO SANITÁRIO, DIÂMETRO DE 600 MM, JUNTA ELÁSTICA, INSTALADO EM LOCAL COM ALTO NÍVEL DE INTERFERÊNCIAS - FORNECIMENTO E ASSENTAMENTO. AF_12/2015</t>
  </si>
  <si>
    <t xml:space="preserve">ASSENTAMENTO DE TUBO DE CONCRETO PARA REDES COLETORAS DE ESGOTO SANITÁRIO, DIÂMETRO DE 600 MM, JUNTA ELÁSTICA, INSTALADO EM LOCAL COM ALTO NÍVEL DE INTERFERÊNCIAS (NÃO INCLUI FORNECIMENTO). AF_12/2015</t>
  </si>
  <si>
    <t xml:space="preserve">TUBO DE CONCRETO PARA REDES COLETORAS DE ESGOTO SANITÁRIO, DIÂMETRO DE 700 MM, JUNTA ELÁSTICA, INSTALADO EM LOCAL COM ALTO NÍVEL DE INTERFERÊNCIAS - FORNECIMENTO E ASSENTAMENTO. AF_12/2015</t>
  </si>
  <si>
    <t xml:space="preserve">ASSENTAMENTO DE TUBO DE CONCRETO PARA REDES COLETORAS DE ESGOTO SANITÁRIO, DIÂMETRO DE 700 MM, JUNTA ELÁSTICA, INSTALADO EM LOCAL COM ALTO NÍVEL DE INTERFERÊNCIAS (NÃO INCLUI FORNECIMENTO). AF_12/2015</t>
  </si>
  <si>
    <t xml:space="preserve">ASSENTAMENTO DE TUBO DE CONCRETO PARA REDES COLETORAS DE ESGOTO SANITÁRIO, DIÂMETRO DE 800 MM, JUNTA ELÁSTICA, INSTALADO EM LOCAL COM ALTO NÍVEL DE INTERFERÊNCIAS (NÃO INCLUI FORNECIMENTO). AF_12/2015</t>
  </si>
  <si>
    <t xml:space="preserve">ASSENTAMENTO DE TUBO DE CONCRETO PARA REDES COLETORAS DE ESGOTO SANITÁRIO, DIÂMETRO DE 900 MM, JUNTA ELÁSTICA, INSTALADO EM LOCAL COM ALTO NÍVEL DE INTERFERÊNCIAS (NÃO INCLUI FORNECIMENTO). AF_12/2015</t>
  </si>
  <si>
    <t xml:space="preserve">TUBO DE CONCRETO PARA REDES COLETORAS DE ESGOTO SANITÁRIO, DIÂMETRO DE 1000 MM, JUNTA ELÁSTICA, INSTALADO EM LOCAL COM ALTO NÍVEL DE INTERFERÊNCIAS - FORNECIMENTO E ASSENTAMENTO. AF_12/2015</t>
  </si>
  <si>
    <t xml:space="preserve">ASSENTAMENTO DE TUBO DE CONCRETO PARA REDES COLETORAS DE ESGOTO SANITÁRIO, DIÂMETRO DE 1000 MM, JUNTA ELÁSTICA, INSTALADO EM LOCAL COM ALTO NÍVEL DE INTERFERÊNCIAS (NÃO INCLUI FORNECIMENTO). AF_12/2015</t>
  </si>
  <si>
    <t xml:space="preserve">TUBO DE CONCRETO PARA REDES COLETORAS DE ÁGUAS PLUVIAIS, DIÂMETRO DE 400 MM, JUNTA RÍGIDA, INSTALADO EM LOCAL COM BAIXO NÍVEL DE INTERFERÊNCIAS - FORNECIMENTO E ASSENTAMENTO. AF_12/2015</t>
  </si>
  <si>
    <t xml:space="preserve">TUBO DE CONCRETO PARA REDES COLETORAS DE ÁGUAS PLUVIAIS, DIÂMETRO DE 500 MM, JUNTA RÍGIDA, INSTALADO EM LOCAL COM BAIXO NÍVEL DE INTERFERÊNCIAS - FORNECIMENTO E ASSENTAMENTO. AF_12/2015</t>
  </si>
  <si>
    <t xml:space="preserve">TUBO DE CONCRETO PARA REDES COLETORAS DE ÁGUAS PLUVIAIS, DIÂMETRO DE 600 MM, JUNTA RÍGIDA, INSTALADO EM LOCAL COM BAIXO NÍVEL DE INTERFERÊNCIAS - FORNECIMENTO E ASSENTAMENTO. AF_12/2015</t>
  </si>
  <si>
    <t xml:space="preserve">TUBO DE CONCRETO PARA REDES COLETORAS DE ÁGUAS PLUVIAIS, DIÂMETRO DE 700 MM, JUNTA RÍGIDA, INSTALADO EM LOCAL COM BAIXO NÍVEL DE INTERFERÊNCIAS - FORNECIMENTO E ASSENTAMENTO. AF_12/2015</t>
  </si>
  <si>
    <t xml:space="preserve">TUBO DE CONCRETO PARA REDES COLETORAS DE ÁGUAS PLUVIAIS, DIÂMETRO DE 800 MM, JUNTA RÍGIDA, INSTALADO EM LOCAL COM BAIXO NÍVEL DE INTERFERÊNCIAS - FORNECIMENTO E ASSENTAMENTO. AF_12/2015</t>
  </si>
  <si>
    <t xml:space="preserve">TUBO DE CONCRETO PARA REDES COLETORAS DE ÁGUAS PLUVIAIS, DIÂMETRO DE 900 MM, JUNTA RÍGIDA, INSTALADO EM LOCAL COM BAIXO NÍVEL DE INTERFERÊNCIAS - FORNECIMENTO E ASSENTAMENTO. AF_12/2015</t>
  </si>
  <si>
    <t xml:space="preserve">TUBO DE CONCRETO PARA REDES COLETORAS DE ÁGUAS PLUVIAIS, DIÂMETRO DE 1000 MM, JUNTA RÍGIDA, INSTALADO EM LOCAL COM BAIXO NÍVEL DE INTERFERÊNCIAS - FORNECIMENTO E ASSENTAMENTO. AF_12/2015</t>
  </si>
  <si>
    <t xml:space="preserve">TUBO DE CONCRETO PARA REDES COLETORAS DE ÁGUAS PLUVIAIS, DIÂMETRO DE 400 MM, JUNTA RÍGIDA, INSTALADO EM LOCAL COM ALTO NÍVEL DE INTERFERÊNCIAS - FORNECIMENTO E ASSENTAMENTO. AF_12/2015</t>
  </si>
  <si>
    <t xml:space="preserve">TUBO DE CONCRETO PARA REDES COLETORAS DE ÁGUAS PLUVIAIS, DIÂMETRO DE 500 MM, JUNTA RÍGIDA, INSTALADO EM LOCAL COM ALTO NÍVEL DE INTERFERÊNCIAS - FORNECIMENTO E ASSENTAMENTO. AF_12/2015</t>
  </si>
  <si>
    <t xml:space="preserve">TUBO DE CONCRETO PARA REDES COLETORAS DE ÁGUAS PLUVIAIS, DIÂMETRO DE 600 MM, JUNTA RÍGIDA, INSTALADO EM LOCAL COM ALTO NÍVEL DE INTERFERÊNCIAS - FORNECIMENTO E ASSENTAMENTO. AF_12/2015</t>
  </si>
  <si>
    <t xml:space="preserve">TUBO DE CONCRETO PARA REDES COLETORAS DE ÁGUAS PLUVIAIS, DIÂMETRO DE 700 MM, JUNTA RÍGIDA, INSTALADO EM LOCAL COM ALTO NÍVEL DE INTERFERÊNCIAS - FORNECIMENTO E ASSENTAMENTO. AF_12/2015</t>
  </si>
  <si>
    <t xml:space="preserve">TUBO DE CONCRETO PARA REDES COLETORAS DE ÁGUAS PLUVIAIS, DIÂMETRO DE 800 MM, JUNTA RÍGIDA, INSTALADO EM LOCAL COM ALTO NÍVEL DE INTERFERÊNCIAS - FORNECIMENTO E ASSENTAMENTO. AF_12/2015</t>
  </si>
  <si>
    <t xml:space="preserve">TUBO DE CONCRETO PARA REDES COLETORAS DE ÁGUAS PLUVIAIS, DIÂMETRO DE 900 MM, JUNTA RÍGIDA, INSTALADO EM LOCAL COM ALTO NÍVEL DE INTERFERÊNCIAS - FORNECIMENTO E ASSENTAMENTO. AF_12/2015</t>
  </si>
  <si>
    <t xml:space="preserve">TUBO DE CONCRETO PARA REDES COLETORAS DE ÁGUAS PLUVIAIS, DIÂMETRO DE 1000 MM, JUNTA RÍGIDA, INSTALADO EM LOCAL COM ALTO NÍVEL DE INTERFERÊNCIAS - FORNECIMENTO E ASSENTAMENTO. AF_12/2015</t>
  </si>
  <si>
    <t xml:space="preserve">ASSENTAMENTO DE TUBO DE CONCRETO PARA REDES COLETORAS DE ÁGUAS PLUVIAIS, DIÂMETRO DE 300 MM, JUNTA RÍGIDA, INSTALADO EM LOCAL COM BAIXO NÍVEL DE INTERFERÊNCIAS (NÃO INCLUI FORNECIMENTO). AF_12/2015</t>
  </si>
  <si>
    <t xml:space="preserve">ASSENTAMENTO DE TUBO DE CONCRETO PARA REDES COLETORAS DE ÁGUAS PLUVIAIS, DIÂMETRO DE 400 MM, JUNTA RÍGIDA, INSTALADO EM LOCAL COM BAIXO NÍVEL DE INTERFERÊNCIAS (NÃO INCLUI FORNECIMENTO). AF_12/2015</t>
  </si>
  <si>
    <t xml:space="preserve">ASSENTAMENTO DE TUBO DE CONCRETO PARA REDES COLETORAS DE ÁGUAS PLUVIAIS, DIÂMETRO DE 500 MM, JUNTA RÍGIDA, INSTALADO EM LOCAL COM BAIXO NÍVEL DE INTERFERÊNCIAS (NÃO INCLUI FORNECIMENTO). AF_12/2015</t>
  </si>
  <si>
    <t xml:space="preserve">ASSENTAMENTO DE TUBO DE CONCRETO PARA REDES COLETORAS DE ÁGUAS PLUVIAIS, DIÂMETRO DE 600 MM, JUNTA RÍGIDA, INSTALADO EM LOCAL COM BAIXO NÍVEL DE INTERFERÊNCIAS (NÃO INCLUI FORNECIMENTO). AF_12/2015</t>
  </si>
  <si>
    <t xml:space="preserve">ASSENTAMENTO DE TUBO DE CONCRETO PARA REDES COLETORAS DE ÁGUAS PLUVIAIS, DIÂMETRO DE 700 MM, JUNTA RÍGIDA, INSTALADO EM LOCAL COM BAIXO NÍVEL DE INTERFERÊNCIAS (NÃO INCLUI FORNECIMENTO). AF_12/2015</t>
  </si>
  <si>
    <t xml:space="preserve">ASSENTAMENTO DE TUBO DE CONCRETO PARA REDES COLETORAS DE ÁGUAS PLUVIAIS, DIÂMETRO DE 800 MM, JUNTA RÍGIDA, INSTALADO EM LOCAL COM BAIXO NÍVEL DE INTERFERÊNCIAS (NÃO INCLUI FORNECIMENTO). AF_12/2015</t>
  </si>
  <si>
    <t xml:space="preserve">ASSENTAMENTO DE TUBO DE CONCRETO PARA REDES COLETORAS DE ÁGUAS PLUVIAIS, DIÂMETRO DE 900 MM, JUNTA RÍGIDA, INSTALADO EM LOCAL COM BAIXO NÍVEL DE INTERFERÊNCIAS (NÃO INCLUI FORNECIMENTO). AF_12/2015</t>
  </si>
  <si>
    <t xml:space="preserve">ASSENTAMENTO DE TUBO DE CONCRETO PARA REDES COLETORAS DE ÁGUAS PLUVIAIS, DIÂMETRO DE 1000 MM, JUNTA RÍGIDA, INSTALADO EM LOCAL COM BAIXO NÍVEL DE INTERFERÊNCIAS (NÃO INCLUI FORNECIMENTO). AF_12/2015</t>
  </si>
  <si>
    <t xml:space="preserve">TUBO DE CONCRETO PARA REDES COLETORAS DE ÁGUAS PLUVIAIS, DIÂMETRO DE 1200 MM, JUNTA RÍGIDA, INSTALADO EM LOCAL COM BAIXO NÍVEL DE INTERFERÊNCIAS - FORNECIMENTO E ASSENTAMENTO. AF_12/2015</t>
  </si>
  <si>
    <t xml:space="preserve">ASSENTAMENTO DE TUBO DE CONCRETO PARA REDES COLETORAS DE ÁGUAS PLUVIAIS, DIÂMETRO DE 1200 MM, JUNTA RÍGIDA, INSTALADO EM LOCAL COM BAIXO NÍVEL DE INTERFERÊNCIAS (NÃO INCLUI FORNECIMENTO). AF_12/2015</t>
  </si>
  <si>
    <t xml:space="preserve">TUBO DE CONCRETO PARA REDES COLETORAS DE ÁGUAS PLUVIAIS, DIÂMETRO DE 1500 MM, JUNTA RÍGIDA, INSTALADO EM LOCAL COM BAIXO NÍVEL DE INTERFERÊNCIAS - FORNECIMENTO E ASSENTAMENTO. AF_12/2015</t>
  </si>
  <si>
    <t xml:space="preserve">ASSENTAMENTO DE TUBO DE CONCRETO PARA REDES COLETORAS DE ÁGUAS PLUVIAIS, DIÂMETRO DE 1500 MM, JUNTA RÍGIDA, INSTALADO EM LOCAL COM BAIXO NÍVEL DE INTERFERÊNCIAS (NÃO INCLUI FORNECIMENTO). AF_12/2015</t>
  </si>
  <si>
    <t xml:space="preserve">ASSENTAMENTO DE TUBO DE CONCRETO PARA REDES COLETORAS DE ÁGUAS PLUVIAIS, DIÂMETRO DE 300 MM, JUNTA RÍGIDA, INSTALADO EM LOCAL COM ALTO NÍVEL DE INTERFERÊNCIAS (NÃO INCLUI FORNECIMENTO). AF_12/2015</t>
  </si>
  <si>
    <t xml:space="preserve">ASSENTAMENTO DE TUBO DE CONCRETO PARA REDES COLETORAS DE ÁGUAS PLUVIAIS, DIÂMETRO DE 400 MM, JUNTA RÍGIDA, INSTALADO EM LOCAL COM ALTO NÍVEL DE INTERFERÊNCIAS (NÃO INCLUI FORNECIMENTO). AF_12/2015</t>
  </si>
  <si>
    <t xml:space="preserve">ASSENTAMENTO DE TUBO DE CONCRETO PARA REDES COLETORAS DE ÁGUAS PLUVIAIS, DIÂMETRO DE 500 MM, JUNTA RÍGIDA, INSTALADO EM LOCAL COM ALTO NÍVEL DE INTERFERÊNCIAS (NÃO INCLUI FORNECIMENTO). AF_12/2015</t>
  </si>
  <si>
    <t xml:space="preserve">ASSENTAMENTO DE TUBO DE CONCRETO PARA REDES COLETORAS DE ÁGUAS PLUVIAIS, DIÂMETRO DE 600 MM, JUNTA RÍGIDA, INSTALADO EM LOCAL COM ALTO NÍVEL DE INTERFERÊNCIAS (NÃO INCLUI FORNECIMENTO). AF_12/2015</t>
  </si>
  <si>
    <t xml:space="preserve">ASSENTAMENTO DE TUBO DE CONCRETO PARA REDES COLETORAS DE ÁGUAS PLUVIAIS, DIÂMETRO DE 700 MM, JUNTA RÍGIDA, INSTALADO EM LOCAL COM ALTO NÍVEL DE INTERFERÊNCIAS (NÃO INCLUI FORNECIMENTO). AF_12/2015</t>
  </si>
  <si>
    <t xml:space="preserve">ASSENTAMENTO DE TUBO DE CONCRETO PARA REDES COLETORAS DE ÁGUAS PLUVIAIS, DIÂMETRO DE 800 MM, JUNTA RÍGIDA, INSTALADO EM LOCAL COM ALTO NÍVEL DE INTERFERÊNCIAS (NÃO INCLUI FORNECIMENTO). AF_12/2015</t>
  </si>
  <si>
    <t xml:space="preserve">ASSENTAMENTO DE TUBO DE CONCRETO PARA REDES COLETORAS DE ÁGUAS PLUVIAIS, DIÂMETRO DE 900 MM, JUNTA RÍGIDA, INSTALADO EM LOCAL COM ALTO NÍVEL DE INTERFERÊNCIAS (NÃO INCLUI FORNECIMENTO). AF_12/2015</t>
  </si>
  <si>
    <t xml:space="preserve">ASSENTAMENTO DE TUBO DE CONCRETO PARA REDES COLETORAS DE ÁGUAS PLUVIAIS, DIÂMETRO DE 1000 MM, JUNTA RÍGIDA, INSTALADO EM LOCAL COM ALTO NÍVEL DE INTERFERÊNCIAS (NÃO INCLUI FORNECIMENTO). AF_12/2015</t>
  </si>
  <si>
    <t xml:space="preserve">TUBO DE CONCRETO PARA REDES COLETORAS DE ÁGUAS PLUVIAIS, DIÂMETRO DE 1200 MM, JUNTA RÍGIDA, INSTALADO EM LOCAL COM ALTO NÍVEL DE INTERFERÊNCIAS - FORNECIMENTO E ASSENTAMENTO. AF_12/2015</t>
  </si>
  <si>
    <t xml:space="preserve">ASSENTAMENTO DE TUBO DE CONCRETO PARA REDES COLETORAS DE ÁGUAS PLUVIAIS, DIÂMETRO DE 1200 MM, JUNTA RÍGIDA, INSTALADO EM LOCAL COM ALTO NÍVEL DE INTERFERÊNCIAS (NÃO INCLUI FORNECIMENTO). AF_12/2015</t>
  </si>
  <si>
    <t xml:space="preserve">TUBO DE CONCRETO PARA REDES COLETORAS DE ÁGUAS PLUVIAIS, DIÂMETRO DE 1500 MM, JUNTA RÍGIDA, INSTALADO EM LOCAL COM ALTO NÍVEL DE INTERFERÊNCIAS - FORNECIMENTO E ASSENTAMENTO. AF_12/2015</t>
  </si>
  <si>
    <t xml:space="preserve">ASSENTAMENTO DE TUBO DE CONCRETO PARA REDES COLETORAS DE ÁGUAS PLUVIAIS, DIÂMETRO DE 1500 MM, JUNTA RÍGIDA, INSTALADO EM LOCAL COM ALTO NÍVEL DE INTERFERÊNCIAS (NÃO INCLUI FORNECIMENTO). AF_12/2015</t>
  </si>
  <si>
    <t xml:space="preserve">TUBO DE CONCRETO PARA REDES COLETORAS DE ÁGUAS PLUVIAIS, DIÂMETRO DE 300MM, JUNTA RÍGIDA, INSTALADO EM LOCAL COM BAIXO NÍVEL DE INTERFERÊNCIAS - FORNECIMENTO E ASSENTAMENTO. AF_12/2015</t>
  </si>
  <si>
    <t xml:space="preserve">TUBO DE CONCRETO PARA REDES COLETORAS DE ÁGUAS PLUVIAIS, DIÂMETRO DE 300MM, JUNTA RÍGIDA, INSTALADO EM LOCAL COM ALTO NÍVEL DE INTERFERÊNCIAS - FORNECIMENTO E ASSENTAMENTO. AF_12/2015</t>
  </si>
  <si>
    <t xml:space="preserve">TUBO DE CONCRETO (SIMPLES) PARA REDES COLETORAS DE ÁGUAS PLUVIAIS, DIÂMETRO DE 300 MM, JUNTA RÍGIDA, INSTALADO EM LOCAL COM BAIXO NÍVEL DE INTERFERÊNCIAS - FORNECIMENTO E ASSENTAMENTO. AF_12/2015</t>
  </si>
  <si>
    <t xml:space="preserve">TUBO DE CONCRETO (SIMPLES) PARA REDES COLETORAS DE ÁGUAS PLUVIAIS, DIÂMETRO DE 400 MM, JUNTA RÍGIDA, INSTALADO EM LOCAL COM BAIXO NÍVEL DE INTERFERÊNCIAS - FORNECIMENTO E ASSENTAMENTO. AF_12/2015</t>
  </si>
  <si>
    <t xml:space="preserve">TUBO DE CONCRETO (SIMPLES) PARA REDES COLETORAS DE ÁGUAS PLUVIAIS, DIÂMETRO DE 500 MM, JUNTA RÍGIDA, INSTALADO EM LOCAL COM BAIXO NÍVEL DE INTERFERÊNCIAS - FORNECIMENTO E ASSENTAMENTO. AF_12/2015</t>
  </si>
  <si>
    <t xml:space="preserve">TUBO DE CONCRETO (SIMPLES) PARA REDES COLETORAS DE ÁGUAS PLUVIAIS, DIÂMETRO DE 300 MM, JUNTA RÍGIDA, INSTALADO EM LOCAL COM ALTO NÍVEL DE INTERFERÊNCIAS - FORNECIMENTO E ASSENTAMENTO. AF_12/2015</t>
  </si>
  <si>
    <t xml:space="preserve">TUBO DE CONCRETO (SIMPLES) PARA REDES COLETORAS DE ÁGUAS PLUVIAIS, DIÂMETRO DE 400 MM, JUNTA RÍGIDA, INSTALADO EM LOCAL COM ALTO NÍVEL DE INTERFERÊNCIAS - FORNECIMENTO E ASSENTAMENTO. AF_12/2015</t>
  </si>
  <si>
    <t xml:space="preserve">TUBO DE CONCRETO (SIMPLES) PARA REDES COLETORAS DE ÁGUAS PLUVIAIS, DIÂMETRO DE 500 MM, JUNTA RÍGIDA, INSTALADO EM LOCAL COM ALTO NÍVEL DE INTERFERÊNCIAS - FORNECIMENTO E ASSENTAMENTO. AF_12/2015</t>
  </si>
  <si>
    <t xml:space="preserve">ASSENTAMENTO DE TAMPAO DE FERRO FUNDIDO 900 MM</t>
  </si>
  <si>
    <t xml:space="preserve">ASSENTAMENTO DE TAMPAO DE FERRO FUNDIDO 600 MM</t>
  </si>
  <si>
    <t xml:space="preserve">GRELHA DE FERRO FUNDIDO PARA CANALETA LARG = 30CM, FORNECIMENTO E ASSENTAMENTO</t>
  </si>
  <si>
    <t xml:space="preserve">GRELHA DE FERRO FUNDIDO PARA CANALETA LARG = 20CM, FORNECIMENTO E ASSENTAMENTO</t>
  </si>
  <si>
    <t xml:space="preserve">GRELHA DE FERRO FUNDIDO PARA CANALETA LARG = 15CM, FORNECIMENTO E ASSENTAMENTO</t>
  </si>
  <si>
    <t xml:space="preserve">TAMPAO FOFO ARTICULADO, CLASSE B125 CARGA MAX 12,5 T, REDONDO TAMPA 600 MM, REDE PLUVIAL/ESGOTO, P = CHAMINE CX AREIA / POCO VISITA ASSENTADO COM ARG CIM/AREIA 1:4, FORNECIMENTO E ASSENTAMENTO</t>
  </si>
  <si>
    <t xml:space="preserve">ASSENTAMENTO DE PECAS, CONEXOES, APARELHOS E ACESSORIOS DE FERRO FUNDIDO DUCTIL, JUNTA ELASTICA, MECANICA OU FLANGEADA, COM DIAMETROS DE 50 A 300 MM.</t>
  </si>
  <si>
    <t xml:space="preserve">ASSENTAMENTO DE PECAS, CONEXOES, APARELHOS E ACESSORIOS DE FERRO FUNDIDO DUCTIL, JUNTA ELASTICA, MECANICA OU FLANGEADA, COM DIAMETROS DE 350 A 600 MM.</t>
  </si>
  <si>
    <t xml:space="preserve">ASSENTAMENTO DE PECAS, CONEXOES, APARELHOS E ACESSORIOS DE FERRO FUNDIDO DUCTIL, JUNTA ELASTICA, MECANICA OU FLANGEADA, COM DIAMETROS DE 700 A 1200 MM.</t>
  </si>
  <si>
    <t xml:space="preserve">ASSENTAMENTO DE TUBO DE PVC DEFOFO OU PRFV OU RPVC PARA REDE DE ÁGUA, DN 150 MM, JUNTA ELÁSTICA INTEGRADA, INSTALADO EM LOCAL COM NÍVEL ALTO DE INTERFERÊNCIAS (NÃO INCLUI FORNECIMENTO). AF_11/2017</t>
  </si>
  <si>
    <t xml:space="preserve">ASSENTAMENTO DE TUBO DE PVC DEFOFO OU PRFV OU RPVC PARA REDE DE ÁGUA, DN 200 MM, JUNTA ELÁSTICA INTEGRADA, INSTALADO EM LOCAL COM NÍVEL ALTO DE INTERFERÊNCIAS (NÃO INCLUI FORNECIMENTO). AF_11/2017</t>
  </si>
  <si>
    <t xml:space="preserve">ASSENTAMENTO DE TUBO DE PVC DEFOFO OU PRFV OU RPVC PARA REDE DE ÁGUA, DN 250 MM, JUNTA ELÁSTICA INTEGRADA, INSTALADO EM LOCAL COM NÍVEL ALTO DE INTERFERÊNCIAS (NÃO INCLUI FORNECIMENTO). AF_11/2017</t>
  </si>
  <si>
    <t xml:space="preserve">ASSENTAMENTO DE TUBO DE PVC DEFOFO OU PRFV OU RPVC PARA REDE DE ÁGUA, DN 300 MM, JUNTA ELÁSTICA INTEGRADA, INSTALADO EM LOCAL COM NÍVEL ALTO DE INTERFERÊNCIAS (NÃO INCLUI FORNECIMENTO). AF_11/2017</t>
  </si>
  <si>
    <t xml:space="preserve">ASSENTAMENTO DE TUBO DE PVC DEFOFO OU PRFV OU RPVC PARA REDE DE ÁGUA, DN 350 MM, JUNTA ELÁSTICA INTEGRADA, INSTALADO EM LOCAL COM NÍVEL ALTO DE INTERFERÊNCIAS (NÃO INCLUI FORNECIMENTO). AF_11/2017</t>
  </si>
  <si>
    <t xml:space="preserve">ASSENTAMENTO DE TUBO DE PVC DEFOFO OU PRFV OU RPVC PARA REDE DE ÁGUA, DN 400 MM, JUNTA ELÁSTICA INTEGRADA, INSTALADO EM LOCAL COM NÍVEL ALTO DE INTERFERÊNCIAS (NÃO INCLUI FORNECIMENTO). AF_11/2017</t>
  </si>
  <si>
    <t xml:space="preserve">ASSENTAMENTO DE TUBO DE PVC DEFOFO OU PRFV OU RPVC PARA REDE DE ÁGUA, DN 500 MM, JUNTA ELÁSTICA INTEGRADA, INSTALADO EM LOCAL COM NÍVEL ALTO DE INTERFERÊNCIAS (NÃO INCLUI FORNECIMENTO). AF_11/2017</t>
  </si>
  <si>
    <t xml:space="preserve">ASSENTAMENTO DE TUBO DE PVC DEFOFO OU PRFV OU RPVC PARA REDE DE ÁGUA, DN 150 MM, JUNTA ELÁSTICA INTEGRADA, INSTALADO EM LOCAL COM NÍVEL BAIXO DE INTERFERÊNCIAS (NÃO INCLUI FORNECIMENTO). AF_11/2017</t>
  </si>
  <si>
    <t xml:space="preserve">ASSENTAMENTO DE TUBO DE PVC DEFOFO OU PRFV OU RPVC PARA REDE DE ÁGUA, DN 200 MM, JUNTA ELÁSTICA INTEGRADA, INSTALADO EM LOCAL COM NÍVEL BAIXO DE INTERFERÊNCIAS (NÃO INCLUI FORNECIMENTO). AF_11/2017</t>
  </si>
  <si>
    <t xml:space="preserve">ASSENTAMENTO DE TUBO DE PVC DEFOFO OU PRFV OU RPVC PARA REDE DE ÁGUA, DN 250 MM, JUNTA ELÁSTICA INTEGRADA, INSTALADO EM LOCAL COM NÍVEL BAIXO DE INTERFERÊNCIAS (NÃO INCLUI FORNECIMENTO). AF_11/2017</t>
  </si>
  <si>
    <t xml:space="preserve">ASSENTAMENTO DE TUBO DE PVC DEFOFO OU PRFV OU RPVC PARA REDE DE ÁGUA, DN 300 MM, JUNTA ELÁSTICA INTEGRADA, INSTALADO EM LOCAL COM NÍVEL BAIXO DE INTERFERÊNCIAS (NÃO INCLUI FORNECIMENTO). AF_11/2017</t>
  </si>
  <si>
    <t xml:space="preserve">ASSENTAMENTO DE TUBO DE PVC DEFOFO OU PRFV OU RPVC PARA REDE DE ÁGUA, DN 350 MM, JUNTA ELÁSTICA INTEGRADA, INSTALADO EM LOCAL COM NÍVEL BAIXO DE INTERFERÊNCIAS (NÃO INCLUI FORNECIMENTO). AF_11/2017</t>
  </si>
  <si>
    <t xml:space="preserve">ASSENTAMENTO DE TUBO DE PVC DEFOFO OU PRFV OU RPVC PARA REDE DE ÁGUA, DN 400 MM, JUNTA ELÁSTICA INTEGRADA, INSTALADO EM LOCAL COM NÍVEL BAIXO DE INTERFERÊNCIAS (NÃO INCLUI FORNECIMENTO). AF_11/2017</t>
  </si>
  <si>
    <t xml:space="preserve">ASSENTAMENTO DE TUBO DE PVC DEFOFO OU PRFV OU RPVC PARA REDE DE ÁGUA, DN 500 MM, JUNTA ELÁSTICA INTEGRADA, INSTALADO EM LOCAL COM NÍVEL BAIXO DE INTERFERÊNCIAS (NÃO INCLUI FORNECIMENTO). AF_11/2017</t>
  </si>
  <si>
    <t xml:space="preserve">TE PVC PARA COLETOR ESGOTO, EB644, D=100MM, COM JUNTA ELASTICA.</t>
  </si>
  <si>
    <t xml:space="preserve">CURVA PARA REDE COLETOR ESGOTO, EB 644, 90GR, DN=200MM, COM JUNTA ELASTICA</t>
  </si>
  <si>
    <t xml:space="preserve">CURVA PVC PARA REDE COLETOR ESGOTO, EB-644, 45 GR, 200 MM, COM JUNTA ELASTICA.</t>
  </si>
  <si>
    <t xml:space="preserve">FECHAMENTO DE CONSTRUÇÃO TEMPORÁRIA EM CHAPA DE MADEIRA COMPENSADA E=10MM, COM REAPROVEITAMENTO DE 2X.</t>
  </si>
  <si>
    <t xml:space="preserve">EXECUÇÃO DE ESCRITÓRIO EM CANTEIRO DE OBRA EM ALVENARIA, NÃO INCLUSO MOBILIÁRIO E EQUIPAMENTOS. AF_02/2016</t>
  </si>
  <si>
    <t xml:space="preserve">EXECUÇÃO DE ESCRITÓRIO EM CANTEIRO DE OBRA EM CHAPA DE MADEIRA COMPENSADA, NÃO INCLUSO MOBILIÁRIO E EQUIPAMENTOS. AF_02/2016</t>
  </si>
  <si>
    <t xml:space="preserve">EXECUÇÃO DE ALMOXARIFADO EM CANTEIRO DE OBRA EM CHAPA DE MADEIRA COMPENSADA, INCLUSO PRATELEIRAS. AF_02/2016</t>
  </si>
  <si>
    <t xml:space="preserve">EXECUÇÃO DE ALMOXARIFADO EM CANTEIRO DE OBRA EM ALVENARIA, INCLUSO PRATELEIRAS. AF_02/2016</t>
  </si>
  <si>
    <t xml:space="preserve">EXECUÇÃO DE REFEITÓRIO EM CANTEIRO DE OBRA EM CHAPA DE MADEIRA COMPENSADA, NÃO INCLUSO MOBILIÁRIO E EQUIPAMENTOS. AF_02/2016</t>
  </si>
  <si>
    <t xml:space="preserve">EXECUÇÃO DE REFEITÓRIO EM CANTEIRO DE OBRA EM ALVENARIA, NÃO INCLUSO MOBILIÁRIO E EQUIPAMENTOS. AF_02/2016</t>
  </si>
  <si>
    <t xml:space="preserve">EXECUÇÃO DE SANITÁRIO E VESTIÁRIO EM CANTEIRO DE OBRA EM CHAPA DE MADEIRA COMPENSADA, NÃO INCLUSO MOBILIÁRIO. AF_02/2016</t>
  </si>
  <si>
    <t xml:space="preserve">EXECUÇÃO DE SANITÁRIO E VESTIÁRIO EM CANTEIRO DE OBRA EM ALVENARIA, NÃO INCLUSO MOBILIÁRIO. AF_02/2016</t>
  </si>
  <si>
    <t xml:space="preserve">EXECUÇÃO DE RESERVATÓRIO ELEVADO DE ÁGUA (1000 LITROS) EM CANTEIRO DE OBRA, APOIADO EM ESTRUTURA DE MADEIRA. AF_02/2016</t>
  </si>
  <si>
    <t xml:space="preserve">EXECUÇÃO DE RESERVATÓRIO ELEVADO DE ÁGUA (2000 LITROS) EM CANTEIRO DE OBRA, APOIADO EM ESTRUTURA DE MADEIRA. AF_02/2016</t>
  </si>
  <si>
    <t xml:space="preserve">EXECUÇÃO DE CENTRAL DE ARMADURA EM CANTEIRO DE OBRA, NÃO INCLUSO MOBILIÁRIO E EQUIPAMENTOS. AF_04/2016</t>
  </si>
  <si>
    <t xml:space="preserve">EXECUÇÃO DE CENTRAL DE FÔRMAS, PRODUÇÃO DE ARGAMASSA OU CONCRETO EM CANTEIRO DE OBRA, NÃO INCLUSO MOBILIÁRIO E EQUIPAMENTOS. AF_04/2016</t>
  </si>
  <si>
    <t xml:space="preserve">EXECUÇÃO DE DEPÓSITO EM CANTEIRO DE OBRA EM CHAPA DE MADEIRA COMPENSADA, NÃO INCLUSO MOBILIÁRIO. AF_04/2016</t>
  </si>
  <si>
    <t xml:space="preserve">EXECUÇÃO DE GUARITA EM CANTEIRO DE OBRA EM CHAPA DE MADEIRA COMPENSADA, NÃO INCLUSO MOBILIÁRIO. AF_04/2016</t>
  </si>
  <si>
    <t xml:space="preserve">PAREDE DE MADEIRA COMPENSADA PARA CONSTRUÇÃO TEMPORÁRIA EM CHAPA SIMPLES, EXTERNA, COM ÁREA LÍQUIDA MAIOR OU IGUAL A 6 M², SEM VÃO. AF_05/2018</t>
  </si>
  <si>
    <t xml:space="preserve">PAREDE DE MADEIRA COMPENSADA PARA CONSTRUÇÃO TEMPORÁRIA EM CHAPA SIMPLES, EXTERNA, COM ÁREA LÍQUIDA MENOR QUE 6 M², SEM VÃO. AF_05/2018</t>
  </si>
  <si>
    <t xml:space="preserve">PAREDE DE MADEIRA COMPENSADA PARA CONSTRUÇÃO TEMPORÁRIA EM CHAPA SIMPLES, INTERNA, COM ÁREA LÍQUIDA MAIOR OU IGUAL A 6 M², SEM VÃO. AF_05/2018</t>
  </si>
  <si>
    <t xml:space="preserve">PAREDE DE MADEIRA COMPENSADA PARA CONSTRUÇÃO TEMPORÁRIA EM CHAPA SIMPLES, INTERNA, COM ÁREA LÍQUIDA MENOR QUE 6 M², SEM VÃO. AF_05/2018</t>
  </si>
  <si>
    <t xml:space="preserve">PAREDE DE MADEIRA COMPENSADA PARA CONSTRUÇÃO TEMPORÁRIA EM CHAPA SIMPLES, EXTERNA, COM ÁREA LÍQUIDA MAIOR OU IGUAL A 6 M², COM VÃO. AF_05/2018</t>
  </si>
  <si>
    <t xml:space="preserve">PAREDE DE MADEIRA COMPENSADA PARA CONSTRUÇÃO TEMPORÁRIA EM CHAPA SIMPLES, EXTERNA, COM ÁREA LÍQUIDA MENOR QUE 6 M², COM VÃO. AF_05/2018</t>
  </si>
  <si>
    <t xml:space="preserve">PAREDE DE MADEIRA COMPENSADA PARA CONSTRUÇÃO TEMPORÁRIA EM CHAPA SIMPLES, INTERNA, COM ÁREA LÍQUIDA MAIOR OU IGUAL A 6 M², COM VÃO. AF_05/2018</t>
  </si>
  <si>
    <t xml:space="preserve">PAREDE DE MADEIRA COMPENSADA PARA CONSTRUÇÃO TEMPORÁRIA EM CHAPA SIMPLES, INTERNA, COM ÁREA LÍQUIDA MENOR QUE 6 M², COM VÃO. AF_05/2018</t>
  </si>
  <si>
    <t xml:space="preserve">PAREDE DE MADEIRA COMPENSADA PARA CONSTRUÇÃO TEMPORÁRIA EM CHAPA DUPLA, EXTERNA, COM ÁREA LÍQUIDA MAIOR OU IGUAL A 6 M², SEM VÃO. AF_05/2018</t>
  </si>
  <si>
    <t xml:space="preserve">PAREDE DE MADEIRA COMPENSADA PARA CONSTRUÇÃO TEMPORÁRIA EM CHAPA DUPLA, EXTERNA, COM ÁREA LÍQUIDA MENOR QUE 6 M², SEM VÃO. AF_05/2018</t>
  </si>
  <si>
    <t xml:space="preserve">PAREDE DE MADEIRA COMPENSADA PARA CONSTRUÇÃO TEMPORÁRIA EM CHAPA DUPLA, INTERNA, COM ÁREA LÍQUIDA MAIOR OU IGUAL A 6 M², SEM VÃO. AF_05/2018</t>
  </si>
  <si>
    <t xml:space="preserve">PAREDE DE MADEIRA COMPENSADA PARA CONSTRUÇÃO TEMPORÁRIA EM CHAPA DUPLA, INTERNA, COM ÁREA LÍQUIDA MENOR QUE 6 M², SEM VÃO. AF_05/2018</t>
  </si>
  <si>
    <t xml:space="preserve">PAREDE DE MADEIRA COMPENSADA PARA CONSTRUÇÃO TEMPORÁRIA EM CHAPA DUPLA, EXTERNA, COM ÁREA LÍQUIDA MAIOR OU IGUAL A QUE 6 M², COM VÃO. AF_05/2018</t>
  </si>
  <si>
    <t xml:space="preserve">PAREDE DE MADEIRA COMPENSADA PARA CONSTRUÇÃO TEMPORÁRIA EM CHAPA DUPLA, EXTERNA, COM ÁREA LÍQUIDA MENOR QUE 6 M², COM VÃO. AF_05/2018</t>
  </si>
  <si>
    <t xml:space="preserve">PAREDE DE MADEIRA COMPENSADA PARA CONSTRUÇÃO TEMPORÁRIA EM CHAPA DUPLA, INTERNA, COM ÁREA LÍQUIDA MAIOR OU IGUAL A 6 M², COM VÃO. AF_05/2018</t>
  </si>
  <si>
    <t xml:space="preserve">PAREDE DE MADEIRA COMPENSADA PARA CONSTRUÇÃO TEMPORÁRIA EM CHAPA DUPLA, INTERNA, COM ÁREA LÍQUIDA MENOR QUE 6 M², COM VÃO. AF_05/2018</t>
  </si>
  <si>
    <t xml:space="preserve">TAPUME COM COMPENSADO DE MADEIRA. AF_05/2018</t>
  </si>
  <si>
    <t xml:space="preserve">TAPUME COM TELHA METÁLICA. AF_05/2018</t>
  </si>
  <si>
    <t xml:space="preserve">PISO PARA CONSTRUÇÃO TEMPORÁRIA EM MADEIRA, SEM REAPROVEITAMENTO. AF_05/2018</t>
  </si>
  <si>
    <t xml:space="preserve">ESTRUTURA DE MADEIRA PROVISÓRIA PARA SUPORTE DE CAIXA DÁGUA ELEVADA DE 1000 LITROS. AF_05/2018</t>
  </si>
  <si>
    <t xml:space="preserve">ESTRUTURA DE MADEIRA PROVISÓRIA PARA SUPORTE DE CAIXA DÁGUA ELEVADA DE 3000 LITROS. AF_05/2018</t>
  </si>
  <si>
    <t xml:space="preserve">PLACA DE OBRA EM CHAPA DE ACO GALVANIZADO</t>
  </si>
  <si>
    <t xml:space="preserve">ESCAVADEIRA HIDRÁULICA SOBRE ESTEIRAS, CAÇAMBA 0,80 M3, PESO OPERACIONAL 17 T, POTENCIA BRUTA 111 HP - CHP DIURNO. AF_06/2014</t>
  </si>
  <si>
    <t xml:space="preserve">CHP</t>
  </si>
  <si>
    <t xml:space="preserve">RETROESCAVADEIRA SOBRE RODAS COM CARREGADEIRA, TRAÇÃO 4X4, POTÊNCIA LÍQ. 88 HP, CAÇAMBA CARREG. CAP. MÍN. 1 M3, CAÇAMBA RETRO CAP. 0,26 M3, PESO OPERACIONAL MÍN. 6.674 KG, PROFUNDIDADE ESCAVAÇÃO MÁX. 4,37 M - CHP DIURNO. AF_06/2014</t>
  </si>
  <si>
    <t xml:space="preserve">RETROESCAVADEIRA SOBRE RODAS COM CARREGADEIRA, TRAÇÃO 4X2, POTÊNCIA LÍQ. 79 HP, CAÇAMBA CARREG. CAP. MÍN. 1 M3, CAÇAMBA RETRO CAP. 0,20 M3, PESO OPERACIONAL MÍN. 6.570 KG, PROFUNDIDADE ESCAVAÇÃO MÁX. 4,37 M - CHP DIURNO. AF_06/2014</t>
  </si>
  <si>
    <t xml:space="preserve">ROLO COMPACTADOR VIBRATÓRIO DE UM CILINDRO AÇO LISO, POTÊNCIA 80 HP, PESO OPERACIONAL MÁXIMO 8,1 T, IMPACTO DINÂMICO 16,15 / 9,5 T, LARGURA DE TRABALHO 1,68 M - CHP DIURNO. AF_06/2014</t>
  </si>
  <si>
    <t xml:space="preserve">GRADE DE DISCO CONTROLE REMOTO REBOCÁVEL, COM 24 DISCOS 24 X 6 MM COM PNEUS PARA TRANSPORTE - CHP DIURNO. AF_06/2014</t>
  </si>
  <si>
    <t xml:space="preserve">MARTELETE OU ROMPEDOR PNEUMÁTICO MANUAL, 28 KG, COM SILENCIADOR - CHP DIURNO. AF_07/2016</t>
  </si>
  <si>
    <t xml:space="preserve">CAMINHÃO BASCULANTE 6 M3, PESO BRUTO TOTAL 16.000 KG, CARGA ÚTIL MÁXIMA 13.071 KG, DISTÂNCIA ENTRE EIXOS 4,80 M, POTÊNCIA 230 CV INCLUSIVE CAÇAMBA METÁLICA - CHP DIURNO. AF_06/2014</t>
  </si>
  <si>
    <t xml:space="preserve">USINA DE CONCRETO FIXA, CAPACIDADE NOMINAL DE 90 A 120 M3/H, SEM SILO - CHP DIURNO. AF_07/2016</t>
  </si>
  <si>
    <t xml:space="preserve">CAMINHÃO TOCO, PBT 16.000 KG, CARGA ÚTIL MÁX. 10.685 KG, DIST. ENTRE EIXOS 4,8 M, POTÊNCIA 189 CV, INCLUSIVE CARROCERIA FIXA ABERTA DE MADEIRA P/ TRANSPORTE GERAL DE CARGA SECA, DIMEN. APROX. 2,5 X 7,00 X 0,50 M - CHP DIURNO. AF_06/2014</t>
  </si>
  <si>
    <t xml:space="preserve">VIBROACABADORA DE ASFALTO SOBRE ESTEIRAS, LARGURA DE PAVIMENTAÇÃO 1,90 M A 5,30 M, POTÊNCIA 105 HP CAPACIDADE 450 T/H - CHP DIURNO. AF_11/2014</t>
  </si>
  <si>
    <t xml:space="preserve">VASSOURA MECÂNICA REBOCÁVEL COM ESCOVA CILÍNDRICA, LARGURA ÚTIL DE VARRIMENTO DE 2,44 M - CHP DIURNO. AF_06/2014</t>
  </si>
  <si>
    <t xml:space="preserve">TRATOR DE PNEUS, POTÊNCIA 122 CV, TRAÇÃO 4X4, PESO COM LASTRO DE 4.510 KG - CHP DIURNO. AF_06/2014</t>
  </si>
  <si>
    <t xml:space="preserve">TRATOR DE ESTEIRAS, POTÊNCIA 170 HP, PESO OPERACIONAL 19 T, CAÇAMBA 5,2 M3 - CHP DIURNO. AF_06/2014</t>
  </si>
  <si>
    <t xml:space="preserve">TRATOR DE ESTEIRAS, POTÊNCIA 150 HP, PESO OPERACIONAL 16,7 T, COM RODA MOTRIZ ELEVADA E LÂMINA 3,18 M3 - CHP DIURNO. AF_06/2014</t>
  </si>
  <si>
    <t xml:space="preserve">TRATOR DE ESTEIRAS, POTÊNCIA 347 HP, PESO OPERACIONAL 38,5 T, COM LÂMINA 8,70 M3 - CHP DIURNO. AF_06/2014</t>
  </si>
  <si>
    <t xml:space="preserve">ROLO COMPACTADOR VIBRATÓRIO REBOCÁVEL, CILINDRO DE AÇO LISO, POTÊNCIA DE TRAÇÃO DE 65 CV, PESO 4,7 T, IMPACTO DINÂMICO 18,3 T, LARGURA DE TRABALHO 1,67 M - CHP DIURNO. AF_02/2016</t>
  </si>
  <si>
    <t xml:space="preserve">ROLO COMPACTADOR VIBRATÓRIO TANDEM AÇO LISO, POTÊNCIA 58 HP, PESO SEM/COM LASTRO 6,5 / 9,4 T, LARGURA DE TRABALHO 1,2 M - CHP DIURNO. AF_06/2014</t>
  </si>
  <si>
    <t xml:space="preserve">RETROESCAVADEIRA SOBRE RODAS COM CARREGADEIRA, TRAÇÃO 4X4, POTÊNCIA LÍQ. 72 HP, CAÇAMBA CARREG. CAP. MÍN. 0,79 M3, CAÇAMBA RETRO CAP. 0,18 M3, PESO OPERACIONAL MÍN. 7.140 KG, PROFUNDIDADE ESCAVAÇÃO MÁX. 4,50 M - CHP DIURNO. AF_06/2014</t>
  </si>
  <si>
    <t xml:space="preserve">ROLO COMPACTADOR VIBRATÓRIO PÉ DE CARNEIRO, OPERADO POR CONTROLE REMOTO, POTÊNCIA 12,5 KW, PESO OPERACIONAL 1,675 T, LARGURA DE TRABALHO 0,85 M - CHP DIURNO. AF_02/2016</t>
  </si>
  <si>
    <t xml:space="preserve">USINA DE LAMA ASFÁLTICA, PROD 30 A 50 T/H, SILO DE AGREGADO 7 M3, RESERVATÓRIOS PARA EMULSÃO E ÁGUA DE 2,3 M3 CADA, MISTURADOR TIPO PUG MILL A SER MONTADO SOBRE CAMINHÃO - CHP DIURNO. AF_10/2014</t>
  </si>
  <si>
    <t xml:space="preserve">CAMINHÃO TOCO, PESO BRUTO TOTAL 14.300 KG, CARGA ÚTIL MÁXIMA 9590 KG, DISTÂNCIA ENTRE EIXOS 4,76 M, POTÊNCIA 185 CV (NÃO INCLUI CARROCERIA) - CHP DIURNO. AF_06/2014</t>
  </si>
  <si>
    <t xml:space="preserve">CAMINHÃO TOCO, PESO BRUTO TOTAL 16.000 KG, CARGA ÚTIL MÁXIMA DE 10.685 KG, DISTÂNCIA ENTRE EIXOS 4,80 M, POTÊNCIA 189 CV EXCLUSIVE CARROCERIA - CHP DIURNO. AF_06/2014</t>
  </si>
  <si>
    <t xml:space="preserve">CAMINHÃO PIPA 10.000 L TRUCADO, PESO BRUTO TOTAL 23.000 KG, CARGA ÚTIL MÁXIMA 15.935 KG, DISTÂNCIA ENTRE EIXOS 4,8 M, POTÊNCIA 230 CV, INCLUSIVE TANQUE DE AÇO PARA TRANSPORTE DE ÁGUA - CHP DIURNO. AF_06/2014</t>
  </si>
  <si>
    <t xml:space="preserve">ESPARGIDOR DE ASFALTO PRESSURIZADO COM TANQUE DE 2500 L, REBOCÁVEL COM MOTOR A GASOLINA POTÊNCIA 3,4 HP - CHP DIURNO. AF_07/2014</t>
  </si>
  <si>
    <t xml:space="preserve">GRADE DE DISCO REBOCÁVEL COM 20 DISCOS 24" X 6 MM COM PNEUS PARA TRANSPORTE - CHP DIURNO. AF_06/2014</t>
  </si>
  <si>
    <t xml:space="preserve">GUINDAUTO HIDRÁULICO, CAPACIDADE MÁXIMA DE CARGA 6200 KG, MOMENTO MÁXIMO DE CARGA 11,7 TM, ALCANCE MÁXIMO HORIZONTAL 9,70 M, INCLUSIVE CAMINHÃO TOCO PBT 16.000 KG, POTÊNCIA DE 189 CV - CHP DIURNO. AF_06/2014</t>
  </si>
  <si>
    <t xml:space="preserve">MOTONIVELADORA POTÊNCIA BÁSICA LÍQUIDA (PRIMEIRA MARCHA) 125 HP, PESO BRUTO 13032 KG, LARGURA DA LÂMINA DE 3,7 M - CHP DIURNO. AF_06/2014</t>
  </si>
  <si>
    <t xml:space="preserve">PÁ CARREGADEIRA SOBRE RODAS, POTÊNCIA LÍQUIDA 128 HP, CAPACIDADE DA CAÇAMBA 1,7 A 2,8 M3, PESO OPERACIONAL 11632 KG - CHP DIURNO. AF_06/2014</t>
  </si>
  <si>
    <t xml:space="preserve">PÁ CARREGADEIRA SOBRE RODAS, POTÊNCIA 197 HP, CAPACIDADE DA CAÇAMBA 2,5 A 3,5 M3, PESO OPERACIONAL 18338 KG - CHP DIURNO. AF_06/2014</t>
  </si>
  <si>
    <t xml:space="preserve">COMPRESSOR DE AR REBOCÁVEL, VAZÃO 189 PCM, PRESSÃO EFETIVA DE TRABALHO 102 PSI, MOTOR DIESEL, POTÊNCIA 63 CV - CHP DIURNO. AF_06/2015</t>
  </si>
  <si>
    <t xml:space="preserve">CAMINHÃO PIPA 6.000 L, PESO BRUTO TOTAL 13.000 KG, DISTÂNCIA ENTRE EIXOS 4,80 M, POTÊNCIA 189 CV INCLUSIVE TANQUE DE AÇO PARA TRANSPORTE DE ÁGUA, CAPACIDADE 6 M3 - CHP DIURNO. AF_06/2014</t>
  </si>
  <si>
    <t xml:space="preserve">ROLO COMPACTADOR DE PNEUS ESTÁTICO, PRESSÃO VARIÁVEL, POTÊNCIA 111 HP, PESO SEM/COM LASTRO 9,5 / 26 T, LARGURA DE TRABALHO 1,90 M - CHP DIURNO. AF_07/2014</t>
  </si>
  <si>
    <t xml:space="preserve">TANQUE DE ASFALTO ESTACIONÁRIO COM SERPENTINA, CAPACIDADE 30.000 L - CHP DIURNO. AF_06/2014</t>
  </si>
  <si>
    <t xml:space="preserve">MOTOBOMBA TRASH (PARA ÁGUA SUJA) AUTO ESCORVANTE, MOTOR GASOLINA DE 6,41 HP, DIÂMETROS DE SUCÇÃO X RECALQUE: 3" X 3", HM/Q = 10 MCA / 60 M3/H A 23 MCA / 0 M3/H - CHP DIURNO. AF_10/2014</t>
  </si>
  <si>
    <t xml:space="preserve">ROLO COMPACTADOR PE DE CARNEIRO VIBRATORIO, POTENCIA 125 HP, PESO OPERACIONAL SEM/COM LASTRO 11,95 / 13,30 T, IMPACTO DINAMICO 38,5 / 22,5 T, LARGURA DE TRABALHO 2,15 M - CHP DIURNO. AF_06/2014</t>
  </si>
  <si>
    <t xml:space="preserve">CAMINHÃO BASCULANTE 6 M3 TOCO, PESO BRUTO TOTAL 16.000 KG, CARGA ÚTIL MÁXIMA 11.130 KG, DISTÂNCIA ENTRE EIXOS 5,36 M, POTÊNCIA 185 CV, INCLUSIVE CAÇAMBA METÁLICA - CHP DIURNO. AF_06/2014</t>
  </si>
  <si>
    <t xml:space="preserve">GRUPO GERADOR ESTACIONÁRIO, MOTOR DIESEL POTÊNCIA 170 KVA - CHP DIURNO. AF_02/2016</t>
  </si>
  <si>
    <t xml:space="preserve">ROLO COMPACTADOR VIBRATÓRIO PÉ DE CARNEIRO PARA SOLOS, POTÊNCIA 80 HP, PESO OPERACIONAL SEM/COM LASTRO 7,4 / 8,8 T, LARGURA DE TRABALHO 1,68 M - CHP DIURNO. AF_02/2016</t>
  </si>
  <si>
    <t xml:space="preserve">CAMINHÃO TOCO, PBT 14.300 KG, CARGA ÚTIL MÁX. 9.710 KG, DIST. ENTRE EIXOS 3,56 M, POTÊNCIA 185 CV, INCLUSIVE CARROCERIA FIXA ABERTA DE MADEIRA P/ TRANSPORTE GERAL DE CARGA SECA, DIMEN. APROX. 2,50 X 6,50 X 0,50 M - CHP DIURNO. AF_06/2014</t>
  </si>
  <si>
    <t xml:space="preserve">MOTOBOMBA CENTRÍFUGA, MOTOR A GASOLINA, POTÊNCIA 5,42 HP, BOCAIS 1 1/2" X 1", DIÂMETRO ROTOR 143 MM HM/Q = 6 MCA / 16,8 M3/H A 38 MCA / 6,6 M3/H - CHP DIURNO. AF_06/2014</t>
  </si>
  <si>
    <t xml:space="preserve">ESPARGIDOR DE ASFALTO PRESSURIZADO, TANQUE 6 M3 COM ISOLAÇÃO TÉRMICA, AQUECIDO COM 2 MAÇARICOS, COM BARRA ESPARGIDORA 3,60 M, MONTADO SOBRE CAMINHÃO  TOCO, PBT 14.300 KG, POTÊNCIA 185 CV - CHP DIURNO. AF_08/2015</t>
  </si>
  <si>
    <t xml:space="preserve">GRUPO DE SOLDAGEM COM GERADOR A DIESEL 60 CV PARA SOLDA ELÉTRICA, SOBRE 04 RODAS, COM MOTOR 4 CILINDROS 600 A - CHP DIURNO. AF_02/2016</t>
  </si>
  <si>
    <t xml:space="preserve">BETONEIRA CAPACIDADE NOMINAL 400 L, CAPACIDADE DE MISTURA 310 L, MOTOR A DIESEL POTÊNCIA 5,0 HP, SEM CARREGADOR - CHP DIURNO. AF_06/2014</t>
  </si>
  <si>
    <t xml:space="preserve">MISTURADOR DE ARGAMASSA, EIXO HORIZONTAL, CAPACIDADE DE MISTURA 300 KG, MOTOR ELÉTRICO POTÊNCIA 5 CV - CHP DIURNO. AF_06/2014</t>
  </si>
  <si>
    <t xml:space="preserve">MISTURADOR DE ARGAMASSA, EIXO HORIZONTAL, CAPACIDADE DE MISTURA 600 KG, MOTOR ELÉTRICO POTÊNCIA 7,5 CV - CHP DIURNO. AF_06/2014</t>
  </si>
  <si>
    <t xml:space="preserve">MISTURADOR DE ARGAMASSA, EIXO HORIZONTAL, CAPACIDADE DE MISTURA 160 KG, MOTOR ELÉTRICO POTÊNCIA 3 CV - CHP DIURNO. AF_06/2014</t>
  </si>
  <si>
    <t xml:space="preserve">PROJETOR DE ARGAMASSA, CAPACIDADE DE PROJEÇÃO 1,5 M3/H, ALCANCE DE 30 ATÉ 60 M, MOTOR ELÉTRICO POTÊNCIA 7,5 HP - CHP DIURNO. AF_06/2014</t>
  </si>
  <si>
    <t xml:space="preserve">PROJETOR DE ARGAMASSA, CAPACIDADE DE PROJEÇÃO 2 M3/H, ALCANCE ATÉ 50 M, MOTOR ELÉTRICO POTÊNCIA 7,5 HP - CHP DIURNO. AF_06/2014</t>
  </si>
  <si>
    <t xml:space="preserve">BETONEIRA CAPACIDADE NOMINAL DE 400 L, CAPACIDADE DE MISTURA 280 L, MOTOR ELÉTRICO TRIFÁSICO POTÊNCIA DE 2 CV, SEM CARREGADOR - CHP DIURNO. AF_10/2014</t>
  </si>
  <si>
    <t xml:space="preserve">TRATOR DE ESTEIRAS, POTÊNCIA 125 HP, PESO OPERACIONAL 12,9 T, COM LÂMINA 2,7 M3 - CHP DIURNO. AF_10/2014</t>
  </si>
  <si>
    <t xml:space="preserve">ESCAVADEIRA HIDRÁULICA SOBRE ESTEIRAS, CAÇAMBA 1,20 M3, PESO OPERACIONAL 21 T, POTÊNCIA BRUTA 155 HP - CHP DIURNO. AF_06/2014</t>
  </si>
  <si>
    <t xml:space="preserve">BOMBA SUBMERSÍVEL ELÉTRICA TRIFÁSICA, POTÊNCIA 2,96 HP, Ø ROTOR 144 MM SEMI-ABERTO, BOCAL DE SAÍDA Ø 2, HM/Q = 2 MCA / 38,8 M3/H A 28 MCA / 5 M3/H - CHP DIURNO. AF_06/2014</t>
  </si>
  <si>
    <t xml:space="preserve">TANQUE DE ASFALTO ESTACIONÁRIO COM MAÇARICO, CAPACIDADE 20.000 L - CHP DIURNO. AF_06/2014</t>
  </si>
  <si>
    <t xml:space="preserve">TRATOR DE ESTEIRAS, POTÊNCIA 100 HP, PESO OPERACIONAL 9,4 T, COM LÂMINA 2,19 M3 - CHP DIURNO. AF_06/2014</t>
  </si>
  <si>
    <t xml:space="preserve">TRATOR DE PNEUS, POTÊNCIA 85 CV, TRAÇÃO 4X4, PESO COM LASTRO DE 4.675 KG - CHP DIURNO. AF_06/2014</t>
  </si>
  <si>
    <t xml:space="preserve">BETONEIRA CAPACIDADE NOMINAL DE 600 L, CAPACIDADE DE MISTURA 360 L, MOTOR ELÉTRICO TRIFÁSICO POTÊNCIA DE 4 CV, SEM CARREGADOR - CHP DIURNO. AF_11/2014</t>
  </si>
  <si>
    <t xml:space="preserve">FRESADORA DE ASFALTO A FRIO SOBRE RODAS, LARGURA FRESAGEM DE 1,0 M, POTÊNCIA 208 HP - CHP DIURNO. AF_11/2014</t>
  </si>
  <si>
    <t xml:space="preserve">FRESADORA DE ASFALTO A FRIO SOBRE RODAS, LARGURA FRESAGEM DE 2,0 M, POTÊNCIA 550 HP - CHP DIURNO. AF_11/2014</t>
  </si>
  <si>
    <t xml:space="preserve">RECICLADORA DE ASFALTO A FRIO SOBRE RODAS, LARGURA FRESAGEM DE 2,0 M, POTÊNCIA 422 HP - CHP DIURNO. AF_11/2014</t>
  </si>
  <si>
    <t xml:space="preserve">VIBROACABADORA DE ASFALTO SOBRE ESTEIRAS, LARGURA DE PAVIMENTAÇÃO 2,13 M A 4,55 M, POTÊNCIA 100 HP CAPACIDADE 400 T/H - CHP DIURNO. AF_11/2014</t>
  </si>
  <si>
    <t xml:space="preserve">GUINDASTE HIDRÁULICO AUTOPROPELIDO, COM LANÇA TELESCÓPICA 28,80 M, CAPACIDADE MÁXIMA 30 T, POTÊNCIA 97 KW, TRAÇÃO 4 X 4 - CHP DIURNO. AF_11/2014</t>
  </si>
  <si>
    <t xml:space="preserve">BETONEIRA CAPACIDADE NOMINAL DE 600 L, CAPACIDADE DE MISTURA 440 L, MOTOR A DIESEL POTÊNCIA 10 HP, COM CARREGADOR - CHP DIURNO. AF_11/2014</t>
  </si>
  <si>
    <t xml:space="preserve">BATE-ESTACAS POR GRAVIDADE, POTÊNCIA DE 160 HP, PESO DO MARTELO ATÉ 3 TONELADAS - CHP DIURNO. AF_11/2014</t>
  </si>
  <si>
    <t xml:space="preserve">CAMINHÃO BASCULANTE 14 M3, COM CAVALO MECÂNICO DE CAPACIDADE MÁXIMA DE TRAÇÃO COMBINADO DE 36000 KG, POTÊNCIA 286 CV, INCLUSIVE SEMIREBOQUE COM CAÇAMBA METÁLICA - CHP DIURNO. AF_12/2014</t>
  </si>
  <si>
    <t xml:space="preserve">CAMINHÃO BASCULANTE 18 M3, COM CAVALO MECÂNICO DE CAPACIDADE MÁXIMA DE TRAÇÃO COMBINADO DE 45000 KG, POTÊNCIA 330 CV, INCLUSIVE SEMIREBOQUE COM CAÇAMBA METÁLICA - CHP DIURNO. AF_12/2014</t>
  </si>
  <si>
    <t xml:space="preserve">VIBRADOR DE IMERSÃO, DIÂMETRO DE PONTEIRA 45MM, MOTOR ELÉTRICO TRIFÁSICO POTÊNCIA DE 2 CV - CHP DIURNO. AF_06/2015</t>
  </si>
  <si>
    <t xml:space="preserve">PERFURATRIZ MANUAL, TORQUE MÁXIMO 83 N.M, POTÊNCIA 5 CV, COM DIÂMETRO MÁXIMO 4" - CHP DIURNO. AF_06/2015</t>
  </si>
  <si>
    <t xml:space="preserve">PERFURATRIZ SOBRE ESTEIRA, TORQUE MÁXIMO 600 KGF, PESO MÉDIO 1000 KG, POTÊNCIA 20 HP, DIÂMETRO MÁXIMO 10" - CHP DIURNO. AF_06/2015</t>
  </si>
  <si>
    <t xml:space="preserve">MISTURADOR DUPLO HORIZONTAL DE ALTA TURBULÊNCIA, CAPACIDADE / VOLUME 2 X 500 LITROS, MOTORES ELÉTRICOS MÍNIMO 5 CV CADA, PARA NATA CIMENTO, ARGAMASSA E OUTROS - CHP DIURNO. AF_06/2015</t>
  </si>
  <si>
    <t xml:space="preserve">BOMBA TRIPLEX, PARA INJEÇÃO DE NATA DE CIMENTO, VAZÃO MÁXIMA DE 100 LITROS/MINUTO, PRESSÃO MÁXIMA DE 70 BAR - CHP DIURNO. AF_06/2015</t>
  </si>
  <si>
    <t xml:space="preserve">BOMBA CENTRÍFUGA MONOESTÁGIO COM MOTOR ELÉTRICO MONOFÁSICO, POTÊNCIA 15 HP, DIÂMETRO DO ROTOR 173 MM, HM/Q = 30 MCA / 90 M3/H A 45 MCA / 55 M3/H - CHP DIURNO. AF_06/2015</t>
  </si>
  <si>
    <t xml:space="preserve">BOMBA DE PROJEÇÃO DE CONCRETO SECO, POTÊNCIA 10 CV, VAZÃO 3 M3/H - CHP DIURNO. AF_06/2015</t>
  </si>
  <si>
    <t xml:space="preserve">BOMBA DE PROJEÇÃO DE CONCRETO SECO, POTÊNCIA 10 CV, VAZÃO 6 M3/H - CHP DIURNO. AF_06/2015</t>
  </si>
  <si>
    <t xml:space="preserve">PROJETOR PNEUMÁTICO DE ARGAMASSA PARA CHAPISCO E REBOCO COM RECIPIENTE ACOPLADO, TIPO CANEQUINHA, COM COMPRESSOR DE AR REBOCÁVEL VAZÃO 89 PCM E MOTOR DIESEL DE 20 CV - CHP DIURNO. AF_06/2015</t>
  </si>
  <si>
    <t xml:space="preserve">PERFURATRIZ COM TORRE METÁLICA PARA EXECUÇÃO DE ESTACA HÉLICE CONTÍNUA, PROFUNDIDADE MÁXIMA DE 30 M, DIÂMETRO MÁXIMO DE 800 MM, POTÊNCIA INSTALADA DE 268 HP, MESA ROTATIVA COM TORQUE MÁXIMO DE 170 KNM - CHP DIURNO. AF_06/2015</t>
  </si>
  <si>
    <t xml:space="preserve">PERFURATRIZ HIDRÁULICA SOBRE CAMINHÃO COM TRADO CURTO ACOPLADO, PROFUNDIDADE MÁXIMA DE 20 M, DIÂMETRO MÁXIMO DE 1500 MM, POTÊNCIA INSTALADA DE 137 HP, MESA ROTATIVA COM TORQUE MÁXIMO DE 30 KNM - CHP DIURNO. AF_06/2015</t>
  </si>
  <si>
    <t xml:space="preserve">MANIPULADOR TELESCÓPICO, POTÊNCIA DE 85 HP, CAPACIDADE DE CARGA DE 3.500 KG, ALTURA MÁXIMA DE ELEVAÇÃO DE 12,3 M - CHP DIURNO. AF_06/2015</t>
  </si>
  <si>
    <t xml:space="preserve">MINICARREGADEIRA SOBRE RODAS, POTÊNCIA LÍQUIDA DE 47 HP, CAPACIDADE NOMINAL DE OPERAÇÃO DE 646 KG - CHP DIURNO. AF_06/2015</t>
  </si>
  <si>
    <t xml:space="preserve">COMPRESSOR DE AR REBOCÁVEL, VAZÃO 89 PCM, PRESSÃO EFETIVA DE TRABALHO 102 PSI, MOTOR DIESEL, POTÊNCIA 20 CV - CHP DIURNO. AF_06/2015</t>
  </si>
  <si>
    <t xml:space="preserve">COMPRESSOR DE AR REBOCAVEL, VAZÃO 250 PCM, PRESSAO DE TRABALHO 102 PSI, MOTOR A DIESEL POTÊNCIA 81 CV - CHP DIURNO. AF_06/2015</t>
  </si>
  <si>
    <t xml:space="preserve">COMPRESSOR DE AR REBOCÁVEL, VAZÃO 748 PCM, PRESSÃO EFETIVA DE TRABALHO 102 PSI, MOTOR DIESEL, POTÊNCIA 210 CV - CHP DIURNO. AF_06/2015</t>
  </si>
  <si>
    <t xml:space="preserve">ESCAVADEIRA HIDRÁULICA SOBRE ESTEIRAS, CAÇAMBA 0,80 M3, PESO OPERACIONAL 17,8 T, POTÊNCIA LÍQUIDA 110 HP - CHP DIURNO. AF_10/2014</t>
  </si>
  <si>
    <t xml:space="preserve">COMPRESSOR DE AR REBOCAVEL, VAZÃO 400 PCM, PRESSAO DE TRABALHO 102 PSI, MOTOR A DIESEL POTÊNCIA 110 CV - CHP DIURNO. AF_06/2015</t>
  </si>
  <si>
    <t xml:space="preserve">CAMINHÃO TRUCADO (C/ TERCEIRO EIXO) ELETRÔNICO - POTÊNCIA 231CV - PBT = 22000KG - DIST. ENTRE EIXOS 5170 MM - INCLUI CARROCERIA FIXA ABERTA DE MADEIRA - CHP DIURNO. AF_06/2015</t>
  </si>
  <si>
    <t xml:space="preserve">PLACA VIBRATÓRIA REVERSÍVEL COM MOTOR 4 TEMPOS A GASOLINA, FORÇA CENTRÍFUGA DE 25 KN (2500 KGF), POTÊNCIA 5,5 CV - CHP DIURNO. AF_08/2015</t>
  </si>
  <si>
    <t xml:space="preserve">CORTADORA DE PISO COM MOTOR 4 TEMPOS A GASOLINA, POTÊNCIA DE 13 HP, COM DISCO DE CORTE DIAMANTADO SEGMENTADO PARA CONCRETO, DIÂMETRO DE 350 MM, FURO DE 1" (14 X 1") - CHP DIURNO. AF_08/2015</t>
  </si>
  <si>
    <t xml:space="preserve">CAMINHÃO BASCULANTE 10 M3, TRUCADO CABINE SIMPLES, PESO BRUTO TOTAL 23.000 KG, CARGA ÚTIL MÁXIMA 15.935 KG, DISTÂNCIA ENTRE EIXOS 4,80 M, POTÊNCIA 230 CV INCLUSIVE CAÇAMBA METÁLICA - CHP DIURNO. AF_06/2014</t>
  </si>
  <si>
    <t xml:space="preserve">COMPACTADOR DE SOLOS DE PERCUSSÃO (SOQUETE) COM MOTOR A GASOLINA 4 TEMPOS, POTÊNCIA 4 CV - CHP DIURNO. AF_08/2015</t>
  </si>
  <si>
    <t xml:space="preserve">GUINDAUTO HIDRÁULICO, CAPACIDADE MÁXIMA DE CARGA 6500 KG, MOMENTO MÁXIMO DE CARGA 5,8 TM, ALCANCE MÁXIMO HORIZONTAL 7,60 M, INCLUSIVE CAMINHÃO TOCO PBT 9.700 KG, POTÊNCIA DE 160 CV - CHP DIURNO. AF_08/2015</t>
  </si>
  <si>
    <t xml:space="preserve">CAMINHÃO DE TRANSPORTE DE MATERIAL ASFÁLTICO 30.000 L, COM CAVALO MECÂNICO DE CAPACIDADE MÁXIMA DE TRAÇÃO COMBINADO DE 66.000 KG, POTÊNCIA 360 CV, INCLUSIVE TANQUE DE ASFALTO COM SERPENTINA - CHP DIURNO. AF_08/2015</t>
  </si>
  <si>
    <t xml:space="preserve">SERRA CIRCULAR DE BANCADA COM MOTOR ELÉTRICO POTÊNCIA DE 5HP, COM COIFA PARA DISCO 10" - CHP DIURNO. AF_08/2015</t>
  </si>
  <si>
    <t xml:space="preserve">DISTRIBUIDOR DE AGREGADOS REBOCAVEL, CAPACIDADE 1,9 M³, LARGURA DE TRABALHO 3,66 M - CHP DIURNO. AF_11/2015</t>
  </si>
  <si>
    <t xml:space="preserve">CAMINHÃO PARA EQUIPAMENTO DE LIMPEZA A SUCÇÃO, COM CAMINHÃO TRUCADO DE PESO BRUTO TOTAL 23000 KG, CARGA ÚTIL MÁXIMA 15935 KG, DISTÂNCIA ENTRE EIXOS 4,80 M, POTÊNCIA 230 CV, INCLUSIVE LIMPADORA A SUCÇÃO, TANQUE 12000 L - CHP DIURNO. AF_11/2015</t>
  </si>
  <si>
    <t xml:space="preserve">PENEIRA ROTATIVA COM MOTOR ELÉTRICO TRIFÁSICO DE 2 CV, CILINDRO DE 1 M X 0,60 M, COM FUROS DE 3,17 MM - CHP DIURNO. AF_11/2015</t>
  </si>
  <si>
    <t xml:space="preserve">DOSADOR DE AREIA, CAPACIDADE DE 26 LITROS - CHP DIURNO. AF_11/2015</t>
  </si>
  <si>
    <t xml:space="preserve">CAMINHONETE COM MOTOR A DIESEL, POTÊNCIA 180 CV, CABINE DUPLA, 4X4 - CHP DIURNO. AF_11/2015</t>
  </si>
  <si>
    <t xml:space="preserve">CAMINHONETE CABINE SIMPLES COM MOTOR 1.6 FLEX, CÂMBIO MANUAL, POTÊNCIA 101/104 CV, 2 PORTAS - CHP DIURNO. AF_11/2015</t>
  </si>
  <si>
    <t xml:space="preserve">CAMINHÃO DE TRANSPORTE DE MATERIAL ASFÁLTICO 20.000 L, COM CAVALO MECÂNICO DE CAPACIDADE MÁXIMA DE TRAÇÃO COMBINADO DE 45.000 KG, POTÊNCIA 330 CV, INCLUSIVE TANQUE DE ASFALTO COM MAÇARICO - CHP DIURNO. AF_12/2015</t>
  </si>
  <si>
    <t xml:space="preserve">APARELHO PARA CORTE E SOLDA OXI-ACETILENO SOBRE RODAS, INCLUSIVE CILINDROS E MAÇARICOS - CHP DIURNO. AF_12/2015</t>
  </si>
  <si>
    <t xml:space="preserve">MÁQUINA EXTRUSORA DE CONCRETO PARA GUIAS E SARJETAS, MOTOR A DIESEL, POTÊNCIA 14 CV - CHP DIURNO. AF_12/2015</t>
  </si>
  <si>
    <t xml:space="preserve">MARTELO PERFURADOR PNEUMÁTICO MANUAL, HASTE 25 X 75 MM, 21 KG - CHP DIURNO. AF_12/2015</t>
  </si>
  <si>
    <t xml:space="preserve">PERFURATRIZ COM TORRE METÁLICA PARA EXECUÇÃO DE ESTACA HÉLICE CONTÍNUA, PROFUNDIDADE MÁXIMA DE 32 M, DIÂMETRO MÁXIMO DE 1000 MM, POTÊNCIA INSTALADA DE 350 HP, MESA ROTATIVA COM TORQUE MÁXIMO DE 263 KNM - CHP DIURNO. AF_01/2016</t>
  </si>
  <si>
    <t xml:space="preserve">BETONEIRA CAPACIDADE NOMINAL 400 L, CAPACIDADE DE MISTURA 310 L, MOTOR A GASOLINA POTÊNCIA 5,5 HP, SEM CARREGADOR - CHP DIURNO. AF_02/2016</t>
  </si>
  <si>
    <t xml:space="preserve">GRUA ASCENSIONAL, LANCA DE 30 M, CAPACIDADE DE 1,0 T A 30 M, ALTURA ATE 39 M - CHP DIURNO. AF_03/2016</t>
  </si>
  <si>
    <t xml:space="preserve">GUINCHO ELÉTRICO DE COLUNA, CAPACIDADE 400 KG, COM MOTO FREIO, MOTOR TRIFÁSICO DE 1,25 CV - CHP DIURNO. AF_03/2016</t>
  </si>
  <si>
    <t xml:space="preserve">GUINDASTE HIDRÁULICO AUTOPROPELIDO, COM LANÇA TELESCÓPICA 40 M, CAPACIDADE MÁXIMA 60 T, POTÊNCIA 260 KW - CHP DIURNO. AF_03/2016</t>
  </si>
  <si>
    <t xml:space="preserve">GUINDAUTO HIDRÁULICO, CAPACIDADE MÁXIMA DE CARGA 3300 KG, MOMENTO MÁXIMO DE CARGA 5,8 TM, ALCANCE MÁXIMO HORIZONTAL 7,60 M, INCLUSIVE CAMINHÃO TOCO PBT 16.000 KG, POTÊNCIA DE 189 CV - CHP DIURNO. AF_03/2016</t>
  </si>
  <si>
    <t xml:space="preserve">MÁQUINA JATO DE PRESSAO PORTÁTIL PARA JATEAMENTO, CONTROLE AUTOMATICO REMOTO, CAMARA DE 1 SAIDA, CAPACIDADE 280 L, DIAMETRO 670 MM, BICO DE JATO CURTO VENTURI DE 5/16, MANGUEIRA DE 1 COM COMPRESSOR DE AR REBOCÁVEL VAZÃO 189 PCM E MOTOR DIESEL DE 63 CV- CHP DIURNO. AF_03/2016</t>
  </si>
  <si>
    <t xml:space="preserve">GERADOR PORTÁTIL MONOFÁSICO, POTÊNCIA 5500 VA, MOTOR A GASOLINA, POTÊNCIA DO MOTOR 13 CV - CHP DIURNO. AF_03/2016</t>
  </si>
  <si>
    <t xml:space="preserve">GRUPO GERADOR REBOCÁVEL, POTÊNCIA 66 KVA, MOTOR A DIESEL - CHP DIURNO. AF_03/2016</t>
  </si>
  <si>
    <t xml:space="preserve">GRUPO GERADOR ESTACIONÁRIO, POTÊNCIA 150 KVA, MOTOR A DIESEL- CHP DIURNO. AF_03/2016</t>
  </si>
  <si>
    <t xml:space="preserve">USINA DE MISTURA ASFÁLTICA À QUENTE, TIPO CONTRA FLUXO, PROD 40 A 80 TON/HORA - CHP DIURNO. AF_03/2016</t>
  </si>
  <si>
    <t xml:space="preserve">USINA DE ASFALTO À FRIO, CAPACIDADE DE 40 A 60 TON/HORA, ELÉTRICA POTÊNCIA 30 CV - CHP DIURNO. AF_03/2016</t>
  </si>
  <si>
    <t xml:space="preserve">USINA MISTURADORA DE SOLOS, CAPACIDADE DE 200 A 500 TON/H, POTENCIA 75KW - CHP DIURNO. AF_07/2016</t>
  </si>
  <si>
    <t xml:space="preserve">DISTRIBUIDOR DE AGREGADOS AUTOPROPELIDO, CAP 3 M3, A DIESEL, POTÊNCIA 176CV - CHP DIURNO. AF_07/2016</t>
  </si>
  <si>
    <t xml:space="preserve">MÁQUINA DEMARCADORA DE FAIXA DE TRÁFEGO À FRIO, AUTOPROPELIDA, POTÊNCIA 38 HP - CHP DIURNO. AF_07/2016</t>
  </si>
  <si>
    <t xml:space="preserve">TALHA MANUAL DE CORRENTE, CAPACIDADE DE 2 TON. COM ELEVAÇÃO DE 3 M - CHP DIURNO. AF_07/2016</t>
  </si>
  <si>
    <t xml:space="preserve">GRUA ASCENCIONAL, LANCA DE 42 M, CAPACIDADE DE 1,5 T A 30 M, ALTURA ATE 39 M - CHP DIURNO. AF_08/2016</t>
  </si>
  <si>
    <t xml:space="preserve">PULVERIZADOR DE TINTA ELÉTRICO/MÁQUINA DE PINTURA AIRLESS, VAZÃO 2 L/MIN - CHP DIURNO. AF_08/2016</t>
  </si>
  <si>
    <t xml:space="preserve">MARTELO DEMOLIDOR PNEUMÁTICO MANUAL, 32 KG - CHP DIURNO. AF_09/2016</t>
  </si>
  <si>
    <t xml:space="preserve">COMPACTADOR DE SOLOS DE PERCUSÃO (SOQUETE) COM MOTOR A GASOLINA, POTÊNCIA 3 CV - CHP DIURNO. AF_09/2016</t>
  </si>
  <si>
    <t xml:space="preserve">RÉGUA VIBRATÓRIA DUPLA PARA CONCRETO, PESO DE 60KG, COMPRIMENTO 4 M, COM MOTOR A GASOLINA, POTÊNCIA 5,5 HP - CHP DIURNO. AF_09/2016</t>
  </si>
  <si>
    <t xml:space="preserve">POLIDORA DE PISO (POLITRIZ), PESO DE 100KG, DIÂMETRO 450 MM, MOTOR ELÉTRICO, POTÊNCIA 4 HP - CHP DIURNO. AF_09/2016</t>
  </si>
  <si>
    <t xml:space="preserve">DESEMPENADEIRA DE CONCRETO, PESO DE 75KG, 4 PÁS, MOTOR A GASOLINA, POTÊNCIA 5,5 HP - CHP DIURNO. AF_09/2016</t>
  </si>
  <si>
    <t xml:space="preserve">PERFURATRIZ PNEUMATICA MANUAL DE PESO MEDIO, MARTELETE, 18KG, COMPRIMENTO MÁXIMO DE CURSO DE 6 M, DIAMETRO DO PISTAO DE 5,5 CM - CHP DIURNO. AF_11/2016</t>
  </si>
  <si>
    <t xml:space="preserve">ROLO COMPACTADOR VIBRATORIO TANDEM, ACO LISO, POTENCIA 125 HP, PESO SEM/COM LASTRO 10,20/11,65 T, LARGURA DE TRABALHO 1,73 M - CHP DIURNO. AF_11/2016</t>
  </si>
  <si>
    <t xml:space="preserve">PERFURATRIZ MANUAL, TORQUE MAXIMO 55 KGF.M, POTENCIA 5 CV, COM DIAMETRO MAXIMO 8 1/2" - CHP DIURNO. AF_11/2016</t>
  </si>
  <si>
    <t xml:space="preserve">PERFURATRIZ SOBRE ESTEIRA, TORQUE MÁXIMO 600 KGF, POTÊNCIA ENTRE 50 E 60 HP, DIÂMETRO MÁXIMO 10 - CHP DIURNO. AF_11/2016</t>
  </si>
  <si>
    <t xml:space="preserve">ESCAVADEIRA HIDRAULICA SOBRE ESTEIRA, COM GARRA GIRATORIA DE MANDIBULAS, PESO OPERACIONAL ENTRE 22,00 E 25,50 TON, POTENCIA LIQUIDA ENTRE 150 E 160 HP - CHP DIURNO. AF_11/2016</t>
  </si>
  <si>
    <t xml:space="preserve">ESCAVADEIRA HIDRAULICA SOBRE ESTEIRA, EQUIPADA COM CLAMSHELL, COM CAPACIDADE DA CAÇAMBA ENTRE 1,20 E 1,50 M3, PESO OPERACIONAL ENTRE 20,00 E 22,00 TON, POTENCIA LIQUIDA ENTRE 150 E 160 HP - CHP DIURNO. AF_11/2016</t>
  </si>
  <si>
    <t xml:space="preserve">GRUPO GERADOR COM CARENAGEM, MOTOR DIESEL POTÊNCIA STANDART ENTRE 250 E 260 KVA - CHP DIURNO. AF_12/2016</t>
  </si>
  <si>
    <t xml:space="preserve">TRATOR DE PNEUS COM POTÊNCIA DE 122 CV, TRAÇÃO 4X4, COM VASSOURA MECÂNICA ACOPLADA - CHP DIURNO. AF_02/2017</t>
  </si>
  <si>
    <t xml:space="preserve">TRATOR DE PNEUS COM POTÊNCIA DE 122 CV, TRAÇÃO 4X4, COM GRADE DE DISCOS ACOPLADA - CHP DIURNO. AF_02/2017</t>
  </si>
  <si>
    <t xml:space="preserve">TRATOR DE PNEUS COM POTÊNCIA DE 85 CV, TRAÇÃO 4X4, COM GRADE DE DISCOS ACOPLADA - CHP DIURNO. AF_02/2017</t>
  </si>
  <si>
    <t xml:space="preserve">CAMINHÃO BASCULANTE 10 M3, TRUCADO, POTÊNCIA 230 CV, INCLUSIVE CAÇAMBA METÁLICA, COM DISTRIBUIDOR DE AGREGADOS ACOPLADO - CHP DIURNO. AF_02/2017</t>
  </si>
  <si>
    <t xml:space="preserve">TRATOR DE PNEUS COM POTÊNCIA DE 85 CV, TRAÇÃO 4X4, COM VASSOURA MECÂNICA ACOPLADA - CHP DIURNO. AF_03/2017</t>
  </si>
  <si>
    <t xml:space="preserve">MINICARREGADEIRA SOBRE RODAS POTENCIA 47HP CAPACIDADE OPERACAO 646 KG, COM VASSOURA MECÂNICA ACOPLADA - CHP DIURNO. AF_03/2017</t>
  </si>
  <si>
    <t xml:space="preserve">MINIESCAVADEIRA SOBRE ESTEIRAS, POTENCIA LIQUIDA DE *30* HP, PESO OPERACIONAL DE *3.500* KG - CHP DIURNO. AF_04/2017</t>
  </si>
  <si>
    <t xml:space="preserve">PERFURATRIZ ROTATIVA SOBRE ESTEIRA, TORQUE MAXIMO 2500 KGM, POTENCIA 110 HP, MOTOR DIESEL- CHP DIURNO. AF_05/2017</t>
  </si>
  <si>
    <t xml:space="preserve">COMPRESSOR DE AR, VAZAO DE 10 PCM, RESERVATORIO 100 L, PRESSAO DE TRABALHO ENTRE 6,9 E 9,7 BAR, POTENCIA 2 HP, TENSAO 110/220 V - CHP DIURNO. AF_05/2017</t>
  </si>
  <si>
    <t xml:space="preserve">ROLO COMPACTADOR DE PNEUS, ESTATICO, PRESSAO VARIAVEL, POTENCIA 110 HP, PESO SEM/COM LASTRO 10,8/27 T, LARGURA DE ROLAGEM 2,30 M - CHP DIURNO. AF_06/2017</t>
  </si>
  <si>
    <t xml:space="preserve">INVERSOR DE SOLDA MONOFÁSICO DE 160 A, POTÊNCIA DE 5400 W, TENSÃO DE 220 V, PARA SOLDA COM ELETRODOS DE 2,0 A 4,0 MM E PROCESSO TIG - CHP DIURNO. AF_06/2018</t>
  </si>
  <si>
    <t xml:space="preserve">LAVADORA DE ALTA PRESSAO (LAVA-JATO) PARA AGUA FRIA, PRESSAO DE OPERACAO ENTRE 1400 E 1900 LIB/POL2, VAZAO MAXIMA ENTRE 400 E 700 L/H - CHP DIURNO. AF_04/2019</t>
  </si>
  <si>
    <t xml:space="preserve">ESCAVADEIRA HIDRÁULICA SOBRE ESTEIRAS, CAÇAMBA 0,80 M3, PESO OPERACIONAL 17 T, POTENCIA BRUTA 111 HP - CHI DIURNO. AF_06/2014</t>
  </si>
  <si>
    <t xml:space="preserve">CHI</t>
  </si>
  <si>
    <t xml:space="preserve">RETROESCAVADEIRA SOBRE RODAS COM CARREGADEIRA, TRAÇÃO 4X4, POTÊNCIA LÍQ. 88 HP, CAÇAMBA CARREG. CAP. MÍN. 1 M3, CAÇAMBA RETRO CAP. 0,26 M3, PESO OPERACIONAL MÍN. 6.674 KG, PROFUNDIDADE ESCAVAÇÃO MÁX. 4,37 M - CHI DIURNO. AF_06/2014</t>
  </si>
  <si>
    <t xml:space="preserve">RETROESCAVADEIRA SOBRE RODAS COM CARREGADEIRA, TRAÇÃO 4X2, POTÊNCIA LÍQ. 79 HP, CAÇAMBA CARREG. CAP. MÍN. 1 M3, CAÇAMBA RETRO CAP. 0,20 M3, PESO OPERACIONAL MÍN. 6.570 KG, PROFUNDIDADE ESCAVAÇÃO MÁX. 4,37 M - CHI DIURNO. AF_06/2014</t>
  </si>
  <si>
    <t xml:space="preserve">ROLO COMPACTADOR VIBRATÓRIO DE UM CILINDRO AÇO LISO, POTÊNCIA 80 HP, PESO OPERACIONAL MÁXIMO 8,1 T, IMPACTO DINÂMICO 16,15 / 9,5 T, LARGURA DE TRABALHO 1,68 M - CHI DIURNO. AF_06/2014</t>
  </si>
  <si>
    <t xml:space="preserve">GRADE DE DISCO CONTROLE REMOTO REBOCÁVEL, COM 24 DISCOS 24 X 6 MM COM PNEUS PARA TRANSPORTE - CHI DIURNO. AF_06/2014</t>
  </si>
  <si>
    <t xml:space="preserve">MOTOBOMBA CENTRÍFUGA, MOTOR A GASOLINA, POTÊNCIA 5,42 HP, BOCAIS 1 1/2" X 1", DIÂMETRO ROTOR 143 MM HM/Q = 6 MCA / 16,8 M3/H A 38 MCA / 6,6 M3/H - CHI DIURNO. AF_06/2014</t>
  </si>
  <si>
    <t xml:space="preserve">CAMINHÃO TOCO, PBT 16.000 KG, CARGA ÚTIL MÁX. 10.685 KG, DIST. ENTRE EIXOS 4,8 M, POTÊNCIA 189 CV, INCLUSIVE CARROCERIA FIXA ABERTA DE MADEIRA P/ TRANSPORTE GERAL DE CARGA SECA, DIMEN. APROX. 2,5 X 7,00 X 0,50 M - CHI DIURNO. AF_06/2014</t>
  </si>
  <si>
    <t xml:space="preserve">USINA DE CONCRETO FIXA, CAPACIDADE NOMINAL DE 90 A 120 M3/H, SEM SILO - CHI DIURNO. AF_07/2016</t>
  </si>
  <si>
    <t xml:space="preserve">VIBROACABADORA DE ASFALTO SOBRE ESTEIRAS, LARGURA DE PAVIMENTAÇÃO 1,90 M A 5,30 M, POTÊNCIA 105 HP CAPACIDADE 450 T/H - CHI DIURNO. AF_11/2014</t>
  </si>
  <si>
    <t xml:space="preserve">VASSOURA MECÂNICA REBOCÁVEL COM ESCOVA CILÍNDRICA, LARGURA ÚTIL DE VARRIMENTO DE 2,44 M - CHI DIURNO. AF_06/2014</t>
  </si>
  <si>
    <t xml:space="preserve">TRATOR DE PNEUS, POTÊNCIA 122 CV, TRAÇÃO 4X4, PESO COM LASTRO DE 4.510 KG - CHI DIURNO. AF_06/2014</t>
  </si>
  <si>
    <t xml:space="preserve">TRATOR DE ESTEIRAS, POTÊNCIA 170 HP, PESO OPERACIONAL 19 T, CAÇAMBA 5,2 M3 - CHI DIURNO. AF_06/2014</t>
  </si>
  <si>
    <t xml:space="preserve">TRATOR DE ESTEIRAS, POTÊNCIA 150 HP, PESO OPERACIONAL 16,7 T, COM RODA MOTRIZ ELEVADA E LÂMINA 3,18 M3 - CHI DIURNO. AF_06/2014</t>
  </si>
  <si>
    <t xml:space="preserve">TRATOR DE ESTEIRAS, POTÊNCIA 347 HP, PESO OPERACIONAL 38,5 T, COM LÂMINA 8,70 M3 - CHI DIURNO. AF_06/2014</t>
  </si>
  <si>
    <t xml:space="preserve">ROLO COMPACTADOR VIBRATÓRIO REBOCÁVEL, CILINDRO DE AÇO LISO, POTÊNCIA DE TRAÇÃO DE 65 CV, PESO 4,7 T, IMPACTO DINÂMICO 18,3 T, LARGURA DE TRABALHO 1,67 M - CHI DIURNO. AF_02/2016</t>
  </si>
  <si>
    <t xml:space="preserve">ROLO COMPACTADOR VIBRATÓRIO TANDEM AÇO LISO, POTÊNCIA 58 HP, PESO SEM/COM LASTRO 6,5 / 9,4 T, LARGURA DE TRABALHO 1,2 M - CHI DIURNO. AF_06/2014</t>
  </si>
  <si>
    <t xml:space="preserve">RETROESCAVADEIRA SOBRE RODAS COM CARREGADEIRA, TRAÇÃO 4X4, POTÊNCIA LÍQ. 72 HP, CAÇAMBA CARREG. CAP. MÍN. 0,79 M3, CAÇAMBA RETRO CAP. 0,18 M3, PESO OPERACIONAL MÍN. 7.140 KG, PROFUNDIDADE ESCAVAÇÃO MÁX. 4,50 M - CHI DIURNO. AF_06/2014</t>
  </si>
  <si>
    <t xml:space="preserve">ROLO COMPACTADOR VIBRATÓRIO PÉ DE CARNEIRO, OPERADO POR CONTROLE REMOTO, POTÊNCIA 12,5 KW, PESO OPERACIONAL 1,675 T, LARGURA DE TRABALHO 0,85 M - CHI DIURNO. AF_02/2016</t>
  </si>
  <si>
    <t xml:space="preserve">USINA DE LAMA ASFÁLTICA, PROD 30 A 50 T/H, SILO DE AGREGADO 7 M3, RESERVATÓRIOS PARA EMULSÃO E ÁGUA DE 2,3 M3 CADA, MISTURADOR TIPO PUG MILL A SER MONTADO SOBRE CAMINHÃO - CHI DIURNO. AF_10/2014</t>
  </si>
  <si>
    <t xml:space="preserve">CAMINHÃO TOCO, PESO BRUTO TOTAL 14.300 KG, CARGA ÚTIL MÁXIMA 9590 KG, DISTÂNCIA ENTRE EIXOS 4,76 M, POTÊNCIA 185 CV (NÃO INCLUI CARROCERIA) - CHI DIURNO. AF_06/2014</t>
  </si>
  <si>
    <t xml:space="preserve">CAMINHÃO TOCO, PESO BRUTO TOTAL 16.000 KG, CARGA ÚTIL MÁXIMA DE 10.685 KG, DISTÂNCIA ENTRE EIXOS 4,80 M, POTÊNCIA 189 CV EXCLUSIVE CARROCERIA - CHI DIURNO. AF_06/2014</t>
  </si>
  <si>
    <t xml:space="preserve">CAMINHÃO PIPA 10.000 L TRUCADO, PESO BRUTO TOTAL 23.000 KG, CARGA ÚTIL MÁXIMA 15.935 KG, DISTÂNCIA ENTRE EIXOS 4,8 M, POTÊNCIA 230 CV, INCLUSIVE TANQUE DE AÇO PARA TRANSPORTE DE ÁGUA - CHI DIURNO. AF_06/2014</t>
  </si>
  <si>
    <t xml:space="preserve">ESPARGIDOR DE ASFALTO PRESSURIZADO COM TANQUE DE 2500 L, REBOCÁVEL COM MOTOR A GASOLINA POTÊNCIA 3,4 HP - CHI DIURNO. AF_07/2014</t>
  </si>
  <si>
    <t xml:space="preserve">GRADE DE DISCO REBOCÁVEL COM 20 DISCOS 24" X 6 MM COM PNEUS PARA TRANSPORTE - CHI DIURNO. AF_06/2014</t>
  </si>
  <si>
    <t xml:space="preserve">GUINDAUTO HIDRÁULICO, CAPACIDADE MÁXIMA DE CARGA 6200 KG, MOMENTO MÁXIMO DE CARGA 11,7 TM, ALCANCE MÁXIMO HORIZONTAL 9,70 M, INCLUSIVE CAMINHÃO TOCO PBT 16.000 KG, POTÊNCIA DE 189 CV - CHI DIURNO. AF_06/2014</t>
  </si>
  <si>
    <t xml:space="preserve">MOTONIVELADORA POTÊNCIA BÁSICA LÍQUIDA (PRIMEIRA MARCHA) 125 HP, PESO BRUTO 13032 KG, LARGURA DA LÂMINA DE 3,7 M - CHI DIURNO. AF_06/2014</t>
  </si>
  <si>
    <t xml:space="preserve">PÁ CARREGADEIRA SOBRE RODAS, POTÊNCIA LÍQUIDA 128 HP, CAPACIDADE DA CAÇAMBA 1,7 A 2,8 M3, PESO OPERACIONAL 11632 KG - CHI DIURNO. AF_06/2014</t>
  </si>
  <si>
    <t xml:space="preserve">PÁ CARREGADEIRA SOBRE RODAS, POTÊNCIA 197 HP, CAPACIDADE DA CAÇAMBA 2,5 A 3,5 M3, PESO OPERACIONAL 18338 KG - CHI DIURNO. AF_06/2014</t>
  </si>
  <si>
    <t xml:space="preserve">MARTELETE OU ROMPEDOR PNEUMÁTICO MANUAL, 28 KG, COM SILENCIADOR - CHI DIURNO. AF_07/2016</t>
  </si>
  <si>
    <t xml:space="preserve">COMPRESSOR DE AR REBOCÁVEL, VAZÃO 189 PCM, PRESSÃO EFETIVA DE TRABALHO 102 PSI, MOTOR DIESEL, POTÊNCIA 63 CV - CHI DIURNO. AF_06/2015</t>
  </si>
  <si>
    <t xml:space="preserve">CAMINHÃO BASCULANTE 6 M3, PESO BRUTO TOTAL 16.000 KG, CARGA ÚTIL MÁXIMA 13.071 KG, DISTÂNCIA ENTRE EIXOS 4,80 M, POTÊNCIA 230 CV INCLUSIVE CAÇAMBA METÁLICA - CHI DIURNO. AF_06/2014</t>
  </si>
  <si>
    <t xml:space="preserve">CAMINHÃO PIPA 6.000 L, PESO BRUTO TOTAL 13.000 KG, DISTÂNCIA ENTRE EIXOS 4,80 M, POTÊNCIA 189 CV INCLUSIVE TANQUE DE AÇO PARA TRANSPORTE DE ÁGUA, CAPACIDADE 6 M3 - CHI DIURNO. AF_06/2014</t>
  </si>
  <si>
    <t xml:space="preserve">ROLO COMPACTADOR DE PNEUS ESTÁTICO, PRESSÃO VARIÁVEL, POTÊNCIA 111 HP, PESO SEM/COM LASTRO 9,5 / 26 T, LARGURA DE TRABALHO 1,90 M - CHI DIURNO. AF_07/2014</t>
  </si>
  <si>
    <t xml:space="preserve">TANQUE DE ASFALTO ESTACIONÁRIO COM SERPENTINA, CAPACIDADE 30.000 L - CHI DIURNO. AF_06/2014</t>
  </si>
  <si>
    <t xml:space="preserve">MOTOBOMBA TRASH (PARA ÁGUA SUJA) AUTO ESCORVANTE, MOTOR GASOLINA DE 6,41 HP, DIÂMETROS DE SUCÇÃO X RECALQUE: 3" X 3", HM/Q = 10 MCA / 60 M3/H A 23 MCA / 0 M3/H - CHI DIURNO. AF_10/2014</t>
  </si>
  <si>
    <t xml:space="preserve">ROLO COMPACTADOR PE DE CARNEIRO VIBRATORIO, POTENCIA 125 HP, PESO OPERACIONAL SEM/COM LASTRO 11,95 / 13,30 T, IMPACTO DINAMICO 38,5 / 22,5 T, LARGURA DE TRABALHO 2,15 M - CHI DIURNO. AF_06/2014</t>
  </si>
  <si>
    <t xml:space="preserve">CAMINHÃO BASCULANTE 6 M3 TOCO, PESO BRUTO TOTAL 16.000 KG, CARGA ÚTIL MÁXIMA 11.130 KG, DISTÂNCIA ENTRE EIXOS 5,36 M, POTÊNCIA 185 CV, INCLUSIVE CAÇAMBA METÁLICA - CHI DIURNO. AF_06/2014</t>
  </si>
  <si>
    <t xml:space="preserve">GRUPO GERADOR ESTACIONÁRIO, MOTOR DIESEL POTÊNCIA 170 KVA - CHI DIURNO. AF_02/2016</t>
  </si>
  <si>
    <t xml:space="preserve">GRUPO DE SOLDAGEM COM GERADOR A DIESEL 60 CV PARA SOLDA ELÉTRICA, SOBRE 04 RODAS, COM MOTOR 4 CILINDROS 600 A - CHI DIURNO. AF_02/2016</t>
  </si>
  <si>
    <t xml:space="preserve">ESCAVADEIRA HIDRÁULICA SOBRE ESTEIRAS, CAÇAMBA 0,80 M3, PESO OPERACIONAL 17,8 T, POTÊNCIA LÍQUIDA 110 HP - CHI DIURNO. AF_10/2014</t>
  </si>
  <si>
    <t xml:space="preserve">BETONEIRA CAPACIDADE NOMINAL 400 L, CAPACIDADE DE MISTURA 310 L, MOTOR A DIESEL POTÊNCIA 5,0 HP, SEM CARREGADOR - CHI DIURNO. AF_06/2014</t>
  </si>
  <si>
    <t xml:space="preserve">MISTURADOR DE ARGAMASSA, EIXO HORIZONTAL, CAPACIDADE DE MISTURA 300 KG, MOTOR ELÉTRICO POTÊNCIA 5 CV - CHI DIURNO. AF_06/2014</t>
  </si>
  <si>
    <t xml:space="preserve">MISTURADOR DE ARGAMASSA, EIXO HORIZONTAL, CAPACIDADE DE MISTURA 600 KG, MOTOR ELÉTRICO POTÊNCIA 7,5 CV - CHI DIURNO. AF_06/2014</t>
  </si>
  <si>
    <t xml:space="preserve">MISTURADOR DE ARGAMASSA, EIXO HORIZONTAL, CAPACIDADE DE MISTURA 160 KG, MOTOR ELÉTRICO POTÊNCIA 3 CV - CHI DIURNO. AF_06/2014</t>
  </si>
  <si>
    <t xml:space="preserve">PROJETOR DE ARGAMASSA, CAPACIDADE DE PROJEÇÃO 1,5 M3/H, ALCANCE DE 30 ATÉ 60 M, MOTOR ELÉTRICO POTÊNCIA 7,5 HP - CHI DIURNO. AF_06/2014</t>
  </si>
  <si>
    <t xml:space="preserve">PROJETOR DE ARGAMASSA, CAPACIDADE DE PROJEÇÃO 2 M3/H, ALCANCE ATÉ 50 M, MOTOR ELÉTRICO POTÊNCIA 7,5 HP - CHI DIURNO. AF_06/2014</t>
  </si>
  <si>
    <t xml:space="preserve">BETONEIRA CAPACIDADE NOMINAL DE 400 L, CAPACIDADE DE MISTURA 280 L, MOTOR ELÉTRICO TRIFÁSICO POTÊNCIA DE 2 CV, SEM CARREGADOR - CHI DIURNO. AF_10/2014</t>
  </si>
  <si>
    <t xml:space="preserve">TRATOR DE ESTEIRAS, POTÊNCIA 125 HP, PESO OPERACIONAL 12,9 T, COM LÂMINA 2,7 M3 - CHI DIURNO. AF_10/2014</t>
  </si>
  <si>
    <t xml:space="preserve">ESCAVADEIRA HIDRÁULICA SOBRE ESTEIRAS, CAÇAMBA 1,20 M3, PESO OPERACIONAL 21 T, POTÊNCIA BRUTA 155 HP - CHI DIURNO. AF_06/2014</t>
  </si>
  <si>
    <t xml:space="preserve">BOMBA SUBMERSÍVEL ELÉTRICA TRIFÁSICA, POTÊNCIA 2,96 HP, Ø ROTOR 144 MM SEMI-ABERTO, BOCAL DE SAÍDA Ø 2, HM/Q = 2 MCA / 38,8 M3/H A 28 MCA / 5 M3/H - CHI DIURNO. AF_06/2014</t>
  </si>
  <si>
    <t xml:space="preserve">TANQUE DE ASFALTO ESTACIONÁRIO COM MAÇARICO, CAPACIDADE 20.000 L - CHI DIURNO. AF_06/2014</t>
  </si>
  <si>
    <t xml:space="preserve">TRATOR DE ESTEIRAS, POTÊNCIA 100 HP, PESO OPERACIONAL 9,4 T, COM LÂMINA 2,19 M3 - CHI DIURNO. AF_06/2014</t>
  </si>
  <si>
    <t xml:space="preserve">TRATOR DE PNEUS, POTÊNCIA 85 CV, TRAÇÃO 4X4, PESO COM LASTRO DE 4.675 KG - CHI DIURNO. AF_06/2014</t>
  </si>
  <si>
    <t xml:space="preserve">BATE-ESTACAS POR GRAVIDADE, POTÊNCIA DE 160 HP, PESO DO MARTELO ATÉ 3 TONELADAS - CHI DIURNO. AF_11/2014</t>
  </si>
  <si>
    <t xml:space="preserve">BETONEIRA CAPACIDADE NOMINAL DE 600 L, CAPACIDADE DE MISTURA 360 L, MOTOR ELÉTRICO TRIFÁSICO POTÊNCIA DE 4 CV, SEM CARREGADOR - CHI DIURNO. AF_11/2014</t>
  </si>
  <si>
    <t xml:space="preserve">FRESADORA DE ASFALTO A FRIO SOBRE RODAS, LARGURA FRESAGEM DE 1,0 M, POTÊNCIA 208 HP - CHI DIURNO. AF_11/2014</t>
  </si>
  <si>
    <t xml:space="preserve">FRESADORA DE ASFALTO A FRIO SOBRE RODAS, LARGURA FRESAGEM DE 2,0 M, POTÊNCIA 550 HP - CHI DIURNO. AF_11/2014</t>
  </si>
  <si>
    <t xml:space="preserve">RECICLADORA DE ASFALTO A FRIO SOBRE RODAS, LARGURA FRESAGEM DE 2,0 M, POTÊNCIA 422 HP - CHI DIURNO. AF_11/2014</t>
  </si>
  <si>
    <t xml:space="preserve">VIBROACABADORA DE ASFALTO SOBRE ESTEIRAS, LARGURA DE PAVIMENTAÇÃO 2,13 M A 4,55 M, POTÊNCIA 100 HP, CAPACIDADE 400 T/H - CHI DIURNO. AF_11/2014</t>
  </si>
  <si>
    <t xml:space="preserve">GUINDASTE HIDRÁULICO AUTOPROPELIDO, COM LANÇA TELESCÓPICA 28,80 M, CAPACIDADE MÁXIMA 30 T, POTÊNCIA 97 KW, TRAÇÃO 4 X 4 - CHI DIURNO. AF_11/2014</t>
  </si>
  <si>
    <t xml:space="preserve">BETONEIRA CAPACIDADE NOMINAL DE 600 L, CAPACIDADE DE MISTURA 440 L, MOTOR A DIESEL POTÊNCIA 10 HP, COM CARREGADOR - CHI DIURNO. AF_11/2014</t>
  </si>
  <si>
    <t xml:space="preserve">CAMINHÃO BASCULANTE 14 M3, COM CAVALO MECÂNICO DE CAPACIDADE MÁXIMA DE TRAÇÃO COMBINADO DE 36000 KG, POTÊNCIA 286 CV, INCLUSIVE SEMIREBOQUE COM CAÇAMBA METÁLICA - CHI DIURNO. AF_12/2014</t>
  </si>
  <si>
    <t xml:space="preserve">CAMINHÃO BASCULANTE 18 M3, COM CAVALO MECÂNICO DE CAPACIDADE MÁXIMA DE TRAÇÃO COMBINADO DE 45000 KG, POTÊNCIA 330 CV, INCLUSIVE SEMIREBOQUE COM CAÇAMBA METÁLICA - CHI DIURNO. AF_12/2014</t>
  </si>
  <si>
    <t xml:space="preserve">VIBRADOR DE IMERSÃO, DIÂMETRO DE PONTEIRA 45MM, MOTOR ELÉTRICO TRIFÁSICO POTÊNCIA DE 2 CV - CHI DIURNO. AF_06/2015</t>
  </si>
  <si>
    <t xml:space="preserve">PERFURATRIZ MANUAL, TORQUE MÁXIMO 83 N.M, POTÊNCIA 5 CV, COM DIÂMETRO MÁXIMO 4" - CHI DIURNO. AF_06/2015</t>
  </si>
  <si>
    <t xml:space="preserve">PERFURATRIZ SOBRE ESTEIRA, TORQUE MÁXIMO 600 KGF, PESO MÉDIO 1000 KG, POTÊNCIA 20 HP, DIÂMETRO MÁXIMO 10" - CHI DIURNO. AF_06/2015</t>
  </si>
  <si>
    <t xml:space="preserve">MISTURADOR DUPLO HORIZONTAL DE ALTA TURBULÊNCIA, CAPACIDADE / VOLUME 2 X 500 LITROS, MOTORES ELÉTRICOS MÍNIMO 5 CV CADA, PARA NATA CIMENTO, ARGAMASSA E OUTROS - CHI DIURNO. AF_06/2015</t>
  </si>
  <si>
    <t xml:space="preserve">BOMBA TRIPLEX, PARA INJEÇÃO DE NATA DE CIMENTO, VAZÃO MÁXIMA DE 100 LITROS/MINUTO, PRESSÃO MÁXIMA DE 70 BAR - CHI DIURNO. AF_06/2015</t>
  </si>
  <si>
    <t xml:space="preserve">BOMBA CENTRÍFUGA MONOESTÁGIO COM MOTOR ELÉTRICO MONOFÁSICO, POTÊNCIA 15 HP, DIÂMETRO DO ROTOR 173 MM, HM/Q = 30 MCA / 90 M3/H A 45 MCA / 55 M3/H - CHI DIURNO. AF_06/2015</t>
  </si>
  <si>
    <t xml:space="preserve">BOMBA DE PROJEÇÃO DE CONCRETO SECO, POTÊNCIA 10 CV, VAZÃO 3 M3/H - CHI DIURNO. AF_06/2015</t>
  </si>
  <si>
    <t xml:space="preserve">BOMBA DE PROJEÇÃO DE CONCRETO SECO, POTÊNCIA 10 CV, VAZÃO 6 M3/H - CHI DIURNO. AF_06/2015</t>
  </si>
  <si>
    <t xml:space="preserve">PROJETOR PNEUMÁTICO DE ARGAMASSA PARA CHAPISCO E REBOCO COM RECIPIENTE ACOPLADO, TIPO CANEQUINHA, COM COMPRESSOR DE AR REBOCÁVEL VAZÃO 89 PCM E MOTOR DIESEL DE 20 CV - CHI DIURNO. AF_06/2015</t>
  </si>
  <si>
    <t xml:space="preserve">PERFURATRIZ COM TORRE METÁLICA PARA EXECUÇÃO DE ESTACA HÉLICE CONTÍNUA, PROFUNDIDADE MÁXIMA DE 30 M, DIÂMETRO MÁXIMO DE 800 MM, POTÊNCIA INSTALADA DE 268 HP, MESA ROTATIVA COM TORQUE MÁXIMO DE 170 KNM - CHI DIURNO. AF_06/2015</t>
  </si>
  <si>
    <t xml:space="preserve">PERFURATRIZ HIDRÁULICA SOBRE CAMINHÃO COM TRADO CURTO ACOPLADO, PROFUNDIDADE MÁXIMA DE 20 M, DIÂMETRO MÁXIMO DE 1500 MM, POTÊNCIA INSTALADA DE 137 HP, MESA ROTATIVA COM TORQUE MÁXIMO DE 30 KNM - CHI DIURNO. AF_06/2015</t>
  </si>
  <si>
    <t xml:space="preserve">MANIPULADOR TELESCÓPICO, POTÊNCIA DE 85 HP, CAPACIDADE DE CARGA DE 3.500 KG, ALTURA MÁXIMA DE ELEVAÇÃO DE 12,3 M - CHI DIURNO. AF_06/2015</t>
  </si>
  <si>
    <t xml:space="preserve">MINICARREGADEIRA SOBRE RODAS, POTÊNCIA LÍQUIDA DE 47 HP, CAPACIDADE NOMINAL DE OPERAÇÃO DE 646 KG - CHI DIURNO. AF_06/2015</t>
  </si>
  <si>
    <t xml:space="preserve">COMPRESSOR DE AR REBOCÁVEL, VAZÃO 89 PCM, PRESSÃO EFETIVA DE TRABALHO 102 PSI, MOTOR DIESEL, POTÊNCIA 20 CV - CHI DIURNO. AF_06/2015</t>
  </si>
  <si>
    <t xml:space="preserve">COMPRESSOR DE AR REBOCAVEL, VAZÃO 250 PCM, PRESSAO DE TRABALHO 102 PSI, MOTOR A DIESEL POTÊNCIA 81 CV - CHI DIURNO. AF_06/2015</t>
  </si>
  <si>
    <t xml:space="preserve">COMPRESSOR DE AR REBOCÁVEL, VAZÃO 748 PCM, PRESSÃO EFETIVA DE TRABALHO 102 PSI, MOTOR DIESEL, POTÊNCIA 210 CV - CHI DIURNO. AF_06/2015</t>
  </si>
  <si>
    <t xml:space="preserve">COMPRESSOR DE AR REBOCAVEL, VAZÃO 400 PCM, PRESSAO DE TRABALHO 102 PSI, MOTOR A DIESEL POTÊNCIA 110 CV - CHI DIURNO. AF_06/2015</t>
  </si>
  <si>
    <t xml:space="preserve">CAMINHÃO TRUCADO (C/ TERCEIRO EIXO) ELETRÔNICO - POTÊNCIA 231CV - PBT = 22000KG - DIST. ENTRE EIXOS 5170 MM - INCLUI CARROCERIA FIXA ABERTA DE MADEIRA - CHI DIURNO. AF_06/2015</t>
  </si>
  <si>
    <t xml:space="preserve">PLACA VIBRATÓRIA REVERSÍVEL COM MOTOR 4 TEMPOS A GASOLINA, FORÇA CENTRÍFUGA DE 25 KN (2500 KGF), POTÊNCIA 5,5 CV - CHI DIURNO. AF_08/2015</t>
  </si>
  <si>
    <t xml:space="preserve">CORTADORA DE PISO COM MOTOR 4 TEMPOS A GASOLINA, POTÊNCIA DE 13 HP, COM DISCO DE CORTE DIAMANTADO SEGMENTADO PARA CONCRETO, DIÂMETRO DE 350 MM, FURO DE 1" (14 X 1") - CHI DIURNO. AF_08/2015</t>
  </si>
  <si>
    <t xml:space="preserve">CAMINHÃO BASCULANTE 10 M3, TRUCADO CABINE SIMPLES, PESO BRUTO TOTAL 23.000 KG, CARGA ÚTIL MÁXIMA 15.935 KG, DISTÂNCIA ENTRE EIXOS 4,80 M, POTÊNCIA 230 CV INCLUSIVE CAÇAMBA METÁLICA - CHI DIURNO. AF_06/2014</t>
  </si>
  <si>
    <t xml:space="preserve">CAMINHÃO TOCO, PBT 14.300 KG, CARGA ÚTIL MÁX. 9.710 KG, DIST. ENTRE EIXOS 3,56 M, POTÊNCIA 185 CV, INCLUSIVE CARROCERIA FIXA ABERTA DE MADEIRA P/ TRANSPORTE GERAL DE CARGA SECA, DIMEN. APROX. 2,50 X 6,50 X 0,50 M - CHI DIURNO. AF_06/2014</t>
  </si>
  <si>
    <t xml:space="preserve">ESPARGIDOR DE ASFALTO PRESSURIZADO, TANQUE 6 M3 COM ISOLAÇÃO TÉRMICA, AQUECIDO COM 2 MAÇARICOS, COM BARRA ESPARGIDORA 3,60 M, MONTADO SOBRE CAMINHÃO  TOCO, PBT 14.300 KG, POTÊNCIA 185 CV - CHI DIURNO. AF_08/2015</t>
  </si>
  <si>
    <t xml:space="preserve">COMPACTADOR DE SOLOS DE PERCUSSÃO (SOQUETE) COM MOTOR A GASOLINA 4 TEMPOS, POTÊNCIA 4 CV - CHI DIURNO. AF_08/2015</t>
  </si>
  <si>
    <t xml:space="preserve">GUINDAUTO HIDRÁULICO, CAPACIDADE MÁXIMA DE CARGA 6500 KG, MOMENTO MÁXIMO DE CARGA 5,8 TM, ALCANCE MÁXIMO HORIZONTAL 7,60 M, INCLUSIVE CAMINHÃO TOCO PBT 9.700 KG, POTÊNCIA DE 160 CV - CHI DIURNO. AF_08/2015</t>
  </si>
  <si>
    <t xml:space="preserve">CAMINHÃO DE TRANSPORTE DE MATERIAL ASFÁLTICO 30.000 L, COM CAVALO MECÂNICO DE CAPACIDADE MÁXIMA DE TRAÇÃO COMBINADO DE 66.000 KG, POTÊNCIA 360 CV, INCLUSIVE TANQUE DE ASFALTO COM SERPENTINA - CHI DIURNO. AF_08/2015</t>
  </si>
  <si>
    <t xml:space="preserve">SERRA CIRCULAR DE BANCADA COM MOTOR ELÉTRICO POTÊNCIA DE 5HP, COM COIFA PARA DISCO 10" - CHI DIURNO. AF_08/2015</t>
  </si>
  <si>
    <t xml:space="preserve">DISTRIBUIDOR DE AGREGADOS REBOCAVEL, CAPACIDADE 1,9 M³, LARGURA DE TRABALHO 3,66 M - CHI DIURNO. AF_11/2015</t>
  </si>
  <si>
    <t xml:space="preserve">CAMINHÃO PARA EQUIPAMENTO DE LIMPEZA A SUCÇÃO COM CAMINHÃO TRUCADO DE PESO BRUTO TOTAL 23000 KG, CARGA ÚTIL MÁXIMA 15935 KG, DISTÂNCIA ENTRE EIXOS 4,80 M, POTÊNCIA 230 CV, INCLUSIVE LIMPADORA A SUCÇÃO, TANQUE 12000 L - CHI DIURNO. AF_11/2015</t>
  </si>
  <si>
    <t xml:space="preserve">PENEIRA ROTATIVA COM MOTOR ELÉTRICO TRIFÁSICO DE 2 CV, CILINDRO DE 1 M X 0,60 M, COM FUROS DE 3,17 MM - CHI DIURNO. AF_11/2015</t>
  </si>
  <si>
    <t xml:space="preserve">DOSADOR DE AREIA, CAPACIDADE DE 26 LITROS - CHI DIURNO. AF_11/2015</t>
  </si>
  <si>
    <t xml:space="preserve">CAMINHONETE COM MOTOR A DIESEL, POTÊNCIA 180 CV, CABINE DUPLA, 4X4 - CHI DIURNO. AF_11/2015</t>
  </si>
  <si>
    <t xml:space="preserve">CAMINHONETE CABINE SIMPLES COM MOTOR 1.6 FLEX, CÂMBIO MANUAL, POTÊNCIA 101/104 CV, 2 PORTAS - CHI DIURNO. AF_11/2015</t>
  </si>
  <si>
    <t xml:space="preserve">CAMINHÃO DE TRANSPORTE DE MATERIAL ASFÁLTICO 20.000 L, COM CAVALO MECÂNICO DE CAPACIDADE MÁXIMA DE TRAÇÃO COMBINADO DE 45.000 KG, POTÊNCIA 330 CV, INCLUSIVE TANQUE DE ASFALTO COM MAÇARICO - CHI DIURNO. AF_12/2015</t>
  </si>
  <si>
    <t xml:space="preserve">APARELHO PARA CORTE E SOLDA OXI-ACETILENO SOBRE RODAS, INCLUSIVE CILINDROS E MAÇARICOS - CHI DIURNO. AF_12/2015</t>
  </si>
  <si>
    <t xml:space="preserve">MÁQUINA EXTRUSORA DE CONCRETO PARA GUIAS E SARJETAS, MOTOR A DIESEL, POTÊNCIA 14 CV - CHI DIURNO. AF_12/2015</t>
  </si>
  <si>
    <t xml:space="preserve">MARTELO PERFURADOR PNEUMÁTICO MANUAL, HASTE 25 X 75 MM, 21 KG - CHI DIURNO. AF_12/2015</t>
  </si>
  <si>
    <t xml:space="preserve">PERFURATRIZ COM TORRE METÁLICA PARA EXECUÇÃO DE ESTACA HÉLICE CONTÍNUA, PROFUNDIDADE MÁXIMA DE 32 M, DIÂMETRO MÁXIMO DE 1000 MM, POTÊNCIA INSTALADA DE 350 HP, MESA ROTATIVA COM TORQUE MÁXIMO DE 263 KNM - CHI DIURNO. AF_01/2016</t>
  </si>
  <si>
    <t xml:space="preserve">BETONEIRA CAPACIDADE NOMINAL 400 L, CAPACIDADE DE MISTURA 310 L, MOTOR A GASOLINA POTÊNCIA 5,5 HP, SEM CARREGADOR - CHI DIURNO. AF_02/2016</t>
  </si>
  <si>
    <t xml:space="preserve">ROLO COMPACTADOR VIBRATÓRIO PÉ DE CARNEIRO PARA SOLOS, POTÊNCIA 80 HP, PESO OPERACIONAL SEM/COM LASTRO 7,4 / 8,8 T, LARGURA DE TRABALHO 1,68 M - CHI DIURNO. AF_02/2016</t>
  </si>
  <si>
    <t xml:space="preserve">GRUA ASCENSIONAL, LANÇA DE 30 M, CAPACIDADE DE 1,0 T A 30 M, ALTURA ATÉ 39 M - CHI DIURNO. AF_03/2016</t>
  </si>
  <si>
    <t xml:space="preserve">GUINCHO ELÉTRICO DE COLUNA, CAPACIDADE 400 KG, COM MOTO FREIO, MOTOR TRIFÁSICO DE 1,25 CV - CHI DIURNO. AF_03/2016</t>
  </si>
  <si>
    <t xml:space="preserve">GUINDASTE HIDRÁULICO AUTOPROPELIDO, COM LANÇA TELESCÓPICA 40 M, CAPACIDADE MÁXIMA 60 T, POTÊNCIA 260 KW - CHI DIURNO. AF_03/2016</t>
  </si>
  <si>
    <t xml:space="preserve">GUINDAUTO HIDRÁULICO, CAPACIDADE MÁXIMA DE CARGA 3300 KG, MOMENTO MÁXIMO DE CARGA 5,8 TM, ALCANCE MÁXIMO HORIZONTAL 7,60 M, INCLUSIVE CAMINHÃO TOCO PBT 16.000 KG, POTÊNCIA DE 189 CV - CHI DIURNO. AF_03/2016</t>
  </si>
  <si>
    <t xml:space="preserve">MÁQUINA JATO DE PRESSAO PORTÁTIL PARA JATEAMENTO, CONTROLE AUTOMATICO REMOTO, CAMARA DE 1 SAIDA, CAPACIDADE 280 L, DIAMETRO 670 MM, BICO DE JATO CURTO VENTURI DE 5/16, MANGUEIRA DE 1 COM COMPRESSOR DE AR REBOCÁVEL VAZÃO 189 PCM E MOTOR DIESEL DE 63 CV- CHI DIURNO. AF_03/2016</t>
  </si>
  <si>
    <t xml:space="preserve">GERADOR PORTÁTIL MONOFÁSICO, POTÊNCIA 5500 VA, MOTOR A GASOLINA, POTÊNCIA DO MOTOR 13 CV - CHI DIURNO. AF_03/2016</t>
  </si>
  <si>
    <t xml:space="preserve">GRUPO GERADOR REBOCÁVEL, POTÊNCIA 66 KVA, MOTOR A DIESEL - CHI DIURNO. AF_03/2016</t>
  </si>
  <si>
    <t xml:space="preserve">GRUPO GERADOR ESTACIONÁRIO, POTÊNCIA 150 KVA, MOTOR A DIESEL- CHI DIURNO. AF_03/2016</t>
  </si>
  <si>
    <t xml:space="preserve">USINA DE MISTURA ASFÁLTICA À QUENTE, TIPO CONTRA FLUXO, PROD 40 A 80 TON/HORA - CHI DIURNO. AF_03/2016</t>
  </si>
  <si>
    <t xml:space="preserve">USINA DE ASFALTO À FRIO, CAPACIDADE DE 40 A 60 TON/HORA, ELÉTRICA POTÊNCIA 30 CV - CHI DIURNO. AF_03/2016</t>
  </si>
  <si>
    <t xml:space="preserve">USINA MISTURADORA DE SOLOS, CAPACIDADE DE 200 A 500 TON/H, POTENCIA 75KW - CHI DIURNO. AF_07/2016</t>
  </si>
  <si>
    <t xml:space="preserve">DISTRIBUIDOR DE AGREGADOS AUTOPROPELIDO, CAP 3 M3, A DIESEL, POTÊNCIA 176CV - CHI DIURNO. AF_07/2016</t>
  </si>
  <si>
    <t xml:space="preserve">TALHA MANUAL DE CORRENTE, CAPACIDADE DE 2 TON. COM ELEVAÇÃO DE 3 M - CHI DIURNO. AF_07/2016</t>
  </si>
  <si>
    <t xml:space="preserve">GRUA ASCENCIONAL, LANÇA DE 42 M, CAPACIDADE DE 1,5 T A 30 M, ALTURA ATÉ 39 M - CHI DIURNO. AF_08/2016</t>
  </si>
  <si>
    <t xml:space="preserve">PULVERIZADOR DE TINTA ELÉTRICO/MÁQUINA DE PINTURA AIRLESS, VAZÃO 2 L/MIN - CHI DIURNO. AF_08/2016</t>
  </si>
  <si>
    <t xml:space="preserve">MARTELO DEMOLIDOR PNEUMÁTICO MANUAL, 32 KG - CHI DIURNO. AF_09/2016</t>
  </si>
  <si>
    <t xml:space="preserve">COMPACTADOR DE SOLOS DE PERCUSÃO (SOQUETE) COM MOTOR A GASOLINA, POTÊNCIA 3 CV - CHI DIURNO. AF_09/2016</t>
  </si>
  <si>
    <t xml:space="preserve">RÉGUA VIBRATÓRIA DUPLA PARA CONCRETO, PESO DE 60KG, COMPRIMENTO 4 M, COM MOTOR A GASOLINA, POTÊNCIA 5,5 HP - CHI DIURNO. AF_09/2016</t>
  </si>
  <si>
    <t xml:space="preserve">POLIDORA DE PISO (POLITRIZ), PESO DE 100KG, DIÂMETRO 450 MM, MOTOR ELÉTRICO, POTÊNCIA 4 HP - CHI DIURNO. AF_09/2016</t>
  </si>
  <si>
    <t xml:space="preserve">DESEMPENADEIRA DE CONCRETO, PESO DE 75KG, 4 PÁS, MOTOR A GASOLINA, POTÊNCIA 5,5 HP - CHI DIURNO. AF_09/2016</t>
  </si>
  <si>
    <t xml:space="preserve">PERFURATRIZ PNEUMATICA MANUAL DE PESO MEDIO, MARTELETE, 18KG, COMPRIMENTO MÁXIMO DE CURSO DE 6 M, DIAMETRO DO PISTAO DE 5,5 CM - CHI DIURNO. AF_11/2016</t>
  </si>
  <si>
    <t xml:space="preserve">ROLO COMPACTADOR VIBRATORIO TANDEM, ACO LISO, POTENCIA 125 HP, PESO SEM/COM LASTRO 10,20/11,65 T, LARGURA DE TRABALHO 1,73 M - CHI DIURNO. AF_11/2016</t>
  </si>
  <si>
    <t xml:space="preserve">PERFURATRIZ MANUAL, TORQUE MAXIMO 55 KGF.M, POTENCIA 5 CV, COM DIAMETRO MAXIMO 8 1/2" - CHI DIURNO. AF_11/2016</t>
  </si>
  <si>
    <t xml:space="preserve">PERFURATRIZ SOBRE ESTEIRA, TORQUE MÁXIMO 600 KGF, POTÊNCIA ENTRE 50 E 60 HP, DIÂMETRO MÁXIMO 10 - CHI DIURNO. AF_11/2016</t>
  </si>
  <si>
    <t xml:space="preserve">ESCAVADEIRA HIDRAULICA SOBRE ESTEIRA, COM GARRA GIRATORIA DE MANDIBULAS, PESO OPERACIONAL ENTRE 22,00 E 25,50 TON, POTENCIA LIQUIDA ENTRE 150 E 160 HP - CHI DIURNO. AF_11/2016</t>
  </si>
  <si>
    <t xml:space="preserve">ESCAVADEIRA HIDRAULICA SOBRE ESTEIRA, EQUIPADA COM CLAMSHELL, COM CAPACIDADE DA CAÇAMBA ENTRE 1,20 E 1,50 M3, PESO OPERACIONAL ENTRE 20,00 E 22,00 TON, POTENCIA LIQUIDA ENTRE 150 E 160 HP - CHI DIURNO. AF_11/2016</t>
  </si>
  <si>
    <t xml:space="preserve">GRUPO GERADOR COM CARENAGEM, MOTOR DIESEL POTÊNCIA STANDART ENTRE 250 E 260 KVA - CHI DIURNO. AF_12/2016</t>
  </si>
  <si>
    <t xml:space="preserve">TRATOR DE PNEUS COM POTÊNCIA DE 122 CV, TRAÇÃO 4X4, COM VASSOURA MECÂNICA ACOPLADA - CHI DIURNO. AF_02/2017</t>
  </si>
  <si>
    <t xml:space="preserve">TRATOR DE PNEUS COM POTÊNCIA DE 122 CV, TRAÇÃO 4X4, COM GRADE DE DISCOS ACOPLADA - CHI DIURNO. AF_02/2017</t>
  </si>
  <si>
    <t xml:space="preserve">TRATOR DE PNEUS COM POTÊNCIA DE 85 CV, TRAÇÃO 4X4, COM GRADE DE DISCOS ACOPLADA - CHI DIURNO. AF_02/2017</t>
  </si>
  <si>
    <t xml:space="preserve">CAMINHÃO BASCULANTE 10 M3, TRUCADO, POTÊNCIA 230 CV, INCLUSIVE CAÇAMBA METÁLICA, COM DISTRIBUIDOR DE AGREGADOS ACOPLADO - CHI DIURNO. AF_02/2017</t>
  </si>
  <si>
    <t xml:space="preserve">TRATOR DE PNEUS COM POTÊNCIA DE 85 CV, TRAÇÃO 4X4, COM VASSOURA MECÂNICA ACOPLADA - CHI DIURNO. AF_02/2017</t>
  </si>
  <si>
    <t xml:space="preserve">MINICARREGADEIRA SOBRE RODAS POTENCIA 47HP CAPACIDADE OPERACAO 646 KG, COM VASSOURA MECÂNICA ACOPLADA - CHI DIURNO. AF_03/2017</t>
  </si>
  <si>
    <t xml:space="preserve">MÁQUINA DEMARCADORA DE FAIXA DE TRÁFEGO À FRIO, AUTOPROPELIDA, POTÊNCIA 38 HP - CHI DIURNO. AF_07/2016</t>
  </si>
  <si>
    <t xml:space="preserve">MINIESCAVADEIRA SOBRE ESTEIRAS, POTENCIA LIQUIDA DE *30* HP, PESO OPERACIONAL DE *3.500* KG - CHI DIURNO. AF_04/2017</t>
  </si>
  <si>
    <t xml:space="preserve">PERFURATRIZ ROTATIVA SOBRE ESTEIRA, TORQUE MAXIMO 2500 KGM, POTENCIA 110 HP, MOTOR DIESEL - CHI DIURNO. AF_05/2017</t>
  </si>
  <si>
    <t xml:space="preserve">COMPRESSOR DE AR, VAZAO DE 10 PCM, RESERVATORIO 100 L, PRESSAO DE TRABALHO ENTRE 6,9 E 9,7 BAR  POTENCIA 2 HP, TENSAO 110/220 V  CHI DIURNO. AF_05/2017</t>
  </si>
  <si>
    <t xml:space="preserve">ROLO COMPACTADOR DE PNEUS, ESTATICO, PRESSAO VARIAVEL, POTENCIA 110 HP, PESO SEM/COM LASTRO 10,8/27 T, LARGURA DE ROLAGEM 2,30 M - CHI DIURNO. AF_06/2017</t>
  </si>
  <si>
    <t xml:space="preserve">INVERSOR DE SOLDA MONOFÁSICO DE 160 A, POTÊNCIA DE 5400 W, TENSÃO DE 220 V, PARA SOLDA COM ELETRODOS DE 2,0 A 4,0 MM E PROCESSO TIG - CHI DIURNO. AF_06/2018</t>
  </si>
  <si>
    <t xml:space="preserve">LAVADORA DE ALTA PRESSAO (LAVA-JATO) PARA AGUA FRIA, PRESSAO DE OPERACAO ENTRE 1400 E 1900 LIB/POL2, VAZAO MAXIMA ENTRE 400 E 700 L/H - CHI DIURNO. AF_04/2019</t>
  </si>
  <si>
    <t xml:space="preserve">ROLO COMPACTADOR VIBRATÓRIO PÉ DE CARNEIRO PARA SOLOS, POTÊNCIA 80 HP, PESO OPERACIONAL SEM/COM LASTRO 7,4 / 8,8 T, LARGURA DE TRABALHO 1,68 M - MANUTENÇÃO. AF_02/2016</t>
  </si>
  <si>
    <t xml:space="preserve">ESCAVADEIRA HIDRÁULICA SOBRE ESTEIRAS, CAÇAMBA 0,80 M3, PESO OPERACIONAL 17 T, POTENCIA BRUTA 111 HP - DEPRECIAÇÃO. AF_06/2014</t>
  </si>
  <si>
    <t xml:space="preserve">ESCAVADEIRA HIDRÁULICA SOBRE ESTEIRAS, CAÇAMBA 0,80 M3, PESO OPERACIONAL 17 T, POTENCIA BRUTA 111 HP - JUROS. AF_06/2014</t>
  </si>
  <si>
    <t xml:space="preserve">ESCAVADEIRA HIDRÁULICA SOBRE ESTEIRAS, CAÇAMBA 0,80 M3, PESO OPERACIONAL 17 T, POTENCIA BRUTA 111 HP - MANUTENÇÃO. AF_06/2014</t>
  </si>
  <si>
    <t xml:space="preserve">ESCAVADEIRA HIDRÁULICA SOBRE ESTEIRAS, CAÇAMBA 0,80 M3, PESO OPERACIONAL 17 T, POTENCIA BRUTA 111 HP - MATERIAIS NA OPERAÇÃO. AF_06/2014</t>
  </si>
  <si>
    <t xml:space="preserve">GRADE DE DISCO CONTROLE REMOTO REBOCÁVEL, COM 24 DISCOS 24 X 6 MM COM PNEUS PARA TRANSPORTE - MANUTENÇÃO. AF_06/2014</t>
  </si>
  <si>
    <t xml:space="preserve">RETROESCAVADEIRA SOBRE RODAS COM CARREGADEIRA, TRAÇÃO 4X4, POTÊNCIA LÍQ. 88 HP, CAÇAMBA CARREG. CAP. MÍN. 1 M3, CAÇAMBA RETRO CAP. 0,26 M3, PESO OPERACIONAL MÍN. 6.674 KG, PROFUNDIDADE ESCAVAÇÃO MÁX. 4,37 M - MANUTENÇÃO. AF_06/2014</t>
  </si>
  <si>
    <t xml:space="preserve">RETROESCAVADEIRA SOBRE RODAS COM CARREGADEIRA, TRAÇÃO 4X2, POTÊNCIA LÍQ. 79 HP, CAÇAMBA CARREG. CAP. MÍN. 1 M3, CAÇAMBA RETRO CAP. 0,20 M3, PESO OPERACIONAL MÍN. 6.570 KG, PROFUNDIDADE ESCAVAÇÃO MÁX. 4,37 M - MANUTENÇÃO. AF_06/2014</t>
  </si>
  <si>
    <t xml:space="preserve">RETROESCAVADEIRA SOBRE RODAS COM CARREGADEIRA, TRAÇÃO 4X2, POTÊNCIA LÍQ. 79 HP, CAÇAMBA CARREG. CAP. MÍN. 1 M3, CAÇAMBA RETRO CAP. 0,20 M3, PESO OPERACIONAL MÍN. 6.570 KG, PROFUNDIDADE ESCAVAÇÃO MÁX. 4,37 M - MATERIAIS NA OPERAÇÃO. AF_06/2014</t>
  </si>
  <si>
    <t xml:space="preserve">ROLO COMPACTADOR VIBRATÓRIO DE UM CILINDRO AÇO LISO, POTÊNCIA 80 HP, PESO OPERACIONAL MÁXIMO 8,1 T, IMPACTO DINÂMICO 16,15 / 9,5 T, LARGURA DE TRABALHO 1,68 M - MANUTENÇÃO. AF_06/2014</t>
  </si>
  <si>
    <t xml:space="preserve">MOTOBOMBA CENTRÍFUGA, MOTOR A GASOLINA, POTÊNCIA 5,42 HP, BOCAIS 1 1/2" X 1", DIÂMETRO ROTOR 143 MM HM/Q = 6 MCA / 16,8 M3/H A 38 MCA / 6,6 M3/H - MANUTENÇÃO. AF_06/2014</t>
  </si>
  <si>
    <t xml:space="preserve">MOTOBOMBA CENTRÍFUGA, MOTOR A GASOLINA, POTÊNCIA 5,42 HP, BOCAIS 1 1/2" X 1", DIÂMETRO ROTOR 143 MM HM/Q = 6 MCA / 16,8 M3/H A 38 MCA / 6,6 M3/H - MATERIAIS NA OPERAÇÃO. AF_06/2014</t>
  </si>
  <si>
    <t xml:space="preserve">CAMINHÃO BASCULANTE 6 M3, PESO BRUTO TOTAL 16.000 KG, CARGA ÚTIL MÁXIMA 13.071 KG, DISTÂNCIA ENTRE EIXOS 4,80 M, POTÊNCIA 230 CV INCLUSIVE CAÇAMBA METÁLICA - MANUTENÇÃO. AF_06/2014</t>
  </si>
  <si>
    <t xml:space="preserve">USINA DE CONCRETO FIXA, CAPACIDADE NOMINAL DE 90 A 120 M3/H, SEM SILO - MATERIAIS NA OPERAÇÃO. AF_07/2016</t>
  </si>
  <si>
    <t xml:space="preserve">CAMINHÃO TOCO, PBT 16.000 KG, CARGA ÚTIL MÁX. 10.685 KG, DIST. ENTRE EIXOS 4,8 M, POTÊNCIA 189 CV, INCLUSIVE CARROCERIA FIXA ABERTA DE MADEIRA P/ TRANSPORTE GERAL DE CARGA SECA, DIMEN. APROX. 2,5 X 7,00 X 0,50 M - MANUTENÇÃO. AF_06/2014</t>
  </si>
  <si>
    <t xml:space="preserve">USINA MISTURADORA DE SOLOS, CAPACIDADE DE 200 A 500 TON/H, POTENCIA 75KW - MANUTENÇÃO. AF_07/2016</t>
  </si>
  <si>
    <t xml:space="preserve">VIBROACABADORA DE ASFALTO SOBRE ESTEIRAS, LARGURA DE PAVIMENTAÇÃO 1,90 M A 5,30 M, POTÊNCIA 105 HP CAPACIDADE 450 T/H - MANUTENÇÃO. AF_11/2014</t>
  </si>
  <si>
    <t xml:space="preserve">VIBROACABADORA DE ASFALTO SOBRE ESTEIRAS, LARGURA DE PAVIMENTAÇÃO 1,90 M A 5,30 M, POTÊNCIA 105 HP CAPACIDADE 450 T/H - MATERIAIS NA OPERAÇÃO. AF_11/2014</t>
  </si>
  <si>
    <t xml:space="preserve">TRATOR DE PNEUS, POTÊNCIA 85 CV, TRAÇÃO 4X4, PESO COM LASTRO DE 4.675 KG - MANUTENÇÃO. AF_06/2014</t>
  </si>
  <si>
    <t xml:space="preserve">TRATOR DE PNEUS, POTÊNCIA 85 CV, TRAÇÃO 4X4, PESO COM LASTRO DE 4.675 KG - MATERIAIS NA OPERAÇÃO. AF_06/2014</t>
  </si>
  <si>
    <t xml:space="preserve">TRATOR DE ESTEIRAS, POTÊNCIA 170 HP, PESO OPERACIONAL 19 T, CAÇAMBA 5,2 M3 - MATERIAIS NA OPERAÇÃO. AF_06/2014</t>
  </si>
  <si>
    <t xml:space="preserve">TRATOR DE ESTEIRAS, POTÊNCIA 150 HP, PESO OPERACIONAL 16,7 T, COM RODA MOTRIZ ELEVADA E LÂMINA 3,18 M3 - MATERIAIS NA OPERAÇÃO. AF_06/2014</t>
  </si>
  <si>
    <t xml:space="preserve">TRATOR DE ESTEIRAS, POTÊNCIA 347 HP, PESO OPERACIONAL 38,5 T, COM LÂMINA 8,70 M3 - MATERIAIS NA OPERAÇÃO. AF_06/2014</t>
  </si>
  <si>
    <t xml:space="preserve">TRATOR DE ESTEIRAS, POTÊNCIA 100 HP, PESO OPERACIONAL 9,4 T, COM LÂMINA 2,19 M3 - MANUTENÇÃO. AF_06/2014</t>
  </si>
  <si>
    <t xml:space="preserve">ROLO COMPACTADOR VIBRATÓRIO REBOCÁVEL, CILINDRO DE AÇO LISO, POTÊNCIA DE TRAÇÃO DE 65 CV, PESO 4,7 T, IMPACTO DINÂMICO 18,3 T, LARGURA DE TRABALHO 1,67 M - MANUTENÇÃO. AF_02/2016</t>
  </si>
  <si>
    <t xml:space="preserve">ROLO COMPACTADOR VIBRATÓRIO TANDEM AÇO LISO, POTÊNCIA 58 HP, PESO SEM/COM LASTRO 6,5 / 9,4 T, LARGURA DE TRABALHO 1,2 M - MANUTENÇÃO. AF_06/2014</t>
  </si>
  <si>
    <t xml:space="preserve">ROLO COMPACTADOR VIBRATÓRIO TANDEM AÇO LISO, POTÊNCIA 58 HP, PESO SEM/COM LASTRO 6,5 / 9,4 T, LARGURA DE TRABALHO 1,2 M - MATERIAIS NA OPERAÇÃO. AF_06/2014</t>
  </si>
  <si>
    <t xml:space="preserve">RETROESCAVADEIRA SOBRE RODAS COM CARREGADEIRA, TRAÇÃO 4X4, POTÊNCIA LÍQ. 72 HP, CAÇAMBA CARREG. CAP. MÍN. 0,79 M3, CAÇAMBA RETRO CAP. 0,18 M3, PESO OPERACIONAL MÍN. 7.140 KG, PROFUNDIDADE ESCAVAÇÃO MÁX. 4,50 M - MANUTENÇÃO. AF_06/2014</t>
  </si>
  <si>
    <t xml:space="preserve">RETROESCAVADEIRA SOBRE RODAS COM CARREGADEIRA, TRAÇÃO 4X4, POTÊNCIA LÍQ. 72 HP, CAÇAMBA CARREG. CAP. MÍN. 0,79 M3, CAÇAMBA RETRO CAP. 0,18 M3, PESO OPERACIONAL MÍN. 7.140 KG, PROFUNDIDADE ESCAVAÇÃO MÁX. 4,50 M - MATERIAIS NA OPERAÇÃO. AF_06/2014</t>
  </si>
  <si>
    <t xml:space="preserve">ROLO COMPACTADOR VIBRATÓRIO PÉ DE CARNEIRO, OPERADO POR CONTROLE REMOTO, POTÊNCIA 12,5 KW, PESO OPERACIONAL 1,675 T, LARGURA DE TRABALHO 0,85 M - DEPRECIAÇÃO. AF_02/2016</t>
  </si>
  <si>
    <t xml:space="preserve">ROLO COMPACTADOR VIBRATÓRIO PÉ DE CARNEIRO, OPERADO POR CONTROLE REMOTO, POTÊNCIA 12,5 KW, PESO OPERACIONAL 1,675 T, LARGURA DE TRABALHO 0,85 M - MANUTENÇÃO. AF_02/2016</t>
  </si>
  <si>
    <t xml:space="preserve">USINA DE LAMA ASFÁLTICA, PROD 30 A 50 T/H, SILO DE AGREGADO 7 M3, RESERVATÓRIOS PARA EMULSÃO E ÁGUA DE 2,3 M3 CADA, MISTURADOR TIPO PUG MILL A SER MONTADO SOBRE CAMINHÃO - MANUTENÇÃO. AF_10/2014</t>
  </si>
  <si>
    <t xml:space="preserve">USINA DE LAMA ASFÁLTICA, PROD 30 A 50 T/H, SILO DE AGREGADO 7 M3, RESERVATÓRIOS PARA EMULSÃO E ÁGUA DE 2,3 M3 CADA, MISTURADOR TIPO PUG MILL A SER MONTADO SOBRE CAMINHÃO - MATERIAIS NA OPERAÇÃO. AF_10/2014</t>
  </si>
  <si>
    <t xml:space="preserve">CAMINHÃO PIPA 6.000 L, PESO BRUTO TOTAL 13.000 KG, DISTÂNCIA ENTRE EIXOS 4,80 M, POTÊNCIA 189 CV INCLUSIVE TANQUE DE AÇO PARA TRANSPORTE DE ÁGUA, CAPACIDADE 6 M3 - MATERIAIS NA OPERAÇÃO. AF_06/2014</t>
  </si>
  <si>
    <t xml:space="preserve">CAMINHÃO TOCO, PESO BRUTO TOTAL 14.300 KG, CARGA ÚTIL MÁXIMA 9590 KG, DISTÂNCIA ENTRE EIXOS 4,76 M, POTÊNCIA 185 CV (NÃO INCLUI CARROCERIA) - MANUTENÇÃO. AF_06/2014</t>
  </si>
  <si>
    <t xml:space="preserve">CAMINHÃO TOCO, PESO BRUTO TOTAL 16.000 KG, CARGA ÚTIL MÁXIMA DE 10.685 KG, DISTÂNCIA ENTRE EIXOS 4,80 M, POTÊNCIA 189 CV EXCLUSIVE CARROCERIA - MANUTENÇÃO. AF_06/2014</t>
  </si>
  <si>
    <t xml:space="preserve">CAMINHÃO PIPA 10.000 L TRUCADO, PESO BRUTO TOTAL 23.000 KG, CARGA ÚTIL MÁXIMA 15.935 KG, DISTÂNCIA ENTRE EIXOS 4,8 M, POTÊNCIA 230 CV, INCLUSIVE TANQUE DE AÇO PARA TRANSPORTE DE ÁGUA - MANUTENÇÃO. AF_06/2014</t>
  </si>
  <si>
    <t xml:space="preserve">ESPARGIDOR DE ASFALTO PRESSURIZADO COM TANQUE DE 2500 L, REBOCÁVEL COM MOTOR A GASOLINA POTÊNCIA 3,4 HP - MANUTENÇÃO. AF_07/2014</t>
  </si>
  <si>
    <t xml:space="preserve">ESPARGIDOR DE ASFALTO PRESSURIZADO COM TANQUE DE 2500 L, REBOCÁVEL COM MOTOR A GASOLINA POTÊNCIA 3,4 HP - MATERIAIS NA OPERAÇÃO. AF_07/2014</t>
  </si>
  <si>
    <t xml:space="preserve">MOTONIVELADORA POTÊNCIA BÁSICA LÍQUIDA (PRIMEIRA MARCHA) 125 HP, PESO BRUTO 13032 KG, LARGURA DA LÂMINA DE 3,7 M - MANUTENÇÃO. AF_06/2014</t>
  </si>
  <si>
    <t xml:space="preserve">PÁ CARREGADEIRA SOBRE RODAS, POTÊNCIA 197 HP, CAPACIDADE DA CAÇAMBA 2,5 A 3,5 M3, PESO OPERACIONAL 18338 KG - MATERIAIS NA OPERAÇÃO. AF_06/2014</t>
  </si>
  <si>
    <t xml:space="preserve">COMPRESSOR DE AR REBOCÁVEL, VAZÃO 189 PCM, PRESSÃO EFETIVA DE TRABALHO 102 PSI, MOTOR DIESEL, POTÊNCIA 63 CV - MANUTENÇÃO. AF_06/2015</t>
  </si>
  <si>
    <t xml:space="preserve">BOMBA SUBMERSÍVEL ELÉTRICA TRIFÁSICA, POTÊNCIA 2,96 HP, Ø ROTOR 144 MM SEMI-ABERTO, BOCAL DE SAÍDA Ø 2, HM/Q = 2 MCA / 38,8 M3/H A 28 MCA / 5 M3/H - MANUTENÇÃO. AF_06/2014</t>
  </si>
  <si>
    <t xml:space="preserve">TANQUE DE ASFALTO ESTACIONÁRIO COM SERPENTINA, CAPACIDADE 30.000 L - DEPRECIAÇÃO. AF_06/2014</t>
  </si>
  <si>
    <t xml:space="preserve">TANQUE DE ASFALTO ESTACIONÁRIO COM SERPENTINA, CAPACIDADE 30.000 L - JUROS. AF_06/2014</t>
  </si>
  <si>
    <t xml:space="preserve">TANQUE DE ASFALTO ESTACIONÁRIO COM SERPENTINA, CAPACIDADE 30.000 L - MANUTENÇÃO. AF_06/2014</t>
  </si>
  <si>
    <t xml:space="preserve">TANQUE DE ASFALTO ESTACIONÁRIO COM SERPENTINA, CAPACIDADE 30.000 L - MATERIAIS NA OPERAÇÃO. AF_06/2014</t>
  </si>
  <si>
    <t xml:space="preserve">ROLO COMPACTADOR DE PNEUS ESTÁTICO, PRESSÃO VARIÁVEL, POTÊNCIA 111 HP, PESO SEM/COM LASTRO 9,5 / 26 T, LARGURA DE TRABALHO 1,90 M - DEPRECIAÇÃO. AF_07/2014</t>
  </si>
  <si>
    <t xml:space="preserve">ROLO COMPACTADOR DE PNEUS ESTÁTICO, PRESSÃO VARIÁVEL, POTÊNCIA 111 HP, PESO SEM/COM LASTRO 9,5 / 26 T, LARGURA DE TRABALHO 1,90 M - JUROS. AF_07/2014</t>
  </si>
  <si>
    <t xml:space="preserve">ROLO COMPACTADOR DE PNEUS ESTÁTICO, PRESSÃO VARIÁVEL, POTÊNCIA 111 HP, PESO SEM/COM LASTRO 9,5 / 26 T, LARGURA DE TRABALHO 1,90 M - MANUTENÇÃO. AF_07/2014</t>
  </si>
  <si>
    <t xml:space="preserve">MOTOBOMBA TRASH (PARA ÁGUA SUJA) AUTO ESCORVANTE, MOTOR GASOLINA DE 6,41 HP, DIÂMETROS DE SUCÇÃO X RECALQUE: 3" X 3", HM/Q = 10 MCA / 60 M3/H A 23 MCA / 0 M3/H - DEPRECIAÇÃO. AF_10/2014</t>
  </si>
  <si>
    <t xml:space="preserve">MOTOBOMBA TRASH (PARA ÁGUA SUJA) AUTO ESCORVANTE, MOTOR GASOLINA DE 6,41 HP, DIÂMETROS DE SUCÇÃO X RECALQUE: 3" X 3", HM/Q = 10 MCA / 60 M3/H A 23 MCA / 0 M3/H - JUROS. AF_10/2014</t>
  </si>
  <si>
    <t xml:space="preserve">MOTOBOMBA TRASH (PARA ÁGUA SUJA) AUTO ESCORVANTE, MOTOR GASOLINA DE 6,41 HP, DIÂMETROS DE SUCÇÃO X RECALQUE: 3" X 3", HM/Q = 10 MCA / 60 M3/H A 23 MCA / 0 M3/H - MANUTENÇÃO. AF_10/2014</t>
  </si>
  <si>
    <t xml:space="preserve">MOTOBOMBA TRASH (PARA ÁGUA SUJA) AUTO ESCORVANTE, MOTOR GASOLINA DE 6,41 HP, DIÂMETROS DE SUCÇÃO X RECALQUE: 3" X 3", HM/Q = 10 MCA / 60 M3/H A 23 MCA / 0 M3/H - MATERIAIS NA OPERAÇÃO. AF_10/2014</t>
  </si>
  <si>
    <t xml:space="preserve">ROLO COMPACTADOR PE DE CARNEIRO VIBRATORIO, POTENCIA 125 HP, PESO OPERACIONAL SEM/COM LASTRO 11,95 / 13,30 T, IMPACTO DINAMICO 38,5 / 22,5 T, LARGURA DE TRABALHO 2,15 M - DEPRECIAÇÃO. AF_06/2014</t>
  </si>
  <si>
    <t xml:space="preserve">ROLO COMPACTADOR PE DE CARNEIRO VIBRATORIO, POTENCIA 125 HP, PESO OPERACIONAL SEM/COM LASTRO 11,95 / 13,30 T, IMPACTO DINAMICO 38,5 / 22,5 T, LARGURA DE TRABALHO 2,15 M - JUROS. AF_06/2014</t>
  </si>
  <si>
    <t xml:space="preserve">ROLO COMPACTADOR PE DE CARNEIRO VIBRATORIO, POTENCIA 125 HP, PESO OPERACIONAL SEM/COM LASTRO 11,95 / 13,30 T, IMPACTO DINAMICO 38,5 / 22,5 T, LARGURA DE TRABALHO 2,15 M - MANUTENÇÃO. AF_06/2014</t>
  </si>
  <si>
    <t xml:space="preserve">ROLO COMPACTADOR PE DE CARNEIRO VIBRATORIO, POTENCIA 125 HP, PESO OPERACIONAL SEM/COM LASTRO 11,95 / 13,30 T, IMPACTO DINAMICO 38,5 / 22,5 T, LARGURA DE TRABALHO 2,15 M - MATERIAIS NA OPERAÇÃO. AF_06/2014</t>
  </si>
  <si>
    <t xml:space="preserve">CAMINHÃO BASCULANTE 6 M3 TOCO, PESO BRUTO TOTAL 16.000 KG, CARGA ÚTIL MÁXIMA 11.130 KG, DISTÂNCIA ENTRE EIXOS 5,36 M, POTÊNCIA 185 CV, INCLUSIVE CAÇAMBA METÁLICA - DEPRECIAÇÃO. AF_06/2014</t>
  </si>
  <si>
    <t xml:space="preserve">CAMINHÃO BASCULANTE 6 M3 TOCO, PESO BRUTO TOTAL 16.000 KG, CARGA ÚTIL MÁXIMA 11.130 KG, DISTÂNCIA ENTRE EIXOS 5,36 M, POTÊNCIA 185 CV, INCLUSIVE CAÇAMBA METÁLICA - JUROS. AF_06/2014</t>
  </si>
  <si>
    <t xml:space="preserve">CAMINHÃO BASCULANTE 6 M3 TOCO, PESO BRUTO TOTAL 16.000 KG, CARGA ÚTIL MÁXIMA 11.130 KG, DISTÂNCIA ENTRE EIXOS 5,36 M, POTÊNCIA 185 CV, INCLUSIVE CAÇAMBA METÁLICA - MANUTENÇÃO. AF_06/2014</t>
  </si>
  <si>
    <t xml:space="preserve">CAMINHÃO BASCULANTE 6 M3 TOCO, PESO BRUTO TOTAL 16.000 KG, CARGA ÚTIL MÁXIMA 11.130 KG, DISTÂNCIA ENTRE EIXOS 5,36 M, POTÊNCIA 185 CV, INCLUSIVE CAÇAMBA METÁLICA - MATERIAIS NA OPERAÇÃO. AF_06/2014</t>
  </si>
  <si>
    <t xml:space="preserve">TRATOR DE PNEUS, POTÊNCIA 122 CV, TRAÇÃO 4X4, PESO COM LASTRO DE 4.510 KG - DEPRECIAÇÃO. AF_06/2014</t>
  </si>
  <si>
    <t xml:space="preserve">TRATOR DE PNEUS, POTÊNCIA 122 CV, TRAÇÃO 4X4, PESO COM LASTRO DE 4.510 KG - JUROS. AF_06/2014</t>
  </si>
  <si>
    <t xml:space="preserve">TRATOR DE PNEUS, POTÊNCIA 122 CV, TRAÇÃO 4X4, PESO COM LASTRO DE 4.510 KG - MANUTENÇÃO. AF_06/2014</t>
  </si>
  <si>
    <t xml:space="preserve">TRATOR DE PNEUS, POTÊNCIA 122 CV, TRAÇÃO 4X4, PESO COM LASTRO DE 4.510 KG - MATERIAIS NA OPERAÇÃO. AF_06/2014</t>
  </si>
  <si>
    <t xml:space="preserve">RETROESCAVADEIRA SOBRE RODAS COM CARREGADEIRA, TRAÇÃO 4X4, POTÊNCIA LÍQ. 88 HP, CAÇAMBA CARREG. CAP. MÍN. 1 M3, CAÇAMBA RETRO CAP. 0,26 M3, PESO OPERACIONAL MÍN. 6.674 KG, PROFUNDIDADE ESCAVAÇÃO MÁX. 4,37 M - MATERIAIS NA OPERAÇÃO. AF_06/2014</t>
  </si>
  <si>
    <t xml:space="preserve">ROLO COMPACTADOR VIBRATÓRIO DE UM CILINDRO AÇO LISO, POTÊNCIA 80 HP, PESO OPERACIONAL MÁXIMO 8,1 T, IMPACTO DINÂMICO 16,15 / 9,5 T, LARGURA DE TRABALHO 1,68 M - MATERIAIS NA OPERAÇÃO. AF_06/2014</t>
  </si>
  <si>
    <t xml:space="preserve">CAMINHÃO BASCULANTE 6 M3, PESO BRUTO TOTAL 16.000 KG, CARGA ÚTIL MÁXIMA 13.071 KG, DISTÂNCIA ENTRE EIXOS 4,80 M, POTÊNCIA 230 CV INCLUSIVE CAÇAMBA METÁLICA - MATERIAIS NA OPERAÇÃO. AF_06/2014</t>
  </si>
  <si>
    <t xml:space="preserve">USINA DE CONCRETO FIXA, CAPACIDADE NOMINAL DE 90 A 120 M3/H, SEM SILO - MANUTENÇÃO. AF_07/2016</t>
  </si>
  <si>
    <t xml:space="preserve">CAMINHÃO TOCO, PBT 16.000 KG, CARGA ÚTIL MÁX. 10.685 KG, DIST. ENTRE EIXOS 4,8 M, POTÊNCIA 189 CV, INCLUSIVE CARROCERIA FIXA ABERTA DE MADEIRA P/ TRANSPORTE GERAL DE CARGA SECA, DIMEN. APROX. 2,5 X 7,00 X 0,50 M - MATERIAIS NA OPERAÇÃO. AF_06/2014</t>
  </si>
  <si>
    <t xml:space="preserve">VASSOURA MECÂNICA REBOCÁVEL COM ESCOVA CILÍNDRICA, LARGURA ÚTIL DE VARRIMENTO DE 2,44 M - MANUTENÇÃO. AF_06/2014</t>
  </si>
  <si>
    <t xml:space="preserve">TRATOR DE ESTEIRAS, POTÊNCIA 170 HP, PESO OPERACIONAL 19 T, CAÇAMBA 5,2 M3 - MANUTENÇÃO. AF_06/2014</t>
  </si>
  <si>
    <t xml:space="preserve">TRATOR DE ESTEIRAS, POTÊNCIA 150 HP, PESO OPERACIONAL 16,7 T, COM RODA MOTRIZ ELEVADA E LÂMINA 3,18 M3 - MANUTENÇÃO. AF_06/2014</t>
  </si>
  <si>
    <t xml:space="preserve">TRATOR DE ESTEIRAS, POTÊNCIA 347 HP, PESO OPERACIONAL 38,5 T, COM LÂMINA 8,70 M3 - MANUTENÇÃO. AF_06/2014</t>
  </si>
  <si>
    <t xml:space="preserve">TRATOR DE ESTEIRAS, POTÊNCIA 100 HP, PESO OPERACIONAL 9,4 T, COM LÂMINA 2,19 M3 - MATERIAIS NA OPERAÇÃO. AF_06/2014</t>
  </si>
  <si>
    <t xml:space="preserve">ROLO COMPACTADOR VIBRATÓRIO REBOCÁVEL, CILINDRO DE AÇO LISO, POTÊNCIA DE TRAÇÃO DE 65 CV, PESO 4,7 T, IMPACTO DINÂMICO 18,3 T, LARGURA DE TRABALHO 1,67 M - DEPRECIAÇÃO. AF_02/2016</t>
  </si>
  <si>
    <t xml:space="preserve">CAMINHÃO TOCO, PESO BRUTO TOTAL 14.300 KG, CARGA ÚTIL MÁXIMA 9590 KG, DISTÂNCIA ENTRE EIXOS 4,76 M, POTÊNCIA 185 CV (NÃO INCLUI CARROCERIA) - MATERIAIS NA OPERAÇÃO. AF_06/2014</t>
  </si>
  <si>
    <t xml:space="preserve">CAMINHÃO TOCO, PESO BRUTO TOTAL 16.000 KG, CARGA ÚTIL MÁXIMA DE 10.685 KG, DISTÂNCIA ENTRE EIXOS 4,80 M, POTÊNCIA 189 CV EXCLUSIVE CARROCERIA - MATERIAIS NA OPERAÇÃO. AF_06/2014</t>
  </si>
  <si>
    <t xml:space="preserve">CAMINHÃO PIPA 10.000 L TRUCADO, PESO BRUTO TOTAL 23.000 KG, CARGA ÚTIL MÁXIMA 15.935 KG, DISTÂNCIA ENTRE EIXOS 4,8 M, POTÊNCIA 230 CV, INCLUSIVE TANQUE DE AÇO PARA TRANSPORTE DE ÁGUA - MATERIAIS NA OPERAÇÃO. AF_06/2014</t>
  </si>
  <si>
    <t xml:space="preserve">GRADE DE DISCO REBOCÁVEL COM 20 DISCOS 24" X 6 MM COM PNEUS PARA TRANSPORTE - DEPRECIAÇÃO. AF_06/2014</t>
  </si>
  <si>
    <t xml:space="preserve">GRADE DE DISCO REBOCÁVEL COM 20 DISCOS 24" X 6 MM COM PNEUS PARA TRANSPORTE - MANUTENÇÃO. AF_06/2014</t>
  </si>
  <si>
    <t xml:space="preserve">MOTONIVELADORA POTÊNCIA BÁSICA LÍQUIDA (PRIMEIRA MARCHA) 125 HP, PESO BRUTO 13032 KG, LARGURA DA LÂMINA DE 3,7 M - MATERIAIS NA OPERAÇÃO. AF_06/2014</t>
  </si>
  <si>
    <t xml:space="preserve">PÁ CARREGADEIRA SOBRE RODAS, POTÊNCIA LÍQUIDA 128 HP, CAPACIDADE DA CAÇAMBA 1,7 A 2,8 M3, PESO OPERACIONAL 11632 KG - MANUTENÇÃO. AF_06/2014</t>
  </si>
  <si>
    <t xml:space="preserve">PÁ CARREGADEIRA SOBRE RODAS, POTÊNCIA LÍQUIDA 128 HP, CAPACIDADE DA CAÇAMBA 1,7 A 2,8 M3, PESO OPERACIONAL 11632 KG - MATERIAIS NA OPERAÇÃO. AF_06/2014</t>
  </si>
  <si>
    <t xml:space="preserve">PÁ CARREGADEIRA SOBRE RODAS, POTÊNCIA 197 HP, CAPACIDADE DA CAÇAMBA 2,5 A 3,5 M3, PESO OPERACIONAL 18338 KG - MANUTENÇÃO. AF_06/2014</t>
  </si>
  <si>
    <t xml:space="preserve">MARTELETE OU ROMPEDOR PNEUMÁTICO MANUAL, 28 KG, COM SILENCIADOR - MANUTENÇÃO. AF_07/2016</t>
  </si>
  <si>
    <t xml:space="preserve">COMPRESSOR DE AR REBOCÁVEL, VAZÃO 189 PCM, PRESSÃO EFETIVA DE TRABALHO 102 PSI, MOTOR DIESEL, POTÊNCIA 63 CV - MATERIAIS NA OPERAÇÃO. AF_06/2015</t>
  </si>
  <si>
    <t xml:space="preserve">BOMBA SUBMERSÍVEL ELÉTRICA TRIFÁSICA, POTÊNCIA 2,96 HP, Ø ROTOR 144 MM SEMI-ABERTO, BOCAL DE SAÍDA Ø 2, HM/Q = 2 MCA / 38,8 M3/H A 28 MCA / 5 M3/H - MATERIAIS NA OPERAÇÃO. AF_06/2014</t>
  </si>
  <si>
    <t xml:space="preserve">CAMINHÃO PIPA 6.000 L, PESO BRUTO TOTAL 13.000 KG, DISTÂNCIA ENTRE EIXOS 4,80 M, POTÊNCIA 189 CV INCLUSIVE TANQUE DE AÇO PARA TRANSPORTE DE ÁGUA, CAPACIDADE 6 M3 - MANUTENÇÃO. AF_06/2014</t>
  </si>
  <si>
    <t xml:space="preserve">ROLO COMPACTADOR DE PNEUS ESTÁTICO, PRESSÃO VARIÁVEL, POTÊNCIA 111 HP, PESO SEM/COM LASTRO 9,5 / 26 T, LARGURA DE TRABALHO 1,90 M - MATERIAIS NA OPERAÇÃO. AF_07/2014</t>
  </si>
  <si>
    <t xml:space="preserve">GRUPO GERADOR ESTACIONÁRIO, MOTOR DIESEL POTÊNCIA 170 KVA - DEPRECIAÇÃO. AF_02/2016</t>
  </si>
  <si>
    <t xml:space="preserve">GRUPO GERADOR ESTACIONÁRIO, MOTOR DIESEL POTÊNCIA 170 KVA - MANUTENÇÃO. AF_02/2016</t>
  </si>
  <si>
    <t xml:space="preserve">ROLO COMPACTADOR VIBRATÓRIO PÉ DE CARNEIRO PARA SOLOS, POTÊNCIA 80 HP, PESO OPERACIONAL SEM/COM LASTRO 7,4 / 8,8 T, LARGURA DE TRABALHO 1,68 M - DEPRECIAÇÃO. AF_02/2016</t>
  </si>
  <si>
    <t xml:space="preserve">GRUPO GERADOR ESTACIONÁRIO, MOTOR DIESEL POTÊNCIA 170 KVA - MATERIAIS NA OPERAÇÃO. AF_02/2016</t>
  </si>
  <si>
    <t xml:space="preserve">ROLO COMPACTADOR VIBRATÓRIO PÉ DE CARNEIRO PARA SOLOS, POTÊNCIA 80 HP, PESO OPERACIONAL SEM/COM LASTRO 7,4 / 8,8 T, LARGURA DE TRABALHO 1,68 M - JUROS. AF_02/2016</t>
  </si>
  <si>
    <t xml:space="preserve">ROLO COMPACTADOR VIBRATÓRIO PÉ DE CARNEIRO PARA SOLOS, POTÊNCIA 80 HP, PESO OPERACIONAL SEM/COM LASTRO 7,4 / 8,8 T, LARGURA DE TRABALHO 1,68 M - MATERIAIS NA OPERAÇÃO. AF_02/2016</t>
  </si>
  <si>
    <t xml:space="preserve">CAMINHÃO TOCO, PBT 14.300 KG, CARGA ÚTIL MÁX. 9.710 KG, DIST. ENTRE EIXOS 3,56 M, POTÊNCIA 185 CV, INCLUSIVE CARROCERIA FIXA ABERTA DE MADEIRA P/ TRANSPORTE GERAL DE CARGA SECA, DIMEN. APROX. 2,50 X 6,50 X 0,50 M - MANUTENÇÃO. AF_06/2014</t>
  </si>
  <si>
    <t xml:space="preserve">CAMINHÃO TOCO, PBT 14.300 KG, CARGA ÚTIL MÁX. 9.710 KG, DIST. ENTRE EIXOS 3,56 M, POTÊNCIA 185 CV, INCLUSIVE CARROCERIA FIXA ABERTA DE MADEIRA P/ TRANSPORTE GERAL DE CARGA SECA, DIMEN. APROX. 2,50 X 6,50 X 0,50 M - MATERIAIS NA OPERAÇÃO. AF_06/2014</t>
  </si>
  <si>
    <t xml:space="preserve">ESPARGIDOR DE ASFALTO PRESSURIZADO, TANQUE 6 M3 COM ISOLAÇÃO TÉRMICA, AQUECIDO COM 2 MAÇARICOS, COM BARRA ESPARGIDORA 3,60 M, MONTADO SOBRE CAMINHÃO  TOCO, PBT 14.300 KG, POTÊNCIA 185 CV - MANUTENÇÃO. AF_08/2015</t>
  </si>
  <si>
    <t xml:space="preserve">GRUPO DE SOLDAGEM COM GERADOR A DIESEL 60 CV PARA SOLDA ELÉTRICA, SOBRE 04 RODAS, COM MOTOR 4 CILINDROS 600 A - DEPRECIAÇÃO. AF_02/2016</t>
  </si>
  <si>
    <t xml:space="preserve">GRUPO DE SOLDAGEM COM GERADOR A DIESEL 60 CV PARA SOLDA ELÉTRICA, SOBRE 04 RODAS, COM MOTOR 4 CILINDROS 600 A - MANUTENÇÃO. AF_02/2016</t>
  </si>
  <si>
    <t xml:space="preserve">GRUPO DE SOLDAGEM COM GERADOR A DIESEL 60 CV PARA SOLDA ELÉTRICA, SOBRE 04 RODAS, COM MOTOR 4 CILINDROS 600 A - MATERIAIS NA OPERAÇÃO. AF_02/2016</t>
  </si>
  <si>
    <t xml:space="preserve">GRUPO DE SOLDAGEM COM GERADOR A DIESEL 60 CV PARA SOLDA ELÉTRICA, SOBRE 04 RODAS, COM MOTOR 4 CILINDROS 600 A - JUROS. AF_02/2016</t>
  </si>
  <si>
    <t xml:space="preserve">GRADE DE DISCO REBOCÁVEL COM 20 DISCOS 24" X 6 MM COM PNEUS PARA TRANSPORTE - JUROS. AF_06/2014</t>
  </si>
  <si>
    <t xml:space="preserve">BETONEIRA CAPACIDADE NOMINAL 400 L, CAPACIDADE DE MISTURA 310 L, MOTOR A DIESEL POTÊNCIA 5,0 HP, SEM CARREGADOR - DEPRECIAÇÃO. AF_06/2014</t>
  </si>
  <si>
    <t xml:space="preserve">BETONEIRA CAPACIDADE NOMINAL 400 L, CAPACIDADE DE MISTURA 310 L, MOTOR A DIESEL POTÊNCIA 5,0 HP, SEM CARREGADOR - JUROS. AF_06/2014</t>
  </si>
  <si>
    <t xml:space="preserve">BETONEIRA CAPACIDADE NOMINAL 400 L, CAPACIDADE DE MISTURA 310 L, MOTOR A DIESEL POTÊNCIA 5,0 HP, SEM CARREGADOR - MANUTENÇÃO. AF_06/2014</t>
  </si>
  <si>
    <t xml:space="preserve">BETONEIRA CAPACIDADE NOMINAL 400 L, CAPACIDADE DE MISTURA 310 L, MOTOR A DIESEL POTÊNCIA 5,0 HP, SEM CARREGADOR - MATERIAIS NA OPERAÇÃO. AF_06/2014</t>
  </si>
  <si>
    <t xml:space="preserve">MISTURADOR DE ARGAMASSA, EIXO HORIZONTAL, CAPACIDADE DE MISTURA 300 KG, MOTOR ELÉTRICO POTÊNCIA 5 CV - DEPRECIAÇÃO. AF_06/2014</t>
  </si>
  <si>
    <t xml:space="preserve">MISTURADOR DE ARGAMASSA, EIXO HORIZONTAL, CAPACIDADE DE MISTURA 300 KG, MOTOR ELÉTRICO POTÊNCIA 5 CV - JUROS. AF_06/2014</t>
  </si>
  <si>
    <t xml:space="preserve">MISTURADOR DE ARGAMASSA, EIXO HORIZONTAL, CAPACIDADE DE MISTURA 300 KG, MOTOR ELÉTRICO POTÊNCIA 5 CV - MANUTENÇÃO. AF_06/2014</t>
  </si>
  <si>
    <t xml:space="preserve">MISTURADOR DE ARGAMASSA, EIXO HORIZONTAL, CAPACIDADE DE MISTURA 300 KG, MOTOR ELÉTRICO POTÊNCIA 5 CV - MATERIAIS NA OPERAÇÃO. AF_06/2014</t>
  </si>
  <si>
    <t xml:space="preserve">MISTURADOR DE ARGAMASSA, EIXO HORIZONTAL, CAPACIDADE DE MISTURA 600 KG, MOTOR ELÉTRICO POTÊNCIA 7,5 CV - DEPRECIAÇÃO. AF_06/2014</t>
  </si>
  <si>
    <t xml:space="preserve">MISTURADOR DE ARGAMASSA, EIXO HORIZONTAL, CAPACIDADE DE MISTURA 600 KG, MOTOR ELÉTRICO POTÊNCIA 7,5 CV - JUROS. AF_06/2014</t>
  </si>
  <si>
    <t xml:space="preserve">MISTURADOR DE ARGAMASSA, EIXO HORIZONTAL, CAPACIDADE DE MISTURA 600 KG, MOTOR ELÉTRICO POTÊNCIA 7,5 CV - MANUTENÇÃO. AF_06/2014</t>
  </si>
  <si>
    <t xml:space="preserve">MISTURADOR DE ARGAMASSA, EIXO HORIZONTAL, CAPACIDADE DE MISTURA 600 KG, MOTOR ELÉTRICO POTÊNCIA 7,5 CV - MATERIAIS NA OPERAÇÃO. AF_06/2014</t>
  </si>
  <si>
    <t xml:space="preserve">MISTURADOR DE ARGAMASSA, EIXO HORIZONTAL, CAPACIDADE DE MISTURA 160 KG, MOTOR ELÉTRICO POTÊNCIA 3 CV - DEPRECIAÇÃO. AF_06/2014</t>
  </si>
  <si>
    <t xml:space="preserve">MISTURADOR DE ARGAMASSA, EIXO HORIZONTAL, CAPACIDADE DE MISTURA 160 KG, MOTOR ELÉTRICO POTÊNCIA 3 CV - JUROS. AF_06/2014</t>
  </si>
  <si>
    <t xml:space="preserve">MISTURADOR DE ARGAMASSA, EIXO HORIZONTAL, CAPACIDADE DE MISTURA 160 KG, MOTOR ELÉTRICO POTÊNCIA 3 CV - MANUTENÇÃO. AF_06/2014</t>
  </si>
  <si>
    <t xml:space="preserve">MISTURADOR DE ARGAMASSA, EIXO HORIZONTAL, CAPACIDADE DE MISTURA 160 KG, MOTOR ELÉTRICO POTÊNCIA 3 CV - MATERIAIS NA OPERAÇÃO. AF_06/2014</t>
  </si>
  <si>
    <t xml:space="preserve">PROJETOR DE ARGAMASSA, CAPACIDADE DE PROJEÇÃO 1,5 M3/H, ALCANCE DE 30 ATÉ 60 M, MOTOR ELÉTRICO POTÊNCIA 7,5 HP - DEPRECIAÇÃO. AF_06/2014</t>
  </si>
  <si>
    <t xml:space="preserve">PROJETOR DE ARGAMASSA, CAPACIDADE DE PROJEÇÃO 1,5 M3/H, ALCANCE DE 30 ATÉ 60 M, MOTOR ELÉTRICO POTÊNCIA 7,5 HP - JUROS. AF_06/2014</t>
  </si>
  <si>
    <t xml:space="preserve">PROJETOR DE ARGAMASSA, CAPACIDADE DE PROJEÇÃO 1,5 M3/H, ALCANCE DE 30 ATÉ 60 M, MOTOR ELÉTRICO POTÊNCIA 7,5 HP - MANUTENÇÃO. AF_06/2014</t>
  </si>
  <si>
    <t xml:space="preserve">PROJETOR DE ARGAMASSA, CAPACIDADE DE PROJEÇÃO 1,5 M3/H, ALCANCE DE 30 ATÉ 60 M, MOTOR ELÉTRICO POTÊNCIA 7,5 HP - MATERIAIS NA OPERAÇÃO. AF_06/2014</t>
  </si>
  <si>
    <t xml:space="preserve">PROJETOR DE ARGAMASSA, CAPACIDADE DE PROJEÇÃO 2 M3/H, ALCANCE ATÉ 50 M, MOTOR ELÉTRICO POTÊNCIA 7,5 HP - DEPRECIAÇÃO. AF_06/2014</t>
  </si>
  <si>
    <t xml:space="preserve">PROJETOR DE ARGAMASSA, CAPACIDADE DE PROJEÇÃO 2 M3/H, ALCANCE ATÉ 50 M, MOTOR ELÉTRICO POTÊNCIA 7,5 HP - JUROS. AF_06/2014</t>
  </si>
  <si>
    <t xml:space="preserve">PROJETOR DE ARGAMASSA, CAPACIDADE DE PROJEÇÃO 2 M3/H, ALCANCE ATÉ 50 M, MOTOR ELÉTRICO POTÊNCIA 7,5 HP - MANUTENÇÃO. AF_06/2014</t>
  </si>
  <si>
    <t xml:space="preserve">PROJETOR DE ARGAMASSA, CAPACIDADE DE PROJEÇÃO 2 M3/H, ALCANCE ATÉ 50 M, MOTOR ELÉTRICO POTÊNCIA 7,5 HP - MATERIAIS NA OPERAÇÃO. AF_06/2014</t>
  </si>
  <si>
    <t xml:space="preserve">ESPARGIDOR DE ASFALTO PRESSURIZADO COM TANQUE DE 2500 L, REBOCÁVEL COM MOTOR A GASOLINA POTÊNCIA 3,4 HP - DEPRECIAÇÃO. AF_07/2014</t>
  </si>
  <si>
    <t xml:space="preserve">ESPARGIDOR DE ASFALTO PRESSURIZADO COM TANQUE DE 2500 L, REBOCÁVEL COM MOTOR A GASOLINA POTÊNCIA 3,4 HP - JUROS. AF_07/2014</t>
  </si>
  <si>
    <t xml:space="preserve">BETONEIRA CAPACIDADE NOMINAL DE 400 L, CAPACIDADE DE MISTURA 280 L, MOTOR ELÉTRICO TRIFÁSICO POTÊNCIA DE 2 CV, SEM CARREGADOR - DEPRECIAÇÃO. AF_10/2014</t>
  </si>
  <si>
    <t xml:space="preserve">BETONEIRA CAPACIDADE NOMINAL DE 400 L, CAPACIDADE DE MISTURA 280 L, MOTOR ELÉTRICO TRIFÁSICO POTÊNCIA DE 2 CV, SEM CARREGADOR - JUROS. AF_10/2014</t>
  </si>
  <si>
    <t xml:space="preserve">BETONEIRA CAPACIDADE NOMINAL DE 400 L, CAPACIDADE DE MISTURA 280 L, MOTOR ELÉTRICO TRIFÁSICO POTÊNCIA DE 2 CV, SEM CARREGADOR - MANUTENÇÃO. AF_10/2014</t>
  </si>
  <si>
    <t xml:space="preserve">BETONEIRA CAPACIDADE NOMINAL DE 400 L, CAPACIDADE DE MISTURA 280 L, MOTOR ELÉTRICO TRIFÁSICO POTÊNCIA DE 2 CV, SEM CARREGADOR - MATERIAIS NA OPERAÇÃO. AF_10/2014</t>
  </si>
  <si>
    <t xml:space="preserve">ESCAVADEIRA HIDRÁULICA SOBRE ESTEIRAS, CAÇAMBA 0,80 M3, PESO OPERACIONAL 17,8 T, POTÊNCIA LÍQUIDA 110 HP - DEPRECIAÇÃO. AF_10/2014</t>
  </si>
  <si>
    <t xml:space="preserve">ESCAVADEIRA HIDRÁULICA SOBRE ESTEIRAS, CAÇAMBA 0,80 M3, PESO OPERACIONAL 17,8 T, POTÊNCIA LÍQUIDA 110 HP - JUROS. AF_10/2014</t>
  </si>
  <si>
    <t xml:space="preserve">ESCAVADEIRA HIDRÁULICA SOBRE ESTEIRAS, CAÇAMBA 0,80 M3, PESO OPERACIONAL 17,8 T, POTÊNCIA LÍQUIDA 110 HP - MANUTENÇÃO. AF_10/2014</t>
  </si>
  <si>
    <t xml:space="preserve">ESCAVADEIRA HIDRÁULICA SOBRE ESTEIRAS, CAÇAMBA 0,80 M3, PESO OPERACIONAL 17,8 T, POTÊNCIA LÍQUIDA 110 HP - MATERIAIS NA OPERAÇÃO. AF_10/2014</t>
  </si>
  <si>
    <t xml:space="preserve">TRATOR DE ESTEIRAS, POTÊNCIA 125 HP, PESO OPERACIONAL 12,9 T, COM LÂMINA 2,7 M3 - DEPRECIAÇÃO. AF_10/2014</t>
  </si>
  <si>
    <t xml:space="preserve">TRATOR DE ESTEIRAS, POTÊNCIA 125 HP, PESO OPERACIONAL 12,9 T, COM LÂMINA 2,7 M3 - JUROS. AF_10/2014</t>
  </si>
  <si>
    <t xml:space="preserve">TRATOR DE ESTEIRAS, POTÊNCIA 125 HP, PESO OPERACIONAL 12,9 T, COM LÂMINA 2,7 M3 - MANUTENÇÃO. AF_10/2014</t>
  </si>
  <si>
    <t xml:space="preserve">TRATOR DE ESTEIRAS, POTÊNCIA 125 HP, PESO OPERACIONAL 12,9 T, COM LÂMINA 2,7 M3 - MATERIAIS NA OPERAÇÃO. AF_10/2014</t>
  </si>
  <si>
    <t xml:space="preserve">USINA DE LAMA ASFÁLTICA, PROD 30 A 50 T/H, SILO DE AGREGADO 7 M3, RESERVATÓRIOS PARA EMULSÃO E ÁGUA DE 2,3 M3 CADA, MISTURADOR TIPO PUG MILL A SER MONTADO SOBRE CAMINHÃO - DEPRECIAÇÃO. AF_10/2014</t>
  </si>
  <si>
    <t xml:space="preserve">USINA DE LAMA ASFÁLTICA, PROD 30 A 50 T/H, SILO DE AGREGADO 7 M3, RESERVATÓRIOS PARA EMULSÃO E ÁGUA DE 2,3 M3 CADA, MISTURADOR TIPO PUG MILL A SER MONTADO SOBRE CAMINHÃO - JUROS. AF_10/2014</t>
  </si>
  <si>
    <t xml:space="preserve">MOTOBOMBA CENTRÍFUGA, MOTOR A GASOLINA, POTÊNCIA 5,42 HP, BOCAIS 1 1/2" X 1", DIÂMETRO ROTOR 143 MM HM/Q = 6 MCA / 16,8 M3/H A 38 MCA / 6,6 M3/H - DEPRECIAÇÃO. AF_06/2014</t>
  </si>
  <si>
    <t xml:space="preserve">MOTOBOMBA CENTRÍFUGA, MOTOR A GASOLINA, POTÊNCIA 5,42 HP, BOCAIS 1 1/2" X 1", DIÂMETRO ROTOR 143 MM HM/Q = 6 MCA / 16,8 M3/H A 38 MCA / 6,6 M3/H - JUROS. AF_06/2014</t>
  </si>
  <si>
    <t xml:space="preserve">GRADE DE DISCO CONTROLE REMOTO REBOCÁVEL, COM 24 DISCOS 24 X 6 MM COM PNEUS PARA TRANSPORTE - DEPRECIAÇÃO. AF_06/2014</t>
  </si>
  <si>
    <t xml:space="preserve">GRADE DE DISCO CONTROLE REMOTO REBOCÁVEL, COM 24 DISCOS 24 X 6 MM COM PNEUS PARA TRANSPORTE - JUROS. AF_06/2014</t>
  </si>
  <si>
    <t xml:space="preserve">RETROESCAVADEIRA SOBRE RODAS COM CARREGADEIRA, TRAÇÃO 4X4, POTÊNCIA LÍQ. 88 HP, CAÇAMBA CARREG. CAP. MÍN. 1 M3, CAÇAMBA RETRO CAP. 0,26 M3, PESO OPERACIONAL MÍN. 6.674 KG, PROFUNDIDADE ESCAVAÇÃO MÁX. 4,37 M - DEPRECIAÇÃO. AF_06/2014</t>
  </si>
  <si>
    <t xml:space="preserve">RETROESCAVADEIRA SOBRE RODAS COM CARREGADEIRA, TRAÇÃO 4X4, POTÊNCIA LÍQ. 88 HP, CAÇAMBA CARREG. CAP. MÍN. 1 M3, CAÇAMBA RETRO CAP. 0,26 M3, PESO OPERACIONAL MÍN. 6.674 KG, PROFUNDIDADE ESCAVAÇÃO MÁX. 4,37 M - JUROS. AF_06/2014</t>
  </si>
  <si>
    <t xml:space="preserve">RETROESCAVADEIRA SOBRE RODAS COM CARREGADEIRA, TRAÇÃO 4X2, POTÊNCIA LÍQ. 79 HP, CAÇAMBA CARREG. CAP. MÍN. 1 M3, CAÇAMBA RETRO CAP. 0,20 M3, PESO OPERACIONAL MÍN. 6.570 KG, PROFUNDIDADE ESCAVAÇÃO MÁX. 4,37 M - DEPRECIAÇÃO. AF_06/2014</t>
  </si>
  <si>
    <t xml:space="preserve">RETROESCAVADEIRA SOBRE RODAS COM CARREGADEIRA, TRAÇÃO 4X2, POTÊNCIA LÍQ. 79 HP, CAÇAMBA CARREG. CAP. MÍN. 1 M3, CAÇAMBA RETRO CAP. 0,20 M3, PESO OPERACIONAL MÍN. 6.570 KG, PROFUNDIDADE ESCAVAÇÃO MÁX. 4,37 M - JUROS. AF_06/2014</t>
  </si>
  <si>
    <t xml:space="preserve">ESCAVADEIRA HIDRÁULICA SOBRE ESTEIRAS, CAÇAMBA 1,20 M3, PESO OPERACIONAL 21 T, POTÊNCIA BRUTA 155 HP - DEPRECIAÇÃO. AF_06/2014</t>
  </si>
  <si>
    <t xml:space="preserve">ESCAVADEIRA HIDRÁULICA SOBRE ESTEIRAS, CAÇAMBA 1,20 M3, PESO OPERACIONAL 21 T, POTÊNCIA BRUTA 155 HP - JUROS. AF_06/2014</t>
  </si>
  <si>
    <t xml:space="preserve">ESCAVADEIRA HIDRÁULICA SOBRE ESTEIRAS, CAÇAMBA 1,20 M3, PESO OPERACIONAL 21 T, POTÊNCIA BRUTA 155 HP - MANUTENÇÃO. AF_06/2014</t>
  </si>
  <si>
    <t xml:space="preserve">ESCAVADEIRA HIDRÁULICA SOBRE ESTEIRAS, CAÇAMBA 1,20 M3, PESO OPERACIONAL 21 T, POTÊNCIA BRUTA 155 HP - MATERIAIS NA OPERAÇÃO. AF_06/2014</t>
  </si>
  <si>
    <t xml:space="preserve">TRATOR DE ESTEIRAS, POTÊNCIA 150 HP, PESO OPERACIONAL 16,7 T, COM RODA MOTRIZ ELEVADA E LÂMINA 3,18 M3 - DEPRECIAÇÃO. AF_06/2014</t>
  </si>
  <si>
    <t xml:space="preserve">TRATOR DE ESTEIRAS, POTÊNCIA 150 HP, PESO OPERACIONAL 16,7 T, COM RODA MOTRIZ ELEVADA E LÂMINA 3,18 M3 - JUROS. AF_06/2014</t>
  </si>
  <si>
    <t xml:space="preserve">RETROESCAVADEIRA SOBRE RODAS COM CARREGADEIRA, TRAÇÃO 4X4, POTÊNCIA LÍQ. 72 HP, CAÇAMBA CARREG. CAP. MÍN. 0,79 M3, CAÇAMBA RETRO CAP. 0,18 M3, PESO OPERACIONAL MÍN. 7.140 KG, PROFUNDIDADE ESCAVAÇÃO MÁX. 4,50 M - DEPRECIAÇÃO. AF_06/2014</t>
  </si>
  <si>
    <t xml:space="preserve">RETROESCAVADEIRA SOBRE RODAS COM CARREGADEIRA, TRAÇÃO 4X4, POTÊNCIA LÍQ. 72 HP, CAÇAMBA CARREG. CAP. MÍN. 0,79 M3, CAÇAMBA RETRO CAP. 0,18 M3, PESO OPERACIONAL MÍN. 7.140 KG, PROFUNDIDADE ESCAVAÇÃO MÁX. 4,50 M - JUROS. AF_06/2014</t>
  </si>
  <si>
    <t xml:space="preserve">TRATOR DE ESTEIRAS, POTÊNCIA 347 HP, PESO OPERACIONAL 38,5 T, COM LÂMINA 8,70 M3 - DEPRECIAÇÃO. AF_06/2014</t>
  </si>
  <si>
    <t xml:space="preserve">TRATOR DE ESTEIRAS, POTÊNCIA 347 HP, PESO OPERACIONAL 38,5 T, COM LÂMINA 8,70 M3 - JUROS. AF_06/2014</t>
  </si>
  <si>
    <t xml:space="preserve">VASSOURA MECÂNICA REBOCÁVEL COM ESCOVA CILÍNDRICA, LARGURA ÚTIL DE VARRIMENTO DE 2,44 M - DEPRECIAÇÃO. AF_06/2014</t>
  </si>
  <si>
    <t xml:space="preserve">VASSOURA MECÂNICA REBOCÁVEL COM ESCOVA CILÍNDRICA, LARGURA ÚTIL DE VARRIMENTO DE 2,44 M - JUROS. AF_06/2014</t>
  </si>
  <si>
    <t xml:space="preserve">TRATOR DE ESTEIRAS, POTÊNCIA 170 HP, PESO OPERACIONAL 19 T, CAÇAMBA 5,2 M3 - DEPRECIAÇÃO. AF_06/2014</t>
  </si>
  <si>
    <t xml:space="preserve">TRATOR DE ESTEIRAS, POTÊNCIA 170 HP, PESO OPERACIONAL 19 T, CAÇAMBA 5,2 M3 - JUROS. AF_06/2014</t>
  </si>
  <si>
    <t xml:space="preserve">BOMBA SUBMERSÍVEL ELÉTRICA TRIFÁSICA, POTÊNCIA 2,96 HP, Ø ROTOR 144 MM SEMI-ABERTO, BOCAL DE SAÍDA Ø 2, HM/Q = 2 MCA / 38,8 M3/H A 28 MCA / 5 M3/H - DEPRECIAÇÃO. AF_06/2014</t>
  </si>
  <si>
    <t xml:space="preserve">BOMBA SUBMERSÍVEL ELÉTRICA TRIFÁSICA, POTÊNCIA 2,96 HP, Ø ROTOR 144 MM SEMI-ABERTO, BOCAL DE SAÍDA Ø 2, HM/Q = 2 MCA / 38,8 M3/H A 28 MCA / 5 M3/H - JUROS. AF_06/2014</t>
  </si>
  <si>
    <t xml:space="preserve">TANQUE DE ASFALTO ESTACIONÁRIO COM MAÇARICO, CAPACIDADE 20.000 L - DEPRECIAÇÃO. AF_06/2014</t>
  </si>
  <si>
    <t xml:space="preserve">TANQUE DE ASFALTO ESTACIONÁRIO COM MAÇARICO, CAPACIDADE 20.000 L - JUROS. AF_06/2014</t>
  </si>
  <si>
    <t xml:space="preserve">TANQUE DE ASFALTO ESTACIONÁRIO COM MAÇARICO, CAPACIDADE 20.000 L - MANUTENÇÃO. AF_06/2014</t>
  </si>
  <si>
    <t xml:space="preserve">TANQUE DE ASFALTO ESTACIONÁRIO COM MAÇARICO, CAPACIDADE 20.000 L - MATERIAIS NA OPERAÇÃO. AF_06/2014</t>
  </si>
  <si>
    <t xml:space="preserve">TRATOR DE ESTEIRAS, POTÊNCIA 100 HP, PESO OPERACIONAL 9,4 T, COM LÂMINA 2,19 M3 - DEPRECIAÇÃO. AF_06/2014</t>
  </si>
  <si>
    <t xml:space="preserve">TRATOR DE ESTEIRAS, POTÊNCIA 100 HP, PESO OPERACIONAL 9,4 T, COM LÂMINA 2,19 M3 - JUROS. AF_06/2014</t>
  </si>
  <si>
    <t xml:space="preserve">TRATOR DE PNEUS, POTÊNCIA 85 CV, TRAÇÃO 4X4, PESO COM LASTRO DE 4.675 KG - DEPRECIAÇÃO. AF_06/2014</t>
  </si>
  <si>
    <t xml:space="preserve">TRATOR DE PNEUS, POTÊNCIA 85 CV, TRAÇÃO 4X4, PESO COM LASTRO DE 4.675 KG - JUROS. AF_06/2014</t>
  </si>
  <si>
    <t xml:space="preserve">PÁ CARREGADEIRA SOBRE RODAS, POTÊNCIA LÍQUIDA 128 HP, CAPACIDADE DA CAÇAMBA 1,7 A 2,8 M3, PESO OPERACIONAL 11632 KG - DEPRECIAÇÃO. AF_06/2014</t>
  </si>
  <si>
    <t xml:space="preserve">PÁ CARREGADEIRA SOBRE RODAS, POTÊNCIA LÍQUIDA 128 HP, CAPACIDADE DA CAÇAMBA 1,7 A 2,8 M3, PESO OPERACIONAL 11632 KG - JUROS. AF_06/2014</t>
  </si>
  <si>
    <t xml:space="preserve">PÁ CARREGADEIRA SOBRE RODAS, POTÊNCIA 197 HP, CAPACIDADE DA CAÇAMBA 2,5 A 3,5 M3, PESO OPERACIONAL 18338 KG - DEPRECIAÇÃO. AF_06/2014</t>
  </si>
  <si>
    <t xml:space="preserve">PÁ CARREGADEIRA SOBRE RODAS, POTÊNCIA 197 HP, CAPACIDADE DA CAÇAMBA 2,5 A 3,5 M3, PESO OPERACIONAL 18338 KG - JUROS. AF_06/2014</t>
  </si>
  <si>
    <t xml:space="preserve">ROLO COMPACTADOR VIBRATÓRIO DE UM CILINDRO AÇO LISO, POTÊNCIA 80 HP, PESO OPERACIONAL MÁXIMO 8,1 T, IMPACTO DINÂMICO 16,15 / 9,5 T, LARGURA DE TRABALHO 1,68 M - DEPRECIAÇÃO. AF_06/2014</t>
  </si>
  <si>
    <t xml:space="preserve">ROLO COMPACTADOR VIBRATÓRIO DE UM CILINDRO AÇO LISO, POTÊNCIA 80 HP, PESO OPERACIONAL MÁXIMO 8,1 T, IMPACTO DINÂMICO 16,15 / 9,5 T, LARGURA DE TRABALHO 1,68 M - JUROS. AF_06/2014</t>
  </si>
  <si>
    <t xml:space="preserve">BATE-ESTACAS POR GRAVIDADE, POTÊNCIA DE 160 HP, PESO DO MARTELO ATÉ 3 TONELADAS - DEPRECIAÇÃO. AF_11/2014</t>
  </si>
  <si>
    <t xml:space="preserve">BATE-ESTACAS POR GRAVIDADE, POTÊNCIA DE 160 HP, PESO DO MARTELO ATÉ 3 TONELADAS - JUROS. AF_11/2014</t>
  </si>
  <si>
    <t xml:space="preserve">BATE-ESTACAS POR GRAVIDADE, POTÊNCIA DE 160 HP, PESO DO MARTELO ATÉ 3 TONELADAS - MANUTENÇÃO. AF_11/2014</t>
  </si>
  <si>
    <t xml:space="preserve">BATE-ESTACAS POR GRAVIDADE, POTÊNCIA DE 160 HP, PESO DO MARTELO ATÉ 3 TONELADAS - MATERIAIS NA OPERAÇÃO. AF_11/2014</t>
  </si>
  <si>
    <t xml:space="preserve">BETONEIRA CAPACIDADE NOMINAL DE 600 L, CAPACIDADE DE MISTURA 360 L, MOTOR ELÉTRICO TRIFÁSICO POTÊNCIA DE 4 CV, SEM CARREGADOR - DEPRECIAÇÃO. AF_11/2014</t>
  </si>
  <si>
    <t xml:space="preserve">BETONEIRA CAPACIDADE NOMINAL DE 600 L, CAPACIDADE DE MISTURA 360 L, MOTOR ELÉTRICO TRIFÁSICO POTÊNCIA DE 4 CV, SEM CARREGADOR - JUROS. AF_11/2014</t>
  </si>
  <si>
    <t xml:space="preserve">BETONEIRA CAPACIDADE NOMINAL DE 600 L, CAPACIDADE DE MISTURA 360 L, MOTOR ELÉTRICO TRIFÁSICO POTÊNCIA DE 4 CV, SEM CARREGADOR - MANUTENÇÃO. AF_11/2014</t>
  </si>
  <si>
    <t xml:space="preserve">BETONEIRA CAPACIDADE NOMINAL DE 600 L, CAPACIDADE DE MISTURA 360 L, MOTOR ELÉTRICO TRIFÁSICO POTÊNCIA DE 4 CV, SEM CARREGADOR - MATERIAIS NA OPERAÇÃO. AF_11/2014</t>
  </si>
  <si>
    <t xml:space="preserve">MOTONIVELADORA POTÊNCIA BÁSICA LÍQUIDA (PRIMEIRA MARCHA) 125 HP, PESO BRUTO 13032 KG, LARGURA DA LÂMINA DE 3,7 M - DEPRECIAÇÃO. AF_06/2014</t>
  </si>
  <si>
    <t xml:space="preserve">MOTONIVELADORA POTÊNCIA BÁSICA LÍQUIDA (PRIMEIRA MARCHA) 125 HP, PESO BRUTO 13032 KG, LARGURA DA LÂMINA DE 3,7 M - JUROS. AF_06/2014</t>
  </si>
  <si>
    <t xml:space="preserve">FRESADORA DE ASFALTO A FRIO SOBRE RODAS, LARGURA FRESAGEM DE 1,0 M, POTÊNCIA 208 HP - DEPRECIAÇÃO. AF_11/2014</t>
  </si>
  <si>
    <t xml:space="preserve">FRESADORA DE ASFALTO A FRIO SOBRE RODAS, LARGURA FRESAGEM DE 1,0 M, POTÊNCIA 208 HP - JUROS. AF_11/2014</t>
  </si>
  <si>
    <t xml:space="preserve">FRESADORA DE ASFALTO A FRIO SOBRE RODAS, LARGURA FRESAGEM DE 1,0 M, POTÊNCIA 208 HP - MANUTENÇÃO. AF_11/2014</t>
  </si>
  <si>
    <t xml:space="preserve">FRESADORA DE ASFALTO A FRIO SOBRE RODAS, LARGURA FRESAGEM DE 1,0 M, POTÊNCIA 208 HP - MATERIAIS NA OPERAÇÃO. AF_11/2014</t>
  </si>
  <si>
    <t xml:space="preserve">FRESADORA DE ASFALTO A FRIO SOBRE RODAS, LARGURA FRESAGEM DE 2,0 M, POTÊNCIA 550 HP - DEPRECIAÇÃO. AF_11/2014</t>
  </si>
  <si>
    <t xml:space="preserve">FRESADORA DE ASFALTO A FRIO SOBRE RODAS, LARGURA FRESAGEM DE 2,0 M, POTÊNCIA 550 HP - JUROS. AF_11/2014</t>
  </si>
  <si>
    <t xml:space="preserve">FRESADORA DE ASFALTO A FRIO SOBRE RODAS, LARGURA FRESAGEM DE 2,0 M, POTÊNCIA 550 HP - MANUTENÇÃO. AF_11/2014</t>
  </si>
  <si>
    <t xml:space="preserve">FRESADORA DE ASFALTO A FRIO SOBRE RODAS, LARGURA FRESAGEM DE 2,0 M, POTÊNCIA 550 HP - MATERIAIS NA OPERAÇÃO. AF_11/2014</t>
  </si>
  <si>
    <t xml:space="preserve">VIBROACABADORA DE ASFALTO SOBRE ESTEIRAS, LARGURA DE PAVIMENTAÇÃO 1,90 M A 5,30 M, POTÊNCIA 105 HP CAPACIDADE 450 T/H - DEPRECIAÇÃO. AF_11/2014</t>
  </si>
  <si>
    <t xml:space="preserve">VIBROACABADORA DE ASFALTO SOBRE ESTEIRAS, LARGURA DE PAVIMENTAÇÃO 1,90 M A 5,30 M, POTÊNCIA 105 HP CAPACIDADE 450 T/H - JUROS. AF_11/2014</t>
  </si>
  <si>
    <t xml:space="preserve">RECICLADORA DE ASFALTO A FRIO SOBRE RODAS, LARGURA FRESAGEM DE 2,0 M, POTÊNCIA 422 HP - DEPRECIAÇÃO. AF_11/2014</t>
  </si>
  <si>
    <t xml:space="preserve">RECICLADORA DE ASFALTO A FRIO SOBRE RODAS, LARGURA FRESAGEM DE 2,0 M, POTÊNCIA 422 HP - JUROS. AF_11/2014</t>
  </si>
  <si>
    <t xml:space="preserve">RECICLADORA DE ASFALTO A FRIO SOBRE RODAS, LARGURA FRESAGEM DE 2,0 M, POTÊNCIA 422 HP - MANUTENÇÃO. AF_11/2014</t>
  </si>
  <si>
    <t xml:space="preserve">RECICLADORA DE ASFALTO A FRIO SOBRE RODAS, LARGURA FRESAGEM DE 2,0 M, POTÊNCIA 422 HP - MATERIAIS NA OPERAÇÃO. AF_11/2014</t>
  </si>
  <si>
    <t xml:space="preserve">VIBROACABADORA DE ASFALTO SOBRE ESTEIRAS, LARGURA DE PAVIMENTAÇÃO 2,13 M A 4,55 M, POTÊNCIA 100 HP, CAPACIDADE 400 T/H - DEPRECIAÇÃO. AF_11/2014</t>
  </si>
  <si>
    <t xml:space="preserve">VIBROACABADORA DE ASFALTO SOBRE ESTEIRAS, LARGURA DE PAVIMENTAÇÃO 2,13 M A 4,55 M, POTÊNCIA 100 HP, CAPACIDADE 400 T/H - JUROS. AF_11/2014</t>
  </si>
  <si>
    <t xml:space="preserve">VIBROACABADORA DE ASFALTO SOBRE ESTEIRAS, LARGURA DE PAVIMENTAÇÃO 2,13 M A 4,55 M, POTÊNCIA 100 HP, CAPACIDADE 400 T/H - MANUTENÇÃO. AF_11/2014</t>
  </si>
  <si>
    <t xml:space="preserve">VIBROACABADORA DE ASFALTO SOBRE ESTEIRAS, LARGURA DE PAVIMENTAÇÃO 2,13 M A 4,55 M, POTÊNCIA 100 HP, CAPACIDADE 400 T/H - MATERIAIS NA OPERAÇÃO. AF_11/2014</t>
  </si>
  <si>
    <t xml:space="preserve">GUINDAUTO HIDRÁULICO, CAPACIDADE MÁXIMA DE CARGA 6200 KG, MOMENTO MÁXIMO DE CARGA 11,7 TM, ALCANCE MÁXIMO HORIZONTAL 9,70 M, INCLUSIVE CAMINHÃO TOCO PBT 16.000 KG, POTÊNCIA DE 189 CV - DEPRECIAÇÃO. AF_06/2014</t>
  </si>
  <si>
    <t xml:space="preserve">GUINDAUTO HIDRÁULICO, CAPACIDADE MÁXIMA DE CARGA 6200 KG, MOMENTO MÁXIMO DE CARGA 11,7 TM, ALCANCE MÁXIMO HORIZONTAL 9,70 M, INCLUSIVE CAMINHÃO TOCO PBT 16.000 KG, POTÊNCIA DE 189 CV - JUROS. AF_06/2014</t>
  </si>
  <si>
    <t xml:space="preserve">GUINDAUTO HIDRÁULICO, CAPACIDADE MÁXIMA DE CARGA 6200 KG, MOMENTO MÁXIMO DE CARGA 11,7 TM, ALCANCE MÁXIMO HORIZONTAL 9,70 M, INCLUSIVE CAMINHÃO TOCO PBT 16.000 KG, POTÊNCIA DE 189 CV - MANUTENÇÃO. AF_06/2014</t>
  </si>
  <si>
    <t xml:space="preserve">CAMINHÃO TOCO, PBT 16.000 KG, CARGA ÚTIL MÁX. 10.685 KG, DIST. ENTRE EIXOS 4,8 M, POTÊNCIA 189 CV, INCLUSIVE CARROCERIA FIXA ABERTA DE MADEIRA P/ TRANSPORTE GERAL DE CARGA SECA, DIMEN. APROX. 2,5 X 7,00 X 0,50 M - DEPRECIAÇÃO. AF_06/2014</t>
  </si>
  <si>
    <t xml:space="preserve">CAMINHÃO TOCO, PBT 16.000 KG, CARGA ÚTIL MÁX. 10.685 KG, DIST. ENTRE EIXOS 4,8 M, POTÊNCIA 189 CV, INCLUSIVE CARROCERIA FIXA ABERTA DE MADEIRA P/ TRANSPORTE GERAL DE CARGA SECA, DIMEN. APROX. 2,5 X 7,00 X 0,50 M - JUROS. AF_06/2014</t>
  </si>
  <si>
    <t xml:space="preserve">CAMINHÃO TOCO, PBT 16.000 KG, CARGA ÚTIL MÁX. 10.685 KG, DIST. ENTRE EIXOS 4,8 M, POTÊNCIA 189 CV, INCLUSIVE CARROCERIA FIXA ABERTA DE MADEIRA P/ TRANSPORTE GERAL DE CARGA SECA, DIMEN. APROX. 2,5 X 7,00 X 0,50 M - IMPOSTOS E SEGUROS. AF_06/2014</t>
  </si>
  <si>
    <t xml:space="preserve">GUINDASTE HIDRÁULICO AUTOPROPELIDO, COM LANÇA TELESCÓPICA 28,80 M, CAPACIDADE MÁXIMA 30 T, POTÊNCIA 97 KW, TRAÇÃO 4 X 4 - DEPRECIAÇÃO. AF_11/2014</t>
  </si>
  <si>
    <t xml:space="preserve">GUINDASTE HIDRÁULICO AUTOPROPELIDO, COM LANÇA TELESCÓPICA 28,80 M, CAPACIDADE MÁXIMA 30 T, POTÊNCIA 97 KW, TRAÇÃO 4 X 4 - JUROS. AF_11/2014</t>
  </si>
  <si>
    <t xml:space="preserve">GUINDASTE HIDRÁULICO AUTOPROPELIDO, COM LANÇA TELESCÓPICA 28,80 M, CAPACIDADE MÁXIMA 30 T, POTÊNCIA 97 KW, TRAÇÃO 4 X 4 - IMPOSTOS E SEGUROS. AF_11/2014</t>
  </si>
  <si>
    <t xml:space="preserve">GUINDASTE HIDRÁULICO AUTOPROPELIDO, COM LANÇA TELESCÓPICA 28,80 M, CAPACIDADE MÁXIMA 30 T, POTÊNCIA 97 KW, TRAÇÃO 4 X 4 - MANUTENÇÃO. AF_11/2014</t>
  </si>
  <si>
    <t xml:space="preserve">GUINDASTE HIDRÁULICO AUTOPROPELIDO, COM LANÇA TELESCÓPICA 28,80 M, CAPACIDADE MÁXIMA 30 T, POTÊNCIA 97 KW, TRAÇÃO 4 X 4 - MATERIAIS NA OPERAÇÃO. AF_11/2014</t>
  </si>
  <si>
    <t xml:space="preserve">BETONEIRA CAPACIDADE NOMINAL DE 600 L, CAPACIDADE DE MISTURA 440 L, MOTOR A DIESEL POTÊNCIA 10 HP, COM CARREGADOR - DEPRECIAÇÃO. AF_11/2014</t>
  </si>
  <si>
    <t xml:space="preserve">BETONEIRA CAPACIDADE NOMINAL DE 600 L, CAPACIDADE DE MISTURA 440 L, MOTOR A DIESEL POTÊNCIA 10 HP, COM CARREGADOR - JUROS. AF_11/2014</t>
  </si>
  <si>
    <t xml:space="preserve">BETONEIRA CAPACIDADE NOMINAL DE 600 L, CAPACIDADE DE MISTURA 440 L, MOTOR A DIESEL POTÊNCIA 10 HP, COM CARREGADOR - MANUTENÇÃO. AF_11/2014</t>
  </si>
  <si>
    <t xml:space="preserve">BETONEIRA CAPACIDADE NOMINAL DE 600 L, CAPACIDADE DE MISTURA 440 L, MOTOR A DIESEL POTÊNCIA 10 HP, COM CARREGADOR - MATERIAIS NA OPERAÇÃO. AF_11/2014</t>
  </si>
  <si>
    <t xml:space="preserve">ROLO COMPACTADOR VIBRATÓRIO TANDEM AÇO LISO, POTÊNCIA 58 HP, PESO SEM/COM LASTRO 6,5 / 9,4 T, LARGURA DE TRABALHO 1,2 M - DEPRECIAÇÃO. AF_06/2014</t>
  </si>
  <si>
    <t xml:space="preserve">ROLO COMPACTADOR VIBRATÓRIO TANDEM AÇO LISO, POTÊNCIA 58 HP, PESO SEM/COM LASTRO 6,5 / 9,4 T, LARGURA DE TRABALHO 1,2 M - JUROS. AF_06/2014</t>
  </si>
  <si>
    <t xml:space="preserve">CAMINHÃO BASCULANTE 14 M3, COM CAVALO MECÂNICO DE CAPACIDADE MÁXIMA DE TRAÇÃO COMBINADO DE 36000 KG, POTÊNCIA 286 CV, INCLUSIVE SEMIREBOQUE COM CAÇAMBA METÁLICA - DEPRECIAÇÃO. AF_12/2014</t>
  </si>
  <si>
    <t xml:space="preserve">CAMINHÃO BASCULANTE 14 M3, COM CAVALO MECÂNICO DE CAPACIDADE MÁXIMA DE TRAÇÃO COMBINADO DE 36000 KG, POTÊNCIA 286 CV, INCLUSIVE SEMIREBOQUE COM CAÇAMBA METÁLICA - JUROS. AF_12/2014</t>
  </si>
  <si>
    <t xml:space="preserve">CAMINHÃO BASCULANTE 14 M3, COM CAVALO MECÂNICO DE CAPACIDADE MÁXIMA DE TRAÇÃO COMBINADO DE 36000 KG, POTÊNCIA 286 CV, INCLUSIVE SEMIREBOQUE COM CAÇAMBA METÁLICA - IMPOSTOS E SEGUROS. AF_12/2014</t>
  </si>
  <si>
    <t xml:space="preserve">CAMINHÃO BASCULANTE 14 M3, COM CAVALO MECÂNICO DE CAPACIDADE MÁXIMA DE TRAÇÃO COMBINADO DE 36000 KG, POTÊNCIA 286 CV, INCLUSIVE SEMIREBOQUE COM CAÇAMBA METÁLICA - MANUTENÇÃO. AF_12/2014</t>
  </si>
  <si>
    <t xml:space="preserve">CAMINHÃO BASCULANTE 14 M3, COM CAVALO MECÂNICO DE CAPACIDADE MÁXIMA DE TRAÇÃO COMBINADO DE 36000 KG, POTÊNCIA 286 CV, INCLUSIVE SEMIREBOQUE COM CAÇAMBA METÁLICA - MATERIAIS NA OPERAÇÃO. AF_12/2014</t>
  </si>
  <si>
    <t xml:space="preserve">CAMINHÃO BASCULANTE 18 M3, COM CAVALO MECÂNICO DE CAPACIDADE MÁXIMA DE TRAÇÃO COMBINADO DE 45000 KG, POTÊNCIA 330 CV, INCLUSIVE SEMIREBOQUE COM CAÇAMBA METÁLICA - DEPRECIAÇÃO. AF_12/2014</t>
  </si>
  <si>
    <t xml:space="preserve">CAMINHÃO BASCULANTE 18 M3, COM CAVALO MECÂNICO DE CAPACIDADE MÁXIMA DE TRAÇÃO COMBINADO DE 45000 KG, POTÊNCIA 330 CV, INCLUSIVE SEMIREBOQUE COM CAÇAMBA METÁLICA - JUROS. AF_12/2014</t>
  </si>
  <si>
    <t xml:space="preserve">CAMINHÃO BASCULANTE 18 M3, COM CAVALO MECÂNICO DE CAPACIDADE MÁXIMA DE TRAÇÃO COMBINADO DE 45000 KG, POTÊNCIA 330 CV, INCLUSIVE SEMIREBOQUE COM CAÇAMBA METÁLICA - IMPOSTOS E SEGUROS. AF_12/2014</t>
  </si>
  <si>
    <t xml:space="preserve">CAMINHÃO BASCULANTE 18 M3, COM CAVALO MECÂNICO DE CAPACIDADE MÁXIMA DE TRAÇÃO COMBINADO DE 45000 KG, POTÊNCIA 330 CV, INCLUSIVE SEMIREBOQUE COM CAÇAMBA METÁLICA - MANUTENÇÃO. AF_12/2014</t>
  </si>
  <si>
    <t xml:space="preserve">CAMINHÃO BASCULANTE 18 M3, COM CAVALO MECÂNICO DE CAPACIDADE MÁXIMA DE TRAÇÃO COMBINADO DE 45000 KG, POTÊNCIA 330 CV, INCLUSIVE SEMIREBOQUE COM CAÇAMBA METÁLICA - MATERIAIS NA OPERAÇÃO. AF_12/2014</t>
  </si>
  <si>
    <t xml:space="preserve">VIBRADOR DE IMERSÃO, DIÂMETRO DE PONTEIRA 45MM, MOTOR ELÉTRICO TRIFÁSICO POTÊNCIA DE 2 CV - DEPRECIAÇÃO. AF_06/2015</t>
  </si>
  <si>
    <t xml:space="preserve">VIBRADOR DE IMERSÃO, DIÂMETRO DE PONTEIRA 45MM, MOTOR ELÉTRICO TRIFÁSICO POTÊNCIA DE 2 CV - JUROS. AF_06/2015</t>
  </si>
  <si>
    <t xml:space="preserve">VIBRADOR DE IMERSÃO, DIÂMETRO DE PONTEIRA 45MM, MOTOR ELÉTRICO TRIFÁSICO POTÊNCIA DE 2 CV - MANUTENÇÃO. AF_06/2015</t>
  </si>
  <si>
    <t xml:space="preserve">VIBRADOR DE IMERSÃO, DIÂMETRO DE PONTEIRA 45MM, MOTOR ELÉTRICO TRIFÁSICO POTÊNCIA DE 2 CV - MATERIAIS NA OPERAÇÃO. AF_06/2015</t>
  </si>
  <si>
    <t xml:space="preserve">PERFURATRIZ MANUAL, TORQUE MÁXIMO 83 N.M, POTÊNCIA 5 CV, COM DIÂMETRO MÁXIMO 4" - DEPRECIAÇÃO. AF_06/2015</t>
  </si>
  <si>
    <t xml:space="preserve">PERFURATRIZ MANUAL, TORQUE MÁXIMO 83 N.M, POTÊNCIA 5 CV, COM DIÂMETRO MÁXIMO 4" - JUROS. AF_06/2015</t>
  </si>
  <si>
    <t xml:space="preserve">PERFURATRIZ MANUAL, TORQUE MÁXIMO 83 N.M, POTÊNCIA 5 CV, COM DIÂMETRO MÁXIMO 4" - MANUTENÇÃO. AF_06/2015</t>
  </si>
  <si>
    <t xml:space="preserve">PERFURATRIZ MANUAL, TORQUE MÁXIMO 83 N.M, POTÊNCIA 5 CV, COM DIÂMETRO MÁXIMO 4" - MATERIAIS NA OPERAÇÃO. AF_06/2015</t>
  </si>
  <si>
    <t xml:space="preserve">PERFURATRIZ SOBRE ESTEIRA, TORQUE MÁXIMO 600 KGF, PESO MÉDIO 1000 KG, POTÊNCIA 20 HP, DIÂMETRO MÁXIMO 10" - DEPRECIAÇÃO. AF_06/2015</t>
  </si>
  <si>
    <t xml:space="preserve">PERFURATRIZ SOBRE ESTEIRA, TORQUE MÁXIMO 600 KGF, PESO MÉDIO 1000 KG, POTÊNCIA 20 HP, DIÂMETRO MÁXIMO 10" - JUROS. AF_06/2015</t>
  </si>
  <si>
    <t xml:space="preserve">PERFURATRIZ SOBRE ESTEIRA, TORQUE MÁXIMO 600 KGF, PESO MÉDIO 1000 KG, POTÊNCIA 20 HP, DIÂMETRO MÁXIMO 10" - MANUTENÇÃO. AF_06/2015</t>
  </si>
  <si>
    <t xml:space="preserve">PERFURATRIZ SOBRE ESTEIRA, TORQUE MÁXIMO 600 KGF, PESO MÉDIO 1000 KG, POTÊNCIA 20 HP, DIÂMETRO MÁXIMO 10" - MATERIAIS NA OPERAÇÃO. AF_06/2015</t>
  </si>
  <si>
    <t xml:space="preserve">MISTURADOR DUPLO HORIZONTAL DE ALTA TURBULÊNCIA, CAPACIDADE / VOLUME 2 X 500 LITROS, MOTORES ELÉTRICOS MÍNIMO 5 CV CADA, PARA NATA CIMENTO, ARGAMASSA E OUTROS - DEPRECIAÇÃO. AF_06/2015</t>
  </si>
  <si>
    <t xml:space="preserve">MISTURADOR DUPLO HORIZONTAL DE ALTA TURBULÊNCIA, CAPACIDADE / VOLUME 2 X 500 LITROS, MOTORES ELÉTRICOS MÍNIMO 5 CV CADA, PARA NATA CIMENTO, ARGAMASSA E OUTROS - JUROS. AF_06/2015</t>
  </si>
  <si>
    <t xml:space="preserve">MISTURADOR DUPLO HORIZONTAL DE ALTA TURBULÊNCIA, CAPACIDADE / VOLUME 2 X 500 LITROS, MOTORES ELÉTRICOS MÍNIMO 5 CV CADA, PARA NATA CIMENTO, ARGAMASSA E OUTROS - MANUTENÇÃO. AF_06/2015</t>
  </si>
  <si>
    <t xml:space="preserve">MISTURADOR DUPLO HORIZONTAL DE ALTA TURBULÊNCIA, CAPACIDADE / VOLUME 2 X 500 LITROS, MOTORES ELÉTRICOS MÍNIMO 5 CV CADA, PARA NATA CIMENTO, ARGAMASSA E OUTROS - MATERIAIS NA OPERAÇÃO. AF_06/2015</t>
  </si>
  <si>
    <t xml:space="preserve">BOMBA TRIPLEX, PARA INJEÇÃO DE NATA DE CIMENTO, VAZÃO MÁXIMA DE 100 LITROS/MINUTO, PRESSÃO MÁXIMA DE 70 BAR - DEPRECIAÇÃO. AF_06/2015</t>
  </si>
  <si>
    <t xml:space="preserve">BOMBA TRIPLEX, PARA INJEÇÃO DE NATA DE CIMENTO, VAZÃO MÁXIMA DE 100 LITROS/MINUTO, PRESSÃO MÁXIMA DE 70 BAR - JUROS. AF_06/2015</t>
  </si>
  <si>
    <t xml:space="preserve">BOMBA TRIPLEX, PARA INJEÇÃO DE NATA DE CIMENTO, VAZÃO MÁXIMA DE 100 LITROS/MINUTO, PRESSÃO MÁXIMA DE 70 BAR - MANUTENÇÃO. AF_06/2015</t>
  </si>
  <si>
    <t xml:space="preserve">BOMBA TRIPLEX, PARA INJEÇÃO DE NATA DE CIMENTO, VAZÃO MÁXIMA DE 100 LITROS/MINUTO, PRESSÃO MÁXIMA DE 70 BAR - MATERIAIS NA OPERAÇÃO. AF_06/2015</t>
  </si>
  <si>
    <t xml:space="preserve">BOMBA CENTRÍFUGA MONOESTÁGIO COM MOTOR ELÉTRICO MONOFÁSICO, POTÊNCIA 15 HP, DIÂMETRO DO ROTOR 173 MM, HM/Q = 30 MCA / 90 M3/H A 45 MCA / 55 M3/H - DEPRECIAÇÃO. AF_06/2015</t>
  </si>
  <si>
    <t xml:space="preserve">BOMBA CENTRÍFUGA MONOESTÁGIO COM MOTOR ELÉTRICO MONOFÁSICO, POTÊNCIA 15 HP, DIÂMETRO DO ROTOR 173 MM, HM/Q = 30 MCA / 90 M3/H A 45 MCA / 55 M3/H - JUROS. AF_06/2015</t>
  </si>
  <si>
    <t xml:space="preserve">BOMBA CENTRÍFUGA MONOESTÁGIO COM MOTOR ELÉTRICO MONOFÁSICO, POTÊNCIA 15 HP, DIÂMETRO DO ROTOR 173 MM, HM/Q = 30 MCA / 90 M3/H A 45 MCA / 55 M3/H - MANUTENÇÃO. AF_06/2015</t>
  </si>
  <si>
    <t xml:space="preserve">BOMBA CENTRÍFUGA MONOESTÁGIO COM MOTOR ELÉTRICO MONOFÁSICO, POTÊNCIA 15 HP, DIÂMETRO DO ROTOR 173 MM, HM/Q = 30 MCA / 90 M3/H A 45 MCA / 55 M3/H - MATERIAIS NA OPERAÇÃO. AF_06/2015</t>
  </si>
  <si>
    <t xml:space="preserve">BOMBA DE PROJEÇÃO DE CONCRETO SECO, POTÊNCIA 10 CV, VAZÃO 3 M3/H - DEPRECIAÇÃO. AF_06/2015</t>
  </si>
  <si>
    <t xml:space="preserve">BOMBA DE PROJEÇÃO DE CONCRETO SECO, POTÊNCIA 10 CV, VAZÃO 3 M3/H - JUROS. AF_06/2015</t>
  </si>
  <si>
    <t xml:space="preserve">BOMBA DE PROJEÇÃO DE CONCRETO SECO, POTÊNCIA 10 CV, VAZÃO 3 M3/H - MANUTENÇÃO. AF_06/2015</t>
  </si>
  <si>
    <t xml:space="preserve">BOMBA DE PROJEÇÃO DE CONCRETO SECO, POTÊNCIA 10 CV, VAZÃO 3 M3/H - MATERIAIS NA OPERAÇÃO. AF_06/2015</t>
  </si>
  <si>
    <t xml:space="preserve">BOMBA DE PROJEÇÃO DE CONCRETO SECO, POTÊNCIA 10 CV, VAZÃO 6 M3/H - DEPRECIAÇÃO. AF_06/2015</t>
  </si>
  <si>
    <t xml:space="preserve">BOMBA DE PROJEÇÃO DE CONCRETO SECO, POTÊNCIA 10 CV, VAZÃO 6 M3/H - JUROS. AF_06/2015</t>
  </si>
  <si>
    <t xml:space="preserve">BOMBA DE PROJEÇÃO DE CONCRETO SECO, POTÊNCIA 10 CV, VAZÃO 6 M3/H - MANUTENÇÃO. AF_06/2015</t>
  </si>
  <si>
    <t xml:space="preserve">BOMBA DE PROJEÇÃO DE CONCRETO SECO, POTÊNCIA 10 CV, VAZÃO 6 M3/H - MATERIAIS NA OPERAÇÃO. AF_06/2015</t>
  </si>
  <si>
    <t xml:space="preserve">PROJETOR PNEUMÁTICO DE ARGAMASSA PARA CHAPISCO E REBOCO COM RECIPIENTE ACOPLADO, TIPO CANEQUINHA, COM COMPRESSOR DE AR REBOCÁVEL VAZÃO 89 PCM E MOTOR DIESEL DE 20 CV - DEPRECIAÇÃO. AF_06/2015</t>
  </si>
  <si>
    <t xml:space="preserve">PROJETOR PNEUMÁTICO DE ARGAMASSA PARA CHAPISCO E REBOCO COM RECIPIENTE ACOPLADO, TIPO CANEQUINHA, COM COMPRESSOR DE AR REBOCÁVEL VAZÃO 89 PCM E MOTOR DIESEL DE 20 CV - JUROS. AF_06/2015</t>
  </si>
  <si>
    <t xml:space="preserve">PROJETOR PNEUMÁTICO DE ARGAMASSA PARA CHAPISCO E REBOCO COM RECIPIENTE ACOPLADO, TIPO CANEQUINHA, COM COMPRESSOR DE AR REBOCÁVEL VAZÃO 89 PCM E MOTOR DIESEL DE 20 CV - MANUTENÇÃO. AF_06/2015</t>
  </si>
  <si>
    <t xml:space="preserve">PROJETOR PNEUMÁTICO DE ARGAMASSA PARA CHAPISCO E REBOCO COM RECIPIENTE ACOPLADO, TIPO CANEQUINHA, COM COMPRESSOR DE AR REBOCÁVEL VAZÃO 89 PCM E MOTOR DIESEL DE 20 CV - MATERIAIS NA OPERAÇÃO. AF_06/2015</t>
  </si>
  <si>
    <t xml:space="preserve">PERFURATRIZ COM TORRE METÁLICA PARA EXECUÇÃO DE ESTACA HÉLICE CONTÍNUA, PROFUNDIDADE MÁXIMA DE 30 M, DIÂMETRO MÁXIMO DE 800 MM, POTÊNCIA INSTALADA DE 268 HP, MESA ROTATIVA COM TORQUE MÁXIMO DE 170 KNM - DEPRECIAÇÃO. AF_06/2015</t>
  </si>
  <si>
    <t xml:space="preserve">PERFURATRIZ COM TORRE METÁLICA PARA EXECUÇÃO DE ESTACA HÉLICE CONTÍNUA, PROFUNDIDADE MÁXIMA DE 30 M, DIÂMETRO MÁXIMO DE 800 MM, POTÊNCIA INSTALADA DE 268 HP, MESA ROTATIVA COM TORQUE MÁXIMO DE 170 KNM - JUROS. AF_06/2015</t>
  </si>
  <si>
    <t xml:space="preserve">PERFURATRIZ COM TORRE METÁLICA PARA EXECUÇÃO DE ESTACA HÉLICE CONTÍNUA, PROFUNDIDADE MÁXIMA DE 30 M, DIÂMETRO MÁXIMO DE 800 MM, POTÊNCIA INSTALADA DE 268 HP, MESA ROTATIVA COM TORQUE MÁXIMO DE 170 KNM - MANUTENÇÃO. AF_06/2015</t>
  </si>
  <si>
    <t xml:space="preserve">PERFURATRIZ COM TORRE METÁLICA PARA EXECUÇÃO DE ESTACA HÉLICE CONTÍNUA, PROFUNDIDADE MÁXIMA DE 30 M, DIÂMETRO MÁXIMO DE 800 MM, POTÊNCIA INSTALADA DE 268 HP, MESA ROTATIVA COM TORQUE MÁXIMO DE 170 KNM - MATERIAIS NA OPERAÇÃO. AF_06/2015</t>
  </si>
  <si>
    <t xml:space="preserve">PERFURATRIZ HIDRÁULICA SOBRE CAMINHÃO COM TRADO CURTO ACOPLADO, PROFUNDIDADE MÁXIMA DE 20 M, DIÂMETRO MÁXIMO DE 1500 MM, POTÊNCIA INSTALADA DE 137 HP, MESA ROTATIVA COM TORQUE MÁXIMO DE 30 KNM - DEPRECIAÇÃO. AF_06/2015</t>
  </si>
  <si>
    <t xml:space="preserve">PERFURATRIZ HIDRÁULICA SOBRE CAMINHÃO COM TRADO CURTO ACOPLADO, PROFUNDIDADE MÁXIMA DE 20 M, DIÂMETRO MÁXIMO DE 1500 MM, POTÊNCIA INSTALADA DE 137 HP, MESA ROTATIVA COM TORQUE MÁXIMO DE 30 KNM - JUROS. AF_06/2015</t>
  </si>
  <si>
    <t xml:space="preserve">PERFURATRIZ HIDRÁULICA SOBRE CAMINHÃO COM TRADO CURTO ACOPLADO, PROFUNDIDADE MÁXIMA DE 20 M, DIÂMETRO MÁXIMO DE 1500 MM, POTÊNCIA INSTALADA DE 137 HP, MESA ROTATIVA COM TORQUE MÁXIMO DE 30 KNM - MANUTENÇÃO. AF_06/2015</t>
  </si>
  <si>
    <t xml:space="preserve">PERFURATRIZ HIDRÁULICA SOBRE CAMINHÃO COM TRADO CURTO ACOPLADO, PROFUNDIDADE MÁXIMA DE 20 M, DIÂMETRO MÁXIMO DE 1500 MM, POTÊNCIA INSTALADA DE 137 HP, MESA ROTATIVA COM TORQUE MÁXIMO DE 30 KNM - MATERIAIS NA OPERAÇÃO. AF_06/2015</t>
  </si>
  <si>
    <t xml:space="preserve">MANIPULADOR TELESCÓPICO, POTÊNCIA DE 85 HP, CAPACIDADE DE CARGA DE 3.500 KG, ALTURA MÁXIMA DE ELEVAÇÃO DE 12,3 M - DEPRECIAÇÃO. AF_06/2015</t>
  </si>
  <si>
    <t xml:space="preserve">MANIPULADOR TELESCÓPICO, POTÊNCIA DE 85 HP, CAPACIDADE DE CARGA DE 3.500 KG, ALTURA MÁXIMA DE ELEVAÇÃO DE 12,3 M - JUROS. AF_06/2015</t>
  </si>
  <si>
    <t xml:space="preserve">MANIPULADOR TELESCÓPICO, POTÊNCIA DE 85 HP, CAPACIDADE DE CARGA DE 3.500 KG, ALTURA MÁXIMA DE ELEVAÇÃO DE 12,3 M - MANUTENÇÃO. AF_06/2015</t>
  </si>
  <si>
    <t xml:space="preserve">MANIPULADOR TELESCÓPICO, POTÊNCIA DE 85 HP, CAPACIDADE DE CARGA DE 3.500 KG, ALTURA MÁXIMA DE ELEVAÇÃO DE 12,3 M - MATERIAIS NA OPERAÇÃO. AF_06/2015</t>
  </si>
  <si>
    <t xml:space="preserve">MINICARREGADEIRA SOBRE RODAS, POTÊNCIA LÍQUIDA DE 47 HP, CAPACIDADE NOMINAL DE OPERAÇÃO DE 646 KG - DEPRECIAÇÃO. AF_06/2015</t>
  </si>
  <si>
    <t xml:space="preserve">MINICARREGADEIRA SOBRE RODAS, POTÊNCIA LÍQUIDA DE 47 HP, CAPACIDADE NOMINAL DE OPERAÇÃO DE 646 KG - JUROS. AF_06/2015</t>
  </si>
  <si>
    <t xml:space="preserve">MINICARREGADEIRA SOBRE RODAS, POTÊNCIA LÍQUIDA DE 47 HP, CAPACIDADE NOMINAL DE OPERAÇÃO DE 646 KG - MANUTENÇÃO. AF_06/2015</t>
  </si>
  <si>
    <t xml:space="preserve">MINICARREGADEIRA SOBRE RODAS, POTÊNCIA LÍQUIDA DE 47 HP, CAPACIDADE NOMINAL DE OPERAÇÃO DE 646 KG - MATERIAIS NA OPERAÇÃO. AF_06/2015</t>
  </si>
  <si>
    <t xml:space="preserve">COMPRESSOR DE AR REBOCÁVEL, VAZÃO 189 PCM, PRESSÃO EFETIVA DE TRABALHO 102 PSI, MOTOR DIESEL, POTÊNCIA 63 CV - DEPRECIAÇÃO. AF_06/2015</t>
  </si>
  <si>
    <t xml:space="preserve">COMPRESSOR DE AR REBOCÁVEL, VAZÃO 189 PCM, PRESSÃO EFETIVA DE TRABALHO 102 PSI, MOTOR DIESEL, POTÊNCIA 63 CV - JUROS. AF_06/2015</t>
  </si>
  <si>
    <t xml:space="preserve">COMPRESSOR DE AR REBOCÁVEL, VAZÃO 89 PCM, PRESSÃO EFETIVA DE TRABALHO 102 PSI, MOTOR DIESEL, POTÊNCIA 20 CV - DEPRECIAÇÃO. AF_06/2015</t>
  </si>
  <si>
    <t xml:space="preserve">COMPRESSOR DE AR REBOCÁVEL, VAZÃO 89 PCM, PRESSÃO EFETIVA DE TRABALHO 102 PSI, MOTOR DIESEL, POTÊNCIA 20 CV - JUROS. AF_06/2015</t>
  </si>
  <si>
    <t xml:space="preserve">COMPRESSOR DE AR REBOCÁVEL, VAZÃO 89 PCM, PRESSÃO EFETIVA DE TRABALHO 102 PSI, MOTOR DIESEL, POTÊNCIA 20 CV - MANUTENÇÃO. AF_06/2015</t>
  </si>
  <si>
    <t xml:space="preserve">COMPRESSOR DE AR REBOCÁVEL, VAZÃO 89 PCM, PRESSÃO EFETIVA DE TRABALHO 102 PSI, MOTOR DIESEL, POTÊNCIA 20 CV - MATERIAIS NA OPERAÇÃO. AF_06/2015</t>
  </si>
  <si>
    <t xml:space="preserve">COMPRESSOR DE AR REBOCAVEL, VAZÃO 250 PCM, PRESSAO DE TRABALHO 102 PSI, MOTOR A DIESEL POTÊNCIA 81 CV - DEPRECIAÇÃO. AF_06/2015</t>
  </si>
  <si>
    <t xml:space="preserve">COMPRESSOR DE AR REBOCAVEL, VAZÃO 250 PCM, PRESSAO DE TRABALHO 102 PSI, MOTOR A DIESEL POTÊNCIA 81 CV - JUROS. AF_06/2015</t>
  </si>
  <si>
    <t xml:space="preserve">COMPRESSOR DE AR REBOCAVEL, VAZÃO 250 PCM, PRESSAO DE TRABALHO 102 PSI, MOTOR A DIESEL POTÊNCIA 81 CV - MANUTENÇÃO. AF_06/2015</t>
  </si>
  <si>
    <t xml:space="preserve">COMPRESSOR DE AR REBOCAVEL, VAZÃO 250 PCM, PRESSAO DE TRABALHO 102 PSI, MOTOR A DIESEL POTÊNCIA 81 CV - MATERIAIS NA OPERAÇÃO. AF_06/2015</t>
  </si>
  <si>
    <t xml:space="preserve">COMPRESSOR DE AR REBOCÁVEL, VAZÃO 748 PCM, PRESSÃO EFETIVA DE TRABALHO 102 PSI, MOTOR DIESEL, POTÊNCIA 210 CV - DEPRECIAÇÃO. AF_06/2015</t>
  </si>
  <si>
    <t xml:space="preserve">COMPRESSOR DE AR REBOCÁVEL, VAZÃO 748 PCM, PRESSÃO EFETIVA DE TRABALHO 102 PSI, MOTOR DIESEL, POTÊNCIA 210 CV - JUROS. AF_06/2015</t>
  </si>
  <si>
    <t xml:space="preserve">COMPRESSOR DE AR REBOCÁVEL, VAZÃO 748 PCM, PRESSÃO EFETIVA DE TRABALHO 102 PSI, MOTOR DIESEL, POTÊNCIA 210 CV - MANUTENÇÃO. AF_06/2015</t>
  </si>
  <si>
    <t xml:space="preserve">COMPRESSOR DE AR REBOCÁVEL, VAZÃO 748 PCM, PRESSÃO EFETIVA DE TRABALHO 102 PSI, MOTOR DIESEL, POTÊNCIA 210 CV - MATERIAIS NA OPERAÇÃO. AF_06/2015</t>
  </si>
  <si>
    <t xml:space="preserve">COMPRESSOR DE AR REBOCAVEL, VAZÃO 400 PCM, PRESSAO DE TRABALHO 102 PSI, MOTOR A DIESEL POTÊNCIA 110 CV - DEPRECIAÇÃO. AF_06/2015</t>
  </si>
  <si>
    <t xml:space="preserve">COMPRESSOR DE AR REBOCAVEL, VAZÃO 400 PCM, PRESSAO DE TRABALHO 102 PSI, MOTOR A DIESEL POTÊNCIA 110 CV - JUROS. AF_06/2015</t>
  </si>
  <si>
    <t xml:space="preserve">COMPRESSOR DE AR REBOCAVEL, VAZÃO 400 PCM, PRESSAO DE TRABALHO 102 PSI, MOTOR A DIESEL POTÊNCIA 110 CV - MANUTENÇÃO. AF_06/2015</t>
  </si>
  <si>
    <t xml:space="preserve">COMPRESSOR DE AR REBOCAVEL, VAZÃO 400 PCM, PRESSAO DE TRABALHO 102 PSI, MOTOR A DIESEL POTÊNCIA 110 CV - MATERIAIS NA OPERAÇÃO. AF_06/2015</t>
  </si>
  <si>
    <t xml:space="preserve">PERFURATRIZ HIDRÁULICA SOBRE CAMINHÃO COM TRADO CURTO ACOPLADO, PROFUNDIDADE MÁXIMA DE 20 M, DIÂMETRO MÁXIMO DE 1500 MM, POTÊNCIA INSTALADA DE 137 HP, MESA ROTATIVA COM TORQUE MÁXIMO DE 30 KNM - IMPOSTOS E SEGUROS. AF_06/2015</t>
  </si>
  <si>
    <t xml:space="preserve">CAMINHÃO TRUCADO (C/ TERCEIRO EIXO) ELETRÔNICO - POTÊNCIA 231CV - PBT = 22000KG - DIST. ENTRE EIXOS 5170 MM - INCLUI CARROCERIA FIXA ABERTA DE MADEIRA - DEPRECIAÇÃO. AF_06/2015</t>
  </si>
  <si>
    <t xml:space="preserve">CAMINHÃO TRUCADO (C/ TERCEIRO EIXO) ELETRÔNICO - POTÊNCIA 231CV - PBT = 22000KG - DIST. ENTRE EIXOS 5170 MM - INCLUI CARROCERIA FIXA ABERTA DE MADEIRA - JUROS. AF_06/2015</t>
  </si>
  <si>
    <t xml:space="preserve">CAMINHÃO TRUCADO (C/ TERCEIRO EIXO) ELETRÔNICO - POTÊNCIA 231CV - PBT = 22000KG - DIST. ENTRE EIXOS 5170 MM - INCLUI CARROCERIA FIXA ABERTA DE MADEIRA - IMPOSTOS E SEGUROS. AF_06/2015</t>
  </si>
  <si>
    <t xml:space="preserve">CAMINHÃO TRUCADO (C/ TERCEIRO EIXO) ELETRÔNICO - POTÊNCIA 231CV - PBT = 22000KG - DIST. ENTRE EIXOS 5170 MM - INCLUI CARROCERIA FIXA ABERTA DE MADEIRA - MANUTENÇÃO. AF_06/2015</t>
  </si>
  <si>
    <t xml:space="preserve">CAMINHÃO TRUCADO (C/ TERCEIRO EIXO) ELETRÔNICO - POTÊNCIA 231CV - PBT = 22000KG - DIST. ENTRE EIXOS 5170 MM - INCLUI CARROCERIA FIXA ABERTA DE MADEIRA - MATERIAIS NA OPERAÇÃO. AF_06/2015</t>
  </si>
  <si>
    <t xml:space="preserve">PLACA VIBRATÓRIA REVERSÍVEL COM MOTOR 4 TEMPOS A GASOLINA, FORÇA CENTRÍFUGA DE 25 KN (2500 KGF), POTÊNCIA 5,5 CV - DEPRECIAÇÃO. AF_08/2015</t>
  </si>
  <si>
    <t xml:space="preserve">PLACA VIBRATÓRIA REVERSÍVEL COM MOTOR 4 TEMPOS A GASOLINA, FORÇA CENTRÍFUGA DE 25 KN (2500 KGF), POTÊNCIA 5,5 CV - JUROS. AF_08/2015</t>
  </si>
  <si>
    <t xml:space="preserve">PLACA VIBRATÓRIA REVERSÍVEL COM MOTOR 4 TEMPOS A GASOLINA, FORÇA CENTRÍFUGA DE 25 KN (2500 KGF), POTÊNCIA 5,5 CV - MANUTENÇÃO. AF_08/2015</t>
  </si>
  <si>
    <t xml:space="preserve">PLACA VIBRATÓRIA REVERSÍVEL COM MOTOR 4 TEMPOS A GASOLINA, FORÇA CENTRÍFUGA DE 25 KN (2500 KGF), POTÊNCIA 5,5 CV - MATERIAIS NA OPERAÇÃO. AF_08/2015</t>
  </si>
  <si>
    <t xml:space="preserve">CORTADORA DE PISO COM MOTOR 4 TEMPOS A GASOLINA, POTÊNCIA DE 13 HP, COM DISCO DE CORTE DIAMANTADO SEGMENTADO PARA CONCRETO, DIÂMETRO DE 350 MM, FURO DE 1" (14 X 1") - DEPRECIAÇÃO. AF_08/2015</t>
  </si>
  <si>
    <t xml:space="preserve">CORTADORA DE PISO COM MOTOR 4 TEMPOS A GASOLINA, POTÊNCIA DE 13 HP, COM DISCO DE CORTE DIAMANTADO SEGMENTADO PARA CONCRETO, DIÂMETRO DE 350 MM, FURO DE 1" (14 X 1") - JUROS. AF_08/2015</t>
  </si>
  <si>
    <t xml:space="preserve">CORTADORA DE PISO COM MOTOR 4 TEMPOS A GASOLINA, POTÊNCIA DE 13 HP, COM DISCO DE CORTE DIAMANTADO SEGMENTADO PARA CONCRETO, DIÂMETRO DE 350 MM, FURO DE 1" (14 X 1") - MANUTENÇÃO. AF_08/2015</t>
  </si>
  <si>
    <t xml:space="preserve">CORTADORA DE PISO COM MOTOR 4 TEMPOS A GASOLINA, POTÊNCIA DE 13 HP, COM DISCO DE CORTE DIAMANTADO SEGMENTADO PARA CONCRETO, DIÂMETRO DE 350 MM, FURO DE 1" (14 X 1") - MATERIAIS NA OPERAÇÃO. AF_08/2015</t>
  </si>
  <si>
    <t xml:space="preserve">CAMINHÃO TOCO, PESO BRUTO TOTAL 14.300 KG, CARGA ÚTIL MÁXIMA 9590 KG, DISTÂNCIA ENTRE EIXOS 4,76 M, POTÊNCIA 185 CV (NÃO INCLUI CARROCERIA) - DEPRECIAÇÃO. AF_06/2014</t>
  </si>
  <si>
    <t xml:space="preserve">CAMINHÃO TOCO, PESO BRUTO TOTAL 14.300 KG, CARGA ÚTIL MÁXIMA 9590 KG, DISTÂNCIA ENTRE EIXOS 4,76 M, POTÊNCIA 185 CV (NÃO INCLUI CARROCERIA) - JUROS. AF_06/2014</t>
  </si>
  <si>
    <t xml:space="preserve">CAMINHÃO TOCO, PESO BRUTO TOTAL 14.300 KG, CARGA ÚTIL MÁXIMA 9590 KG, DISTÂNCIA ENTRE EIXOS 4,76 M, POTÊNCIA 185 CV (NÃO INCLUI CARROCERIA) - IMPOSTOS E SEGUROS. AF_06/2014</t>
  </si>
  <si>
    <t xml:space="preserve">CAMINHÃO PIPA 6.000 L, PESO BRUTO TOTAL 13.000 KG, DISTÂNCIA ENTRE EIXOS 4,80 M, POTÊNCIA 189 CV INCLUSIVE TANQUE DE AÇO PARA TRANSPORTE DE ÁGUA, CAPACIDADE 6 M3 - DEPRECIAÇÃO. AF_06/2014</t>
  </si>
  <si>
    <t xml:space="preserve">CAMINHÃO PIPA 6.000 L, PESO BRUTO TOTAL 13.000 KG, DISTÂNCIA ENTRE EIXOS 4,80 M, POTÊNCIA 189 CV INCLUSIVE TANQUE DE AÇO PARA TRANSPORTE DE ÁGUA, CAPACIDADE 6 M3 - JUROS. AF_06/2014</t>
  </si>
  <si>
    <t xml:space="preserve">CAMINHÃO PIPA 6.000 L, PESO BRUTO TOTAL 13.000 KG, DISTÂNCIA ENTRE EIXOS 4,80 M, POTÊNCIA 189 CV INCLUSIVE TANQUE DE AÇO PARA TRANSPORTE DE ÁGUA, CAPACIDADE 6 M3 - IMPOSTOS E SEGUROS. AF_06/2014</t>
  </si>
  <si>
    <t xml:space="preserve">CAMINHÃO BASCULANTE 6 M3, PESO BRUTO TOTAL 16.000 KG, CARGA ÚTIL MÁXIMA 13.071 KG, DISTÂNCIA ENTRE EIXOS 4,80 M, POTÊNCIA 230 CV INCLUSIVE CAÇAMBA METÁLICA - DEPRECIAÇÃO. AF_06/2014</t>
  </si>
  <si>
    <t xml:space="preserve">CAMINHÃO BASCULANTE 6 M3, PESO BRUTO TOTAL 16.000 KG, CARGA ÚTIL MÁXIMA 13.071 KG, DISTÂNCIA ENTRE EIXOS 4,80 M, POTÊNCIA 230 CV INCLUSIVE CAÇAMBA METÁLICA - JUROS. AF_06/2014</t>
  </si>
  <si>
    <t xml:space="preserve">CAMINHÃO BASCULANTE 6 M3, PESO BRUTO TOTAL 16.000 KG, CARGA ÚTIL MÁXIMA 13.071 KG, DISTÂNCIA ENTRE EIXOS 4,80 M, POTÊNCIA 230 CV INCLUSIVE CAÇAMBA METÁLICA - IMPOSTOS E SEGUROS. AF_06/2014</t>
  </si>
  <si>
    <t xml:space="preserve">CAMINHÃO TOCO, PESO BRUTO TOTAL 16.000 KG, CARGA ÚTIL MÁXIMA DE 10.685 KG, DISTÂNCIA ENTRE EIXOS 4,80 M, POTÊNCIA 189 CV EXCLUSIVE CARROCERIA - DEPRECIAÇÃO. AF_06/2014</t>
  </si>
  <si>
    <t xml:space="preserve">CAMINHÃO TOCO, PESO BRUTO TOTAL 16.000 KG, CARGA ÚTIL MÁXIMA DE 10.685 KG, DISTÂNCIA ENTRE EIXOS 4,80 M, POTÊNCIA 189 CV EXCLUSIVE CARROCERIA - JUROS. AF_06/2014</t>
  </si>
  <si>
    <t xml:space="preserve">CAMINHÃO TOCO, PESO BRUTO TOTAL 16.000 KG, CARGA ÚTIL MÁXIMA DE 10.685 KG, DISTÂNCIA ENTRE EIXOS 4,80 M, POTÊNCIA 189 CV EXCLUSIVE CARROCERIA - IMPOSTOS E SEGUROS. AF_06/2014</t>
  </si>
  <si>
    <t xml:space="preserve">CAMINHÃO BASCULANTE 10 M3, TRUCADO CABINE SIMPLES, PESO BRUTO TOTAL 23.000 KG, CARGA ÚTIL MÁXIMA 15.935 KG, DISTÂNCIA ENTRE EIXOS 4,80 M, POTÊNCIA 230 CV INCLUSIVE CAÇAMBA METÁLICA - DEPRECIAÇÃO. AF_06/2014</t>
  </si>
  <si>
    <t xml:space="preserve">CAMINHÃO BASCULANTE 10 M3, TRUCADO CABINE SIMPLES, PESO BRUTO TOTAL 23.000 KG, CARGA ÚTIL MÁXIMA 15.935 KG, DISTÂNCIA ENTRE EIXOS 4,80 M, POTÊNCIA 230 CV INCLUSIVE CAÇAMBA METÁLICA - JUROS. AF_06/2014</t>
  </si>
  <si>
    <t xml:space="preserve">CAMINHÃO BASCULANTE 10 M3, TRUCADO CABINE SIMPLES, PESO BRUTO TOTAL 23.000 KG, CARGA ÚTIL MÁXIMA 15.935 KG, DISTÂNCIA ENTRE EIXOS 4,80 M, POTÊNCIA 230 CV INCLUSIVE CAÇAMBA METÁLICA - IMPOSTOS E SEGUROS. AF_06/2014</t>
  </si>
  <si>
    <t xml:space="preserve">CAMINHÃO BASCULANTE 10 M3, TRUCADO CABINE SIMPLES, PESO BRUTO TOTAL 23.000 KG, CARGA ÚTIL MÁXIMA 15.935 KG, DISTÂNCIA ENTRE EIXOS 4,80 M, POTÊNCIA 230 CV INCLUSIVE CAÇAMBA METÁLICA - MANUTENÇÃO. AF_06/2014</t>
  </si>
  <si>
    <t xml:space="preserve">CAMINHÃO BASCULANTE 10 M3, TRUCADO CABINE SIMPLES, PESO BRUTO TOTAL 23.000 KG, CARGA ÚTIL MÁXIMA 15.935 KG, DISTÂNCIA ENTRE EIXOS 4,80 M, POTÊNCIA 230 CV INCLUSIVE CAÇAMBA METÁLICA - MATERIAIS NA OPERAÇÃO. AF_06/2014</t>
  </si>
  <si>
    <t xml:space="preserve">CAMINHÃO TOCO, PBT 14.300 KG, CARGA ÚTIL MÁX. 9.710 KG, DIST. ENTRE EIXOS 3,56 M, POTÊNCIA 185 CV, INCLUSIVE CARROCERIA FIXA ABERTA DE MADEIRA P/ TRANSPORTE GERAL DE CARGA SECA, DIMEN. APROX. 2,50 X 6,50 X 0,50 M - DEPRECIAÇÃO. AF_06/2014</t>
  </si>
  <si>
    <t xml:space="preserve">CAMINHÃO TOCO, PBT 14.300 KG, CARGA ÚTIL MÁX. 9.710 KG, DIST. ENTRE EIXOS 3,56 M, POTÊNCIA 185 CV, INCLUSIVE CARROCERIA FIXA ABERTA DE MADEIRA P/ TRANSPORTE GERAL DE CARGA SECA, DIMEN. APROX. 2,50 X 6,50 X 0,50 M - JUROS. AF_06/2014</t>
  </si>
  <si>
    <t xml:space="preserve">CAMINHÃO TOCO, PBT 14.300 KG, CARGA ÚTIL MÁX. 9.710 KG, DIST. ENTRE EIXOS 3,56 M, POTÊNCIA 185 CV, INCLUSIVE CARROCERIA FIXA ABERTA DE MADEIRA P/ TRANSPORTE GERAL DE CARGA SECA, DIMEN. APROX. 2,50 X 6,50 X 0,50 M - IMPOSTOS E SEGUROS. AF_06/2014</t>
  </si>
  <si>
    <t xml:space="preserve">CAMINHÃO PIPA 10.000 L TRUCADO, PESO BRUTO TOTAL 23.000 KG, CARGA ÚTIL MÁXIMA 15.935 KG, DISTÂNCIA ENTRE EIXOS 4,8 M, POTÊNCIA 230 CV, INCLUSIVE TANQUE DE AÇO PARA TRANSPORTE DE ÁGUA - DEPRECIAÇÃO. AF_06/2014</t>
  </si>
  <si>
    <t xml:space="preserve">CAMINHÃO PIPA 10.000 L TRUCADO, PESO BRUTO TOTAL 23.000 KG, CARGA ÚTIL MÁXIMA 15.935 KG, DISTÂNCIA ENTRE EIXOS 4,8 M, POTÊNCIA 230 CV, INCLUSIVE TANQUE DE AÇO PARA TRANSPORTE DE ÁGUA - JUROS. AF_06/2014</t>
  </si>
  <si>
    <t xml:space="preserve">CAMINHÃO PIPA 10.000 L TRUCADO, PESO BRUTO TOTAL 23.000 KG, CARGA ÚTIL MÁXIMA 15.935 KG, DISTÂNCIA ENTRE EIXOS 4,8 M, POTÊNCIA 230 CV, INCLUSIVE TANQUE DE AÇO PARA TRANSPORTE DE ÁGUA - IMPOSTOS E SEGUROS. AF_06/2014</t>
  </si>
  <si>
    <t xml:space="preserve">CAMINHÃO BASCULANTE 6 M3 TOCO, PESO BRUTO TOTAL 16.000 KG, CARGA ÚTIL MÁXIMA 11.130 KG, DISTÂNCIA ENTRE EIXOS 5,36 M, POTÊNCIA 185 CV, INCLUSIVE CAÇAMBA METÁLICA - IMPOSTOS E SEGUROS. AF_06/2014</t>
  </si>
  <si>
    <t xml:space="preserve">GUINDAUTO HIDRÁULICO, CAPACIDADE MÁXIMA DE CARGA 6200 KG, MOMENTO MÁXIMO DE CARGA 11,7 TM, ALCANCE MÁXIMO HORIZONTAL 9,70 M, INCLUSIVE CAMINHÃO TOCO PBT 16.000 KG, POTÊNCIA DE 189 CV - IMPOSTOS E SEGUROS. AF_08/2015</t>
  </si>
  <si>
    <t xml:space="preserve">GUINDAUTO HIDRÁULICO, CAPACIDADE MÁXIMA DE CARGA 6200 KG, MOMENTO MÁXIMO DE CARGA 11,7 TM, ALCANCE MÁXIMO HORIZONTAL 9,70 M, INCLUSIVE CAMINHÃO TOCO PBT 16.000 KG, POTÊNCIA DE 189 CV - MATERIAIS NA OPERAÇÃO. AF_08/2015</t>
  </si>
  <si>
    <t xml:space="preserve">ESPARGIDOR DE ASFALTO PRESSURIZADO, TANQUE 6 M3 COM ISOLAÇÃO TÉRMICA, AQUECIDO COM 2 MAÇARICOS, COM BARRA ESPARGIDORA 3,60 M, MONTADO SOBRE CAMINHÃO  TOCO, PBT 14.300 KG, POTÊNCIA 185 CV - DEPRECIAÇÃO. AF_08/2015</t>
  </si>
  <si>
    <t xml:space="preserve">ESPARGIDOR DE ASFALTO PRESSURIZADO, TANQUE 6 M3 COM ISOLAÇÃO TÉRMICA, AQUECIDO COM 2 MAÇARICOS, COM BARRA ESPARGIDORA 3,60 M, MONTADO SOBRE CAMINHÃO  TOCO, PBT 14.300 KG, POTÊNCIA 185 CV - JUROS. AF_08/2015</t>
  </si>
  <si>
    <t xml:space="preserve">ESPARGIDOR DE ASFALTO PRESSURIZADO, TANQUE 6 M3 COM ISOLAÇÃO TÉRMICA, AQUECIDO COM 2 MAÇARICOS, COM BARRA ESPARGIDORA 3,60 M, MONTADO SOBRE CAMINHÃO  TOCO, PBT 14.300 KG, POTÊNCIA 185 CV - IMPOSTOS E SEGUROS. AF_08/2015</t>
  </si>
  <si>
    <t xml:space="preserve">ESPARGIDOR DE ASFALTO PRESSURIZADO, TANQUE 6 M3 COM ISOLAÇÃO TÉRMICA, AQUECIDO COM 2 MAÇARICOS, COM BARRA ESPARGIDORA 3,60 M, MONTADO SOBRE CAMINHÃO  TOCO, PBT 14.300 KG, POTÊNCIA 185 CV - MATERIAIS NA OPERAÇÃO. AF_08/2015</t>
  </si>
  <si>
    <t xml:space="preserve">COMPACTADOR DE SOLOS DE PERCUSSÃO (SOQUETE) COM MOTOR A GASOLINA 4 TEMPOS, POTÊNCIA 4 CV - DEPRECIAÇÃO. AF_08/2015</t>
  </si>
  <si>
    <t xml:space="preserve">COMPACTADOR DE SOLOS DE PERCUSSÃO (SOQUETE) COM MOTOR A GASOLINA 4 TEMPOS, POTÊNCIA 4 CV - JUROS. AF_08/2015</t>
  </si>
  <si>
    <t xml:space="preserve">COMPACTADOR DE SOLOS DE PERCUSSÃO (SOQUETE) COM MOTOR A GASOLINA 4 TEMPOS, POTÊNCIA 4 CV - MANUTENÇÃO. AF_08/2015</t>
  </si>
  <si>
    <t xml:space="preserve">COMPACTADOR DE SOLOS DE PERCUSSÃO (SOQUETE) COM MOTOR A GASOLINA 4 TEMPOS, POTÊNCIA 4 CV - MATERIAIS NA OPERAÇÃO. AF_08/2015</t>
  </si>
  <si>
    <t xml:space="preserve">GUINDAUTO HIDRÁULICO, CAPACIDADE MÁXIMA DE CARGA 6500 KG, MOMENTO MÁXIMO DE CARGA 5,8 TM, ALCANCE MÁXIMO HORIZONTAL 7,60 M, INCLUSIVE CAMINHÃO TOCO PBT 9.700 KG, POTÊNCIA DE 160 CV - DEPRECIAÇÃO. AF_08/2015</t>
  </si>
  <si>
    <t xml:space="preserve">GUINDAUTO HIDRÁULICO, CAPACIDADE MÁXIMA DE CARGA 6500 KG, MOMENTO MÁXIMO DE CARGA 5,8 TM, ALCANCE MÁXIMO HORIZONTAL 7,60 M, INCLUSIVE CAMINHÃO TOCO PBT 9.700 KG, POTÊNCIA DE 160 CV - JUROS. AF_08/2015</t>
  </si>
  <si>
    <t xml:space="preserve">GUINDAUTO HIDRÁULICO, CAPACIDADE MÁXIMA DE CARGA 6500 KG, MOMENTO MÁXIMO DE CARGA 5,8 TM, ALCANCE MÁXIMO HORIZONTAL 7,60 M, INCLUSIVE CAMINHÃO TOCO PBT 9.700 KG, POTÊNCIA DE 160 CV - IMPOSTOS E SEGUROS. AF_08/2015</t>
  </si>
  <si>
    <t xml:space="preserve">GUINDAUTO HIDRÁULICO, CAPACIDADE MÁXIMA DE CARGA 6500 KG, MOMENTO MÁXIMO DE CARGA 5,8 TM, ALCANCE MÁXIMO HORIZONTAL 7,60 M, INCLUSIVE CAMINHÃO TOCO PBT 9.700 KG, POTÊNCIA DE 160 CV - MANUTENÇÃO. AF_08/2015</t>
  </si>
  <si>
    <t xml:space="preserve">GUINDAUTO HIDRÁULICO, CAPACIDADE MÁXIMA DE CARGA 6500 KG, MOMENTO MÁXIMO DE CARGA 5,8 TM, ALCANCE MÁXIMO HORIZONTAL 7,60 M, INCLUSIVE CAMINHÃO TOCO PBT 9.700 KG, POTÊNCIA DE 160 CV - MATERIAIS NA OPERAÇÃO. AF_08/2015</t>
  </si>
  <si>
    <t xml:space="preserve">CAMINHÃO DE TRANSPORTE DE MATERIAL ASFÁLTICO 30.000 L, COM CAVALO MECÂNICO DE CAPACIDADE MÁXIMA DE TRAÇÃO COMBINADO DE 66.000 KG, POTÊNCIA 360 CV, INCLUSIVE TANQUE DE ASFALTO COM SERPENTINA - DEPRECIAÇÃO. AF_08/2015</t>
  </si>
  <si>
    <t xml:space="preserve">CAMINHÃO DE TRANSPORTE DE MATERIAL ASFÁLTICO 30.000 L, COM CAVALO MECÂNICO DE CAPACIDADE MÁXIMA DE TRAÇÃO COMBINADO DE 66.000 KG, POTÊNCIA 360 CV, INCLUSIVE TANQUE DE ASFALTO COM SERPENTINA - JUROS. AF_08/2015</t>
  </si>
  <si>
    <t xml:space="preserve">CAMINHÃO DE TRANSPORTE DE MATERIAL ASFÁLTICO 30.000 L, COM CAVALO MECÂNICO DE CAPACIDADE MÁXIMA DE TRAÇÃO COMBINADO DE 66.000 KG, POTÊNCIA 360 CV, INCLUSIVE TANQUE DE ASFALTO COM SERPENTINA - IMPOSTOS E SEGUROS. AF_08/2015</t>
  </si>
  <si>
    <t xml:space="preserve">CAMINHÃO DE TRANSPORTE DE MATERIAL ASFÁLTICO 30.000 L, COM CAVALO MECÂNICO DE CAPACIDADE MÁXIMA DE TRAÇÃO COMBINADO DE 66.000 KG, POTÊNCIA 360 CV, INCLUSIVE TANQUE DE ASFALTO COM SERPENTINA - MANUTENÇÃO. AF_08/2015</t>
  </si>
  <si>
    <t xml:space="preserve">CAMINHÃO DE TRANSPORTE DE MATERIAL ASFÁLTICO 30.000 L, COM CAVALO MECÂNICO DE CAPACIDADE MÁXIMA DE TRAÇÃO COMBINADO DE 66.000 KG, POTÊNCIA 360 CV, INCLUSIVE TANQUE DE ASFALTO COM SERPENTINA - MATERIAIS NA OPERAÇÃO. AF_08/2015</t>
  </si>
  <si>
    <t xml:space="preserve">SERRA CIRCULAR DE BANCADA COM MOTOR ELÉTRICO POTÊNCIA DE 5HP, COM COIFA PARA DISCO 10" - DEPRECIAÇÃO. AF_08/2015</t>
  </si>
  <si>
    <t xml:space="preserve">SERRA CIRCULAR DE BANCADA COM MOTOR ELÉTRICO POTÊNCIA DE 5HP, COM COIFA PARA DISCO 10" - JUROS. AF_08/2015</t>
  </si>
  <si>
    <t xml:space="preserve">SERRA CIRCULAR DE BANCADA COM MOTOR ELÉTRICO POTÊNCIA DE 5HP, COM COIFA PARA DISCO 10" - MANUTENÇÃO. AF_08/2015</t>
  </si>
  <si>
    <t xml:space="preserve">SERRA CIRCULAR DE BANCADA COM MOTOR ELÉTRICO POTÊNCIA DE 5HP, COM COIFA PARA DISCO 10" - MATERIAIS NA OPERAÇÃO. AF_08/2015</t>
  </si>
  <si>
    <t xml:space="preserve">DISTRIBUIDOR DE AGREGADOS REBOCAVEL, CAPACIDADE 1,9 M³, LARGURA DE TRABALHO 3,66 M - DEPRECIAÇÃO. AF_11/2015</t>
  </si>
  <si>
    <t xml:space="preserve">DISTRIBUIDOR DE AGREGADOS REBOCAVEL, CAPACIDADE 1,9 M³, LARGURA DE TRABALHO 3,66 M - JUROS. AF_11/2015</t>
  </si>
  <si>
    <t xml:space="preserve">DISTRIBUIDOR DE AGREGADOS REBOCAVEL, CAPACIDADE 1,9 M³, LARGURA DE TRABALHO 3,66 M - MANUTENÇÃO. AF_11/2015</t>
  </si>
  <si>
    <t xml:space="preserve">CAMINHÃO PARA EQUIPAMENTO DE LIMPEZA A SUCÇÃO COM CAMINHÃO TRUCADO DE PESO BRUTO TOTAL 23000 KG, CARGA ÚTIL MÁXIMA 15935 KG, DISTÂNCIA ENTRE EIXOS 4,80 M, POTÊNCIA 230 CV, INCLUSIVE LIMPADORA A SUCÇÃO, TANQUE 12000 L - DEPRECIAÇÃO. AF_11/2015</t>
  </si>
  <si>
    <t xml:space="preserve">CAMINHÃO PARA EQUIPAMENTO DE LIMPEZA A SUCÇÃO COM CAMINHÃO TRUCADO DE PESO BRUTO TOTAL 23000 KG, CARGA ÚTIL MÁXIMA 15935 KG, DISTÂNCIA ENTRE EIXOS 4,80 M, POTÊNCIA 230 CV, INCLUSIVE LIMPADORA A SUCÇÃO, TANQUE 12000 L - JUROS. AF_11/2015</t>
  </si>
  <si>
    <t xml:space="preserve">CAMINHÃO PARA EQUIPAMENTO DE LIMPEZA A SUCÇÃO COM CAMINHÃO TRUCADO DE PESO BRUTO TOTAL 23000 KG, CARGA ÚTIL MÁXIMA 15935 KG, DISTÂNCIA ENTRE EIXOS 4,80 M, POTÊNCIA 230 CV, INCLUSIVE LIMPADORA A SUCÇÃO, TANQUE 12000 L - IMPOSTOS E SEGUROS. AF_11/2015</t>
  </si>
  <si>
    <t xml:space="preserve">CAMINHÃO PARA EQUIPAMENTO DE LIMPEZA A SUCÇÃO COM CAMINHÃO TRUCADO DE PESO BRUTO TOTAL 23000 KG, CARGA ÚTIL MÁXIMA 15935 KG, DISTÂNCIA ENTRE EIXOS 4,80 M, POTÊNCIA 230 CV, INCLUSIVE LIMPADORA A SUCÇÃO, TANQUE 12000 L - MANUTENÇÃO. AF_11/2015</t>
  </si>
  <si>
    <t xml:space="preserve">CAMINHÃO PARA EQUIPAMENTO DE LIMPEZA A SUCÇÃO COM CAMINHÃO TRUCADO DE PESO BRUTO TOTAL 23000 KG, CARGA ÚTIL MÁX. 15935 KG, DISTÂNCIA ENTRE EIXOS 4,80 M, POTÊNCIA 230 CV, INCLUSIVE LIMPADORA A SUCÇÃO, TANQUE 12000 L - MATERIAIS NA OPERAÇÃO. AF_11/2015</t>
  </si>
  <si>
    <t xml:space="preserve">PENEIRA ROTATIVA COM MOTOR ELÉTRICO TRIFÁSICO DE 2 CV, CILINDRO DE 1 M X 0,60 M, COM FUROS DE 3,17 MM - DEPRECIAÇÃO. AF_11/2015</t>
  </si>
  <si>
    <t xml:space="preserve">PENEIRA ROTATIVA COM MOTOR ELÉTRICO TRIFÁSICO DE 2 CV, CILINDRO DE 1 M X 0,60 M, COM FUROS DE 3,17 MM - JUROS. AF_11/2015</t>
  </si>
  <si>
    <t xml:space="preserve">PENEIRA ROTATIVA COM MOTOR ELÉTRICO TRIFÁSICO DE 2 CV, CILINDRO DE 1 M X 0,60 M, COM FUROS DE 3,17 MM - MANUTENÇÃO. AF_11/2015</t>
  </si>
  <si>
    <t xml:space="preserve">PENEIRA ROTATIVA COM MOTOR ELÉTRICO TRIFÁSICO DE 2 CV, CILINDRO DE 1 M X 0,60 M, COM FUROS DE 3,17 MM - MATERIAIS NA OPERAÇÃO. AF_11/2015</t>
  </si>
  <si>
    <t xml:space="preserve">DOSADOR DE AREIA, CAPACIDADE DE 26 LITROS - DEPRECIAÇÃO. AF_11/2015</t>
  </si>
  <si>
    <t xml:space="preserve">DOSADOR DE AREIA, CAPACIDADE DE 26 LITROS - JUROS. AF_11/2015</t>
  </si>
  <si>
    <t xml:space="preserve">DOSADOR DE AREIA, CAPACIDADE DE 26 LITROS - MANUTENÇÃO. AF_11/2015</t>
  </si>
  <si>
    <t xml:space="preserve">CAMINHONETE COM MOTOR A DIESEL, POTÊNCIA 180 CV, CABINE DUPLA, 4X4 - DEPRECIAÇÃO. AF_11/2015</t>
  </si>
  <si>
    <t xml:space="preserve">CAMINHONETE COM MOTOR A DIESEL, POTÊNCIA 180 CV, CABINE DUPLA, 4X4 - JUROS. AF_11/2015</t>
  </si>
  <si>
    <t xml:space="preserve">CAMINHONETE COM MOTOR A DIESEL, POTÊNCIA 180 CV, CABINE DUPLA, 4X4 - IMPOSTOS E SEGUROS. AF_11/2015</t>
  </si>
  <si>
    <t xml:space="preserve">CAMINHONETE COM MOTOR A DIESEL, POTÊNCIA 180 CV, CABINE DUPLA, 4X4 - MANUTENÇÃO. AF_11/2015</t>
  </si>
  <si>
    <t xml:space="preserve">CAMINHONETE COM MOTOR A DIESEL, POTÊNCIA 180 CV, CABINE DUPLA, 4X4 - MATERIAIS NA OPERAÇÃO. AF_11/2015</t>
  </si>
  <si>
    <t xml:space="preserve">CAMINHONETE CABINE SIMPLES COM MOTOR 1.6 FLEX, CÂMBIO MANUAL, POTÊNCIA 101/104 CV, 2 PORTAS - DEPRECIAÇÃO. AF_11/2015</t>
  </si>
  <si>
    <t xml:space="preserve">CAMINHONETE CABINE SIMPLES COM MOTOR 1.6 FLEX, CÂMBIO MANUAL, POTÊNCIA 101/104 CV, 2 PORTAS - JUROS. AF_11/2015</t>
  </si>
  <si>
    <t xml:space="preserve">CAMINHONETE CABINE SIMPLES COM MOTOR 1.6 FLEX, CÂMBIO MANUAL, POTÊNCIA 101/104 CV, 2 PORTAS - IMPOSTOS E SEGUROS. AF_11/2015</t>
  </si>
  <si>
    <t xml:space="preserve">CAMINHONETE CABINE SIMPLES COM MOTOR 1.6 FLEX, CÂMBIO MANUAL, POTÊNCIA 101/104 CV, 2 PORTAS - MANUTENÇÃO. AF_11/2015</t>
  </si>
  <si>
    <t xml:space="preserve">CAMINHONETE CABINE SIMPLES COM MOTOR 1.6 FLEX, CÂMBIO MANUAL, POTÊNCIA 101/104 CV, 2 PORTAS - MATERIAIS NA OPERAÇÃO. AF_11/2015</t>
  </si>
  <si>
    <t xml:space="preserve">CAMINHÃO DE TRANSPORTE DE MATERIAL ASFÁLTICO 20.000 L, COM CAVALO MECÂNICO DE CAPACIDADE MÁXIMA DE TRAÇÃO COMBINADO DE 45.000 KG, POTÊNCIA 330 CV, INCLUSIVE TANQUE DE ASFALTO COM MAÇARICO - DEPRECIAÇÃO. AF_12/2015</t>
  </si>
  <si>
    <t xml:space="preserve">CAMINHÃO DE TRANSPORTE DE MATERIAL ASFÁLTICO 20.000 L, COM CAVALO MECÂNICO DE CAPACIDADE MÁXIMA DE TRAÇÃO COMBINADO DE 45.000 KG, POTÊNCIA 330 CV, INCLUSIVE TANQUE DE ASFALTO COM MAÇARICO - JUROS. AF_12/2015</t>
  </si>
  <si>
    <t xml:space="preserve">CAMINHÃO DE TRANSPORTE DE MATERIAL ASFÁLTICO 20.000 L, COM CAVALO MECÂNICO DE CAPACIDADE MÁXIMA DE TRAÇÃO COMBINADO DE 45.000 KG, POTÊNCIA 330 CV, INCLUSIVE TANQUE DE ASFALTO COM MAÇARICO - IMPOSTOS E SEGUROS. AF_12/2015</t>
  </si>
  <si>
    <t xml:space="preserve">CAMINHÃO DE TRANSPORTE DE MATERIAL ASFÁLTICO 20.000 L, COM CAVALO MECÂNICO DE CAPACIDADE MÁXIMA DE TRAÇÃO COMBINADO DE 45.000 KG, POTÊNCIA 330 CV, INCLUSIVE TANQUE DE ASFALTO COM MAÇARICO - MANUTENÇÃO. AF_12/2015</t>
  </si>
  <si>
    <t xml:space="preserve">CAMINHÃO DE TRANSPORTE DE MATERIAL ASFÁLTICO 20.000 L, COM CAVALO MECÂNICO DE CAPACIDADE MÁXIMA DE TRAÇÃO COMBINADO DE 45.000 KG, POTÊNCIA 330 CV, INCLUSIVE TANQUE DE ASFALTO COM MAÇARICO - MATERIAIS NA OPERAÇÃO. AF_12/2015</t>
  </si>
  <si>
    <t xml:space="preserve">APARELHO PARA CORTE E SOLDA OXI-ACETILENO SOBRE RODAS, INCLUSIVE CILINDROS E MAÇARICOS - DEPRECIAÇÃO. AF_12/2015</t>
  </si>
  <si>
    <t xml:space="preserve">APARELHO PARA CORTE E SOLDA OXI-ACETILENO SOBRE RODAS, INCLUSIVE CILINDROS E MAÇARICOS - JUROS. AF_12/2015</t>
  </si>
  <si>
    <t xml:space="preserve">APARELHO PARA CORTE E SOLDA OXI-ACETILENO SOBRE RODAS, INCLUSIVE CILINDROS E MAÇARICOS - MANUTENÇÃO. AF_12/2015</t>
  </si>
  <si>
    <t xml:space="preserve">APARELHO PARA CORTE E SOLDA OXI-ACETILENO SOBRE RODAS, INCLUSIVE CILINDROS E MAÇARICOS - MATERIAIS NA OPERAÇÃO. AF_12/2015</t>
  </si>
  <si>
    <t xml:space="preserve">MÁQUINA EXTRUSORA DE CONCRETO PARA GUIAS E SARJETAS, MOTOR A DIESEL, POTÊNCIA 14 CV - DEPRECIAÇÃO. AF_12/2015</t>
  </si>
  <si>
    <t xml:space="preserve">MÁQUINA EXTRUSORA DE CONCRETO PARA GUIAS E SARJETAS, MOTOR A DIESEL, POTÊNCIA 14 CV - JUROS. AF_12/2015</t>
  </si>
  <si>
    <t xml:space="preserve">MÁQUINA EXTRUSORA DE CONCRETO PARA GUIAS E SARJETAS, MOTOR A DIESEL, POTÊNCIA 14 CV - MANUTENÇÃO. AF_12/2015</t>
  </si>
  <si>
    <t xml:space="preserve">MÁQUINA EXTRUSORA DE CONCRETO PARA GUIAS E SARJETAS, MOTOR A DIESEL, POTÊNCIA 14 CV - MATERIAIS NA OPERAÇÃO. AF_12/2015</t>
  </si>
  <si>
    <t xml:space="preserve">MARTELO PERFURADOR PNEUMÁTICO MANUAL, HASTE 25 X 75 MM, 21 KG - DEPRECIAÇÃO. AF_12/2015</t>
  </si>
  <si>
    <t xml:space="preserve">MARTELO PERFURADOR PNEUMÁTICO MANUAL, HASTE 25 X 75 MM, 21 KG - JUROS. AF_12/2015</t>
  </si>
  <si>
    <t xml:space="preserve">MARTELO PERFURADOR PNEUMÁTICO MANUAL, HASTE 25 X 75 MM, 21 KG - MANUTENÇÃO. AF_12/2015</t>
  </si>
  <si>
    <t xml:space="preserve">PERFURATRIZ COM TORRE METÁLICA PARA EXECUÇÃO DE ESTACA HÉLICE CONTÍNUA, PROFUNDIDADE MÁXIMA DE 32 M, DIÂMETRO MÁXIMO DE 1000 MM, POTÊNCIA INSTALADA DE 350 HP, MESA ROTATIVA COM TORQUE MÁXIMO DE 263 KNM - DEPRECIAÇÃO. AF_01/2016</t>
  </si>
  <si>
    <t xml:space="preserve">PERFURATRIZ COM TORRE METÁLICA PARA EXECUÇÃO DE ESTACA HÉLICE CONTÍNUA, PROFUNDIDADE MÁXIMA DE 32 M, DIÂMETRO MÁXIMO DE 1000 MM, POTÊNCIA INSTALADA DE 350 HP, MESA ROTATIVA COM TORQUE MÁXIMO DE 263 KNM - JUROS. AF_01/2016</t>
  </si>
  <si>
    <t xml:space="preserve">PERFURATRIZ COM TORRE METÁLICA PARA EXECUÇÃO DE ESTACA HÉLICE CONTÍNUA, PROFUNDIDADE MÁXIMA DE 32 M, DIÂMETRO MÁXIMO DE 1000 MM, POTÊNCIA INSTALADA DE 350 HP, MESA ROTATIVA COM TORQUE MÁXIMO DE 263 KNM - MANUTENÇÃO. AF_01/2016</t>
  </si>
  <si>
    <t xml:space="preserve">PERFURATRIZ COM TORRE METÁLICA PARA EXECUÇÃO DE ESTACA HÉLICE CONTÍNUA, PROFUNDIDADE MÁXIMA DE 32 M, DIÂMETRO MÁXIMO DE 1000 MM, POTÊNCIA INSTALADA DE 350 HP, MESA ROTATIVA COM TORQUE MÁXIMO DE 263 KNM  MATERIAIS NA OPERAÇÃO. AF_01/2016</t>
  </si>
  <si>
    <t xml:space="preserve">BETONEIRA CAPACIDADE NOMINAL 400 L, CAPACIDADE DE MISTURA 310 L, MOTOR A GASOLINA POTÊNCIA 5,5 HP, SEM CARREGADOR - DEPRECIAÇÃO. AF_02/2016</t>
  </si>
  <si>
    <t xml:space="preserve">BETONEIRA CAPACIDADE NOMINAL 400 L, CAPACIDADE DE MISTURA 310 L, MOTOR A GASOLINA POTÊNCIA 5,5 HP, SEM CARREGADOR - JUROS. AF_02/2016</t>
  </si>
  <si>
    <t xml:space="preserve">BETONEIRA CAPACIDADE NOMINAL 400 L, CAPACIDADE DE MISTURA 310 L, MOTOR A GASOLINA POTÊNCIA 5,5 HP, SEM CARREGADOR - MANUTENÇÃO. AF_02/2016</t>
  </si>
  <si>
    <t xml:space="preserve">BETONEIRA CAPACIDADE NOMINAL 400 L, CAPACIDADE DE MISTURA 310 L, MOTOR A GASOLINA POTÊNCIA 5,5 HP, SEM CARREGADOR - MATERIAIS NA OPERAÇÃO. AF_02/2016</t>
  </si>
  <si>
    <t xml:space="preserve">GRUPO GERADOR ESTACIONÁRIO, MOTOR DIESEL POTÊNCIA 170 KVA - JUROS. AF_02/2016</t>
  </si>
  <si>
    <t xml:space="preserve">ROLO COMPACTADOR VIBRATÓRIO REBOCÁVEL, CILINDRO DE AÇO LISO, POTÊNCIA DE TRAÇÃO DE 65 CV, PESO 4,7 T, IMPACTO DINÂMICO 18,3 T, LARGURA DE TRABALHO 1,67 M - JUROS. AF_02/2016</t>
  </si>
  <si>
    <t xml:space="preserve">ROLO COMPACTADOR VIBRATÓRIO PÉ DE CARNEIRO, OPERADO POR CONTROLE REMOTO, POTÊNCIA 12,5 KW, PESO OPERACIONAL 1,675 T, LARGURA DE TRABALHO 0,85 M - JUROS. AF_02/2016</t>
  </si>
  <si>
    <t xml:space="preserve">ROLO COMPACTADOR VIBRATÓRIO PÉ DE CARNEIRO, OPERADO POR CONTROLE REMOTO, POTÊNCIA 12,5 KW, PESO OPERACIONAL 1,675 T, LARGURA DE TRABALHO 0,85 M - MATERIAIS NA OPERAÇÃO. AF_02/2016</t>
  </si>
  <si>
    <t xml:space="preserve">GRUA ASCENCIONAL, LANÇA DE 30 M, CAPACIDADE DE 1,0 T A 30 M, ALTURA ATÉ 39 M  DEPRECIAÇÃO. AF_03/2016</t>
  </si>
  <si>
    <t xml:space="preserve">GRUA ASCENCIONAL, LANÇA DE 30 M, CAPACIDADE DE 1,0 T A 30 M, ALTURA ATÉ 39 M   JUROS. AF_03/2016</t>
  </si>
  <si>
    <t xml:space="preserve">GRUA ASCENCIONAL, LANÇA DE 30 M, CAPACIDADE DE 1,0 T A 30 M, ALTURA ATÉ 39 M   MANUTENÇÃO. AF_03/2016</t>
  </si>
  <si>
    <t xml:space="preserve">GRUA ASCENCIONAL, LANÇA DE 30 M, CAPACIDADE DE 1,0 T A 30 M, ALTURA ATÉ 39 M   MATERIAIS NA OPERAÇÃO. AF_03/2016</t>
  </si>
  <si>
    <t xml:space="preserve">GUINCHO ELÉTRICO DE COLUNA, CAPACIDADE 400 KG, COM MOTO FREIO, MOTOR TRIFÁSICO DE 1,25 CV - DEPRECIAÇÃO. AF_03/2016</t>
  </si>
  <si>
    <t xml:space="preserve">GUINCHO ELÉTRICO DE COLUNA, CAPACIDADE 400 KG, COM MOTO FREIO, MOTOR TRIFÁSICO DE 1,25 CV - JUROS. AF_03/2016</t>
  </si>
  <si>
    <t xml:space="preserve">GUINCHO ELÉTRICO DE COLUNA, CAPACIDADE 400 KG, COM MOTO FREIO, MOTOR TRIFÁSICO DE 1,25 CV - MANUTENÇÃO. AF_03/2016</t>
  </si>
  <si>
    <t xml:space="preserve">GUINCHO ELÉTRICO DE COLUNA, CAPACIDADE 400 KG, COM MOTO FREIO, MOTOR TRIFÁSICO DE 1,25 CV - MATERIAIS NA OPERAÇÃO. AF_03/2016</t>
  </si>
  <si>
    <t xml:space="preserve">GUINDASTE HIDRÁULICO AUTOPROPELIDO, COM LANÇA TELESCÓPICA 40 M, CAPACIDADE MÁXIMA 60 T, POTÊNCIA 260 KW - DEPRECIAÇÃO. AF_03/2016</t>
  </si>
  <si>
    <t xml:space="preserve">GUINDASTE HIDRÁULICO AUTOPROPELIDO, COM LANÇA TELESCÓPICA 40 M, CAPACIDADE MÁXIMA 60 T, POTÊNCIA 260 KW - JUROS. AF_03/2016</t>
  </si>
  <si>
    <t xml:space="preserve">GUINDASTE HIDRÁULICO AUTOPROPELIDO, COM LANÇA TELESCÓPICA 40 M, CAPACIDADE MÁXIMA 60 T, POTÊNCIA 260 KW - MANUTENÇÃO. AF_03/2016</t>
  </si>
  <si>
    <t xml:space="preserve">GUINDASTE HIDRÁULICO AUTOPROPELIDO, COM LANÇA TELESCÓPICA 40 M, CAPACIDADE MÁXIMA 60 T, POTÊNCIA 260 KW - MATERIAIS NA OPERAÇÃO. AF_03/2016</t>
  </si>
  <si>
    <t xml:space="preserve">GUINDASTE HIDRÁULICO AUTOPROPELIDO, COM LANÇA TELESCÓPICA 40 M, CAPACIDADE MÁXIMA 60 T, POTÊNCIA 260 KW - IMPOSTOS E SEGUROS. AF_03/2016</t>
  </si>
  <si>
    <t xml:space="preserve">GUINDAUTO HIDRÁULICO, CAPACIDADE MÁXIMA DE CARGA 3300 KG, MOMENTO MÁXIMO DE CARGA 5,8 TM, ALCANCE MÁXIMO HORIZONTAL 7,60 M, INCLUSIVE CAMINHÃO TOCO PBT 16.000 KG, POTÊNCIA DE 189 CV - DEPRECIAÇÃO. AF_03/2016</t>
  </si>
  <si>
    <t xml:space="preserve">GUINDAUTO HIDRÁULICO, CAPACIDADE MÁXIMA DE CARGA 3300 KG, MOMENTO MÁXIMO DE CARGA 5,8 TM, ALCANCE MÁXIMO HORIZONTAL 7,60 M, INCLUSIVE CAMINHÃO TOCO PBT 16.000 KG, POTÊNCIA DE 189 CV - JUROS. AF_03/2016</t>
  </si>
  <si>
    <t xml:space="preserve">GUINDAUTO HIDRÁULICO, CAPACIDADE MÁXIMA DE CARGA 3300 KG, MOMENTO MÁXIMO DE CARGA 5,8 TM, ALCANCE MÁXIMO HORIZONTAL 7,60 M, INCLUSIVE CAMINHÃO TOCO PBT 16.000 KG, POTÊNCIA DE 189 CV  IMPOSTOS E SEGUROS. AF_03/2016</t>
  </si>
  <si>
    <t xml:space="preserve">GUINDAUTO HIDRÁULICO, CAPACIDADE MÁXIMA DE CARGA 3300 KG, MOMENTO MÁXIMO DE CARGA 5,8 TM, ALCANCE MÁXIMO HORIZONTAL 7,60 M, INCLUSIVE CAMINHÃO TOCO PBT 16.000 KG, POTÊNCIA DE 189 CV - MANUTENÇÃO. AF_03/2016</t>
  </si>
  <si>
    <t xml:space="preserve">GUINDAUTO HIDRÁULICO, CAPACIDADE MÁXIMA DE CARGA 3300 KG, MOMENTO MÁXIMO DE CARGA 5,8 TM, ALCANCE MÁXIMO HORIZONTAL 7,60 M, INCLUSIVE CAMINHÃO TOCO PBT 16.000 KG, POTÊNCIA DE 189 CV - MATERIAIS NA OPERAÇÃO. AF_03/2016</t>
  </si>
  <si>
    <t xml:space="preserve">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</si>
  <si>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 xml:space="preserve">MÁQUINA JATO DE PRESSAO PORTÁTIL PARA JATEAMENTO, CONTROLE AUTOMATICO REMOTO, CAMARA DE 1 SAIDA, CAPACIDADE 280 L, DIAMETRO 670 MM, BICO DE JATO CURTO VENTURI DE 5/16, MANGUEIRA DE 1 COM COMPRESSOR DE AR REBOCÁVEL VAZÃO 189 PCM E MOTOR DIESEL DE 63 CV- JUROS. AF_03/2016</t>
  </si>
  <si>
    <t xml:space="preserve">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</si>
  <si>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 xml:space="preserve">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</si>
  <si>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 xml:space="preserve">GERADOR PORTÁTIL MONOFÁSICO, POTÊNCIA 5500 VA, MOTOR A GASOLINA, POTÊNCIA DO MOTOR 13 CV - DEPRECIAÇÃO. AF_03/2016</t>
  </si>
  <si>
    <t xml:space="preserve">GERADOR PORTÁTIL MONOFÁSICO, POTÊNCIA 5500 VA, MOTOR A GASOLINA, POTÊNCIA DO MOTOR 13 CV - JUROS. AF_03/2016</t>
  </si>
  <si>
    <t xml:space="preserve">GERADOR PORTÁTIL MONOFÁSICO, POTÊNCIA 5500 VA, MOTOR A GASOLINA, POTÊNCIA DO MOTOR 13 CV - MANUTENÇÃO. AF_03/2016</t>
  </si>
  <si>
    <t xml:space="preserve">GERADOR PORTÁTIL MONOFÁSICO, POTÊNCIA 5500 VA, MOTOR A GASOLINA, POTÊNCIA DO MOTOR 13 CV - MATERIAIS NA OPERAÇÃO. AF_03/2016</t>
  </si>
  <si>
    <t xml:space="preserve">GRUPO GERADOR REBOCÁVEL, POTÊNCIA 66 KVA, MOTOR A DIESEL - DEPRECIAÇÃO. AF_03/2016</t>
  </si>
  <si>
    <t xml:space="preserve">GRUPO GERADOR REBOCÁVEL, POTÊNCIA 66 KVA, MOTOR A DIESEL - JUROS. AF_03/2016</t>
  </si>
  <si>
    <t xml:space="preserve">GRUPO GERADOR REBOCÁVEL, POTÊNCIA 66 KVA, MOTOR A DIESEL - MANUTENÇÃO. AF_03/2016</t>
  </si>
  <si>
    <t xml:space="preserve">GRUPO GERADOR REBOCÁVEL, POTÊNCIA 66 KVA, MOTOR A DIESEL - MATERIAIS NA OPERAÇÃO. AF_03/2016</t>
  </si>
  <si>
    <t xml:space="preserve">GRUPO GERADOR ESTACIONÁRIO, POTÊNCIA 150 KVA, MOTOR A DIESEL- DEPRECIAÇÃO. AF_03/2016</t>
  </si>
  <si>
    <t xml:space="preserve">GRUPO GERADOR ESTACIONÁRIO, POTÊNCIA 150 KVA, MOTOR A DIESEL- JUROS. AF_03/2016</t>
  </si>
  <si>
    <t xml:space="preserve">GRUPO GERADOR ESTACIONÁRIO, POTÊNCIA 150 KVA, MOTOR A DIESEL- MANUTENÇÃO. AF_03/2016</t>
  </si>
  <si>
    <t xml:space="preserve">GRUPO GERADOR ESTACIONÁRIO, POTÊNCIA 150 KVA, MOTOR A DIESEL- MATERIAIS NA OPERAÇÃO. AF_03/2016</t>
  </si>
  <si>
    <t xml:space="preserve">USINA DE MISTURA ASFÁLTICA À QUENTE, TIPO CONTRA FLUXO, PROD 40 A 80 TON/HORA - DEPRECIAÇÃO. AF_03/2016</t>
  </si>
  <si>
    <t xml:space="preserve">USINA DE MISTURA ASFÁLTICA À QUENTE, TIPO CONTRA FLUXO, PROD 40 A 80 TON/HORA - JUROS. AF_03/2016</t>
  </si>
  <si>
    <t xml:space="preserve">USINA DE MISTURA ASFÁLTICA À QUENTE, TIPO CONTRA FLUXO, PROD 40 A 80 TON/HORA - MANUTENÇÃO. AF_03/2016</t>
  </si>
  <si>
    <t xml:space="preserve">USINA DE MISTURA ASFÁLTICA À QUENTE, TIPO CONTRA FLUXO, PROD 40 A 80 TON/HORA - MATERIAIS NA OPERAÇÃO. AF_03/2016</t>
  </si>
  <si>
    <t xml:space="preserve">USINA DE ASFALTO À FRIO, CAPACIDADE DE 40 A 60 TON/HORA, ELÉTRICA POTÊNCIA 30 CV - DEPRECIAÇÃO. AF_03/2016</t>
  </si>
  <si>
    <t xml:space="preserve">USINA DE ASFALTO À FRIO, CAPACIDADE DE 40 A 60 TON/HORA, ELÉTRICA POTÊNCIA 30 CV - JUROS. AF_03/2016</t>
  </si>
  <si>
    <t xml:space="preserve">USINA DE ASFALTO À FRIO, CAPACIDADE DE 40 A 60 TON/HORA, ELÉTRICA POTÊNCIA 30 CV - MANUTENÇÃO. AF_03/2016</t>
  </si>
  <si>
    <t xml:space="preserve">USINA DE ASFALTO À FRIO, CAPACIDADE DE 40 A 60 TON/HORA, ELÉTRICA POTÊNCIA 30 CV - MATERIAIS NA OPERAÇÃO. AF_03/2016</t>
  </si>
  <si>
    <t xml:space="preserve">MARTELETE OU ROMPEDOR PNEUMÁTICO MANUAL, 28 KG, COM SILENCIADOR - DEPRECIAÇÃO. AF_07/2016</t>
  </si>
  <si>
    <t xml:space="preserve">MARTELETE OU ROMPEDOR PNEUMÁTICO MANUAL, 28 KG, COM SILENCIADOR - JUROS. AF_07/2016</t>
  </si>
  <si>
    <t xml:space="preserve">USINA DE CONCRETO FIXA, CAPACIDADE NOMINAL DE 90 A 120 M3/H, SEM SILO - DEPRECIAÇÃO. AF_07/2016</t>
  </si>
  <si>
    <t xml:space="preserve">USINA DE CONCRETO FIXA, CAPACIDADE NOMINAL DE 90 A 120 M3/H, SEM SILO - JUROS. AF_07/2016</t>
  </si>
  <si>
    <t xml:space="preserve">USINA MISTURADORA DE SOLOS, CAPACIDADE DE 200 A 500 TON/H, POTENCIA 75KW - DEPRECIAÇÃO. AF_07/2016</t>
  </si>
  <si>
    <t xml:space="preserve">USINA MISTURADORA DE SOLOS, CAPACIDADE DE 200 A 500 TON/H, POTENCIA 75KW - JUROS. AF_07/2016</t>
  </si>
  <si>
    <t xml:space="preserve">USINA MISTURADORA DE SOLOS, CAPACIDADE DE 200 A 500 TON/H, POTENCIA 75KW - MATERIAIS NA OPERAÇÃO. AF_07/2016</t>
  </si>
  <si>
    <t xml:space="preserve">DISTRIBUIDOR DE AGREGADOS AUTOPROPELIDO, CAP 3 M3, A DIESEL, POTÊNCIA 176CV - DEPRECIAÇÃO. AF_07/2016</t>
  </si>
  <si>
    <t xml:space="preserve">DISTRIBUIDOR DE AGREGADOS AUTOPROPELIDO, C/AP 3 M3, A DIESEL, POTÊNCIA 176CV - JUROS. AF_07/2016</t>
  </si>
  <si>
    <t xml:space="preserve">DISTRIBUIDOR DE AGREGADOS AUTOPROPELIDO, CAP 3 M3, A DIESEL, POTÊNCIA 176CV - MANUTENÇÃO. AF_07/2016</t>
  </si>
  <si>
    <t xml:space="preserve">DISTRIBUIDOR DE AGREGADOS AUTOPROPELIDO, CAP 3 M3, A DIESEL, POTÊNCIA 176CV  MATERIAIS NA OPERAÇÃO. AF_07/2016</t>
  </si>
  <si>
    <t xml:space="preserve">MÁQUINA DEMARCADORA DE FAIXA DE TRÁFEGO À FRIO, AUTOPROPELIDA, POTÊNCIA 38 HP - DEPRECIAÇÃO. AF_07/2016</t>
  </si>
  <si>
    <t xml:space="preserve">MÁQUINA DEMARCADORA DE FAIXA DE TRÁFEGO À FRIO, AUTOPROPELIDA, POTÊNCIA 38 HP - JUROS. AF_07/2016</t>
  </si>
  <si>
    <t xml:space="preserve">MÁQUINA DEMARCADORA DE FAIXA DE TRÁFEGO À FRIO, AUTOPROPELIDA, POTÊNCIA 38 HP - MANUTENÇÃO. AF_07/2016</t>
  </si>
  <si>
    <t xml:space="preserve">MÁQUINA DEMARCADORA DE FAIXA DE TRÁFEGO À FRIO, AUTOPROPELIDA, POTÊNCIA 38 HP - MATERIAIS NA OPERAÇÃO. AF_07/2016</t>
  </si>
  <si>
    <t xml:space="preserve">TALHA MANUAL DE CORRENTE, CAPACIDADE DE 2 TON. COM ELEVAÇÃO DE 3 M - DEPRECIAÇÃO. AF_07/2016</t>
  </si>
  <si>
    <t xml:space="preserve">TALHA MANUAL DE CORRENTE, CAPACIDADE DE 2 TON. COM ELEVAÇÃO DE 3 M - JUROS. AF_07/2016</t>
  </si>
  <si>
    <t xml:space="preserve">TALHA MANUAL DE CORRENTE, CAPACIDADE DE 2 TON. COM ELEVAÇÃO DE 3 M - MANUTENÇÃO. AF_07/2016</t>
  </si>
  <si>
    <t xml:space="preserve">GRUA ASCENCIONAL, LANÇA DE 42 M, CAPACIDADE DE 1,5 T A 30 M, ALTURA ATÉ 39 M  DEPRECIAÇÃO. AF_08/2016</t>
  </si>
  <si>
    <t xml:space="preserve">GRUA ASCENCIONAL, LANCA DE 42 M, CAPACIDADE DE 1,5 T A 30 M, ALTURA ATE 39 M  JUROS. AF_08/2016</t>
  </si>
  <si>
    <t xml:space="preserve">GRUA ASCENCIONAL, LANCA DE 42 M, CAPACIDADE DE 1,5 T A 30 M, ALTURA ATE 39 M  MANUTENÇÃO. AF_08/2016</t>
  </si>
  <si>
    <t xml:space="preserve">GRUA ASCENCIONAL, LANCA DE 42 M, CAPACIDADE DE 1,5 T A 30 M, ALTURA ATE 39 M  MATERIAIS NA OPERAÇÃO. AF_08/2016</t>
  </si>
  <si>
    <t xml:space="preserve">PULVERIZADOR DE TINTA ELÉTRICO/MÁQUINA DE PINTURA AIRLESS, VAZÃO 2 L/MIN - DEPRECIAÇÃO. AF_08/2016</t>
  </si>
  <si>
    <t xml:space="preserve">PULVERIZADOR DE TINTA ELÉTRICO/MÁQUINA DE PINTURA AIRLESS, VAZÃO 2 L/MIN - JUROS. AF_08/2016</t>
  </si>
  <si>
    <t xml:space="preserve">PULVERIZADOR DE TINTA ELÉTRICO/MÁQUINA DE PINTURA AIRLESS, VAZÃO 2 L/MIN - MANUTENÇÃO. AF_08/2016</t>
  </si>
  <si>
    <t xml:space="preserve">PULVERIZADOR DE TINTA ELÉTRICO/MÁQUINA DE PINTURA AIRLESS, VAZÃO 2 L/MIN - MATERIAIS NA OPERAÇÃO. AF_08/2016</t>
  </si>
  <si>
    <t xml:space="preserve">MARTELO DEMOLIDOR PNEUMÁTICO MANUAL, 32 KG - DEPRECIAÇÃO. AF_09/2016</t>
  </si>
  <si>
    <t xml:space="preserve">MARTELO DEMOLIDOR PNEUMÁTICO MANUAL, 32 KG - JUROS. AF_09/2016</t>
  </si>
  <si>
    <t xml:space="preserve">MARTELO DEMOLIDOR PNEUMÁTICO MANUAL, 32 KG - MANUTENÇÃO. AF_09/2016</t>
  </si>
  <si>
    <t xml:space="preserve">COMPACTADOR DE SOLOS DE PERCUSÃO (SOQUETE) COM MOTOR A GASOLINA, POTÊNCIA 3 CV - DEPRECIAÇÃO. AF_09/2016</t>
  </si>
  <si>
    <t xml:space="preserve">COMPACTADOR DE SOLOS DE PERCUSÃO (SOQUETE) COM MOTOR A GASOLINA, POTÊNCIA 3 CV - JUROS. AF_09/2016</t>
  </si>
  <si>
    <t xml:space="preserve">COMPACTADOR DE SOLOS DE PERCUSÃO (SOQUETE) COM MOTOR A GASOLINA, POTÊNCIA 3 CV - MANUTENÇÃO. AF_09/2016</t>
  </si>
  <si>
    <t xml:space="preserve">COMPACTADOR DE SOLOS DE PERCUSÃO (SOQUETE) COM MOTOR A GASOLINA, POTÊNCIA 3 CV - MATERIAIS NA OPERAÇÃO. AF_09/2016</t>
  </si>
  <si>
    <t xml:space="preserve">RÉGUA VIBRATÓRIA DUPLA PARA CONCRETO, PESO DE 60KG, COMPRIMENTO 4 M, COM MOTOR A GASOLINA, POTÊNCIA 5,5 HP - DEPRECIAÇÃO. AF_09/2016</t>
  </si>
  <si>
    <t xml:space="preserve">RÉGUA VIBRATÓRIA DUPLA PARA CONCRETO, PESO DE 60KG, COMPRIMENTO 4 M, COM MOTOR A GASOLINA, POTÊNCIA 5,5 HP - JUROS. AF_09/2016</t>
  </si>
  <si>
    <t xml:space="preserve">RÉGUA VIBRATÓRIA DUPLA PARA CONCRETO, PESO DE 60KG, COMPRIMENTO 4 M, COM MOTOR A GASOLINA, POTÊNCIA 5,5 HP - MANUTENÇÃO. AF_09/2016</t>
  </si>
  <si>
    <t xml:space="preserve">RÉGUA VIBRATÓRIA DUPLA PARA CONCRETO, PESO DE 60KG, COMPRIMENTO 4 M, COM MOTOR A GASOLINA, POTÊNCIA 5,5 HP  MATERIAIS NA OPERAÇÃO. AF_09/2016</t>
  </si>
  <si>
    <t xml:space="preserve">POLIDORA DE PISO (POLITRIZ), PESO DE 100KG, DIÂMETRO 450 MM, MOTOR ELÉTRICO, POTÊNCIA 4 HP - DEPRECIAÇÃO. AF_09/2016</t>
  </si>
  <si>
    <t xml:space="preserve">POLIDORA DE PISO (POLITRIZ), PESO DE 100KG, DIÂMETRO 450 MM, MOTOR ELÉTRICO, POTÊNCIA 4 HP - JUROS. AF_09/2016</t>
  </si>
  <si>
    <t xml:space="preserve">POLIDORA DE PISO (POLITRIZ), PESO DE 100KG, DIÂMETRO 450 MM, MOTOR ELÉTRICO, POTÊNCIA 4 HP - MANUTENÇÃO. AF_09/2016</t>
  </si>
  <si>
    <t xml:space="preserve">POLIDORA DE PISO (POLITRIZ), PESO DE 100KG, DIÂMETRO 450 MM, MOTOR ELÉTRICO, POTÊNCIA 4 HP  MATERIAIS NA OPERAÇÃO. AF_09/2016</t>
  </si>
  <si>
    <t xml:space="preserve">DESEMPENADEIRA DE CONCRETO, PESO DE 75KG, 4 PÁS, MOTOR A GASOLINA, POTÊNCIA 5,5 HP - DEPRECIAÇÃO. AF_09/2016</t>
  </si>
  <si>
    <t xml:space="preserve">DESEMPENADEIRA DE CONCRETO, PESO DE 75KG, 4 PÁS, MOTOR A GASOLINA, POTÊNCIA 5,5 HP - JUROS. AF_09/2016</t>
  </si>
  <si>
    <t xml:space="preserve">DESEMPENADEIRA DE CONCRETO, PESO DE 75KG, 4 PÁS, MOTOR A GASOLINA, POTÊNCIA 5,5 HP - MANUTENÇÃO. AF_09/2016</t>
  </si>
  <si>
    <t xml:space="preserve">DESEMPENADEIRA DE CONCRETO, PESO DE 75KG, 4 PÁS, MOTOR A GASOLINA, POTÊNCIA 5,5 HP  MATERIAIS NA OPERAÇÃO. AF_09/2016</t>
  </si>
  <si>
    <t xml:space="preserve">PERFURATRIZ PNEUMATICA MANUAL DE PESO MEDIO, MARTELETE, 18KG, COMPRIMENTO MÁXIMO DE CURSO DE 6 M, DIAMETRO DO PISTAO DE 5,5 CM - DEPRECIAÇÃO. AF_11/2016</t>
  </si>
  <si>
    <t xml:space="preserve">PERFURATRIZ PNEUMATICA MANUAL DE PESO MEDIO, MARTELETE, 18KG, COMPRIMENTO MÁXIMO DE CURSO DE 6 M, DIAMETRO DO PISTAO DE 5,5 CM - JUROS. AF_11/2016</t>
  </si>
  <si>
    <t xml:space="preserve">PERFURATRIZ PNEUMATICA MANUAL DE PESO MEDIO, MARTELETE, 18KG, COMPRIMENTO MÁXIMO DE CURSO DE 6 M, DIAMETRO DO PISTAO DE 5,5 CM - MANUTENÇÃO. AF_11/2016</t>
  </si>
  <si>
    <t xml:space="preserve">ROLO COMPACTADOR VIBRATORIO TANDEM, ACO LISO, POTENCIA 125 HP, PESO SEM/COM LASTRO 10,20/11,65 T, LARGURA DE TRABALHO 1,73 M - DEPRECIAÇÃO. AF_11/2016</t>
  </si>
  <si>
    <t xml:space="preserve">ROLO COMPACTADOR VIBRATORIO TANDEM, ACO LISO, POTENCIA 125 HP, PESO SEM/COM LASTRO 10,20/11,65 T, LARGURA DE TRABALHO 1,73 M - JUROS. AF_11/2016</t>
  </si>
  <si>
    <t xml:space="preserve">ROLO COMPACTADOR VIBRATORIO TANDEM, ACO LISO, POTENCIA 125 HP, PESO SEM/COM LASTRO 10,20/11,65 T, LARGURA DE TRABALHO 1,73 M - MANUTENÇÃO. AF_11/2016</t>
  </si>
  <si>
    <t xml:space="preserve">ROLO COMPACTADOR VIBRATORIO TANDEM, ACO LISO, POTENCIA 125 HP, PESO SEM/COM LASTRO 10,20/11,65 T, LARGURA DE TRABALHO 1,73 M - MATERIAIS NA OPERAÇÃO. AF_11/2016</t>
  </si>
  <si>
    <t xml:space="preserve">PERFURATRIZ MANUAL, TORQUE MAXIMO 55 KGF.M, POTENCIA 5 CV, COM DIAMETRO MAXIMO 8 1/2" - DEPRECIAÇÃO. AF_11/2016</t>
  </si>
  <si>
    <t xml:space="preserve">PERFURATRIZ MANUAL, TORQUE MAXIMO 55 KGF.M, POTENCIA 5 CV, COM DIAMETRO MAXIMO 8 1/2" - JUROS. AF_11/2016</t>
  </si>
  <si>
    <t xml:space="preserve">PERFURATRIZ MANUAL, TORQUE MAXIMO 55 KGF.M, POTENCIA 5 CV, COM DIAMETRO MAXIMO 8 1/2" - MANUTENÇÃO. AF_11/2016</t>
  </si>
  <si>
    <t xml:space="preserve">PERFURATRIZ MANUAL, TORQUE MAXIMO 55 KGF.M, POTENCIA 5 CV, COM DIAMETRO MAXIMO 8 1/2" - MATERIAIS NA OPERAÇÃO. AF_11/2016</t>
  </si>
  <si>
    <t xml:space="preserve">PERFURATRIZ SOBRE ESTEIRA, TORQUE MÁXIMO 600 KGF, POTÊNCIA ENTRE 50 E 60 HP, DIÂMETRO MÁXIMO 10 - DEPRECIAÇÃO. AF_11/2016</t>
  </si>
  <si>
    <t xml:space="preserve">PERFURATRIZ SOBRE ESTEIRA, TORQUE MÁXIMO 600 KGF, POTÊNCIA ENTRE 50 E 60 HP, DIÂMETRO MÁXIMO 10 - JUROS. AF_11/2016</t>
  </si>
  <si>
    <t xml:space="preserve">PERFURATRIZ SOBRE ESTEIRA, TORQUE MÁXIMO 600 KGF, POTÊNCIA ENTRE 50 E 60 HP, DIÂMETRO MÁXIMO 10 - MANUTENÇÃO. AF_11/2016</t>
  </si>
  <si>
    <t xml:space="preserve">PERFURATRIZ SOBRE ESTEIRA, TORQUE MÁXIMO 600 KGF, POTÊNCIA ENTRE 50 E 60 HP, DIÂMETRO MÁXIMO 10 - MATERIAIS NA OPERAÇÃO. AF_11/2016</t>
  </si>
  <si>
    <t xml:space="preserve">ESCAVADEIRA HIDRAULICA SOBRE ESTEIRA, COM GARRA GIRATORIA DE MANDIBULAS, PESO OPERACIONAL ENTRE 22,00 E 25,50 TON, POTENCIA LIQUIDA ENTRE 150 E 160 HP - DEPRECIAÇÃO. AF_11/2016</t>
  </si>
  <si>
    <t xml:space="preserve">ESCAVADEIRA HIDRAULICA SOBRE ESTEIRA, COM GARRA GIRATORIA DE MANDIBULAS, PESO OPERACIONAL ENTRE 22,00 E 25,50 TON, POTENCIA LIQUIDA ENTRE 150 E 160 HP - JUROS. AF_11/2016</t>
  </si>
  <si>
    <t xml:space="preserve">ESCAVADEIRA HIDRAULICA SOBRE ESTEIRA, COM GARRA GIRATORIA DE MANDIBULAS, PESO OPERACIONAL ENTRE 22,00 E 25,50 TON, POTENCIA LIQUIDA ENTRE 150 E 160 HP - MANUTENÇÃO. AF_11/2016</t>
  </si>
  <si>
    <t xml:space="preserve">ESCAVADEIRA HIDRAULICA SOBRE ESTEIRA, COM GARRA GIRATORIA DE MANDIBULAS, PESO OPERACIONAL ENTRE 22,00 E 25,50 TON, POTENCIA LIQUIDA ENTRE 150 E 160 HP - MATERIAIS NA OPERAÇÃO. AF_11/2016</t>
  </si>
  <si>
    <t xml:space="preserve">ESCAVADEIRA HIDRAULICA SOBRE ESTEIRA, EQUIPADA COM CLAMSHELL, COM CAPACIDADE DA CAÇAMBA ENTRE 1,20 E 1,50 M3, PESO OPERACIONAL ENTRE 20,00 E 22,00 TON, POTENCIA LIQUIDA ENTRE 150 E 160 HP - DEPRECIAÇÃO. AF_11/2016</t>
  </si>
  <si>
    <t xml:space="preserve">ESCAVADEIRA HIDRAULICA SOBRE ESTEIRA, EQUIPADA COM CLAMSHELL, COM CAPACIDADE DA CAÇAMBA ENTRE 1,20 E 1,50 M3, PESO OPERACIONAL ENTRE 20,00 E 22,00 TON, POTENCIA LIQUIDA ENTRE 150 E 160 HP - JUROS. AF_11/2016</t>
  </si>
  <si>
    <t xml:space="preserve">ESCAVADEIRA HIDRAULICA SOBRE ESTEIRA, EQUIPADA COM CLAMSHELL, COM CAPACIDADE DA CAÇAMBA ENTRE 1,20 E 1,50 M3, PESO OPERACIONAL ENTRE 20,00 E 22,00 TON, POTENCIA LIQUIDA ENTRE 150 E 160 HP - MANUTENÇÃO. AF_11/2016</t>
  </si>
  <si>
    <t xml:space="preserve">ESCAVADEIRA HIDRAULICA SOBRE ESTEIRA, EQUIPADA COM CLAMSHELL, COM CAPACIDADE DA CAÇAMBA ENTRE 1,20 E 1,50 M3, PESO OPERACIONAL ENTRE 20,00 E 22,00 TON, POTENCIA LIQUIDA ENTRE 150 E 160 HP - MATERIAIS NA OPERAÇÃO. AF_11/2016</t>
  </si>
  <si>
    <t xml:space="preserve">GRUPO GERADOR COM CARENAGEM, MOTOR DIESEL POTÊNCIA STANDART ENTRE 250 E 260 KVA - JUROS. AF_12/2016</t>
  </si>
  <si>
    <t xml:space="preserve">GRUPO GERADOR COM CARENAGEM, MOTOR DIESEL POTÊNCIA STANDART ENTRE 250 E 260 KVA - MANUTENÇÃO. AF_12/2016</t>
  </si>
  <si>
    <t xml:space="preserve">GRUPO GERADOR COM CARENAGEM, MOTOR DIESEL POTÊNCIA STANDART ENTRE 250 E 260 KVA - MATERIAIS NA OPERAÇÃO. AF_12/2016</t>
  </si>
  <si>
    <t xml:space="preserve">GRUPO GERADOR COM CARENAGEM, MOTOR DIESEL POTÊNCIA STANDART ENTRE 250 E 260 KVA - DEPRECIAÇÃO. AF_12/2016</t>
  </si>
  <si>
    <t xml:space="preserve">TRATOR DE PNEUS COM POTÊNCIA DE 122 CV, TRAÇÃO 4X4, COM VASSOURA MECÂNICA ACOPLADA - DEPRECIAÇÃO. AF_02/2017</t>
  </si>
  <si>
    <t xml:space="preserve">TRATOR DE PNEUS COM POTÊNCIA DE 122 CV, TRAÇÃO 4X4, COM VASSOURA MECÂNICA ACOPLADA - JUROS. AF_02/2017</t>
  </si>
  <si>
    <t xml:space="preserve">TRATOR DE PNEUS COM POTÊNCIA DE 122 CV, TRAÇÃO 4X4, COM VASSOURA MECÂNICA ACOPLADA - MANUTENÇÃO. AF_02/2017</t>
  </si>
  <si>
    <t xml:space="preserve">TRATOR DE PNEUS COM POTÊNCIA DE 122 CV, TRAÇÃO 4X4, COM VASSOURA MECÂNICA ACOPLADA - MATERIAIS NA OPERAÇÃO. AF_02/2017</t>
  </si>
  <si>
    <t xml:space="preserve">TRATOR DE PNEUS COM POTÊNCIA DE 122 CV, TRAÇÃO 4X4, COM GRADE DE DISCOS ACOPLADA - DEPRECIAÇÃO. AF_02/2017</t>
  </si>
  <si>
    <t xml:space="preserve">TRATOR DE PNEUS COM POTÊNCIA DE 122 CV, TRAÇÃO 4X4, COM GRADE DE DISCOS ACOPLADA - JUROS. AF_02/2017</t>
  </si>
  <si>
    <t xml:space="preserve">TRATOR DE PNEUS COM POTÊNCIA DE 122 CV, TRAÇÃO 4X4, COM GRADE DE DISCOS ACOPLADA - MANUTENÇÃO. AF_02/2017</t>
  </si>
  <si>
    <t xml:space="preserve">TRATOR DE PNEUS COM POTÊNCIA DE 122 CV, TRAÇÃO 4X4, COM GRADE DE DISCOS ACOPLADA - MATERIAIS NA OPERAÇÃO. AF_02/2017</t>
  </si>
  <si>
    <t xml:space="preserve">TRATOR DE PNEUS COM POTÊNCIA DE 85 CV, TRAÇÃO 4X4, COM GRADE DE DISCOS ACOPLADA - DEPRECIAÇÃO. AF_02/2017</t>
  </si>
  <si>
    <t xml:space="preserve">TRATOR DE PNEUS COM POTÊNCIA DE 85 CV, TRAÇÃO 4X4, COM GRADE DE DISCOS ACOPLADA - JUROS. AF_02/2017</t>
  </si>
  <si>
    <t xml:space="preserve">TRATOR DE PNEUS COM POTÊNCIA DE 85 CV, TRAÇÃO 4X4, COM GRADE DE DISCOS ACOPLADA - MANUTENÇÃO. AF_02/2017</t>
  </si>
  <si>
    <t xml:space="preserve">TRATOR DE PNEUS COM POTÊNCIA DE 85 CV, TRAÇÃO 4X4, COM GRADE DE DISCOS ACOPLADA - MATERIAIS NA OPERAÇÃO. AF_02/2017</t>
  </si>
  <si>
    <t xml:space="preserve">CAMINHÃO BASCULANTE 10 M3, TRUCADO, POTÊNCIA 230 CV, INCLUSIVE CAÇAMBA METÁLICA, COM DISTRIBUIDOR DE AGREGADOS ACOPLADO - DEPRECIAÇÃO. AF_02/2017</t>
  </si>
  <si>
    <t xml:space="preserve">CAMINHÃO BASCULANTE 10 M3, TRUCADO, POTÊNCIA 230 CV, INCLUSIVE CAÇAMBA METÁLICA, COM DISTRIBUIDOR DE AGREGADOS ACOPLADO - JUROS. AF_02/2017</t>
  </si>
  <si>
    <t xml:space="preserve">CAMINHÃO BASCULANTE 10 M3, TRUCADO, POTÊNCIA 230 CV, INCLUSIVE CAÇAMBA METÁLICA, COM DISTRIBUIDOR DE AGREGADOS ACOPLADO - IMPOSTOS E SEGUROS. AF_02/2017</t>
  </si>
  <si>
    <t xml:space="preserve">CAMINHÃO BASCULANTE 10 M3, TRUCADO, POTÊNCIA 230 CV, INCLUSIVE CAÇAMBA METÁLICA, COM DISTRIBUIDOR DE AGREGADOS ACOPLADO - MANUTENÇÃO. AF_02/2017</t>
  </si>
  <si>
    <t xml:space="preserve">CAMINHÃO BASCULANTE 10 M3, TRUCADO, POTÊNCIA 230 CV, INCLUSIVE CAÇAMBA METÁLICA, COM DISTRIBUIDOR DE AGREGADOS ACOPLADO - MATERIAIS NA OPERAÇÃO. AF_02/2017</t>
  </si>
  <si>
    <t xml:space="preserve">TRATOR DE PNEUS COM POTÊNCIA DE 85 CV, TRAÇÃO 4X4, COM VASSOURA MECÂNICA ACOPLADA - DEPRECIAÇÃO. AF_03/2017</t>
  </si>
  <si>
    <t xml:space="preserve">MINICARREGADEIRA SOBRE RODAS POTENCIA 47HP CAPACIDADE OPERACAO 646 KG, COM VASSOURA MECÂNICA ACOPLADA - DEPRECIAÇÃO. AF_03/2017</t>
  </si>
  <si>
    <t xml:space="preserve">TRATOR DE PNEUS COM POTÊNCIA DE 85 CV, TRAÇÃO 4X4, COM VASSOURA MECÂNICA ACOPLADA - JUROS. AF_03/2017</t>
  </si>
  <si>
    <t xml:space="preserve">TRATOR DE PNEUS COM POTÊNCIA DE 85 CV, TRAÇÃO 4X4, COM VASSOURA MECÂNICA ACOPLADA - MANUTENÇÃO. AF_03/2017</t>
  </si>
  <si>
    <t xml:space="preserve">TRATOR DE PNEUS COM POTÊNCIA DE 85 CV, TRAÇÃO 4X4, COM VASSOURA MECÂNICA ACOPLADA - MATERIAIS NA OPERAÇÃO. AF_03/2017</t>
  </si>
  <si>
    <t xml:space="preserve">MINICARREGADEIRA SOBRE RODAS POTENCIA 47HP CAPACIDADE OPERACAO 646 KG, COM VASSOURA MECÂNICA ACOPLADA - JUROS. AF_03/2017</t>
  </si>
  <si>
    <t xml:space="preserve">MINICARREGADEIRA SOBRE RODAS POTENCIA 47HP CAPACIDADE OPERACAO 646 KG, COM VASSOURA MECÂNICA ACOPLADA - MANUTENÇÃO. AF_03/2017</t>
  </si>
  <si>
    <t xml:space="preserve">MINICARREGADEIRA SOBRE RODAS POTENCIA 47HP CAPACIDADE OPERACAO 646 KG, COM VASSOURA MECÂNICA ACOPLADA - MATERIAIS NA OPERAÇÃO. AF_03/2017</t>
  </si>
  <si>
    <t xml:space="preserve">MINIESCAVADEIRA SOBRE ESTEIRAS, POTENCIA LIQUIDA DE *30* HP, PESO OPERACIONAL DE *3.500* KG - DEPRECIACAO. AF_04/2017</t>
  </si>
  <si>
    <t xml:space="preserve">MINIESCAVADEIRA SOBRE ESTEIRAS, POTENCIA LIQUIDA DE *30* HP, PESO OPERACIONAL DE *3.500* KG - JUROS. AF_04/2017</t>
  </si>
  <si>
    <t xml:space="preserve">MINIESCAVADEIRA SOBRE ESTEIRAS, POTENCIA LIQUIDA DE *30* HP, PESO OPERACIONAL DE *3.500* KG - MANUTENCAO. AF_04/2017</t>
  </si>
  <si>
    <t xml:space="preserve">MINIESCAVADEIRA SOBRE ESTEIRAS, POTENCIA LIQUIDA DE *30* HP, PESO OPERACIONAL DE *3.500* KG - MATERIAIS NA OPERACAO. AF_04/2017</t>
  </si>
  <si>
    <t xml:space="preserve">PERFURATRIZ ROTATIVA SOBRE ESTEIRA, TORQUE MAXIMO 2500 KGM, POTENCIA 110 HP, MOTOR DIESEL - DEPRECIAÇÃO. AF_05/2017</t>
  </si>
  <si>
    <t xml:space="preserve">PERFURATRIZ ROTATIVA SOBRE ESTEIRA, TORQUE MAXIMO 2500 KGM, POTENCIA 110 HP, MOTOR DIESEL - JUROS. AF_05/2017</t>
  </si>
  <si>
    <t xml:space="preserve">PERFURATRIZ ROTATIVA SOBRE ESTEIRA, TORQUE MAXIMO 2500 KGM, POTENCIA 110 HP, MOTOR DIESEL - MANUTENÇÃO. AF_05/2017</t>
  </si>
  <si>
    <t xml:space="preserve">PERFURATRIZ ROTATIVA SOBRE ESTEIRA, TORQUE MAXIMO 2500 KGM, POTENCIA 110 HP, MOTOR DIESEL - MATERIAIS NA OPERAÇÃO. AF_05/2017</t>
  </si>
  <si>
    <t xml:space="preserve">COMPRESSOR DE AR, VAZAO DE 10 PCM, RESERVATORIO 100 L, PRESSAO DE TRABALHO ENTRE 6,9 E 9,7 BAR,  POTENCIA 2 HP, TENSAO 110/220 V - DEPRECIAÇÃO. AF_05/2017</t>
  </si>
  <si>
    <t xml:space="preserve">COMPRESSOR DE AR, VAZAO DE 10 PCM, RESERVATORIO 100 L, PRESSAO DE TRABALHO ENTRE 6,9 E 9,7 BAR,  POTENCIA 2 HP, TENSAO 110/220 V - JUROS. AF_05/2017</t>
  </si>
  <si>
    <t xml:space="preserve">COMPRESSOR DE AR, VAZAO DE 10 PCM, RESERVATORIO 100 L, PRESSAO DE TRABALHO ENTRE 6,9 E 9,7 BAR,  POTENCIA 2 HP, TENSAO 110/220 V - MANUTENÇÃO. AF_05/2017</t>
  </si>
  <si>
    <t xml:space="preserve">COMPRESSOR DE AR, VAZAO DE 10 PCM, RESERVATORIO 100 L, PRESSAO DE TRABALHO ENTRE 6,9 E 9,7 BAR, POTENCIA 2 HP, TENSAO 110/220 V - MATERIAIS NA OPERAÇÃO. AF_05/2017</t>
  </si>
  <si>
    <t xml:space="preserve">ROLO COMPACTADOR DE PNEUS, ESTATICO, PRESSAO VARIAVEL, POTENCIA 110 HP, PESO SEM/COM LASTRO 10,8/27 T, LARGURA DE ROLAGEM 2,30 M - MATERIAIS NA OPERACAO. AF_06/2017</t>
  </si>
  <si>
    <t xml:space="preserve">ROLO COMPACTADOR DE PNEUS, ESTATICO, PRESSAO VARIAVEL, POTENCIA 110 HP, PESO SEM/COM LASTRO 10,8/27 T, LARGURA DE ROLAGEM 2,30 M - MANUTENCAO. AF_06/2017</t>
  </si>
  <si>
    <t xml:space="preserve">ROLO COMPACTADOR DE PNEUS, ESTATICO, PRESSAO VARIAVEL, POTENCIA 110 HP, PESO SEM/COM LASTRO 10,8/27 T, LARGURA DE ROLAGEM 2,30 M - JUROS. AF_06/2017</t>
  </si>
  <si>
    <t xml:space="preserve">ROLO COMPACTADOR DE PNEUS, ESTATICO, PRESSAO VARIAVEL, POTENCIA 110 HP, PESO SEM/COM LASTRO 10,8/27 T, LARGURA DE ROLAGEM 2,30 M - DEPRECIAÇÃO. AF_06/2017</t>
  </si>
  <si>
    <t xml:space="preserve">INVERSOR DE SOLDA MONOFÁSICO DE 160 A, POTÊNCIA DE 5400 W, TENSÃO DE 220 V, PARA SOLDA COM ELETRODOS DE 2,0 A 4,0 MM E PROCESSO TIG - DEPRECIAÇÃO. AF_06/2018</t>
  </si>
  <si>
    <t xml:space="preserve">INVERSOR DE SOLDA MONOFÁSICO DE 160 A, POTÊNCIA DE 5400 W, TENSÃO DE 220 V, PARA SOLDA COM ELETRODOS DE 2,0 A 4,0 MM E PROCESSO TIG - JUROS. AF_06/2018</t>
  </si>
  <si>
    <t xml:space="preserve">INVERSOR DE SOLDA MONOFÁSICO DE 160 A, POTÊNCIA DE 5400 W, TENSÃO DE 220 V, PARA SOLDA COM ELETRODOS DE 2,0 A 4,0 MM E PROCESSO TIG - MANUTENÇÃO. AF_06/2018</t>
  </si>
  <si>
    <t xml:space="preserve">INVERSOR DE SOLDA MONOFÁSICO DE 160 A, POTÊNCIA DE 5400 W, TENSÃO DE 220 V, PARA SOLDA COM ELETRODOS DE 2,0 A 4,0 MM E PROCESSO TIG - MATERIAIS NA OPERAÇÃO. AF_06/2018</t>
  </si>
  <si>
    <t xml:space="preserve">LAVADORA DE ALTA PRESSAO (LAVA-JATO) PARA AGUA FRIA, PRESSAO DE OPERACAO ENTRE 1400 E 1900 LIB/POL2, VAZAO MAXIMA ENTRE 400 E 700 L/H - DEPRECIAÇÃO. AF_04/2019</t>
  </si>
  <si>
    <t xml:space="preserve">LAVADORA DE ALTA PRESSAO (LAVA-JATO) PARA AGUA FRIA, PRESSAO DE OPERACAO ENTRE 1400 E 1900 LIB/POL2, VAZAO MAXIMA ENTRE 400 E 700 L/H - JUROS. AF_04/2019</t>
  </si>
  <si>
    <t xml:space="preserve">LAVADORA DE ALTA PRESSAO (LAVA-JATO) PARA AGUA FRIA, PRESSAO DE OPERACAO ENTRE 1400 E 1900 LIB/POL2, VAZAO MAXIMA ENTRE 400 E 700 L/H - MANUTENÇÃO. AF_04/2019</t>
  </si>
  <si>
    <t xml:space="preserve">LAVADORA DE ALTA PRESSAO (LAVA-JATO) PARA AGUA FRIA, PRESSAO DE OPERACAO ENTRE 1400 E 1900 LIB/POL2, VAZAO MAXIMA ENTRE 400 E 700 L/H - MATERIAIS NA OPERAÇÃO. AF_04/2019</t>
  </si>
  <si>
    <t xml:space="preserve">IMUNIZACAO DE MADEIRAMENTO PARA COBERTURA UTILIZANDO CUPINICIDA INCOLOR</t>
  </si>
  <si>
    <t xml:space="preserve">INSTALAÇÃO DE TESOURA (INTEIRA OU MEIA), BIAPOIADA, EM MADEIRA NÃO APARELHADA, PARA VÃOS MAIORES OU IGUAIS A 3,0 M E MENORES QUE 6,0 M, INCLUSO IÇAMENTO. AF_07/2019</t>
  </si>
  <si>
    <t xml:space="preserve">INSTALAÇÃO DE TESOURA (INTEIRA OU MEIA), BIAPOIADA, EM MADEIRA NÃO APARELHADA, PARA VÃOS MAIORES OU IGUAIS A 6,0 M E MENORES QUE 8,0 M, INCLUSO IÇAMENTO. AF_07/2019</t>
  </si>
  <si>
    <t xml:space="preserve">INSTALAÇÃO DE TESOURA (INTEIRA OU MEIA), BIAPOIADA, EM MADEIRA NÃO APARELHADA, PARA VÃOS MAIORES OU IGUAIS A 8,0 M E MENORES QUE 10,0 M, INCLUSO IÇAMENTO. AF_07/2019</t>
  </si>
  <si>
    <t xml:space="preserve">INSTALAÇÃO DE TESOURA (INTEIRA OU MEIA), BIAPOIADA, EM MADEIRA NÃO APARELHADA, PARA VÃOS MAIORES OU IGUAIS A 10,0 M E MENORES QUE 12,0 M, INCLUSO IÇAMENTO. AF_07/2019</t>
  </si>
  <si>
    <t xml:space="preserve">TRAMA DE MADEIRA COMPOSTA POR RIPAS, CAIBROS E TERÇAS PARA TELHADOS DE ATÉ 2 ÁGUAS PARA TELHA DE ENCAIXE DE CERÂMICA OU DE CONCRETO, INCLUSO TRANSPORTE VERTICAL. AF_07/2019</t>
  </si>
  <si>
    <t xml:space="preserve">TRAMA DE MADEIRA COMPOSTA POR RIPAS, CAIBROS E TERÇAS PARA TELHADOS DE MAIS QUE 2 ÁGUAS PARA TELHA DE ENCAIXE DE CERÂMICA OU DE CONCRETO, INCLUSO TRANSPORTE VERTICAL. AF_07/2019</t>
  </si>
  <si>
    <t xml:space="preserve">TRAMA DE MADEIRA COMPOSTA POR RIPAS, CAIBROS E TERÇAS PARA TELHADOS DE ATÉ 2 ÁGUAS PARA TELHA CERÂMICA CAPA-CANAL, INCLUSO TRANSPORTE VERTICAL. AF_07/2019</t>
  </si>
  <si>
    <t xml:space="preserve">TRAMA DE MADEIRA COMPOSTA POR RIPAS, CAIBROS E TERÇAS PARA TELHADOS DE MAIS QUE 2 ÁGUAS PARA TELHA CERÂMICA CAPA-CANAL, INCLUSO TRANSPORTE VERTICAL. AF_07/2019</t>
  </si>
  <si>
    <t xml:space="preserve">TRAMA DE MADEIRA COMPOSTA POR TERÇAS PARA TELHADOS DE ATÉ 2 ÁGUAS PARA TELHA ONDULADA DE FIBROCIMENTO, METÁLICA, PLÁSTICA OU TERMOACÚSTICA, INCLUSO TRANSPORTE VERTICAL. AF_07/2019</t>
  </si>
  <si>
    <t xml:space="preserve">TRAMA DE MADEIRA COMPOSTA POR TERÇAS PARA TELHADOS DE ATÉ 2 ÁGUAS PARA TELHA ESTRUTURAL DE FIBROCIMENTO, INCLUSO TRANSPORTE VERTICAL. AF_07/2019</t>
  </si>
  <si>
    <t xml:space="preserve">FABRICAÇÃO E INSTALAÇÃO DE TESOURA INTEIRA EM MADEIRA NÃO APARELHADA, VÃO DE 3 M, PARA TELHA CERÂMICA OU DE CONCRETO, INCLUSO IÇAMENTO. AF_07/2019</t>
  </si>
  <si>
    <t xml:space="preserve">FABRICAÇÃO E INSTALAÇÃO DE TESOURA INTEIRA EM MADEIRA NÃO APARELHADA, VÃO DE 4 M, PARA TELHA CERÂMICA OU DE CONCRETO, INCLUSO IÇAMENTO. AF_07/2019</t>
  </si>
  <si>
    <t xml:space="preserve">FABRICAÇÃO E INSTALAÇÃO DE TESOURA INTEIRA EM MADEIRA NÃO APARELHADA, VÃO DE 5 M, PARA TELHA CERÂMICA OU DE CONCRETO, INCLUSO IÇAMENTO. AF_07/2019</t>
  </si>
  <si>
    <t xml:space="preserve">FABRICAÇÃO E INSTALAÇÃO DE TESOURA INTEIRA EM MADEIRA NÃO APARELHADA, VÃO DE 6 M, PARA TELHA CERÂMICA OU DE CONCRETO, INCLUSO IÇAMENTO. AF_07/2019</t>
  </si>
  <si>
    <t xml:space="preserve">FABRICAÇÃO E INSTALAÇÃO DE TESOURA INTEIRA EM MADEIRA NÃO APARELHADA, VÃO DE 7 M, PARA TELHA CERÂMICA OU DE CONCRETO, INCLUSO IÇAMENTO. AF_07/2019</t>
  </si>
  <si>
    <t xml:space="preserve">FABRICAÇÃO E INSTALAÇÃO DE TESOURA INTEIRA EM MADEIRA NÃO APARELHADA, VÃO DE 8 M, PARA TELHA CERÂMICA OU DE CONCRETO, INCLUSO IÇAMENTO. AF_07/2019</t>
  </si>
  <si>
    <t xml:space="preserve">FABRICAÇÃO E INSTALAÇÃO DE TESOURA INTEIRA EM MADEIRA NÃO APARELHADA, VÃO DE 9 M, PARA TELHA CERÂMICA OU DE CONCRETO, INCLUSO IÇAMENTO. AF_07/2019</t>
  </si>
  <si>
    <t xml:space="preserve">FABRICAÇÃO E INSTALAÇÃO DE TESOURA INTEIRA EM MADEIRA NÃO APARELHADA, VÃO DE 10 M, PARA TELHA CERÂMICA OU DE CONCRETO, INCLUSO IÇAMENTO. AF_07/2019</t>
  </si>
  <si>
    <t xml:space="preserve">FABRICAÇÃO E INSTALAÇÃO DE TESOURA INTEIRA EM MADEIRA NÃO APARELHADA, VÃO DE 11 M, PARA TELHA CERÂMICA OU DE CONCRETO, INCLUSO IÇAMENTO. AF_07/2019</t>
  </si>
  <si>
    <t xml:space="preserve">FABRICAÇÃO E INSTALAÇÃO DE TESOURA INTEIRA EM MADEIRA NÃO APARELHADA, VÃO DE 12 M, PARA TELHA CERÂMICA OU DE CONCRETO, INCLUSO IÇAMENTO. AF_07/2019</t>
  </si>
  <si>
    <t xml:space="preserve">FABRICAÇÃO E INSTALAÇÃO DE TESOURA INTEIRA EM MADEIRA NÃO APARELHADA, VÃO DE 3 M, PARA TELHA ONDULADA DE FIBROCIMENTO, METÁLICA, PLÁSTICA OU TERMOACÚSTICA, INCLUSO IÇAMENTO. AF_07/2019</t>
  </si>
  <si>
    <t xml:space="preserve">FABRICAÇÃO E INSTALAÇÃO DE TESOURA INTEIRA EM MADEIRA NÃO APARELHADA, VÃO DE 4 M, PARA TELHA ONDULADA DE FIBROCIMENTO, METÁLICA, PLÁSTICA OU TERMOACÚSTICA, INCLUSO IÇAMENTO. AF_07/2019</t>
  </si>
  <si>
    <t xml:space="preserve">FABRICAÇÃO E INSTALAÇÃO DE TESOURA INTEIRA EM MADEIRA NÃO APARELHADA, VÃO DE 5 M, PARA TELHA ONDULADA DE FIBROCIMENTO, METÁLICA, PLÁSTICA OU TERMOACÚSTICA, INCLUSO IÇAMENTO. AF_07/2019</t>
  </si>
  <si>
    <t xml:space="preserve">FABRICAÇÃO E INSTALAÇÃO DE TESOURA INTEIRA EM MADEIRA NÃO APARELHADA, VÃO DE 6 M, PARA TELHA ONDULADA DE FIBROCIMENTO, METÁLICA, PLÁSTICA OU TERMOACÚSTICA, INCLUSO IÇAMENTO. AF_07/2019</t>
  </si>
  <si>
    <t xml:space="preserve">FABRICAÇÃO E INSTALAÇÃO DE TESOURA INTEIRA EM MADEIRA NÃO APARELHADA, VÃO DE 7 M, PARA TELHA ONDULADA DE FIBROCIMENTO, METÁLICA, PLÁSTICA OU TERMOACÚSTICA, INCLUSO IÇAMENTO. AF_07/2019</t>
  </si>
  <si>
    <t xml:space="preserve">FABRICAÇÃO E INSTALAÇÃO DE TESOURA INTEIRA EM MADEIRA NÃO APARELHADA, VÃO DE 8 M, PARA TELHA ONDULADA DE FIBROCIMENTO, METÁLICA, PLÁSTICA OU TERMOACÚSTICA, INCLUSO IÇAMENTO. AF_07/2019</t>
  </si>
  <si>
    <t xml:space="preserve">FABRICAÇÃO E INSTALAÇÃO DE TESOURA INTEIRA EM MADEIRA NÃO APARELHADA, VÃO DE 9 M, PARA TELHA ONDULADA DE FIBROCIMENTO, METÁLICA, PLÁSTICA OU TERMOACÚSTICA, INCLUSO IÇAMENTO. AF_07/2019</t>
  </si>
  <si>
    <t xml:space="preserve">FABRICAÇÃO E INSTALAÇÃO DE TESOURA INTEIRA EM MADEIRA NÃO APARELHADA, VÃO DE 10 M, PARA TELHA ONDULADA DE FIBROCIMENTO, METÁLICA, PLÁSTICA OU TERMOACÚSTICA, INCLUSO IÇAMENTO. AF_07/2019</t>
  </si>
  <si>
    <t xml:space="preserve">FABRICAÇÃO E INSTALAÇÃO DE TESOURA INTEIRA EM MADEIRA NÃO APARELHADA, VÃO DE 11 M, PARA TELHA ONDULADA DE FIBROCIMENTO, METÁLICA, PLÁSTICA OU TERMOACÚSTICA, INCLUSO IÇAMENTO. AF_07/2019</t>
  </si>
  <si>
    <t xml:space="preserve">FABRICAÇÃO E INSTALAÇÃO DE TESOURA INTEIRA EM MADEIRA NÃO APARELHADA, VÃO DE 12 M, PARA TELHA ONDULADA DE FIBROCIMENTO, METÁLICA, PLÁSTICA OU TERMOACÚSTICA, INCLUSO IÇAMENTO. AF_07/2019</t>
  </si>
  <si>
    <t xml:space="preserve">FABRICAÇÃO E INSTALAÇÃO DE ESTRUTURA PONTALETADA DE MADEIRA NÃO APARELHADA PARA TELHADOS COM ATÉ 2 ÁGUAS E PARA TELHA CERÂMICA OU DE CONCRETO, INCLUSO TRANSPORTE VERTICAL. AF_12/2015</t>
  </si>
  <si>
    <t xml:space="preserve">FABRICAÇÃO E INSTALAÇÃO DE ESTRUTURA PONTALETADA DE MADEIRA NÃO APARELHADA PARA TELHADOS COM ATÉ 2 ÁGUAS E PARA TELHA ONDULADA DE FIBROCIMENTO, METÁLICA, PLÁSTICA OU TERMOACÚSTICA, INCLUSO TRANSPORTE VERTICAL. AF_12/2015</t>
  </si>
  <si>
    <t xml:space="preserve">FABRICAÇÃO E INSTALAÇÃO DE ESTRUTURA PONTALETADA DE MADEIRA NÃO APARELHADA PARA TELHADOS COM MAIS QUE 2 ÁGUAS E PARA TELHA CERÂMICA OU DE CONCRETO, INCLUSO TRANSPORTE VERTICAL. AF_12/2015</t>
  </si>
  <si>
    <t xml:space="preserve">FABRICAÇÃO E INSTALAÇÃO DE PONTALETES DE MADEIRA NÃO APARELHADA PARA TELHADOS COM ATÉ 2 ÁGUAS E COM TELHA CERÂMICA OU DE CONCRETO EM EDIFÍCIO RESIDENCIAL TÉRREO, INCLUSO TRANSPORTE VERTICAL. AF_07/2019</t>
  </si>
  <si>
    <t xml:space="preserve">FABRICAÇÃO E INSTALAÇÃO DE PONTALETES DE MADEIRA NÃO APARELHADA PARA TELHADOS COM ATÉ 2 ÁGUAS E COM TELHA CERÂMICA OU DE CONCRETO EM EDIFÍCIO RESIDENCIAL DE MÚLTIPLOS PAVIMENTOS, INCLUSO TRANSPORTE VERTICAL. AF_07/2019</t>
  </si>
  <si>
    <t xml:space="preserve">FABRICAÇÃO E INSTALAÇÃO DE PONTALETES DE MADEIRA NÃO APARELHADA PARA TELHADOS COM ATÉ 2 ÁGUAS E COM TELHA CERÂMICA OU DE CONCRETO EM EDIFÍCIO INSTITUCIONAL TÉRREO, INCLUSO TRANSPORTE VERTICAL. AF_07/2019</t>
  </si>
  <si>
    <t xml:space="preserve">FABRICAÇÃO E INSTALAÇÃO DE PONTALETES DE MADEIRA NÃO APARELHADA PARA TELHADOS COM ATÉ 2 ÁGUAS E COM TELHA ONDULADA DE FIBROCIMENTO, ALUMÍNIO OU PLÁSTICA EM EDIFÍCIO RESIDENCIAL DE MÚLTIPLOS PAVIMENTOS, INCLUSO TRANSPORTE VERTICAL. AF_07/2019</t>
  </si>
  <si>
    <t xml:space="preserve">FABRICAÇÃO E INSTALAÇÃO DE PONTALETES DE MADEIRA NÃO APARELHADA PARA TELHADOS COM ATÉ 2 ÁGUAS E COM TELHA ONDULADA DE FIBROCIMENTO, ALUMÍNIO OU PLÁSTICA EM EDIFÍCIO INSTITUCIONAL TÉRREO, INCLUSO TRANSPORTE VERTICAL. AF_07/2019</t>
  </si>
  <si>
    <t xml:space="preserve">FABRICAÇÃO E INSTALAÇÃO DE PONTALETES DE MADEIRA NÃO APARELHADA PARA TELHADOS COM MAIS QUE 2 ÁGUAS E COM TELHA CERÂMICA OU DE CONCRETO EM EDIFÍCIO RESIDENCIAL TÉRREO, INCLUSO TRANSPORTE VERTICAL. AF_07/2019</t>
  </si>
  <si>
    <t xml:space="preserve">FABRICAÇÃO E INSTALAÇÃO DE PONTALETES DE MADEIRA NÃO APARELHADA PARA TELHADOS COM MAIS QUE 2 ÁGUAS E COM TELHA CERÂMICA OU DE CONCRETO EM EDIFÍCIO RESIDENCIAL DE MÚLTIPLOS PAVIMENTOS. AF_07/2019</t>
  </si>
  <si>
    <t xml:space="preserve">FABRICAÇÃO E INSTALAÇÃO DE PONTALETES DE MADEIRA NÃO APARELHADA PARA TELHADOS COM MAIS QUE 2 ÁGUAS E COM TELHA CERÂMICA OU DE CONCRETO EM EDIFÍCIO INSTITUCIONAL TÉRREO, INCLUSO TRANSPORTE VERTICAL. AF_07/2019</t>
  </si>
  <si>
    <t xml:space="preserve">RETIRADA E RECOLOCAÇÃO DE RIPA EM TELHADOS DE ATÉ 2 ÁGUAS COM TELHA CERÂMICA OU DE CONCRETO DE ENCAIXE, INCLUSO TRANSPORTE VERTICAL. AF_07/2019</t>
  </si>
  <si>
    <t xml:space="preserve">RETIRADA E RECOLOCAÇÃO DE CAIBRO EM TELHADOS DE ATÉ 2 ÁGUAS COM TELHA CERÂMICA OU DE CONCRETO DE ENCAIXE, INCLUSO TRANSPORTE VERTICAL. AF_07/2019</t>
  </si>
  <si>
    <t xml:space="preserve">RETIRADA E RECOLOCAÇÃO DE RIPA EM TELHADOS DE MAIS DE 2 ÁGUAS COM TELHA CERÂMICA OU DE CONCRETO DE ENCAIXE, INCLUSO TRANSPORTE VERTICAL. AF_07/2019</t>
  </si>
  <si>
    <t xml:space="preserve">RETIRADA E RECOLOCAÇÃO DE CAIBRO EM TELHADOS DE MAIS DE 2 ÁGUAS COM TELHA CERÂMICA OU DE CONCRETO DE ENCAIXE, INCLUSO TRANSPORTE VERTICAL. AF_07/2019</t>
  </si>
  <si>
    <t xml:space="preserve">RETIRADA E RECOLOCAÇÃO DE RIPA EM TELHADOS DE ATÉ 2 ÁGUAS COM TELHA CERÂMICA CAPA-CANAL, INCLUSO TRANSPORTE VERTICAL. AF_07/2019</t>
  </si>
  <si>
    <t xml:space="preserve">RETIRADA E RECOLOCAÇÃO DE CAIBRO EM TELHADOS DE ATÉ 2 ÁGUAS COM TELHA CERÂMICA CAPA-CANAL, INCLUSO TRANSPORTE VERTICAL. AF_07/2019</t>
  </si>
  <si>
    <t xml:space="preserve">RETIRADA E RECOLOCAÇÃO DE RIPA EM TELHADOS DE MAIS DE 2 ÁGUAS COM TELHA CERÂMICA CAPA-CANAL, INCLUSO TRANSPORTE VERTICAL. AF_07/2019</t>
  </si>
  <si>
    <t xml:space="preserve">RETIRADA E RECOLOCAÇÃO DE CAIBRO EM TELHADOS DE MAIS DE 2 ÁGUAS COM TELHA CERÂMICA CAPA-CANAL, INCLUSO TRANSPORTE VERTICAL. AF_07/2019</t>
  </si>
  <si>
    <t xml:space="preserve">TELHAMENTO COM TELHA DE CONCRETO DE ENCAIXE, COM ATÉ 2 ÁGUAS, INCLUSO TRANSPORTE VERTICAL. AF_07/2019</t>
  </si>
  <si>
    <t xml:space="preserve">TELHAMENTO COM TELHA DE CONCRETO DE ENCAIXE, COM MAIS DE 2 ÁGUAS, INCLUSO TRANSPORTE VERTICAL. AF_07/2019</t>
  </si>
  <si>
    <t xml:space="preserve">TELHAMENTO COM TELHA CERÂMICA DE ENCAIXE, TIPO PORTUGUESA, COM ATÉ 2 ÁGUAS, INCLUSO TRANSPORTE VERTICAL. AF_07/2019</t>
  </si>
  <si>
    <t xml:space="preserve">TELHAMENTO COM TELHA CERÂMICA DE ENCAIXE, TIPO PORTUGUESA, COM MAIS DE 2 ÁGUAS, INCLUSO TRANSPORTE VERTICAL. AF_07/2019</t>
  </si>
  <si>
    <t xml:space="preserve">TELHAMENTO COM TELHA CERÂMICA CAPA-CANAL, TIPO COLONIAL, COM ATÉ 2 ÁGUAS, INCLUSO TRANSPORTE VERTICAL. AF_07/2019</t>
  </si>
  <si>
    <t xml:space="preserve">TELHAMENTO COM TELHA CERÂMICA CAPA-CANAL, TIPO COLONIAL, COM MAIS DE 2 ÁGUAS, INCLUSO TRANSPORTE VERTICAL. AF_07/2019</t>
  </si>
  <si>
    <t xml:space="preserve">EMBOÇAMENTO COM ARGAMASSA TRAÇO 1:2:9 (CIMENTO, CAL E AREIA). AF_07/2019</t>
  </si>
  <si>
    <t xml:space="preserve">ISOLAMENTO TERMOACÚSTICO COM LÃ MINERAL NA SUBCOBERTURA, INCLUSO TRANSPORTE VERTICAL. AF_07/2019</t>
  </si>
  <si>
    <t xml:space="preserve">SUBCOBERTURA COM MANTA PLÁSTICA REVESTIDA POR PELÍCULA DE ALUMÍNO, INCLUSO TRANSPORTE VERTICAL. AF_07/2019</t>
  </si>
  <si>
    <t xml:space="preserve">AMARRAÇÃO DE TELHAS CERÂMICAS OU DE CONCRETO. AF_07/2019</t>
  </si>
  <si>
    <t xml:space="preserve">TELHAMENTO COM TELHA CERÂMICA DE ENCAIXE, TIPO FRANCESA, COM ATÉ 2 ÁGUAS, INCLUSO TRANSPORTE VERTICAL. AF_07/2019</t>
  </si>
  <si>
    <t xml:space="preserve">TELHAMENTO COM TELHA CERÂMICA DE ENCAIXE, TIPO FRANCESA, COM MAIS DE 2 ÁGUAS, INCLUSO TRANSPORTE VERTICAL. AF_07/2019</t>
  </si>
  <si>
    <t xml:space="preserve">TELHAMENTO COM TELHA CERÂMICA DE ENCAIXE, TIPO ROMANA, COM ATÉ 2 ÁGUAS, INCLUSO TRANSPORTE VERTICAL. AF_07/2019</t>
  </si>
  <si>
    <t xml:space="preserve">TELHAMENTO COM TELHA CERÂMICA DE ENCAIXE, TIPO ROMANA, COM MAIS DE 2 ÁGUAS, INCLUSO TRANSPORTE VERTICAL. AF_07/2019</t>
  </si>
  <si>
    <t xml:space="preserve">TELHAMENTO COM TELHA CERÂMICA CAPA-CANAL, TIPO PLAN, COM ATÉ 2 ÁGUAS, INCLUSO TRANSPORTE VERTICAL. AF_07/2019</t>
  </si>
  <si>
    <t xml:space="preserve">TELHAMENTO COM TELHA CERÂMICA CAPA-CANAL, TIPO PLAN, COM MAIS DE 2 ÁGUAS, INCLUSO TRANSPORTE VERTICAL. AF_07/2019</t>
  </si>
  <si>
    <t xml:space="preserve">TELHAMENTO COM TELHA CERÂMICA CAPA-CANAL, TIPO PAULISTA, COM ATÉ 2 ÁGUAS, INCLUSO TRANSPORTE VERTICAL. AF_07/2019</t>
  </si>
  <si>
    <t xml:space="preserve">TELHAMENTO COM TELHA CERÂMICA CAPA-CANAL, TIPO PAULISTA, COM MAIS DE 2 ÁGUAS, INCLUSO TRANSPORTE VERTICAL. AF_07/2019</t>
  </si>
  <si>
    <t xml:space="preserve">TELHAMENTO COM TELHA ONDULADA DE FIBROCIMENTO E = 6 MM, COM RECOBRIMENTO LATERAL DE 1/4 DE ONDA PARA TELHADO COM INCLINAÇÃO MAIOR QUE 10°, COM ATÉ 2 ÁGUAS, INCLUSO IÇAMENTO. AF_07/2019</t>
  </si>
  <si>
    <t xml:space="preserve">TELHAMENTO COM TELHA ONDULADA DE FIBROCIMENTO E = 6 MM, COM RECOBRIMENTO LATERAL DE 1 1/4 DE ONDA PARA TELHADO COM INCLINAÇÃO MÁXIMA DE 10°, COM ATÉ 2 ÁGUAS, INCLUSO IÇAMENTO. AF_07/2019</t>
  </si>
  <si>
    <t xml:space="preserve">TELHAMENTO COM TELHA ESTRUTURAL DE FIBROCIMENTO E= 6 MM, COM ATÉ 2 ÁGUAS, INCLUSO IÇAMENTO. AF_07/2019</t>
  </si>
  <si>
    <t xml:space="preserve">TELHAMENTO COM TELHA DE AÇO/ALUMÍNIO E = 0,5 MM, COM ATÉ 2 ÁGUAS, INCLUSO IÇAMENTO. AF_07/2019</t>
  </si>
  <si>
    <t xml:space="preserve">TELHAMENTO COM TELHA METÁLICA TERMOACÚSTICA E = 30 MM, COM ATÉ 2 ÁGUAS, INCLUSO IÇAMENTO. AF_07/2019</t>
  </si>
  <si>
    <t xml:space="preserve">CUMEEIRA E ESPIGÃO PARA TELHA CERÂMICA EMBOÇADA COM ARGAMASSA TRAÇO 1:2:9 (CIMENTO, CAL E AREIA), PARA TELHADOS COM MAIS DE 2 ÁGUAS, INCLUSO TRANSPORTE VERTICAL. AF_07/2019</t>
  </si>
  <si>
    <t xml:space="preserve">CUMEEIRA E ESPIGÃO PARA TELHA DE CONCRETO EMBOÇADA COM ARGAMASSA TRAÇO 1:2:9 (CIMENTO, CAL E AREIA), PARA TELHADOS COM MAIS DE 2 ÁGUAS, INCLUSO TRANSPORTE VERTICAL. AF_07/2019</t>
  </si>
  <si>
    <t xml:space="preserve">CUMEEIRA PARA TELHA CERÂMICA EMBOÇADA COM ARGAMASSA TRAÇO 1:2:9 (CIMENTO, CAL E AREIA) PARA TELHADOS COM ATÉ 2 ÁGUAS, INCLUSO TRANSPORTE VERTICAL. AF_07/2019</t>
  </si>
  <si>
    <t xml:space="preserve">CUMEEIRA PARA TELHA DE CONCRETO EMBOÇADA COM ARGAMASSA TRAÇO 1:2:9 (CIMENTO, CAL E AREIA) PARA TELHADOS COM ATÉ 2 ÁGUAS, INCLUSO TRANSPORTE VERTICAL. AF_07/2019</t>
  </si>
  <si>
    <t xml:space="preserve">CUMEEIRA PARA TELHA DE FIBROCIMENTO ONDULADA E = 6 MM, INCLUSO ACESSÓRIOS DE FIXAÇÃO E IÇAMENTO. AF_07/2019</t>
  </si>
  <si>
    <t xml:space="preserve">CUMEEIRA PARA TELHA DE FIBROCIMENTO ESTRUTURAL E = 6 MM, INCLUSO ACESSÓRIOS DE FIXAÇÃO E IÇAMENTO. AF_07/2019</t>
  </si>
  <si>
    <t xml:space="preserve">CUMEEIRA SHED PARA TELHA ONDULADA DE FIBROCIMENTO, E = 6 MM, INCLUSO ACESSÓRIOS DE FIXAÇÃO E IÇAMENTO. AF_07/2019</t>
  </si>
  <si>
    <t xml:space="preserve">RUFO EXTERNO/INTERNO EM CHAPA DE AÇO GALVANIZADO NÚMERO 26, CORTE DE 33 CM, INCLUSO IÇAMENTO. AF_07/2019</t>
  </si>
  <si>
    <t xml:space="preserve">RETIRADA E RECOLOCAÇÃO DE  TELHA CERÂMICA DE ENCAIXE, COM ATÉ DUAS ÁGUAS, INCLUSO IÇAMENTO. AF_07/2019</t>
  </si>
  <si>
    <t xml:space="preserve">RETIRADA E RECOLOCAÇÃO DE  TELHA CERÂMICA DE ENCAIXE, COM MAIS DE DUAS ÁGUAS, INCLUSO IÇAMENTO. AF_07/2019</t>
  </si>
  <si>
    <t xml:space="preserve">RETIRADA E RECOLOCAÇÃO DE  TELHA CERÂMICA CAPA-CANAL, COM ATÉ DUAS ÁGUAS, INCLUSO IÇAMENTO. AF_07/2019</t>
  </si>
  <si>
    <t xml:space="preserve">RETIRADA E RECOLOCAÇÃO DE  TELHA CERÂMICA CAPA-CANAL, COM MAIS DE DUAS ÁGUAS, INCLUSO IÇAMENTO. AF_07/2019</t>
  </si>
  <si>
    <t xml:space="preserve">CALHA DE BEIRAL, SEMICIRCULAR DE PVC, DIAMETRO 125 MM, INCLUINDO CABECEIRAS, EMENDAS, BOCAIS, SUPORTES E VEDAÇÕES, EXCLUINDO CONDUTORES, INCLUSO TRANSPORTE VERTICAL. AF_07/2019</t>
  </si>
  <si>
    <t xml:space="preserve">RUFO EM FIBROCIMENTO PARA TELHA ONDULADA E = 6 MM, ABA DE 26 CM, INCLUSO TRANSPORTE VERTICAL, EXCETO CONTRARRUFO. AF_07/2019</t>
  </si>
  <si>
    <t xml:space="preserve">CALHA EM CHAPA DE AÇO GALVANIZADO NÚMERO 24, DESENVOLVIMENTO DE 33 CM, INCLUSO TRANSPORTE VERTICAL. AF_07/2019</t>
  </si>
  <si>
    <t xml:space="preserve">CALHA EM CHAPA DE AÇO GALVANIZADO NÚMERO 24, DESENVOLVIMENTO DE 50 CM, INCLUSO TRANSPORTE VERTICAL. AF_07/2019</t>
  </si>
  <si>
    <t xml:space="preserve">CALHA EM CHAPA DE AÇO GALVANIZADO NÚMERO 24, DESENVOLVIMENTO DE 100 CM, INCLUSO TRANSPORTE VERTICAL. AF_07/2019</t>
  </si>
  <si>
    <t xml:space="preserve">RUFO EM CHAPA DE AÇO GALVANIZADO NÚMERO 24, CORTE DE 25 CM, INCLUSO TRANSPORTE VERTICAL. AF_07/2019</t>
  </si>
  <si>
    <t xml:space="preserve">TELHAMENTO COM TELHA ONDULADA DE FIBRA DE VIDRO E = 0,6 MM, PARA TELHADO COM INCLINAÇÃO MAIOR QUE 10°, COM ATÉ 2 ÁGUAS, INCLUSO IÇAMENTO. AF_07/2019</t>
  </si>
  <si>
    <t xml:space="preserve">73970/1</t>
  </si>
  <si>
    <t xml:space="preserve">ESTRUTURA METALICA EM ACO ESTRUTURAL PERFIL I 12 X 5 1/4</t>
  </si>
  <si>
    <t xml:space="preserve">73970/2</t>
  </si>
  <si>
    <t xml:space="preserve">ESTRUTURA METALICA EM ACO ESTRUTURAL PERFIL I 6 X 3 3/8</t>
  </si>
  <si>
    <t xml:space="preserve">INSTALAÇÃO DE TESOURA (INTEIRA OU MEIA), EM AÇO, PARA VÃOS MAIORES OU IGUAIS A 3,0 M E MENORES QUE 6,0 M, INCLUSO IÇAMENTO. AF_07/2019</t>
  </si>
  <si>
    <t xml:space="preserve">INSTALAÇÃO DE TESOURA (INTEIRA OU MEIA), EM AÇO, PARA VÃOS MAIORES OU IGUAIS A 6,0 M E MENORES QUE 8,0 M, INCLUSO IÇAMENTO. AF_07/2019</t>
  </si>
  <si>
    <t xml:space="preserve">INSTALAÇÃO DE TESOURA (INTEIRA OU MEIA), EM AÇO, PARA VÃOS MAIORES OU IGUAIS A 8,0 M E MENORES QUE 10,0 M, INCLUSO IÇAMENTO. AF_07/2019</t>
  </si>
  <si>
    <t xml:space="preserve">INSTALAÇÃO DE TESOURA (INTEIRA OU MEIA), EM AÇO, PARA VÃOS MAIORES OU IGUAIS A 10,0 M E MENORES QUE 12,0 M, INCLUSO IÇAMENTO. AF_07/2019</t>
  </si>
  <si>
    <t xml:space="preserve">TRAMA DE AÇO COMPOSTA POR RIPAS, CAIBROS E TERÇAS PARA TELHADOS DE ATÉ 2 ÁGUAS PARA TELHA DE ENCAIXE DE CERÂMICA OU DE CONCRETO, INCLUSO TRANSPORTE VERTICAL. AF_07/2019</t>
  </si>
  <si>
    <t xml:space="preserve">TRAMA DE AÇO COMPOSTA POR RIPAS E CAIBROS PARA TELHADOS DE ATÉ 2 ÁGUAS PARA TELHA DE ENCAIXE DE CERÂMICA OU DE CONCRETO, INCLUSO TRANSPORTE VERTICAL. AF_07/2019</t>
  </si>
  <si>
    <t xml:space="preserve">TRAMA DE AÇO COMPOSTA POR RIPAS PARA TELHADOS DE ATÉ 2 ÁGUAS PARA TELHA DE ENCAIXE DE CERÂMICA OU DE CONCRETO, INCLUSO TRANSPORTE VERTICAL. AF_07/2019</t>
  </si>
  <si>
    <t xml:space="preserve">TRAMA DE AÇO COMPOSTA POR RIPAS, CAIBROS E TERÇAS PARA TELHADOS DE MAIS DE 2 ÁGUAS PARA TELHA DE ENCAIXE DE CERÂMICA OU DE CONCRETO, INCLUSO TRANSPORTE VERTICAL. AF_07/2019</t>
  </si>
  <si>
    <t xml:space="preserve">TRAMA DE AÇO COMPOSTA POR RIPAS E CAIBROS PARA TELHADOS DE MAIS DE 2 ÁGUAS PARA TELHA DE ENCAIXE DE CERÂMICA OU DE CONCRETO, INCLUSO TRANSPORTE VERTICAL. AF_07/2019</t>
  </si>
  <si>
    <t xml:space="preserve">TRAMA DE AÇO COMPOSTA POR RIPAS PARA TELHADOS DE MAIS DE 2 ÁGUAS PARA TELHA DE ENCAIXE DE CERÂMICA OU DE CONCRETO, INCLUSO TRANSPORTE VERTICAL, INCLUSO TRANSPORTE VERTICAL. AF_07/2019</t>
  </si>
  <si>
    <t xml:space="preserve">TRAMA DE AÇO COMPOSTA POR RIPAS, CAIBROS E TERÇAS PARA TELHADOS DE ATÉ 2 ÁGUAS PARA TELHA CERÂMICA CAPA-CANAL, INCLUSO TRANSPORTE VERTICAL. AF_07/2019</t>
  </si>
  <si>
    <t xml:space="preserve">TRAMA DE AÇO COMPOSTA POR RIPAS E CAIBROS PARA TELHADOS DE ATÉ 2 ÁGUAS PARA TELHA CERÂMICA CAPA-CANAL, INCLUSO TRANSPORTE VERTICAL. AF_07/2019</t>
  </si>
  <si>
    <t xml:space="preserve">TRAMA DE AÇO COMPOSTA POR RIPAS PARA TELHADOS DE ATÉ 2 ÁGUAS PARA TELHA CERÂMICA CAPA-CANAL, INCLUSO TRANSPORTE VERTICAL. AF_07/2019</t>
  </si>
  <si>
    <t xml:space="preserve">TRAMA DE AÇO COMPOSTA POR RIPAS, CAIBROS E TERÇAS PARA TELHADOS DE MAIS DE 2 ÁGUAS PARA TELHA CERÂMICA CAPA-CANAL, INCLUSO TRANSPORTE VERTICAL. AF_07/2019</t>
  </si>
  <si>
    <t xml:space="preserve">TRAMA DE AÇO COMPOSTA POR RIPAS E CAIBROS PARA TELHADOS DE MAIS DE 2 ÁGUAS PARA TELHA CERÂMICA CAPA-CANAL, INCLUSO TRANSPORTE VERTICAL. AF_07/2019</t>
  </si>
  <si>
    <t xml:space="preserve">TRAMA DE AÇO COMPOSTA POR RIPAS PARA TELHADOS DE MAIS DE 2 ÁGUAS PARA TELHA CERÂMICA CAPA-CANAL, INCLUSO TRANSPORTE VERTICAL. AF_07/2019</t>
  </si>
  <si>
    <t xml:space="preserve">TRAMA DE AÇO COMPOSTA POR TERÇAS PARA TELHADOS DE ATÉ 2 ÁGUAS PARA TELHA ONDULADA DE FIBROCIMENTO, METÁLICA, PLÁSTICA OU TERMOACÚSTICA, INCLUSO TRANSPORTE VERTICAL. AF_07/2019</t>
  </si>
  <si>
    <t xml:space="preserve">TRAMA DE AÇO COMPOSTA POR TERÇAS PARA TELHADOS DE ATÉ 2 ÁGUAS PARA TELHA ESTRUTURAL DE FIBROCIMENTO, INCLUSO TRANSPORTE VERTICAL. AF_07/2019</t>
  </si>
  <si>
    <t xml:space="preserve">FABRICAÇÃO E INSTALAÇÃO DE TESOURA INTEIRA EM AÇO, VÃO DE 3 M, PARA TELHA CERÂMICA OU DE CONCRETO, INCLUSO IÇAMENTO. AF_12/2015</t>
  </si>
  <si>
    <t xml:space="preserve">FABRICAÇÃO E INSTALAÇÃO DE TESOURA INTEIRA EM AÇO, VÃO DE 4 M, PARA TELHA CERÂMICA OU DE CONCRETO, INCLUSO IÇAMENTO. AF_12/2015</t>
  </si>
  <si>
    <t xml:space="preserve">FABRICAÇÃO E INSTALAÇÃO DE TESOURA INTEIRA EM AÇO, VÃO DE 5 M, PARA TELHA CERÂMICA OU DE CONCRETO, INCLUSO IÇAMENTO. AF_12/2015</t>
  </si>
  <si>
    <t xml:space="preserve">FABRICAÇÃO E INSTALAÇÃO DE TESOURA INTEIRA EM AÇO, VÃO DE 6 M, PARA TELHA CERÂMICA OU DE CONCRETO, INCLUSO IÇAMENTO. AF_12/2015</t>
  </si>
  <si>
    <t xml:space="preserve">FABRICAÇÃO E INSTALAÇÃO DE TESOURA INTEIRA EM AÇO, VÃO DE 7 M, PARA TELHA CERÂMICA OU DE CONCRETO, INCLUSO IÇAMENTO. AF_12/2015</t>
  </si>
  <si>
    <t xml:space="preserve">FABRICAÇÃO E INSTALAÇÃO DE TESOURA INTEIRA EM AÇO, VÃO DE 8 M, PARA TELHA CERÂMICA OU DE CONCRETO, INCLUSO IÇAMENTO. AF_12/2015</t>
  </si>
  <si>
    <t xml:space="preserve">(COMPOSIÇÃO REPRESENTATIVA) FABRICAÇÃO E INSTALAÇÃO DE TESOURA INTEIRA EM AÇO, PARA VÃOS DE 3 A 12 M E PARA QUALQUER TIPO DE TELHA, INCLUSO IÇAMENTO. AF_12/2015</t>
  </si>
  <si>
    <t xml:space="preserve">FABRICAÇÃO E INSTALAÇÃO DE TESOURA INTEIRA EM AÇO, VÃO DE 9 M, PARA TELHA CERÂMICA OU DE CONCRETO, INCLUSO IÇAMENTO. AF_12/2015</t>
  </si>
  <si>
    <t xml:space="preserve">FABRICAÇÃO E INSTALAÇÃO DE TESOURA INTEIRA EM AÇO, VÃO DE 10 M, PARA TELHA CERÂMICA OU DE CONCRETO, INCLUSO IÇAMENTO. AF_12/2015</t>
  </si>
  <si>
    <t xml:space="preserve">FABRICAÇÃO E INSTALAÇÃO DE TESOURA INTEIRA EM AÇO, VÃO DE 11 M, PARA TELHA CERÂMICA OU DE CONCRETO, INCLUSO IÇAMENTO. AF_12/2015</t>
  </si>
  <si>
    <t xml:space="preserve">FABRICAÇÃO E INSTALAÇÃO DE TESOURA INTEIRA EM AÇO, VÃO DE 12 M, PARA TELHA CERÂMICA OU DE CONCRETO, INCLUSO IÇAMENTO. AF_12/2015</t>
  </si>
  <si>
    <t xml:space="preserve">FABRICAÇÃO E INSTALAÇÃO DE TESOURA INTEIRA EM AÇO, VÃO DE 3 M, PARA TELHA ONDULADA DE FIBROCIMENTO, METÁLICA, PLÁSTICA OU TERMOACÚSTICA, INCLUSO IÇAMENTO.. AF_12/2015</t>
  </si>
  <si>
    <t xml:space="preserve">FABRICAÇÃO E INSTALAÇÃO DE TESOURA INTEIRA EM AÇO, VÃO DE 4 M, PARA TELHA ONDULADA DE FIBROCIMENTO, METÁLICA, PLÁSTICA OU TERMOACÚSTICA, INCLUSO IÇAMENTO. AF_12/2015</t>
  </si>
  <si>
    <t xml:space="preserve">FABRICAÇÃO E INSTALAÇÃO DE TESOURA INTEIRA EM AÇO, VÃO DE 5 M, PARA TELHA ONDULADA DE FIBROCIMENTO, METÁLICA, PLÁSTICA OU TERMOACÚSTICA, INCLUSO IÇAMENTO. AF_12/2015</t>
  </si>
  <si>
    <t xml:space="preserve">FABRICAÇÃO E INSTALAÇÃO DE TESOURA INTEIRA EM AÇO, VÃO DE 6 M, PARA TELHA ONDULADA DE FIBROCIMENTO, METÁLICA, PLÁSTICA OU TERMOACÚSTICA, INCLUSO IÇAMENTO. AF_12/2015</t>
  </si>
  <si>
    <t xml:space="preserve">FABRICAÇÃO E INSTALAÇÃO DE TESOURA INTEIRA EM AÇO, VÃO DE 7 M, PARA TELHA ONDULADA DE FIBROCIMENTO, METÁLICA, PLÁSTICA OU TERMOACÚSTICA, INCLUSO IÇAMENTO. AF_12/2015</t>
  </si>
  <si>
    <t xml:space="preserve">FABRICAÇÃO E INSTALAÇÃO DE TESOURA INTEIRA EM AÇO, VÃO DE 8 M, PARA TELHA ONDULADA DE FIBROCIMENTO, METÁLICA, PLÁSTICA OU TERMOACÚSTICA, INCLUSO IÇAMENTO, INCLUSO IÇAMENTO. AF_12/2015</t>
  </si>
  <si>
    <t xml:space="preserve">FABRICAÇÃO E INSTALAÇÃO DE TESOURA INTEIRA EM AÇO, VÃO DE 9 M, PARA TELHA ONDULADA DE FIBROCIMENTO, METÁLICA, PLÁSTICA OU TERMOACÚSTICA, INCLUSO IÇAMENTO. AF_12/2015</t>
  </si>
  <si>
    <t xml:space="preserve">FABRICAÇÃO E INSTALAÇÃO DE TESOURA INTEIRA EM AÇO, VÃO DE 10 M, PARA TELHA ONDULADA DE FIBROCIMENTO, METÁLICA, PLÁSTICA OU TERMOACÚSTICA, INCLUSO IÇAMENTO. AF_12/2015</t>
  </si>
  <si>
    <t xml:space="preserve">FABRICAÇÃO E INSTALAÇÃO DE TESOURA INTEIRA EM AÇO, VÃO DE 11 M, PARA TELHA ONDULADA DE FIBROCIMENTO, METÁLICA, PLÁSTICA OU TERMOACÚSTICA, INCLUSO IÇAMENTO. AF_12/2015</t>
  </si>
  <si>
    <t xml:space="preserve">FABRICAÇÃO E INSTALAÇÃO DE TESOURA INTEIRA EM AÇO, VÃO DE 12 M, PARA TELHA ONDULADA DE FIBROCIMENTO, METÁLICA, PLÁSTICA OU TERMOACÚSTICA, INCLUSO IÇAMENTO. AF_12/2015</t>
  </si>
  <si>
    <t xml:space="preserve">FABRICAÇÃO E INSTALAÇÃO DE MEIA TESOURA DE MADEIRA NÃO APARELHADA, COM VÃO DE 3 M, PARA TELHA CERÂMICA OU DE CONCRETO, INCLUSO IÇAMENTO. AF_07/2019</t>
  </si>
  <si>
    <t xml:space="preserve">FABRICAÇÃO E INSTALAÇÃO DE MEIA TESOURA DE MADEIRA NÃO APARELHADA, COM VÃO DE 4 M, PARA TELHA CERÂMICA OU DE CONCRETO, INCLUSO IÇAMENTO. AF_07/2019</t>
  </si>
  <si>
    <t xml:space="preserve">FABRICAÇÃO E INSTALAÇÃO DE MEIA TESOURA DE MADEIRA NÃO APARELHADA, COM VÃO DE 5 M, PARA TELHA CERÂMICA OU DE CONCRETO, INCLUSO IÇAMENTO. AF_07/2019</t>
  </si>
  <si>
    <t xml:space="preserve">FABRICAÇÃO E INSTALAÇÃO DE MEIA TESOURA DE MADEIRA NÃO APARELHADA, COM VÃO DE 6 M, PARA TELHA CERÂMICA OU DE CONCRETO, INCLUSO IÇAMENTO. AF_07/2019</t>
  </si>
  <si>
    <t xml:space="preserve">FABRICAÇÃO E INSTALAÇÃO DE MEIA TESOURA DE MADEIRA NÃO APARELHADA, COM VÃO DE 7 M, PARA TELHA CERÂMICA OU DE CONCRETO, INCLUSO IÇAMENTO. AF_07/2019</t>
  </si>
  <si>
    <t xml:space="preserve">FABRICAÇÃO E INSTALAÇÃO DE MEIA TESOURA DE MADEIRA NÃO APARELHADA, COM VÃO DE 8 M, PARA TELHA CERÂMICA OU DE CONCRETO, INCLUSO IÇAMENTO. AF_07/2019</t>
  </si>
  <si>
    <t xml:space="preserve">FABRICAÇÃO E INSTALAÇÃO DE MEIA TESOURA DE MADEIRA NÃO APARELHADA, COM VÃO DE 9 M, PARA TELHA CERÂMICA OU DE CONCRETO, INCLUSO IÇAMENTO. AF_07/2019</t>
  </si>
  <si>
    <t xml:space="preserve">FABRICAÇÃO E INSTALAÇÃO DE MEIA TESOURA DE MADEIRA NÃO APARELHADA, COM VÃO DE 10 M, PARA TELHA CERÂMICA OU DE CONCRETO, INCLUSO IÇAMENTO. AF_07/2019</t>
  </si>
  <si>
    <t xml:space="preserve">FABRICAÇÃO E INSTALAÇÃO DE MEIA TESOURA DE MADEIRA NÃO APARELHADA, COM VÃO DE 11 M, PARA TELHA CERÂMICA OU DE CONCRETO, INCLUSO IÇAMENTO. AF_07/2019</t>
  </si>
  <si>
    <t xml:space="preserve">FABRICAÇÃO E INSTALAÇÃO DE MEIA TESOURA DE MADEIRA NÃO APARELHADA, COM VÃO DE 12 M, PARA TELHA CERÂMICA OU DE CONCRETO, INCLUSO IÇAMENTO. AF_07/2019</t>
  </si>
  <si>
    <t xml:space="preserve">FABRICAÇÃO E INSTALAÇÃO DE MEIA TESOURA DE MADEIRA NÃO APARELHADA, COM VÃO DE 3 M, PARA TELHA ONDULADA DE FIBROCIMENTO, ALUMÍNIO, PLÁSTICA OU TERMOACÚSTICA, INCLUSO IÇAMENTO. AF_07/2019</t>
  </si>
  <si>
    <t xml:space="preserve">FABRICAÇÃO E INSTALAÇÃO DE MEIA TESOURA DE MADEIRA NÃO APARELHADA, COM VÃO DE 4 M, PARA TELHA ONDULADA DE FIBROCIMENTO, ALUMÍNIO, PLÁSTICA OU TERMOACÚSTICA, INCLUSO IÇAMENTO. AF_07/2019</t>
  </si>
  <si>
    <t xml:space="preserve">FABRICAÇÃO E INSTALAÇÃO DE MEIA TESOURA DE MADEIRA NÃO APARELHADA, COM VÃO DE 5 M, PARA TELHA ONDULADA DE FIBROCIMENTO, ALUMÍNIO, PLÁSTICA OU TERMOACÚSTICA, INCLUSO IÇAMENTO. AF_07/2019</t>
  </si>
  <si>
    <t xml:space="preserve">FABRICAÇÃO E INSTALAÇÃO DE MEIA TESOURA DE MADEIRA NÃO APARELHADA, COM VÃO DE 6 M, PARA TELHA ONDULADA DE FIBROCIMENTO, ALUMÍNIO, PLÁSTICA OU TERMOACÚSTICA, INCLUSO IÇAMENTO. AF_07/2019</t>
  </si>
  <si>
    <t xml:space="preserve">FABRICAÇÃO E INSTALAÇÃO DE MEIA TESOURA DE MADEIRA NÃO APARELHADA, COM VÃO DE 7 M, PARA TELHA ONDULADA DE FIBROCIMENTO, ALUMÍNIO, PLÁSTICA OU TERMOACÚSTICA, INCLUSO IÇAMENTO. AF_07/2019</t>
  </si>
  <si>
    <t xml:space="preserve">FABRICAÇÃO E INSTALAÇÃO DE MEIA TESOURA DE MADEIRA NÃO APARELHADA, COM VÃO DE 8 M, PARA TELHA ONDULADA DE FIBROCIMENTO, ALUMÍNIO, PLÁSTICA OU TERMOACÚSTICA, INCLUSO IÇAMENTO. AF_07/2019</t>
  </si>
  <si>
    <t xml:space="preserve">FABRICAÇÃO E INSTALAÇÃO DE MEIA TESOURA DE MADEIRA NÃO APARELHADA, COM VÃO DE 9 M, PARA TELHA ONDULADA DE FIBROCIMENTO, ALUMÍNIO, PLÁSTICA OU TERMOACÚSTICA, INCLUSO IÇAMENTO. AF_07/2019</t>
  </si>
  <si>
    <t xml:space="preserve">FABRICAÇÃO E INSTALAÇÃO DE MEIA TESOURA DE MADEIRA NÃO APARELHADA, COM VÃO DE 10 M, PARA TELHA ONDULADA DE FIBROCIMENTO, ALUMÍNIO, PLÁSTICA OU TERMOACÚSTICA, INCLUSO IÇAMENTO. AF_07/2019</t>
  </si>
  <si>
    <t xml:space="preserve">FABRICAÇÃO E INSTALAÇÃO DE MEIA TESOURA DE MADEIRA NÃO APARELHADA, COM VÃO DE 11 M, PARA TELHA ONDULADA DE FIBROCIMENTO, ALUMÍNIO, PLÁSTICA OU TERMOACÚSTICA, INCLUSO IÇAMENTO. AF_07/2019</t>
  </si>
  <si>
    <t xml:space="preserve">FABRICAÇÃO E INSTALAÇÃO DE MEIA TESOURA DE MADEIRA NÃO APARELHADA, COM VÃO DE 12 M, PARA TELHA ONDULADA DE FIBROCIMENTO, ALUMÍNIO, PLÁSTICA OU TERMOACÚSTICA, INCLUSO IÇAMENTO. AF_07/2019</t>
  </si>
  <si>
    <t xml:space="preserve">FABRICAÇÃO E INSTALAÇÃO DE TESOURA (INTEIRA OU MEIA) EM AÇO, VÃOS MAIORES OU IGUAIS A 3,0 M E MENORES OU IGUAL A 6,0 M, INCLUSO IÇAMENTO. AF_07/2019</t>
  </si>
  <si>
    <t xml:space="preserve">FABRICAÇÃO E INSTALAÇÃO DE TESOURA (INTEIRA OU MEIA) EM AÇO, VÃOS MAIORES QUE 6,0 M E MENORES QUE 12,0 M, INCLUSO IÇAMENTO. AF_07/2019</t>
  </si>
  <si>
    <t xml:space="preserve">FABRICAÇÃO E INSTALAÇÃO DE PONTALETES DE MADEIRA NÃO APARELHADA PARA TELHADOS COM ATÉ 2 ÁGUAS E COM TELHA ONDULADA DE FIBROCIMENTO, ALUMÍNIO OU PLÁSTICA EM EDIFÍCIO RESIDENCIAL TÉRREO, INCLUSO TRANSPORTE VERTICAL. AF_07/2019</t>
  </si>
  <si>
    <t xml:space="preserve">TELHAMENTO COM TELHA DE ENCAIXE, TIPO FRANCESA DE VIDRO, COM ATÉ 2 ÁGUAS, INCLUSO TRANSPORTE VERTICAL. AF_07/2019</t>
  </si>
  <si>
    <t xml:space="preserve">73882/1</t>
  </si>
  <si>
    <t xml:space="preserve">CALHA EM CONCRETO SIMPLES, EM MEIA CANA, DIAMETRO 200 MM</t>
  </si>
  <si>
    <t xml:space="preserve">73882/5</t>
  </si>
  <si>
    <t xml:space="preserve">CALHA EM CONCRETO SIMPLES, EM MEIA CANA DE CONCRETO, DIAMETRO 600 MM</t>
  </si>
  <si>
    <t xml:space="preserve">73816/1</t>
  </si>
  <si>
    <t xml:space="preserve">EXECUCAO DE DRENO COM TUBOS DE PVC CORRUGADO FLEXIVEL PERFURADO - DN 100</t>
  </si>
  <si>
    <t xml:space="preserve">73816/2</t>
  </si>
  <si>
    <t xml:space="preserve">EXECUCAO DE DRENO VERTICAL COM PEDRISCO, DIAMETRO 200MM</t>
  </si>
  <si>
    <t xml:space="preserve">73881/1</t>
  </si>
  <si>
    <t xml:space="preserve">EXECUCAO DE DRENO COM MANTA GEOTEXTIL 200 G/M2</t>
  </si>
  <si>
    <t xml:space="preserve">73881/3</t>
  </si>
  <si>
    <t xml:space="preserve">EXECUCAO DE DRENO COM MANTA GEOTEXTIL 400 G/M2</t>
  </si>
  <si>
    <t xml:space="preserve">73883/1</t>
  </si>
  <si>
    <t xml:space="preserve">EXECUCAO DE DRENO FRANCES COM AREIA MEDIA</t>
  </si>
  <si>
    <t xml:space="preserve">73883/2</t>
  </si>
  <si>
    <t xml:space="preserve">EXECUCAO DE DRENO FRANCES COM BRITA NUM 2</t>
  </si>
  <si>
    <t xml:space="preserve">73883/3</t>
  </si>
  <si>
    <t xml:space="preserve">EXECUCAO DE DRENO FRANCES COM CASCALHO</t>
  </si>
  <si>
    <t xml:space="preserve">73969/1</t>
  </si>
  <si>
    <t xml:space="preserve">EXECUCAO DE DRENOS DE CHORUME EM TUBOS DRENANTES DE CONCRETO, DIAM=200MM, ENVOLTOS EM BRITA E GEOTEXTIL</t>
  </si>
  <si>
    <t xml:space="preserve">74017/1</t>
  </si>
  <si>
    <t xml:space="preserve">EXECUCAO DE DRENOS DE CHORUME EM TUBOS DRENANTES, PVC, DIAM=100 MM, ENVOLTOS EM BRITA E GEOTEXTIL</t>
  </si>
  <si>
    <t xml:space="preserve">74017/2</t>
  </si>
  <si>
    <t xml:space="preserve">EXECUCAO DE DRENOS DE CHORUME EM TUBOS DRENANTES, PVC, DIAM=150 MM, ENVOLTOS EM BRITA E GEOTEXTIL</t>
  </si>
  <si>
    <t xml:space="preserve">75029/1</t>
  </si>
  <si>
    <t xml:space="preserve">TUBO PVC CORRUGADO RIGIDO PERFURADO DN 150 PARA DRENAGEM - FORNECIMENTO E INSTALACAO</t>
  </si>
  <si>
    <t xml:space="preserve">TUBO PVC CORRUGADO PERFURADO 100 MM C/ JUNTA ELASTICA PARA DRENAGEM.</t>
  </si>
  <si>
    <t xml:space="preserve">EXECUCAO DRENO PROFUNDO, COM CORTE TRAPEZOIDAL EM SOLO, DE 70X80X150CM EXCL TUBO INCL MATERIAL EXECUCAO, COM SELO ENCHIMENTO MATERIAL DRENANTE E ESCAVACAO</t>
  </si>
  <si>
    <t xml:space="preserve">EXECUCAO DE DRENO PROFUNDO, CORTE EM SOLO, COM TUBO POROSO D=0,20M</t>
  </si>
  <si>
    <t xml:space="preserve">EXECUCAO DE DRENO CEGO</t>
  </si>
  <si>
    <t xml:space="preserve">EXECUCAO DE DRENO DE TUBO DE CONRETO SIMPLES POROSO D=0,20 M (0,5MX0,5M) PARA GALERIAS DE AGUAS PLUVIAIS</t>
  </si>
  <si>
    <t xml:space="preserve">FORNECIMENTO E INSTALACAO DE MANTA BIDIM RT - 14</t>
  </si>
  <si>
    <t xml:space="preserve">FORNECIMENTO/INSTALACAO MANTA BIDIM RT-16</t>
  </si>
  <si>
    <t xml:space="preserve">TUBO PVC DN 75 MM PARA DRENAGEM - FORNECIMENTO E INSTALACAO</t>
  </si>
  <si>
    <t xml:space="preserve">TUBO PVC DN 100 MM PARA DRENAGEM - FORNECIMENTO E INSTALACAO</t>
  </si>
  <si>
    <t xml:space="preserve">TUBO PVC D=2 COM MATERIAL DRENANTE PARA DRENO/BARBACA - FORNECIMENTO E INSTALACAO</t>
  </si>
  <si>
    <t xml:space="preserve">TUBO PVC D=3" COM MATERIAL DRENANTE PARA DRENO/BARBACA - FORNECIMENTO E INSTALACAO</t>
  </si>
  <si>
    <t xml:space="preserve">TUBO PVC D=4" COM MATERIAL DRENANTE PARA DRENO/BARBACA - FORNECIMENTO E INSTALACAO</t>
  </si>
  <si>
    <t xml:space="preserve">CAMADA VERTICAL DRENANTE C/ PEDRA BRITADA NUMS 1 E 2</t>
  </si>
  <si>
    <t xml:space="preserve">FORNECIMENTO/INSTALACAO DE MANTA BIDIM RT-31</t>
  </si>
  <si>
    <t xml:space="preserve">FORNECIMENTO/INSTALACAO DE MANTA BIDIM RT-10</t>
  </si>
  <si>
    <t xml:space="preserve">FORNECIMENTO E LANCAMENTO DE PEDRA DE MAO</t>
  </si>
  <si>
    <t xml:space="preserve">ENROCAMENTO COM PEDRA ARGAMASSADA TRAÇO 1:4 COM PEDRA DE MÃO</t>
  </si>
  <si>
    <t xml:space="preserve">ENROCAMENTO MANUAL, SEM ARRUMACAO DO MATERIAL</t>
  </si>
  <si>
    <t xml:space="preserve">ENROCAMENTO MANUAL, COM ARRUMACAO DO MATERIAL</t>
  </si>
  <si>
    <t xml:space="preserve">73890/1</t>
  </si>
  <si>
    <t xml:space="preserve">ENSECADEIRA DE MADEIRA COM PAREDE SIMPLES</t>
  </si>
  <si>
    <t xml:space="preserve">73890/2</t>
  </si>
  <si>
    <t xml:space="preserve">ENSECADEIRA DE MADEIRA COM PAREDE DUPLA</t>
  </si>
  <si>
    <t xml:space="preserve">MURO DE GABIÃO, ENCHIMENTO COM PEDRA DE MÃO TIPO RACHÃO, DE GRAVIDADE, COM GAIOLAS DE COMPRIMENTO IGUAL A 2 M, PARA MUROS COM ALTURA MENOR OU IGUAL A 4 M  FORNECIMENTO E EXECUÇÃO. AF_12/2015</t>
  </si>
  <si>
    <t xml:space="preserve">MURO DE GABIÃO, ENCHIMENTO COM PEDRA DE MÃO TIPO RACHÃO, DE GRAVIDADE, COM GAIOLAS DE COMPRIMENTO IGUAL A 5 M, PARA MUROS COM ALTURA MENOR OU IGUAL A 4 M  FORNECIMENTO E EXECUÇÃO. AF_12/2015</t>
  </si>
  <si>
    <t xml:space="preserve">MURO DE GABIÃO, ENCHIMENTO COM PEDRA DE MÃO TIPO RACHÃO, DE GRAVIDADE, COM GAIOLAS DE COMPRIMENTO IGUAL A 2 M, PARA MUROS COM ALTURA MAIOR QUE 4 M E MENOR OU IGUAL A 6 M  FORNECIMENTO E EXECUÇÃO. AF_12/2015</t>
  </si>
  <si>
    <t xml:space="preserve">MURO DE GABIÃO, ENCHIMENTO COM PEDRA DE MÃO TIPO RACHÃO, DE GRAVIDADE, COM GAIOLAS DE COMPRIMENTO IGUAL A 5 M, PARA MUROS COM ALTURA MAIOR QUE 4 M E MENOR OU IGUAL A 6 M   FORNECIMENTO E EXECUÇÃO. AF_12/2015</t>
  </si>
  <si>
    <t xml:space="preserve">MURO DE GABIÃO, ENCHIMENTO COM PEDRA DE MÃO TIPO RACHÃO, DE GRAVIDADE, COM GAIOLAS DE COMPRIMENTO IGUAL A 2 M, PARA MUROS COM ALTURA MAIOR QUE 6 M E MENOR OU IGUAL A 10 M   FORNECIMENTO E EXECUÇÃO. AF_12/2015</t>
  </si>
  <si>
    <t xml:space="preserve">MURO DE GABIÃO, ENCHIMENTO COM PEDRA DE MÃO TIPO RACHÃO, DE GRAVIDADE, COM GAIOLAS DE COMPRIMENTO IGUAL A 5 M, PARA MUROS COM ALTURA MAIOR QUE 6 M E MENOR OU IGUAL A 10 M FORNECIMENTO E EXECUÇÃO. AF_12/2015</t>
  </si>
  <si>
    <t xml:space="preserve">MURO DE GABIÃO, ENCHIMENTO COM PEDRA DE MÃO TIPO RACHÃO, COM SOLO REFORÇADO, PARA MUROS COM ALTURA MENOR OU IGUAL A 4 M   FORNECIMENTO E EXECUÇÃO. AF_12/2015</t>
  </si>
  <si>
    <t xml:space="preserve">MURO DE GABIÃO, ENCHIMENTO COM PEDRA DE MÃO TIPO RACHÃO, COM SOLO REFORÇADO, PARA MUROS COM ALTURA MAIOR QUE 4 M E MENOR OU IGUAL A 12 M   FORNECIMENTO E EXECUÇÃO. AF_12/2015</t>
  </si>
  <si>
    <t xml:space="preserve">MURO DE GABIÃO, ENCHIMENTO COM PEDRA DE MÃO TIPO RACHÃO, COM SOLO REFORÇADO, PARA MUROS COM ALTURA MAIOR QUE 12 M E MENOR OU IGUAL A 20 M    FORNECIMENTO E EXECUÇÃO. AF_12/2015</t>
  </si>
  <si>
    <t xml:space="preserve">MURO DE GABIÃO, ENCHIMENTO COM PEDRA DE MÃO TIPO RACHÃO, COM SOLO REFORÇADO, PARA MUROS COM ALTURA MAIOR QUE 20 M E MENOR OU IGUAL A 28 M   FORNECIMENTO E EXECUÇÃO. AF_12/2015</t>
  </si>
  <si>
    <t xml:space="preserve">MURO DE GABIÃO, ENCHIMENTO COM RESÍDUO DE CONSTRUÇÃO E DEMOLIÇÃO, DE GRAVIDADE, COM GAIOLA TRAPEZOIDAL DE COMPRIMENTO IGUAL A 2 M, PARA MUROS COM ALTURA MENOR OU IGUAL A 2 M   FORNECIMENTO E EXECUÇÃO. AF_12/2015</t>
  </si>
  <si>
    <t xml:space="preserve">MURO DE GABIÃO, ENCHIMENTO COM RESÍDUO DE CONSTRUÇÃO E DEMOLIÇÃO, DE GRAVIDADE, COM GAIOLA TRAPEZOIDAL DE COMPRIMENTO IGUAL A 2 M, PARA MUROS COM ALTURA MAIOR QUE 2 M E MENOR OU IGUAL A 4 M    FORNECIMENTO E EXECUÇÃO. AF_12/2015</t>
  </si>
  <si>
    <t xml:space="preserve">PROTEÇÃO SUPERFICIAL DE CANAL EM GABIÃO TIPO COLCHÃO, ALTURA DE 17 CENTÍMETROS, ENCHIMENTO COM PEDRA DE MÃO TIPO RACHÃO - FORNECIMENTO E EXECUÇÃO. AF_12/2015</t>
  </si>
  <si>
    <t xml:space="preserve">PROTEÇÃO SUPERFICIAL DE CANAL EM GABIÃO TIPO COLCHÃO, ALTURA DE 23 CENTÍMETROS, ENCHIMENTO COM PEDRA DE MÃO TIPO RACHÃO - FORNECIMENTO E EXECUÇÃO. AF_12/2015</t>
  </si>
  <si>
    <t xml:space="preserve">PROTEÇÃO SUPERFICIAL DE CANAL EM GABIÃO TIPO COLCHÃO, ALTURA DE 30 CENTÍMETROS, ENCHIMENTO COM PEDRA DE MÃO TIPO RACHÃO - FORNECIMENTO E EXECUÇÃO. AF_12/2015</t>
  </si>
  <si>
    <t xml:space="preserve">PROTEÇÃO SUPERFICIAL DE CANAL EM GABIÃO TIPO SACO, DIÂMETRO DE 65 CENTÍMETROS, ENCHIMENTO MANUAL COM PEDRA DE MÃO TIPO RACHÃO - FORNECIMENTO E EXECUÇÃO. AF_12/2015</t>
  </si>
  <si>
    <t xml:space="preserve">EXECUÇÃO DE REVESTIMENTO DE CONCRETO PROJETADO COM ESPESSURA DE 7 CM, ARMADO COM TELA, INCLINAÇÃO MENOR QUE 90°, APLICAÇÃO CONTÍNUA, UTILIZANDO EQUIPAMENTO DE PROJEÇÃO COM 6 M³/H DE CAPACIDADE. AF_01/2016</t>
  </si>
  <si>
    <t xml:space="preserve">EXECUÇÃO DE REVESTIMENTO DE CONCRETO PROJETADO COM ESPESSURA DE 10 CM, ARMADO COM TELA, INCLINAÇÃO MENOR QUE 90°, APLICAÇÃO CONTÍNUA, UTILIZANDO EQUIPAMENTO DE PROJEÇÃO COM 6 M³/H DE CAPACIDADE. AF_01/2016</t>
  </si>
  <si>
    <t xml:space="preserve">EXECUÇÃO DE REVESTIMENTO DE CONCRETO PROJETADO COM ESPESSURA DE 7 CM, ARMADO COM TELA, INCLINAÇÃO DE 90°, APLICAÇÃO CONTÍNUA, UTILIZANDO EQUIPAMENTO DE PROJEÇÃO COM 6 M³/H DE CAPACIDADE. AF_01/2016</t>
  </si>
  <si>
    <t xml:space="preserve">EXECUÇÃO DE REVESTIMENTO DE CONCRETO PROJETADO COM ESPESSURA DE 10 CM, ARMADO COM TELA, INCLINAÇÃO DE 90°, APLICAÇÃO CONTÍNUA, UTILIZANDO EQUIPAMENTO DE PROJEÇÃO COM 6 M³/H DE CAPACIDADE. AF_01/2016</t>
  </si>
  <si>
    <t xml:space="preserve">EXECUÇÃO DE REVESTIMENTO DE CONCRETO PROJETADO COM ESPESSURA DE 7 CM, ARMADO COM TELA, INCLINAÇÃO MENOR QUE 90°, APLICAÇÃO CONTÍNUA, UTILIZANDO EQUIPAMENTO DE PROJEÇÃO COM 3 M³/H DE CAPACIDADE. AF_01/2016</t>
  </si>
  <si>
    <t xml:space="preserve">EXECUÇÃO DE REVESTIMENTO DE CONCRETO PROJETADO COM ESPESSURA DE 10 CM, ARMADO COM TELA, INCLINAÇÃO MENOR QUE 90°, APLICAÇÃO CONTÍNUA, UTILIZANDO EQUIPAMENTO DE PROJEÇÃO COM 3 M³/H DE CAPACIDADE. AF_01/2016</t>
  </si>
  <si>
    <t xml:space="preserve">EXECUÇÃO DE REVESTIMENTO DE CONCRETO PROJETADO COM ESPESSURA DE 7 CM, ARMADO COM TELA, INCLINAÇÃO DE 90°, APLICAÇÃO CONTÍNUA, UTILIZANDO EQUIPAMENTO DE PROJEÇÃO COM 3 M³/H DE CAPACIDADE. AF_01/2016</t>
  </si>
  <si>
    <t xml:space="preserve">EXECUÇÃO DE REVESTIMENTO DE CONCRETO PROJETADO COM ESPESSURA DE 10 CM, ARMADO COM TELA, INCLINAÇÃO DE 90°, APLICAÇÃO CONTÍNUA, UTILIZANDO EQUIPAMENTO DE PROJEÇÃO COM 3 M³/H DE CAPACIDADE. AF_01/2016</t>
  </si>
  <si>
    <t xml:space="preserve">EXECUÇÃO DE REVESTIMENTO DE CONCRETO PROJETADO COM ESPESSURA DE 7 CM, ARMADO COM FIBRAS DE AÇO, INCLINAÇÃO MENOR QUE 90°, APLICAÇÃO CONTÍNUA, UTILIZANDO EQUIPAMENTO DE PROJEÇÃO COM 6 M³/H DE CAPACIDADE. AF_01/2016</t>
  </si>
  <si>
    <t xml:space="preserve">EXECUÇÃO DE REVESTIMENTO DE CONCRETO PROJETADO COM ESPESSURA DE 10 CM, ARMADO COM FIBRAS DE AÇO, INCLINAÇÃO MENOR QUE 90°, APLICAÇÃO CONTÍNUA, UTILIZANDO EQUIPAMENTO DE PROJEÇÃO COM 6 M³/H DE CAPACIDADE. AF_01/2016</t>
  </si>
  <si>
    <t xml:space="preserve">EXECUÇÃO DE REVESTIMENTO DE CONCRETO PROJETADO COM ESPESSURA DE 7 CM, ARMADO COM FIBRAS DE AÇO, INCLINAÇÃO DE 90°, APLICAÇÃO CONTÍNUA, UTILIZANDO EQUIPAMENTO DE PROJEÇÃO COM 6 M³/H DE CAPACIDADE. AF_01/2016</t>
  </si>
  <si>
    <t xml:space="preserve">EXECUÇÃO DE REVESTIMENTO DE CONCRETO PROJETADO COM ESPESSURA DE 10 CM, ARMADO COM FIBRAS DE AÇO, INCLINAÇÃO DE 90°, APLICAÇÃO CONTÍNUA, UTILIZANDO EQUIPAMENTO DE PROJEÇÃO COM 6 M³/H DE CAPACIDADE. AF_01/2016</t>
  </si>
  <si>
    <t xml:space="preserve">EXECUÇÃO DE REVESTIMENTO DE CONCRETO PROJETADO COM ESPESSURA DE 7 CM, ARMADO COM FIBRAS DE AÇO, INCLINAÇÃO MENOR QUE 90°, APLICAÇÃO CONTÍNUA, UTILIZANDO EQUIPAMENTO DE PROJEÇÃO COM 3 M³/H DE CAPACIDADE. AF_01/2016</t>
  </si>
  <si>
    <t xml:space="preserve">EXECUÇÃO DE REVESTIMENTO DE CONCRETO PROJETADO COM ESPESSURA DE 10 CM, ARMADO COM FIBRAS DE AÇO, INCLINAÇÃO MENOR QUE 90°, APLICAÇÃO CONTÍNUA, UTILIZANDO EQUIPAMENTO DE PROJEÇÃO COM 3 M³/H DE CAPACIDADE. AF_01/2016</t>
  </si>
  <si>
    <t xml:space="preserve">EXECUÇÃO DE REVESTIMENTO DE CONCRETO PROJETADO COM ESPESSURA DE 7 CM, ARMADO COM FIBRAS DE AÇO, INCLINAÇÃO DE 90°, APLICAÇÃO CONTÍNUA, UTILIZANDO EQUIPAMENTO DE PROJEÇÃO COM 3 M³/H DE CAPACIDADE. AF_01/2016</t>
  </si>
  <si>
    <t xml:space="preserve">EXECUÇÃO DE REVESTIMENTO DE CONCRETO PROJETADO COM ESPESSURA DE 10 CM, ARMADO COM FIBRAS DE AÇO, INCLINAÇÃO DE 90°, APLICAÇÃO CONTÍNUA, UTILIZANDO EQUIPAMENTO DE PROJEÇÃO COM 3 M³/H DE CAPACIDADE. AF_01/2016</t>
  </si>
  <si>
    <t xml:space="preserve">EXECUÇÃO DE REVESTIMENTO DE CONCRETO PROJETADO COM ESPESSURA DE 7 CM, ARMADO COM TELA, INCLINAÇÃO MENOR QUE 90°, APLICAÇÃO DESCONTÍNUA, UTILIZANDO EQUIPAMENTO DE PROJEÇÃO COM 6 M³/H DE CAPACIDADE. AF_01/2016</t>
  </si>
  <si>
    <t xml:space="preserve">EXECUÇÃO DE REVESTIMENTO DE CONCRETO PROJETADO COM ESPESSURA DE 10 CM, ARMADO COM TELA, INCLINAÇÃO MENOR QUE 90°, APLICAÇÃO DESCONTÍNUA, UTILIZANDO EQUIPAMENTO DE PROJEÇÃO COM 6 M³/H DE CAPACIDADE. AF_01/2016</t>
  </si>
  <si>
    <t xml:space="preserve">EXECUÇÃO DE REVESTIMENTO DE CONCRETO PROJETADO COM ESPESSURA DE 7 CM, ARMADO COM TELA, INCLINAÇÃO DE 90°, APLICAÇÃO DESCONTÍNUA, UTILIZANDO EQUIPAMENTO DE PROJEÇÃO COM 6 M³/H DE CAPACIDADE. AF_01/2016</t>
  </si>
  <si>
    <t xml:space="preserve">EXECUÇÃO DE REVESTIMENTO DE CONCRETO PROJETADO COM ESPESSURA DE 10 CM, ARMADO COM TELA, INCLINAÇÃO DE 90°, APLICAÇÃO DESCONTÍNUA, UTILIZANDO EQUIPAMENTO DE PROJEÇÃO COM 6 M³/H DE CAPACIDADE. AF_01/2016</t>
  </si>
  <si>
    <t xml:space="preserve">EXECUÇÃO DE REVESTIMENTO DE CONCRETO PROJETADO COM ESPESSURA DE 7 CM, ARMADO COM TELA, INCLINAÇÃO MENOR QUE 90°, APLICAÇÃO DESCONTÍNUA, UTILIZANDO EQUIPAMENTO DE PROJEÇÃO COM 3 M³/H DE CAPACIDADE. AF_01/2016</t>
  </si>
  <si>
    <t xml:space="preserve">EXECUÇÃO DE REVESTIMENTO DE CONCRETO PROJETADO COM ESPESSURA DE 10 CM, ARMADO COM TELA, INCLINAÇÃO MENOR QUE 90°, APLICAÇÃO DESCONTÍNUA, UTILIZANDO EQUIPAMENTO DE PROJEÇÃO COM 3 M³/H DE CAPACIDADE. AF_01/2016</t>
  </si>
  <si>
    <t xml:space="preserve">EXECUÇÃO DE REVESTIMENTO DE CONCRETO PROJETADO COM ESPESSURA DE 7 CM, ARMADO COM TELA, INCLINAÇÃO DE 90°, APLICAÇÃO DESCONTÍNUA, UTILIZANDO EQUIPAMENTO DE PROJEÇÃO COM 3 M³/H DE CAPACIDADE. AF_01/2016</t>
  </si>
  <si>
    <t xml:space="preserve">EXECUÇÃO DE REVESTIMENTO DE CONCRETO PROJETADO COM ESPESSURA DE 10 CM, ARMADO COM TELA, INCLINAÇÃO DE 90°, APLICAÇÃO DESCONTÍNUA, UTILIZANDO EQUIPAMENTO DE PROJEÇÃO COM 3 M³/H DE CAPACIDADE. AF_01/2016</t>
  </si>
  <si>
    <t xml:space="preserve">EXECUÇÃO DE REVESTIMENTO DE CONCRETO PROJETADO COM ESPESSURA DE 7 CM, ARMADO COM FIBRAS DE AÇO, INCLINAÇÃO MENOR QUE 90°, APLICAÇÃO DESCONTÍNUA, UTILIZANDO EQUIPAMENTO DE PROJEÇÃO COM 6 M³/H DE CAPACIDADE. AF_01/2016</t>
  </si>
  <si>
    <t xml:space="preserve">EXECUÇÃO DE REVESTIMENTO DE CONCRETO PROJETADO COM ESPESSURA DE 10 CM, ARMADO COM FIBRAS DE AÇO, INCLINAÇÃO MENOR QUE 90°, APLICAÇÃO DESCONTÍNUA, UTILIZANDO EQUIPAMENTO DE PROJEÇÃO COM 6 M³/H DE CAPACIDADE. AF_01/2016</t>
  </si>
  <si>
    <t xml:space="preserve">EXECUÇÃO DE REVESTIMENTO DE CONCRETO PROJETADO COM ESPESSURA DE 7 CM, ARMADO COM FIBRAS DE AÇO, INCLINAÇÃO DE 90°, APLICAÇÃO DESCONTÍNUA, UTILIZANDO EQUIPAMENTO DE PROJEÇÃO COM 6 M³/H DE CAPACIDADE. AF_01/2016</t>
  </si>
  <si>
    <t xml:space="preserve">EXECUÇÃO DE REVESTIMENTO DE CONCRETO PROJETADO COM ESPESSURA DE 10 CM, ARMADO COM FIBRAS DE AÇO, INCLINAÇÃO DE 90°, APLICAÇÃO DESCONTÍNUA, UTILIZANDO EQUIPAMENTO DE PROJEÇÃO COM 6 M³/H DE CAPACIDADE. AF_01/2016</t>
  </si>
  <si>
    <t xml:space="preserve">EXECUÇÃO DE REVESTIMENTO DE CONCRETO PROJETADO COM ESPESSURA DE 7 CM, ARMADO COM FIBRAS DE AÇO, INCLINAÇÃO MENOR QUE 90°, APLICAÇÃO DESCONTÍNUA, UTILIZANDO EQUIPAMENTO DE PROJEÇÃO COM 3 M³/H DE CAPACIDADE. AF_01/2016</t>
  </si>
  <si>
    <t xml:space="preserve">EXECUÇÃO DE REVESTIMENTO DE CONCRETO PROJETADO COM ESPESSURA DE 10 CM, ARMADO COM FIBRAS DE AÇO, INCLINAÇÃO MENOR QUE 90°, APLICAÇÃO DESCONTÍNUA, UTILIZANDO EQUIPAMENTO DE PROJEÇÃO COM 3 M³/H DE CAPACIDADE. AF_01/2016</t>
  </si>
  <si>
    <t xml:space="preserve">EXECUÇÃO DE REVESTIMENTO DE CONCRETO PROJETADO COM ESPESSURA DE 7 CM, ARMADO COM FIBRAS DE AÇO, INCLINAÇÃO DE 90°, APLICAÇÃO DESCONTÍNUA, UTILIZANDO EQUIPAMENTO DE PROJEÇÃO COM 3 M³/H DE CAPACIDADE. AF_01/2016</t>
  </si>
  <si>
    <t xml:space="preserve">EXECUÇÃO DE REVESTIMENTO DE CONCRETO PROJETADO COM ESPESSURA DE 10 CM, ARMADO COM FIBRAS DE AÇO, INCLINAÇÃO DE 90°, APLICAÇÃO DESCONTÍNUA, UTILIZANDO EQUIPAMENTO DE PROJEÇÃO COM 3 M³/H DE CAPACIDADE. AF_01/2016</t>
  </si>
  <si>
    <t xml:space="preserve">EXECUÇÃO DE GRAMPO PARA SOLO GRAMPEADO COM COMPRIMENTO MENOR OU IGUAL A 4 M, DIÂMETRO DE 10 CM, PERFURAÇÃO COM EQUIPAMENTO MANUAL E ARMADURA COM DIÂMETRO DE 16 MM. AF_05/2016</t>
  </si>
  <si>
    <t xml:space="preserve">EXECUÇÃO DE GRAMPO PARA SOLO GRAMPEADO COM COMPRIMENTO MAIOR QUE 4 M E MENOR OU IGUAL A 6 M, DIÂMETRO DE 10 CM, PERFURAÇÃO COM EQUIPAMENTO MANUAL E ARMADURA COM DIÂMETRO DE 16 MM. AF_05/2016</t>
  </si>
  <si>
    <t xml:space="preserve">EXECUÇÃO DE GRAMPO PARA SOLO GRAMPEADO COM COMPRIMENTO MAIOR QUE 6 M E MENOR OU IGUAL A 8 M, DIÂMETRO DE 10 CM, PERFURAÇÃO COM EQUIPAMENTO MANUAL E ARMADURA COM DIÂMETRO DE 16 MM. AF_05/2016</t>
  </si>
  <si>
    <t xml:space="preserve">EXECUÇÃO DE GRAMPO PARA SOLO GRAMPEADO COM COMPRIMENTO MAIOR QUE 8 M E MENOR OU IGUAL A 10 M, DIÂMETRO DE 10 CM, PERFURAÇÃO COM EQUIPAMENTO MANUAL E ARMADURA COM DIÂMETRO DE 16 MM. AF_05/2016</t>
  </si>
  <si>
    <t xml:space="preserve">EXECUÇÃO DE GRAMPO PARA SOLO GRAMPEADO COM COMPRIMENTO MAIOR QUE 10 M, DIÂMETRO DE 10 CM, PERFURAÇÃO COM EQUIPAMENTO MANUAL E ARMADURA COM DIÂMETRO DE 16 MM. AF_05/2016</t>
  </si>
  <si>
    <t xml:space="preserve">EXECUÇÃO DE GRAMPO PARA SOLO GRAMPEADO COM COMPRIMENTO MENOR OU IGUAL A 4 M, DIÂMETRO DE 10 CM, PERFURAÇÃO COM EQUIPAMENTO MANUAL E ARMADURA COM DIÂMETRO DE 20 MM. AF_05/2016</t>
  </si>
  <si>
    <t xml:space="preserve">EXECUÇÃO DE GRAMPO PARA SOLO GRAMPEADO COM COMPRIMENTO MAIOR QUE 4 M E MENOR OU IGUAL A 6 M, DIÂMETRO DE 10 CM, PERFURAÇÃO COM EQUIPAMENTO MANUAL E ARMADURA COM DIÂMETRO DE 20 MM. AF_05/2016</t>
  </si>
  <si>
    <t xml:space="preserve">EXECUÇÃO DE GRAMPO PARA SOLO GRAMPEADO COM COMPRIMENTO MAIOR QUE 6 M E MENOR OU IGUAL A 8 M, DIÂMETRO DE 10 CM, PERFURAÇÃO COM EQUIPAMENTO MANUAL E ARMADURA COM DIÂMETRO DE 20 MM. AF_05/2016</t>
  </si>
  <si>
    <t xml:space="preserve">EXECUÇÃO DE GRAMPO PARA SOLO GRAMPEADO COM COMPRIMENTO MAIOR QUE 8 M E MENOR OU IGUAL A 10 M, DIÂMETRO DE 10 CM, PERFURAÇÃO COM EQUIPAMENTO MANUAL E ARMADURA COM DIÂMETRO DE 20 MM. AF_05/2016</t>
  </si>
  <si>
    <t xml:space="preserve">EXECUÇÃO DE GRAMPO PARA SOLO GRAMPEADO COM COMPRIMENTO MAIOR QUE 10 M, DIÂMETRO DE 10 CM, PERFURAÇÃO COM EQUIPAMENTO MANUAL E ARMADURA COM DIÂMETRO DE 20 MM. AF_05/2016</t>
  </si>
  <si>
    <t xml:space="preserve">EXECUÇÃO DE GRAMPO PARA SOLO GRAMPEADO COM COMPRIMENTO MENOR OU IGUAL A 4 M, DIÂMETRO DE 7 CM, PERFURAÇÃO COM EQUIPAMENTO MANUAL E ARMADURA COM DIÂMETRO DE 16 MM. AF_05/2016</t>
  </si>
  <si>
    <t xml:space="preserve">EXECUÇÃO DE GRAMPO PARA SOLO GRAMPEADO COM COMPRIMENTO MAIOR QUE 4 E MENOR OU IGUAL A 6 M, DIÂMETRO DE 7 CM, PERFURAÇÃO COM EQUIPAMENTO MANUAL E ARMADURA COM DIÂMETRO DE 16 MM. AF_05/2016</t>
  </si>
  <si>
    <t xml:space="preserve">EXECUÇÃO DE GRAMPO PARA SOLO GRAMPEADO COM COMPRIMENTO MAIOR QUE 6 M E MENOR OU IGUAL A 8 M, DIÂMETRO DE 7 CM, PERFURAÇÃO COM EQUIPAMENTO MANUAL E ARMADURA COM DIÂMETRO DE 16 MM. AF_05/2016</t>
  </si>
  <si>
    <t xml:space="preserve">EXECUÇÃO DE GRAMPO PARA SOLO GRAMPEADO COM COMPRIMENTO MAIOR QUE 8 M E MENOR OU IGUAL A 10 M, DIÂMETRO DE 7 CM, PERFURAÇÃO COM EQUIPAMENTO MANUAL E ARMADURA COM DIÂMETRO DE 16 MM. AF_05/2016</t>
  </si>
  <si>
    <t xml:space="preserve">EXECUÇÃO DE GRAMPO PARA SOLO GRAMPEADO COM COMPRIMENTO MAIOR QUE 10 M, DIÂMETRO DE 7 CM, PERFURAÇÃO COM EQUIPAMENTO MANUAL E ARMADURA COM DIÂMETRO DE 16 MM. AF_05/2016</t>
  </si>
  <si>
    <t xml:space="preserve">EXECUÇÃO DE GRAMPO PARA SOLO GRAMPEADO COM COMPRIMENTO MENOR OU IGUAL A 4 M, DIÂMETRO DE 7 CM, PERFURAÇÃO COM EQUIPAMENTO MANUAL E ARMADURA COM DIÂMETRO DE 20 MM. AF_05/2016</t>
  </si>
  <si>
    <t xml:space="preserve">EXECUÇÃO DE GRAMPO PARA SOLO GRAMPEADO COM COMPRIMENTO MAIOR QUE 4 E MENOR OU IGUAL A 6 M, DIÂMETRO DE 7 CM, PERFURAÇÃO COM EQUIPAMENTO MANUAL E ARMADURA COM DIÂMETRO DE 20 MM. AF_05/2016</t>
  </si>
  <si>
    <t xml:space="preserve">EXECUÇÃO DE GRAMPO PARA SOLO GRAMPEADO COM COMPRIMENTO MAIOR QUE 6 M E MENOR OU IGUAL A 8 M, DIÂMETRO DE 7 CM, PERFURAÇÃO COM EQUIPAMENTO MANUAL E ARMADURA COM DIÂMETRO DE 20 MM. AF_05/2016</t>
  </si>
  <si>
    <t xml:space="preserve">EXECUÇÃO DE GRAMPO PARA SOLO GRAMPEADO COM COMPRIMENTO MAIOR QUE 8 MENOR OU IGUAL A 10 M, DIÂMETRO DE 7 CM, PERFURAÇÃO COM EQUIPAMENTO MANUAL E ARMADURA COM DIÂMETRO DE 20 MM. AF_05/2016</t>
  </si>
  <si>
    <t xml:space="preserve">EXECUÇÃO DE GRAMPO PARA SOLO GRAMPEADO COM COMPRIMENTO MAIOR QUE 10 M, DIÂMETRO DE 7 CM, PERFURAÇÃO COM EQUIPAMENTO MANUAL E ARMADURA COM DIÂMETRO DE 20 MM. AF_05/2016</t>
  </si>
  <si>
    <t xml:space="preserve">EXECUÇÃO DE PROTEÇÃO DA CABEÇA DO TIRANTE COM USO DE FÔRMAS EM CHAPA COMPENSADA PLASTIFICADA DE MADEIRA E CONCRETO FCK =15 MPA. AF_07/2016</t>
  </si>
  <si>
    <t xml:space="preserve">CONTENÇÃO EM PERFIL PRANCHADO COM PRANCHÃO DE MADEIRA, PERFIS ESPAÇADOS A 1,5 M PARA 1 SUBSOLO. AF_07/2019</t>
  </si>
  <si>
    <t xml:space="preserve">CONTENÇÃO EM PERFIL PRANCHADO COM PRANCHÃO DE MADEIRA, PERFIS ESPAÇADOS A 1,5 M PARA 2 OU MAIS SUBSOLOS. AF_07/2019</t>
  </si>
  <si>
    <t xml:space="preserve">CONTENÇÃO EM PERFIL PRANCHADO COM PRANCHÃO DE MADEIRA, PERFIS ESPAÇADOS A 2 M PARA 1 SUBSOLO. AF_07/2019</t>
  </si>
  <si>
    <t xml:space="preserve">CONTENÇÃO EM PERFIL PRANCHADO COM PRANCHÃO DE MADEIRA, PERFIS ESPAÇADOS A 2 M PARA 2 OU MAIS SUBSOLOS. AF_07/2019</t>
  </si>
  <si>
    <t xml:space="preserve">FABRICAÇÃO, MONTAGEM E DESMONTAGEM DE FÔRMA PARA CORTINA DE CONTENÇÃO, EM CHAPA DE MADEIRA COMPENSADA PLASTIFICADA, E = 18 MM, 10 UTILIZAÇÕES. AF_07/2019</t>
  </si>
  <si>
    <t xml:space="preserve">ARMAÇÃO DE CORTINA DE CONTENÇÃO EM CONCRETO ARMADO, COM AÇO CA-50 DE 6,3 MM - MONTAGEM. AF_07/2019</t>
  </si>
  <si>
    <t xml:space="preserve">ARMAÇÃO DE CORTINA DE CONTENÇÃO EM CONCRETO ARMADO, COM AÇO CA-50 DE 8 MM - MONTAGEM. AF_07/2019</t>
  </si>
  <si>
    <t xml:space="preserve">ARMAÇÃO DE CORTINA DE CONTENÇÃO EM CONCRETO ARMADO, COM AÇO CA-50 DE 10 MM - MONTAGEM. AF_07/2019</t>
  </si>
  <si>
    <t xml:space="preserve">ARMAÇÃO DE CORTINA DE CONTENÇÃO EM CONCRETO ARMADO, COM AÇO CA-50 DE 12,5 MM - MONTAGEM. AF_07/2019</t>
  </si>
  <si>
    <t xml:space="preserve">ARMAÇÃO DE CORTINA DE CONTENÇÃO EM CONCRETO ARMADO, COM AÇO CA-50 DE 16 MM - MONTAGEM. AF_07/2019</t>
  </si>
  <si>
    <t xml:space="preserve">ARMAÇÃO DE CORTINA DE CONTENÇÃO EM CONCRETO ARMADO, COM AÇO CA-50 DE 20 MM - MONTAGEM. AF_07/2019</t>
  </si>
  <si>
    <t xml:space="preserve">ARMAÇÃO DE CORTINA DE CONTENÇÃO EM CONCRETO ARMADO, COM AÇO CA-50 DE 25 MM - MONTAGEM. AF_07/2019</t>
  </si>
  <si>
    <t xml:space="preserve">CONCRETAGEM DE CORTINA DE CONTENÇÃO, ATRAVÉS DE BOMBA   LANÇAMENTO, ADENSAMENTO E ACABAMENTO. AF_07/2019</t>
  </si>
  <si>
    <t xml:space="preserve">73799/1</t>
  </si>
  <si>
    <t xml:space="preserve">GRELHA EM FERRO FUNDIDO SIMPLES COM REQUADRO, CARGA MÁXIMA 12,5 T,  300 X 1000 MM, E = 15 MM, FORNECIDA E ASSENTADA COM ARGAMASSA 1:4 CIMENTO:AREIA.</t>
  </si>
  <si>
    <t xml:space="preserve">73856/1</t>
  </si>
  <si>
    <t xml:space="preserve">BOCA P/BUEIRO SIMPLES TUBULAR D=0,40M EM CONCRETO CICLOPICO, INCLINDO FORMAS, ESCAVACAO, REATERRO E MATERIAIS, EXCLUINDO MATERIAL REATERRO JAZIDA E TRANSPORTE</t>
  </si>
  <si>
    <t xml:space="preserve">73856/2</t>
  </si>
  <si>
    <t xml:space="preserve">BOCA PARA BUEIRO SIMPLES TUBULAR, DIAMETRO =0,60M, EM CONCRETO CICLOPICO, INCLUINDO FORMAS, ESCAVACAO, REATERRO E MATERIAIS, EXCLUINDO MATERIAL REATERRO JAZIDA E TRANSPORTE.</t>
  </si>
  <si>
    <t xml:space="preserve">73856/3</t>
  </si>
  <si>
    <t xml:space="preserve">BOCA PARA BUEIRO SIMPLES TUBULAR, DIAMETRO =0,80M, EM CONCRETO CICLOPICO, INCLUINDO FORMAS, ESCAVACAO, REATERRO E MATERIAIS, EXCLUINDO MATERIAL REATERRO JAZIDA E TRANSPORTE.</t>
  </si>
  <si>
    <t xml:space="preserve">73856/4</t>
  </si>
  <si>
    <t xml:space="preserve">BOCA PARA BUEIRO SIMPLES TUBULAR, DIAMETRO =1,00M, EM CONCRETO CICLOPICO, INCLUINDO FORMAS, ESCAVACAO, REATERRO E MATERIAIS, EXCLUINDO MATERIAL REATERRO JAZIDA E TRANSPORTE.</t>
  </si>
  <si>
    <t xml:space="preserve">73856/5</t>
  </si>
  <si>
    <t xml:space="preserve">BOCA PARA BUEIRO SIMPLES TUBULAR, DIAMETRO =1,20M, EM CONCRETO CICLOPICO, INCLUINDO FORMAS, ESCAVACAO, REATERRO E MATERIAIS, EXCLUINDO MATERIAL REATERRO JAZIDA E TRANSPORTE.</t>
  </si>
  <si>
    <t xml:space="preserve">73856/6</t>
  </si>
  <si>
    <t xml:space="preserve">BOCA PARA BUEIRO DUPLO TUBULAR, DIAMETRO =0,40M, EM CONCRETO CICLOPICO, INCLUINDO FORMAS, ESCAVACAO, REATERRO E MATERIAIS, EXCLUINDO MATERIAL REATERRO JAZIDA E TRANSPORTE.</t>
  </si>
  <si>
    <t xml:space="preserve">73856/7</t>
  </si>
  <si>
    <t xml:space="preserve">BOCA PARA BUEIRO DUPLO TUBULAR, DIAMETRO =0,60M, EM CONCRETO CICLOPICO, INCLUINDO FORMAS, ESCAVACAO, REATERRO E MATERIAIS, EXCLUINDO MATERIAL REATERRO JAZIDA E TRANSPORTE.</t>
  </si>
  <si>
    <t xml:space="preserve">73856/8</t>
  </si>
  <si>
    <t xml:space="preserve">BOCA PARA BUEIRO DUPLO TUBULAR, DIAMETRO =0,80M, EM CONCRETO CICLOPICO, INCLUINDO FORMAS, ESCAVACAO, REATERRO E MATERIAIS, EXCLUINDO MATERIAL REATERRO JAZIDA E TRANSPORTE.</t>
  </si>
  <si>
    <t xml:space="preserve">73856/9</t>
  </si>
  <si>
    <t xml:space="preserve">BOCA PARA BUEIRO DUPLO TUBULAR, DIAMETRO =1,00M, EM CONCRETO CICLOPICO, INCLUINDO FORMAS, ESCAVACAO, REATERRO E MATERIAIS, EXCLUINDO MATERIAL REATERRO JAZIDA E TRANSPORTE.</t>
  </si>
  <si>
    <t xml:space="preserve">73856/10</t>
  </si>
  <si>
    <t xml:space="preserve">BOCA PARA BUEIRO DUPLOTUBULAR, DIAMETRO =1,20M, EM CONCRETO CICLOPICO, INCLUINDO FORMAS, ESCAVACAO, REATERRO E MATERIAIS, EXCLUINDO MATERIAL REATERRO JAZIDA E TRANSPORTE.</t>
  </si>
  <si>
    <t xml:space="preserve">73856/11</t>
  </si>
  <si>
    <t xml:space="preserve">BOCA PARA BUEIRO TRIPLO TUBULAR, DIAMETRO =0,40M, EM CONCRETO CICLOPICO, INCLUINDO FORMAS, ESCAVACAO, REATERRO E MATERIAIS, EXCLUINDO MATERIAL REATERRO JAZIDA E TRANSPORTE.</t>
  </si>
  <si>
    <t xml:space="preserve">73856/12</t>
  </si>
  <si>
    <t xml:space="preserve">BOCA PARA BUEIRO TRIPLO TUBULAR, DIAMETRO =0,60M, EM CONCRETO CICLOPICO, INCLUINDO FORMAS, ESCAVACAO, REATERRO E MATERIAIS, EXCLUINDO MATERIAL REATERRO JAZIDA E TRANSPORTE.</t>
  </si>
  <si>
    <t xml:space="preserve">73856/13</t>
  </si>
  <si>
    <t xml:space="preserve">BOCA PARA BUEIRO TRIPLO TUBULAR, DIAMETRO =0,80M, EM CONCRETO CICLOPICO, INCLUINDO FORMAS, ESCAVACAO, REATERRO E MATERIAIS, EXCLUINDO MATERIAL REATERRO JAZIDA E TRANSPORTE.</t>
  </si>
  <si>
    <t xml:space="preserve">73856/14</t>
  </si>
  <si>
    <t xml:space="preserve">BOCA PARA BUEIRO TRIPLO TUBULAR, DIAMETRO =1,00M, EM CONCRETO CICLOPICO, INCLUINDO FORMAS, ESCAVACAO, REATERRO E MATERIAIS, EXCLUINDO MATERIAL REATERRO JAZIDA E TRANSPORTE.</t>
  </si>
  <si>
    <t xml:space="preserve">73856/15</t>
  </si>
  <si>
    <t xml:space="preserve">BOCA PARA BUEIRO TRIPLO TUBULAR, DIAMETRO =1,20M, EM CONCRETO CICLOPICO, INCLUINDO FORMAS, ESCAVACAO, REATERRO E MATERIAIS, EXCLUINDO MATERIAL REATERRO JAZIDA E TRANSPORTE.</t>
  </si>
  <si>
    <t xml:space="preserve">74224/1</t>
  </si>
  <si>
    <t xml:space="preserve">POCO DE VISITA PARA DRENAGEM PLUVIAL, EM CONCRETO ESTRUTURAL, DIMENSOES INTERNAS DE 90X150X80CM (LARGXCOMPXALT), PARA REDE DE 600 MM, EXCLUSOS TAMPAO E CHAMINE.</t>
  </si>
  <si>
    <t xml:space="preserve">BOCA DE LOBO EM ALVENARIA TIJOLO MACICO, REVESTIDA C/ ARGAMASSA DE CIMENTO E AREIA 1:3, SOBRE LASTRO DE CONCRETO 10CM E TAMPA DE CONCRETO ARMADO</t>
  </si>
  <si>
    <t xml:space="preserve">GRELHA FF 30X90CM, 135KG, P/ CX RALO COM ASSENTAMENTO DE ARGAMASSA CIMENTO/AREIA 1:4 - FORNECIMENTO E INSTALAÇÃO</t>
  </si>
  <si>
    <t xml:space="preserve">POÇO DE INSPEÇÃO CIRCULAR PARA ESGOTO, EM ALVENARIA COM TIJOLOS CERÂMICOS MACIÇOS, DIÂMETRO INTERNO = 0,6 M, PROFUNDIDADE = 1 M, EXCLUINDO TAMPÃO. AF_05/2018</t>
  </si>
  <si>
    <t xml:space="preserve">POÇO DE INSPEÇÃO CIRCULAR PARA ESGOTO, EM ALVENARIA COM TIJOLOS CERÂMICOS MACIÇOS, DIÂMETRO INTERNO = 0,6 M, PROFUNDIDADE = 1,5 M, EXCLUINDO TAMPÃO. AF_05/2018</t>
  </si>
  <si>
    <t xml:space="preserve">BASE PARA POÇO DE VISITA CIRCULAR PARA  ESGOTO, EM ALVENARIA COM TIJOLOS CERÂMICOS MACIÇOS, DIÂMETRO INTERNO = 0,8 M, PROFUNDIDADE = 1,45 M, EXCLUINDO TAMPÃO. AF_05/2018</t>
  </si>
  <si>
    <t xml:space="preserve">ACRÉSCIMO PARA POÇO DE VISITA CIRCULAR PARA ESGOTO, EM ALVENARIA COM TIJOLOS CERÂMICOS MACIÇOS, DIÂMETRO INTERNO = 0,8 M. AF_05/2018</t>
  </si>
  <si>
    <t xml:space="preserve">ACRÉSCIMO PARA POÇO DE VISITA CIRCULAR PARA ESGOTO, EM CONCRETO PRÉ-MOLDADO, DIÂMETRO INTERNO = 1 M. AF_05/2018</t>
  </si>
  <si>
    <t xml:space="preserve">ACRÉSCIMO PARA POÇO DE VISITA CIRCULAR PARA  ESGOTO, EM ALVENARIA COM TIJOLOS CERÂMICOS MACIÇOS, DIÂMETRO INTERNO = 1 M. AF_05/2018</t>
  </si>
  <si>
    <t xml:space="preserve">ACRÉSCIMO PARA POÇO DE VISITA CIRCULAR PARA ESGOTO, EM CONCRETO PRÉ-MOLDADO, DIÂMETRO INTERNO = 1,2 M. AF_05/2018</t>
  </si>
  <si>
    <t xml:space="preserve">BASE PARA POÇO DE VISITA CIRCULAR PARA  ESGOTO, EM ALVENARIA COM TIJOLOS CERÂMICOS MACIÇOS, DIÂMETRO INTERNO = 1,2 M, PROFUNDIDADE = 1,45 M, EXCLUINDO TAMPÃO. AF_05/2018</t>
  </si>
  <si>
    <t xml:space="preserve">ACRÉSCIMO PARA POÇO DE VISITA CIRCULAR PARA ESGOTO, EM ALVENARIA COM TIJOLOS CERÂMICOS MACIÇOS, DIÂMETRO INTERNO = 1,2 M. AF_05/2018</t>
  </si>
  <si>
    <t xml:space="preserve">ACRÉSCIMO PARA POÇO DE VISITA CIRCULAR PARA  ESGOTO, EM CONCRETO PRÉ-MOLDADO, DIÂMETRO INTERNO = 1,5 M. AF_05/2018</t>
  </si>
  <si>
    <t xml:space="preserve">BASE PARA POÇO DE VISITA CIRCULAR PARA  ESGOTO, EM ALVENARIA COM TIJOLOS CERÂMICOS MACIÇOS, DIÂMETRO INTERNO = 1,5 M, PROFUNDIDADE = 1,45 M, EXCLUINDO TAMPÃO. AF_05/2018</t>
  </si>
  <si>
    <t xml:space="preserve">ACRÉSCIMO PARA POÇO DE VISITA CIRCULAR PARA  ESGOTO, EM ALVENARIA COM TIJOLOS CERÂMICOS MACIÇOS, DIÂMETRO INTERNO = 1,5 M. AF_05/2018</t>
  </si>
  <si>
    <t xml:space="preserve">BASE PARA POÇO DE VISITA RETANGULAR PARA  ESGOTO, EM ALVENARIA COM BLOCOS DE CONCRETO, DIMENSÕES INTERNAS = 1X1 M, PROFUNDIDADE = 1,45 M, EXCLUINDO TAMPÃO. AF_05/2018</t>
  </si>
  <si>
    <t xml:space="preserve">ACRÉSCIMO PARA POÇO DE VISITA RETANGULAR PARA ESGOTO, EM ALVENARIA COM BLOCOS DE CONCRETO, DIMENSÕES INTERNAS = 1X1 M. AF_05/2018</t>
  </si>
  <si>
    <t xml:space="preserve">BASE PARA POÇO DE VISITA RETANGULAR PARA ESGOTO, EM ALVENARIA COM BLOCOS DE CONCRETO, DIMENSÕES INTERNAS = 1X1,5 M, PROFUNDIDADE = 1,45 M, EXCLUINDO TAMPÃO. AF_05/2018</t>
  </si>
  <si>
    <t xml:space="preserve">ACRÉSCIMO PARA POÇO DE VISITA RETANGULAR PARA ESGOTO, EM ALVENARIA COM BLOCOS DE CONCRETO, DIMENSÕES INTERNAS = 1X1,5 M. AF_05/2018</t>
  </si>
  <si>
    <t xml:space="preserve">ACRÉSCIMO PARA POÇO DE VISITA RETANGULAR PARA ESGOTO, EM ALVENARIA COM BLOCOS DE CONCRETO, DIMENSÕES INTERNAS = 1X2 M. AF_05/2018</t>
  </si>
  <si>
    <t xml:space="preserve">ACRÉSCIMO PARA POÇO DE VISITA RETANGULAR PARA ESGOTO, EM ALVENARIA COM BLOCOS DE CONCRETO, DIMENSÕES INTERNAS = 1X2,5 M. AF_05/2018</t>
  </si>
  <si>
    <t xml:space="preserve">BASE PARA POÇO DE VISITA RETANGULAR PARA ESGOTO, EM ALVENARIA COM BLOCOS DE CONCRETO, DIMENSÕES INTERNAS = 1X3 M, PROFUNDIDADE = 1,45 M, EXCLUINDO TAMPÃO. AF_05/2018</t>
  </si>
  <si>
    <t xml:space="preserve">ACRÉSCIMO PARA POÇO DE VISITA RETANGULAR PARA ESGOTO, EM ALVENARIA COM BLOCOS DE CONCRETO, DIMENSÕES INTERNAS = 1X3 M. AF_05/2018</t>
  </si>
  <si>
    <t xml:space="preserve">ACRÉSCIMO PARA POÇO DE VISITA RETANGULAR PARA ESGOTO, EM ALVENARIA COM BLOCOS DE CONCRETO, DIMENSÕES INTERNAS = 1X3,5 M. AF_05/2018</t>
  </si>
  <si>
    <t xml:space="preserve">BASE PARA POÇO DE VISITA RETANGULAR PARA ESGOTO, EM ALVENARIA COM BLOCOS DE CONCRETO, DIMENSÕES INTERNAS = 1X4 M, PROFUNDIDADE = 1,45 M, EXCLUINDO TAMPÃO. AF_05/2018</t>
  </si>
  <si>
    <t xml:space="preserve">ACRÉSCIMO PARA POÇO DE VISITA RETANGULAR PARA ESGOTO, EM ALVENARIA COM BLOCOS DE CONCRETO, DIMENSÕES INTERNAS = 1X4 M. AF_05/2018</t>
  </si>
  <si>
    <t xml:space="preserve">BASE PARA POÇO DE VISITA RETANGULAR PARA ESGOTO, EM ALVENARIA COM BLOCOS DE CONCRETO, DIMENSÕES INTERNAS = 1,5X1,5 M, PROFUNDIDADE = 1,45 M, EXCLUINDO TAMPÃO . AF_05/2018</t>
  </si>
  <si>
    <t xml:space="preserve">ACRÉSCIMO PARA POÇO DE VISITA RETANGULAR PARA ESGOTO, EM ALVENARIA COM BLOCOS DE CONCRETO, DIMENSÕES INTERNAS = 1,5X1,5 M. AF_05/2018</t>
  </si>
  <si>
    <t xml:space="preserve">BASE PARA POÇO DE VISITA RETANGULAR PARA ESGOTO, EM ALVENARIA COM BLOCOS DE CONCRETO, DIMENSÕES INTERNAS = 1,5X2 M, PROFUNDIDADE = 1,45 M, EXCLUINDO TAMPÃO. AF_05/2018</t>
  </si>
  <si>
    <t xml:space="preserve">ACRÉSCIMO PARA POÇO DE VISITA RETANGULAR PARA ESGOTO, EM ALVENARIA COM BLOCOS DE CONCRETO, DIMENSÕES INTERNAS = 1,5X2 M. AF_05/2018</t>
  </si>
  <si>
    <t xml:space="preserve">BASE PARA POÇO DE VISITA RETANGULAR PARA ESGOTO, EM ALVENARIA COM BLOCOS DE CONCRETO, DIMENSÕES INTERNAS = 1,5X2,5 M, PROFUNDIDADE = 1,45 M, EXCLUINDO TAMPÃO. AF_05/2018</t>
  </si>
  <si>
    <t xml:space="preserve">ACRÉSCIMO PARA POÇO DE VISITA RETANGULAR PARA ESGOTO, EM ALVENARIA COM BLOCOS DE CONCRETO, DIMENSÕES INTERNAS = 1,5X2,5 M. AF_05/2018</t>
  </si>
  <si>
    <t xml:space="preserve">BASE PARA POÇO DE VISITA RETANGULAR PARA ESGOTO, EM ALVENARIA COM BLOCOS DE CONCRETO, DIMENSÕES INTERNAS = 1,5X3 M, PROFUNDIDADE = 1,45 M, EXCLUINDO TAMPÃO. AF_05/2018</t>
  </si>
  <si>
    <t xml:space="preserve">ACRÉSCIMO PARA POÇO DE VISITA RETANGULAR PARA ESGOTO, EM ALVENARIA COM BLOCOS DE CONCRETO, DIMENSÕES INTERNAS = 1,5X3 M. AF_05/2018</t>
  </si>
  <si>
    <t xml:space="preserve">BASE PARA POÇO DE VISITA RETANGULAR PARA ESGOTO, EM ALVENARIA COM BLOCOS DE CONCRETO, DIMENSÕES INTERNAS = 1,5X3,5 M, PROFUNDIDADE = 1,45 M, EXCLUINDO TAMPÃO. AF_05/2018</t>
  </si>
  <si>
    <t xml:space="preserve">ACRÉSCIMO PARA POÇO DE VISITA RETANGULAR PARA ESGOTO, EM ALVENARIA COM BLOCOS DE CONCRETO, DIMENSÕES INTERNAS = 1,5X3,5 M. AF_05/2018</t>
  </si>
  <si>
    <t xml:space="preserve">BASE PARA POÇO DE VISITA RETANGULAR PARA ESGOTO, EM ALVENARIA COM BLOCOS DE CONCRETO, DIMENSÕES INTERNAS = 1,5X4 M, PROFUNDIDADE = 1,45 M, EXCLUINDO TAMPÃO. AF_05/2018</t>
  </si>
  <si>
    <t xml:space="preserve">ACRÉSCIMO PARA POÇO DE VISITA RETANGULAR PARA ESGOTO, EM ALVENARIA COM BLOCOS DE CONCRETO, DIMENSÕES INTERNAS = 1,5X4 M. AF_05/2018</t>
  </si>
  <si>
    <t xml:space="preserve">BASE PARA POÇO DE VISITA RETANGULAR PARA ESGOTO, EM ALVENARIA COM BLOCOS DE CONCRETO, DIMENSÕES INTERNAS = 2X2 M, PROFUNDIDADE = 1,45 M, EXCLUINDO TAMPÃO. AF_05/2018</t>
  </si>
  <si>
    <t xml:space="preserve">ACRÉSCIMO PARA POÇO DE VISITA RETANGULAR PARA ESGOTO, EM ALVENARIA COM BLOCOS DE CONCRETO, DIMENSÕES INTERNAS = 2X2 M. AF_05/2018</t>
  </si>
  <si>
    <t xml:space="preserve">BASE PARA POÇO DE VISITA RETANGULAR PARA ESGOTO, EM ALVENARIA COM BLOCOS DE CONCRETO, DIMENSÕES INTERNAS = 2X2,5 M, PROFUNDIDADE = 1,45 M, EXCLUINDO TAMPÃO. AF_05/2018</t>
  </si>
  <si>
    <t xml:space="preserve">ACRÉSCIMO PARA POÇO DE VISITA RETANGULAR PARA ESGOTO, EM ALVENARIA COM BLOCOS DE CONCRETO, DIMENSÕES INTERNAS = 2X2,5 M. AF_05/2018</t>
  </si>
  <si>
    <t xml:space="preserve">BASE PARA POÇO DE VISITA RETANGULAR PARA ESGOTO, EM ALVENARIA COM BLOCOS DE CONCRETO, DIMENSÕES INTERNAS = 2X3 M, PROFUNDIDADE = 1,45 M, EXCLUINDO TAMPÃO. AF_05/2018</t>
  </si>
  <si>
    <t xml:space="preserve">ACRÉSCIMO PARA POÇO DE VISITA RETANGULAR PARA ESGOTO, EM ALVENARIA COM BLOCOS DE CONCRETO, DIMENSÕES INTERNAS = 2X3 M. AF_05/2018</t>
  </si>
  <si>
    <t xml:space="preserve">BASE PARA POÇO DE VISITA RETANGULAR PARA ESGOTO, EM ALVENARIA COM BLOCOS DE CONCRETO, DIMENSÕES INTERNAS = 2X3,5 M, PROFUNDIDADE = 1,45 M, EXCLUINDO TAMPÃO. AF_05/2018</t>
  </si>
  <si>
    <t xml:space="preserve">ACRÉSCIMO PARA POÇO DE VISITA RETANGULAR PARA ESGOTO, EM ALVENARIA COM BLOCOS DE CONCRETO, DIMENSÕES INTERNAS = 2X3,5 M. AF_05/2018</t>
  </si>
  <si>
    <t xml:space="preserve">BASE PARA POÇO DE VISITA RETANGULAR PARA ESGOTO, EM ALVENARIA COM BLOCOS DE CONCRETO, DIMENSÕES INTERNAS = 2X4 M, PROFUNDIDADE = 1,45 M, EXCLUINDO TAMPÃO. AF_05/2018</t>
  </si>
  <si>
    <t xml:space="preserve">ACRÉSCIMO PARA POÇO DE VISITA RETANGULAR PARA ESGOTO, EM ALVENARIA COM BLOCOS DE CONCRETO, DIMENSÕES INTERNAS = 2X4 M. AF_05/2018</t>
  </si>
  <si>
    <t xml:space="preserve">BASE PARA POÇO DE VISITA RETANGULAR PARA ESGOTO, EM ALVENARIA COM BLOCOS DE CONCRETO, DIMENSÕES INTERNAS = 2,5X2,5 M, PROFUNDIDADE = 1,45 M, EXCLUINDO TAMPÃO. AF_05/2018</t>
  </si>
  <si>
    <t xml:space="preserve">ACRÉSCIMO PARA POÇO DE VISITA RETANGULAR PARA ESGOTO, EM ALVENARIA COM BLOCOS DE CONCRETO, DIMENSÕES INTERNAS = 2,5X2,5 M. AF_05/2018</t>
  </si>
  <si>
    <t xml:space="preserve">BASE PARA POÇO DE VISITA RETANGULAR PARA ESGOTO, EM ALVENARIA COM BLOCOS DE CONCRETO, DIMENSÕES INTERNAS = 2,5X3 M, PROFUNDIDADE = 1,45 M, EXCLUINDO TAMPÃO. AF_05/2018</t>
  </si>
  <si>
    <t xml:space="preserve">ACRÉSCIMO PARA POÇO DE VISITA RETANGULAR PARA ESGOTO, EM ALVENARIA COM BLOCOS DE CONCRETO, DIMENSÕES INTERNAS = 2,5X3 M. AF_05/2018</t>
  </si>
  <si>
    <t xml:space="preserve">BASE PARA POÇO DE VISITA RETANGULAR PARA ESGOTO, EM ALVENARIA COM BLOCOS DE CONCRETO, DIMENSÕES INTERNAS = 2,5X3,5 M, PROFUNDIDADE = 1,45 M, EXCLUINDO TAMPÃO. AF_05/2018</t>
  </si>
  <si>
    <t xml:space="preserve">ACRÉSCIMO PARA POÇO DE VISITA RETANGULAR PARA ESGOTO, EM ALVENARIA COM BLOCOS DE CONCRETO, DIMENSÕES INTERNAS = 2,5X3,5 M. AF_05/2018</t>
  </si>
  <si>
    <t xml:space="preserve">BASE PARA POÇO DE VISITA RETANGULAR PARA ESGOTO, EM ALVENARIA COM BLOCOS DE CONCRETO, DIMENSÕES INTERNAS = 2,5X4 M, PROFUNDIDADE = 1,45 M, EXCLUINDO TAMPÃO. AF_05/2018</t>
  </si>
  <si>
    <t xml:space="preserve">ACRÉSCIMO PARA POÇO DE VISITA RETANGULAR PARA ESGOTO, EM ALVENARIA COM BLOCOS DE CONCRETO, DIMENSÕES INTERNAS = 2,5X4 M. AF_05/2018</t>
  </si>
  <si>
    <t xml:space="preserve">BASE PARA POÇO DE VISITA RETANGULAR PARA ESGOTO, EM ALVENARIA COM BLOCOS DE CONCRETO, DIMENSÕES INTERNAS = 3X3 M, PROFUNDIDADE = 1,45 M, EXCLUINDO TAMPÃO. AF_05/2018</t>
  </si>
  <si>
    <t xml:space="preserve">ACRÉSCIMO PARA POÇO DE VISITA RETANGULAR PARA ESGOTO, EM ALVENARIA COM BLOCOS DE CONCRETO, DIMENSÕES INTERNAS = 3X3 M. AF_05/2018</t>
  </si>
  <si>
    <t xml:space="preserve">BASE PARA POÇO DE VISITA RETANGULAR PARA ESGOTO, EM ALVENARIA COM BLOCOS DE CONCRETO, DIMENSÕES INTERNAS = 3X3,5 M, PROFUNDIDADE = 1,45 M, EXCLUINDO TAMPÃO. AF_05/2018</t>
  </si>
  <si>
    <t xml:space="preserve">ACRÉSCIMO PARA POÇO DE VISITA RETANGULAR PARA ESGOTO, EM ALVENARIA COM BLOCOS DE CONCRETO, DIMENSÕES INTERNAS = 3X3,5 M. AF_05/2018</t>
  </si>
  <si>
    <t xml:space="preserve">BASE PARA POÇO DE VISITA RETANGULAR PARA ESGOTO, EM ALVENARIA COM BLOCOS DE CONCRETO, DIMENSÕES INTERNAS = 3X4 M, PROFUNDIDADE = 1,45 M, EXCLUINDO TAMPÃO. AF_05/2018</t>
  </si>
  <si>
    <t xml:space="preserve">ACRÉSCIMO PARA POÇO DE VISITA RETANGULAR PARA ESGOTO, EM ALVENARIA COM BLOCOS DE CONCRETO, DIMENSÕES INTERNAS = 3X4 M. AF_05/2018</t>
  </si>
  <si>
    <t xml:space="preserve">BASE PARA POÇO DE VISITA RETANGULAR PARA ESGOTO, EM ALVENARIA COM BLOCOS DE CONCRETO, DIMENSÕES INTERNAS = 3,5X3,5 M, PROFUNDIDADE = 1,45 M, EXCLUINDO TAMPÃO. AF_05/2018</t>
  </si>
  <si>
    <t xml:space="preserve">ACRÉSCIMO PARA POÇO DE VISITA RETANGULAR PARA ESGOTO, EM ALVENARIA COM BLOCOS DE CONCRETO, DIMENSÕES INTERNAS = 3,5X3,5 M. AF_05/2018</t>
  </si>
  <si>
    <t xml:space="preserve">BASE PARA POÇO DE VISITA RETANGULAR PARA ESGOTO, EM ALVENARIA COM BLOCOS DE CONCRETO, DIMENSÕES INTERNAS = 3,5X4 M, PROFUNDIDADE = 1,45 M, EXCLUINDO TAMPÃO. AF_05/2018</t>
  </si>
  <si>
    <t xml:space="preserve">ACRÉSCIMO PARA POÇO DE VISITA RETANGULAR PARA ESGOTO, EM ALVENARIA COM BLOCOS DE CONCRETO, DIMENSÕES INTERNAS = 3,5X4 M. AF_05/2018</t>
  </si>
  <si>
    <t xml:space="preserve">BASE PARA POÇO DE VISITA RETANGULAR PARA ESGOTO, EM ALVENARIA COM BLOCOS DE CONCRETO, DIMENSÕES INTERNAS = 4X4 M, PROFUNDIDADE = 1,45 M, EXCLUINDO TAMPÃO. AF_05/2018</t>
  </si>
  <si>
    <t xml:space="preserve">ACRÉSCIMO PARA POÇO DE VISITA RETANGULAR PARA ESGOTO, EM ALVENARIA COM BLOCOS DE CONCRETO, DIMENSÕES INTERNAS = 4X4 M. AF_05/2018</t>
  </si>
  <si>
    <t xml:space="preserve">CHAMINÉ CIRCULAR PARA POÇO DE VISITA PARA ESGOTO, EM CONCRETO PRÉ-MOLDADO, DIÂMETRO INTERNO = 0,6 M. AF_05/2018</t>
  </si>
  <si>
    <t xml:space="preserve">CHAMINÉ CIRCULAR PARA POÇO DE VISITA PARA ESGOTO, EM ALVENARIA COM TIJOLOS CERÂMICOS MACIÇOS, DIÂMETRO INTERNO = 0,6 M. AF_05/2018</t>
  </si>
  <si>
    <t xml:space="preserve">BASE PARA POÇO DE VISITA CIRCULAR PARA  ESGOTO, EM ALVENARIA COM TIJOLOS CERÂMICOS MACIÇOS, DIÂMETRO INTERNO = 1 M, PROFUNDIDADE = 1,45 M, EXCLUINDO TAMPÃO. AF_05/2018</t>
  </si>
  <si>
    <t xml:space="preserve">BASE PARA POÇO DE VISITA RETANGULAR PARA ESGOTO, EM ALVENARIA COM BLOCOS DE CONCRETO, DIMENSÕES INTERNAS = 1X3,5 M, PROFUNDIDADE = 1,45 M, EXCLUINDO TAMPÃO. AF_05/2018</t>
  </si>
  <si>
    <t xml:space="preserve">BASE PARA POÇO DE VISITA RETANGULAR PARA ESGOTO, EM ALVENARIA COM BLOCOS DE CONCRETO, DIMENSÕES INTERNAS = 1X2 M, PROFUNDIDADE = 1,45 M, EXCLUINDO TAMPÃO. AF_05/2018</t>
  </si>
  <si>
    <t xml:space="preserve">BASE PARA POÇO DE VISITA RETANGULAR PARA ESGOTO, EM ALVENARIA COM BLOCOS DE CONCRETO, DIMENSÕES INTERNAS = 1X2,5 M, PROFUNDIDADE = 1,45 M, EXCLUINDO TAMPÃO. AF_05/2018</t>
  </si>
  <si>
    <t xml:space="preserve">ACRÉSCIMO PARA POÇO DE VISITA CIRCULAR PARA ESGOTO, EM CONCRETO PRÉ-MOLDADO, DIÂMETRO INTERNO = 0,8 M. AF_05/2018</t>
  </si>
  <si>
    <t xml:space="preserve">BASE PARA POÇO DE VISITA CIRCULAR PARA  ESGOTO, EM CONCRETO PRÉ-MOLDADO, DIÂMETRO INTERNO = 1 M, PROFUNDIDADE = 1,45 M, EXCLUINDO TAMPÃO. AF_05/2018_P</t>
  </si>
  <si>
    <t xml:space="preserve">(COMPOSIÇÃO REPRESENTATIVA) POÇO DE VISITA CIRCULAR PARA ESGOTO, EM CONCRETO PRÉ-MOLDADO, DIÂMETRO INTERNO = 1,0 M, PROFUNDIDADE ATÉ 1,50 M, EXCLUINDO TAMPÃO. AF_04/2018</t>
  </si>
  <si>
    <t xml:space="preserve">(COMPOSIÇÃO REPRESENTATIVA) POÇO DE VISITA CIRCULAR PARA ESGOTO, EM CONCRETO PRÉ-MOLDADO, DIÂMETRO INTERNO = 1,0 M, PROFUNDIDADE DE 1,50 A 2,00 M, EXCLUINDO TAMPÃO. AF_04/2018</t>
  </si>
  <si>
    <t xml:space="preserve">(COMPOSIÇÃO REPRESENTATIVA) POÇO DE VISITA CIRCULAR PARA ESGOTO, EM CONCRETO PRÉ-MOLDADO, DIÂMETRO INTERNO = 1,0 M, PROFUNDIDADE DE 2,00 A 2,50 M, EXCLUINDO TAMPÃO. AF_04/2018</t>
  </si>
  <si>
    <t xml:space="preserve">(COMPOSIÇÃO REPRESENTATIVA) POÇO DE VISITA CIRCULAR PARA ESGOTO, EM CONCRETO PRÉ-MOLDADO, DIÂMETRO INTERNO = 1,0 M, PROFUNDIDADE DE 2,50 A 3,00 M, EXCLUINDO TAMPÃO. AF_04/2018</t>
  </si>
  <si>
    <t xml:space="preserve">(COMPOSIÇÃO REPRESENTATIVA) POÇO DE VISITA CIRCULAR PARA ESGOTO, EM CONCRETO PRÉ-MOLDADO, DIÂMETRO INTERNO = 1,0 M, PROFUNDIDADE DE 3,00 A 3,50 M, EXCLUINDO TAMPÃO. AF_04/2018</t>
  </si>
  <si>
    <t xml:space="preserve">(COMPOSIÇÃO REPRESENTATIVA) POÇO DE VISITA CIRCULAR PARA ESGOTO, EM CONCRETO PRÉ-MOLDADO, DIÂMETRO INTERNO = 1,0 M, PROFUNDIDADE ATÉ 1,50 M, INCLUINDO TAMPÃO DE FERRO FUNDIDO, DIÂMETRO DE 60 CM. AF_04/2018</t>
  </si>
  <si>
    <t xml:space="preserve">(COMPOSIÇÃO REPRESENTATIVA) POÇO DE VISITA CIRCULAR PARA ESGOTO, EM CONCRETO PRÉ-MOLDADO, DIÂMETRO INTERNO = 1,0 M, PROFUNDIDADE DE 1,50 A 2,00 M, INCLUINDO TAMPÃO DE FERRO FUNDIDO, DIÂMETRO DE 60 CM. AF_04/2018</t>
  </si>
  <si>
    <t xml:space="preserve">(COMPOSIÇÃO REPRESENTATIVA) POÇO DE VISITA CIRCULAR PARA ESGOTO, EM CONCRETO PRÉ-MOLDADO, DIÂMETRO INTERNO = 1,0 M, PROFUNDIDADE DE 2,00 A 2,50 M, INCLUINDO TAMPÃO DE FERRO FUNDIDO, DIÂMETRO DE 60 CM. AF_04/2018</t>
  </si>
  <si>
    <t xml:space="preserve">(COMPOSIÇÃO REPRESENTATIVA) POÇO DE VISITA CIRCULAR PARA ESGOTO, EM CONCRETO PRÉ-MOLDADO, DIÂMETRO INTERNO = 1,0 M, PROFUNDIDADE DE 2,50 A 3,00 M, INCLUINDO TAMPÃO DE FERRO FUNDIDO, DIÂMETRO DE 60 CM. AF_04/2018</t>
  </si>
  <si>
    <t xml:space="preserve">(COMPOSIÇÃO REPRESENTATIVA) POÇO DE VISITA CIRCULAR PARA ESGOTO, EM CONCRETO PRÉ-MOLDADO, DIÂMETRO INTERNO = 1,0 M, PROFUNDIDADE DE 3,00 A 3,50 M, INCLUINDO TAMPÃO DE FERRO FUNDIDO, DIÂMETRO DE 60 CM. AF_04/2018</t>
  </si>
  <si>
    <t xml:space="preserve">(COMPOSIÇÃO REPRESENTATIVA) POÇO DE VISITA CIRCULAR PARA ESGOTO, EM ALVENARIA COM TIJOLOS CERÂMICOS MACIÇOS, DIÂMETRO INTERNO = 1,2 M, PROFUNDIDADE ATÉ 1,50 M, EXCLUINDO TAMPÃO. AF_04/2018</t>
  </si>
  <si>
    <t xml:space="preserve">(COMPOSIÇÃO REPRESENTATIVA) POÇO DE VISITA CIRCULAR PARA ESGOTO, EM ALVENARIA COM TIJOLOS CERÂMICOS MACIÇOS, DIÂMETRO INTERNO = 1,2 M, PROFUNDIDADE DE 1,50 A 2,00 M, EXCLUINDO TAMPÃO. AF_04/2018</t>
  </si>
  <si>
    <t xml:space="preserve">(COMPOSIÇÃO REPRESENTATIVA) POÇO DE VISITA CIRCULAR PARA ESGOTO, EM ALVENARIA COM TIJOLOS CERÂMICOS MACIÇOS, DIÂMETRO INTERNO = 1,2 M, PROFUNDIDADE DE 2,00 A 2,50 M, EXCLUINDO TAMPÃO. AF_04/2018</t>
  </si>
  <si>
    <t xml:space="preserve">(COMPOSIÇÃO REPRESENTATIVA) POÇO DE VISITA CIRCULAR PARA ESGOTO, EM ALVENARIA COM TIJOLOS CERÂMICOS MACIÇOS, DIÂMETRO INTERNO = 1,2 M, PROFUNDIDADE DE 2,50 A 3,00 M, EXCLUINDO TAMPÃO. AF_04/2018</t>
  </si>
  <si>
    <t xml:space="preserve">(COMPOSIÇÃO REPRESENTATIVA) POÇO DE VISITA CIRCULAR PARA ESGOTO, EM ALVENARIA COM TIJOLOS CERÂMICOS MACIÇOS, DIÂMETRO INTERNO = 1,2 M, PROFUNDIDADE DE 3,00 A 3,50 M, EXCLUINDO TAMPÃO. AF_04/2018</t>
  </si>
  <si>
    <t xml:space="preserve">(COMPOSIÇÃO REPRESENTATIVA) POÇO DE VISITA CIRCULAR PARA ESGOTO, EM ALVENARIA COM TIJOLOS CERÂMICOS MACIÇOS, DIÂMETRO INTERNO = 1,2 M, PROFUNDIDADE ATÉ 1,50 M, INCLUINDO TAMPÃO DE FERRO FUNDIDO, DIÂMETRO DE 60 CM. AF_04/2018</t>
  </si>
  <si>
    <t xml:space="preserve">(COMPOSIÇÃO REPRESENTATIVA) POÇO DE VISITA CIRCULAR PARA ESGOTO, EM ALVENARIA COM TIJOLOS CERÂMICOS MACIÇOS, DIÂMETRO INTERNO = 1,2 M, PROFUNDIDADE DE 1,50 A 2,00 M, INCLUINDO TAMPÃO DE FERRO FUNDIDO, DIÂMETRO DE 60 CM. AF_04/2018</t>
  </si>
  <si>
    <t xml:space="preserve">(COMPOSIÇÃO REPRESENTATIVA) POÇO DE VISITA CIRCULAR PARA ESGOTO, EM ALVENARIA COM TIJOLOS CERÂMICOS MACIÇOS, DIÂMETRO INTERNO = 1,2 M, PROFUNDIDADE DE 2,00 A 2,50 M, INCLUINDO TAMPÃO DE FERRO FUNDIDO, DIÂMETRO DE 60 CM. AF_04/2018</t>
  </si>
  <si>
    <t xml:space="preserve">(COMPOSIÇÃO REPRESENTATIVA) POÇO DE VISITA CIRCULAR PARA ESGOTO, EM ALVENARIA COM TIJOLOS CERÂMICOS MACIÇOS, DIÂMETRO INTERNO = 1,2 M, PROFUNDIDADE DE 2,50 A 3,00 M, INCLUINDO TAMPÃO DE FERRO FUNDIDO, DIÂMETRO DE 60 CM. AF_04/2018</t>
  </si>
  <si>
    <t xml:space="preserve">(COMPOSIÇÃO REPRESENTATIVA) POÇO DE VISITA CIRCULAR PARA ESGOTO, EM ALVENARIA COM TIJOLOS CERÂMICOS MACIÇOS, DIÂMETRO INTERNO = 1,2 M, PROFUNDIDADE DE 3,00 A 3,50 M, INCLUINDO TAMPÃO DE FERRO FUNDIDO, DIÂMETRO DE 60 CM. AF_04/2018</t>
  </si>
  <si>
    <t xml:space="preserve">ACRÉSCIMO PARA POÇO DE VISITA CIRCULAR PARA DRENAGEM, EM CONCRETO PRÉ-MOLDADO, DIÂMETRO INTERNO = 1,2 M. AF_05/2018</t>
  </si>
  <si>
    <t xml:space="preserve">ACRÉSCIMO PARA POÇO DE VISITA RETANGULAR PARA DRENAGEM, EM ALVENARIA COM BLOCOS DE CONCRETO, DIMENSÕES INTERNAS = 1,5X1,5 M. AF_05/2018</t>
  </si>
  <si>
    <t xml:space="preserve">BASE PARA POÇO DE VISITA CIRCULAR PARA DRENAGEM, EM ALVENARIA COM TIJOLOS CERÂMICOS MACIÇOS, DIÂMETRO INTERNO = 1,2 M, PROFUNDIDADE = 1,45 M, EXCLUINDO TAMPÃO. AF_05/2018</t>
  </si>
  <si>
    <t xml:space="preserve">ACRÉSCIMO PARA POÇO DE VISITA CIRCULAR PARA DRENAGEM, EM ALVENARIA COM TIJOLOS CERÂMICOS MACIÇOS, DIÂMETRO INTERNO = 1,2 M. AF_05/2018</t>
  </si>
  <si>
    <t xml:space="preserve">BASE PARA POÇO DE VISITA RETANGULAR PARA DRENAGEM, EM ALVENARIA COM BLOCOS DE CONCRETO, DIMENSÕES INTERNAS = 1,5X2 M, PROFUNDIDADE = 1,45 M, EXCLUINDO TAMPÃO. AF_05/2018</t>
  </si>
  <si>
    <t xml:space="preserve">ACRÉSCIMO PARA POÇO DE VISITA CIRCULAR PARA DRENAGEM, EM CONCRETO PRÉ-MOLDADO, DIÂMETRO INTERNO = 1,5 M. AF_05/2018</t>
  </si>
  <si>
    <t xml:space="preserve">ACRÉSCIMO PARA POÇO DE VISITA RETANGULAR PARA DRENAGEM, EM ALVENARIA COM BLOCOS DE CONCRETO, DIMENSÕES INTERNAS = 1,5X2 M. AF_05/2018</t>
  </si>
  <si>
    <t xml:space="preserve">BASE PARA POÇO DE VISITA CIRCULAR PARA DRENAGEM, EM ALVENARIA COM TIJOLOS CERÂMICOS MACIÇOS, DIÂMETRO INTERNO = 1,5 M, PROFUNDIDADE = 1,45 M, EXCLUINDO TAMPÃO. AF_05/2018</t>
  </si>
  <si>
    <t xml:space="preserve">ACRÉSCIMO PARA POÇO DE VISITA CIRCULAR PARA DRENAGEM, EM ALVENARIA COM TIJOLOS CERÂMICOS MACIÇOS, DIÂMETRO INTERNO = 1,5 M. AF_05/2018</t>
  </si>
  <si>
    <t xml:space="preserve">BASE PARA POÇO DE VISITA RETANGULAR PARA DRENAGEM, EM ALVENARIA COM BLOCOS DE CONCRETO, DIMENSÕES INTERNAS = 1X1 M, PROFUNDIDADE = 1,45 M, EXCLUINDO TAMPÃO. AF_05/2018</t>
  </si>
  <si>
    <t xml:space="preserve">ACRÉSCIMO PARA POÇO DE VISITA RETANGULAR PARA DRENAGEM, EM ALVENARIA COM BLOCOS DE CONCRETO, DIMENSÕES INTERNAS = 1X1 M. AF_05/2018</t>
  </si>
  <si>
    <t xml:space="preserve">BASE PARA POÇO DE VISITA RETANGULAR PARA DRENAGEM, EM ALVENARIA COM BLOCOS DE CONCRETO, DIMENSÕES INTERNAS = 1,5X2,5 M, PROFUNDIDADE = 1,45 M, EXCLUINDO TAMPÃO. AF_05/2018</t>
  </si>
  <si>
    <t xml:space="preserve">BASE PARA POÇO DE VISITA RETANGULAR PARA DRENAGEM, EM ALVENARIA COM BLOCOS DE CONCRETO, DIMENSÕES INTERNAS = 1X1,5 M, PROFUNDIDADE = 1,45 M, EXCLUINDO TAMPÃO. AF_05/2018</t>
  </si>
  <si>
    <t xml:space="preserve">ACRÉSCIMO PARA POÇO DE VISITA RETANGULAR PARA DRENAGEM, EM ALVENARIA COM BLOCOS DE CONCRETO, DIMENSÕES INTERNAS = 1X1,5 M. AF_05/2018</t>
  </si>
  <si>
    <t xml:space="preserve">ACRÉSCIMO PARA POÇO DE VISITA RETANGULAR PARA DRENAGEM, EM ALVENARIA COM BLOCOS DE CONCRETO, DIMENSÕES INTERNAS = 1,5X2,5 M. AF_05/2018</t>
  </si>
  <si>
    <t xml:space="preserve">BASE PARA POÇO DE VISITA RETANGULAR PARA DRENAGEM, EM ALVENARIA COM BLOCOS DE CONCRETO, DIMENSÕES INTERNAS = 1X2 M, PROFUNDIDADE = 1,45 M, EXCLUINDO TAMPÃO. AF_05/2018</t>
  </si>
  <si>
    <t xml:space="preserve">ACRÉSCIMO PARA POÇO DE VISITA RETANGULAR PARA DRENAGEM, EM ALVENARIA COM BLOCOS DE CONCRETO, DIMENSÕES INTERNAS = 1X2 M. AF_05/2018</t>
  </si>
  <si>
    <t xml:space="preserve">BASE PARA POÇO DE VISITA RETANGULAR PARA DRENAGEM, EM ALVENARIA COM BLOCOS DE CONCRETO, DIMENSÕES INTERNAS = 1X2,5 M, PROFUNDIDADE = 1,45 M, EXCLUINDO TAMPÃO. AF_05/2018</t>
  </si>
  <si>
    <t xml:space="preserve">ACRÉSCIMO PARA POÇO DE VISITA RETANGULAR PARA DRENAGEM, EM ALVENARIA COM BLOCOS DE CONCRETO, DIMENSÕES INTERNAS = 1X2,5 M. AF_05/2018</t>
  </si>
  <si>
    <t xml:space="preserve">BASE PARA POÇO DE VISITA RETANGULAR PARA DRENAGEM, EM ALVENARIA COM BLOCOS DE CONCRETO, DIMENSÕES INTERNAS = 1,5X3 M, PROFUNDIDADE = 1,45 M, EXCLUINDO TAMPÃO. AF_05/2018</t>
  </si>
  <si>
    <t xml:space="preserve">POÇO DE INSPEÇÃO CIRCULAR PARA DRENAGEM, EM ALVENARIA COM TIJOLOS CERÂMICOS MACIÇOS, DIÂMETRO INTERNO = 0,6 M, PROFUNDIDADE = 1 M, EXCLUINDO TAMPÃO. AF_05/2018</t>
  </si>
  <si>
    <t xml:space="preserve">POÇO DE INSPEÇÃO CIRCULAR PARA DRENAGEM, EM ALVENARIA COM TIJOLOS CERÂMICOS MACIÇOS, DIÂMETRO INTERNO = 0,6 M, PROFUNDIDADE = 1,5 M, EXCLUINDO TAMPÃO. AF_05/2018</t>
  </si>
  <si>
    <t xml:space="preserve">BASE PARA POÇO DE VISITA RETANGULAR PARA DRENAGEM, EM ALVENARIA COM BLOCOS DE CONCRETO, DIMENSÕES INTERNAS = 1X3 M, PROFUNDIDADE = 1,45 M, EXCLUINDO TAMPÃO. AF_05/2018</t>
  </si>
  <si>
    <t xml:space="preserve">ACRÉSCIMO PARA POÇO DE VISITA RETANGULAR PARA DRENAGEM, EM ALVENARIA COM BLOCOS DE CONCRETO, DIMENSÕES INTERNAS = 1,5X3 M. AF_05/2018</t>
  </si>
  <si>
    <t xml:space="preserve">ACRÉSCIMO PARA POÇO DE VISITA RETANGULAR PARA DRENAGEM, EM ALVENARIA COM BLOCOS DE CONCRETO, DIMENSÕES INTERNAS = 1X3 M. AF_05/2018</t>
  </si>
  <si>
    <t xml:space="preserve">ACRÉSCIMO PARA POÇO DE VISITA CIRCULAR PARA DRENAGEM, EM CONCRETO PRÉ-MOLDADO, DIÂMETRO INTERNO = 0,8 M. AF_05/2018</t>
  </si>
  <si>
    <t xml:space="preserve">BASE PARA POÇO DE VISITA RETANGULAR PARA DRENAGEM, EM ALVENARIA COM BLOCOS DE CONCRETO, DIMENSÕES INTERNAS = 1X3,5 M, PROFUNDIDADE = 1,45 M, EXCLUINDO TAMPÃO. AF_05/2018</t>
  </si>
  <si>
    <t xml:space="preserve">BASE PARA POÇO DE VISITA CIRCULAR PARA DRENAGEM, EM ALVENARIA COM TIJOLOS CERÂMICOS MACIÇOS, DIÂMETRO INTERNO = 0,8 M, PROFUNDIDADE = 1,45 M, EXCLUINDO TAMPÃO. AF_05/2018</t>
  </si>
  <si>
    <t xml:space="preserve">ACRÉSCIMO PARA POÇO DE VISITA RETANGULAR PARA DRENAGEM, EM ALVENARIA COM BLOCOS DE CONCRETO, DIMENSÕES INTERNAS = 1X3,5 M. AF_05/2018</t>
  </si>
  <si>
    <t xml:space="preserve">ACRÉSCIMO PARA POÇO DE VISITA RETANGULAR PARA DRENAGEM, EM ALVENARIA COM BLOCOS DE CONCRETO, DIMENSÕES INTERNAS = 2,5X2,5 M. AF_05/2018</t>
  </si>
  <si>
    <t xml:space="preserve">ACRÉSCIMO PARA POÇO DE VISITA CIRCULAR PARA DRENAGEM, EM ALVENARIA COM TIJOLOS CERÂMICOS MACIÇOS, DIÂMETRO INTERNO = 0,8 M. AF_05/2018</t>
  </si>
  <si>
    <t xml:space="preserve">BASE PARA POÇO DE VISITA RETANGULAR PARA DRENAGEM, EM ALVENARIA COM BLOCOS DE CONCRETO, DIMENSÕES INTERNAS = 1,5X3,5 M, PROFUNDIDADE = 1,45 M, EXCLUINDO TAMPÃO. AF_05/2018</t>
  </si>
  <si>
    <t xml:space="preserve">BASE PARA POÇO DE VISITA RETANGULAR PARA DRENAGEM, EM ALVENARIA COM BLOCOS DE CONCRETO, DIMENSÕES INTERNAS = 1X4 M, PROFUNDIDADE = 1,45 M, EXCLUINDO TAMPÃO. AF_05/2018</t>
  </si>
  <si>
    <t xml:space="preserve">BASE PARA POÇO DE VISITA RETANGULAR PARA DRENAGEM, EM ALVENARIA COM BLOCOS DE CONCRETO, DIMENSÕES INTERNAS = 2,5X3 M, PROFUNDIDADE = 1,45 M, EXCLUINDO TAMPÃO. AF_05/2018</t>
  </si>
  <si>
    <t xml:space="preserve">ACRÉSCIMO PARA POÇO DE VISITA CIRCULAR PARA DRENAGEM, EM CONCRETO PRÉ-MOLDADO, DIÂMETRO INTERNO = 1 M. AF_05/2018</t>
  </si>
  <si>
    <t xml:space="preserve">ACRÉSCIMO PARA POÇO DE VISITA RETANGULAR PARA DRENAGEM, EM ALVENARIA COM BLOCOS DE CONCRETO, DIMENSÕES INTERNAS = 1X4 M. AF_05/2018</t>
  </si>
  <si>
    <t xml:space="preserve">BASE PARA POÇO DE VISITA RETANGULAR PARA DRENAGEM, EM ALVENARIA COM BLOCOS DE CONCRETO, DIMENSÕES INTERNAS = 1,5X1,5 M, PROFUNDIDADE = 1,45 M, EXCLUINDO TAMPÃO. AF_05/2018</t>
  </si>
  <si>
    <t xml:space="preserve">ACRÉSCIMO PARA POÇO DE VISITA RETANGULAR PARA DRENAGEM, EM ALVENARIA COM BLOCOS DE CONCRETO, DIMENSÕES INTERNAS = 1,5X3,5 M. AF_05/2018</t>
  </si>
  <si>
    <t xml:space="preserve">BASE PARA POÇO DE VISITA CIRCULAR PARA DRENAGEM, EM ALVENARIA COM TIJOLOS CERÂMICOS MACIÇOS, DIÂMETRO INTERNO = 1 M, PROFUNDIDADE = 1,45 M, EXCLUINDO TAMPÃO. AF_05/2018</t>
  </si>
  <si>
    <t xml:space="preserve">ACRÉSCIMO PARA POÇO DE VISITA CIRCULAR PARA DRENAGEM, EM ALVENARIA COM TIJOLOS CERÂMICOS MACIÇOS, DIÂMETRO INTERNO = 1 M. AF_05/2018</t>
  </si>
  <si>
    <t xml:space="preserve">BASE PARA POÇO DE VISITA RETANGULAR PARA DRENAGEM, EM ALVENARIA COM BLOCOS DE CONCRETO, DIMENSÕES INTERNAS = 1,5X4 M, PROFUNDIDADE = 1,45 M, EXCLUINDO TAMPÃO. AF_05/2018</t>
  </si>
  <si>
    <t xml:space="preserve">ACRÉSCIMO PARA POÇO DE VISITA RETANGULAR PARA DRENAGEM, EM ALVENARIA COM BLOCOS DE CONCRETO, DIMENSÕES INTERNAS = 2,5X3 M. AF_05/2018</t>
  </si>
  <si>
    <t xml:space="preserve">ACRÉSCIMO PARA POÇO DE VISITA RETANGULAR PARA DRENAGEM, EM ALVENARIA COM BLOCOS DE CONCRETO, DIMENSÕES INTERNAS = 1,5X4 M. AF_05/2018</t>
  </si>
  <si>
    <t xml:space="preserve">BASE PARA POÇO DE VISITA RETANGULAR PARA DRENAGEM, EM ALVENARIA COM BLOCOS DE CONCRETO, DIMENSÕES INTERNAS = 2,5X3,5 M, PROFUNDIDADE = 1,45 M, EXCLUINDO TAMPÃO. AF_05/2018</t>
  </si>
  <si>
    <t xml:space="preserve">ACRÉSCIMO PARA POÇO DE VISITA RETANGULAR PARA DRENAGEM, EM ALVENARIA COM BLOCOS DE CONCRETO, DIMENSÕES INTERNAS = 2,5X3,5 M. AF_05/2018</t>
  </si>
  <si>
    <t xml:space="preserve">BASE PARA POÇO DE VISITA RETANGULAR PARA DRENAGEM, EM ALVENARIA COM BLOCOS DE CONCRETO, DIMENSÕES INTERNAS = 2,5X4 M, PROFUNDIDADE = 1,45 M, EXCLUINDO TAMPÃO. AF_05/2018</t>
  </si>
  <si>
    <t xml:space="preserve">BASE PARA POÇO DE VISITA RETANGULAR PARA DRENAGEM, EM ALVENARIA COM BLOCOS DE CONCRETO, DIMENSÕES INTERNAS = 2X2 M, PROFUNDIDADE = 1,45 M, EXCLUINDO TAMPÃO. AF_05/2018</t>
  </si>
  <si>
    <t xml:space="preserve">ACRÉSCIMO PARA POÇO DE VISITA RETANGULAR PARA DRENAGEM, EM ALVENARIA COM BLOCOS DE CONCRETO, DIMENSÕES INTERNAS = 2,5X4 M. AF_05/2018</t>
  </si>
  <si>
    <t xml:space="preserve">BASE PARA POÇO DE VISITA RETANGULAR PARA DRENAGEM, EM ALVENARIA COM BLOCOS DE CONCRETO, DIMENSÕES INTERNAS = 3X3 M, PROFUNDIDADE = 1,45 M, EXCLUINDO TAMPÃO. AF_05/2018</t>
  </si>
  <si>
    <t xml:space="preserve">ACRÉSCIMO PARA POÇO DE VISITA RETANGULAR PARA DRENAGEM, EM ALVENARIA COM BLOCOS DE CONCRETO, DIMENSÕES INTERNAS = 3X3 M. AF_05/2018</t>
  </si>
  <si>
    <t xml:space="preserve">BASE PARA POÇO DE VISITA RETANGULAR PARA DRENAGEM, EM ALVENARIA COM BLOCOS DE CONCRETO, DIMENSÕES INTERNAS = 3X3,5 M, PROFUNDIDADE = 1,45 M, EXCLUINDO TAMPÃO. AF_05/2018</t>
  </si>
  <si>
    <t xml:space="preserve">ACRÉSCIMO PARA POÇO DE VISITA RETANGULAR PARA DRENAGEM, EM ALVENARIA COM BLOCOS DE CONCRETO, DIMENSÕES INTERNAS = 3X3,5 M. AF_05/2018</t>
  </si>
  <si>
    <t xml:space="preserve">ACRÉSCIMO PARA POÇO DE VISITA RETANGULAR PARA DRENAGEM, EM ALVENARIA COM BLOCOS DE CONCRETO, DIMENSÕES INTERNAS = 2X2 M. AF_05/2018</t>
  </si>
  <si>
    <t xml:space="preserve">BASE PARA POÇO DE VISITA RETANGULAR PARA DRENAGEM, EM ALVENARIA COM BLOCOS DE CONCRETO, DIMENSÕES INTERNAS = 3X4 M, PROFUNDIDADE = 1,45 M, EXCLUINDO TAMPÃO. AF_05/2018</t>
  </si>
  <si>
    <t xml:space="preserve">ACRÉSCIMO PARA POÇO DE VISITA RETANGULAR PARA DRENAGEM, EM ALVENARIA COM BLOCOS DE CONCRETO, DIMENSÕES INTERNAS = 3X4 M. AF_05/2018</t>
  </si>
  <si>
    <t xml:space="preserve">BASE PARA POÇO DE VISITA RETANGULAR PARA DRENAGEM, EM ALVENARIA COM BLOCOS DE CONCRETO, DIMENSÕES INTERNAS = 3,5X3,5 M, PROFUNDIDADE = 1,45 M, EXCLUINDO TAMPÃO. AF_05/2018</t>
  </si>
  <si>
    <t xml:space="preserve">ACRÉSCIMO PARA POÇO DE VISITA RETANGULAR PARA DRENAGEM, EM ALVENARIA COM BLOCOS DE CONCRETO, DIMENSÕES INTERNAS = 3,5X3,5 M. AF_05/2018</t>
  </si>
  <si>
    <t xml:space="preserve">BASE PARA POÇO DE VISITA RETANGULAR PARA DRENAGEM, EM ALVENARIA COM BLOCOS DE CONCRETO, DIMENSÕES INTERNAS = 2X2,5 M, PROFUNDIDADE = 1,45 M, EXCLUINDO TAMPÃO. AF_05/2018</t>
  </si>
  <si>
    <t xml:space="preserve">BASE PARA POÇO DE VISITA RETANGULAR PARA DRENAGEM, EM ALVENARIA COM BLOCOS DE CONCRETO, DIMENSÕES INTERNAS = 3,5X4 M, PROFUNDIDADE = 1,45 M, EXCLUINDO TAMPÃO. AF_05/2018</t>
  </si>
  <si>
    <t xml:space="preserve">ACRÉSCIMO PARA POÇO DE VISITA RETANGULAR PARA DRENAGEM, EM ALVENARIA COM BLOCOS DE CONCRETO, DIMENSÕES INTERNAS = 3,5X4 M. AF_05/2018</t>
  </si>
  <si>
    <t xml:space="preserve">BASE PARA POÇO DE VISITA RETANGULAR PARA DRENAGEM, EM ALVENARIA COM BLOCOS DE CONCRETO, DIMENSÕES INTERNAS = 4X4 M, PROFUNDIDADE = 1,45 M, EXCLUINDO TAMPÃO. AF_05/2018</t>
  </si>
  <si>
    <t xml:space="preserve">ACRÉSCIMO PARA POÇO DE VISITA RETANGULAR PARA DRENAGEM, EM ALVENARIA COM BLOCOS DE CONCRETO, DIMENSÕES INTERNAS = 2X2,5 M. AF_05/2018</t>
  </si>
  <si>
    <t xml:space="preserve">CHAMINÉ CIRCULAR PARA POÇO DE VISITA PARA DRENAGEM, EM CONCRETO PRÉ-MOLDADO, DIÂMETRO INTERNO = 0,6 M. AF_05/2018</t>
  </si>
  <si>
    <t xml:space="preserve">CHAMINÉ CIRCULAR PARA POÇO DE VISITA PARA DRENAGEM, EM ALVENARIA COM TIJOLOS CERÂMICOS MACIÇOS, DIÂMETRO INTERNO = 0,6 M. AF_05/2018</t>
  </si>
  <si>
    <t xml:space="preserve">BASE PARA POÇO DE VISITA RETANGULAR PARA DRENAGEM, EM ALVENARIA COM BLOCOS DE CONCRETO, DIMENSÕES INTERNAS = 2X3 M, PROFUNDIDADE = 1,45 M, EXCLUINDO TAMPÃO. AF_05/2018</t>
  </si>
  <si>
    <t xml:space="preserve">ACRÉSCIMO PARA POÇO DE VISITA RETANGULAR PARA DRENAGEM, EM ALVENARIA COM BLOCOS DE CONCRETO, DIMENSÕES INTERNAS = 2X3 M. AF_05/2018</t>
  </si>
  <si>
    <t xml:space="preserve">BASE PARA POÇO DE VISITA RETANGULAR PARA DRENAGEM, EM ALVENARIA COM BLOCOS DE CONCRETO, DIMENSÕES INTERNAS = 2X3,5 M, PROFUNDIDADE = 1,45 M, EXCLUINDO TAMPÃO. AF_05/2018</t>
  </si>
  <si>
    <t xml:space="preserve">ACRÉSCIMO PARA POÇO DE VISITA RETANGULAR PARA DRENAGEM, EM ALVENARIA COM BLOCOS DE CONCRETO, DIMENSÕES INTERNAS = 2X3,5 M. AF_05/2018</t>
  </si>
  <si>
    <t xml:space="preserve">BASE PARA POÇO DE VISITA RETANGULAR PARA DRENAGEM, EM ALVENARIA COM BLOCOS DE CONCRETO, DIMENSÕES INTERNAS = 2X4 M, PROFUNDIDADE = 1,45 M, EXCLUINDO TAMPÃO. AF_05/2018</t>
  </si>
  <si>
    <t xml:space="preserve">ACRÉSCIMO PARA POÇO DE VISITA RETANGULAR PARA DRENAGEM, EM ALVENARIA COM BLOCOS DE CONCRETO, DIMENSÕES INTERNAS = 2X4 M. AF_05/2018</t>
  </si>
  <si>
    <t xml:space="preserve">BASE PARA POÇO DE VISITA RETANGULAR PARA DRENAGEM, EM ALVENARIA COM BLOCOS DE CONCRETO, DIMENSÕES INTERNAS = 2,5X2,5 M, PROFUNDIDADE = 1,45 M, EXCLUINDO TAMPÃO. AF_05/2018</t>
  </si>
  <si>
    <t xml:space="preserve">ACRÉSCIMO PARA POÇO DE VISITA RETANGULAR PARA DRENAGEM, EM ALVENARIA COM BLOCOS DE CONCRETO, DIMENSÕES INTERNAS = 4X4 M. AF_05/2018</t>
  </si>
  <si>
    <t xml:space="preserve">GUIA (MEIO-FIO) CONCRETO, MOLDADA  IN LOCO  EM TRECHO RETO COM EXTRUSORA, 13 CM BASE X 22 CM ALTURA. AF_06/2016</t>
  </si>
  <si>
    <t xml:space="preserve">GUIA (MEIO-FIO) CONCRETO, MOLDADA  IN LOCO  EM TRECHO CURVO COM EXTRUSORA, 13 CM BASE X 22 CM ALTURA. AF_06/2016</t>
  </si>
  <si>
    <t xml:space="preserve">GUIA (MEIO-FIO) CONCRETO, MOLDADA  IN LOCO  EM TRECHO RETO COM EXTRUSORA, 15 CM BASE X 30 CM ALTURA. AF_06/2016</t>
  </si>
  <si>
    <t xml:space="preserve">GUIA (MEIO-FIO) CONCRETO, MOLDADA  IN LOCO  EM TRECHO CURVO COM EXTRUSORA, 15 CM BASE X 30 CM ALTURA. AF_06/2016</t>
  </si>
  <si>
    <t xml:space="preserve">GUIA (MEIO-FIO) E SARJETA CONJUGADOS DE CONCRETO, MOLDADA  IN LOCO  EM TRECHO RETO COM EXTRUSORA, 45 CM BASE (15 CM BASE DA GUIA + 30 CM BASE DA SARJETA) X 22 CM ALTURA. AF_06/2016</t>
  </si>
  <si>
    <t xml:space="preserve">GUIA (MEIO-FIO) E SARJETA CONJUGADOS DE CONCRETO, MOLDADA  IN LOCO  EM TRECHO CURVO COM EXTRUSORA, 45 CM BASE (15 CM BASE DA GUIA + 30 CM BASE DA SARJETA) X 22 CM ALTURA. AF_06/2016</t>
  </si>
  <si>
    <t xml:space="preserve">GUIA (MEIO-FIO) E SARJETA CONJUGADOS DE CONCRETO, MOLDADA  IN LOCO  EM TRECHO RETO COM EXTRUSORA, 60 CM BASE (15 CM BASE DA GUIA + 45 CM BASE DA SARJETA) X 26 CM ALTURA. AF_06/2016</t>
  </si>
  <si>
    <t xml:space="preserve">GUIA (MEIO-FIO) E SARJETA CONJUGADOS DE CONCRETO, MOLDADA IN LOCO  EM TRECHO CURVO COM EXTRUSORA, 60 CM BASE (15 CM BASE DA GUIA + 45 CM BASE DA SARJETA) X 26 CM ALTURA. AF_06/2016</t>
  </si>
  <si>
    <t xml:space="preserve">GUIA (MEIO-FIO) E SARJETA CONJUGADOS DE CONCRETO, MOLDADA  IN LOCO  EM TRECHO RETO COM EXTRUSORA, 65 CM BASE (15 CM BASE DA GUIA + 50 CM BASE DA SARJETA) X 26 CM ALTURA. AF_06/2016</t>
  </si>
  <si>
    <t xml:space="preserve">GUIA (MEIO-FIO) E SARJETA CONJUGADOS DE CONCRETO, MOLDADA  IN LOCO  EM TRECHO CURVO COM EXTRUSORA, 65 CM BASE (15 CM BASE DA GUIA + 50 CM BASE DA SARJETA) X 26 CM ALTURA. AF_06/2016</t>
  </si>
  <si>
    <t xml:space="preserve">ASSENTAMENTO DE GUIA (MEIO-FIO) EM TRECHO RETO, CONFECCIONADA EM CONCRETO PRÉ-FABRICADO, DIMENSÕES 100X15X13X30 CM (COMPRIMENTO X BASE INFERIOR X BASE SUPERIOR X ALTURA), PARA VIAS URBANAS (USO VIÁRIO). AF_06/2016</t>
  </si>
  <si>
    <t xml:space="preserve">ASSENTAMENTO DE GUIA (MEIO-FIO) EM TRECHO CURVO, CONFECCIONADA EM CONCRETO PRÉ-FABRICADO, DIMENSÕES 100X15X13X30 CM (COMPRIMENTO X BASE INFERIOR X BASE SUPERIOR X ALTURA), PARA VIAS URBANAS (USO VIÁRIO). AF_06/2016</t>
  </si>
  <si>
    <t xml:space="preserve">ASSENTAMENTO DE GUIA (MEIO-FIO) EM TRECHO RETO, CONFECCIONADA EM CONCRETO PRÉ-FABRICADO, DIMENSÕES 100X15X13X20 CM (COMPRIMENTO X BASE INFERIOR X BASE SUPERIOR X ALTURA), PARA URBANIZAÇÃO INTERNA DE EMPREENDIMENTOS. AF_06/2016_P</t>
  </si>
  <si>
    <t xml:space="preserve">ASSENTAMENTO DE GUIA (MEIO-FIO) EM TRECHO CURVO, CONFECCIONADA EM CONCRETO PRÉ-FABRICADO, DIMENSÕES 100X15X13X20 CM (COMPRIMENTO X BASE INFERIOR X BASE SUPERIOR X ALTURA), PARA URBANIZAÇÃO INTERNA DE EMPREENDIMENTOS. AF_06/2016_P</t>
  </si>
  <si>
    <t xml:space="preserve">EXECUÇÃO DE SARJETA DE CONCRETO USINADO, MOLDADA  IN LOCO  EM TRECHO RETO, 30 CM BASE X 15 CM ALTURA. AF_06/2016</t>
  </si>
  <si>
    <t xml:space="preserve">EXECUÇÃO DE SARJETA DE CONCRETO USINADO, MOLDADA  IN LOCO  EM TRECHO CURVO, 30 CM BASE X 15 CM ALTURA. AF_06/2016</t>
  </si>
  <si>
    <t xml:space="preserve">EXECUÇÃO DE SARJETA DE CONCRETO USINADO, MOLDADA  IN LOCO  EM TRECHO RETO, 45 CM BASE X 15 CM ALTURA. AF_06/2016</t>
  </si>
  <si>
    <t xml:space="preserve">EXECUÇÃO DE SARJETA DE CONCRETO USINADO, MOLDADA  IN LOCO  EM TRECHO CURVO, 45 CM BASE X 15 CM ALTURA. AF_06/2016</t>
  </si>
  <si>
    <t xml:space="preserve">EXECUÇÃO DE SARJETA DE CONCRETO USINADO, MOLDADA  IN LOCO  EM TRECHO RETO, 60 CM BASE X 15 CM ALTURA. AF_06/2016</t>
  </si>
  <si>
    <t xml:space="preserve">EXECUÇÃO DE SARJETA DE CONCRETO USINADO, MOLDADA  IN LOCO  EM TRECHO CURVO, 60 CM BASE X 15 CM ALTURA. AF_06/2016</t>
  </si>
  <si>
    <t xml:space="preserve">EXECUÇÃO DE SARJETA DE CONCRETO USINADO, MOLDADA  IN LOCO  EM TRECHO RETO, 30 CM BASE X 10 CM ALTURA. AF_06/2016</t>
  </si>
  <si>
    <t xml:space="preserve">EXECUÇÃO DE SARJETA DE CONCRETO USINADO, MOLDADA  IN LOCO  EM TRECHO CURVO, 30 CM BASE X 10 CM ALTURA. AF_06/2016</t>
  </si>
  <si>
    <t xml:space="preserve">EXECUÇÃO DE SARJETA DE CONCRETO USINADO, MOLDADA  IN LOCO  EM TRECHO RETO, 45 CM BASE X 10 CM ALTURA. AF_06/2016</t>
  </si>
  <si>
    <t xml:space="preserve">EXECUÇÃO DE SARJETA DE CONCRETO USINADO, MOLDADA  IN LOCO  EM TRECHO CURVO, 45 CM BASE X 10 CM ALTURA. AF_06/2016</t>
  </si>
  <si>
    <t xml:space="preserve">EXECUÇÃO DE SARJETA DE CONCRETO USINADO, MOLDADA  IN LOCO  EM TRECHO RETO, 60 CM BASE X 10 CM ALTURA. AF_06/2016</t>
  </si>
  <si>
    <t xml:space="preserve">EXECUÇÃO DE SARJETA DE CONCRETO USINADO, MOLDADA  IN LOCO  EM TRECHO CURVO, 60 CM BASE X 10 CM ALTURA. AF_06/2016</t>
  </si>
  <si>
    <t xml:space="preserve">EXECUÇÃO DE SARJETÃO DE CONCRETO USINADO, MOLDADA  IN LOCO  EM TRECHO RETO, 100 CM BASE X 20 CM ALTURA. AF_06/2016</t>
  </si>
  <si>
    <t xml:space="preserve">EXECUÇÃO DE ESCORAS DE CONCRETO PARA CONTENÇÃO DE GUIAS PRÉ-FABRICADAS. AF_06/2016</t>
  </si>
  <si>
    <t xml:space="preserve">ESCORAMENTO DE VALA, TIPO PONTALETEAMENTO, COM PROFUNDIDADE DE 0 A 1,5 M, LARGURA MENOR QUE 1,5 M, EM LOCAL COM NÍVEL ALTO DE INTERFERÊNCIA. AF_06/2016</t>
  </si>
  <si>
    <t xml:space="preserve">ESCORAMENTO DE VALA, TIPO PONTALETEAMENTO, COM PROFUNDIDADE DE 0 A 1,5 M, LARGURA MAIOR OU IGUAL A 1,5 M E MENOR QUE 2,5 M, EM LOCAL COM NÍVEL ALTO DE INTERFERÊNCIA. AF_06/2016</t>
  </si>
  <si>
    <t xml:space="preserve">ESCORAMENTO DE VALA, TIPO PONTALETEAMENTO, COM PROFUNDIDADE DE 1,5 A 3,0 M, LARGURA MENOR QUE 1,5 M, EM LOCAL COM NÍVEL ALTO DE INTERFERÊNCIA. AF_06/2016</t>
  </si>
  <si>
    <t xml:space="preserve">ESCORAMENTO DE VALA, TIPO PONTALETEAMENTO, COM PROFUNDIDADE DE 1,5 A 3,0 M, LARGURA MAIOR OU IGUAL A 1,5 M E MENOR QUE 2,5 M, EM LOCAL COM NÍVEL ALTO DE INTERFERÊNCIA. AF_06/2016</t>
  </si>
  <si>
    <t xml:space="preserve">ESCORAMENTO DE VALA, TIPO PONTALETEAMENTO, COM PROFUNDIDADE DE 3,0 A 4,5 M, LARGURA MENOR QUE 1,5 M EM LOCAL COM NÍVEL ALTO DE INTERFERÊNCIA. AF_06/2016</t>
  </si>
  <si>
    <t xml:space="preserve">ESCORAMENTO DE VALA, TIPO PONTALETEAMENTO, COM PROFUNDIDADE DE 3,0 A 4,5 M, LARGURA MAIOR OU IGUAL A 1,5 M E MENOR QUE 2,5 M, EM LOCAL COM NÍVEL ALTO DE INTERFERÊNCIA. AF_06/2016</t>
  </si>
  <si>
    <t xml:space="preserve">ESCORAMENTO DE VALA, TIPO PONTALETEAMENTO, COM PROFUNDIDADE DE 0 A 1,5 M, LARGURA MENOR QUE 1,5 M, EM LOCAL COM NÍVEL BAIXO DE INTERFERÊNCIA. AF_06/2016</t>
  </si>
  <si>
    <t xml:space="preserve">ESCORAMENTO DE VALA, TIPO PONTALETEAMENTO, COM PROFUNDIDADE DE 0 A 1,5 M, LARGURA MAIOR OU IGUAL A 1,5 M E MENOR QUE 2,5 M, EM LOCAL COM NÍVEL BAIXO DE INTERFERÊNCIA. AF_06/2016</t>
  </si>
  <si>
    <t xml:space="preserve">ESCORAMENTO DE VALA, TIPO PONTALETEAMENTO, COM PROFUNDIDADE DE 1,5 A 3,0 M, LARGURA MENOR QUE 1,5 M, EM LOCAL COM NÍVEL BAIXO DE INTERFERÊNCIA. AF_06/2016</t>
  </si>
  <si>
    <t xml:space="preserve">ESCORAMENTO DE VALA, TIPO PONTALETEAMENTO, COM PROFUNDIDADE DE 1,5 A 3,0 M, LARGURA MAIOR OU IGUAL A 1,5 M E MENOR QUE 2,5 M, EM LOCAL COM NÍVEL BAIXO DE INTERFERÊNCIA. AF_06/2016</t>
  </si>
  <si>
    <t xml:space="preserve">ESCORAMENTO DE VALA, TIPO PONTALETEAMENTO, COM PROFUNDIDADE DE 3,0 A 4,5 M, LARGURA MENOR QUE 1,5 M EM LOCAL COM NÍVEL BAIXO DE INTERFERÊNCIA. AF_06/2016</t>
  </si>
  <si>
    <t xml:space="preserve">ESCORAMENTO DE VALA, TIPO PONTALETEAMENTO, COM PROFUNDIDADE DE 3,0 A 4,5 M, LARGURA MAIOR OU IGUAL A 1,5 M E MENOR QUE 2,5 M, EM LOCAL COM NÍVEL BAIXO DE INTERFERÊNCIA. AF_06/2016</t>
  </si>
  <si>
    <t xml:space="preserve">ESCORAMENTO DE VALA, TIPO DESCONTÍNUO, COM PROFUNDIDADE DE 0 A 1,5 M, LARGURA MENOR QUE 1,5 M, EM LOCAL COM NÍVEL ALTO DE INTERFERÊNCIA. AF_06/2016</t>
  </si>
  <si>
    <t xml:space="preserve">ESCORAMENTO DE VALA, TIPO DESCONTÍNUO, COM PROFUNDIDADE DE 0 A 1,5 M, LARGURA MAIOR OU IGUAL A 1,5 M E MENOR QUE 2,5 M, EM LOCAL COM NÍVEL ALTO DE INTERFERÊNCIA. AF_06/2016</t>
  </si>
  <si>
    <t xml:space="preserve">ESCORAMENTO DE VALA, TIPO DESCONTÍNUO, COM PROFUNDIDADE DE 1,5 M A 3,0 M, LARGURA MENOR QUE 1,5 M, EM LOCAL COM NÍVEL ALTO DE INTERFERÊNCIA. AF_06/2016</t>
  </si>
  <si>
    <t xml:space="preserve">ESCORAMENTO DE VALA, TIPO DESCONTÍNUO, COM PROFUNDIDADE DE 1,5 A 3,0 M, LARGURA MAIOR OU IGUAL A 1,5 M E MENOR QUE 2,5 M, EM LOCAL COM NÍVEL ALTO DE INTERFERÊNCIA. AF_06/2016</t>
  </si>
  <si>
    <t xml:space="preserve">ESCORAMENTO DE VALA, TIPO DESCONTÍNUO, COM PROFUNDIDADE DE 3,0 A 4,5 M, LARGURA MENOR QUE 1,5 M, EM LOCAL COM NÍVEL ALTO DE INTERFERÊNCIA. AF_06/2016</t>
  </si>
  <si>
    <t xml:space="preserve">ESCORAMENTO DE VALA, TIPO DESCONTÍNUO, COM PROFUNDIDADE DE 3,0 A 4,5 M, LARGURA MAIOR OU IGUAL A 1,5 E MENOR QUE 2,5 M, EM LOCAL COM NÍVEL ALTO DE INTERFERÊNCIA. AF_06/2016</t>
  </si>
  <si>
    <t xml:space="preserve">ESCORAMENTO DE VALA, TIPO DESCONTÍNUO, COM PROFUNDIDADE DE 0 A 1,5 M, LARGURA MENOR QUE 1,5 M, EM LOCAL COM NÍVEL BAIXO DE INTERFERÊNCIA. AF_06/2016</t>
  </si>
  <si>
    <t xml:space="preserve">ESCORAMENTO DE VALA, TIPO DESCONTÍNUO, COM PROFUNDIDADE DE 0 A 1,5 M, LARGURA MAIOR OU IGUAL A 1,5 M E MENOR QUE 2,5 M, EM LOCAL COM NÍVEL BAIXO DE INTERFERÊNCIA. AF_06/2016</t>
  </si>
  <si>
    <t xml:space="preserve">ESCORAMENTO DE VALA, TIPO DESCONTÍNUO, COM PROFUNDIDADE DE 1,5 M A 3,0 M, LARGURA MENOR QUE 1,5 M, EM LOCAL COM NÍVEL BAIXO DE INTERFERÊNCIA. AF_06/2016</t>
  </si>
  <si>
    <t xml:space="preserve">ESCORAMENTO DE VALA, TIPO DESCONTÍNUO, COM PROFUNDIDADE DE 1,5 A 3,0 M, LARGURA MAIOR OU IGUAL A 1,5 M E MENOR QUE 2,5 M, EM LOCAL COM NÍVEL BAIXO DE INTERFERÊNCIA. AF_06/2016</t>
  </si>
  <si>
    <t xml:space="preserve">ESCORAMENTO DE VALA, TIPO DESCONTÍNUO, COM PROFUNDIDADE DE 3,0 A 4,5 M, LARGURA MENOR QUE 1,5 M, EM LOCAL COM NÍVEL BAIXO DE INTERFERÊNCIA. AF_06/2016</t>
  </si>
  <si>
    <t xml:space="preserve">ESCORAMENTO DE VALA, TIPO DESCONTÍNUO, COM PROFUNDIDADE DE 3,0 A 4,5 M, LARGURA MAIOR OU IGUAL A 1,5 E MENOR QUE 2,5 M, EM LOCAL COM NÍVEL BAIXO DE INTERFERÊNCIA. AF_06/2016</t>
  </si>
  <si>
    <t xml:space="preserve">ESCORAMENTO CONTINUO DE VALAS, MISTO, COM PERFIL I DE 8"</t>
  </si>
  <si>
    <t xml:space="preserve">ESCORAMENTO FORMAS ATE H = 3,30M, COM MADEIRA DE 3A QUALIDADE, NAO APARELHADA, APROVEITAMENTO TABUAS 3X E PRUMOS 4X.</t>
  </si>
  <si>
    <t xml:space="preserve">ESCORAMENTO FORMAS DE H=3,30 A 3,50 M, COM MADEIRA 3A QUALIDADE, NAO APARELHADA, APROVEITAMENTO TABUAS 3X E PRUMOS 4X</t>
  </si>
  <si>
    <t xml:space="preserve">ESCORAMENTO FORMAS H=3,50 A 4,00 M, COM MADEIRA DE 3A QUALIDADE, NAO APARELHADA, APROVEITAMENTO TABUAS 3X E PRUMOS 4X.</t>
  </si>
  <si>
    <t xml:space="preserve">RECOLOCACAO DE FOLHAS DE PORTA DE PASSAGEM OU JANELA, CONSIDERANDO REAPROVEITAMENTO DO MATERIAL</t>
  </si>
  <si>
    <t xml:space="preserve">73910/8</t>
  </si>
  <si>
    <t xml:space="preserve">PORTA DE MADEIRA COMPENSADA LISA PARA PINTURA, 120X210X3,5CM, 2 FOLHAS, INCLUSO ADUELA 2A, ALIZAR 2A E DOBRADICAS</t>
  </si>
  <si>
    <t xml:space="preserve">PORTA MADEIRA 1A CORRER P/VIDRO 30MM/ GUARNICAO 15CM/ALIZAR</t>
  </si>
  <si>
    <t xml:space="preserve">PORTA-PRONTA DE MADEIRA, FOLHA LEVE OU MÉDIA, 60X210CM, FIXAÇÃO COM PREENCHIMENTO PARCIAL DE ESPUMA EXPANSIVA - FORNECIMENTO E INSTALAÇÃO. AF_08/2015</t>
  </si>
  <si>
    <t xml:space="preserve">PORTA-PRONTA DE MADEIRA, FOLHA LEVE OU MÉDIA, 70X210CM, FIXAÇÃO COM PREENCHIMENTO PARCIAL DE ESPUMA EXPANSIVA - FORNECIMENTO E INSTALAÇÃO. AF_08/2015</t>
  </si>
  <si>
    <t xml:space="preserve">PORTA-PRONTA DE MADEIRA, FOLHA LEVE OU MÉDIA, 80X210CM, FIXAÇÃO COM PREENCHIMENTO PARCIAL DE ESPUMA EXPANSIVA - FORNECIMENTO E INSTALAÇÃO. AF_08/2015</t>
  </si>
  <si>
    <t xml:space="preserve">PORTA-PRONTA DE MADEIRA, FOLHA PESADA OU SUPERPESADA, 80X210CM, FIXAÇÃO COM PREENCHIMENTO PARCIAL DE ESPUMA EXPANSIVA - FORNECIMENTO E INSTALAÇÃO. AF_08/2015</t>
  </si>
  <si>
    <t xml:space="preserve">PORTA-PRONTA DE MADEIRA, FOLHA PESADA OU SUPERPESADA, 80X210CM, FIXAÇÃO COM PREENCHIMENTO TOTAL DE ESPUMA EXPANSIVA - FORNECIMENTO E INSTALAÇÃO. AF_08/2015</t>
  </si>
  <si>
    <t xml:space="preserve">PORTA-PRONTA DE MADEIRA, FOLHA PESADA OU SUPERPESADA, 90X210CM, FIXAÇÃO COM PREENCHIMENTO TOTAL DE ESPUMA EXPANSIVA - FORNECIMENTO E INSTALAÇÃO. AF_08/2015</t>
  </si>
  <si>
    <t xml:space="preserve">ADUELA / MARCO / BATENTE PARA PORTA DE 60X210CM, PADRÃO MÉDIO - FORNECIMENTO E MONTAGEM. AF_08/2015</t>
  </si>
  <si>
    <t xml:space="preserve">ADUELA / MARCO / BATENTE PARA PORTA DE 70X210CM, PADRÃO MÉDIO - FORNECIMENTO E MONTAGEM. AF_08/2015</t>
  </si>
  <si>
    <t xml:space="preserve">ADUELA / MARCO / BATENTE PARA PORTA DE 80X210CM, PADRÃO MÉDIO - FORNECIMENTO E MONTAGEM. AF_08/2015</t>
  </si>
  <si>
    <t xml:space="preserve">ADUELA / MARCO / BATENTE PARA PORTA DE 90X210CM, PADRÃO MÉDIO - FORNECIMENTO E MONTAGEM. AF_08/2015</t>
  </si>
  <si>
    <t xml:space="preserve">ADUELA / MARCO / BATENTE PARA PORTA DE 60X210CM, FIXAÇÃO COM ARGAMASSA, PADRÃO MÉDIO - FORNECIMENTO E INSTALAÇÃO. AF_08/2015_P</t>
  </si>
  <si>
    <t xml:space="preserve">ADUELA / MARCO / BATENTE PARA PORTA DE 60X210CM, FIXAÇÃO COM ARGAMASSA - SOMENTE INSTALAÇÃO. AF_08/2015_P</t>
  </si>
  <si>
    <t xml:space="preserve">ADUELA / MARCO / BATENTE PARA PORTA DE 70X210CM, FIXAÇÃO COM ARGAMASSA, PADRÃO MÉDIO - FORNECIMENTO E INSTALAÇÃO. AF_08/2015_P</t>
  </si>
  <si>
    <t xml:space="preserve">ADUELA / MARCO / BATENTE PARA PORTA DE 70X210CM, FIXAÇÃO COM ARGAMASSA - SOMENTE INSTALAÇÃO. AF_08/2015_P</t>
  </si>
  <si>
    <t xml:space="preserve">ADUELA / MARCO / BATENTE PARA PORTA DE 80X210CM, FIXAÇÃO COM ARGAMASSA, PADRÃO MÉDIO - FORNECIMENTO E INSTALAÇÃO. AF_08/2015_P</t>
  </si>
  <si>
    <t xml:space="preserve">ADUELA / MARCO / BATENTE PARA PORTA DE 80X210CM, FIXAÇÃO COM ARGAMASSA - SOMENTE INSTALAÇÃO. AF_08/2015_P</t>
  </si>
  <si>
    <t xml:space="preserve">ADUELA / MARCO / BATENTE PARA PORTA DE 90X210CM, FIXAÇÃO COM ARGAMASSA, PADRÃO MÉDIO - FORNECIMENTO E INSTALAÇÃO. AF_08/2015_P</t>
  </si>
  <si>
    <t xml:space="preserve">ADUELA / MARCO / BATENTE PARA PORTA DE 90X210CM, FIXAÇÃO COM ARGAMASSA - SOMENTE INSTALAÇÃO. AF_08/2015_P</t>
  </si>
  <si>
    <t xml:space="preserve">PORTA DE MADEIRA PARA PINTURA, SEMI-OCA (LEVE OU MÉDIA), 60X210CM, ESPESSURA DE 3,5CM, INCLUSO DOBRADIÇAS - FORNECIMENTO E INSTALAÇÃO. AF_08/2015</t>
  </si>
  <si>
    <t xml:space="preserve">PORTA DE MADEIRA PARA PINTURA, SEMI-OCA (LEVE OU MÉDIA), 70X210CM, ESPESSURA DE 3,5CM, INCLUSO DOBRADIÇAS - FORNECIMENTO E INSTALAÇÃO. AF_08/2015</t>
  </si>
  <si>
    <t xml:space="preserve">PORTA DE MADEIRA PARA PINTURA, SEMI-OCA (LEVE OU MÉDIA), 80X210CM, ESPESSURA DE 3,5CM, INCLUSO DOBRADIÇAS - FORNECIMENTO E INSTALAÇÃO. AF_08/2015</t>
  </si>
  <si>
    <t xml:space="preserve">PORTA DE MADEIRA PARA PINTURA, SEMI-OCA (LEVE OU MÉDIA), 90X210CM, ESPESSURA DE 3,5CM, INCLUSO DOBRADIÇAS - FORNECIMENTO E INSTALAÇÃO. AF_08/2015</t>
  </si>
  <si>
    <t xml:space="preserve">ALIZAR / GUARNIÇÃO DE 5X1,5CM PARA PORTA DE 60X210CM FIXADO COM PREGOS, PADRÃO MÉDIO - FORNECIMENTO E INSTALAÇÃO. AF_08/2015</t>
  </si>
  <si>
    <t xml:space="preserve">ALIZAR / GUARNIÇÃO DE 5X1,5CM PARA PORTA DE 70X210CM FIXADO COM PREGOS, PADRÃO MÉDIO - FORNECIMENTO E INSTALAÇÃO. AF_08/2015</t>
  </si>
  <si>
    <t xml:space="preserve">ALIZAR / GUARNIÇÃO DE 5X1,5CM PARA PORTA DE 80X210CM FIXADO COM PREGOS, PADRÃO MÉDIO - FORNECIMENTO E INSTALAÇÃO. AF_08/2015</t>
  </si>
  <si>
    <t xml:space="preserve">ALIZAR / GUARNIÇÃO DE 5X1,5CM PARA PORTA DE 90X210CM FIXADO COM PREGOS, PADRÃO MÉDIO - FORNECIMENTO E INSTALAÇÃO. AF_08/2015</t>
  </si>
  <si>
    <t xml:space="preserve">FECHADURA DE EMBUTIR COM CILINDRO, EXTERNA, COMPLETA, ACABAMENTO PADRÃO MÉDIO, INCLUSO EXECUÇÃO DE FURO - FORNECIMENTO E INSTALAÇÃO. AF_08/2015</t>
  </si>
  <si>
    <t xml:space="preserve">FECHADURA DE EMBUTIR PARA PORTA DE BANHEIRO, COMPLETA, ACABAMENTO PADRÃO MÉDIO, INCLUSO EXECUÇÃO DE FURO - FORNECIMENTO E INSTALAÇÃO. AF_08/2015</t>
  </si>
  <si>
    <t xml:space="preserve">KIT DE PORTA DE MADEIRA PARA PINTURA, SEMI-OCA (LEVE OU MÉDIA), PADRÃO MÉDIO, 60X210CM, ESPESSURA DE 3,5CM, ITENS INCLUSOS: DOBRADIÇAS, MONTAGEM E INSTALAÇÃO DO BATENTE, FECHADURA COM EXECUÇÃO DO FURO - FORNECIMENTO E INSTALAÇÃO. AF_08/2015</t>
  </si>
  <si>
    <t xml:space="preserve">KIT DE PORTA DE MADEIRA PARA PINTURA, SEMI-OCA (LEVE OU MÉDIA), PADRÃO MÉDIO, 70X210CM, ESPESSURA DE 3,5CM, ITENS INCLUSOS: DOBRADIÇAS, MONTAGEM E INSTALAÇÃO DO BATENTE, FECHADURA COM EXECUÇÃO DO FURO - FORNECIMENTO E INSTALAÇÃO. AF_08/2015</t>
  </si>
  <si>
    <t xml:space="preserve">KIT DE PORTA DE MADEIRA PARA PINTURA, SEMI-OCA (LEVE OU MÉDIA), PADRÃO MÉDIO, 80X210CM, ESPESSURA DE 3,5CM, ITENS INCLUSOS: DOBRADIÇAS, MONTAGEM E INSTALAÇÃO DO BATENTE, FECHADURA COM EXECUÇÃO DO FURO - FORNECIMENTO E INSTALAÇÃO. AF_08/2015</t>
  </si>
  <si>
    <t xml:space="preserve">KIT DE PORTA DE MADEIRA PARA PINTURA, SEMI-OCA (LEVE OU MÉDIA), PADRÃO MÉDIO, 90X210CM, ESPESSURA DE 3,5CM, ITENS INCLUSOS: DOBRADIÇAS, MONTAGEM E INSTALAÇÃO DO BATENTE, FECHADURA COM EXECUÇÃO DO FURO - FORNECIMENTO E INSTALAÇÃO. AF_08/2015</t>
  </si>
  <si>
    <t xml:space="preserve">KIT DE PORTA DE MADEIRA PARA PINTURA, SEMI-OCA (LEVE OU MÉDIA), PADRÃO MÉDIO, 60X210CM, ESPESSURA DE 3,5CM, ITENS INCLUSOS: DOBRADIÇAS, MONTAGEM E INSTALAÇÃO DO BATENTE, SEM FECHADURA - FORNECIMENTO E INSTALAÇÃO. AF_08/2015</t>
  </si>
  <si>
    <t xml:space="preserve">KIT DE PORTA DE MADEIRA PARA PINTURA, SEMI-OCA (LEVE OU MÉDIA), PADRÃO MÉDIO, 70X210CM, ESPESSURA DE 3,5CM, ITENS INCLUSOS: DOBRADIÇAS, MONTAGEM E INSTALAÇÃO DO BATENTE, SEM FECHADURA - FORNECIMENTO E INSTALAÇÃO. AF_08/2015</t>
  </si>
  <si>
    <t xml:space="preserve">KIT DE PORTA DE MADEIRA PARA PINTURA, SEMI-OCA (LEVE OU MÉDIA), PADRÃO MÉDIO, 80X210CM, ESPESSURA DE 3,5CM, ITENS INCLUSOS: DOBRADIÇAS, MONTAGEM E INSTALAÇÃO DO BATENTE, SEM FECHADURA - FORNECIMENTO E INSTALAÇÃO. AF_08/2015</t>
  </si>
  <si>
    <t xml:space="preserve">KIT DE PORTA DE MADEIRA PARA PINTURA, SEMI-OCA (LEVE OU MÉDIA), PADRÃO MÉDIO, 90X210CM, ESPESSURA DE 3,5CM, ITENS INCLUSOS: DOBRADIÇAS, MONTAGEM E INSTALAÇÃO DO BATENTE, SEM FECHADURA - FORNECIMENTO E INSTALAÇÃO. AF_08/2015</t>
  </si>
  <si>
    <t xml:space="preserve">PORTA DE MADEIRA PARA VERNIZ, SEMI-OCA (LEVE OU MÉDIA), 60X210CM, ESPESSURA DE 3,5CM, INCLUSO DOBRADIÇAS - FORNECIMENTO E INSTALAÇÃO. AF_08/2015</t>
  </si>
  <si>
    <t xml:space="preserve">PORTA DE MADEIRA PARA VERNIZ, SEMI-OCA (LEVE OU MÉDIA), 70X210CM, ESPESSURA DE 3,5CM, INCLUSO DOBRADIÇAS - FORNECIMENTO E INSTALAÇÃO. AF_08/2015</t>
  </si>
  <si>
    <t xml:space="preserve">PORTA DE MADEIRA PARA VERNIZ, SEMI-OCA (LEVE OU MÉDIA), 80X210CM, ESPESSURA DE 3,5CM, INCLUSO DOBRADIÇAS - FORNECIMENTO E INSTALAÇÃO. AF_08/2015</t>
  </si>
  <si>
    <t xml:space="preserve">PORTA DE MADEIRA PARA VERNIZ, SEMI-OCA (LEVE OU MÉDIA), 90X210CM, ESPESSURA DE 3,5CM, INCLUSO DOBRADIÇAS - FORNECIMENTO E INSTALAÇÃO. AF_08/2015</t>
  </si>
  <si>
    <t xml:space="preserve">KIT DE PORTA DE MADEIRA PARA VERNIZ, SEMI-OCA (LEVE OU MÉDIA), PADRÃO MÉDIO, 60X210CM, ESPESSURA DE 3,5CM, ITENS INCLUSOS: DOBRADIÇAS, MONTAGEM E INSTALAÇÃO DO BATENTE, SEM FECHADURA - FORNECIMENTO E INSTALAÇÃO. AF_08/2015</t>
  </si>
  <si>
    <t xml:space="preserve">KIT DE PORTA DE MADEIRA PARA VERNIZ, SEMI-OCA (LEVE OU MÉDIA), PADRÃO MÉDIO, 70X210CM, ESPESSURA DE 3,5CM, ITENS INCLUSOS: DOBRADIÇAS, MONTAGEM E INSTALAÇÃO DO BATENTE, SEM FECHADURA - FORNECIMENTO E INSTALAÇÃO. AF_08/2015</t>
  </si>
  <si>
    <t xml:space="preserve">KIT DE PORTA DE MADEIRA PARA VERNIZ, SEMI-OCA (LEVE OU MÉDIA), PADRÃO MÉDIO, 80X210CM, ESPESSURA DE 3,5CM, ITENS INCLUSOS: DOBRADIÇAS, MONTAGEM E INSTALAÇÃO DO BATENTE, SEM FECHADURA - FORNECIMENTO E INSTALAÇÃO. AF_08/2015</t>
  </si>
  <si>
    <t xml:space="preserve">KIT DE PORTA DE MADEIRA PARA VERNIZ, SEMI-OCA (LEVE OU MÉDIA), PADRÃO MÉDIO, 90X210CM, ESPESSURA DE 3,5CM, ITENS INCLUSOS: DOBRADIÇAS, MONTAGEM E INSTALAÇÃO DO BATENTE, SEM FECHADURA - FORNECIMENTO E INSTALAÇÃO. AF_08/2015</t>
  </si>
  <si>
    <t xml:space="preserve">ADUELA / MARCO / BATENTE PARA PORTA DE 60X210CM, PADRÃO POPULAR - FORNECIMENTO E MONTAGEM. AF_08/2015</t>
  </si>
  <si>
    <t xml:space="preserve">ADUELA / MARCO / BATENTE PARA PORTA DE 70X210CM, PADRÃO POPULAR - FORNECIMENTO E MONTAGEM. AF_08/2015</t>
  </si>
  <si>
    <t xml:space="preserve">ADUELA / MARCO / BATENTE PARA PORTA DE 80X210CM, PADRÃO POPULAR - FORNECIMENTO E MONTAGEM. AF_08/2015</t>
  </si>
  <si>
    <t xml:space="preserve">ADUELA / MARCO / BATENTE PARA PORTA DE 90X210CM, PADRÃO POPULAR - FORNECIMENTO E MONTAGEM. AF_08/2015</t>
  </si>
  <si>
    <t xml:space="preserve">ADUELA / MARCO / BATENTE PARA PORTA DE 60X210CM, FIXAÇÃO COM ARGAMASSA, PADRÃO POPULAR - FORNECIMENTO E INSTALAÇÃO. AF_08/2015_P</t>
  </si>
  <si>
    <t xml:space="preserve">ADUELA / MARCO / BATENTE PARA PORTA DE 70X210CM, FIXAÇÃO COM ARGAMASSA, PADRÃO POPULAR - FORNECIMENTO E INSTALAÇÃO. AF_08/2015_P</t>
  </si>
  <si>
    <t xml:space="preserve">ADUELA / MARCO / BATENTE PARA PORTA DE 80X210CM, FIXAÇÃO COM ARGAMASSA, PADRÃO POPULAR - FORNECIMENTO E INSTALAÇÃO. AF_08/2015_P</t>
  </si>
  <si>
    <t xml:space="preserve">ADUELA / MARCO / BATENTE PARA PORTA DE 90X210CM, FIXAÇÃO COM ARGAMASSA, PADRÃO POPULAR - FORNECIMENTO E INSTALAÇÃO. AF_08/2015_P</t>
  </si>
  <si>
    <t xml:space="preserve">PORTA DE MADEIRA FRISADA, SEMI-OCA (LEVE OU MÉDIA), 60X210CM, ESPESSURA DE 3CM, INCLUSO DOBRADIÇAS - FORNECIMENTO E INSTALAÇÃO. AF_08/2015</t>
  </si>
  <si>
    <t xml:space="preserve">PORTA DE MADEIRA FRISADA, SEMI-OCA (LEVE OU MÉDIA), 70X210CM, ESPESSURA DE 3CM, INCLUSO DOBRADIÇAS - FORNECIMENTO E INSTALAÇÃO. AF_08/2015</t>
  </si>
  <si>
    <t xml:space="preserve">PORTA DE MADEIRA FRISADA, SEMI-OCA (LEVE OU MÉDIA), 80X210CM, ESPESSURA DE 3,5CM, INCLUSO DOBRADIÇAS - FORNECIMENTO E INSTALAÇÃO. AF_08/2015</t>
  </si>
  <si>
    <t xml:space="preserve">PORTA DE MADEIRA TIPO VENEZIANA, 80X210CM, ESPESSURA DE 3CM, INCLUSO DOBRADIÇAS - FORNECIMENTO E INSTALAÇÃO. AF_08/2015</t>
  </si>
  <si>
    <t xml:space="preserve">PORTA DE MADEIRA, TIPO MEXICANA, MACIÇA (PESADA OU SUPERPESADA), 80X210CM, ESPESSURA DE 3,5CM, INCLUSO DOBRADIÇAS - FORNECIMENTO E INSTALAÇÃO. AF_08/2015</t>
  </si>
  <si>
    <t xml:space="preserve">ALIZAR / GUARNIÇÃO DE 5X1,5CM PARA PORTA DE 60X210CM FIXADO COM PREGOS, PADRÃO POPULAR - FORNECIMENTO E INSTALAÇÃO. AF_08/2015</t>
  </si>
  <si>
    <t xml:space="preserve">ALIZAR / GUARNIÇÃO DE 5X1,5CM PARA PORTA DE 70X210CM FIXADO COM PREGOS, PADRÃO POPULAR - FORNECIMENTO E INSTALAÇÃO. AF_08/2015</t>
  </si>
  <si>
    <t xml:space="preserve">ALIZAR / GUARNIÇÃO DE 5X1,5CM PARA PORTA DE 80X210CM FIXADO COM PREGOS, PADRÃO POPULAR - FORNECIMENTO E INSTALAÇÃO. AF_08/2015</t>
  </si>
  <si>
    <t xml:space="preserve">ALIZAR / GUARNIÇÃO DE 5X1,5CM PARA PORTA DE 90X210CM FIXADO COM PREGOS, PADRÃO POPULAR - FORNECIMENTO E INSTALAÇÃO. AF_08/2015</t>
  </si>
  <si>
    <t xml:space="preserve">FECHADURA DE EMBUTIR COM CILINDRO, EXTERNA, COMPLETA, ACABAMENTO PADRÃO POPULAR, INCLUSO EXECUÇÃO DE FURO - FORNECIMENTO E INSTALAÇÃO. AF_08/2015</t>
  </si>
  <si>
    <t xml:space="preserve">FECHADURA DE EMBUTIR PARA PORTA DE BANHEIRO, COMPLETA, ACABAMENTO PADRÃO POPULAR, INCLUSO EXECUÇÃO DE FURO - FORNECIMENTO E INSTALAÇÃO. AF_08/2015</t>
  </si>
  <si>
    <t xml:space="preserve">FECHADURA DE EMBUTIR PARA PORTAS INTERNAS, COMPLETA, ACABAMENTO PADRÃO MÉDIO, COM EXECUÇÃO DE FURO - FORNECIMENTO E INSTALAÇÃO. AF_08/2015</t>
  </si>
  <si>
    <t xml:space="preserve">FECHADURA DE EMBUTIR PARA PORTAS INTERNAS, COMPLETA, ACABAMENTO PADRÃO POPULAR, COM EXECUÇÃO DE FURO - FORNECIMENTO E INSTALAÇÃO. AF_08/2015</t>
  </si>
  <si>
    <t xml:space="preserve">KIT DE PORTA DE MADEIRA PARA PINTURA, SEMI-OCA (LEVE OU MÉDIA), PADRÃO POPULAR, 60X210CM, ESPESSURA DE 3,5CM, ITENS INCLUSOS: DOBRADIÇAS, MONTAGEM E INSTALAÇÃO DO BATENTE, FECHADURA COM EXECUÇÃO DO FURO - FORNECIMENTO E INSTALAÇÃO. AF_08/2015</t>
  </si>
  <si>
    <t xml:space="preserve">KIT DE PORTA DE MADEIRA PARA PINTURA, SEMI-OCA (LEVE OU MÉDIA), PADRÃO POPULAR, 70X210CM, ESPESSURA DE 3,5CM, ITENS INCLUSOS: DOBRADIÇAS, MONTAGEM E INSTALAÇÃO DO BATENTE, FECHADURA COM EXECUÇÃO DO FURO - FORNECIMENTO E INSTALAÇÃO. AF_08/2015</t>
  </si>
  <si>
    <t xml:space="preserve">KIT DE PORTA DE MADEIRA PARA PINTURA, SEMI-OCA (LEVE OU MÉDIA), PADRÃO POPULAR, 80X210CM, ESPESSURA DE 3,5CM, ITENS INCLUSOS: DOBRADIÇAS, MONTAGEM E INSTALAÇÃO DO BATENTE, FECHADURA COM EXECUÇÃO DO FURO - FORNECIMENTO E INSTALAÇÃO. AF_08/2015</t>
  </si>
  <si>
    <t xml:space="preserve">KIT DE PORTA DE MADEIRA PARA PINTURA, SEMI-OCA (LEVE OU MÉDIA), PADRÃO POPULAR, 90X210CM, ESPESSURA DE 3,5CM, ITENS INCLUSOS: DOBRADIÇAS, MONTAGEM E INSTALAÇÃO DO BATENTE, FECHADURA COM EXECUÇÃO DO FURO - FORNECIMENTO E INSTALAÇÃO. AF_08/2015</t>
  </si>
  <si>
    <t xml:space="preserve">KIT DE PORTA DE MADEIRA PARA PINTURA, SEMI-OCA (LEVE OU MÉDIA), PADRÃO POPULAR, 60X210CM, ESPESSURA DE 3,5CM, ITENS INCLUSOS: DOBRADIÇAS, MONTAGEM E INSTALAÇÃO DO BATENTE, SEM FECHADURA - FORNECIMENTO E INSTALAÇÃO. AF_08/2015</t>
  </si>
  <si>
    <t xml:space="preserve">KIT DE PORTA DE MADEIRA PARA PINTURA, SEMI-OCA (LEVE OU MÉDIA), PADRÃO POPULAR, 70X210CM, ESPESSURA DE 3,5CM, ITENS INCLUSOS: DOBRADIÇAS, MONTAGEM E INSTALAÇÃO DO BATENTE, SEM FECHADURA - FORNECIMENTO E INSTALAÇÃO. AF_08/2015</t>
  </si>
  <si>
    <t xml:space="preserve">KIT DE PORTA DE MADEIRA PARA PINTURA, SEMI-OCA (LEVE OU MÉDIA), PADRÃO POPULAR, 80X210CM, ESPESSURA DE 3,5CM, ITENS INCLUSOS: DOBRADIÇAS, MONTAGEM E INSTALAÇÃO DO BATENTE, SEM FECHADURA - FORNECIMENTO E INSTALAÇÃO. AF_08/2015</t>
  </si>
  <si>
    <t xml:space="preserve">KIT DE PORTA DE MADEIRA PARA PINTURA, SEMI-OCA (LEVE OU MÉDIA), PADRÃO POPULAR, 90X210CM, ESPESSURA DE 3,5CM, ITENS INCLUSOS: DOBRADIÇAS, MONTAGEM E INSTALAÇÃO DO BATENTE, SEM FECHADURA - FORNECIMENTO E INSTALAÇÃO. AF_08/2015</t>
  </si>
  <si>
    <t xml:space="preserve">KIT DE PORTA DE MADEIRA PARA VERNIZ, SEMI-OCA (LEVE OU MÉDIA), PADRÃO POPULAR, 60X210CM, ESPESSURA DE 3,5CM, ITENS INCLUSOS: DOBRADIÇAS, MONTAGEM E INSTALAÇÃO DO BATENTE, SEM FECHADURA - FORNECIMENTO E INSTALAÇÃO. AF_08/2015</t>
  </si>
  <si>
    <t xml:space="preserve">KIT DE PORTA DE MADEIRA PARA VERNIZ, SEMI-OCA (LEVE OU MÉDIA), PADRÃO POPULAR, 70X210CM, ESPESSURA DE 3,5CM, ITENS INCLUSOS: DOBRADIÇAS, MONTAGEM E INSTALAÇÃO DO BATENTE, SEM FECHADURA - FORNECIMENTO E INSTALAÇÃO. AF_08/2015</t>
  </si>
  <si>
    <t xml:space="preserve">KIT DE PORTA DE MADEIRA PARA VERNIZ, SEMI-OCA (LEVE OU MÉDIA), PADRÃO POPULAR, 80X210CM, ESPESSURA DE 3,5CM, ITENS INCLUSOS: DOBRADIÇAS, MONTAGEM E INSTALAÇÃO DO BATENTE, SEM FECHADURA - FORNECIMENTO E INSTALAÇÃO. AF_08/2015</t>
  </si>
  <si>
    <t xml:space="preserve">KIT DE PORTA DE MADEIRA PARA VERNIZ, SEMI-OCA (LEVE OU MÉDIA), PADRÃO POPULAR, 90X210CM, ESPESSURA DE 3,5CM, ITENS INCLUSOS: DOBRADIÇAS, MONTAGEM E INSTALAÇÃO DO BATENTE, SEM FECHADURA - FORNECIMENTO E INSTALAÇÃO. AF_08/2015</t>
  </si>
  <si>
    <t xml:space="preserve">KIT DE PORTA DE MADEIRA FRISADA, SEMI-OCA (LEVE OU MÉDIA), PADRÃO MÉDIO 60X210CM, ESPESSURA DE 3CM, ITENS INCLUSOS: DOBRADIÇAS, MONTAGEM E INSTALAÇÃO DO BATENTE, SEM FECHADURA - FORNECIMENTO E INSTALAÇÃO. AF_08/2015</t>
  </si>
  <si>
    <t xml:space="preserve">KIT DE PORTA DE MADEIRA FRISADA, SEMI-OCA (LEVE OU MÉDIA), PADRÃO POPULAR, 60X210CM, ESPESSURA DE 3CM, ITENS INCLUSOS: DOBRADIÇAS, MONTAGEM E INSTALAÇÃO DO BATENTE, SEM FECHADURA - FORNECIMENTO E INSTALAÇÃO. AF_08/2015</t>
  </si>
  <si>
    <t xml:space="preserve">KIT DE PORTA DE MADEIRA FRISADA, SEMI-OCA (LEVE OU MÉDIA), PADRÃO MÉDIO, 70X210CM, ESPESSURA DE 3CM, ITENS INCLUSOS: DOBRADIÇAS, MONTAGEM E INSTALAÇÃO DO BATENTE, SEM FECHADURA - FORNECIMENTO E INSTALAÇÃO. AF_08/2015</t>
  </si>
  <si>
    <t xml:space="preserve">KIT DE PORTA DE MADEIRA FRISADA, SEMI-OCA (LEVE OU MÉDIA), PADRÃO POPULAR, 70X210CM, ESPESSURA DE 3CM, ITENS INCLUSOS: DOBRADIÇAS, MONTAGEM E INSTALAÇÃO DO BATENTE, SEM FECHADURA - FORNECIMENTO E INSTALAÇÃO. AF_08/2015</t>
  </si>
  <si>
    <t xml:space="preserve">KIT DE PORTA DE MADEIRA FRISADA, SEMI-OCA (LEVE OU MÉDIA), PADRÃO MÉDIO, 80X210CM, ESPESSURA DE 3,5CM, ITENS INCLUSOS: DOBRADIÇAS, MONTAGEM E INSTALAÇÃO DO BATENTE, SEM FECHADURA - FORNECIMENTO E INSTALAÇÃO. AF_08/2015</t>
  </si>
  <si>
    <t xml:space="preserve">KIT DE PORTA DE MADEIRA FRISADA, SEMI-OCA (LEVE OU MÉDIA), PADRÃO POPULAR, 80X210CM, ESPESSURA DE 3,5CM, ITENS INCLUSOS: DOBRADIÇAS, MONTAGEM E INSTALAÇÃO DO BATENTE, SEM FECHADURA - FORNECIMENTO E INSTALAÇÃO. AF_08/2015</t>
  </si>
  <si>
    <t xml:space="preserve">KIT DE PORTA DE MADEIRA TIPO VENEZIANA, PADRÃO MÉDIO, 80X210CM, ESPESSURA DE 3CM, ITENS INCLUSOS: DOBRADIÇAS, MONTAGEM E INSTALAÇÃO DO BATENTE, SEM FECHADURA - FORNECIMENTO E INSTALAÇÃO. AF_08/2015</t>
  </si>
  <si>
    <t xml:space="preserve">KIT DE PORTA DE MADEIRA TIPO VENEZIANA, PADRÃO POPULAR, 80X210CM, ESPESSURA DE 3CM, ITENS INCLUSOS: DOBRADIÇAS, MONTAGEM E INSTALAÇÃO DO BATENTE, SEM FECHADURA - FORNECIMENTO E INSTALAÇÃO. AF_08/2015</t>
  </si>
  <si>
    <t xml:space="preserve">KIT DE PORTA DE MADEIRA TIPO MEXICANA, MACIÇA (PESADA OU SUPERPESADA), PADRÃO MÉDIO, 80X210CM, ESPESSURA DE 3CM, ITENS INCLUSOS: DOBRADIÇAS, MONTAGEM E INSTALAÇÃO DO BATENTE, SEM FECHADURA - FORNECIMENTO E INSTALAÇÃO. AF_08/2015</t>
  </si>
  <si>
    <t xml:space="preserve">KIT DE PORTA DE MADEIRA TIPO MEXICANA, MACIÇA (PESADA OU SUPERPESADA), PADRÃO POPULAR, 80X210CM, ESPESSURA DE 3CM, ITENS INCLUSOS: DOBRADIÇAS, MONTAGEM E INSTALAÇÃO DO BATENTE, SEM FECHADURA - FORNECIMENTO E INSTALAÇÃO. AF_08/2015</t>
  </si>
  <si>
    <t xml:space="preserve">73813/1</t>
  </si>
  <si>
    <t xml:space="preserve">JANELA DE MADEIRA ALMOFADADA 1A, 1,5X1,5M, DE ABRIR, INCLUSO GUARNICOES E DOBRADICAS</t>
  </si>
  <si>
    <t xml:space="preserve">JANELA DE MADEIRA TIPO GUILHOTINA, DE ABRIR , INCLUSAS GUARNICOES SEM FERRAGENS</t>
  </si>
  <si>
    <t xml:space="preserve">JANELA DE MADEIRA TIPO VENEZIANA. DE ABRIR, INCLUSAS GUARNICOES E FERRAGENS</t>
  </si>
  <si>
    <t xml:space="preserve">JANELA DE MADEIRA TIPO VENEZIANA/VIDRO, DE ABRIR, INCLUSAS GUARNICOES SEM FERRAGENS</t>
  </si>
  <si>
    <t xml:space="preserve">JANELA DE MADEIRA ALMOFADADA, DE ABRIR, INCLUSAS GUARNICOES SEM FERRAGENS</t>
  </si>
  <si>
    <t xml:space="preserve">JANELA DE MADEIRA TIPO VENEZIANA/GUILHOTINA, DE ABRIR, INCLUSAS GUARNICOES SEM FERRAGENS</t>
  </si>
  <si>
    <t xml:space="preserve">73933/1</t>
  </si>
  <si>
    <t xml:space="preserve">PORTA DE FERRO, DE ABRIR, TIPO GRADE COM CHAPA, 87X210CM, COM GUARNICOES</t>
  </si>
  <si>
    <t xml:space="preserve">73933/4</t>
  </si>
  <si>
    <t xml:space="preserve">PORTA DE FERRO DE ABRIR TIPO BARRA CHATA, COM REQUADRO E GUARNICAO COMPLETA</t>
  </si>
  <si>
    <t xml:space="preserve">74073/1</t>
  </si>
  <si>
    <t xml:space="preserve">ALCAPAO EM FERRO 60X60CM, INCLUSO FERRAGENS</t>
  </si>
  <si>
    <t xml:space="preserve">74073/2</t>
  </si>
  <si>
    <t xml:space="preserve">ALCAPAO EM FERRO 70X70CM, INCLUSO FERRAGENS</t>
  </si>
  <si>
    <t xml:space="preserve">74136/1</t>
  </si>
  <si>
    <t xml:space="preserve">PORTA DE ACO DE ENROLAR TIPO GRADE, CHAPA 16</t>
  </si>
  <si>
    <t xml:space="preserve">74136/2</t>
  </si>
  <si>
    <t xml:space="preserve">PORTA DE ACO CHAPA 24, DE ENROLAR, VAZADA TIJOLINHO OU EQUIVALENTE COM RETANGULO OU CIRCULO, ACABAMENTO GALVANIZADO NATURAL</t>
  </si>
  <si>
    <t xml:space="preserve">74136/3</t>
  </si>
  <si>
    <t xml:space="preserve">PORTA DE ACO CHAPA 24, DE ENROLAR, RAIADA, LARGA COM ACABAMENTO GALVANIZADO NATURAL</t>
  </si>
  <si>
    <t xml:space="preserve">BATENTE FERRO 1X1/8"</t>
  </si>
  <si>
    <t xml:space="preserve">JANELA DE AÇO BASCULANTE, FIXAÇÃO COM ARGAMASSA, SEM VIDROS, PADRONIZADA. AF_07/2016</t>
  </si>
  <si>
    <t xml:space="preserve">JANELA DE AÇO DE CORRER, 2 FOLHAS, FIXAÇÃO COM ARGAMASSA, COM VIDROS, PADRONIZADA. AF_07/2016</t>
  </si>
  <si>
    <t xml:space="preserve">JANELA DE AÇO DE CORRER, 4 FOLHAS, FIXAÇÃO COM ARGAMASSA, SEM VIDROS, PADRONIZADA. AF_07/2016</t>
  </si>
  <si>
    <t xml:space="preserve">JANELA DE AÇO DE CORRER, 6 FOLHAS, FIXAÇÃO COM ARGAMASSA, COM VIDROS, PADRONIZADA. AF_07/2016</t>
  </si>
  <si>
    <t xml:space="preserve">JANELA DE AÇO BASCULANTE, FIXAÇÃO COM PARAFUSO SOBRE CONTRAMARCO (EXCLUSIVE CONTRAMARCO), SEM VIDROS, PADRONIZADA. AF_07/2016</t>
  </si>
  <si>
    <t xml:space="preserve">JANELA DE AÇO DE CORRER, 2 FOLHAS, FIXAÇÃO COM PARAFUSO SOBRE CONTRAMARCO (EXCLUSIVE CONTRAMARCO), COM VIDROS, PADRONIZADA. AF_07/2016</t>
  </si>
  <si>
    <t xml:space="preserve">JANELA DE AÇO DE CORRER, 4 FOLHAS, FIXAÇÃO COM PARAFUSO SOBRE CONTRAMARCO (EXCLUSIVE CONTRAMARCO), SEM VIDROS, PADRONIZADA. AF_07/2016</t>
  </si>
  <si>
    <t xml:space="preserve">JANELA DE AÇO DE CORRER, 6 FOLHAS, FIXAÇÃO COM PARAFUSO SOBRE CONTRAMARCO (EXCLUSIVE CONTRAMARCO), COM VIDROS, PADRONIZADA. AF_07/2016</t>
  </si>
  <si>
    <t xml:space="preserve">GUARDA-CORPO DE AÇO GALVANIZADO DE 1,10M, MONTANTES TUBULARES DE 1.1/4" ESPAÇADOS DE 1,20M, TRAVESSA SUPERIOR DE 1.1/2", GRADIL FORMADO POR TUBOS HORIZONTAIS DE 1" E VERTICAIS DE 3/4", FIXADO COM CHUMBADOR MECÂNICO. AF_04/2019_P</t>
  </si>
  <si>
    <t xml:space="preserve">GUARDA-CORPO DE AÇO GALVANIZADO DE 1,10M DE ALTURA, MONTANTES TUBULARES DE 1.1/2 ESPAÇADOS DE 1,20M, TRAVESSA SUPERIOR DE 2, GRADIL FORMADO POR BARRAS CHATAS EM FERRO DE 32X4,8MM, FIXADO COM CHUMBADOR MECÂNICO. AF_04/2019_P</t>
  </si>
  <si>
    <t xml:space="preserve">GUARDA-CORPO PANORÂMICO COM PERFIS DE ALUMÍNIO E VIDRO LAMINADO 8 MM, FIXADO COM CHUMBADOR MECÂNICO. AF_04/2019_P</t>
  </si>
  <si>
    <t xml:space="preserve">CORRIMÃO SIMPLES, DIÂMETRO EXTERNO = 1 1/2", EM AÇO GALVANIZADO. AF_04/2019_P</t>
  </si>
  <si>
    <t xml:space="preserve">CORRIMÃO SIMPLES, DIÂMETRO EXTERNO = 1 1/2", EM ALUMÍNIO. AF_04/2019_P</t>
  </si>
  <si>
    <t xml:space="preserve">GRADIL EM FERRO FIXADO EM VÃOS DE JANELAS, FORMADO POR BARRAS CHATAS DE 25X4,8 MM. AF_04/2019</t>
  </si>
  <si>
    <t xml:space="preserve">GRADIL EM ALUMÍNIO FIXADO EM VÃOS DE JANELAS, FORMADO POR TUBOS DE 3/4". AF_04/2019</t>
  </si>
  <si>
    <t xml:space="preserve">ESCADA TIPO MARINHEIRO EM ACO CA-50 9,52MM INCLUSO PINTURA COM FUNDO ANTICORROSIVO TIPO ZARCAO</t>
  </si>
  <si>
    <t xml:space="preserve">74194/1</t>
  </si>
  <si>
    <t xml:space="preserve">ESCADA TIPO MARINHEIRO EM TUBO ACO GALVANIZADO 1 1/2" 5 DEGRAUS</t>
  </si>
  <si>
    <t xml:space="preserve">PORTA DE CORRER EM ALUMINIO, COM DUAS FOLHAS PARA VIDRO, INCLUSO VIDRO LISO INCOLOR, FECHADURA E PUXADOR, SEM GUARNICAO/ALIZAR/VISTA</t>
  </si>
  <si>
    <t xml:space="preserve">PORTA CORTA-FOGO 90X210X4CM - FORNECIMENTO E INSTALAÇÃO. AF_08/2015</t>
  </si>
  <si>
    <t xml:space="preserve">PORTA DE ALUMÍNIO DE ABRIR COM LAMBRI, COM GUARNIÇÃO, FIXAÇÃO COM PARAFUSOS - FORNECIMENTO E INSTALAÇÃO. AF_08/2015</t>
  </si>
  <si>
    <t xml:space="preserve">PORTA EM ALUMÍNIO DE ABRIR TIPO VENEZIANA COM GUARNIÇÃO, FIXAÇÃO COM PARAFUSOS - FORNECIMENTO E INSTALAÇÃO. AF_08/2015</t>
  </si>
  <si>
    <t xml:space="preserve">PORTA DE ALUMÍNIO DE ABRIR PARA VIDRO SEM GUARNIÇÃO, 87X210CM, FIXAÇÃO COM PARAFUSOS, INCLUSIVE VIDROS - FORNECIMENTO E INSTALAÇÃO. AF_08/2015</t>
  </si>
  <si>
    <t xml:space="preserve">PORTA EM AÇO DE ABRIR PARA VIDRO SEM GUARNIÇÃO, 87X210CM, FIXAÇÃO COM PARAFUSOS, EXCLUSIVE VIDROS - FORNECIMENTO E INSTALAÇÃO. AF_08/2015</t>
  </si>
  <si>
    <t xml:space="preserve">PORTA EM AÇO DE ABRIR TIPO VENEZIANA SEM GUARNIÇÃO, 87X210CM, FIXAÇÃO COM PARAFUSOS - FORNECIMENTO E INSTALAÇÃO. AF_08/2015</t>
  </si>
  <si>
    <t xml:space="preserve">73736/1</t>
  </si>
  <si>
    <t xml:space="preserve">DOBRADICA TIPO VAI E VEM EM LATAO POLIDO 3"</t>
  </si>
  <si>
    <t xml:space="preserve">JOGO DE FERRAGENS CROMADAS PARA PORTA DE VIDRO TEMPERADO, UMA FOLHA COMPOSTO DE DOBRADICAS SUPERIOR E INFERIOR, TRINCO, FECHADURA, CONTRA FECHADURA COM CAPUCHINHO SEM MOLA E PUXADOR</t>
  </si>
  <si>
    <t xml:space="preserve">MOLA HIDRAULICA DE PISO PARA PORTA DE VIDRO TEMPERADO</t>
  </si>
  <si>
    <t xml:space="preserve">PUXADOR CENTRAL PARA ESQUADRIA DE ALUMINIO</t>
  </si>
  <si>
    <t xml:space="preserve">CREMONA EM LATAO CROMADO OU POLIDO, COMPLETA, COM VARA H=1,50M</t>
  </si>
  <si>
    <t xml:space="preserve">74046/2</t>
  </si>
  <si>
    <t xml:space="preserve">TARJETA TIPO LIVRE/OCUPADO PARA PORTA DE BANHEIRO</t>
  </si>
  <si>
    <t xml:space="preserve">74047/2</t>
  </si>
  <si>
    <t xml:space="preserve">DOBRADICA EM ACO/FERRO, 3" X 21/2", E=1,9 A 2 MM, SEM ANEL, CROMADO OU ZINCADO, TAMPA BOLA, COM PARAFUSOS</t>
  </si>
  <si>
    <t xml:space="preserve">74084/1</t>
  </si>
  <si>
    <t xml:space="preserve">PORTA CADEADO ZINCADO OXIDADO PRETO COM CADEADO DE ACO INOX, LARGURA DE *50* MM</t>
  </si>
  <si>
    <t xml:space="preserve">FECHO EMBUTIR TIPO UNHA 40CM C/COLOCACAO</t>
  </si>
  <si>
    <t xml:space="preserve">FECHO EMBUTIR TIPO UNHA 22CM C/COLOCACAO</t>
  </si>
  <si>
    <t xml:space="preserve">VIDRO LISO COMUM TRANSPARENTE, ESPESSURA 3MM</t>
  </si>
  <si>
    <t xml:space="preserve">VIDRO LISO COMUM TRANSPARENTE, ESPESSURA 4MM</t>
  </si>
  <si>
    <t xml:space="preserve">VIDRO TEMPERADO INCOLOR, ESPESSURA 6MM, FORNECIMENTO E INSTALACAO, INCLUSIVE MASSA PARA VEDACAO</t>
  </si>
  <si>
    <t xml:space="preserve">VIDRO TEMPERADO INCOLOR, ESPESSURA 8MM, FORNECIMENTO E INSTALACAO, INCLUSIVE MASSA PARA VEDACAO</t>
  </si>
  <si>
    <t xml:space="preserve">VIDRO TEMPERADO INCOLOR, ESPESSURA 10MM, FORNECIMENTO E INSTALACAO, INCLUSIVE MASSA PARA VEDACAO</t>
  </si>
  <si>
    <t xml:space="preserve">VIDRO FANTASIA TIPO CANELADO, ESPESSURA 4MM</t>
  </si>
  <si>
    <t xml:space="preserve">VIDRO ARAMADO, ESPESSURA 7MM</t>
  </si>
  <si>
    <t xml:space="preserve">73838/1</t>
  </si>
  <si>
    <t xml:space="preserve">PORTA DE VIDRO TEMPERADO, 0,9X2,10M, ESPESSURA 10MM, INCLUSIVE ACESSORIOS</t>
  </si>
  <si>
    <t xml:space="preserve">74125/1</t>
  </si>
  <si>
    <t xml:space="preserve">ESPELHO CRISTAL ESPESSURA 4MM, COM MOLDURA DE MADEIRA</t>
  </si>
  <si>
    <t xml:space="preserve">74125/2</t>
  </si>
  <si>
    <t xml:space="preserve">ESPELHO CRISTAL ESPESSURA 4MM, COM MOLDURA EM ALUMINIO E COMPENSADO 6MM PLASTIFICADO COLADO</t>
  </si>
  <si>
    <t xml:space="preserve">VIDRO LISO COMUM TRANSPARENTE, ESPESSURA 5MM</t>
  </si>
  <si>
    <t xml:space="preserve">VIDRO LISO COMUM TRANSPARENTE, ESPESSURA 6MM</t>
  </si>
  <si>
    <t xml:space="preserve">VIDRO LISO FUME, ESPESSURA 4MM</t>
  </si>
  <si>
    <t xml:space="preserve">VIDRO LISO FUME, ESPESSURA 6MM</t>
  </si>
  <si>
    <t xml:space="preserve">VIDRO FANTASIA MARTELADO 4MM</t>
  </si>
  <si>
    <t xml:space="preserve">ESPELHO CRISTAL, ESPESSURA 4MM, COM PARAFUSOS DE FIXACAO, SEM MOLDURA</t>
  </si>
  <si>
    <t xml:space="preserve">PORTAO DE FERRO EM CHAPA GALVANIZADA PLANA 14 GSG</t>
  </si>
  <si>
    <t xml:space="preserve">74100/1</t>
  </si>
  <si>
    <t xml:space="preserve">PORTAO DE FERRO COM VARA 1/2", COM REQUADRO</t>
  </si>
  <si>
    <t xml:space="preserve">PORTAO EM TELA ARAME GALVANIZADO N.12 MALHA 2" E MOLDURA EM TUBOS DE ACO COM DUAS FOLHAS DE ABRIR, INCLUSO FERRAGENS</t>
  </si>
  <si>
    <t xml:space="preserve">PORTAO EM TUBO DE ACO GALVANIZADO DIN 2440/NBR 5580, PAINEL UNICO, DIMENSOES 1,0X1,6M, INCLUSIVE CADEADO</t>
  </si>
  <si>
    <t xml:space="preserve">PORTAO EM TUBO DE ACO GALVANIZADO DIN 2440/NBR 5580, PAINEL UNICO, DIMENSOES 4,0X1,2M, INCLUSIVE CADEADO</t>
  </si>
  <si>
    <t xml:space="preserve">CAIXILHO FIXO, DE ALUMINIO, PARA VIDRO</t>
  </si>
  <si>
    <t xml:space="preserve">JANELA DE ALUMÍNIO MAXIM-AR, FIXAÇÃO COM PARAFUSO SOBRE CONTRAMARCO (EXCLUSIVE CONTRAMARCO), COM VIDROS, PADRONIZADA. AF_07/2016</t>
  </si>
  <si>
    <t xml:space="preserve">JANELA DE ALUMÍNIO DE CORRER, 2 FOLHAS, FIXAÇÃO COM PARAFUSO SOBRE CONTRAMARCO (EXCLUSIVE CONTRAMARCO), COM VIDROS PADRONIZADA. AF_07/2016</t>
  </si>
  <si>
    <t xml:space="preserve">JANELA DE ALUMÍNIO DE CORRER, 3 FOLHAS, FIXAÇÃO COM PARAFUSO SOBRE CONTRAMARCO (EXCLUSIVE CONTRAMARCO), COM VIDROS, PADRONIZADA. AF_07/2016</t>
  </si>
  <si>
    <t xml:space="preserve">JANELA DE ALUMÍNIO DE CORRER, 4 FOLHAS, FIXAÇÃO COM PARAFUSO SOBRE CONTRAMARCO (EXCLUSIVE CONTRAMARCO), COM VIDROS, PADRONIZADA. AF_07/2016</t>
  </si>
  <si>
    <t xml:space="preserve">JANELA DE ALUMÍNIO DE CORRER, 6 FOLHAS, FIXAÇÃO COM PARAFUSO SOBRE CONTRAMARCO (EXCLUSIVE CONTRAMARCO), COM VIDROS, PADRONIZADA. AF_07/2016</t>
  </si>
  <si>
    <t xml:space="preserve">JANELA DE ALUMÍNIO MAXIM-AR, FIXAÇÃO COM PARAFUSO, VEDAÇÃO COM ESPUMA EXPANSIVA PU, COM VIDROS, PADRONIZADA. AF_07/2016</t>
  </si>
  <si>
    <t xml:space="preserve">JANELA DE ALUMÍNIO DE CORRER, 2 FOLHAS, FIXAÇÃO COM PARAFUSO, VEDAÇÃO COM ESPUMA EXPANSIVA PU, COM VIDROS, PADRONIZADA. AF_07/2016</t>
  </si>
  <si>
    <t xml:space="preserve">JANELA DE ALUMÍNIO DE CORRER, 3 FOLHAS, FIXAÇÃO COM PARAFUSO, VEDAÇÃO COM ESPUMA EXPANSIVA PU, COM VIDROS, PADRONIZADA. AF_07/2016</t>
  </si>
  <si>
    <t xml:space="preserve">JANELA DE ALUMÍNIO DE CORRER, 4 FOLHAS, FIXAÇÃO COM PARAFUSO, VEDAÇÃO COM ESPUMA EXPANSIVA PU, COM VIDROS, PADRONIZADA. AF_07/2016</t>
  </si>
  <si>
    <t xml:space="preserve">JANELA DE ALUMÍNIO DE CORRER, 6 FOLHAS, FIXAÇÃO COM PARAFUSO, VEDAÇÃO COM ESPUMA EXPANSIVA PU, COM VIDROS, PADRONIZADA. AF_07/2016</t>
  </si>
  <si>
    <t xml:space="preserve">JANELA DE ALUMÍNIO MAXIM-AR, FIXAÇÃO COM ARGAMASSA, COM VIDROS, PADRONIZADA. AF_07/2016</t>
  </si>
  <si>
    <t xml:space="preserve">JANELA DE ALUMÍNIO DE CORRER, 2 FOLHAS, FIXAÇÃO COM ARGAMASSA, COM VIDROS, PADRONIZADA. AF_07/2016</t>
  </si>
  <si>
    <t xml:space="preserve">JANELA DE ALUMÍNIO DE CORRER, 3 FOLHAS, FIXAÇÃO COM ARGAMASSA, COM VIDROS, PADRONIZADA. AF_07/2016</t>
  </si>
  <si>
    <t xml:space="preserve">JANELA DE ALUMÍNIO DE CORRER, 4 FOLHAS, FIXAÇÃO COM ARGAMASSA, COM VIDROS, PADRONIZADA. AF_07/2016</t>
  </si>
  <si>
    <t xml:space="preserve">JANELA DE ALUMÍNIO 6 FOLHAS, FIXAÇÃO COM ARGAMASSA, COM VIDROS, PADRONIZADA. AF_07/2016</t>
  </si>
  <si>
    <t xml:space="preserve">73908/1</t>
  </si>
  <si>
    <t xml:space="preserve">CANTONEIRA DE ALUMINIO 2"X2", PARA PROTECAO DE QUINA DE PAREDE</t>
  </si>
  <si>
    <t xml:space="preserve">73908/2</t>
  </si>
  <si>
    <t xml:space="preserve">CANTONEIRA DE ALUMINIO 1"X1, PARA PROTECAO DE QUINA DE PAREDE</t>
  </si>
  <si>
    <t xml:space="preserve">CANTONEIRA DE MADEIRA 3,0X3,0X1,0CM</t>
  </si>
  <si>
    <t xml:space="preserve">CANTONEIRA DE MADEIRA COM LAMINADO MELAMINICO FOSCO 3,0X3,0X1,0CM</t>
  </si>
  <si>
    <t xml:space="preserve">TUBULÃO A CÉU ABERTO, DIÂMETRO DO FUSTE DE 70 CM, PROFUNDIDADE MENOR OU IGUAL A 5 M, ESCAVAÇÃO MANUAL, SEM ALARGAMENTO DE BASE, CONCRETO FEITO EM OBRA E LANÇADO COM JERICA. AF_01/2018</t>
  </si>
  <si>
    <t xml:space="preserve">TUBULÃO A CÉU ABERTO, DIÂMETRO DO FUSTE DE 80 CM, PROFUNDIDADE MENOR OU IGUAL A 5 M, ESCAVAÇÃO MANUAL, SEM ALARGAMENTO DE BASE, CONCRETO FEITO EM OBRA E LANÇADO COM JERICA. AF_01/2018</t>
  </si>
  <si>
    <t xml:space="preserve">TUBULÃO A CÉU ABERTO, DIÂMETRO DO FUSTE DE 100 CM, PROFUNDIDADE MENOR OU IGUAL A 5 M, ESCAVAÇÃO MANUAL, SEM ALARGAMENTO DE BASE, CONCRETO FEITO EM OBRA E LANÇADO COM JERICA. AF_01/2018</t>
  </si>
  <si>
    <t xml:space="preserve">TUBULÃO A CÉU ABERTO, DIÂMETRO DO FUSTE DE 120 CM, PROFUNDIDADE MENOR OU IGUAL A 5 M, ESCAVAÇÃO MANUAL, SEM ALARGAMENTO DE BASE, CONCRETO FEITO EM OBRA E LANÇADO COM JERICA. AF_01/2018</t>
  </si>
  <si>
    <t xml:space="preserve">TUBULÃO A CÉU ABERTO, DIÂMETRO DO FUSTE DE 70 CM, PROFUNDIDADE MAIOR QUE 5 M E MENOR OU IGUAL A 10 M, ESCAVAÇÃO MANUAL, SEM ALARGAMENTO DE BASE, CONCRETO FEITO EM OBRA E LANÇADO COM JERICA. AF_01/2018</t>
  </si>
  <si>
    <t xml:space="preserve">TUBULÃO A CÉU ABERTO, DIÂMETRO DO FUSTE DE 80 CM, PROFUNDIDADE MAIOR QUE 5 M E MENOR OU IGUAL A 10 M, ESCAVAÇÃO MANUAL, SEM ALARGAMENTO DE BASE, CONCRETO FEITO EM OBRA E LANÇADO COM JERICA. AF_01/2018</t>
  </si>
  <si>
    <t xml:space="preserve">TUBULÃO A CÉU ABERTO, DIÂMETRO DO FUSTE DE 100 CM, PROFUNDIDADE MAIOR QUE 5 M E MENOR OU IGUAL A 10 M, ESCAVAÇÃO MANUAL, SEM ALARGAMENTO DE BASE, CONCRETO FEITO EM OBRA E LANÇADO COM JERICA. AF_01/2018</t>
  </si>
  <si>
    <t xml:space="preserve">TUBULÃO A CÉU ABERTO, DIÂMETRO DO FUSTE DE 120 CM, PROFUNDIDADE MAIOR QUE 5 M E MENOR OU IGUAL A 10 M, ESCAVAÇÃO MANUAL, SEM ALARGAMENTO DE BASE, CONCRETO FEITO EM OBRA E LANÇADO COM JERICA. AF_01/2018</t>
  </si>
  <si>
    <t xml:space="preserve">TUBULÃO A CÉU ABERTO, DIÂMETRO DO FUSTE DE 70 CM, PROFUNDIDADE MAIOR QUE 10 M, ESCAVAÇÃO MANUAL, SEM ALARGAMENTO DE BASE, CONCRETO FEITO EM OBRA E LANÇADO COM JERICA. AF_01/2018</t>
  </si>
  <si>
    <t xml:space="preserve">TUBULÃO A CÉU ABERTO, DIÂMETRO DO FUSTE DE 80 CM, PROFUNDIDADE MAIOR QUE 10 M, ESCAVAÇÃO MANUAL, SEM ALARGAMENTO DE BASE, CONCRETO FEITO EM OBRA E LANÇADO COM JERICA. AF_01/2018</t>
  </si>
  <si>
    <t xml:space="preserve">TUBULÃO A CÉU ABERTO, DIÂMETRO DO FUSTE DE 100 CM, PROFUNDIDADE MAIOR QUE 10 M, ESCAVAÇÃO MANUAL, SEM ALARGAMENTO DE BASE, CONCRETO FEITO EM OBRA E LANÇADO COM JERICA. AF_01/2018</t>
  </si>
  <si>
    <t xml:space="preserve">TUBULÃO A CÉU ABERTO, DIÂMETRO DO FUSTE DE 120 CM, PROFUNDIDADE MAIOR QUE 10 M, ESCAVAÇÃO MANUAL, SEM ALARGAMENTO DE BASE, CONCRETO FEITO EM OBRA E LANÇADO COM JERICA. AF_01/2018</t>
  </si>
  <si>
    <t xml:space="preserve">TUBULÃO A CÉU ABERTO, DIÂMETRO DO FUSTE DE 70 CM, PROFUNDIDADE MENOR OU IGUAL A 5 M, ESCAVAÇÃO MECÂNICA, SEM ALARGAMENTO DE BASE, CONCRETO FEITO EM OBRA E LANÇADO COM JERICA. AF_01/2018</t>
  </si>
  <si>
    <t xml:space="preserve">TUBULÃO A CÉU ABERTO, DIÂMETRO DO FUSTE DE 80 CM, PROFUNDIDADE MENOR OU IGUAL A 5 M, ESCAVAÇÃO MECÂNICA, SEM ALARGAMENTO DE BASE, CONCRETO FEITO EM OBRA E LANÇADO COM JERICA. AF_01/2018</t>
  </si>
  <si>
    <t xml:space="preserve">TUBULÃO A CÉU ABERTO, DIÂMETRO DO FUSTE DE 100 CM, PROFUNDIDADE MENOR OU IGUAL A 5 M, ESCAVAÇÃO MECÂNICA, SEM ALARGAMENTO DE BASE, CONCRETO FEITO EM OBRA E LANÇADO COM JERICA. AF_01/2018</t>
  </si>
  <si>
    <t xml:space="preserve">TUBULÃO A CÉU ABERTO, DIÂMETRO DO FUSTE DE 120 CM, PROFUNDIDADE MENOR OU IGUAL A 5 M, ESCAVAÇÃO MECÂNICA, SEM ALARGAMENTO DE BASE, CONCRETO FEITO EM OBRA E LANÇADO COM JERICA. AF_01/2018</t>
  </si>
  <si>
    <t xml:space="preserve">TUBULÃO A CÉU ABERTO, DIÂMETRO DO FUSTE DE 70 CM, PROFUNDIDADE MAIOR QUE 5 M E MENOR OU IGUAL A 10 M, ESCAVAÇÃO MECÂNICA, SEM ALARGAMENTO DE BASE, CONCRETO FEITO EM OBRA E LANÇADO COM JERICA. AF_01/2018</t>
  </si>
  <si>
    <t xml:space="preserve">TUBULÃO A CÉU ABERTO, DIÂMETRO DO FUSTE DE 80 CM, PROFUNDIDADE MAIOR QUE 5 M E MENOR OU IGUAL A 10 M, ESCAVAÇÃO MECÂNICA, SEM ALARGAMENTO DE BASE, CONCRETO FEITO EM OBRA E LANÇADO COM JERICA. AF_01/2018</t>
  </si>
  <si>
    <t xml:space="preserve">TUBULÃO A CÉU ABERTO, DIÂMETRO DO FUSTE DE 100 CM, PROFUNDIDADE MAIOR QUE 5 M E MENOR OU IGUAL A 10 M, ESCAVAÇÃO MECÂNICA, SEM ALARGAMENTO DE BASE, CONCRETO FEITO EM OBRA E LANÇADO COM JERICA. AF_01/2018</t>
  </si>
  <si>
    <t xml:space="preserve">TUBULÃO A CÉU ABERTO, DIÂMETRO DO FUSTE DE 120 CM, PROFUNDIDADE MAIOR QUE 5 M E MENOR OU IGUAL A 10 M, ESCAVAÇÃO MECÂNICA, SEM ALARGAMENTO DE BASE, CONCRETO FEITO EM OBRA E LANÇADO COM JERICA. AF_01/2018</t>
  </si>
  <si>
    <t xml:space="preserve">TUBULÃO A CÉU ABERTO, DIÂMETRO DO FUSTE DE 70 CM, PROFUNDIDADE MAIOR QUE 10 M, ESCAVAÇÃO MECÂNICA, SEM ALARGAMENTO DE BASE, CONCRETO FEITO EM OBRA E LANÇADO COM JERICA. AF_01/2018</t>
  </si>
  <si>
    <t xml:space="preserve">TUBULÃO A CÉU ABERTO, DIÂMETRO DO FUSTE DE 80 CM, PROFUNDIDADE MAIOR QUE 10 M, ESCAVAÇÃO MECÂNICA, SEM ALARGAMENTO DE BASE, CONCRETO FEITO EM OBRA E LANÇADO COM JERICA. AF_01/2018</t>
  </si>
  <si>
    <t xml:space="preserve">TUBULÃO A CÉU ABERTO, DIÂMETRO DO FUSTE DE 100 CM, PROFUNDIDADE MAIOR QUE 10 M, ESCAVAÇÃO MECÂNICA, SEM ALARGAMENTO DE BASE, CONCRETO FEITO EM OBRA E LANÇADO COM JERICA. AF_01/2018</t>
  </si>
  <si>
    <t xml:space="preserve">TUBULÃO A CÉU ABERTO, DIÂMETRO DO FUSTE DE 120 CM, PROFUNDIDADE MAIOR QUE 10 M, ESCAVAÇÃO MECÂNICA, SEM ALARGAMENTO DE BASE, CONCRETO FEITO EM OBRA E LANÇADO COM JERICA. AF_01/2018</t>
  </si>
  <si>
    <t xml:space="preserve">TUBULÃO A CÉU ABERTO, DIÂMETRO DO FUSTE DE 70 CM, PROFUNDIDADE MENOR OU IGUAL A 5 M, ESCAVAÇÃO MANUAL, SEM ALARGAMENTO DE BASE, CONCRETO USINADO E LANÇADO COM BOMBA OU DIRETAMENTE DO CAMINHÃO. AF_01/2018</t>
  </si>
  <si>
    <t xml:space="preserve">TUBULÃO A CÉU ABERTO, DIÂMETRO DO FUSTE DE 80 CM, PROFUNDIDADE MENOR OU IGUAL A 5 M, ESCAVAÇÃO MANUAL, SEM ALARGAMENTO DE BASE, CONCRETO USINADO E LANÇADO COM BOMBA OU DIRETAMENTE DO CAMINHÃO. AF_01/2018</t>
  </si>
  <si>
    <t xml:space="preserve">TUBULÃO A CÉU ABERTO, DIÂMETRO DO FUSTE DE 100 CM, PROFUNDIDADE MENOR OU IGUAL A 5 M, ESCAVAÇÃO MANUAL, SEM ALARGAMENTO DE BASE, CONCRETO USINADO E LANÇADO COM BOMBA OU DIRETAMENTE DO CAMINHÃO. AF_01/2018</t>
  </si>
  <si>
    <t xml:space="preserve">TUBULÃO A CÉU ABERTO, DIÂMETRO DO FUSTE DE 120 CM, PROFUNDIDADE MENOR OU IGUAL A 5 M, ESCAVAÇÃO MANUAL, SEM ALARGAMENTO DE BASE, CONCRETO USINADO E LANÇADO COM BOMBA OU DIRETAMENTE DO CAMINHÃO. AF_01/2018</t>
  </si>
  <si>
    <t xml:space="preserve">TUBULÃO A CÉU ABERTO, DIÂMETRO DO FUSTE DE 70 CM, PROFUNDIDADE MAIOR QUE 5 M E MENOR OU IGUAL A 10 M, ESCAVAÇÃO MANUAL, SEM ALARGAMENTO DE BASE, CONCRETO USINADO E LANÇADO COM BOMBA OU DIRETAMENTE DO CAMINHÃO. AF_01/2018</t>
  </si>
  <si>
    <t xml:space="preserve">TUBULÃO A CÉU ABERTO, DIÂMETRO DO FUSTE DE 80 CM, PROFUNDIDADE MAIOR QUE 5 M E MENOR OU IGUAL A 10 M, ESCAVAÇÃO MANUAL, SEM ALARGAMENTO DE BASE, CONCRETO USINADO E LANÇADO COM BOMBA OU DIRETAMENTE DO CAMINHÃO. AF_01/2018</t>
  </si>
  <si>
    <t xml:space="preserve">TUBULÃO A CÉU ABERTO, DIÂMETRO DO FUSTE DE 100 CM, PROFUNDIDADE MAIOR QUE 5 M E MENOR OU IGUAL A 10 M, ESCAVAÇÃO MANUAL, SEM ALARGAMENTO DE BASE, CONCRETO USINADO E LANÇADO COM BOMBA OU DIRETAMENTE DO CAMINHÃO. AF_01/2018</t>
  </si>
  <si>
    <t xml:space="preserve">TUBULÃO A CÉU ABERTO, DIÂMETRO DO FUSTE DE 120 CM, PROFUNDIDADE MAIOR QUE 5 M E MENOR OU IGUAL A 10 M, ESCAVAÇÃO MANUAL, SEM ALARGAMENTO DE BASE, CONCRETO USINADO E LANÇADO COM BOMBA OU DIRETAMENTE DO CAMINHÃO. AF_01/2018</t>
  </si>
  <si>
    <t xml:space="preserve">TUBULÃO A CÉU ABERTO, DIÂMETRO DO FUSTE DE 70 CM, PROFUNDIDADE MAIOR QUE 10 M, ESCAVAÇÃO MANUAL, SEM ALARGAMENTO DE BASE, CONCRETO USINADO E LANÇADO COM BOMBA OU DIRETAMENTE DO CAMINHÃO. AF_01/2018</t>
  </si>
  <si>
    <t xml:space="preserve">TUBULÃO A CÉU ABERTO, DIÂMETRO DO FUSTE DE 80 CM, PROFUNDIDADE MAIOR QUE 10 M, ESCAVAÇÃO MANUAL, SEM ALARGAMENTO DE BASE, CONCRETO USINADO E LANÇADO COM BOMBA OU DIRETAMENTE DO CAMINHÃO. AF_01/2018</t>
  </si>
  <si>
    <t xml:space="preserve">TUBULÃO A CÉU ABERTO, DIÂMETRO DO FUSTE DE 100 CM, PROFUNDIDADE MAIOR QUE 10 M, ESCAVAÇÃO MANUAL, SEM ALARGAMENTO DE BASE, CONCRETO USINADO E LANÇADO COM BOMBA OU DIRETAMENTE DO CAMINHÃO. AF_01/2018</t>
  </si>
  <si>
    <t xml:space="preserve">TUBULÃO A CÉU ABERTO, DIÂMETRO DO FUSTE DE 120 CM, PROFUNDIDADE MAIOR QUE 10 M, ESCAVAÇÃO MANUAL, SEM ALARGAMENTO DE BASE, CONCRETO USINADO E LANÇADO COM BOMBA OU DIRETAMENTE DO CAMINHÃO. AF_01/2018</t>
  </si>
  <si>
    <t xml:space="preserve">TUBULÃO A CÉU ABERTO, DIÂMETRO DO FUSTE DE 70 CM, PROFUNDIDADE MENOR OU IGUAL A 5 M, ESCAVAÇÃO MECÂNICA, SEM ALARGAMENTO DE BASE, CONCRETO USINADO E LANÇADO COM BOMBA OU DIRETAMENTE DO CAMINHÃO. AF_01/2018</t>
  </si>
  <si>
    <t xml:space="preserve">TUBULÃO A CÉU ABERTO, DIÂMETRO DO FUSTE DE 80 CM, PROFUNDIDADE MENOR OU IGUAL A 5 M, ESCAVAÇÃO MECÂNICA, SEM ALARGAMENTO DE BASE, CONCRETO USINADO E LANÇADO COM BOMBA OU DIRETAMENTE DO CAMINHÃO. AF_01/2018</t>
  </si>
  <si>
    <t xml:space="preserve">TUBULÃO A CÉU ABERTO, DIÂMETRO DO FUSTE DE 100 CM, PROFUNDIDADE MENOR OU IGUAL A 5 M, ESCAVAÇÃO MECÂNICA, SEM ALARGAMENTO DE BASE, CONCRETO USINADO E LANÇADO COM BOMBA OU DIRETAMENTE DO CAMINHÃO. AF_01/2018</t>
  </si>
  <si>
    <t xml:space="preserve">TUBULÃO A CÉU ABERTO, DIÂMETRO DO FUSTE DE 120 CM, PROFUNDIDADE MENOR OU IGUAL A 5 M, ESCAVAÇÃO MECÂNICA, SEM ALARGAMENTO DE BASE, CONCRETO USINADO E LANÇADO COM BOMBA OU DIRETAMENTE DO CAMINHÃO. AF_01/2018</t>
  </si>
  <si>
    <t xml:space="preserve">TUBULÃO A CÉU ABERTO, DIÂMETRO DO FUSTE DE 70 CM, PROFUNDIDADE MAIOR QUE 5 M E MENOR OU IGUAL A 10M, ESCAVAÇÃO MECÂNICA, SEM ALARGAMENTO DE BASE, CONCRETO USINADO E LANÇADO COM BOMBA OU DIRETAMENTE DO CAMINHÃO. AF_01/2018</t>
  </si>
  <si>
    <t xml:space="preserve">TUBULÃO A CÉU ABERTO, DIÂMETRO DO FUSTE DE 80 CM, PROFUNDIDADE MAIOR QUE 5 M E MENOR OU IGUAL A 10M, ESCAVAÇÃO MECÂNICA, SEM ALARGAMENTO DE BASE, CONCRETO USINADO E LANÇADO COM BOMBA OU DIRETAMENTE DO CAMINHÃO. AF_01/2018</t>
  </si>
  <si>
    <t xml:space="preserve">TUBULÃO A CÉU ABERTO, DIÂMETRO DO FUSTE DE 100 CM, PROFUNDIDADE MAIOR QUE 5 M E MENOR OU IGUAL A 10M, ESCAVAÇÃO MECÂNICA, SEM ALARGAMENTO DE BASE, CONCRETO USINADO E LANÇADO COM BOMBA OU DIRETAMENTE DO CAMINHÃO. AF_01/2018</t>
  </si>
  <si>
    <t xml:space="preserve">TUBULÃO A CÉU ABERTO, DIÂMETRO DO FUSTE DE 120 CM, PROFUNDIDADE MAIOR QUE 5 M E MENOR OU IGUAL A 10M, ESCAVAÇÃO MECÂNICA, SEM ALARGAMENTO DE BASE, CONCRETO USINADO E LANÇADO COM BOMBA OU DIRETAMENTE DO CAMINHÃO. AF_01/2018</t>
  </si>
  <si>
    <t xml:space="preserve">TUBULÃO A CÉU ABERTO, DIÂMETRO DO FUSTE DE 70 CM, PROFUNDIDADE MAIOR QUE 10M, ESCAVAÇÃO MECÂNICA, SEM ALARGAMENTO DE BASE, CONCRETO USINADO E LANÇADO COM BOMBA OU DIRETAMENTE DO CAMINHÃO. AF_01/2018</t>
  </si>
  <si>
    <t xml:space="preserve">TUBULÃO A CÉU ABERTO, DIÂMETRO DO FUSTE DE 80 CM, PROFUNDIDADE MAIOR QUE 10M, ESCAVAÇÃO MECÂNICA, SEM ALARGAMENTO DE BASE, CONCRETO USINADO E LANÇADO COM BOMBA OU DIRETAMENTE DO CAMINHÃO. AF_01/2018</t>
  </si>
  <si>
    <t xml:space="preserve">TUBULÃO A CÉU ABERTO, DIÂMETRO DO FUSTE DE 100 CM, PROFUNDIDADE MAIOR QUE 10M, ESCAVAÇÃO MECÂNICA, SEM ALARGAMENTO DE BASE, CONCRETO USINADO E LANÇADO COM BOMBA OU DIRETAMENTE DO CAMINHÃO. AF_01/2018</t>
  </si>
  <si>
    <t xml:space="preserve">TUBULÃO A CÉU ABERTO, DIÂMETRO DO FUSTE DE 120 CM, PROFUNDIDADE MAIOR QUE 10M, ESCAVAÇÃO MECÂNICA, SEM ALARGAMENTO DE BASE, CONCRETO USINADO E LANÇADO COM BOMBA OU DIRETAMENTE DO CAMINHÃO. AF_01/2018</t>
  </si>
  <si>
    <t xml:space="preserve">ALARGAMENTO DE BASE DE TUBULÃO A CÉU ABERTO, ESCAVAÇÃO MANUAL, CONCRETO FEITO EM OBRA E LANÇADO COM JERICA. AF_01/2018</t>
  </si>
  <si>
    <t xml:space="preserve">ALARGAMENTO DE BASE DE TUBULÃO A CÉU ABERTO, ESCAVAÇÃO MANUAL, CONCRETO USINADO E LANÇADO COM BOMBA OU DIRETAMENTE DO CAMINHÃO. AF_01/2018</t>
  </si>
  <si>
    <t xml:space="preserve">ESTACA PRÉ-MOLDADA DE CONCRETO, SEÇÃO QUADRADA, CAPACIDADE DE 25 TONELADAS, COMPRIMENTO TOTAL CRAVADO ATÉ 5M, BATE-ESTACAS POR GRAVIDADE SOBRE ROLOS (EXCLUSIVE MOBILIZAÇÃO E DESMOBILIZAÇÃO). AF_03/2016</t>
  </si>
  <si>
    <t xml:space="preserve">ESTACA PRÉ-MOLDADA DE CONCRETO, SEÇÃO QUADRADA, CAPACIDADE DE 50 TONELADAS, COMPRIMENTO TOTAL CRAVADO ATÉ 5M, BATE-ESTACAS POR GRAVIDADE SOBRE ROLOS (EXCLUSIVE MOBILIZAÇÃO E DESMOBILIZAÇÃO). AF_03/2016</t>
  </si>
  <si>
    <t xml:space="preserve">ESTACA PRÉ-MOLDADA DE CONCRETO CENTRIFUGADO, SEÇÃO CIRCULAR, CAPACIDADE DE 100 TONELADAS, COMPRIMENTO TOTAL CRAVADO ATÉ 5M, BATE-ESTACAS POR GRAVIDADE SOBRE ROLOS (EXCLUSIVE MOBILIZAÇÃO E DESMOBILIZAÇÃO). AF_03/2016</t>
  </si>
  <si>
    <t xml:space="preserve">ESTACA PRÉ-MOLDADA DE CONCRETO, SEÇÃO QUADRADA, CAPACIDADE DE 25 TONELADAS, COMPRIMENTO TOTAL CRAVADO ACIMA DE 5M ATÉ 12M, BATE-ESTACAS POR GRAVIDADE SOBRE ROLOS (EXCLUSIVE MOBILIZAÇÃO E DESMOBILIZAÇÃO). AF_03/2016</t>
  </si>
  <si>
    <t xml:space="preserve">ESTACA PRÉ-MOLDADA DE CONCRETO, SEÇÃO QUADRADA, CAPACIDADE DE 50 TONELADAS, COMPRIMENTO TOTAL CRAVADO ACIMA DE 5M ATÉ 12M, BATE-ESTACAS POR GRAVIDADE SOBRE ROLOS (EXCLUSIVE MOBILIZAÇÃO E DESMOBILIZAÇÃO). AF_03/2016</t>
  </si>
  <si>
    <t xml:space="preserve">ESTACA PRÉ-MOLDADA DE CONCRETO CENTRIFUGADO, SEÇÃO CIRCULAR, CAPACIDADE DE 100 TONELADAS, COMPRIMENTO TOTAL CRAVADO ACIMA DE 5M ATÉ 12M, BATE-ESTACAS POR GRAVIDADE SOBRE ROLOS (EXCLUSIVE MOBILIZAÇÃO E DESMOBILIZAÇÃO). AF_03/2016</t>
  </si>
  <si>
    <t xml:space="preserve">ESTACA PRÉ-MOLDADA DE CONCRETO, SEÇÃO QUADRADA, CAPACIDADE DE 25 TONELADAS COMPRIMENTO TOTAL CRAVADO ACIMA DE 12M, BATE-ESTACAS POR GRAVIDADE SOBRE ROLOS (EXCLUSIVE MOBILIZAÇÃO E DESMOBILIZAÇÃO). AF_03/2016</t>
  </si>
  <si>
    <t xml:space="preserve">ESTACA PRÉ-MOLDADA DE CONCRETO, SEÇÃO QUADRADA, CAPACIDADE DE 50 TONELADAS, COMPRIMENTO TOTAL CRAVADO ACIMA DE 12M, BATE-ESTACAS POR GRAVIDADE SOBRE ROLOS (EXCLUSIVE MOBILIZAÇÃO E DESMOBILIZAÇÃO). AF_03/2016</t>
  </si>
  <si>
    <t xml:space="preserve">ESTACA PRÉ-MOLDADA DE CONCRETO CENTRIFUGADO, SEÇÃO CIRCULAR, CAPACIDADE DE 100 TONELADAS, COMPRIMENTO TOTAL CRAVADO ACIMA DE 12M, BATE-ESTACAS POR GRAVIDADE SOBRE ROLOS (EXCLUSIVE MOBILIZAÇÃO E DESMOBILIZAÇÃO). AF_03/2016</t>
  </si>
  <si>
    <t xml:space="preserve">ESTACA HÉLICE CONTÍNUA, DIÂMETRO DE 30 CM, COMPRIMENTO TOTAL ATÉ 15 M, PERFURATRIZ COM TORQUE DE 170 KN.M (EXCLUSIVE MOBILIZAÇÃO E DESMOBILIZAÇÃO). AF_02/2015</t>
  </si>
  <si>
    <t xml:space="preserve">ESTACA HÉLICE CONTÍNUA, DIÂMETRO DE 30 CM, COMPRIMENTO TOTAL ACIMA DE 15 M ATÉ 20 M, PERFURATRIZ COM TORQUE DE 170 KN.M (EXCLUSIVE MOBILIZAÇÃO E DESMOBILIZAÇÃO). AF_02/2015</t>
  </si>
  <si>
    <t xml:space="preserve">ESTACA HÉLICE CONTÍNUA, DIÂMETRO DE 50 CM, COMPRIMENTO TOTAL ATÉ 15 M, PERFURATRIZ COM TORQUE DE 170 KN.M (EXCLUSIVE MOBILIZAÇÃO E DESMOBILIZAÇÃO). AF_02/2015</t>
  </si>
  <si>
    <t xml:space="preserve">ESTACA HÉLICE CONTÍNUA, DIÂMETRO DE 50 CM, COMPRIMENTO TOTAL ACIMA DE 15 M ATÉ 30 M, PERFURATRIZ COM TORQUE DE 170 KN.M (EXCLUSIVE MOBILIZAÇÃO E DESMOBILIZAÇÃO). AF_02/2015</t>
  </si>
  <si>
    <t xml:space="preserve">ESTACA HÉLICE CONTÍNUA, DIÂMETRO DE 70 CM, COMPRIMENTO TOTAL ATÉ 15 M, PERFURATRIZ COM TORQUE DE 170 KN.M (EXCLUSIVE MOBILIZAÇÃO E DESMOBILIZAÇÃO). AF_02/2015</t>
  </si>
  <si>
    <t xml:space="preserve">ESTACA HÉLICE CONTÍNUA, DIÂMETRO DE 70 CM, COMPRIMENTO TOTAL ACIMA DE 15 M ATÉ 30 M, PERFURATRIZ COM TORQUE DE 170 KN.M (EXCLUSIVE MOBILIZAÇÃO E DESMOBILIZAÇÃO). AF_02/2015</t>
  </si>
  <si>
    <t xml:space="preserve">ESTACA HÉLICE CONTÍNUA, DIÂMETRO DE 80 CM, COMPRIMENTO TOTAL ATÉ 30 M, PERFURATRIZ COM TORQUE DE 170 KN.M (EXCLUSIVE MOBILIZAÇÃO E DESMOBILIZAÇÃO). AF_02/2015</t>
  </si>
  <si>
    <t xml:space="preserve">ESTACA HÉLICE CONTÍNUA, DIÂMETRO DE 90 CM, COMPRIMENTO TOTAL ATÉ 30 M, PERFURATRIZ COM TORQUE DE 263 KN.M (EXCLUSIVE MOBILIZAÇÃO E DESMOBILIZAÇÃO). AF_02/2015</t>
  </si>
  <si>
    <t xml:space="preserve">ESTACA ESCAVADA MECANICAMENTE, SEM FLUIDO ESTABILIZANTE, COM 25 CM DE DIÂMETRO, ATÉ 9 M DE COMPRIMENTO, CONCRETO LANÇADO POR CAMINHÃO BETONEIRA (EXCLUSIVE MOBILIZAÇÃO E DESMOBILIZAÇÃO). AF_02/2015</t>
  </si>
  <si>
    <t xml:space="preserve">ESTACA ESCAVADA MECANICAMENTE, SEM FLUIDO ESTABILIZANTE, COM 25 CM DE DIÂMETRO, ACIMA DE 9 M DE COMPRIMENTO, CONCRETO LANÇADO POR CAMINHÃO BETONEIRA (EXCLUSIVE MOBILIZAÇÃO E DESMOBILIZAÇÃO). AF_02/2015</t>
  </si>
  <si>
    <t xml:space="preserve">ESTACA ESCAVADA MECANICAMENTE, SEM FLUIDO ESTABILIZANTE, COM 25 CM DE DIÂMETRO, ATÉ 9 M DE COMPRIMENTO, CONCRETO LANÇADO MANUALMENTE (EXCLUSIVE MOBILIZAÇÃO E DESMOBILIZAÇÃO). AF_02/2015</t>
  </si>
  <si>
    <t xml:space="preserve">ESTACA ESCAVADA MECANICAMENTE, SEM FLUIDO ESTABILIZANTE, COM 25 CM DE DIÂMETRO, ACIMA DE 9 M DE COMPRIMENTO, CONCRETO LANÇADO MANUALMENTE (EXCLUSIVE MOBILIZAÇÃO E DESMOBILIZAÇÃO). AF_02/2015</t>
  </si>
  <si>
    <t xml:space="preserve">ESTACA ESCAVADA MECANICAMENTE, SEM FLUIDO ESTABILIZANTE, COM 40 CM DE DIÂMETRO, ATÉ 9 M DE COMPRIMENTO, CONCRETO LANÇADO POR CAMINHÃO BETONEIRA (EXCLUSIVE MOBILIZAÇÃO E DESMOBILIZAÇÃO). AF_02/2015</t>
  </si>
  <si>
    <t xml:space="preserve">ESTACA ESCAVADA MECANICAMENTE, SEM FLUIDO ESTABILIZANTE, COM 40 CM DE DIÂMETRO, ACIMA DE 9 M ATÉ 15 M DE COMPRIMENTO, CONCRETO LANÇADO POR CAMINHÃO BETONEIRA (EXCLUSIVE MOBILIZAÇÃO E DESMOBILIZAÇÃO). AF_02/2015</t>
  </si>
  <si>
    <t xml:space="preserve">ESTACA ESCAVADA MECANICAMENTE, SEM FLUIDO ESTABILIZANTE, COM 40 CM DE DIÂMETRO, ACIMA DE 15 M DE COMPRIMENTO, CONCRETO LANÇADO POR CAMINHÃO BETONEIRA (EXCLUSIVE MOBILIZAÇÃO E DESMOBILIZAÇÃO). AF_02/2015</t>
  </si>
  <si>
    <t xml:space="preserve">ESTACA ESCAVADA MECANICAMENTE, SEM FLUIDO ESTABILIZANTE, COM 60 CM DE DIÂMETRO, ATÉ 9 M DE COMPRIMENTO, CONCRETO LANÇADO POR CAMINHÃO BETONEIRA (EXCLUSIVE MOBILIZAÇÃO E DESMOBILIZAÇÃO). AF_02/2015</t>
  </si>
  <si>
    <t xml:space="preserve">ESTACA ESCAVADA MECANICAMENTE, SEM FLUIDO ESTABILIZANTE, COM 60 CM DE DIÂMETRO, ACIMA DE 9 M ATÉ 15 M DE COMPRIMENTO, CONCRETO LANÇADO POR CAMINHÃO BETONEIRA (EXCLUSIVE MOBILIZAÇÃO E DESMOBILIZAÇÃO). AF_02/2015</t>
  </si>
  <si>
    <t xml:space="preserve">ESTACA ESCAVADA MECANICAMENTE, SEM FLUIDO ESTABILIZANTE, COM 60 CM DE DIÂMETRO, ACIMA DE 15 M DE COMPRIMENTO, CONCRETO LANÇADO POR CAMINHÃO BETONEIRA (EXCLUSIVE MOBILIZAÇÃO E DESMOBILIZAÇÃO). AF_02/2015</t>
  </si>
  <si>
    <t xml:space="preserve">ESTACA ESCAVADA MECANICAMENTE, SEM FLUIDO ESTABILIZANTE, COM 60 CM DE DIÂMETRO, ATÉ 9 M DE COMPRIMENTO, CONCRETO LANÇADO POR BOMBA LANÇA (EXCLUSIVE MOBILIZAÇÃO E DESMOBILIZAÇÃO). AF_02/2015</t>
  </si>
  <si>
    <t xml:space="preserve">ESTACA ESCAVADA MECANICAMENTE, SEM FLUIDO ESTABILIZANTE, COM 60 CM DE DIÂMETRO, ACIMA DE 9 M ATÉ 15 M DE COMPRIMENTO, CONCRETO LANÇADO POR BOMBA LANÇA (EXCLUSIVE MOBILIZAÇÃO E DESMOBILIZAÇÃO). AF_02/2015</t>
  </si>
  <si>
    <t xml:space="preserve">ESTACA ESCAVADA MECANICAMENTE, SEM FLUIDO ESTABILIZANTE, COM 60 CM DE DIÂMETRO, ACIMA DE 15 M DE COMPRIMENTO, CONCRETO LANÇADO POR BOMBA LANÇA (EXCLUSIVE MOBILIZAÇÃO E DESMOBILIZAÇÃO). AF_02/2015</t>
  </si>
  <si>
    <t xml:space="preserve">ARRASAMENTO MECANICO DE ESTACA DE CONCRETO ARMADO, DIAMETROS DE ATÉ 40 CM. AF_11/2016</t>
  </si>
  <si>
    <t xml:space="preserve">ARRASAMENTO MECANICO DE ESTACA DE CONCRETO ARMADO, DIAMETROS DE 41 CM A 60 CM. AF_11/2016</t>
  </si>
  <si>
    <t xml:space="preserve">ARRASAMENTO MECANICO DE ESTACA DE CONCRETO ARMADO, DIAMETROS DE 61 CM A 80 CM. AF_11/2016</t>
  </si>
  <si>
    <t xml:space="preserve">ARRASAMENTO MECANICO DE ESTACA DE CONCRETO ARMADO, DIAMETROS DE 81 CM A 100 CM. AF_11/2016</t>
  </si>
  <si>
    <t xml:space="preserve">ARRASAMENTO MECANICO DE ESTACA DE CONCRETO ARMADO, DIAMETROS DE 101 CM A 150 CM. AF_11/2016</t>
  </si>
  <si>
    <t xml:space="preserve">ARRASAMENTO DE ESTACA METÁLICA, PERFIL LAMINADO TIPO I FAMÍLIA 250. AF_11/2016</t>
  </si>
  <si>
    <t xml:space="preserve">ARRASAMENTO DE ESTACA METÁLICA, PERFIL LAMINADO TIPO H FAMÍLIA 250. AF_11/2016</t>
  </si>
  <si>
    <t xml:space="preserve">ARRASAMENTO DE ESTACA METÁLICA, PERFIL LAMINADO TIPO H FAMÍLIA 310. AF_11/2016</t>
  </si>
  <si>
    <t xml:space="preserve">ESTACA RAIZ, DIÂMETRO DE 20 CM, COMPRIMENTO DE ATÉ 10 M, SEM PRESENÇA DE ROCHA. AF_04/2017</t>
  </si>
  <si>
    <t xml:space="preserve">ESTACA RAIZ, DIÂMETRO DE 31 CM, COMPRIMENTO DE ATÉ 10 M, SEM PRESENÇA DE ROCHA. AF_05/2017</t>
  </si>
  <si>
    <t xml:space="preserve">ESTACA RAIZ, DIÂMETRO DE 40 CM, COMPRIMENTO DE ATÉ 10 M, SEM PRESENÇA DE ROCHA. AF_05/2017</t>
  </si>
  <si>
    <t xml:space="preserve">ESTACA RAIZ, DIÂMETRO DE 45 CM, COMPRIMENTO DE ATÉ 10 M, SEM PRESENÇA DE ROCHA. AF_05/2017</t>
  </si>
  <si>
    <t xml:space="preserve">ESTACA RAIZ, DIÂMETRO DE 20 CM, COMPRIMENTO DE 11 A 20 M, SEM PRESENÇA DE ROCHA. AF_05/2017</t>
  </si>
  <si>
    <t xml:space="preserve">ESTACA RAIZ, DIÂMETRO DE 31 CM, COMPRIMENTO DE 11 A 20 M, SEM PRESENÇA DE ROCHA. AF_05/2017</t>
  </si>
  <si>
    <t xml:space="preserve">ESTACA RAIZ, DIÂMETRO DE 40 CM, COMPRIMENTO DE 11 A 20 M, SEM PRESENÇA DE ROCHA. AF_05/2017</t>
  </si>
  <si>
    <t xml:space="preserve">ESTACA RAIZ, DIÂMETRO DE 45 CM, COMPRIMENTO DE 11 A 20 M, SEM PRESENÇA DE ROCHA. AF_05/2017</t>
  </si>
  <si>
    <t xml:space="preserve">ESTACA RAIZ, DIÂMETRO DE 20 CM, COMPRIMENTO DE 21 A 30 M, SEM PRESENÇA DE ROCHA. AF_05/2017</t>
  </si>
  <si>
    <t xml:space="preserve">ESTACA RAIZ, DIÂMETRO DE 31 CM, COMPRIMENTO DE 21 A 30 M, SEM PRESENÇA DE ROCHA. AF_05/2017</t>
  </si>
  <si>
    <t xml:space="preserve">ESTACA RAIZ, DIÂMETRO DE 40 CM, COMPRIMENTO DE 21 A 30 M, SEM PRESENÇA DE ROCHA. AF_05/2017</t>
  </si>
  <si>
    <t xml:space="preserve">ESTACA RAIZ, DIÂMETRO DE 45 CM, COMPRIMENTO DE 21 A 30 M, SEM PRESENÇA DE ROCHA. AF_05/2017</t>
  </si>
  <si>
    <t xml:space="preserve">ESTACA RAIZ, DIÂMETRO DE 20 CM, COMPRIMENTO DE ATÉ 10 M, COM PRESENÇA DE ROCHA. AF_05/2017</t>
  </si>
  <si>
    <t xml:space="preserve">ESTACA RAIZ, DIÂMETRO DE 31 CM, COMPRIMENTO DE ATÉ 10 M, COM PRESENÇA DE ROCHA. AF_05/2017</t>
  </si>
  <si>
    <t xml:space="preserve">ESTACA RAIZ, DIÂMETRO DE 40 CM, COMPRIMENTO DE ATÉ 10 M, COM PRESENÇA DE ROCHA. AF_05/2017</t>
  </si>
  <si>
    <t xml:space="preserve">ESTACA RAIZ, DIÂMETRO DE 45 CM, COMPRIMENTO DE ATÉ 10 M, COM PRESENÇA DE ROCHA. AF_05/2017</t>
  </si>
  <si>
    <t xml:space="preserve">ESTACA RAIZ, DIÂMETRO DE 20 CM, COMPRIMENTO DE 11 A 20 M, COM PRESENÇA DE ROCHA. AF_05/2017</t>
  </si>
  <si>
    <t xml:space="preserve">ESTACA RAIZ, DIÂMETRO DE 31 CM, COMPRIMENTO DE 11 A 20 M, COM PRESENÇA DE ROCHA. AF_05/2017</t>
  </si>
  <si>
    <t xml:space="preserve">ESTACA RAIZ, DIÂMETRO DE 40 CM, COMPRIMENTO DE 11 A 20 M, COM PRESENÇA DE ROCHA. AF_05/2017</t>
  </si>
  <si>
    <t xml:space="preserve">ESTACA RAIZ, DIÂMETRO DE 45 CM, COMPRIMENTO DE 11 A 20 M, COM PRESENÇA DE ROCHA. AF_05/2017</t>
  </si>
  <si>
    <t xml:space="preserve">ESTACA RAIZ, DIÂMETRO DE 20 CM, COMPRIMENTO DE 21 A 30 M, COM PRESENÇA DE ROCHA. AF_05/2017</t>
  </si>
  <si>
    <t xml:space="preserve">ESTACA RAIZ, DIÂMETRO DE 31 CM, COMPRIMENTO DE 21 A 30 M, COM PRESENÇA DE ROCHA. AF_05/2017</t>
  </si>
  <si>
    <t xml:space="preserve">ESTACA RAIZ, DIÂMETRO DE 40 CM, COMPRIMENTO DE 21 A 30 M, COM PRESENÇA DE ROCHA. AF_05/2017</t>
  </si>
  <si>
    <t xml:space="preserve">ESTACA RAIZ, DIÂMETRO DE 45 CM, COMPRIMENTO DE 21 A 30 M, COM PRESENÇA DE ROCHA. AF_05/2017</t>
  </si>
  <si>
    <t xml:space="preserve">ESTACA BROCA DE CONCRETO, DIÃMETRO DE 20 CM, PROFUNDIDADE DE ATÉ 3 M, ESCAVAÇÃO MANUAL COM TRADO CONCHA, NÃO ARMADA. AF_03/2018</t>
  </si>
  <si>
    <t xml:space="preserve">ESTACA BROCA DE CONCRETO, DIÃMETRO DE 25 CM, PROFUNDIDADE DE ATÉ 3 M, ESCAVAÇÃO MANUAL COM TRADO CONCHA, NÃO ARMADA. AF_03/2018</t>
  </si>
  <si>
    <t xml:space="preserve">ESTACA BROCA DE CONCRETO, DIÂMETRO DE 30 CM, PROFUNDIDADE DE ATÉ 3 M, ESCAVAÇÃO MANUAL COM TRADO CONCHA, NÃO ARMADA. AF_03/2018</t>
  </si>
  <si>
    <t xml:space="preserve">ESTACA METÁLICA PARA CONTENÇÃO, COMPRIMENTO TOTAL CRAVADO DE ATÉ 10 M (EXCLUSIVE MOBILIZAÇÃO E DESMOBILIZAÇÃO). AF_07/2019</t>
  </si>
  <si>
    <t xml:space="preserve">ESTACA METÁLICA PARA CONTENÇÃO, COMPRIMENTO TOTAL CRAVADO MAIOR DO QUE 10 M E MENOR OU IGUAL A 20 M (EXCLUSIVE MOBILIZAÇÃO E DESMOBILIZAÇÃO). AF_07/2019</t>
  </si>
  <si>
    <t xml:space="preserve">ESTACA METÁLICA PARA CONTENÇÃO, COMPRIMENTO TOTAL CRAVADO MAIOR DO QUE 20 M E MENOR OU IGUAL A 30 M (EXCLUSIVE MOBILIZAÇÃO E DESMOBILIZAÇÃO). AF_07/2019</t>
  </si>
  <si>
    <t xml:space="preserve">LASTRO DE CONCRETO, PREPARO MECÂNICO, INCLUSOS ADITIVO IMPERMEABILIZANTE, LANÇAMENTO E ADENSAMENTO</t>
  </si>
  <si>
    <t xml:space="preserve">LASTRO DE CONCRETO MAGRO, APLICADO EM PISOS OU RADIERS, ESPESSURA DE 3 CM. AF_07/2016</t>
  </si>
  <si>
    <t xml:space="preserve">LASTRO DE CONCRETO MAGRO, APLICADO EM PISOS OU RADIERS, ESPESSURA DE 5 CM. AF_07/2016</t>
  </si>
  <si>
    <t xml:space="preserve">LASTRO DE CONCRETO MAGRO, APLICADO EM BLOCOS DE COROAMENTO OU SAPATAS. AF_08/2017</t>
  </si>
  <si>
    <t xml:space="preserve">LASTRO DE CONCRETO MAGRO, APLICADO EM BLOCOS DE COROAMENTO OU SAPATAS, ESPESSURA DE 3 CM. AF_08/2017</t>
  </si>
  <si>
    <t xml:space="preserve">LASTRO DE CONCRETO MAGRO, APLICADO EM BLOCOS DE COROAMENTO OU SAPATAS, ESPESSURA DE 5 CM. AF_08/2017</t>
  </si>
  <si>
    <t xml:space="preserve">LASTRO DE CONCRETO MAGRO, APLICADO EM PISOS OU RADIERS. AF_08/2017</t>
  </si>
  <si>
    <t xml:space="preserve">LASTRO COM MATERIAL GRANULAR, APLICAÇÃO EM BLOCOS DE COROAMENTO, ESPESSURA DE *5 CM*. AF_08/2017</t>
  </si>
  <si>
    <t xml:space="preserve">LASTRO COM MATERIAL GRANULAR, APLICAÇÃO EM PISOS OU RADIERS, ESPESSURA DE *5 CM*. AF_08/2017</t>
  </si>
  <si>
    <t xml:space="preserve">LASTRO COM MATERIAL GRANULAR, APLICADO EM BLOCOS DE COROAMENTO, ESPESSURA DE *10 CM*. AF_08/2017</t>
  </si>
  <si>
    <t xml:space="preserve">LASTRO COM MATERIAL GRANULAR (PEDRA BRITADA N.2), APLICADO EM PISOS OU RADIERS, ESPESSURA DE *10 CM*. AF_08/2017</t>
  </si>
  <si>
    <t xml:space="preserve">ESCAVAÇÃO MANUAL DE VIGA DE BORDA PARA RADIER. AF_09/2017</t>
  </si>
  <si>
    <t xml:space="preserve">COMPACTAÇÃO MECÂNICA DE SOLO PARA EXECUÇÃO DE RADIER, COM COMPACTADOR DE SOLOS A PERCUSSÃO. AF_09/2017</t>
  </si>
  <si>
    <t xml:space="preserve">COMPACTAÇÃO MECÂNICA DE SOLO PARA EXECUÇÃO DE RADIER, COM COMPACTADOR DE SOLOS TIPO PLACA VIBRATÓRIA. AF_09/2017</t>
  </si>
  <si>
    <t xml:space="preserve">CONCRETAGEM DE RADIER, PISO OU LAJE SOBRE SOLO, FCK 30 MPA, PARA ESPESSURA DE 10 CM - LANÇAMENTO, ADENSAMENTO E ACABAMENTO. AF_09/2017</t>
  </si>
  <si>
    <t xml:space="preserve">CONCRETAGEM DE RADIER, PISO OU LAJE SOBRE SOLO, FCK 30 MPA, PARA ESPESSURA DE 15 CM - LANÇAMENTO, ADENSAMENTO E ACABAMENTO. AF_09/2017</t>
  </si>
  <si>
    <t xml:space="preserve">CONCRETAGEM DE RADIER, PISO OU LAJE SOBRE SOLO, FCK 30 MPA, PARA ESPESSURA DE 20 CM - LANÇAMENTO, ADENSAMENTO E ACABAMENTO. AF_09/2017</t>
  </si>
  <si>
    <t xml:space="preserve">LASTRO COM MATERIAL GRANULAR (PEDRA BRITADA N.3), APLICADO EM PISOS OU RADIERS, ESPESSURA DE *10 CM*. AF_07/2019</t>
  </si>
  <si>
    <t xml:space="preserve">LASTRO COM MATERIAL GRANULAR (AREIA MÉDIA), APLICADO EM PISOS OU RADIERS, ESPESSURA DE *10 CM*. AF_07/2019</t>
  </si>
  <si>
    <t xml:space="preserve">LASTRO COM MATERIAL GRANULAR (PEDRA BRITADA N.1 E PEDRA BRITADA N.2), APLICADO EM PISOS OU RADIERS, ESPESSURA DE *10 CM*. AF_07/2019</t>
  </si>
  <si>
    <t xml:space="preserve">FORMAS MANUSEÁVEIS PARA PAREDES DE CONCRETO MOLDADAS IN LOCO, DE EDIFICAÇÕES DE MULTIPLOS PAVIMENTO, EM PLATIBANDA. AF_06/2015</t>
  </si>
  <si>
    <t xml:space="preserve">FORMAS MANUSEÁVEIS PARA PAREDES DE CONCRETO MOLDADAS IN LOCO, DE EDIFICAÇÕES DE MULTIPLOS PAVIMENTOS, EM FACES INTERNAS DE PAREDES. AF_06/2015</t>
  </si>
  <si>
    <t xml:space="preserve">FORMAS MANUSEÁVEIS PARA PAREDES DE CONCRETO MOLDADAS IN LOCO, DE EDIFICAÇÕES DE MULTIPLOS PAVIMENTOS, EM LAJES. AF_06/2015</t>
  </si>
  <si>
    <t xml:space="preserve">FORMAS MANUSEÁVEIS PARA PAREDES DE CONCRETO MOLDADAS IN LOCO, DE EDIFICAÇÕES DE MULTIPLOS PAVIMENTOS, EM PANOS DE FACHADA COM VÃOS. AF_06/2015</t>
  </si>
  <si>
    <t xml:space="preserve">FORMAS MANUSEÁVEIS PARA PAREDES DE CONCRETO MOLDADAS IN LOCO, DE EDIFICAÇÕES DE MULTIPLOS PAVIMENTOS, EM PANOS DE FACHADA SEM VÃOS. AF_06/2015</t>
  </si>
  <si>
    <t xml:space="preserve">FORMAS MANUSEÁVEIS PARA PAREDES DE CONCRETO MOLDADAS IN LOCO, DE EDIFICAÇÕES DE MULTIPLOS PAVIMENTOS, EM PANOS DE FACHADA COM VARANDAS. AF_06/2015</t>
  </si>
  <si>
    <t xml:space="preserve">FORMAS MANUSEÁVEIS PARA PAREDES DE CONCRETO MOLDADAS IN LOCO, DE EDIFICAÇÕES DE PAVIMENTO ÚNICO, EM FACES INTERNAS DE PAREDES. AF_06/2015</t>
  </si>
  <si>
    <t xml:space="preserve">FORMAS MANUSEÁVEIS PARA PAREDES DE CONCRETO MOLDADAS IN LOCO, DE EDIFICAÇÕES DE PAVIMENTO ÚNICO, EM LAJES. AF_06/2015</t>
  </si>
  <si>
    <t xml:space="preserve">FORMAS MANUSEÁVEIS PARA PAREDES DE CONCRETO MOLDADAS IN LOCO, DE EDIFICAÇÕES DE PAVIMENTO ÚNICO, EM PANOS DE FACHADA COM VÃOS. AF_06/2015</t>
  </si>
  <si>
    <t xml:space="preserve">FORMAS MANUSEÁVEIS PARA PAREDES DE CONCRETO MOLDADAS IN LOCO, DE EDIFICAÇÕES DE PAVIMENTO ÚNICO, EM PANOS DE FACHADA SEM VÃOS. AF_06/2015</t>
  </si>
  <si>
    <t xml:space="preserve">FORMAS MANUSEÁVEIS PARA PAREDES DE CONCRETO MOLDADAS IN LOCO, DE EDIFICAÇÕES DE PAVIMENTO ÚNICO, EM PANOS DE FACHADA COM VARANDA. AF_06/2015</t>
  </si>
  <si>
    <t xml:space="preserve">FABRICAÇÃO DE FÔRMA PARA PILARES E ESTRUTURAS SIMILARES, EM CHAPA DE MADEIRA COMPENSADA RESINADA, E = 17 MM. AF_12/2015</t>
  </si>
  <si>
    <t xml:space="preserve">FABRICAÇÃO DE FÔRMA PARA PILARES E ESTRUTURAS SIMILARES, EM CHAPA DE MADEIRA COMPENSADA PLASTIFICADA, E = 18 MM. AF_12/2015</t>
  </si>
  <si>
    <t xml:space="preserve">FABRICAÇÃO DE FÔRMA PARA VIGAS, EM CHAPA DE MADEIRA COMPENSADA RESINADA, E = 17 MM. AF_12/2015</t>
  </si>
  <si>
    <t xml:space="preserve">FABRICAÇÃO DE FÔRMA PARA VIGAS, EM CHAPA DE MADEIRA COMPENSADA PLASTIFICADA, E = 18 MM. AF_12/2015</t>
  </si>
  <si>
    <t xml:space="preserve">FABRICAÇÃO DE FÔRMA PARA LAJES, EM CHAPA DE MADEIRA COMPENSADA RESINADA, E = 17 MM. AF_12/2015</t>
  </si>
  <si>
    <t xml:space="preserve">FABRICAÇÃO DE FÔRMA PARA LAJES, EM CHAPA DE MADEIRA COMPENSADA PLASTIFICADA, E = 18 MM. AF_12/2015</t>
  </si>
  <si>
    <t xml:space="preserve">FABRICAÇÃO DE FÔRMA PARA PILARES E ESTRUTURAS SIMILARES, EM MADEIRA SERRADA, E=25 MM. AF_12/2015</t>
  </si>
  <si>
    <t xml:space="preserve">FABRICAÇÃO DE FÔRMA PARA VIGAS, COM MADEIRA SERRADA, E = 25 MM. AF_12/2015</t>
  </si>
  <si>
    <t xml:space="preserve">FABRICAÇÃO DE FÔRMA PARA LAJES, EM MADEIRA SERRADA, E=25 MM. AF_12/2015</t>
  </si>
  <si>
    <t xml:space="preserve">FABRICAÇÃO DE ESCORAS DE VIGA DO TIPO GARFO, EM MADEIRA. AF_12/2015</t>
  </si>
  <si>
    <t xml:space="preserve">FABRICAÇÃO DE ESCORAS DO TIPO PONTALETE, EM MADEIRA. AF_12/2015</t>
  </si>
  <si>
    <t xml:space="preserve">MONTAGEM E DESMONTAGEM DE FÔRMA DE PILARES RETANGULARES E ESTRUTURAS SIMILARES COM ÁREA MÉDIA DAS SEÇÕES MENOR OU IGUAL A 0,25 M², PÉ-DIREITO SIMPLES, EM MADEIRA SERRADA, 1 UTILIZAÇÃO. AF_12/2015</t>
  </si>
  <si>
    <t xml:space="preserve">MONTAGEM E DESMONTAGEM DE FÔRMA DE PILARES RETANGULARES E ESTRUTURAS SIMILARES COM ÁREA MÉDIA DAS SEÇÕES MAIOR QUE 0,25 M², PÉ-DIREITO SIMPLES, EM MADEIRA SERRADA, 1 UTILIZAÇÃO. AF_12/2015</t>
  </si>
  <si>
    <t xml:space="preserve">MONTAGEM E DESMONTAGEM DE FÔRMA DE PILARES RETANGULARES E ESTRUTURAS SIMILARES COM ÁREA MÉDIA DAS SEÇÕES MENOR OU IGUAL A 0,25 M², PÉ-DIREITO SIMPLES, EM MADEIRA SERRADA, 2 UTILIZAÇÕES. AF_12/2015</t>
  </si>
  <si>
    <t xml:space="preserve">MONTAGEM E DESMONTAGEM DE FÔRMA DE PILARES RETANGULARES E ESTRUTURAS SIMILARES COM ÁREA MÉDIA DAS SEÇÕES MAIOR QUE 0,25 M², PÉ-DIREITO SIMPLES, EM MADEIRA SERRADA, 2 UTILIZAÇÕES. AF_12/2015</t>
  </si>
  <si>
    <t xml:space="preserve">MONTAGEM E DESMONTAGEM DE FÔRMA DE PILARES RETANGULARES E ESTRUTURAS SIMILARES COM ÁREA MÉDIA DAS SEÇÕES MENOR OU IGUAL A 0,25 M², PÉ-DIREITO SIMPLES, EM MADEIRA SERRADA, 4 UTILIZAÇÕES. AF_12/2015</t>
  </si>
  <si>
    <t xml:space="preserve">MONTAGEM E DESMONTAGEM DE FÔRMA DE PILARES RETANGULARES E ESTRUTURAS SIMILARES COM ÁREA MÉDIA DAS SEÇÕES MAIOR QUE 0,25 M², PÉ-DIREITO SIMPLES, EM MADEIRA SERRADA, 4 UTILIZAÇÕES. AF_12/2015</t>
  </si>
  <si>
    <t xml:space="preserve">MONTAGEM E DESMONTAGEM DE FÔRMA DE PILARES RETANGULARES E ESTRUTURAS SIMILARES COM ÁREA MÉDIA DAS SEÇÕES MENOR OU IGUAL A 0,25 M², PÉ-DIREITO SIMPLES, EM CHAPA DE MADEIRA COMPENSADA RESINADA, 2 UTILIZAÇÕES. AF_12/2015</t>
  </si>
  <si>
    <t xml:space="preserve">MONTAGEM E DESMONTAGEM DE FÔRMA DE PILARES RETANGULARES E ESTRUTURAS SIMILARES COM ÁREA MÉDIA DAS SEÇÕES MAIOR QUE 0,25 M², PÉ-DIREITO SIMPLES, EM CHAPA DE MADEIRA COMPENSADA RESINADA, 2 UTILIZAÇÕES. AF_12/2015</t>
  </si>
  <si>
    <t xml:space="preserve">MONTAGEM E DESMONTAGEM DE FÔRMA DE PILARES RETANGULARES E ESTRUTURAS SIMILARES COM ÁREA MÉDIA DAS SEÇÕES MENOR OU IGUAL A 0,25 M², PÉ-DIREITO DUPLO, EM CHAPA DE MADEIRA COMPENSADA RESINADA, 2 UTILIZAÇÕES. AF_12/2015</t>
  </si>
  <si>
    <t xml:space="preserve">MONTAGEM E DESMONTAGEM DE FÔRMA DE PILARES RETANGULARES E ESTRUTURAS SIMILARES COM ÁREA MÉDIA DAS SEÇÕES MAIOR QUE 0,25 M², PÉ-DIREITO DUPLO, EM CHAPA DE MADEIRA COMPENSADA RESINADA, 2 UTILIZAÇÕES. AF_12/2015</t>
  </si>
  <si>
    <t xml:space="preserve">MONTAGEM E DESMONTAGEM DE FÔRMA DE PILARES RETANGULARES E ESTRUTURAS SIMILARES COM ÁREA MÉDIA DAS SEÇÕES MENOR OU IGUAL A 0,25 M², PÉ-DIREITO SIMPLES, EM CHAPA DE MADEIRA COMPENSADA RESINADA, 4 UTILIZAÇÕES. AF_12/2015</t>
  </si>
  <si>
    <t xml:space="preserve">MONTAGEM E DESMONTAGEM DE FÔRMA DE PILARES RETANGULARES E ESTRUTURAS SIMILARES COM ÁREA MÉDIA DAS SEÇÕES MAIOR QUE 0,25 M², PÉ-DIREITO SIMPLES, EM CHAPA DE MADEIRA COMPENSADA RESINADA, 4 UTILIZAÇÕES. AF_12/2015</t>
  </si>
  <si>
    <t xml:space="preserve">MONTAGEM E DESMONTAGEM DE FÔRMA DE PILARES RETANGULARES E ESTRUTURAS SIMILARES COM ÁREA MÉDIA DAS SEÇÕES MENOR OU IGUAL A 0,25 M², PÉ-DIREITO DUPLO, EM CHAPA DE MADEIRA COMPENSADA RESINADA, 4 UTILIZAÇÕES. AF_12/2015</t>
  </si>
  <si>
    <t xml:space="preserve">MONTAGEM E DESMONTAGEM DE FÔRMA DE PILARES RETANGULARES E ESTRUTURAS SIMILARES COM ÁREA MÉDIA DAS SEÇÕES MAIOR QUE 0,25 M², PÉ-DIREITO DUPLO, EM CHAPA DE MADEIRA COMPENSADA RESINADA, 4 UTILIZAÇÕES. AF_12/2015</t>
  </si>
  <si>
    <t xml:space="preserve">MONTAGEM E DESMONTAGEM DE FÔRMA DE PILARES RETANGULARES E ESTRUTURAS SIMILARES COM ÁREA MÉDIA DAS SEÇÕES MENOR OU IGUAL A 0,25 M², PÉ-DIREITO SIMPLES, EM CHAPA DE MADEIRA COMPENSADA RESINADA, 6 UTILIZAÇÕES. AF_12/2015</t>
  </si>
  <si>
    <t xml:space="preserve">MONTAGEM E DESMONTAGEM DE FÔRMA DE PILARES RETANGULARES E ESTRUTURAS SIMILARES COM ÁREA MÉDIA DAS SEÇÕES MAIOR QUE 0,25 M², PÉ-DIREITO SIMPLES, EM CHAPA DE MADEIRA COMPENSADA RESINADA, 6 UTILIZAÇÕES. AF_12/2015</t>
  </si>
  <si>
    <t xml:space="preserve">MONTAGEM E DESMONTAGEM DE FÔRMA DE PILARES RETANGULARES E ESTRUTURAS SIMILARES COM ÁREA MÉDIA DAS SEÇÕES MENOR OU IGUAL A 0,25 M², PÉ-DIREITO DUPLO, EM CHAPA DE MADEIRA COMPENSADA RESINADA, 6 UTILIZAÇÕES. AF_12/2015</t>
  </si>
  <si>
    <t xml:space="preserve">MONTAGEM E DESMONTAGEM DE FÔRMA DE PILARES RETANGULARES E ESTRUTURAS SIMILARES COM ÁREA MÉDIA DAS SEÇÕES MAIOR QUE 0,25 M², PÉ-DIREITO DUPLO, EM CHAPA DE MADEIRA COMPENSADA RESINADA, 6 UTILIZAÇÕES. AF_12/2015</t>
  </si>
  <si>
    <t xml:space="preserve">MONTAGEM E DESMONTAGEM DE FÔRMA DE PILARES RETANGULARES E ESTRUTURAS SIMILARES COM ÁREA MÉDIA DAS SEÇÕES MENOR OU IGUAL A 0,25 M², PÉ-DIREITO SIMPLES, EM CHAPA DE MADEIRA COMPENSADA RESINADA, 8 UTILIZAÇÕES. AF_12/2015</t>
  </si>
  <si>
    <t xml:space="preserve">MONTAGEM E DESMONTAGEM DE FÔRMA DE PILARES RETANGULARES E ESTRUTURAS SIMILARES COM ÁREA MÉDIA DAS SEÇÕES MAIOR QUE 0,25 M², PÉ-DIREITO SIMPLES, EM CHAPA DE MADEIRA COMPENSADA RESINADA, 8 UTILIZAÇÕES. AF_12/2015</t>
  </si>
  <si>
    <t xml:space="preserve">MONTAGEM E DESMONTAGEM DE FÔRMA DE PILARES RETANGULARES E ESTRUTURAS SIMILARES COM ÁREA MÉDIA DAS SEÇÕES MENOR OU IGUAL A 0,25 M², PÉ-DIREITO DUPLO, EM CHAPA DE MADEIRA COMPENSADA RESINADA, 8 UTILIZAÇÕES. AF_12/2015</t>
  </si>
  <si>
    <t xml:space="preserve">MONTAGEM E DESMONTAGEM DE FÔRMA DE PILARES RETANGULARES E ESTRUTURAS SIMILARES COM ÁREA MÉDIA DAS SEÇÕES MAIOR QUE 0,25 M², PÉ-DIREITO DUPLO, EM CHAPA DE MADEIRA COMPENSADA RESINADA, 8 UTILIZAÇÕES. AF_12/2015</t>
  </si>
  <si>
    <t xml:space="preserve">MONTAGEM E DESMONTAGEM DE FÔRMA DE PILARES RETANGULARES E ESTRUTURAS SIMILARES COM ÁREA MÉDIA DAS SEÇÕES MENOR OU IGUAL A 0,25 M², PÉ-DIREITO SIMPLES, EM CHAPA DE MADEIRA COMPENSADA PLASTIFICADA, 10 UTILIZAÇÕES. AF_12/2015</t>
  </si>
  <si>
    <t xml:space="preserve">MONTAGEM E DESMONTAGEM DE FÔRMA DE PILARES RETANGULARES E ESTRUTURAS SIMILARES COM ÁREA MÉDIA DAS SEÇÕES MAIOR QUE 0,25 M², PÉ-DIREITO SIMPLES, EM CHAPA DE MADEIRA COMPENSADA PLASTIFICADA, 10 UTILIZAÇÕES. AF_12/2015</t>
  </si>
  <si>
    <t xml:space="preserve">MONTAGEM E DESMONTAGEM DE FÔRMA DE PILARES RETANGULARES E ESTRUTURAS SIMILARES COM ÁREA MÉDIA DAS SEÇÕES MENOR OU IGUAL A 0,25 M², PÉ-DIREITO DUPLO, EM CHAPA DE MADEIRA COMPENSADA PLASTIFICADA, 10 UTILIZAÇÕES. AF_12/2015</t>
  </si>
  <si>
    <t xml:space="preserve">MONTAGEM E DESMONTAGEM DE FÔRMA DE PILARES RETANGULARES E ESTRUTURAS SIMILARES COM ÁREA MÉDIA DAS SEÇÕES MAIOR QUE 0,25 M², PÉ-DIREITO DUPLO, EM CHAPA DE MADEIRA COMPENSADA PLASTIFICADA, 10 UTILIZAÇÕES. AF_12/2015</t>
  </si>
  <si>
    <t xml:space="preserve">MONTAGEM E DESMONTAGEM DE FÔRMA DE PILARES RETANGULARES E ESTRUTURAS SIMILARES COM ÁREA MÉDIA DAS SEÇÕES MENOR OU IGUAL A 0,25 M², PÉ-DIREITO SIMPLES, EM CHAPA DE MADEIRA COMPENSADA PLASTIFICADA, 12 UTILIZAÇÕES. AF_12/2015</t>
  </si>
  <si>
    <t xml:space="preserve">MONTAGEM E DESMONTAGEM DE FÔRMA DE PILARES RETANGULARES E ESTRUTURAS SIMILARES COM ÁREA MÉDIA DAS SEÇÕES MAIOR QUE 0,25 M², PÉ-DIREITO SIMPLES, EM CHAPA DE MADEIRA COMPENSADA PLASTIFICADA, 12 UTILIZAÇÕES. AF_12/2015</t>
  </si>
  <si>
    <t xml:space="preserve">MONTAGEM E DESMONTAGEM DE FÔRMA DE PILARES RETANGULARES E ESTRUTURAS SIMILARES COM ÁREA MÉDIA DAS SEÇÕES MENOR OU IGUAL A 0,25 M², PÉ-DIREITO DUPLO, EM CHAPA DE MADEIRA COMPENSADA PLASTIFICADA, 12 UTILIZAÇÕES. AF_12/2015</t>
  </si>
  <si>
    <t xml:space="preserve">MONTAGEM E DESMONTAGEM DE FÔRMA DE PILARES RETANGULARES E ESTRUTURAS SIMILARES COM ÁREA MÉDIA DAS SEÇÕES MAIOR QUE 0,25 M², PÉ-DIREITO DUPLO, EM CHAPA DE MADEIRA COMPENSADA PLASTIFICADA, 12 UTILIZAÇÕES. AF_12/2015</t>
  </si>
  <si>
    <t xml:space="preserve">MONTAGEM E DESMONTAGEM DE FÔRMA DE PILARES RETANGULARES E ESTRUTURAS SIMILARES COM ÁREA MÉDIA DAS SEÇÕES MENOR OU IGUAL A 0,25 M², PÉ-DIREITO SIMPLES, EM CHAPA DE MADEIRA COMPENSADA PLASTIFICADA, 14 UTILIZAÇÕES. AF_12/2015</t>
  </si>
  <si>
    <t xml:space="preserve">MONTAGEM E DESMONTAGEM DE FÔRMA DE PILARES RETANGULARES E ESTRUTURAS SIMILARES COM ÁREA MÉDIA DAS SEÇÕES MAIOR QUE 0,25 M², PÉ-DIREITO SIMPLES, EM CHAPA DE MADEIRA COMPENSADA PLASTIFICADA, 14 UTILIZAÇÕES. AF_12/2015</t>
  </si>
  <si>
    <t xml:space="preserve">MONTAGEM E DESMONTAGEM DE FÔRMA DE PILARES RETANGULARES E ESTRUTURAS SIMILARES COM ÁREA MÉDIA DAS SEÇÕES MENOR OU IGUAL A 0,25 M², PÉ-DIREITO DUPLO, EM CHAPA DE MADEIRA COMPENSADA PLASTIFICADA, 14 UTILIZAÇÕES. AF_12/2015</t>
  </si>
  <si>
    <t xml:space="preserve">MONTAGEM E DESMONTAGEM DE FÔRMA DE PILARES RETANGULARES E ESTRUTURAS SIMILARES COM ÁREA MÉDIA DAS SEÇÕES MAIOR QUE 0,25 M², PÉ-DIREITO DUPLO, EM CHAPA DE MADEIRA COMPENSADA PLASTIFICADA, 14 UTILIZAÇÕES. AF_12/2015</t>
  </si>
  <si>
    <t xml:space="preserve">MONTAGEM E DESMONTAGEM DE FÔRMA DE PILARES RETANGULARES E ESTRUTURAS SIMILARES COM ÁREA MÉDIA DAS SEÇÕES MENOR OU IGUAL A 0,25 M², PÉ-DIREITO SIMPLES, EM CHAPA DE MADEIRA COMPENSADA PLASTIFICADA, 18 UTILIZAÇÕES. AF_12/2015</t>
  </si>
  <si>
    <t xml:space="preserve">MONTAGEM E DESMONTAGEM DE FÔRMA DE PILARES RETANGULARES E ESTRUTURAS SIMILARES COM ÁREA MÉDIA DAS SEÇÕES MAIOR QUE 0,25 M², PÉ-DIREITO SIMPLES, EM CHAPA DE MADEIRA COMPENSADA PLASTIFICADA, 18 UTILIZAÇÕES. AF_12/2015</t>
  </si>
  <si>
    <t xml:space="preserve">MONTAGEM E DESMONTAGEM DE FÔRMA DE PILARES RETANGULARES E ESTRUTURAS SIMILARES COM ÁREA MÉDIA DAS SEÇÕES MENOR OU IGUAL A 0,25 M², PÉ-DIREITO DUPLO, EM CHAPA DE MADEIRA COMPENSADA PLASTIFICADA, 18 UTILIZAÇÕES. AF_12/2015</t>
  </si>
  <si>
    <t xml:space="preserve">MONTAGEM E DESMONTAGEM DE FÔRMA DE PILARES RETANGULARES E ESTRUTURAS SIMILARES COM ÁREA MÉDIA DAS SEÇÕES MAIOR QUE 0,25 M², PÉ-DIREITO DUPLO, EM CHAPA DE MADEIRA COMPENSADA PLASTIFICADA, 18 UTILIZAÇÕES. AF_12/2015</t>
  </si>
  <si>
    <t xml:space="preserve">MONTAGEM E DESMONTAGEM DE FÔRMA DE VIGA, ESCORAMENTO COM PONTALETE DE MADEIRA, PÉ-DIREITO SIMPLES, EM MADEIRA SERRADA, 1 UTILIZAÇÃO. AF_12/2015</t>
  </si>
  <si>
    <t xml:space="preserve">MONTAGEM E DESMONTAGEM DE FÔRMA DE VIGA, ESCORAMENTO COM PONTALETE DE MADEIRA, PÉ-DIREITO SIMPLES, EM MADEIRA SERRADA, 2 UTILIZAÇÕES. AF_12/2015</t>
  </si>
  <si>
    <t xml:space="preserve">MONTAGEM E DESMONTAGEM DE FÔRMA DE VIGA, ESCORAMENTO COM PONTALETE DE MADEIRA, PÉ-DIREITO SIMPLES, EM MADEIRA SERRADA, 4 UTILIZAÇÕES. AF_12/2015</t>
  </si>
  <si>
    <t xml:space="preserve">MONTAGEM E DESMONTAGEM DE FÔRMA DE VIGA, ESCORAMENTO COM GARFO DE MADEIRA, PÉ-DIREITO DUPLO, EM CHAPA DE MADEIRA RESINADA, 2 UTILIZAÇÕES. AF_12/2015</t>
  </si>
  <si>
    <t xml:space="preserve">MONTAGEM E DESMONTAGEM DE FÔRMA DE VIGA, ESCORAMENTO METÁLICO, PÉ-DIREITO DUPLO, EM CHAPA DE MADEIRA RESINADA, 2 UTILIZAÇÕES. AF_12/2015</t>
  </si>
  <si>
    <t xml:space="preserve">MONTAGEM E DESMONTAGEM DE FÔRMA DE VIGA, ESCORAMENTO COM GARFO DE MADEIRA, PÉ-DIREITO SIMPLES, EM CHAPA DE MADEIRA RESINADA, 2 UTILIZAÇÕES. AF_12/2015</t>
  </si>
  <si>
    <t xml:space="preserve">MONTAGEM E DESMONTAGEM DE FÔRMA DE VIGA, ESCORAMENTO METÁLICO, PÉ-DIREITO SIMPLES, EM CHAPA DE MADEIRA RESINADA, 2 UTILIZAÇÕES. AF_12/2015</t>
  </si>
  <si>
    <t xml:space="preserve">MONTAGEM E DESMONTAGEM DE FÔRMA DE VIGA, ESCORAMENTO COM GARFO DE MADEIRA, PÉ-DIREITO DUPLO, EM CHAPA DE MADEIRA RESINADA, 4 UTILIZAÇÕES. AF_12/2015</t>
  </si>
  <si>
    <t xml:space="preserve">MONTAGEM E DESMONTAGEM DE FÔRMA DE VIGA, ESCORAMENTO METÁLICO, PÉ-DIREITO DUPLO, EM CHAPA DE MADEIRA RESINADA, 4 UTILIZAÇÕES. AF_12/2015</t>
  </si>
  <si>
    <t xml:space="preserve">MONTAGEM E DESMONTAGEM DE FÔRMA DE VIGA, ESCORAMENTO COM GARFO DE MADEIRA, PÉ-DIREITO SIMPLES, EM CHAPA DE MADEIRA RESINADA, 4 UTILIZAÇÕES. AF_12/2015</t>
  </si>
  <si>
    <t xml:space="preserve">MONTAGEM E DESMONTAGEM DE FÔRMA DE VIGA, ESCORAMENTO METÁLICO, PÉ-DIREITO SIMPLES, EM CHAPA DE MADEIRA RESINADA, 4 UTILIZAÇÕES. AF_12/2015</t>
  </si>
  <si>
    <t xml:space="preserve">MONTAGEM E DESMONTAGEM DE FÔRMA DE VIGA, ESCORAMENTO COM GARFO DE MADEIRA, PÉ-DIREITO DUPLO, EM CHAPA DE MADEIRA RESINADA, 6 UTILIZAÇÕES. AF_12/2015</t>
  </si>
  <si>
    <t xml:space="preserve">MONTAGEM E DESMONTAGEM DE FÔRMA DE VIGA, ESCORAMENTO METÁLICO, PÉ-DIREITO DUPLO, EM CHAPA DE MADEIRA RESINADA, 6 UTILIZAÇÕES. AF_12/2015</t>
  </si>
  <si>
    <t xml:space="preserve">MONTAGEM E DESMONTAGEM DE FÔRMA DE VIGA, ESCORAMENTO COM GARFO DE MADEIRA, PÉ-DIREITO SIMPLES, EM CHAPA DE MADEIRA RESINADA, 6 UTILIZAÇÕES. AF_12/2015</t>
  </si>
  <si>
    <t xml:space="preserve">MONTAGEM E DESMONTAGEM DE FÔRMA DE VIGA, ESCORAMENTO METÁLICO, PÉ-DIREITO SIMPLES, EM CHAPA DE MADEIRA RESINADA, 6 UTILIZAÇÕES. AF_12/2015</t>
  </si>
  <si>
    <t xml:space="preserve">MONTAGEM E DESMONTAGEM DE FÔRMA DE VIGA, ESCORAMENTO COM GARFO DE MADEIRA, PÉ-DIREITO DUPLO, EM CHAPA DE MADEIRA RESINADA, 8 UTILIZAÇÕES. AF_12/2015</t>
  </si>
  <si>
    <t xml:space="preserve">MONTAGEM E DESMONTAGEM DE FÔRMA DE VIGA, ESCORAMENTO METÁLICO, PÉ-DIREITO DUPLO, EM CHAPA DE MADEIRA RESINADA, 8 UTILIZAÇÕES. AF_12/2015</t>
  </si>
  <si>
    <t xml:space="preserve">MONTAGEM E DESMONTAGEM DE FÔRMA DE VIGA, ESCORAMENTO COM GARFO DE MADEIRA, PÉ-DIREITO SIMPLES, EM CHAPA DE MADEIRA RESINADA, 8 UTILIZAÇÕES. AF_12/2015</t>
  </si>
  <si>
    <t xml:space="preserve">MONTAGEM E DESMONTAGEM DE FÔRMA DE VIGA, ESCORAMENTO METÁLICO, PÉ-DIREITO SIMPLES, EM CHAPA DE MADEIRA RESINADA, 8 UTILIZAÇÕES. AF_12/2015</t>
  </si>
  <si>
    <t xml:space="preserve">MONTAGEM E DESMONTAGEM DE FÔRMA DE VIGA, ESCORAMENTO COM GARFO DE MADEIRA, PÉ-DIREITO DUPLO, EM CHAPA DE MADEIRA PLASTIFICADA, 10 UTILIZAÇÕES. AF_12/2015</t>
  </si>
  <si>
    <t xml:space="preserve">MONTAGEM E DESMONTAGEM DE FÔRMA DE VIGA, ESCORAMENTO METÁLICO, PÉ-DIREITO DUPLO, EM CHAPA DE MADEIRA PLASTIFICADA, 10 UTILIZAÇÕES. AF_12/2015</t>
  </si>
  <si>
    <t xml:space="preserve">MONTAGEM E DESMONTAGEM DE FÔRMA DE VIGA, ESCORAMENTO COM GARFO DE MADEIRA, PÉ-DIREITO SIMPLES, EM CHAPA DE MADEIRA PLASTIFICADA, 10 UTILIZAÇÕES. AF_12/2015</t>
  </si>
  <si>
    <t xml:space="preserve">MONTAGEM E DESMONTAGEM DE FÔRMA DE VIGA, ESCORAMENTO METÁLICO, PÉ-DIREITO SIMPLES, EM CHAPA DE MADEIRA PLASTIFICADA, 10 UTILIZAÇÕES. AF_12/2015</t>
  </si>
  <si>
    <t xml:space="preserve">MONTAGEM E DESMONTAGEM DE FÔRMA DE VIGA, ESCORAMENTO COM GARFO DE MADEIRA, PÉ-DIREITO DUPLO, EM CHAPA DE MADEIRA PLASTIFICADA, 12 UTILIZAÇÕES. AF_12/2015</t>
  </si>
  <si>
    <t xml:space="preserve">MONTAGEM E DESMONTAGEM DE FÔRMA DE VIGA, ESCORAMENTO METÁLICO, PÉ-DIREITO DUPLO, EM CHAPA DE MADEIRA PLASTIFICADA, 12 UTILIZAÇÕES. AF_12/2015</t>
  </si>
  <si>
    <t xml:space="preserve">MONTAGEM E DESMONTAGEM DE FÔRMA DE VIGA, ESCORAMENTO COM GARFO DE MADEIRA, PÉ-DIREITO SIMPLES, EM CHAPA DE MADEIRA PLASTIFICADA, 12 UTILIZAÇÕES. AF_12/2015</t>
  </si>
  <si>
    <t xml:space="preserve">MONTAGEM E DESMONTAGEM DE FÔRMA DE VIGA, ESCORAMENTO METÁLICO, PÉ-DIREITO SIMPLES, EM CHAPA DE MADEIRA PLASTIFICADA, 12 UTILIZAÇÕES. AF_12/2015</t>
  </si>
  <si>
    <t xml:space="preserve">MONTAGEM E DESMONTAGEM DE FÔRMA DE VIGA, ESCORAMENTO COM GARFO DE MADEIRA, PÉ-DIREITO DUPLO, EM CHAPA DE MADEIRA PLASTIFICADA, 14 UTILIZAÇÕES. AF_12/2015</t>
  </si>
  <si>
    <t xml:space="preserve">MONTAGEM E DESMONTAGEM DE FÔRMA DE VIGA, ESCORAMENTO METÁLICO, PÉ-DIREITO DUPLO, EM CHAPA DE MADEIRA PLASTIFICADA, 14 UTILIZAÇÕES. AF_12/2015</t>
  </si>
  <si>
    <t xml:space="preserve">MONTAGEM E DESMONTAGEM DE FÔRMA DE VIGA, ESCORAMENTO COM GARFO DE MADEIRA, PÉ-DIREITO SIMPLES, EM CHAPA DE MADEIRA PLASTIFICADA, 14 UTILIZAÇÕES. AF_12/2015</t>
  </si>
  <si>
    <t xml:space="preserve">MONTAGEM E DESMONTAGEM DE FÔRMA DE VIGA, ESCORAMENTO METÁLICO, PÉ-DIREITO SIMPLES, EM CHAPA DE MADEIRA PLASTIFICADA, 14 UTILIZAÇÕES. AF_12/2015</t>
  </si>
  <si>
    <t xml:space="preserve">MONTAGEM E DESMONTAGEM DE FÔRMA DE VIGA, ESCORAMENTO COM GARFO DE MADEIRA, PÉ-DIREITO DUPLO, EM CHAPA DE MADEIRA PLASTIFICADA, 18 UTILIZAÇÕES. AF_12/2015</t>
  </si>
  <si>
    <t xml:space="preserve">MONTAGEM E DESMONTAGEM DE FÔRMA DE VIGA, ESCORAMENTO METÁLICO, PÉ-DIREITO DUPLO, EM CHAPA DE MADEIRA PLASTIFICADA, 18 UTILIZAÇÕES. AF_12/2015</t>
  </si>
  <si>
    <t xml:space="preserve">MONTAGEM E DESMONTAGEM DE FÔRMA DE VIGA, ESCORAMENTO COM GARFO DE MADEIRA, PÉ-DIREITO SIMPLES, EM CHAPA DE MADEIRA PLASTIFICADA, 18 UTILIZAÇÕES. AF_12/2015</t>
  </si>
  <si>
    <t xml:space="preserve">MONTAGEM E DESMONTAGEM DE FÔRMA DE VIGA, ESCORAMENTO METÁLICO, PÉ-DIREITO SIMPLES, EM CHAPA DE MADEIRA PLASTIFICADA, 18 UTILIZAÇÕES. AF_12/2015</t>
  </si>
  <si>
    <t xml:space="preserve">MONTAGEM E DESMONTAGEM DE FÔRMA DE LAJE MACIÇA COM ÁREA MÉDIA MENOR OU IGUAL A 20 M², PÉ-DIREITO SIMPLES, EM MADEIRA SERRADA, 1 UTILIZAÇÃO. AF_12/2015</t>
  </si>
  <si>
    <t xml:space="preserve">MONTAGEM E DESMONTAGEM DE FÔRMA DE LAJE MACIÇA COM ÁREA MÉDIA MAIOR QUE 20 M², PÉ-DIREITO SIMPLES, EM MADEIRA SERRADA, 1 UTILIZAÇÃO. AF_12/2015</t>
  </si>
  <si>
    <t xml:space="preserve">MONTAGEM E DESMONTAGEM DE FÔRMA DE LAJE MACIÇA COM ÁREA MÉDIA MENOR OU IGUAL A 20 M², PÉ-DIREITO SIMPLES, EM MADEIRA SERRADA, 2 UTILIZAÇÕES. AF_12/2015</t>
  </si>
  <si>
    <t xml:space="preserve">MONTAGEM E DESMONTAGEM DE FÔRMA DE LAJE MACIÇA COM ÁREA MÉDIA MAIOR QUE 20 M², PÉ-DIREITO SIMPLES, EM MADEIRA SERRADA, 2 UTILIZAÇÕES. AF_12/2015</t>
  </si>
  <si>
    <t xml:space="preserve">MONTAGEM E DESMONTAGEM DE FÔRMA DE LAJE MACIÇA COM ÁREA MÉDIA MENOR OU IGUAL A 20 M², PÉ-DIREITO SIMPLES, EM MADEIRA SERRADA, 4 UTILIZAÇÕES. AF_12/2015</t>
  </si>
  <si>
    <t xml:space="preserve">MONTAGEM E DESMONTAGEM DE FÔRMA DE LAJE MACIÇA COM ÁREA MÉDIA MAIOR QUE 20 M², PÉ-DIREITO SIMPLES, EM MADEIRA SERRADA, 4 UTILIZAÇÕES. AF_12/2015</t>
  </si>
  <si>
    <t xml:space="preserve">MONTAGEM E DESMONTAGEM DE FÔRMA DE LAJE NERVURADA COM CUBETA E ASSOALHO COM ÁREA MÉDIA MENOR OU IGUAL A 20 M², PÉ-DIREITO DUPLO, EM CHAPA DE MADEIRA COMPENSADA RESINADA, 8 UTILIZAÇÕES. AF_12/2015</t>
  </si>
  <si>
    <t xml:space="preserve">MONTAGEM E DESMONTAGEM DE FÔRMA DE LAJE NERVURADA COM CUBETA E ASSOALHO COM ÁREA MÉDIA MAIOR QUE 20 M², PÉ-DIREITO DUPLO, EM CHAPA DE MADEIRA COMPENSADA RESINADA, 8 UTILIZAÇÕES. AF_12/2015</t>
  </si>
  <si>
    <t xml:space="preserve">MONTAGEM E DESMONTAGEM DE FÔRMA DE LAJE NERVURADA COM CUBETA E ASSOALHO COM ÁREA MÉDIA MENOR OU IGUAL A 20 M², PÉ-DIREITO SIMPLES, EM CHAPA DE MADEIRA COMPENSADA RESINADA, 8 UTILIZAÇÕES. AF_12/2015</t>
  </si>
  <si>
    <t xml:space="preserve">MONTAGEM E DESMONTAGEM DE FÔRMA DE LAJE NERVURADA COM CUBETA E ASSOALHO COM ÁREA MÉDIA MAIOR QUE 20 M², PÉ-DIREITO SIMPLES, EM CHAPA DE MADEIRA COMPENSADA RESINADA, 8 UTILIZAÇÕES. AF_12/2015</t>
  </si>
  <si>
    <t xml:space="preserve">MONTAGEM E DESMONTAGEM DE FÔRMA DE LAJE NERVURADA COM CUBETA E ASSOALHO COM ÁREA MÉDIA MENOR OU IGUAL A 20 M², PÉ-DIREITO DUPLO, EM CHAPA DE MADEIRA COMPENSADA RESINADA, 10 UTILIZAÇÕES. AF_12/2015</t>
  </si>
  <si>
    <t xml:space="preserve">MONTAGEM E DESMONTAGEM DE FÔRMA DE LAJE NERVURADA COM CUBETA E ASSOALHO COM ÁREA MÉDIA MAIOR QUE 20 M², PÉ-DIREITO DUPLO, EM CHAPA DE MADEIRA COMPENSADA RESINADA, 10 UTILIZAÇÕES. AF_12/2015</t>
  </si>
  <si>
    <t xml:space="preserve">MONTAGEM E DESMONTAGEM DE FÔRMA DE LAJE NERVURADA COM CUBETA E ASSOALHO COM ÁREA MÉDIA MENOR OU IGUAL A 20 M², PÉ-DIREITO SIMPLES, EM CHAPA DE MADEIRA COMPENSADA RESINADA, 10 UTILIZAÇÕES. AF_12/2015</t>
  </si>
  <si>
    <t xml:space="preserve">MONTAGEM E DESMONTAGEM DE FÔRMA DE LAJE NERVURADA COM CUBETA E ASSOALHO COM ÁREA MÉDIA MAIOR QUE 20 M², PÉ-DIREITO SIMPLES, EM CHAPA DE MADEIRA COMPENSADA RESINADA, 10 UTILIZAÇÕES. AF_12/2015</t>
  </si>
  <si>
    <t xml:space="preserve">MONTAGEM E DESMONTAGEM DE FÔRMA DE LAJE NERVURADA COM CUBETA E ASSOALHO COM ÁREA MÉDIA MENOR OU IGUAL A 20 M², PÉ-DIREITO DUPLO, EM CHAPA DE MADEIRA COMPENSADA RESINADA, 12 UTILIZAÇÕES. AF_12/2015</t>
  </si>
  <si>
    <t xml:space="preserve">MONTAGEM E DESMONTAGEM DE FÔRMA DE LAJE NERVURADA COM CUBETA E ASSOALHO COM ÁREA MÉDIA MAIOR QUE 20 M², PÉ-DIREITO DUPLO, EM CHAPA DE MADEIRA COMPENSADA RESINADA, 12 UTILIZAÇÕES. AF_12/2015</t>
  </si>
  <si>
    <t xml:space="preserve">MONTAGEM E DESMONTAGEM DE FÔRMA DE LAJE NERVURADA COM CUBETA E ASSOALHO COM ÁREA MÉDIA MENOR OU IGUAL A 20 M², PÉ-DIREITO SIMPLES, EM CHAPA DE MADEIRA COMPENSADA RESINADA, 12 UTILIZAÇÕES. AF_12/2015</t>
  </si>
  <si>
    <t xml:space="preserve">MONTAGEM E DESMONTAGEM DE FÔRMA DE LAJE NERVURADA COM CUBETA E ASSOALHO COM ÁREA MÉDIA MAIOR QUE 20 M², PÉ-DIREITO SIMPLES, EM CHAPA DE MADEIRA COMPENSADA RESINADA, 12 UTILIZAÇÕES. AF_12/2015</t>
  </si>
  <si>
    <t xml:space="preserve">MONTAGEM E DESMONTAGEM DE FÔRMA DE LAJE NERVURADA COM CUBETA E ASSOALHO COM ÁREA MÉDIA MENOR OU IGUAL A 20 M², PÉ-DIREITO DUPLO, EM CHAPA DE MADEIRA COMPENSADA RESINADA, 14 UTILIZAÇÕES. AF_12/2015</t>
  </si>
  <si>
    <t xml:space="preserve">MONTAGEM E DESMONTAGEM DE FÔRMA DE LAJE NERVURADA COM CUBETA E ASSOALHO COM ÁREA MÉDIA MAIOR QUE 20 M², PÉ-DIREITO DUPLO, EM CHAPA DE MADEIRA COMPENSADA RESINADA, 14 UTILIZAÇÕES. AF_12/2015</t>
  </si>
  <si>
    <t xml:space="preserve">MONTAGEM E DESMONTAGEM DE FÔRMA DE LAJE NERVURADA COM CUBETA E ASSOALHO COM ÁREA MÉDIA MENOR OU IGUAL A 20 M², PÉ-DIREITO SIMPLES, EM CHAPA DE MADEIRA COMPENSADA RESINADA, 14 UTILIZAÇÕES. AF_12/2015</t>
  </si>
  <si>
    <t xml:space="preserve">MONTAGEM E DESMONTAGEM DE FÔRMA DE LAJE NERVURADA COM CUBETA E ASSOALHO COM ÁREA MÉDIA MAIOR QUE 20 M², PÉ-DIREITO SIMPLES, EM CHAPA DE MADEIRA COMPENSADA RESINADA, 14 UTILIZAÇÕES. AF_12/2015</t>
  </si>
  <si>
    <t xml:space="preserve">MONTAGEM E DESMONTAGEM DE FÔRMA DE LAJE NERVURADA COM CUBETA E ASSOALHO COM ÁREA MÉDIA MENOR OU IGUAL A 20 M², PÉ-DIREITO DUPLO, EM CHAPA DE MADEIRA COMPENSADA RESINADA, 18 UTILIZAÇÕES. AF_12/2015</t>
  </si>
  <si>
    <t xml:space="preserve">MONTAGEM E DESMONTAGEM DE FÔRMA DE LAJE NERVURADA COM CUBETA E ASSOALHO COM ÁREA MÉDIA MAIOR QUE 20 M², PÉ-DIREITO DUPLO, EM CHAPA DE MADEIRA COMPENSADA RESINADA, 18 UTILIZAÇÕES. AF_12/2015</t>
  </si>
  <si>
    <t xml:space="preserve">MONTAGEM E DESMONTAGEM DE FÔRMA DE LAJE NERVURADA COM CUBETA E ASSOALHO COM ÁREA MÉDIA MENOR OU IGUAL A 20 M², PÉ-DIREITO SIMPLES, EM CHAPA DE MADEIRA COMPENSADA RESINADA, 18 UTILIZAÇÕES. AF_12/2015</t>
  </si>
  <si>
    <t xml:space="preserve">MONTAGEM E DESMONTAGEM DE FÔRMA DE LAJE NERVURADA COM CUBETA E ASSOALHO COM ÁREA MÉDIA MAIOR QUE 20 M², PÉ-DIREITO SIMPLES, EM CHAPA DE MADEIRA COMPENSADA RESINADA, 18 UTILIZAÇÕES. AF_12/2015</t>
  </si>
  <si>
    <t xml:space="preserve">MONTAGEM E DESMONTAGEM DE FÔRMA DE LAJE MACIÇA COM ÁREA MÉDIA MENOR OU IGUAL A 20 M², PÉ-DIREITO DUPLO, EM CHAPA DE MADEIRA COMPENSADA RESINADA, 2 UTILIZAÇÕES. AF_12/2015</t>
  </si>
  <si>
    <t xml:space="preserve">MONTAGEM E DESMONTAGEM DE FÔRMA DE LAJE MACIÇA COM ÁREA MÉDIA MAIOR QUE 20 M², PÉ-DIREITO DUPLO, EM CHAPA DE MADEIRA COMPENSADA RESINADA, 2 UTILIZAÇÕES. AF_12/2015</t>
  </si>
  <si>
    <t xml:space="preserve">MONTAGEM E DESMONTAGEM DE FÔRMA DE LAJE MACIÇA COM ÁREA MÉDIA MENOR OU IGUAL A 20 M², PÉ-DIREITO SIMPLES, EM CHAPA DE MADEIRA COMPENSADA RESINADA, 2 UTILIZAÇÕES. AF_12/2015</t>
  </si>
  <si>
    <t xml:space="preserve">MONTAGEM E DESMONTAGEM DE FÔRMA DE LAJE MACIÇA COM ÁREA MÉDIA MAIOR QUE 20 M², PÉ-DIREITO SIMPLES, EM CHAPA DE MADEIRA COMPENSADA RESINADA, 2 UTILIZAÇÕES. AF_12/2015</t>
  </si>
  <si>
    <t xml:space="preserve">MONTAGEM E DESMONTAGEM DE FÔRMA DE LAJE MACIÇA COM ÁREA MÉDIA MENOR OU IGUAL A 20 M², PÉ-DIREITO DUPLO, EM CHAPA DE MADEIRA COMPENSADA RESINADA, 4 UTILIZAÇÕES. AF_12/2015</t>
  </si>
  <si>
    <t xml:space="preserve">MONTAGEM E DESMONTAGEM DE FÔRMA DE LAJE MACIÇA COM ÁREA MÉDIA MAIOR QUE 20 M², PÉ-DIREITO DUPLO, EM CHAPA DE MADEIRA COMPENSADA RESINADA, 4 UTILIZAÇÕES. AF_12/2015</t>
  </si>
  <si>
    <t xml:space="preserve">MONTAGEM E DESMONTAGEM DE FÔRMA DE LAJE MACIÇA COM ÁREA MÉDIA MENOR OU IGUAL A 20 M², PÉ-DIREITO SIMPLES, EM CHAPA DE MADEIRA COMPENSADA RESINADA, 4 UTILIZAÇÕES. AF_12/2015</t>
  </si>
  <si>
    <t xml:space="preserve">MONTAGEM E DESMONTAGEM DE FÔRMA DE LAJE MACIÇA COM ÁREA MÉDIA MAIOR QUE 20 M², PÉ-DIREITO SIMPLES, EM CHAPA DE MADEIRA COMPENSADA RESINADA, 4 UTILIZAÇÕES. AF_12/2015</t>
  </si>
  <si>
    <t xml:space="preserve">MONTAGEM E DESMONTAGEM DE FÔRMA DE LAJE MACIÇA COM ÁREA MÉDIA MAIOR QUE 20 M², PÉ-DIREITO DUPLO, EM CHAPA DE MADEIRA COMPENSADA RESINADA, 6 UTILIZAÇÕES. AF_12/2015</t>
  </si>
  <si>
    <t xml:space="preserve">MONTAGEM E DESMONTAGEM DE FÔRMA DE LAJE MACIÇA COM ÁREA MÉDIA MENOR OU IGUAL A 20 M², PÉ-DIREITO DUPLO, EM CHAPA DE MADEIRA COMPENSADA RESINADA, 6 UTILIZAÇÕES. AF_12/2015</t>
  </si>
  <si>
    <t xml:space="preserve">MONTAGEM E DESMONTAGEM DE FÔRMA DE LAJE MACIÇA COM ÁREA MÉDIA MENOR OU IGUAL A 20 M², PÉ-DIREITO SIMPLES, EM CHAPA DE MADEIRA COMPENSADA RESINADA, 6 UTILIZAÇÕES. AF_12/2015</t>
  </si>
  <si>
    <t xml:space="preserve">MONTAGEM E DESMONTAGEM DE FÔRMA DE LAJE MACIÇA COM ÁREA MÉDIA MAIOR QUE 20 M², PÉ-DIREITO SIMPLES, EM CHAPA DE MADEIRA COMPENSADA RESINADA, 6 UTILIZAÇÕES. AF_12/2015</t>
  </si>
  <si>
    <t xml:space="preserve">MONTAGEM E DESMONTAGEM DE FÔRMA DE LAJE MACIÇA COM ÁREA MÉDIA MENOR OU IGUAL A 20 M², PÉ-DIREITO DUPLO, EM CHAPA DE MADEIRA COMPENSADA RESINADA, 8 UTILIZAÇÕES. AF_12/2015</t>
  </si>
  <si>
    <t xml:space="preserve">MONTAGEM E DESMONTAGEM DE FÔRMA DE LAJE MACIÇA COM ÁREA MÉDIA MAIOR QUE 20 M², PÉ-DIREITO DUPLO, EM CHAPA DE MADEIRA COMPENSADA RESINADA, 8 UTILIZAÇÕES. AF_12/2015</t>
  </si>
  <si>
    <t xml:space="preserve">MONTAGEM E DESMONTAGEM DE FÔRMA DE LAJE MACIÇA COM ÁREA MÉDIA MENOR OU IGUAL A 20 M², PÉ-DIREITO SIMPLES, EM CHAPA DE MADEIRA COMPENSADA RESINADA, 8 UTILIZAÇÕES. AF_12/2015</t>
  </si>
  <si>
    <t xml:space="preserve">MONTAGEM E DESMONTAGEM DE FÔRMA DE LAJE MACIÇA COM ÁREA MÉDIA MAIOR QUE 20 M², PÉ-DIREITO SIMPLES, EM CHAPA DE MADEIRA COMPENSADA RESINADA, 8 UTILIZAÇÕES. AF_12/2015</t>
  </si>
  <si>
    <t xml:space="preserve">MONTAGEM E DESMONTAGEM DE FÔRMA DE LAJE MACIÇA COM ÁREA MÉDIA MENOR OU IGUAL A 20 M², PÉ-DIREITO DUPLO, EM CHAPA DE MADEIRA COMPENSADA PLASTIFICADA, 10 UTILIZAÇÕES. AF_12/2015</t>
  </si>
  <si>
    <t xml:space="preserve">MONTAGEM E DESMONTAGEM DE FÔRMA DE LAJE MACIÇA COM ÁREA MÉDIA MAIOR QUE 20 M², PÉ-DIREITO DUPLO, EM CHAPA DE MADEIRA COMPENSADA PLASTIFICADA, 10 UTILIZAÇÕES. AF_12/2015</t>
  </si>
  <si>
    <t xml:space="preserve">MONTAGEM E DESMONTAGEM DE FÔRMA DE LAJE MACIÇA COM ÁREA MÉDIA MENOR OU IGUAL A 20 M², PÉ-DIREITO SIMPLES, EM CHAPA DE MADEIRA COMPENSADA PLASTIFICADA, 10 UTILIZAÇÕES. AF_12/2015</t>
  </si>
  <si>
    <t xml:space="preserve">MONTAGEM E DESMONTAGEM DE FÔRMA DE LAJE MACIÇA COM ÁREA MÉDIA MAIOR QUE 20 M², PÉ-DIREITO SIMPLES, EM CHAPA DE MADEIRA COMPENSADA PLASTIFICADA, 10 UTILIZAÇÕES. AF_12/2015</t>
  </si>
  <si>
    <t xml:space="preserve">MONTAGEM E DESMONTAGEM DE FÔRMA DE LAJE MACIÇA COM ÁREA MÉDIA MENOR OU IGUAL A 20 M², PÉ-DIREITO DUPLO, EM CHAPA DE MADEIRA COMPENSADA PLASTIFICADA, 12 UTILIZAÇÕES. AF_12/2015</t>
  </si>
  <si>
    <t xml:space="preserve">MONTAGEM E DESMONTAGEM DE FÔRMA DE LAJE MACIÇA COM ÁREA MÉDIA MAIOR QUE 20 M², PÉ-DIREITO DUPLO, EM CHAPA DE MADEIRA COMPENSADA PLASTIFICADA, 12 UTILIZAÇÕES. AF_12/2015</t>
  </si>
  <si>
    <t xml:space="preserve">MONTAGEM E DESMONTAGEM DE FÔRMA DE LAJE MACIÇA COM ÁREA MÉDIA MENOR OU IGUAL A 20 M², PÉ-DIREITO SIMPLES, EM CHAPA DE MADEIRA COMPENSADA PLASTIFICADA, 12 UTILIZAÇÕES. AF_12/2015</t>
  </si>
  <si>
    <t xml:space="preserve">MONTAGEM E DESMONTAGEM DE FÔRMA DE LAJE MACIÇA COM ÁREA MÉDIA MAIOR QUE 20 M², PÉ-DIREITO SIMPLES, EM CHAPA DE MADEIRA COMPENSADA PLASTIFICADA, 12 UTILIZAÇÕES. AF_12/2015</t>
  </si>
  <si>
    <t xml:space="preserve">MONTAGEM E DESMONTAGEM DE FÔRMA DE LAJE MACIÇA COM ÁREA MÉDIA MENOR OU IGUAL A 20 M², PÉ-DIREITO DUPLO, EM CHAPA DE MADEIRA COMPENSADA PLASTIFICADA, 14 UTILIZAÇÕES. AF_12/2015</t>
  </si>
  <si>
    <t xml:space="preserve">MONTAGEM E DESMONTAGEM DE FÔRMA DE LAJE MACIÇA COM ÁREA MÉDIA MAIOR QUE 20 M², PÉ-DIREITO DUPLO, EM CHAPA DE MADEIRA COMPENSADA PLASTIFICADA, 14 UTILIZAÇÕES. AF_12/2015</t>
  </si>
  <si>
    <t xml:space="preserve">MONTAGEM E DESMONTAGEM DE FÔRMA DE LAJE MACIÇA COM ÁREA MÉDIA MENOR OU IGUAL A 20 M², PÉ-DIREITO SIMPLES, EM CHAPA DE MADEIRA COMPENSADA PLASTIFICADA, 14 UTILIZAÇÕES. AF_12/2015</t>
  </si>
  <si>
    <t xml:space="preserve">MONTAGEM E DESMONTAGEM DE FÔRMA DE LAJE MACIÇA COM ÁREA MÉDIA MAIOR QUE 20 M², PÉ-DIREITO SIMPLES, EM CHAPA DE MADEIRA COMPENSADA PLASTIFICADA, 14 UTILIZAÇÕES. AF_12/2015</t>
  </si>
  <si>
    <t xml:space="preserve">MONTAGEM E DESMONTAGEM DE FÔRMA DE LAJE MACIÇA COM ÁREA MÉDIA MENOR OU IGUAL A 20 M², PÉ-DIREITO DUPLO, EM CHAPA DE MADEIRA COMPENSADA PLASTIFICADA, 18 UTILIZAÇÕES. AF_12/2015</t>
  </si>
  <si>
    <t xml:space="preserve">MONTAGEM E DESMONTAGEM DE FÔRMA DE LAJE MACIÇA COM ÁREA MÉDIA MAIOR QUE 20 M², PÉ-DIREITO DUPLO, EM CHAPA DE MADEIRA COMPENSADA PLASTIFICADA, 18 UTILIZAÇÕES. AF_12/2015</t>
  </si>
  <si>
    <t xml:space="preserve">MONTAGEM E DESMONTAGEM DE FÔRMA DE LAJE MACIÇA COM ÁREA MÉDIA MENOR OU IGUAL A 20 M², PÉ-DIREITO SIMPLES, EM CHAPA DE MADEIRA COMPENSADA PLASTIFICADA, 18 UTILIZAÇÕES. AF_12/2015</t>
  </si>
  <si>
    <t xml:space="preserve">MONTAGEM E DESMONTAGEM DE FÔRMA DE LAJE MACIÇA COM ÁREA MÉDIA MAIOR QUE 20 M², PÉ-DIREITO SIMPLES, EM CHAPA DE MADEIRA COMPENSADA PLASTIFICADA, 18 UTILIZAÇÕES. AF_12/2015</t>
  </si>
  <si>
    <t xml:space="preserve">FABRICAÇÃO DE FÔRMA PARA ESCADAS, COM 2 LANCES, EM CHAPA DE MADEIRA COMPENSADA PLASTIFICADA, E=18 MM. AF_01/2017</t>
  </si>
  <si>
    <t xml:space="preserve">FABRICAÇÃO DE FÔRMA PARA ESCADAS, COM 2 LANCES, EM CHAPA DE MADEIRA COMPENSADA RESINADA, E= 17 MM. AF_01/2017</t>
  </si>
  <si>
    <t xml:space="preserve">FABRICAÇÃO DE FÔRMA PARA ESCADAS, COM 2 LANCES, EM MADEIRA SERRADA, E=25 MM. AF_01/2017</t>
  </si>
  <si>
    <t xml:space="preserve">MONTAGEM E DESMONTAGEM DE FÔRMA PARA ESCADAS, COM 2 LANCES, EM MADEIRA SERRADA, 1 UTILIZAÇÃO. AF_01/2017</t>
  </si>
  <si>
    <t xml:space="preserve">MONTAGEM E DESMONTAGEM DE FÔRMA PARA ESCADAS, COM 2 LANCES, EM MADEIRA SERRADA, 2 UTILIZAÇÕES. AF_01/2017</t>
  </si>
  <si>
    <t xml:space="preserve">MONTAGEM E DESMONTAGEM DE FÔRMA PARA ESCADAS, COM 2 LANCES, EM CHAPA DE MADEIRA COMPENSADA RESINADA, 4 UTILIZAÇÕES. AF_01/2017</t>
  </si>
  <si>
    <t xml:space="preserve">MONTAGEM E DESMONTAGEM DE FÔRMA PARA ESCADAS, COM 2 LANCES, EM CHAPA DE MADEIRA COMPENSADA PLASTIFICADA, 6 UTILIZAÇÕES. AF_01/2017</t>
  </si>
  <si>
    <t xml:space="preserve">MONTAGEM E DESMONTAGEM DE FÔRMA PARA ESCADAS, COM 2 LANCES, EM CHAPA DE MADEIRA COMPENSADA PLASTIFICADA, 8 UTILIZAÇÕES. AF_01/2017</t>
  </si>
  <si>
    <t xml:space="preserve">MONTAGEM E DESMONTAGEM DE FÔRMA PARA ESCADAS, COM 2 LANCES, EM CHAPA DE MADEIRA COMPENSADA PLASTIFICADA, 10 UTILIZAÇÕES. AF_01/2017</t>
  </si>
  <si>
    <t xml:space="preserve">FABRICAÇÃO DE FÔRMA PARA PILARES CIRCULARES, EM CHAPA DE MADEIRA COMPENSADA RESINADA. AF_06/2017</t>
  </si>
  <si>
    <t xml:space="preserve">MONTAGEM E DESMONTAGEM DE FÔRMA DE PILARES CIRCULARES, COM ÁREA MÉDIA DAS SEÇÕES MENOR OU IGUAL A 0,28 M², PÉ-DIREITO SIMPLES, EM MADEIRA, 2 UTILIZAÇÕES. AF_06/2017</t>
  </si>
  <si>
    <t xml:space="preserve">MONTAGEM E DESMONTAGEM DE FÔRMA DE PILARES CIRCULARES, COM ÁREA MÉDIA DAS SEÇÕES MAIOR QUE 0,28 M², PÉ-DIREITO SIMPLES, EM MADEIRA, 2 UTILIZAÇÕES. AF_06/2017</t>
  </si>
  <si>
    <t xml:space="preserve">MONTAGEM E DESMONTAGEM DE FÔRMA DE PILARES CIRCULARES, COM ÁREA MÉDIA DAS SEÇÕES MENOR OU IGUAL A 0,28 M², PÉ-DIREITO DUPLO, EM MADEIRA, 2 UTILIZAÇÕES. AF_06/2017</t>
  </si>
  <si>
    <t xml:space="preserve">FABRICAÇÃO, MONTAGEM E DESMONTAGEM DE FÔRMA PARA SAPATA, EM MADEIRA SERRADA, E=25 MM, 1 UTILIZAÇÃO. AF_06/2017</t>
  </si>
  <si>
    <t xml:space="preserve">FABRICAÇÃO, MONTAGEM E DESMONTAGEM DE FÔRMA PARA VIGA BALDRAME, EM MADEIRA SERRADA, E=25 MM, 1 UTILIZAÇÃO. AF_06/2017</t>
  </si>
  <si>
    <t xml:space="preserve">FABRICAÇÃO, MONTAGEM E DESMONTAGEM DE FÔRMA PARA BLOCO DE COROAMENTO, EM MADEIRA SERRADA, E=25 MM, 2 UTILIZAÇÕES. AF_06/2017</t>
  </si>
  <si>
    <t xml:space="preserve">FABRICAÇÃO, MONTAGEM E DESMONTAGEM DE FÔRMA PARA SAPATA, EM MADEIRA SERRADA, E=25 MM, 2 UTILIZAÇÕES. AF_06/2017</t>
  </si>
  <si>
    <t xml:space="preserve">FABRICAÇÃO, MONTAGEM E DESMONTAGEM DE FÔRMA PARA VIGA BALDRAME, EM MADEIRA SERRADA, E=25 MM, 2 UTILIZAÇÕES. AF_06/2017</t>
  </si>
  <si>
    <t xml:space="preserve">FABRICAÇÃO, MONTAGEM E DESMONTAGEM DE FÔRMA PARA BLOCO DE COROAMENTO, EM MADEIRA SERRADA, E=25 MM, 4 UTILIZAÇÕES. AF_06/2017</t>
  </si>
  <si>
    <t xml:space="preserve">FABRICAÇÃO, MONTAGEM E DESMONTAGEM DE FÔRMA PARA SAPATA, EM MADEIRA SERRADA, E=25 MM, 4 UTILIZAÇÕES. AF_06/2017</t>
  </si>
  <si>
    <t xml:space="preserve">FABRICAÇÃO, MONTAGEM E DESMONTAGEM DE FÔRMA PARA VIGA BALDRAME, EM MADEIRA SERRADA, E=25 MM, 4 UTILIZAÇÕES. AF_06/2017</t>
  </si>
  <si>
    <t xml:space="preserve">FABRICAÇÃO, MONTAGEM E DESMONTAGEM DE FÔRMA PARA BLOCO DE COROAMENTO, EM CHAPA DE MADEIRA COMPENSADA RESINADA, E=17 MM, 2 UTILIZAÇÕES. AF_06/2017</t>
  </si>
  <si>
    <t xml:space="preserve">FABRICAÇÃO, MONTAGEM E DESMONTAGEM DE FÔRMA PARA SAPATA, EM CHAPA DE MADEIRA COMPENSADA RESINADA, E=17 MM, 2 UTILIZAÇÕES. AF_06/2017</t>
  </si>
  <si>
    <t xml:space="preserve">FABRICAÇÃO, MONTAGEM E DESMONTAGEM DE FÔRMA PARA VIGA BALDRAME, EM CHAPA DE MADEIRA COMPENSADA RESINADA, E=17 MM, 2 UTILIZAÇÕES. AF_06/2017</t>
  </si>
  <si>
    <t xml:space="preserve">FABRICAÇÃO, MONTAGEM E DESMONTAGEM DE FÔRMA PARA BLOCO DE COROAMENTO, EM CHAPA DE MADEIRA COMPENSADA RESINADA, E=17 MM, 4 UTILIZAÇÕES. AF_06/2017</t>
  </si>
  <si>
    <t xml:space="preserve">FABRICAÇÃO, MONTAGEM E DESMONTAGEM DE FÔRMA PARA SAPATA, EM CHAPA DE MADEIRA COMPENSADA RESINADA, E=17 MM, 4 UTILIZAÇÕES. AF_06/2017</t>
  </si>
  <si>
    <t xml:space="preserve">FABRICAÇÃO, MONTAGEM E DESMONTAGEM DE FÔRMA PARA VIGA BALDRAME, EM CHAPA DE MADEIRA COMPENSADA RESINADA, E=17 MM, 4 UTILIZAÇÕES. AF_06/2017</t>
  </si>
  <si>
    <t xml:space="preserve">ARMAÇÃO DE BLOCO, VIGA BALDRAME E SAPATA UTILIZANDO AÇO CA-60 DE 5 MM - MONTAGEM. AF_06/2017</t>
  </si>
  <si>
    <t xml:space="preserve">MONTAGEM E DESMONTAGEM DE FÔRMA DE PILARES CIRCULARES, COM ÁREA MÉDIA DAS SEÇÕES MAIOR QUE 0,28 M², PÉ-DIREITO DUPLO, EM MADEIRA, 2 UTILIZAÇÕES.  AF_06/2017</t>
  </si>
  <si>
    <t xml:space="preserve">73771/1</t>
  </si>
  <si>
    <t xml:space="preserve">PROTENSAO DE TIRANTES DE BARRA DE ACO CA-50 EXCL MATERIAIS</t>
  </si>
  <si>
    <t xml:space="preserve">73990/1</t>
  </si>
  <si>
    <t xml:space="preserve">ARMACAO ACO CA-50 P/1,0M3 DE CONCRETO</t>
  </si>
  <si>
    <t xml:space="preserve">ARMACAO EM TELA DE ACO SOLDADA NERVURADA Q-92, ACO CA-60, 4,2MM, MALHA 15X15CM</t>
  </si>
  <si>
    <t xml:space="preserve">ARMAÇÃO VERTICAL DE ALVENARIA ESTRUTURAL; DIÂMETRO DE 10,0 MM. AF_01/2015</t>
  </si>
  <si>
    <t xml:space="preserve">ARMAÇÃO VERTICAL DE ALVENARIA ESTRUTURAL; DIÂMETRO DE 12,5 MM. AF_01/2015</t>
  </si>
  <si>
    <t xml:space="preserve">ARMAÇÃO DE CINTA DE ALVENARIA ESTRUTURAL; DIÂMETRO DE 10,0 MM. AF_01/2015</t>
  </si>
  <si>
    <t xml:space="preserve">ARMAÇÃO DE VERGA E CONTRAVERGA DE ALVENARIA ESTRUTURAL; DIÂMETRO DE 8,0 MM. AF_01/2015</t>
  </si>
  <si>
    <t xml:space="preserve">ARMAÇÃO DE VERGA E CONTRAVERGA DE ALVENARIA ESTRUTURAL; DIÂMETRO DE 10,0 MM. AF_01/2015</t>
  </si>
  <si>
    <t xml:space="preserve">ARMAÇÃO DO SISTEMA DE PAREDES DE CONCRETO, EXECUTADA EM PAREDES DE EDIFICAÇÕES DE MÚLTIPLOS PAVIMENTOS, TELA Q-138. AF_06/2019</t>
  </si>
  <si>
    <t xml:space="preserve">ARMAÇÃO DO SISTEMA DE PAREDES DE CONCRETO, EXECUTADA EM PAREDES DE EDIFICAÇÕES TÉRREAS OU DE MÚLTIPLOS PAVIMENTOS, TELA Q-92. AF_06/2019</t>
  </si>
  <si>
    <t xml:space="preserve">ARMAÇÃO DO SISTEMA DE PAREDES DE CONCRETO, EXECUTADA EM PAREDES DE EDIFICAÇÕES TÉRREAS, TELA Q-61. AF_06/2019</t>
  </si>
  <si>
    <t xml:space="preserve">ARMAÇÃO DO SISTEMA DE PAREDES DE CONCRETO, EXECUTADA COMO ARMADURA POSITIVA DE LAJES, TELA Q-138. AF_06/2019</t>
  </si>
  <si>
    <t xml:space="preserve">ARMAÇÃO DO SISTEMA DE PAREDES DE CONCRETO, EXECUTADA COMO ARMADURA NEGATIVA DE LAJES, TELA T-196. AF_06/2019</t>
  </si>
  <si>
    <t xml:space="preserve">ARMAÇÃO DO SISTEMA DE PAREDES DE CONCRETO, EXECUTADA COMO ARMADURA POSITIVA DE LAJES, TELA Q-113. AF_06/2019</t>
  </si>
  <si>
    <t xml:space="preserve">ARMAÇÃO DO SISTEMA DE PAREDES DE CONCRETO, EXECUTADA COMO ARMADURA NEGATIVA DE LAJES, TELA L-159. AF_06/2019</t>
  </si>
  <si>
    <t xml:space="preserve">ARMAÇÃO DO SISTEMA DE PAREDES DE CONCRETO, EXECUTADA EM PLATIBANDAS, TELA Q-92. AF_06/2019</t>
  </si>
  <si>
    <t xml:space="preserve">ARMAÇÃO DO SISTEMA DE PAREDES DE CONCRETO, EXECUTADA COMO REFORÇO, VERGALHÃO DE 6,3 MM DE DIÂMETRO. AF_06/2019</t>
  </si>
  <si>
    <t xml:space="preserve">ARMAÇÃO DO SISTEMA DE PAREDES DE CONCRETO, EXECUTADA COMO REFORÇO, VERGALHÃO DE 8,0 MM DE DIÂMETRO. AF_06/2019</t>
  </si>
  <si>
    <t xml:space="preserve">ARMAÇÃO DO SISTEMA DE PAREDES DE CONCRETO, EXECUTADA COMO REFORÇO, VERGALHÃO DE 10,0 MM DE DIÂMETRO. AF_06/2019</t>
  </si>
  <si>
    <t xml:space="preserve">ARMAÇÃO DE PILAR OU VIGA DE UMA ESTRUTURA CONVENCIONAL DE CONCRETO ARMADO EM UM EDIFÍCIO DE MÚLTIPLOS PAVIMENTOS UTILIZANDO AÇO CA-60 DE 5,0 MM - MONTAGEM. AF_12/2015</t>
  </si>
  <si>
    <t xml:space="preserve">ARMAÇÃO DE PILAR OU VIGA DE UMA ESTRUTURA CONVENCIONAL DE CONCRETO ARMADO EM UM EDIFÍCIO DE MÚLTIPLOS PAVIMENTOS UTILIZANDO AÇO CA-50 DE 6,3 MM - MONTAGEM. AF_12/2015</t>
  </si>
  <si>
    <t xml:space="preserve">ARMAÇÃO DE PILAR OU VIGA DE UMA ESTRUTURA CONVENCIONAL DE CONCRETO ARMADO EM UM EDIFÍCIO DE MÚLTIPLOS PAVIMENTOS UTILIZANDO AÇO CA-50 DE 8,0 MM - MONTAGEM. AF_12/2015</t>
  </si>
  <si>
    <t xml:space="preserve">ARMAÇÃO DE PILAR OU VIGA DE UMA ESTRUTURA CONVENCIONAL DE CONCRETO ARMADO EM UM EDIFÍCIO DE MÚLTIPLOS PAVIMENTOS UTILIZANDO AÇO CA-50 DE 10,0 MM - MONTAGEM. AF_12/2015</t>
  </si>
  <si>
    <t xml:space="preserve">ARMAÇÃO DE PILAR OU VIGA DE UMA ESTRUTURA CONVENCIONAL DE CONCRETO ARMADO EM UM EDIFÍCIO DE MÚLTIPLOS PAVIMENTOS UTILIZANDO AÇO CA-50 DE 12,5 MM - MONTAGEM. AF_12/2015</t>
  </si>
  <si>
    <t xml:space="preserve">ARMAÇÃO DE PILAR OU VIGA DE UMA ESTRUTURA CONVENCIONAL DE CONCRETO ARMADO EM UM EDIFÍCIO DE MÚLTIPLOS PAVIMENTOS UTILIZANDO AÇO CA-50 DE 16,0 MM - MONTAGEM. AF_12/2015</t>
  </si>
  <si>
    <t xml:space="preserve">ARMAÇÃO DE PILAR OU VIGA DE UMA ESTRUTURA CONVENCIONAL DE CONCRETO ARMADO EM UM EDIFÍCIO DE MÚLTIPLOS PAVIMENTOS UTILIZANDO AÇO CA-50 DE 20,0 MM - MONTAGEM. AF_12/2015</t>
  </si>
  <si>
    <t xml:space="preserve">ARMAÇÃO DE PILAR OU VIGA DE UMA ESTRUTURA CONVENCIONAL DE CONCRETO ARMADO EM UM EDIFÍCIO DE MÚLTIPLOS PAVIMENTOS UTILIZANDO AÇO CA-50 DE 25,0 MM - MONTAGEM. AF_12/2015</t>
  </si>
  <si>
    <t xml:space="preserve">ARMAÇÃO DE LAJE DE UMA ESTRUTURA CONVENCIONAL DE CONCRETO ARMADO EM UM EDIFÍCIO DE MÚLTIPLOS PAVIMENTOS UTILIZANDO AÇO CA-60 DE 4,2 MM - MONTAGEM. AF_12/2015</t>
  </si>
  <si>
    <t xml:space="preserve">ARMAÇÃO DE LAJE DE UMA ESTRUTURA CONVENCIONAL DE CONCRETO ARMADO EM UM EDIFÍCIO DE MÚLTIPLOS PAVIMENTOS UTILIZANDO AÇO CA-60 DE 5,0 MM - MONTAGEM. AF_12/2015</t>
  </si>
  <si>
    <t xml:space="preserve">ARMAÇÃO DE LAJE DE UMA ESTRUTURA CONVENCIONAL DE CONCRETO ARMADO EM UM EDIFÍCIO DE MÚLTIPLOS PAVIMENTOS UTILIZANDO AÇO CA-50 DE 6,3 MM - MONTAGEM. AF_12/2015</t>
  </si>
  <si>
    <t xml:space="preserve">ARMAÇÃO DE LAJE DE UMA ESTRUTURA CONVENCIONAL DE CONCRETO ARMADO EM UM EDIFÍCIO DE MÚLTIPLOS PAVIMENTOS UTILIZANDO AÇO CA-50 DE 8,0 MM - MONTAGEM. AF_12/2015</t>
  </si>
  <si>
    <t xml:space="preserve">ARMAÇÃO DE LAJE DE UMA ESTRUTURA CONVENCIONAL DE CONCRETO ARMADO EM UM EDIFÍCIO DE MÚLTIPLOS PAVIMENTOS UTILIZANDO AÇO CA-50 DE 10,0 MM - MONTAGEM. AF_12/2015</t>
  </si>
  <si>
    <t xml:space="preserve">ARMAÇÃO DE LAJE DE UMA ESTRUTURA CONVENCIONAL DE CONCRETO ARMADO EM UM EDIFÍCIO DE MÚLTIPLOS PAVIMENTOS UTILIZANDO AÇO CA-50 DE 12,5 MM - MONTAGEM. AF_12/2015</t>
  </si>
  <si>
    <t xml:space="preserve">ARMAÇÃO DE LAJE DE UMA ESTRUTURA CONVENCIONAL DE CONCRETO ARMADO EM UM EDIFÍCIO DE MÚLTIPLOS PAVIMENTOS UTILIZANDO AÇO CA-50 DE 16,0 MM - MONTAGEM. AF_12/2015</t>
  </si>
  <si>
    <t xml:space="preserve">ARMAÇÃO DE LAJE DE UMA ESTRUTURA CONVENCIONAL DE CONCRETO ARMADO EM UM EDIFÍCIO DE MÚLTIPLOS PAVIMENTOS UTILIZANDO AÇO CA-50 DE 20,0 MM - MONTAGEM. AF_12/2015</t>
  </si>
  <si>
    <t xml:space="preserve">ARMAÇÃO DE PILAR OU VIGA DE UMA ESTRUTURA CONVENCIONAL DE CONCRETO ARMADO EM UMA EDIFICAÇÃO TÉRREA OU SOBRADO UTILIZANDO AÇO CA-60 DE 5,0 MM - MONTAGEM. AF_12/2015</t>
  </si>
  <si>
    <t xml:space="preserve">ARMAÇÃO DE PILAR OU VIGA DE UMA ESTRUTURA CONVENCIONAL DE CONCRETO ARMADO EM UMA EDIFICAÇÃO TÉRREA OU SOBRADO UTILIZANDO AÇO CA-50 DE 6,3 MM - MONTAGEM. AF_12/2015</t>
  </si>
  <si>
    <t xml:space="preserve">ARMAÇÃO DE PILAR OU VIGA DE UMA ESTRUTURA CONVENCIONAL DE CONCRETO ARMADO EM UMA EDIFICAÇÃO TÉRREA OU SOBRADO UTILIZANDO AÇO CA-50 DE 8,0 MM - MONTAGEM. AF_12/2015</t>
  </si>
  <si>
    <t xml:space="preserve">ARMAÇÃO DE PILAR OU VIGA DE UMA ESTRUTURA CONVENCIONAL DE CONCRETO ARMADO EM UMA EDIFICAÇÃO TÉRREA OU SOBRADO UTILIZANDO AÇO CA-50 DE 10,0 MM - MONTAGEM. AF_12/2015</t>
  </si>
  <si>
    <t xml:space="preserve">ARMAÇÃO DE PILAR OU VIGA DE UMA ESTRUTURA CONVENCIONAL DE CONCRETO ARMADO EM UMA EDIFICAÇÃO TÉRREA OU SOBRADO UTILIZANDO AÇO CA-50 DE 12,5 MM - MONTAGEM. AF_12/2015</t>
  </si>
  <si>
    <t xml:space="preserve">ARMAÇÃO DE PILAR OU VIGA DE UMA ESTRUTURA CONVENCIONAL DE CONCRETO ARMADO EM UMA EDIFICAÇÃO TÉRREA OU SOBRADO UTILIZANDO AÇO CA-50 DE 16,0 MM - MONTAGEM. AF_12/2015</t>
  </si>
  <si>
    <t xml:space="preserve">ARMAÇÃO DE PILAR OU VIGA DE UMA ESTRUTURA CONVENCIONAL DE CONCRETO ARMADO EM UMA EDIFICAÇÃO TÉRREA OU SOBRADO UTILIZANDO AÇO CA-50 DE 20,0 MM - MONTAGEM. AF_12/2015</t>
  </si>
  <si>
    <t xml:space="preserve">ARMAÇÃO DE PILAR OU VIGA DE UMA ESTRUTURA CONVENCIONAL DE CONCRETO ARMADO EM UMA EDIFICAÇÃO TÉRREA OU SOBRADO UTILIZANDO AÇO CA-50 DE 25,0 MM - MONTAGEM. AF_12/2015</t>
  </si>
  <si>
    <t xml:space="preserve">ARMAÇÃO DE LAJE DE UMA ESTRUTURA CONVENCIONAL DE CONCRETO ARMADO EM UMA EDIFICAÇÃO TÉRREA OU SOBRADO UTILIZANDO AÇO CA-60 DE 4,2 MM - MONTAGEM. AF_12/2015</t>
  </si>
  <si>
    <t xml:space="preserve">ARMAÇÃO DE LAJE DE UMA ESTRUTURA CONVENCIONAL DE CONCRETO ARMADO EM UMA EDIFICAÇÃO TÉRREA OU SOBRADO UTILIZANDO AÇO CA-60 DE 5,0 MM - MONTAGEM. AF_12/2015</t>
  </si>
  <si>
    <t xml:space="preserve">ARMAÇÃO DE LAJE DE UMA ESTRUTURA CONVENCIONAL DE CONCRETO ARMADO EM UMA EDIFICAÇÃO TÉRREA OU SOBRADO UTILIZANDO AÇO CA-50 DE 6,3 MM - MONTAGEM. AF_12/2015</t>
  </si>
  <si>
    <t xml:space="preserve">ARMAÇÃO DE LAJE DE UMA ESTRUTURA CONVENCIONAL DE CONCRETO ARMADO EM UMA EDIFICAÇÃO TÉRREA OU SOBRADO UTILIZANDO AÇO CA-50 DE 8,0 MM - MONTAGEM. AF_12/2015</t>
  </si>
  <si>
    <t xml:space="preserve">ARMAÇÃO DE LAJE DE UMA ESTRUTURA CONVENCIONAL DE CONCRETO ARMADO EM UMA EDIFICAÇÃO TÉRREA OU SOBRADO UTILIZANDO AÇO CA-50 DE 10,0 MM - MONTAGEM. AF_12/2015</t>
  </si>
  <si>
    <t xml:space="preserve">ARMAÇÃO DE LAJE DE UMA ESTRUTURA CONVENCIONAL DE CONCRETO ARMADO EM UMA EDIFICAÇÃO TÉRREA OU SOBRADO UTILIZANDO AÇO CA-50 DE 16,0 MM - MONTAGEM. AF_12/2015</t>
  </si>
  <si>
    <t xml:space="preserve">ARMAÇÃO DE LAJE DE UMA ESTRUTURA CONVENCIONAL DE CONCRETO ARMADO EM UMA EDIFICAÇÃO TÉRREA OU SOBRADO UTILIZANDO AÇO CA-50 DE 20,0 MM - MONTAGEM. AF_12/2015</t>
  </si>
  <si>
    <t xml:space="preserve">CORTE E DOBRA DE AÇO CA-60, DIÂMETRO DE 5,0 MM, UTILIZADO EM ESTRUTURAS DIVERSAS, EXCETO LAJES. AF_12/2015</t>
  </si>
  <si>
    <t xml:space="preserve">CORTE E DOBRA DE AÇO CA-50, DIÂMETRO DE 6,3 MM, UTILIZADO EM ESTRUTURAS DIVERSAS, EXCETO LAJES. AF_12/2015</t>
  </si>
  <si>
    <t xml:space="preserve">CORTE E DOBRA DE AÇO CA-50, DIÂMETRO DE 8,0 MM, UTILIZADO EM ESTRUTURAS DIVERSAS, EXCETO LAJES. AF_12/2015</t>
  </si>
  <si>
    <t xml:space="preserve">CORTE E DOBRA DE AÇO CA-50, DIÂMETRO DE 10,0 MM, UTILIZADO EM ESTRUTURAS DIVERSAS, EXCETO LAJES. AF_12/2015</t>
  </si>
  <si>
    <t xml:space="preserve">CORTE E DOBRA DE AÇO CA-50, DIÂMETRO DE 12,5 MM, UTILIZADO EM ESTRUTURAS DIVERSAS, EXCETO LAJES. AF_12/2015</t>
  </si>
  <si>
    <t xml:space="preserve">CORTE E DOBRA DE AÇO CA-50, DIÂMETRO DE 16,0 MM, UTILIZADO EM ESTRUTURAS DIVERSAS, EXCETO LAJES. AF_12/2015</t>
  </si>
  <si>
    <t xml:space="preserve">CORTE E DOBRA DE AÇO CA-50, DIÂMETRO DE 20,0 MM, UTILIZADO EM ESTRUTURAS DIVERSAS, EXCETO LAJES. AF_12/2015</t>
  </si>
  <si>
    <t xml:space="preserve">CORTE E DOBRA DE AÇO CA-50, DIÂMETRO DE 25,0 MM, UTILIZADO EM ESTRUTURAS DIVERSAS, EXCETO LAJES. AF_12/2015</t>
  </si>
  <si>
    <t xml:space="preserve">CORTE E DOBRA DE AÇO CA-60, DIÂMETRO DE 4,2 MM, UTILIZADO EM LAJE. AF_12/2015</t>
  </si>
  <si>
    <t xml:space="preserve">CORTE E DOBRA DE AÇO CA-60, DIÂMETRO DE 5,0 MM, UTILIZADO EM LAJE. AF_12/2015</t>
  </si>
  <si>
    <t xml:space="preserve">CORTE E DOBRA DE AÇO CA-50, DIÂMETRO DE 6,3 MM, UTILIZADO EM LAJE. AF_12/2015</t>
  </si>
  <si>
    <t xml:space="preserve">CORTE E DOBRA DE AÇO CA-50, DIÂMETRO DE 8,0 MM, UTILIZADO EM LAJE. AF_12/2015</t>
  </si>
  <si>
    <t xml:space="preserve">CORTE E DOBRA DE AÇO CA-50, DIÂMETRO DE 10,0 MM, UTILIZADO EM LAJE. AF_12/2015</t>
  </si>
  <si>
    <t xml:space="preserve">CORTE E DOBRA DE AÇO CA-50, DIÂMETRO DE 12,5 MM, UTILIZADO EM LAJE. AF_12/2015</t>
  </si>
  <si>
    <t xml:space="preserve">CORTE E DOBRA DE AÇO CA-50, DIÂMETRO DE 16,0 MM, UTILIZADO EM LAJE. AF_12/2015</t>
  </si>
  <si>
    <t xml:space="preserve">CORTE E DOBRA DE AÇO CA-50, DIÂMETRO DE 20,0 MM, UTILIZADO EM LAJE. AF_12/2015</t>
  </si>
  <si>
    <t xml:space="preserve">CORTE E DOBRA DE AÇO CA-25, DIÂMETRO DE 6,3 MM. AF_12/2015</t>
  </si>
  <si>
    <t xml:space="preserve">CORTE E DOBRA DE AÇO CA-25, DIÂMETRO DE 8,0 MM. AF_12/2015</t>
  </si>
  <si>
    <t xml:space="preserve">CORTE E DOBRA DE AÇO CA-25, DIÂMETRO DE 10,0 MM. AF_12/2015</t>
  </si>
  <si>
    <t xml:space="preserve">CORTE E DOBRA DE AÇO CA-25, DIÂMETRO DE 12,5 MM. AF_12/2015</t>
  </si>
  <si>
    <t xml:space="preserve">CORTE E DOBRA DE AÇO CA-25, DIÂMETRO DE 16,0 MM. AF_12/2015</t>
  </si>
  <si>
    <t xml:space="preserve">CORTE E DOBRA DE AÇO CA-25, DIÂMETRO DE 20,0 MM. AF_12/2015</t>
  </si>
  <si>
    <t xml:space="preserve">CORTE E DOBRA DE AÇO CA-25, DIÂMETRO DE 25,0 MM. AF_12/2015</t>
  </si>
  <si>
    <t xml:space="preserve">ARMAÇÃO UTILIZANDO AÇO CA-25 DE 6,3 MM - MONTAGEM. AF_12/2015</t>
  </si>
  <si>
    <t xml:space="preserve">ARMAÇÃO UTILIZANDO AÇO CA-25 DE 8,0 MM - MONTAGEM. AF_12/2015</t>
  </si>
  <si>
    <t xml:space="preserve">ARMAÇÃO UTILIZANDO AÇO CA-25 DE 10,0 MM - MONTAGEM. AF_12/2015</t>
  </si>
  <si>
    <t xml:space="preserve">ARMAÇÃO UTILIZANDO AÇO CA-25 DE 12,5 MM - MONTAGEM. AF_12/2015</t>
  </si>
  <si>
    <t xml:space="preserve">ARMAÇÃO UTILIZANDO AÇO CA-25 DE 16,0 MM - MONTAGEM. AF_12/2015</t>
  </si>
  <si>
    <t xml:space="preserve">ARMAÇÃO UTILIZANDO AÇO CA-25 DE 20,0 MM - MONTAGEM. AF_12/2015</t>
  </si>
  <si>
    <t xml:space="preserve">ARMAÇÃO UTILIZANDO AÇO CA-25 DE 25,0 MM - MONTAGEM. AF_12/2015</t>
  </si>
  <si>
    <t xml:space="preserve">ARMAÇÃO DE ESTRUTURAS DE CONCRETO ARMADO, EXCETO VIGAS, PILARES, LAJES E FUNDAÇÕES, UTILIZANDO AÇO CA-60 DE 5,0 MM - MONTAGEM. AF_12/2015</t>
  </si>
  <si>
    <t xml:space="preserve">ARMAÇÃO DE ESTRUTURAS DE CONCRETO ARMADO, EXCETO VIGAS, PILARES, LAJES E FUNDAÇÕES, UTILIZANDO AÇO CA-50 DE 6,3 MM - MONTAGEM. AF_12/2015</t>
  </si>
  <si>
    <t xml:space="preserve">ARMAÇÃO DE ESTRUTURAS DE CONCRETO ARMADO, EXCETO VIGAS, PILARES, LAJES E FUNDAÇÕES, UTILIZANDO AÇO CA-50 DE 8,0 MM - MONTAGEM. AF_12/2015</t>
  </si>
  <si>
    <t xml:space="preserve">ARMAÇÃO DE ESTRUTURAS DE CONCRETO ARMADO, EXCETO VIGAS, PILARES, LAJES E FUNDAÇÕES, UTILIZANDO AÇO CA-50 DE 10,0 MM - MONTAGEM. AF_12/2015</t>
  </si>
  <si>
    <t xml:space="preserve">ARMAÇÃO DE ESTRUTURAS DE CONCRETO ARMADO, EXCETO VIGAS, PILARES, LAJES E FUNDAÇÕES, UTILIZANDO AÇO CA-50 DE 12,5 MM - MONTAGEM. AF_12/2015</t>
  </si>
  <si>
    <t xml:space="preserve">ARMAÇÃO DE ESTRUTURAS DE CONCRETO ARMADO, EXCETO VIGAS, PILARES, LAJES E FUNDAÇÕES, UTILIZANDO AÇO CA-50 DE 16,0 MM - MONTAGEM. AF_12/2015</t>
  </si>
  <si>
    <t xml:space="preserve">ARMAÇÃO DE ESTRUTURAS DE CONCRETO ARMADO, EXCETO VIGAS, PILARES, LAJES E FUNDAÇÕES, UTILIZANDO AÇO CA-50 DE 20,0 MM - MONTAGEM. AF_12/2015</t>
  </si>
  <si>
    <t xml:space="preserve">ARMAÇÃO DE ESTRUTURAS DE CONCRETO ARMADO, EXCETO VIGAS, PILARES, LAJES E FUNDAÇÕES, UTILIZANDO AÇO CA-50 DE 25,0 MM - MONTAGEM. AF_12/2015</t>
  </si>
  <si>
    <t xml:space="preserve">CORTE E DOBRA DE AÇO CA-60, DIÂMETRO DE 5,0 MM, UTILIZADO EM ESTRIBO CONTÍNUO HELICOIDAL. AF_10/2016</t>
  </si>
  <si>
    <t xml:space="preserve">CORTE E DOBRA DE AÇO CA-50, DIÂMETRO DE 6,3 MM, UTILIZADO EM ESTRIBO CONTÍNUO HELICOIDAL. AF_10/2016</t>
  </si>
  <si>
    <t xml:space="preserve">MONTAGEM DE ARMADURA LONGITUDINAL/TRANSVERSAL DE ESTACAS DE SEÇÃO CIRCULAR, DIÂMETRO = 8,0 MM. AF_11/2016</t>
  </si>
  <si>
    <t xml:space="preserve">MONTAGEM DE ARMADURA LONGITUDINAL DE ESTACAS DE SEÇÃO CIRCULAR, DIÂMETRO = 10,0 MM. AF_11/2016</t>
  </si>
  <si>
    <t xml:space="preserve">MONTAGEM DE ARMADURA LONGITUDINAL/TRANSVERSAL DE ESTACAS DE SEÇÃO CIRCULAR, DIÂMETRO = 12,5 MM. AF_11/2016</t>
  </si>
  <si>
    <t xml:space="preserve">MONTAGEM DE ARMADURA LONGITUDINAL DE ESTACAS DE SEÇÃO CIRCULAR, DIÂMETRO = 16,0 MM. AF_11/2016</t>
  </si>
  <si>
    <t xml:space="preserve">MONTAGEM DE ARMADURA LONGITUDINAL DE ESTACAS DE SEÇÃO CIRCULAR, DIÂMETRO = 20,0 MM. AF_11/2016</t>
  </si>
  <si>
    <t xml:space="preserve">MONTAGEM DE ARMADURA LONGITUDINAL DE ESTACAS DE SEÇÃO CIRCULAR, DIÂMETRO = 25,0 MM. AF_11/2016</t>
  </si>
  <si>
    <t xml:space="preserve">MONTAGEM DE ARMADURA TRANSVERSAL DE ESTACAS DE SEÇÃO CIRCULAR, DIÂMETRO = 5,0 MM. AF_11/2016</t>
  </si>
  <si>
    <t xml:space="preserve">MONTAGEM DE ARMADURA TRANSVERSAL DE ESTACAS DE SEÇÃO CIRCULAR, DIÂMETRO = 6,3 MM. AF_11/2016</t>
  </si>
  <si>
    <t xml:space="preserve">MONTAGEM DE ARMADURA LONGITUDINAL/TRANSVERSAL DE ESTACAS DE SEÇÃO RETANGULAR (BARRETE), DIÂMETRO = 8,0 MM. AF_11/2016</t>
  </si>
  <si>
    <t xml:space="preserve">MONTAGEM DE ARMADURA LONGITUDINAL DE ESTACAS DE SEÇÃO RETANGULAR (BARRETE), DIÂMETRO = 10,0 MM. AF_11/2016</t>
  </si>
  <si>
    <t xml:space="preserve">MONTAGEM DE ARMADURA LONGITUDINAL/TRANSVERSAL DE ESTACAS DE SEÇÃO RETANGULAR (BARRETE), DIÂMETRO = 12,5 MM. AF_11/2016</t>
  </si>
  <si>
    <t xml:space="preserve">MONTAGEM DE ARMADURA LONGITUDINAL DE ESTACAS DE SEÇÃO RETANGULAR (BARRETE), DIÂMETRO = 16,0 MM. AF_11/2016</t>
  </si>
  <si>
    <t xml:space="preserve">MONTAGEM DE ARMADURA LONGITUDINAL DE ESTACAS DE SEÇÃO RETANGULAR (BARRETE), DIÂMETRO = 20,0 MM. AF_11/2016</t>
  </si>
  <si>
    <t xml:space="preserve">MONTAGEM DE ARMADURA LONGITUDINAL DE ESTACAS DE SEÇÃO RETANGULAR (BARRETE), DIÂMETRO = 25,0 MM. AF_11/2016</t>
  </si>
  <si>
    <t xml:space="preserve">MONTAGEM DE ARMADURA TRANSVERSAL DE ESTACAS DE SEÇÃO RETANGULAR (BARRETE), DIÂMETRO = 5,0 MM. AF_11/2016</t>
  </si>
  <si>
    <t xml:space="preserve">MONTAGEM DE ARMADURA TRANSVERSAL DE ESTACAS DE SEÇÃO RETANGULAR (BARRETE), DIÂMETRO = 6,3 MM. AF_11/2016</t>
  </si>
  <si>
    <t xml:space="preserve">ARMAÇÃO DE ESCADA, COM 2 LANCES, DE UMA ESTRUTURA CONVENCIONAL DE CONCRETO ARMADO UTILIZANDO AÇO CA-60 DE 5,0 MM - MONTAGEM. AF_01/2017</t>
  </si>
  <si>
    <t xml:space="preserve">ARMAÇÃO DE ESCADA, COM 2 LANCES, DE UMA ESTRUTURA CONVENCIONAL DE CONCRETO ARMADO UTILIZANDO AÇO CA-50 DE 6,3 MM - MONTAGEM. AF_01/2017</t>
  </si>
  <si>
    <t xml:space="preserve">ARMAÇÃO DE ESCADA, COM 2 LANCES, DE UMA ESTRUTURA CONVENCIONAL DE CONCRETO ARMADO UTILIZANDO AÇO CA-50 DE 8,0 MM - MONTAGEM. AF_01/2017</t>
  </si>
  <si>
    <t xml:space="preserve">ARMAÇÃO DE ESCADA, COM 2 LANCES, DE UMA ESTRUTURA CONVENCIONAL DE CONCRETO ARMADO UTILIZANDO AÇO CA-50 DE 10,0 MM - MONTAGEM. AF_01/2017</t>
  </si>
  <si>
    <t xml:space="preserve">ARMAÇÃO DE ESCADA, COM 2 LANCES, DE UMA ESTRUTURA CONVENCIONAL DE CONCRETO ARMADO UTILIZANDO AÇO CA-50 DE 12,5 MM - MONTAGEM. AF_01/2017</t>
  </si>
  <si>
    <t xml:space="preserve">ARMAÇÃO DE ESCADA, COM 2 LANCES, DE UMA ESTRUTURA CONVENCIONAL DE CONCRETO ARMADO UTILIZANDO AÇO CA-50 DE 16,0 MM - MONTAGEM. AF_01/2017</t>
  </si>
  <si>
    <t xml:space="preserve">ARMAÇÃO DE BLOCO, VIGA BALDRAME OU SAPATA UTILIZANDO AÇO CA-50 DE 6,3 MM - MONTAGEM. AF_06/2017</t>
  </si>
  <si>
    <t xml:space="preserve">ARMAÇÃO DE BLOCO, VIGA BALDRAME OU SAPATA UTILIZANDO AÇO CA-50 DE 8 MM - MONTAGEM. AF_06/2017</t>
  </si>
  <si>
    <t xml:space="preserve">ARMAÇÃO DE BLOCO, VIGA BALDRAME OU SAPATA UTILIZANDO AÇO CA-50 DE 10 MM - MONTAGEM. AF_06/2017</t>
  </si>
  <si>
    <t xml:space="preserve">ARMAÇÃO DE BLOCO, VIGA BALDRAME OU SAPATA UTILIZANDO AÇO CA-50 DE 12,5 MM - MONTAGEM. AF_06/2017</t>
  </si>
  <si>
    <t xml:space="preserve">ARMAÇÃO DE BLOCO, VIGA BALDRAME OU SAPATA UTILIZANDO AÇO CA-50 DE 16 MM - MONTAGEM. AF_06/2017</t>
  </si>
  <si>
    <t xml:space="preserve">ARMAÇÃO DE BLOCO, VIGA BALDRAME OU SAPATA UTILIZANDO AÇO CA-50 DE 20 MM - MONTAGEM. AF_06/2017</t>
  </si>
  <si>
    <t xml:space="preserve">ARMAÇÃO DE BLOCO, VIGA BALDRAME OU SAPATA UTILIZANDO AÇO CA-50 DE 25 MM - MONTAGEM. AF_06/2017</t>
  </si>
  <si>
    <t xml:space="preserve">ARMAÇÃO DO SISTEMA DE PAREDES DE CONCRETO, EXECUTADA COMO ARMADURA POSITIVA DE LAJES, TELA Q-196. AF_06/2019</t>
  </si>
  <si>
    <t xml:space="preserve">ARMAÇÃO DO SISTEMA DE PAREDES DE CONCRETO, EXECUTADA COMO REFORÇO, VERGALHÃO DE 5,0 MM DE DIÂMETRO. AF_06/2019</t>
  </si>
  <si>
    <t xml:space="preserve">ARMAÇÃO DO SISTEMA DE PAREDES DE CONCRETO, EXECUTADA COMO REFORÇO, VERGALHÃO DE 12,5 MM DE DIÂMETRO. AF_06/2019</t>
  </si>
  <si>
    <t xml:space="preserve">REGULARIZAÇÃO DE SUPERFICIE DE CONCRETO APARENTE</t>
  </si>
  <si>
    <t xml:space="preserve">LANCAMENTO/APLICACAO MANUAL DE CONCRETO EM FUNDACOES</t>
  </si>
  <si>
    <t xml:space="preserve">GRAUTEAMENTO VERTICAL EM ALVENARIA ESTRUTURAL. AF_01/2015</t>
  </si>
  <si>
    <t xml:space="preserve">GRAUTEAMENTO DE CINTA INTERMEDIÁRIA OU DE CONTRAVERGA EM ALVENARIA ESTRUTURAL. AF_01/2015</t>
  </si>
  <si>
    <t xml:space="preserve">GRAUTEAMENTO DE CINTA SUPERIOR OU DE VERGA EM ALVENARIA ESTRUTURAL. AF_01/2015</t>
  </si>
  <si>
    <t xml:space="preserve">GRAUTE FGK=15 MPA; TRAÇO 1:0,04:2,0:2,4 (CIMENTO/ CAL/ AREIA GROSSA/ BRITA 0) - PREPARO MECÂNICO COM BETONEIRA 400 L. AF_02/2015</t>
  </si>
  <si>
    <t xml:space="preserve">GRAUTE FGK=20 MPA; TRAÇO 1:0,04:1,6:1,9 (CIMENTO/ CAL/ AREIA GROSSA/ BRITA 0) - PREPARO MECÂNICO COM BETONEIRA 400 L. AF_02/2015</t>
  </si>
  <si>
    <t xml:space="preserve">GRAUTE FGK=25 MPA; TRAÇO 1:0,02:1,2:1,5 (CIMENTO/ CAL/ AREIA GROSSA/ BRITA 0) - PREPARO MECÂNICO COM BETONEIRA 400 L. AF_02/2015</t>
  </si>
  <si>
    <t xml:space="preserve">GRAUTE FGK=30 MPA; TRAÇO 1:0,02:0,8:1,1 (CIMENTO/ CAL/ AREIA GROSSA/ BRITA 0) - PREPARO MECÂNICO COM BETONEIRA 400 L. AF_02/2015</t>
  </si>
  <si>
    <t xml:space="preserve">GRAUTE FGK=15 MPA; TRAÇO 1:2,0:2,4 (CIMENTO/ AREIA GROSSA/ BRITA 0/ ADITIVO) - PREPARO MECÂNICO COM BETONEIRA 400 L. AF_02/2015</t>
  </si>
  <si>
    <t xml:space="preserve">GRAUTE FGK=20 MPA; TRAÇO 1:1,6:1,9 (CIMENTO/ AREIA GROSSA/ BRITA 0/ ADITIVO) - PREPARO MECÂNICO COM BETONEIRA 400 L. AF_02/2015</t>
  </si>
  <si>
    <t xml:space="preserve">GRAUTE FGK=25 MPA; TRAÇO 1:1,2:1,5 (CIMENTO/ AREIA GROSSA/ BRITA 0/ ADITIVO) - PREPARO MECÂNICO COM BETONEIRA 400 L. AF_02/2015</t>
  </si>
  <si>
    <t xml:space="preserve">GRAUTE FGK=30 MPA; TRAÇO 1:0,8:1,1 (CIMENTO/ AREIA GROSSA/ BRITA 0/ ADITIVO) - PREPARO MECÂNICO COM BETONEIRA 400 L. AF_02/2015</t>
  </si>
  <si>
    <t xml:space="preserve">CONCRETAGEM DE LAJES EM EDIFICAÇÕES UNIFAMILIARES FEITAS COM SISTEMA DE FÔRMAS MANUSEÁVEIS, COM CONCRETO USINADO BOMBEÁVEL FCK 20 MPA - LANÇAMENTO, ADENSAMENTO E ACABAMENTO. AF_06/2015</t>
  </si>
  <si>
    <t xml:space="preserve">CONCRETAGEM DE PAREDES EM EDIFICAÇÕES UNIFAMILIARES FEITAS COM SISTEMA DE FÔRMAS MANUSEÁVEIS, COM CONCRETO USINADO BOMBEÁVEL FCK 20 MPA - LANÇAMENTO, ADENSAMENTO E ACABAMENTO. AF_06/2015</t>
  </si>
  <si>
    <t xml:space="preserve">CONCRETAGEM DE PLATIBANDA EM EDIFICAÇÕES UNIFAMILIARES FEITAS COM SISTEMA DE FÔRMAS MANUSEÁVEIS, COM CONCRETO USINADO BOMBEÁVEL FCK 20 MPA - LANÇAMENTO, ADENSAMENTO E ACABAMENTO. AF_06/2015</t>
  </si>
  <si>
    <t xml:space="preserve">CONCRETAGEM DE LAJES EM EDIFICAÇÕES MULTIFAMILIARES FEITAS COM SISTEMA DE FÔRMAS MANUSEÁVEIS, COM CONCRETO USINADO BOMBEÁVEL FCK 20 MPA - LANÇAMENTO, ADENSAMENTO E ACABAMENTO. AF_06/2015</t>
  </si>
  <si>
    <t xml:space="preserve">CONCRETAGEM DE PAREDES EM EDIFICAÇÕES MULTIFAMILIARES FEITAS COM SISTEMA DE FÔRMAS MANUSEÁVEIS, COM CONCRETO USINADO BOMBEÁVEL FCK 20 MPA - LANÇAMENTO, ADENSAMENTO E ACABAMENTO. AF_06/2015</t>
  </si>
  <si>
    <t xml:space="preserve">CONCRETAGEM DE PLATIBANDA EM EDIFICAÇÕES MULTIFAMILIARES FEITAS COM SISTEMA DE FÔRMAS MANUSEÁVEIS, COM CONCRETO USINADO BOMBEÁVEL FCK 20 MPA - LANÇAMENTO, ADENSAMENTO E ACABAMENTO. AF_06/2015</t>
  </si>
  <si>
    <t xml:space="preserve">CONCRETAGEM DE PLATIBANDA EM EDIFICAÇÕES UNIFAMILIARES FEITAS COM SISTEMA DE FÔRMAS MANUSEÁVEIS, COM CONCRETO USINADO AUTOADENSÁVEL FCK 20 MPA - LANÇAMENTO E ACABAMENTO. AF_06/2015</t>
  </si>
  <si>
    <t xml:space="preserve">CONCRETAGEM DE PLATIBANDA EM EDIFICAÇÕES MULTIFAMILIARES FEITAS COM SISTEMA DE FÔRMAS MANUSEÁVEIS, COM CONCRETO USINADO AUTOADENSÁVEL FCK 20 MPA - LANÇAMENTO E ACABAMENTO. AF_06/2015</t>
  </si>
  <si>
    <t xml:space="preserve">CONCRETAGEM DE EDIFICAÇÕES (PAREDES E LAJES) FEITAS COM SISTEMA DE FÔRMAS MANUSEÁVEIS, COM CONCRETO USINADO BOMBEÁVEL FCK 20 MPA - LANÇAMENTO, ADENSAMENTO E ACABAMENTO. AF_06/2015</t>
  </si>
  <si>
    <t xml:space="preserve">CONCRETAGEM DE EDIFICAÇÕES (PAREDES E LAJES) FEITAS COM SISTEMA DE FÔRMAS MANUSEÁVEIS, COM CONCRETO USINADO AUTOADENSÁVEL FCK 20 MPA - LANÇAMENTO E ACABAMENTO. AF_06/2015</t>
  </si>
  <si>
    <t xml:space="preserve">CONCRETAGEM DE PILARES, FCK = 25 MPA,  COM USO DE BALDES EM EDIFICAÇÃO COM SEÇÃO MÉDIA DE PILARES MENOR OU IGUAL A 0,25 M² - LANÇAMENTO, ADENSAMENTO E ACABAMENTO. AF_12/2015</t>
  </si>
  <si>
    <t xml:space="preserve">CONCRETAGEM DE PILARES, FCK = 25 MPA, COM USO DE GRUA EM EDIFICAÇÃO COM SEÇÃO MÉDIA DE PILARES MENOR OU IGUAL A 0,25 M² - LANÇAMENTO, ADENSAMENTO E ACABAMENTO. AF_12/2015</t>
  </si>
  <si>
    <t xml:space="preserve">CONCRETAGEM DE PILARES, FCK = 25 MPA, COM USO DE BOMBA EM EDIFICAÇÃO COM SEÇÃO MÉDIA DE PILARES MENOR OU IGUAL A 0,25 M² - LANÇAMENTO, ADENSAMENTO E ACABAMENTO. AF_12/2015</t>
  </si>
  <si>
    <t xml:space="preserve">CONCRETAGEM DE PILARES, FCK = 25 MPA, COM USO DE GRUA EM EDIFICAÇÃO COM SEÇÃO MÉDIA DE PILARES MAIOR QUE 0,25 M² - LANÇAMENTO, ADENSAMENTO E ACABAMENTO. AF_12/2015</t>
  </si>
  <si>
    <t xml:space="preserve">CONCRETAGEM DE PILARES, FCK = 25 MPA, COM USO DE BOMBA EM EDIFICAÇÃO COM SEÇÃO MÉDIA DE PILARES MAIOR QUE 0,25 M² - LANÇAMENTO, ADENSAMENTO E ACABAMENTO. AF_12/2015</t>
  </si>
  <si>
    <t xml:space="preserve">CONCRETAGEM DE VIGAS E LAJES, FCK=20 MPA, PARA LAJES PREMOLDADAS COM USO DE BOMBA EM EDIFICAÇÃO COM ÁREA MÉDIA DE LAJES MENOR OU IGUAL A 20 M² - LANÇAMENTO, ADENSAMENTO E ACABAMENTO. AF_12/2015</t>
  </si>
  <si>
    <t xml:space="preserve">CONCRETAGEM DE VIGAS E LAJES, FCK=20 MPA, PARA LAJES PREMOLDADAS COM USO DE BOMBA EM EDIFICAÇÃO COM ÁREA MÉDIA DE LAJES MAIOR QUE 20 M² - LANÇAMENTO, ADENSAMENTO E ACABAMENTO. AF_12/2015</t>
  </si>
  <si>
    <t xml:space="preserve">CONCRETAGEM DE VIGAS E LAJES, FCK=20 MPA, PARA LAJES MACIÇAS OU NERVURADAS COM USO DE BOMBA EM EDIFICAÇÃO COM ÁREA MÉDIA DE LAJES MENOR OU IGUAL A 20 M² - LANÇAMENTO, ADENSAMENTO E ACABAMENTO. AF_12/2015</t>
  </si>
  <si>
    <t xml:space="preserve">CONCRETAGEM DE VIGAS E LAJES, FCK=20 MPA, PARA LAJES MACIÇAS OU NERVURADAS COM USO DE BOMBA EM EDIFICAÇÃO COM ÁREA MÉDIA DE LAJES MAIOR QUE 20 M² - LANÇAMENTO, ADENSAMENTO E ACABAMENTO. AF_12/2015</t>
  </si>
  <si>
    <t xml:space="preserve">CONCRETAGEM DE VIGAS E LAJES, FCK=20 MPA, PARA LAJES PREMOLDADAS COM JERICAS EM ELEVADOR DE CABO EM EDIFICAÇÃO DE MULTIPAVIMENTOS ATÉ 16 ANDARES, COM ÁREA MÉDIA DE LAJES MENOR OU IGUAL A 20 M² - LANÇAMENTO, ADENSAMENTO E ACABAMENTO. AF_12/2015</t>
  </si>
  <si>
    <t xml:space="preserve">CONCRETAGEM DE VIGAS E LAJES, FCK=20 MPA, PARA LAJES PREMOLDADAS COM JERICAS EM ELEVADOR DE CABO EM EDIFICAÇÃO DE MULTIPAVIMENTOS ATÉ 16 ANDARES, COM ÁREA MÉDIA DE LAJES MAIOR QUE 20 M² - LANÇAMENTO, ADENSAMENTO E ACABAMENTO. AF_12/2015</t>
  </si>
  <si>
    <t xml:space="preserve">CONCRETAGEM DE VIGAS E LAJES, FCK=20 MPA, PARA LAJES MACIÇAS OU NERVURADAS COM JERICAS EM ELEVADOR DE CABO EM EDIFICAÇÃO DE ATÉ 16 ANDARES, COM ÁREA MÉDIA DE LAJES MENOR OU IGUAL A 20 M² - LANÇAMENTO, ADENSAMENTO E ACABAMENTO. AF_12/2015</t>
  </si>
  <si>
    <t xml:space="preserve">CONCRETAGEM DE VIGAS E LAJES, FCK=20 MPA, PARA LAJES MACIÇAS OU NERVURADAS COM JERICAS EM ELEVADOR DE CABO EM EDIFICAÇÃO DE MULTIPAVIMENTOS ATÉ 16 ANDARES, COM ÁREA MÉDIA DE LAJES MAIOR QUE 20 M² - LANÇAMENTO, ADENSAMENTO E ACABAMENTO. AF_12/2015</t>
  </si>
  <si>
    <t xml:space="preserve">CONCRETAGEM DE VIGAS E LAJES, FCK=20 MPA, PARA LAJES PREMOLDADAS COM JERICAS EM CREMALHEIRA EM EDIFICAÇÃO DE MULTIPAVIMENTOS ATÉ 16 ANDARES, COM ÁREA MÉDIA DE LAJES MENOR OU IGUAL A 20 M² - LANÇAMENTO, ADENSAMENTO E ACABAMENTO. AF_12/2015</t>
  </si>
  <si>
    <t xml:space="preserve">CONCRETAGEM DE VIGAS E LAJES, FCK=20 MPA, PARA LAJES PREMOLDADAS COM JERICAS EM CREMALHEIRA EM EDIFICAÇÃO DE MULTIPAVIMENTOS ATÉ 16 ANDARES, COM ÁREA MÉDIA DE LAJES MAIOR QUE 20 M² - LANÇAMENTO, ADENSAMENTO E ACABAMENTO. AF_12/2015</t>
  </si>
  <si>
    <t xml:space="preserve">CONCRETAGEM DE VIGAS E LAJES, FCK=20 MPA, PARA LAJES MACIÇAS OU NERVURADAS COM JERICAS EM CREMALHEIRA EM EDIFICAÇÃO DE MULTIPAVIMENTOS ATÉ 16 ANDARES, COM ÁREA MÉDIA DE LAJES MENOR OU IGUAL A 20 M² - LANÇAMENTO, ADENSAMENTO E ACABAMENTO. AF_12/2015</t>
  </si>
  <si>
    <t xml:space="preserve">CONCRETAGEM DE VIGAS E LAJES, FCK=20 MPA, PARA LAJES MACIÇAS OU NERVURADAS COM JERICAS EM CREMALHEIRA EM EDIFICAÇÃO DE MULTIPAVIMENTOS ATÉ 16 ANDARES, COM ÁREA MÉDIA DE LAJES MAIOR QUE 20 M² - LANÇAMENTO, ADENSAMENTO E ACABAMENTO. AF_12/2015</t>
  </si>
  <si>
    <t xml:space="preserve">CONCRETAGEM DE VIGAS E LAJES, FCK=20 MPA, PARA LAJES PREMOLDADAS COM GRUA DE CAÇAMBA DE 350 L EM EDIFICAÇÃO DE MULTIPAVIMENTOS ATÉ 16 ANDARES, COM ÁREA MÉDIA DE LAJES MENOR OU IGUAL A 20 M² - LANÇAMENTO, ADENSAMENTO E ACABAMENTO. AF_12/2015</t>
  </si>
  <si>
    <t xml:space="preserve">CONCRETAGEM DE VIGAS E LAJES, FCK=20 MPA, PARA LAJES PREMOLDADAS COM GRUA DE CAÇAMBA DE 350 L EM EDIFICAÇÃO DE MULTIPAVIMENTOS ATÉ 16 ANDARES, COM ÁREA MÉDIA DE LAJES MAIOR QUE 20 M² - LANÇAMENTO, ADENSAMENTO E ACABAMENTO. AF_12/2015</t>
  </si>
  <si>
    <t xml:space="preserve">CONCRETAGEM DE VIGAS E LAJES, FCK=20 MPA, PARA LAJES MACIÇAS OU NERVURADAS COM GRUA DE CAÇAMBA DE 500 L EM EDIFICAÇÃO DE MULTIPAVIMENTOS ATÉ 16 ANDARES, COM ÁREA MÉDIA DE LAJES MENOR OU IGUAL A 20 M² - LANÇAMENTO, ADENSAMENTO E ACABAMENTO. AF_12/2015</t>
  </si>
  <si>
    <t xml:space="preserve">CONCRETAGEM DE VIGAS E LAJES, FCK=20 MPA, PARA LAJES MACIÇAS OU NERVURADAS COM GRUA DE CAÇAMBA DE 500 L EM EDIFICAÇÃO DE MULTIPAVIMENTOS ATÉ 16 ANDARES, COM ÁREA MÉDIA DE LAJES MAIOR QUE 20 M² - LANÇAMENTO, ADENSAMENTO E ACABAMENTO. AF_12/2015</t>
  </si>
  <si>
    <t xml:space="preserve">CONCRETAGEM DE VIGAS E LAJES, FCK=20 MPA, PARA QUALQUER TIPO DE LAJE COM BALDES EM EDIFICAÇÃO TÉRREA, COM ÁREA MÉDIA DE LAJES MENOR OU IGUAL A 20 M² - LANÇAMENTO, ADENSAMENTO E ACABAMENTO. AF_12/2015</t>
  </si>
  <si>
    <t xml:space="preserve">CONCRETAGEM DE VIGAS E LAJES, FCK=20 MPA, PARA QUALQUER TIPO DE LAJE COM BALDES EM EDIFICAÇÃO DE MULTIPAVIMENTOS ATÉ 04 ANDARES, COM ÁREA MÉDIA DE LAJES MENOR OU IGUAL A 20 M² - LANÇAMENTO, ADENSAMENTO E ACABAMENTO. AF_12/2015</t>
  </si>
  <si>
    <t xml:space="preserve">LANÇAMENTO COM USO DE BALDES, ADENSAMENTO E ACABAMENTO DE CONCRETO EM ESTRUTURAS. AF_12/2015</t>
  </si>
  <si>
    <t xml:space="preserve">LANÇAMENTO COM USO DE BOMBA, ADENSAMENTO E ACABAMENTO DE CONCRETO EM ESTRUTURAS. AF_12/2015</t>
  </si>
  <si>
    <t xml:space="preserve">CONCRETO MAGRO PARA LASTRO, TRAÇO 1:4,5:4,5 (CIMENTO/ AREIA MÉDIA/ BRITA 1)  - PREPARO MECÂNICO COM BETONEIRA 400 L. AF_07/2016</t>
  </si>
  <si>
    <t xml:space="preserve">CONCRETO FCK = 15MPA, TRAÇO 1:3,4:3,5 (CIMENTO/ AREIA MÉDIA/ BRITA 1)  - PREPARO MECÂNICO COM BETONEIRA 400 L. AF_07/2016</t>
  </si>
  <si>
    <t xml:space="preserve">CONCRETO FCK = 20MPA, TRAÇO 1:2,7:3 (CIMENTO/ AREIA MÉDIA/ BRITA 1)  - PREPARO MECÂNICO COM BETONEIRA 400 L. AF_07/2016</t>
  </si>
  <si>
    <t xml:space="preserve">CONCRETO FCK = 30MPA, TRAÇO 1:2,1:2,5 (CIMENTO/ AREIA MÉDIA/ BRITA 1)  - PREPARO MECÂNICO COM BETONEIRA 400 L. AF_07/2016</t>
  </si>
  <si>
    <t xml:space="preserve">CONCRETO FCK = 40MPA, TRAÇO 1:1,6:1,9 (CIMENTO/ AREIA MÉDIA/ BRITA 1)  - PREPARO MECÂNICO COM BETONEIRA 400 L. AF_07/2016</t>
  </si>
  <si>
    <t xml:space="preserve">CONCRETO MAGRO PARA LASTRO, TRAÇO 1:4,5:4,5 (CIMENTO/ AREIA MÉDIA/ BRITA 1)  - PREPARO MECÂNICO COM BETONEIRA 600 L. AF_07/2016</t>
  </si>
  <si>
    <t xml:space="preserve">CONCRETO FCK = 15MPA, TRAÇO 1:3,4:3,5 (CIMENTO/ AREIA MÉDIA/ BRITA 1)  - PREPARO MECÂNICO COM BETONEIRA 600 L. AF_07/2016</t>
  </si>
  <si>
    <t xml:space="preserve">CONCRETO FCK = 20MPA, TRAÇO 1:2,7:3 (CIMENTO/ AREIA MÉDIA/ BRITA 1)  - PREPARO MECÂNICO COM BETONEIRA 600 L. AF_07/2016</t>
  </si>
  <si>
    <t xml:space="preserve">CONCRETO FCK = 25MPA, TRAÇO 1:2,3:2,7 (CIMENTO/ AREIA MÉDIA/ BRITA 1)  - PREPARO MECÂNICO COM BETONEIRA 600 L. AF_07/2016</t>
  </si>
  <si>
    <t xml:space="preserve">CONCRETO FCK = 30MPA, TRAÇO 1:2,1:2,5 (CIMENTO/ AREIA MÉDIA/ BRITA 1)  - PREPARO MECÂNICO COM BETONEIRA 600 L. AF_07/2016</t>
  </si>
  <si>
    <t xml:space="preserve">CONCRETO FCK = 40MPA, TRAÇO 1:1,6:1,9 (CIMENTO/ AREIA MÉDIA/ BRITA 1)  - PREPARO MECÂNICO COM BETONEIRA 600 L. AF_07/2016</t>
  </si>
  <si>
    <t xml:space="preserve">CONCRETO MAGRO PARA LASTRO, TRAÇO 1:4,5:4,5 (CIMENTO/ AREIA MÉDIA/ BRITA 1)  - PREPARO MANUAL. AF_07/2016</t>
  </si>
  <si>
    <t xml:space="preserve">CONCRETO FCK = 15MPA, TRAÇO 1:3,4:3,5 (CIMENTO/ AREIA MÉDIA/ BRITA 1)  - PREPARO MANUAL. AF_07/2016</t>
  </si>
  <si>
    <t xml:space="preserve">CONCRETAGEM DE BLOCOS DE COROAMENTO E VIGAS BALDRAME, FCK 30 MPA, COM USO DE JERICA  LANÇAMENTO, ADENSAMENTO E ACABAMENTO. AF_06/2017</t>
  </si>
  <si>
    <t xml:space="preserve">CONCRETAGEM DE SAPATAS, FCK 30 MPA, COM USO DE JERICA  LANÇAMENTO, ADENSAMENTO E ACABAMENTO. AF_06/2017</t>
  </si>
  <si>
    <t xml:space="preserve">CONCRETAGEM DE BLOCOS DE COROAMENTO E VIGAS BALDRAMES, FCK 30 MPA, COM USO DE BOMBA  LANÇAMENTO, ADENSAMENTO E ACABAMENTO. AF_06/2017</t>
  </si>
  <si>
    <t xml:space="preserve">CONCRETAGEM DE SAPATAS, FCK 30 MPA, COM USO DE BOMBA  LANÇAMENTO, ADENSAMENTO E ACABAMENTO. AF_11/2016</t>
  </si>
  <si>
    <t xml:space="preserve">CONCRETAGEM DE EDIFICAÇÕES (PAREDES E LAJES) FEITAS COM SISTEMA DE FÔRMAS MANUSEÁVEIS, COM CONCRETO USINADO AUTOADENSÁVEL FCK 25 MPA - LANÇAMENTO E ACABAMENTO. AF_06/2015</t>
  </si>
  <si>
    <t xml:space="preserve">CONCRETAGEM DE LAJES EM EDIFICAÇÕES UNIFAMILIARES FEITAS COM SISTEMA DE FÔRMAS MANUSEÁVEIS, COM CONCRETO USINADO BOMBEÁVEL FCK 25 MPA - LANÇAMENTO, ADENSAMENTO E ACABAMENTO (EXCLUSIVE BOMBA LANÇA). AF_06/2015</t>
  </si>
  <si>
    <t xml:space="preserve">CONCRETAGEM DE PAREDES EM EDIFICAÇÕES UNIFAMILIARES FEITAS COM SISTEMA DE FÔRMAS MANUSEÁVEIS, COM CONCRETO USINADO BOMBEÁVEL FCK 25 MPA - LANÇAMENTO, ADENSAMENTO E ACABAMENTO (EXCLUSIVE BOMBA LANÇA). AF_06/2015</t>
  </si>
  <si>
    <t xml:space="preserve">CONCRETAGEM DE PLATIBANDA EM EDIFICAÇÕES UNIFAMILIARES FEITAS COM SISTEMA DE FÔRMAS MANUSEÁVEIS, COM CONCRETO USINADO BOMBEÁVEL FCK 25 MPA, - LANÇAMENTO, ADENSAMENTO E ACABAMENTO (EXCLUSIVE BOMBA LANÇA). AF_06/2015</t>
  </si>
  <si>
    <t xml:space="preserve">CONCRETAGEM DE LAJES EM EDIFICAÇÕES MULTIFAMILIARES FEITAS COM SISTEMA DE FÔRMAS MANUSEÁVEIS, COM CONCRETO USINADO BOMBEÁVEL FCK 25 MPA - LANÇAMENTO, ADENSAMENTO E ACABAMENTO (EXCLUSIVE BOMBA LANÇA). AF_06/2015</t>
  </si>
  <si>
    <t xml:space="preserve">CONCRETAGEM DE PAREDES EM EDIFICAÇÕES MULTIFAMILIARES FEITAS COM SISTEMA DE FÔRMAS MANUSEÁVEIS, COM CONCRETO USINADO BOMBEÁVEL FCK 25 MPA - LANÇAMENTO, ADENSAMENTO E ACABAMENTO (EXCLUSIVE BOMBA LANÇA). AF_06/2015</t>
  </si>
  <si>
    <t xml:space="preserve">CONCRETAGEM DE PLATIBANDA EM EDIFICAÇÕES MULTIFAMILIARES FEITAS COM SISTEMA DE FÔRMAS MANUSEÁVEIS, COM CONCRETO USINADO BOMBEÁVEL FCK 25 MPA - LANÇAMENTO, ADENSAMENTO E ACABAMENTO (EXCLUSIVE BOMBA LANÇA). AF_06/2015</t>
  </si>
  <si>
    <t xml:space="preserve">CONCRETAGEM DE PLATIBANDA EM EDIFICAÇÕES UNIFAMILIARES FEITAS COM SISTEMA DE FÔRMAS MANUSEÁVEIS, COM CONCRETO USINADO AUTOADENSÁVEL FCK 25 MPA - LANÇAMENTO E ACABAMENTO. AF_06/2015</t>
  </si>
  <si>
    <t xml:space="preserve">CONCRETAGEM DE PLATIBANDA EM EDIFICAÇÕES MULTIFAMILIARES FEITAS COM SISTEMA DE FÔRMAS MANUSEÁVEIS, COM CONCRETO USINADO AUTOADENSÁVEL FCK 25 MPA - LANÇAMENTO E ACABAMENTO. AF_06/2015</t>
  </si>
  <si>
    <t xml:space="preserve">CONCRETAGEM DE EDIFICAÇÕES (PAREDES E LAJES) FEITAS COM SISTEMA DE FÔRMAS MANUSEÁVEIS, COM CONCRETO USINADO BOMBEÁVEL FCK 25 MPA - LANÇAMENTO, ADENSAMENTO E ACABAMENTO (EXCLUSIVE BOMBA LANÇA). AF_06/2015</t>
  </si>
  <si>
    <t xml:space="preserve">74141/1</t>
  </si>
  <si>
    <t xml:space="preserve">LAJE PRE-MOLD BETA 11 P/1KN/M2 VAOS 4,40M/INCL VIGOTAS TIJOLOS ARMADURA NEGATIVA CAPEAMENTO 3CM CONCRETO 20MPA ESCORAMENTO MATERIAL E MAO  DE OBRA.</t>
  </si>
  <si>
    <t xml:space="preserve">74141/2</t>
  </si>
  <si>
    <t xml:space="preserve">LAJE PRE-MOLD BETA 12 P/3,5KN/M2 VAO 4,1M INCL VIGOTAS TIJOLOS ARMADU-RA NEGATIVA CAPEAMENTO 3CM CONCRETO 15MPA ESCORAMENTO MATERIAIS E MAO DE OBRA.</t>
  </si>
  <si>
    <t xml:space="preserve">74141/3</t>
  </si>
  <si>
    <t xml:space="preserve">LAJE PRE-MOLD BETA 16 P/3,5KN/M2 VAO 5,2M INCL VIGOTAS TIJOLOS ARMADU-RA NEGATIVA CAPEAMENTO 3CM CONCRETO 15MPA ESCORAMENTO MATERIAL E MAO  DE OBRA.</t>
  </si>
  <si>
    <t xml:space="preserve">74141/4</t>
  </si>
  <si>
    <t xml:space="preserve">LAJE PRE-MOLD BETA 20 P/3,5KN/M2 VAO 6,2M INCL VIGOTAS TIJOLOS ARMADU-RA NEGATIVA CAPEAMENTO 3CM CONCRETO 15MPA ESCORAMENTO MATERIAL E MAO  DE OBRA.</t>
  </si>
  <si>
    <t xml:space="preserve">LAJE PRE-MOLDADA P/FORRO, SOBRECARGA 100KG/M2, VAOS ATE 3,50M/E=8CM, C/LAJOTAS E CAP.C/CONC FCK=20MPA, 3CM, INTER-EIXO 38CM, C/ESCORAMENTO (REAPR.3X) E FERRAGEM NEGATIVA</t>
  </si>
  <si>
    <t xml:space="preserve">74202/2</t>
  </si>
  <si>
    <t xml:space="preserve">LAJE PRE-MOLDADA P/PISO, SOBRECARGA 200KG/M2, VAOS ATE 3,50M/E=8CM, C/LAJOTAS E CAP.C/CONC FCK=20MPA, 4CM, INTER-EIXO 38CM, C/ESCORAMENTO (REAPR.3X) E FERRAGEM NEGATIVA</t>
  </si>
  <si>
    <t xml:space="preserve">73817/1</t>
  </si>
  <si>
    <t xml:space="preserve">EMBASAMENTO DE MATERIAL GRANULAR - PO DE PEDRA</t>
  </si>
  <si>
    <t xml:space="preserve">73817/2</t>
  </si>
  <si>
    <t xml:space="preserve">EMBASAMENTO DE MATERIAL GRANULAR - RACHAO</t>
  </si>
  <si>
    <t xml:space="preserve">74078/1</t>
  </si>
  <si>
    <t xml:space="preserve">AGULHAMENTO FUNDO DE VALAS C/MACO 30KG PEDRA-DE-MAO H=10CM</t>
  </si>
  <si>
    <t xml:space="preserve">ALVENARIA EMBASAMENTO E=20 CM BLOCO CONCRETO</t>
  </si>
  <si>
    <t xml:space="preserve">EMBASAMENTO C/PEDRA ARGAMASSADA UTILIZANDO ARG.CIM/AREIA 1:4</t>
  </si>
  <si>
    <t xml:space="preserve">JUNTA DE DILATACAO COM ISOPOR 10 MM</t>
  </si>
  <si>
    <t xml:space="preserve">73898/1</t>
  </si>
  <si>
    <t xml:space="preserve">JUNTA DE DILATACAO ELASTICA (PVC) O-220/6 PRESSAO ATE 30 MCA</t>
  </si>
  <si>
    <t xml:space="preserve">PINTURA ADESIVA P/ CONCRETO, A BASE DE RESINA EPOXI ( SIKADUR 32 )</t>
  </si>
  <si>
    <t xml:space="preserve">TRATAMENTO DE JUNTA DE DILATAÇÃO COM MANTA ASFÁLTICA ADERIDA COM MAÇARICO. AF_06/2018</t>
  </si>
  <si>
    <t xml:space="preserve">VERGA PRÉ-MOLDADA PARA JANELAS COM ATÉ 1,5 M DE VÃO. AF_03/2016</t>
  </si>
  <si>
    <t xml:space="preserve">VERGA PRÉ-MOLDADA PARA JANELAS COM MAIS DE 1,5 M DE VÃO. AF_03/2016</t>
  </si>
  <si>
    <t xml:space="preserve">VERGA PRÉ-MOLDADA PARA PORTAS COM ATÉ 1,5 M DE VÃO. AF_03/2016</t>
  </si>
  <si>
    <t xml:space="preserve">VERGA PRÉ-MOLDADA PARA PORTAS COM MAIS DE 1,5 M DE VÃO. AF_03/2016</t>
  </si>
  <si>
    <t xml:space="preserve">VERGA MOLDADA IN LOCO EM CONCRETO PARA JANELAS COM ATÉ 1,5 M DE VÃO. AF_03/2016</t>
  </si>
  <si>
    <t xml:space="preserve">VERGA MOLDADA IN LOCO EM CONCRETO PARA JANELAS COM MAIS DE 1,5 M DE VÃO. AF_03/2016</t>
  </si>
  <si>
    <t xml:space="preserve">VERGA MOLDADA IN LOCO EM CONCRETO PARA PORTAS COM ATÉ 1,5 M DE VÃO. AF_03/2016</t>
  </si>
  <si>
    <t xml:space="preserve">VERGA MOLDADA IN LOCO EM CONCRETO PARA PORTAS COM MAIS DE 1,5 M DE VÃO. AF_03/2016</t>
  </si>
  <si>
    <t xml:space="preserve">VERGA MOLDADA IN LOCO COM UTILIZAÇÃO DE BLOCOS CANALETA PARA JANELAS COM ATÉ 1,5 M DE VÃO. AF_03/2016</t>
  </si>
  <si>
    <t xml:space="preserve">VERGA MOLDADA IN LOCO COM UTILIZAÇÃO DE BLOCOS CANALETA PARA JANELAS COM MAIS DE 1,5 M DE VÃO. AF_03/2016</t>
  </si>
  <si>
    <t xml:space="preserve">VERGA MOLDADA IN LOCO COM UTILIZAÇÃO DE BLOCOS CANALETA PARA PORTAS COM ATÉ 1,5 M DE VÃO. AF_03/2016</t>
  </si>
  <si>
    <t xml:space="preserve">VERGA MOLDADA IN LOCO COM UTILIZAÇÃO DE BLOCOS CANALETA PARA PORTAS COM MAIS DE 1,5 M DE VÃO. AF_03/2016</t>
  </si>
  <si>
    <t xml:space="preserve">CONTRAVERGA PRÉ-MOLDADA PARA VÃOS DE ATÉ 1,5 M DE COMPRIMENTO. AF_03/2016</t>
  </si>
  <si>
    <t xml:space="preserve">CONTRAVERGA PRÉ-MOLDADA PARA VÃOS DE MAIS DE 1,5 M DE COMPRIMENTO. AF_03/2016</t>
  </si>
  <si>
    <t xml:space="preserve">CONTRAVERGA MOLDADA IN LOCO EM CONCRETO PARA VÃOS DE ATÉ 1,5 M DE COMPRIMENTO. AF_03/2016</t>
  </si>
  <si>
    <t xml:space="preserve">CONTRAVERGA MOLDADA IN LOCO EM CONCRETO PARA VÃOS DE MAIS DE 1,5 M DE COMPRIMENTO. AF_03/2016</t>
  </si>
  <si>
    <t xml:space="preserve">CONTRAVERGA MOLDADA IN LOCO COM UTILIZAÇÃO DE BLOCOS CANALETA PARA VÃOS DE ATÉ 1,5 M DE COMPRIMENTO. AF_03/2016</t>
  </si>
  <si>
    <t xml:space="preserve">CONTRAVERGA MOLDADA IN LOCO COM UTILIZAÇÃO DE BLOCOS CANALETA PARA VÃOS DE MAIS DE 1,5 M DE COMPRIMENTO. AF_03/2016</t>
  </si>
  <si>
    <t xml:space="preserve">FIXAÇÃO (ENCUNHAMENTO) DE ALVENARIA DE VEDAÇÃO COM ARGAMASSA APLICADA COM BISNAGA. AF_03/2016</t>
  </si>
  <si>
    <t xml:space="preserve">FIXAÇÃO (ENCUNHAMENTO) DE ALVENARIA DE VEDAÇÃO COM ARGAMASSA APLICADA COM COLHER. AF_03/2016</t>
  </si>
  <si>
    <t xml:space="preserve">FIXAÇÃO (ENCUNHAMENTO) DE ALVENARIA DE VEDAÇÃO COM TIJOLO MACIÇO. AF_03/2016</t>
  </si>
  <si>
    <t xml:space="preserve">FIXAÇÃO (ENCUNHAMENTO) DE ALVENARIA DE VEDAÇÃO COM ESPUMA DE POLIURETANO EXPANSIVA. AF_03/2016</t>
  </si>
  <si>
    <t xml:space="preserve">CINTA DE AMARRAÇÃO DE ALVENARIA MOLDADA IN LOCO EM CONCRETO. AF_03/2016</t>
  </si>
  <si>
    <t xml:space="preserve">CINTA DE AMARRAÇÃO DE ALVENARIA MOLDADA IN LOCO COM UTILIZAÇÃO DE BLOCOS CANALETA. AF_03/2016</t>
  </si>
  <si>
    <t xml:space="preserve">CHAPIM DE CONCRETO APARENTE COM ACABAMENTO DESEMPENADO, FORMA DE COMPENSADO PLASTIFICADO (MADEIRIT) DE 14 X 10 CM, FUNDIDO NO LOCAL.</t>
  </si>
  <si>
    <t xml:space="preserve">74144/2</t>
  </si>
  <si>
    <t xml:space="preserve">SUPORTE APOIO CAIXA D AGUA BARROTES MADEIRA DE 1</t>
  </si>
  <si>
    <t xml:space="preserve">FORNECIMENTO DE PERFIL SIMPLES "I" OU "H" ATE 8" INCLUSIVE PERDAS</t>
  </si>
  <si>
    <t xml:space="preserve">FORNECIMENTO DE PERFIL SIMPLES "I" OU "H" 8 A 12" INCLUSIVE PERDAS</t>
  </si>
  <si>
    <t xml:space="preserve">APARELHO DE APOIO NEOPRENE NAO FRETADO (1,4KG/DM3)</t>
  </si>
  <si>
    <t xml:space="preserve">APARELHO APOIO NEOPRENE FRETADO</t>
  </si>
  <si>
    <t xml:space="preserve">DM3</t>
  </si>
  <si>
    <t xml:space="preserve">ESCADA EM CONCRETO ARMADO, FCK = 15 MPA, MOLDADA IN LOCO</t>
  </si>
  <si>
    <t xml:space="preserve">(COMPOSIÇÃO REPRESENTATIVA) EXECUÇÃO DE ESTRUTURAS DE CONCRETO ARMADO CONVENCIONAL, PARA EDIFICAÇÃO HABITACIONAL MULTIFAMILIAR (PRÉDIO), FCK = 25 MPA. AF_01/2017</t>
  </si>
  <si>
    <t xml:space="preserve">(COMPOSIÇÃO REPRESENTATIVA) EXECUÇÃO DE ESTRUTURAS DE CONCRETO ARMADO, PARA EDIFICAÇÃO HABITACIONAL UNIFAMILIAR COM DOIS PAVIMENTOS (CASA ISOLADA), FCK = 25 MPA. AF_01/2017</t>
  </si>
  <si>
    <t xml:space="preserve">(COMPOSIÇÃO REPRESENTATIVA) EXECUÇÃO DE ESTRUTURAS DE CONCRETO ARMADO, PARA EDIFICAÇÃO HABITACIONAL UNIFAMILIAR COM DOIS PAVIMENTOS (CASA EM EMPREENDIMENTOS), FCK = 25 MPA. AF_01/2017</t>
  </si>
  <si>
    <t xml:space="preserve">(COMPOSIÇÃO REPRESENTATIVA) EXECUÇÃO DE ESTRUTURAS DE CONCRETO ARMADO, PARA EDIFICAÇÃO HABITACIONAL UNIFAMILIAR TÉRREA (CASA ISOLADA), FCK = 25 MPA. AF_01/2017</t>
  </si>
  <si>
    <t xml:space="preserve">(COMPOSIÇÃO REPRESENTATIVA) EXECUÇÃO DE ESTRUTURAS DE CONCRETO ARMADO, PARA EDIFICAÇÃO HABITACIONAL UNIFAMILIAR TÉRREA (CASA EM EMPREENDIMENTOS), FCK = 25 MPA. AF_01/2017</t>
  </si>
  <si>
    <t xml:space="preserve">(COMPOSIÇÃO REPRESENTATIVA) EXECUÇÃO DE ESTRUTURAS DE CONCRETO ARMADO, PARA EDIFICAÇÃO INSTITUCIONAL TÉRREA, FCK = 25 MPA. AF_01/2017</t>
  </si>
  <si>
    <t xml:space="preserve">(COMPOSIÇÃO REPRESENTATIVA) EXECUÇÃO DE ESCADA EM CONCRETO ARMADO, MOLDADA IN LOCO, FCK = 25 MPA. AF_02/2017</t>
  </si>
  <si>
    <t xml:space="preserve">PEÇA RETANGULAR PRÉ-MOLDADA, VOLUME DE CONCRETO DE ATÉ 10 LITROS, TAXA DE AÇO APROXIMADA DE 30KG/M³. AF_01/2018</t>
  </si>
  <si>
    <t xml:space="preserve">PEÇA RETANGULAR PRÉ-MOLDADA, VOLUME DE CONCRETO DE 10 A 30 LITROS, TAXA DE AÇO APROXIMADA DE 30KG/M³. AF_01/2018</t>
  </si>
  <si>
    <t xml:space="preserve">PEÇA RETANGULAR PRÉ-MOLDADA, VOLUME DE CONCRETO DE 30 A 100 LITROS, TAXA DE AÇO APROXIMADA DE 30KG/M³. AF_01/2018</t>
  </si>
  <si>
    <t xml:space="preserve">PEÇA RETANGULAR PRÉ-MOLDADA, VOLUME DE CONCRETO ACIMA DE 100 LITROS, TAXA DE AÇO APROXIMADA DE 30KG/M³. AF_01/2018</t>
  </si>
  <si>
    <t xml:space="preserve">PEÇA RETANGULAR PRÉ-MOLDADA, VOLUME DE CONCRETO DE 30 A 70 LITROS , TAXA DE AÇO APROXIMADA DE 70KG/M³. AF_01/2018</t>
  </si>
  <si>
    <t xml:space="preserve">PEÇA CIRCULAR PRÉ-MOLDADA, VOLUME DE CONCRETO DE 10 A 30 LITROS, TAXA DE FIBRA DE POLIPROPILENO APROXIMADA DE 6 KG/M³. AF_01/2018_P</t>
  </si>
  <si>
    <t xml:space="preserve">PEÇA CIRCULAR PRÉ-MOLDADA, VOLUME DE CONCRETO DE 30 A 100 LITROS, TAXA DE AÇO APROXIMADA DE 30KG/M³. AF_01/2018</t>
  </si>
  <si>
    <t xml:space="preserve">PEÇA CIRCULAR PRÉ-MOLDADA, VOLUME DE CONCRETO ACIMA DE 100 LITROS, TAXA DE AÇO APROXIMADA DE 30KG/M³. AF_01/2018</t>
  </si>
  <si>
    <t xml:space="preserve">CONTENÇÃO EM CORTINA COM ESTACAS ESPAÇADAS COM 30 CM DE DIÂMETRO E PROFUNDIDADE MENOR OU IGUAL A 10 M. AF_06/2018</t>
  </si>
  <si>
    <t xml:space="preserve">CONTENÇÃO EM CORTINA COM ESTACAS ESPAÇADAS COM 30 CM DE DIÂMETRO E PROFUNDIDADE MAIOR QUE 10 M E MENOR OU IGUAL A 15 M. AF_06/2018</t>
  </si>
  <si>
    <t xml:space="preserve">CONTENÇÃO EM CORTINA COM ESTACAS ESPAÇADAS COM 30 CM DE DIÂMETRO E PROFUNDIDADE MAIOR QUE 15 M. AF_06/2018</t>
  </si>
  <si>
    <t xml:space="preserve">CONTENÇÃO EM CORTINA COM ESTACAS ESPAÇADAS COM 40 CM DE DIÂMETRO E PROFUNDIDADE MENOR OU IGUAL A 10 M. AF_06/2018</t>
  </si>
  <si>
    <t xml:space="preserve">CONTENÇÃO EM CORTINA COM ESTACAS ESPAÇADAS COM 40 CM DE DIÂMETRO E PROFUNDIDADE MAIOR QUE 10 M E MENOR OU IGUAL A 15 M. AF_06/2018</t>
  </si>
  <si>
    <t xml:space="preserve">CONTENÇÃO EM CORTINA COM ESTACAS ESPAÇADAS COM 40 CM DE DIÂMETRO E PROFUNDIDADE MAIOR QUE 15 M. AF_06/2018</t>
  </si>
  <si>
    <t xml:space="preserve">CONTENÇÃO EM CORTINA COM ESTACAS ESPAÇADAS COM 50 CM DE DIÂMETRO E PROFUNDIDADE MENOR OU IGUAL A 10 M. AF_06/2018</t>
  </si>
  <si>
    <t xml:space="preserve">CONTENÇÃO EM CORTINA COM ESTACAS ESPAÇADAS COM 50 CM DE DIÂMETRO E PROFUNDIDADE MAIOR QUE 10 M E MENOR OU IGUAL A 15 M. AF_06/2018</t>
  </si>
  <si>
    <t xml:space="preserve">CONTENÇÃO EM CORTINA COM ESTACAS ESPAÇADAS COM 50 CM DE DIÂMETRO E PROFUNDIDADE MAIOR QUE 15 M. AF_06/2018</t>
  </si>
  <si>
    <t xml:space="preserve">CONTENÇÃO EM CORTINA COM ESTACAS ESPAÇADAS COM 60 CM DE DIÂMETRO E PROFUNDIDADE MENOR OU IGUAL A 10 M. AF_06/2018</t>
  </si>
  <si>
    <t xml:space="preserve">CONTENÇÃO EM CORTINA COM ESTACAS ESPAÇADAS COM 60 CM DE DIÂMETRO E PROFUNDIDADE MAIOR QUE 10 M E MENOR OU IGUAL A 15 M. AF_06/2018</t>
  </si>
  <si>
    <t xml:space="preserve">CONTENÇÃO EM CORTINA COM ESTACAS ESPAÇADAS COM 60 CM DE DIÂMETRO E PROFUNDIDADE MAIOR QUE 15 M. AF_06/2018</t>
  </si>
  <si>
    <t xml:space="preserve">EXECUÇÃO DE MURETA GUIA PARA CONTENÇÃO/ FUNDAÇÃO COM 30 CM DE ESPESSURA. AF_06/2018</t>
  </si>
  <si>
    <t xml:space="preserve">EXECUÇÃO DE MURETA GUIA PARA CONTENÇÃO/ FUNDAÇÃO COM 40 CM DE ESPESSURA. AF_06/2018</t>
  </si>
  <si>
    <t xml:space="preserve">EXECUÇÃO DE MURETA GUIA PARA CONTENÇÃO/ FUNDAÇÃO COM 50 CM DE ESPESSURA. AF_06/2018</t>
  </si>
  <si>
    <t xml:space="preserve">EXECUÇÃO DE MURETA GUIA PARA CONTENÇÃO/ FUNDAÇÃO COM 60 CM DE ESPESSURA. AF_06/2018</t>
  </si>
  <si>
    <t xml:space="preserve">EXECUÇÃO DE MURETA GUIA PARA CONTENÇÃO/ FUNDAÇÃO COM 80 CM DE ESPESSURA. AF_06/2018</t>
  </si>
  <si>
    <t xml:space="preserve">SOLDA DE TOPO EM CHAPA/PERFIL/TUBO DE AÇO CHANFRADO, ESPESSURA=1/4''. AF_06/2018</t>
  </si>
  <si>
    <t xml:space="preserve">SOLDA DE TOPO EM CHAPA/PERFIL/TUBO DE AÇO CHANFRADO, ESPESSURA=5/16''. AF_06/2018</t>
  </si>
  <si>
    <t xml:space="preserve">SOLDA DE TOPO EM CHAPA/PERFIL/TUBO DE AÇO CHANFRADO, ESPESSURA=3/8''. AF_06/2018</t>
  </si>
  <si>
    <t xml:space="preserve">SOLDA DE TOPO EM CHAPA/PERFIL/TUBO DE AÇO CHANFRADO, ESPESSURA=1/2''. AF_06/2018</t>
  </si>
  <si>
    <t xml:space="preserve">SOLDA DE TOPO EM CHAPA/PERFIL/TUBO DE AÇO CHANFRADO, ESPESSURA=5/8''. AF_06/2018</t>
  </si>
  <si>
    <t xml:space="preserve">SOLDA DE TOPO EM CHAPA/PERFIL/TUBO DE AÇO CHANFRADO, ESPESSURA=3/4''. AF_06/2018</t>
  </si>
  <si>
    <t xml:space="preserve">IMPERMEABILIZAÇÃO DE PISO COM ARGAMASSA DE CIMENTO E AREIA, COM ADITIVO IMPERMEABILIZANTE, E = 2CM. AF_06/2018</t>
  </si>
  <si>
    <t xml:space="preserve">IMPERMEABILIZAÇÃO DE PAREDES COM ARGAMASSA DE CIMENTO E AREIA, COM ADITIVO IMPERMEABILIZANTE, E = 2CM. AF_06/2018</t>
  </si>
  <si>
    <t xml:space="preserve">IMPERMEABILIZAÇÃO DE FLOREIRA OU VIGA BALDRAME COM ARGAMASSA DE CIMENTO E AREIA, COM ADITIVO IMPERMEABILIZANTE, E = 2 CM. AF_06/2018</t>
  </si>
  <si>
    <t xml:space="preserve">IMPERMEABILIZACAO DE SUPERFICIE COM CIMENTO IMPERMEABILIZANTE DE PEGA ULTRA RAPIDA, TRACO 1:1, E=0,5 CM</t>
  </si>
  <si>
    <t xml:space="preserve">IMPERMEABILIZAÇÃO DE SUPERFÍCIE COM ARGAMASSA POLIMÉRICA / MEMBRANA ACRÍLICA, 3 DEMÃOS. AF_06/2018</t>
  </si>
  <si>
    <t xml:space="preserve">IMPERMEABILIZAÇÃO DE SUPERFÍCIE COM ARGAMASSA POLIMÉRICA / MEMBRANA ACRÍLICA, 4 DEMÃOS, REFORÇADA COM VÉU DE POLIÉSTER (MAV). AF_06/2018</t>
  </si>
  <si>
    <t xml:space="preserve">TRATAMENTO DE RALO OU PONTO EMERGENTE COM ARGAMASSA POLIMÉRICA / MEMBRANA ACRÍLICA REFORÇADO COM VÉU DE POLIÉSTER (MAV). AF_06/2018</t>
  </si>
  <si>
    <t xml:space="preserve">TRATAMENTO DE RODAPÉ COM VÉU DE POLIÉSTER. AF_06/2018</t>
  </si>
  <si>
    <t xml:space="preserve">FORNECIMENTO/INSTALACAO LONA PLASTICA PRETA, PARA IMPERMEABILIZACAO, ESPESSURA 150 MICRAS.</t>
  </si>
  <si>
    <t xml:space="preserve">74033/1</t>
  </si>
  <si>
    <t xml:space="preserve">IMPERMEABILIZACAO DE SUPERFICIE COM GEOMEMBRANA (MANTA TERMOPLASTICA LISA) TIPO PEAD, E=2MM.</t>
  </si>
  <si>
    <t xml:space="preserve">IMPERMEABILIZAÇÃO DE SUPERFÍCIE COM MANTA ASFÁLTICA, UMA CAMADA, INCLUSIVE APLICAÇÃO DE PRIMER ASFÁLTICO, E=3MM. AF_06/2018</t>
  </si>
  <si>
    <t xml:space="preserve">IMPERMEABILIZAÇÃO DE SUPERFÍCIE COM MANTA ASFÁLTICA, DUAS CAMADAS, INCLUSIVE APLICAÇÃO DE PRIMER ASFÁLTICO, E=3MM E E=4MM. AF_06/2018</t>
  </si>
  <si>
    <t xml:space="preserve">73762/4</t>
  </si>
  <si>
    <t xml:space="preserve">IMPERMEABILIZACAO DE SUPERFICIE COM ASFALTO ELASTOMERICO, INCLUSOS PRIMER E VEU DE FIBRA DE VIDRO.</t>
  </si>
  <si>
    <t xml:space="preserve">74066/2</t>
  </si>
  <si>
    <t xml:space="preserve">IMPERMEABILIZACAO DE SUPERFICIE, COM IMPERMEABILIZANTE FLEXIVEL A BASE ACRILICA.</t>
  </si>
  <si>
    <t xml:space="preserve">IMPERMEABILIZACAO DE ESTRUTURAS ENTERRADAS, COM TINTA ASFALTICA, DUAS DEMAOS.</t>
  </si>
  <si>
    <t xml:space="preserve">IMPERMEABILIZAÇÃO DE SUPERFÍCIE COM EMULSÃO ASFÁLTICA, 2 DEMÃOS AF_06/2018</t>
  </si>
  <si>
    <t xml:space="preserve">73872/1</t>
  </si>
  <si>
    <t xml:space="preserve">IMPERMEABILIZACAO COM PINTURA A BASE DE RESINA EPOXI ALCATRAO, UMA DEMAO.</t>
  </si>
  <si>
    <t xml:space="preserve">73872/2</t>
  </si>
  <si>
    <t xml:space="preserve">IMPERMEABILIZACAO COM PINTURA A BASE DE RESINA EPOXI ALCATRAO, DUAS DEMAOS.</t>
  </si>
  <si>
    <t xml:space="preserve">IMPERMEABILIZACAO DE SUPERFICIE COM MASTIQUE ELASTICO A BASE DE SILICONE, POR VOLUME.</t>
  </si>
  <si>
    <t xml:space="preserve">74025/1</t>
  </si>
  <si>
    <t xml:space="preserve">IMPERMEABILIZACAO DE SUPERFICIE COM MASTIQUE BETUMINOSO A FRIO, POR METRO.</t>
  </si>
  <si>
    <t xml:space="preserve">74190/1</t>
  </si>
  <si>
    <t xml:space="preserve">IMPERMEABILIZACAO DE SUPERFICIE COM MASTIQUE BETUMINOSO A FRIO, POR AREA.</t>
  </si>
  <si>
    <t xml:space="preserve">PROTEÇÃO MECÂNICA DE SUPERFÍCIE HORIZONTAL COM ARGAMASSA DE CIMENTO E AREIA, TRAÇO 1:3, E=2CM. AF_06/2018</t>
  </si>
  <si>
    <t xml:space="preserve">PROTEÇÃO MECÂNICA DE SUPERFÍCIE VERTICAL COM ARGAMASSA DE CIMENTO E AREIA, TRAÇO 1:3, E=2CM. AF_06/2018</t>
  </si>
  <si>
    <t xml:space="preserve">PROTEÇÃO MECÂNICA DE SUPERFICIE HORIZONTAL COM ARGAMASSA DE CIMENTO E AREIA, TRAÇO 1:3, E=3CM. AF_06/2018</t>
  </si>
  <si>
    <t xml:space="preserve">PROTEÇÃO MECÂNICA DE SUPERFÍCIE VERTICAL COM ARGAMASSA DE CIMENTO E AREIA, TRAÇO 1:3, E=3CM. AF_06/2018</t>
  </si>
  <si>
    <t xml:space="preserve">PROTEÇÃO MECÂNICA DE SUPERFICIE HORIZONTAL COM ARGAMASSA DE CIMENTO E AREIA, TRAÇO 1:3, E=4CM. AF_06/2018</t>
  </si>
  <si>
    <t xml:space="preserve">PROTEÇÃO MECÂNICA DE SUPERFÍCIE VERTICAL COM ARGAMASSA DE CIMENTO E AREIA, TRAÇO 1:3, E=4CM. AF_06/2018</t>
  </si>
  <si>
    <t xml:space="preserve">PROTEÇÃO MECÂNICA DE SUPERFICIE HORIZONTAL COM ARGAMASSA DE CIMENTO E AREIA, TRAÇO 1:3, E=5CM. AF_06/2018</t>
  </si>
  <si>
    <t xml:space="preserve">PROTEÇÃO MECÂNICA DE SUPERFÍCIE VERTICAL COM ARGAMASSA DE CIMENTO E AREIA, TRAÇO 1:3, E=5CM. AF_06/2018</t>
  </si>
  <si>
    <t xml:space="preserve">PROTEÇÃO MECÂNICA DE SUPERFICIE HORIZONTAL COM CONCRETO 15 MPA, E=4CM. AF_06/2018</t>
  </si>
  <si>
    <t xml:space="preserve">PROTEÇÃO MECÂNICA DE SUPERFICIE HORIZONTAL COM CONCRETO 15 MPA, E=5CM. AF_06/2018</t>
  </si>
  <si>
    <t xml:space="preserve">PROTEÇÃO MECÂNICA DE SUPERFÍCIE VERTICAL COM CONCRETO 15 MPA, E=5CM. AF_06/2018</t>
  </si>
  <si>
    <t xml:space="preserve">DUTO ESPIRAL FLEXIVEL SINGELO PEAD D=50MM(2") REVESTIDO COM PVC COM FIO GUIA DE ACO GALVANIZADO, LANCADO DIRETO NO SOLO, INCL CONEXOES</t>
  </si>
  <si>
    <t xml:space="preserve">DUTO ESPIRAL FLEXIVEL SINGELO PEAD D=75MM(3") REVESTIDO COM PVC COM FIO GUIA DE ACO GALVANIZADO, LANCADO DIRETO NO SOLO, INCL CONEXOES</t>
  </si>
  <si>
    <t xml:space="preserve">ELETRODUTO FLEXÍVEL CORRUGADO, PVC, DN 20 MM (1/2"), PARA CIRCUITOS TERMINAIS, INSTALADO EM FORRO - FORNECIMENTO E INSTALAÇÃO. AF_12/2015</t>
  </si>
  <si>
    <t xml:space="preserve">ELETRODUTO FLEXÍVEL CORRUGADO REFORÇADO, PVC, DN 20 MM (1/2"), PARA CIRCUITOS TERMINAIS, INSTALADO EM FORRO - FORNECIMENTO E INSTALAÇÃO. AF_12/2015</t>
  </si>
  <si>
    <t xml:space="preserve">ELETRODUTO FLEXÍVEL CORRUGADO, PVC, DN 25 MM (3/4"), PARA CIRCUITOS TERMINAIS, INSTALADO EM FORRO - FORNECIMENTO E INSTALAÇÃO. AF_12/2015</t>
  </si>
  <si>
    <t xml:space="preserve">ELETRODUTO FLEXÍVEL CORRUGADO REFORÇADO, PVC, DN 25 MM (3/4"), PARA CIRCUITOS TERMINAIS, INSTALADO EM FORRO - FORNECIMENTO E INSTALAÇÃO. AF_12/2015</t>
  </si>
  <si>
    <t xml:space="preserve">ELETRODUTO FLEXÍVEL CORRUGADO, PVC, DN 32 MM (1"), PARA CIRCUITOS TERMINAIS, INSTALADO EM FORRO - FORNECIMENTO E INSTALAÇÃO. AF_12/2015</t>
  </si>
  <si>
    <t xml:space="preserve">ELETRODUTO FLEXÍVEL CORRUGADO REFORÇADO, PVC, DN 32 MM (1"), PARA CIRCUITOS TERMINAIS, INSTALADO EM FORRO - FORNECIMENTO E INSTALAÇÃO. AF_12/2015</t>
  </si>
  <si>
    <t xml:space="preserve">ELETRODUTO FLEXÍVEL LISO, PEAD, DN 32 MM (1"), PARA CIRCUITOS TERMINAIS, INSTALADO EM FORRO - FORNECIMENTO E INSTALAÇÃO. AF_12/2015</t>
  </si>
  <si>
    <t xml:space="preserve">ELETRODUTO FLEXÍVEL CORRUGADO, PEAD, DN 40 MM (1 1/4"), PARA CIRCUITOS TERMINAIS, INSTALADO EM FORRO - FORNECIMENTO E INSTALAÇÃO. AF_12/2015</t>
  </si>
  <si>
    <t xml:space="preserve">ELETRODUTO FLEXÍVEL LISO, PEAD, DN 40 MM (1 1/4"), PARA CIRCUITOS TERMINAIS, INSTALADO EM FORRO - FORNECIMENTO E INSTALAÇÃO. AF_12/2015</t>
  </si>
  <si>
    <t xml:space="preserve">ELETRODUTO FLEXÍVEL CORRUGADO, PVC, DN 20 MM (1/2"), PARA CIRCUITOS TERMINAIS, INSTALADO EM LAJE - FORNECIMENTO E INSTALAÇÃO. AF_12/2015</t>
  </si>
  <si>
    <t xml:space="preserve">ELETRODUTO FLEXÍVEL CORRUGADO REFORÇADO, PVC, DN 20 MM (1/2"), PARA CIRCUITOS TERMINAIS, INSTALADO EM LAJE - FORNECIMENTO E INSTALAÇÃO. AF_12/2015</t>
  </si>
  <si>
    <t xml:space="preserve">ELETRODUTO FLEXÍVEL CORRUGADO, PVC, DN 25 MM (3/4"), PARA CIRCUITOS TERMINAIS, INSTALADO EM LAJE - FORNECIMENTO E INSTALAÇÃO. AF_12/2015</t>
  </si>
  <si>
    <t xml:space="preserve">ELETRODUTO FLEXÍVEL CORRUGADO REFORÇADO, PVC, DN 25 MM (3/4"), PARA CIRCUITOS TERMINAIS, INSTALADO EM LAJE - FORNECIMENTO E INSTALAÇÃO. AF_12/2015</t>
  </si>
  <si>
    <t xml:space="preserve">ELETRODUTO FLEXÍVEL CORRUGADO, PVC, DN 32 MM (1"), PARA CIRCUITOS TERMINAIS, INSTALADO EM LAJE - FORNECIMENTO E INSTALAÇÃO. AF_12/2015</t>
  </si>
  <si>
    <t xml:space="preserve">ELETRODUTO FLEXÍVEL CORRUGADO REFORÇADO, PVC, DN 32 MM (1"), PARA CIRCUITOS TERMINAIS, INSTALADO EM LAJE - FORNECIMENTO E INSTALAÇÃO. AF_12/2015</t>
  </si>
  <si>
    <t xml:space="preserve">ELETRODUTO FLEXÍVEL LISO, PEAD, DN 32 MM (1"), PARA CIRCUITOS TERMINAIS, INSTALADO EM LAJE - FORNECIMENTO E INSTALAÇÃO. AF_12/2015</t>
  </si>
  <si>
    <t xml:space="preserve">ELETRODUTO FLEXÍVEL CORRUGADO, PEAD, DN 40 MM (1 1/4"), PARA CIRCUITOS TERMINAIS, INSTALADO EM LAJE - FORNECIMENTO E INSTALAÇÃO. AF_12/2015</t>
  </si>
  <si>
    <t xml:space="preserve">ELETRODUTO FLEXÍVEL LISO, PEAD, DN 40 MM (1 1/4"), PARA CIRCUITOS TERMINAIS, INSTALADO EM LAJE - FORNECIMENTO E INSTALAÇÃO. AF_12/2015</t>
  </si>
  <si>
    <t xml:space="preserve">ELETRODUTO FLEXÍVEL CORRUGADO, PVC, DN 20 MM (1/2"), PARA CIRCUITOS TERMINAIS, INSTALADO EM PAREDE - FORNECIMENTO E INSTALAÇÃO. AF_12/2015</t>
  </si>
  <si>
    <t xml:space="preserve">ELETRODUTO FLEXÍVEL CORRUGADO REFORÇADO, PVC, DN 20 MM (1/2"), PARA CIRCUITOS TERMINAIS, INSTALADO EM PAREDE - FORNECIMENTO E INSTALAÇÃO. AF_12/2015</t>
  </si>
  <si>
    <t xml:space="preserve">ELETRODUTO FLEXÍVEL CORRUGADO, PVC, DN 25 MM (3/4"), PARA CIRCUITOS TERMINAIS, INSTALADO EM PAREDE - FORNECIMENTO E INSTALAÇÃO. AF_12/2015</t>
  </si>
  <si>
    <t xml:space="preserve">ELETRODUTO FLEXÍVEL CORRUGADO REFORÇADO, PVC, DN 25 MM (3/4"), PARA CIRCUITOS TERMINAIS, INSTALADO EM PAREDE - FORNECIMENTO E INSTALAÇÃO. AF_12/2015</t>
  </si>
  <si>
    <t xml:space="preserve">ELETRODUTO FLEXÍVEL CORRUGADO, PVC, DN 32 MM (1"), PARA CIRCUITOS TERMINAIS, INSTALADO EM PAREDE - FORNECIMENTO E INSTALAÇÃO. AF_12/2015</t>
  </si>
  <si>
    <t xml:space="preserve">ELETRODUTO FLEXÍVEL CORRUGADO REFORÇADO, PVC, DN 32 MM (1"), PARA CIRCUITOS TERMINAIS, INSTALADO EM PAREDE - FORNECIMENTO E INSTALAÇÃO. AF_12/2015</t>
  </si>
  <si>
    <t xml:space="preserve">ELETRODUTO FLEXÍVEL LISO, PEAD, DN 32 MM (1"), PARA CIRCUITOS TERMINAIS, INSTALADO EM PAREDE - FORNECIMENTO E INSTALAÇÃO. AF_12/2015</t>
  </si>
  <si>
    <t xml:space="preserve">ELETRODUTO FLEXÍVEL CORRUGADO, PEAD, DN 40 MM (1 1/4"), PARA CIRCUITOS TERMINAIS, INSTALADO EM PAREDE - FORNECIMENTO E INSTALAÇÃO. AF_12/2015</t>
  </si>
  <si>
    <t xml:space="preserve">ELETRODUTO FLEXÍVEL LISO, PEAD, DN 40 MM (1 1/4"), PARA CIRCUITOS TERMINAIS, INSTALADO EM PAREDE - FORNECIMENTO E INSTALAÇÃO. AF_12/2015</t>
  </si>
  <si>
    <t xml:space="preserve">ELETRODUTO RÍGIDO ROSCÁVEL, PVC, DN 20 MM (1/2"), PARA CIRCUITOS TERMINAIS, INSTALADO EM FORRO - FORNECIMENTO E INSTALAÇÃO. AF_12/2015</t>
  </si>
  <si>
    <t xml:space="preserve">ELETRODUTO RÍGIDO ROSCÁVEL, PVC, DN 32 MM (1"), PARA CIRCUITOS TERMINAIS, INSTALADO EM FORRO - FORNECIMENTO E INSTALAÇÃO. AF_12/2015</t>
  </si>
  <si>
    <t xml:space="preserve">ELETRODUTO RÍGIDO ROSCÁVEL, PVC, DN 40 MM (1 1/4"), PARA CIRCUITOS TERMINAIS, INSTALADO EM FORRO - FORNECIMENTO E INSTALAÇÃO. AF_12/2015</t>
  </si>
  <si>
    <t xml:space="preserve">ELETRODUTO RÍGIDO ROSCÁVEL, PVC, DN 20 MM (1/2"), PARA CIRCUITOS TERMINAIS, INSTALADO EM LAJE - FORNECIMENTO E INSTALAÇÃO. AF_12/2015</t>
  </si>
  <si>
    <t xml:space="preserve">ELETRODUTO RÍGIDO ROSCÁVEL, PVC, DN 25 MM (3/4"), PARA CIRCUITOS TERMINAIS, INSTALADO EM LAJE - FORNECIMENTO E INSTALAÇÃO. AF_12/2015</t>
  </si>
  <si>
    <t xml:space="preserve">ELETRODUTO RÍGIDO ROSCÁVEL, PVC, DN 32 MM (1"), PARA CIRCUITOS TERMINAIS, INSTALADO EM LAJE - FORNECIMENTO E INSTALAÇÃO. AF_12/2015</t>
  </si>
  <si>
    <t xml:space="preserve">ELETRODUTO RÍGIDO ROSCÁVEL, PVC, DN 40 MM (1 1/4"), PARA CIRCUITOS TERMINAIS, INSTALADO EM LAJE - FORNECIMENTO E INSTALAÇÃO. AF_12/2015</t>
  </si>
  <si>
    <t xml:space="preserve">ELETRODUTO RÍGIDO ROSCÁVEL, PVC, DN 20 MM (1/2"), PARA CIRCUITOS TERMINAIS, INSTALADO EM PAREDE - FORNECIMENTO E INSTALAÇÃO. AF_12/2015</t>
  </si>
  <si>
    <t xml:space="preserve">ELETRODUTO RÍGIDO ROSCÁVEL, PVC, DN 32 MM (1"), PARA CIRCUITOS TERMINAIS, INSTALADO EM PAREDE - FORNECIMENTO E INSTALAÇÃO. AF_12/2015</t>
  </si>
  <si>
    <t xml:space="preserve">ELETRODUTO RÍGIDO ROSCÁVEL, PVC, DN 40 MM (1 1/4"), PARA CIRCUITOS TERMINAIS, INSTALADO EM PAREDE - FORNECIMENTO E INSTALAÇÃO. AF_12/2015</t>
  </si>
  <si>
    <t xml:space="preserve">ELETRODUTO RÍGIDO ROSCÁVEL, PVC, DN 50 MM (1 1/2") - FORNECIMENTO E INSTALAÇÃO. AF_12/2015</t>
  </si>
  <si>
    <t xml:space="preserve">ELETRODUTO RÍGIDO ROSCÁVEL, PVC, DN 60 MM (2") - FORNECIMENTO E INSTALAÇÃO. AF_12/2015</t>
  </si>
  <si>
    <t xml:space="preserve">ELETRODUTO RÍGIDO ROSCÁVEL, PVC, DN 75 MM (2 1/2") - FORNECIMENTO E INSTALAÇÃO. AF_12/2015</t>
  </si>
  <si>
    <t xml:space="preserve">ELETRODUTO RÍGIDO ROSCÁVEL, PVC, DN 85 MM (3") - FORNECIMENTO E INSTALAÇÃO. AF_12/2015</t>
  </si>
  <si>
    <t xml:space="preserve">ELETRODUTO RÍGIDO ROSCÁVEL, PVC, DN 110 MM (4") - FORNECIMENTO E INSTALAÇÃO. AF_12/2015</t>
  </si>
  <si>
    <t xml:space="preserve">ELETRODUTO RÍGIDO SOLDÁVEL, PVC, DN 20 MM (½), APARENTE, INSTALADO EM TETO - FORNECIMENTO E INSTALAÇÃO. AF_11/2016_P</t>
  </si>
  <si>
    <t xml:space="preserve">ELETRODUTO RÍGIDO SOLDÁVEL, PVC, DN 25 MM (3/4), APARENTE, INSTALADO EM TETO - FORNECIMENTO E INSTALAÇÃO. AF_11/2016_P</t>
  </si>
  <si>
    <t xml:space="preserve">ELETRODUTO RÍGIDO SOLDÁVEL, PVC, DN 32 MM (1), APARENTE, INSTALADO EM TETO - FORNECIMENTO E INSTALAÇÃO. AF_11/2016_P</t>
  </si>
  <si>
    <t xml:space="preserve">ELETRODUTO RÍGIDO SOLDÁVEL, PVC, DN 20 MM (½), APARENTE, INSTALADO EM PAREDE - FORNECIMENTO E INSTALAÇÃO. AF_11/2016_P</t>
  </si>
  <si>
    <t xml:space="preserve">ELETRODUTO RÍGIDO SOLDÁVEL, PVC, DN 25 MM (3/4), APARENTE, INSTALADO EM PAREDE - FORNECIMENTO E INSTALAÇÃO. AF_11/2016_P</t>
  </si>
  <si>
    <t xml:space="preserve">ELETRODUTO RÍGIDO SOLDÁVEL, PVC, DN 32 MM (1), APARENTE, INSTALADO EM PAREDE - FORNECIMENTO E INSTALAÇÃO. AF_11/2016_P</t>
  </si>
  <si>
    <t xml:space="preserve">LUVA PARA ELETRODUTO, PVC, SOLDÁVEL, DN 20 MM (1/2), APARENTE, INSTALADA EM TETO - FORNECIMENTO E INSTALAÇÃO. AF_11/2016_P</t>
  </si>
  <si>
    <t xml:space="preserve">ELETRODUTO DE AÇO GALVANIZADO, CLASSE LEVE, DN 20 MM (3/4), APARENTE, INSTALADO EM TETO - FORNECIMENTO E INSTALAÇÃO. AF_11/2016_P</t>
  </si>
  <si>
    <t xml:space="preserve">ELETRODUTO DE AÇO GALVANIZADO, CLASSE LEVE, DN 25 MM (1), APARENTE, INSTALADO EM TETO - FORNECIMENTO E INSTALAÇÃO. AF_11/2016_P</t>
  </si>
  <si>
    <t xml:space="preserve">ELETRODUTO DE AÇO GALVANIZADO, CLASSE SEMI PESADO, DN 32 MM (1 1/4), APARENTE, INSTALADO EM TETO - FORNECIMENTO E INSTALAÇÃO. AF_11/2016_P</t>
  </si>
  <si>
    <t xml:space="preserve">ELETRODUTO DE AÇO GALVANIZADO, CLASSE SEMI PESADO, DN 40 MM (1 1/2 ), APARENTE, INSTALADO EM TETO - FORNECIMENTO E INSTALAÇÃO. AF_11/2016_P</t>
  </si>
  <si>
    <t xml:space="preserve">ELETRODUTO DE AÇO GALVANIZADO, CLASSE LEVE, DN 20 MM (3/4), APARENTE, INSTALADO EM PAREDE - FORNECIMENTO E INSTALAÇÃO. AF_11/2016_P</t>
  </si>
  <si>
    <t xml:space="preserve">ELETRODUTO DE AÇO GALVANIZADO, CLASSE LEVE, DN 25 MM (1), APARENTE, INSTALADO EM PAREDE - FORNECIMENTO E INSTALAÇÃO. AF_11/2016_P</t>
  </si>
  <si>
    <t xml:space="preserve">ELETRODUTO DE AÇO GALVANIZADO, CLASSE SEMI PESADO, DN 32 MM (1 1/4), APARENTE, INSTALADO EM PAREDE - FORNECIMENTO E INSTALAÇÃO. AF_11/2016_P</t>
  </si>
  <si>
    <t xml:space="preserve">ELETRODUTO DE AÇO GALVANIZADO, CLASSE SEMI PESADO, DN 40 MM (1 1/2  ), APARENTE, INSTALADO EM PAREDE - FORNECIMENTO E INSTALAÇÃO. AF_11/2016_P</t>
  </si>
  <si>
    <t xml:space="preserve">ELETRODUTO FLEXÍVEL CORRUGADO, PEAD, DN 50 (1 ½)  - FORNECIMENTO E INSTALAÇÃO. AF_04/2016</t>
  </si>
  <si>
    <t xml:space="preserve">ELETRODUTO FLEXÍVEL CORRUGADO, PEAD, DN 63 (2")  - FORNECIMENTO E INSTALAÇÃO. AF_04/2016</t>
  </si>
  <si>
    <t xml:space="preserve">ELETRODUTO FLEXÍVEL CORRUGADO, PEAD, DN 90 (3) - FORNECIMENTO E INSTALAÇÃO. AF_04/2016</t>
  </si>
  <si>
    <t xml:space="preserve">ELETRODUTO FLEXÍVEL CORRUGADO, PEAD, DN 100 (4) - FORNECIMENTO E INSTALAÇÃO. AF_04/2016</t>
  </si>
  <si>
    <t xml:space="preserve">TERMINAL OU CONECTOR DE PRESSAO - PARA CABO 50MM2 - FORNECIMENTO E INSTALACAO</t>
  </si>
  <si>
    <t xml:space="preserve">CONECTOR PARAFUSO FENDIDO SPLIT-BOLT - PARA CABO DE 16MM2 - FORNECIMENTO E INSTALACAO</t>
  </si>
  <si>
    <t xml:space="preserve">CONECTOR PARAFUSO FENDIDO SPLIT-BOLT - PARA CABO DE 35MM2 - FORNECIMENTO E INSTALACAO</t>
  </si>
  <si>
    <t xml:space="preserve">LUVA PARA ELETRODUTO, PVC, ROSCÁVEL, DN 20 MM (1/2"), PARA CIRCUITOS TERMINAIS, INSTALADA EM FORRO - FORNECIMENTO E INSTALAÇÃO. AF_12/2015</t>
  </si>
  <si>
    <t xml:space="preserve">LUVA PARA ELETRODUTO, PVC, ROSCÁVEL, DN 25 MM (3/4"), PARA CIRCUITOS TERMINAIS, INSTALADA EM FORRO - FORNECIMENTO E INSTALAÇÃO. AF_12/2015</t>
  </si>
  <si>
    <t xml:space="preserve">LUVA PARA ELETRODUTO, PVC, ROSCÁVEL, DN 32 MM (1"), PARA CIRCUITOS TERMINAIS, INSTALADA EM FORRO - FORNECIMENTO E INSTALAÇÃO. AF_12/2015</t>
  </si>
  <si>
    <t xml:space="preserve">LUVA PARA ELETRODUTO, PVC, ROSCÁVEL, DN 40 MM (1 1/4"), PARA CIRCUITOS TERMINAIS, INSTALADA EM FORRO - FORNECIMENTO E INSTALAÇÃO. AF_12/2015</t>
  </si>
  <si>
    <t xml:space="preserve">LUVA PARA ELETRODUTO, PVC, ROSCÁVEL, DN 20 MM (1/2"), PARA CIRCUITOS TERMINAIS, INSTALADA EM LAJE - FORNECIMENTO E INSTALAÇÃO. AF_12/2015</t>
  </si>
  <si>
    <t xml:space="preserve">LUVA PARA ELETRODUTO, PVC, ROSCÁVEL, DN 25 MM (3/4"), PARA CIRCUITOS TERMINAIS, INSTALADA EM LAJE - FORNECIMENTO E INSTALAÇÃO. AF_12/2015</t>
  </si>
  <si>
    <t xml:space="preserve">LUVA PARA ELETRODUTO, PVC, ROSCÁVEL, DN 32 MM (1"), PARA CIRCUITOS TERMINAIS, INSTALADA EM LAJE - FORNECIMENTO E INSTALAÇÃO. AF_12/2015</t>
  </si>
  <si>
    <t xml:space="preserve">LUVA PARA ELETRODUTO, PVC, ROSCÁVEL, DN 40 MM (1 1/4"), PARA CIRCUITOS TERMINAIS, INSTALADA EM LAJE - FORNECIMENTO E INSTALAÇÃO. AF_12/2015</t>
  </si>
  <si>
    <t xml:space="preserve">LUVA PARA ELETRODUTO, PVC, ROSCÁVEL, DN 20 MM (1/2"), PARA CIRCUITOS TERMINAIS, INSTALADA EM PAREDE - FORNECIMENTO E INSTALAÇÃO. AF_12/2015</t>
  </si>
  <si>
    <t xml:space="preserve">LUVA PARA ELETRODUTO, PVC, ROSCÁVEL, DN 25 MM (3/4"), PARA CIRCUITOS TERMINAIS, INSTALADA EM PAREDE - FORNECIMENTO E INSTALAÇÃO. AF_12/2015</t>
  </si>
  <si>
    <t xml:space="preserve">LUVA PARA ELETRODUTO, PVC, ROSCÁVEL, DN 32 MM (1"), PARA CIRCUITOS TERMINAIS, INSTALADA EM PAREDE - FORNECIMENTO E INSTALAÇÃO. AF_12/2015</t>
  </si>
  <si>
    <t xml:space="preserve">LUVA PARA ELETRODUTO, PVC, ROSCÁVEL, DN 40 MM (1 1/4"), PARA CIRCUITOS TERMINAIS, INSTALADA EM PAREDE - FORNECIMENTO E INSTALAÇÃO. AF_12/2015</t>
  </si>
  <si>
    <t xml:space="preserve">CURVA 90 GRAUS PARA ELETRODUTO, PVC, ROSCÁVEL, DN 20 MM (1/2"), PARA CIRCUITOS TERMINAIS, INSTALADA EM FORRO - FORNECIMENTO E INSTALAÇÃO. AF_12/2015</t>
  </si>
  <si>
    <t xml:space="preserve">CURVA 180 GRAUS PARA ELETRODUTO, PVC, ROSCÁVEL, DN 20 MM (1/2"), PARA CIRCUITOS TERMINAIS, INSTALADA EM FORRO - FORNECIMENTO E INSTALAÇÃO. AF_12/2015</t>
  </si>
  <si>
    <t xml:space="preserve">CURVA 90 GRAUS PARA ELETRODUTO, PVC, ROSCÁVEL, DN 25 MM (3/4"), PARA CIRCUITOS TERMINAIS, INSTALADA EM FORRO - FORNECIMENTO E INSTALAÇÃO. AF_12/2015</t>
  </si>
  <si>
    <t xml:space="preserve">CURVA 180 GRAUS PARA ELETRODUTO, PVC, ROSCÁVEL, DN 25 MM (3/4"), PARA CIRCUITOS TERMINAIS, INSTALADA EM FORRO - FORNECIMENTO E INSTALAÇÃO. AF_12/2015</t>
  </si>
  <si>
    <t xml:space="preserve">CURVA 90 GRAUS PARA ELETRODUTO, PVC, ROSCÁVEL, DN 32 MM (1"), PARA CIRCUITOS TERMINAIS, INSTALADA EM FORRO - FORNECIMENTO E INSTALAÇÃO. AF_12/2015</t>
  </si>
  <si>
    <t xml:space="preserve">CURVA 180 GRAUS PARA ELETRODUTO, PVC, ROSCÁVEL, DN 32 MM (1"), PARA CIRCUITOS TERMINAIS, INSTALADA EM FORRO - FORNECIMENTO E INSTALAÇÃO. AF_12/2015</t>
  </si>
  <si>
    <t xml:space="preserve">CURVA 90 GRAUS PARA ELETRODUTO, PVC, ROSCÁVEL, DN 40 MM (1 1/4"), PARA CIRCUITOS TERMINAIS, INSTALADA EM FORRO - FORNECIMENTO E INSTALAÇÃO. AF_12/2015</t>
  </si>
  <si>
    <t xml:space="preserve">CURVA 180 GRAUS PARA ELETRODUTO, PVC, ROSCÁVEL, DN 40 MM (1 1/4"), PARA CIRCUITOS TERMINAIS, INSTALADA EM FORRO - FORNECIMENTO E INSTALAÇÃO. AF_12/2015</t>
  </si>
  <si>
    <t xml:space="preserve">CURVA 90 GRAUS PARA ELETRODUTO, PVC, ROSCÁVEL, DN 20 MM (1/2"), PARA CIRCUITOS TERMINAIS, INSTALADA EM LAJE - FORNECIMENTO E INSTALAÇÃO. AF_12/2015</t>
  </si>
  <si>
    <t xml:space="preserve">CURVA 180 GRAUS PARA ELETRODUTO, PVC, ROSCÁVEL, DN 20 MM (1/2"), PARA CIRCUITOS TERMINAIS, INSTALADA EM LAJE - FORNECIMENTO E INSTALAÇÃO. AF_12/2015</t>
  </si>
  <si>
    <t xml:space="preserve">CURVA 90 GRAUS PARA ELETRODUTO, PVC, ROSCÁVEL, DN 25 MM (3/4"), PARA CIRCUITOS TERMINAIS, INSTALADA EM LAJE - FORNECIMENTO E INSTALAÇÃO. AF_12/2015</t>
  </si>
  <si>
    <t xml:space="preserve">CURVA 180 GRAUS PARA ELETRODUTO, PVC, ROSCÁVEL, DN 25 MM (3/4"), PARA CIRCUITOS TERMINAIS, INSTALADA EM LAJE - FORNECIMENTO E INSTALAÇÃO. AF_12/2015</t>
  </si>
  <si>
    <t xml:space="preserve">CURVA 90 GRAUS PARA ELETRODUTO, PVC, ROSCÁVEL, DN 32 MM (1"), PARA CIRCUITOS TERMINAIS, INSTALADA EM LAJE - FORNECIMENTO E INSTALAÇÃO. AF_12/2015</t>
  </si>
  <si>
    <t xml:space="preserve">CURVA 180 GRAUS PARA ELETRODUTO, PVC, ROSCÁVEL, DN 32 MM (1), PARA CIRCUITOS TERMINAIS, INSTALADA EM LAJE - FORNECIMENTO E INSTALAÇÃO. AF_12/2015</t>
  </si>
  <si>
    <t xml:space="preserve">CURVA 90 GRAUS PARA ELETRODUTO, PVC, ROSCÁVEL, DN 40 MM (1 1/4"), PARA CIRCUITOS TERMINAIS, INSTALADA EM LAJE - FORNECIMENTO E INSTALAÇÃO. AF_12/2015</t>
  </si>
  <si>
    <t xml:space="preserve">CURVA 180 GRAUS PARA ELETRODUTO, PVC, ROSCÁVEL, DN 40 MM (1 1/4"), PARA CIRCUITOS TERMINAIS, INSTALADA EM LAJE - FORNECIMENTO E INSTALAÇÃO. AF_12/2015</t>
  </si>
  <si>
    <t xml:space="preserve">CURVA 90 GRAUS PARA ELETRODUTO, PVC, ROSCÁVEL, DN 20 MM (1/2"), PARA CIRCUITOS TERMINAIS, INSTALADA EM PAREDE - FORNECIMENTO E INSTALAÇÃO. AF_12/2015</t>
  </si>
  <si>
    <t xml:space="preserve">CURVA 180 GRAUS PARA ELETRODUTO, PVC, ROSCÁVEL, DN 20 MM (1/2"), PARA CIRCUITOS TERMINAIS, INSTALADA EM PAREDE - FORNECIMENTO E INSTALAÇÃO. AF_12/2015</t>
  </si>
  <si>
    <t xml:space="preserve">CURVA 90 GRAUS PARA ELETRODUTO, PVC, ROSCÁVEL, DN 25 MM (3/4"), PARA CIRCUITOS TERMINAIS, INSTALADA EM PAREDE - FORNECIMENTO E INSTALAÇÃO. AF_12/2015</t>
  </si>
  <si>
    <t xml:space="preserve">CURVA 180 GRAUS PARA ELETRODUTO, PVC, ROSCÁVEL, DN 25 MM (3/4"), PARA CIRCUITOS TERMINAIS, INSTALADA EM PAREDE - FORNECIMENTO E INSTALAÇÃO. AF_12/2015</t>
  </si>
  <si>
    <t xml:space="preserve">CURVA 90 GRAUS PARA ELETRODUTO, PVC, ROSCÁVEL, DN 32 MM (1"), PARA CIRCUITOS TERMINAIS, INSTALADA EM PAREDE - FORNECIMENTO E INSTALAÇÃO. AF_12/2015</t>
  </si>
  <si>
    <t xml:space="preserve">CURVA 180 GRAUS PARA ELETRODUTO, PVC, ROSCÁVEL, DN 32 MM (1), PARA CIRCUITOS TERMINAIS, INSTALADA EM PAREDE - FORNECIMENTO E INSTALAÇÃO. AF_12/2015</t>
  </si>
  <si>
    <t xml:space="preserve">CURVA 90 GRAUS PARA ELETRODUTO, PVC, ROSCÁVEL, DN 40 MM (1 1/4"), PARA CIRCUITOS TERMINAIS, INSTALADA EM PAREDE - FORNECIMENTO E INSTALAÇÃO. AF_12/2015</t>
  </si>
  <si>
    <t xml:space="preserve">CURVA 180 GRAUS PARA ELETRODUTO, PVC, ROSCÁVEL, DN 40 MM (1 1/4"), PARA CIRCUITOS TERMINAIS, INSTALADA EM PAREDE - FORNECIMENTO E INSTALAÇÃO. AF_12/2015</t>
  </si>
  <si>
    <t xml:space="preserve">LUVA PARA ELETRODUTO, PVC, ROSCÁVEL, DN 50 MM (1 1/2") - FORNECIMENTO E INSTALAÇÃO. AF_12/2015</t>
  </si>
  <si>
    <t xml:space="preserve">LUVA PARA ELETRODUTO, PVC, ROSCÁVEL, DN 60 MM (2") - FORNECIMENTO E INSTALAÇÃO. AF_12/2015</t>
  </si>
  <si>
    <t xml:space="preserve">LUVA PARA ELETRODUTO, PVC, ROSCÁVEL, DN 75 MM (2 1/2") - FORNECIMENTO E INSTALAÇÃO. AF_12/2015</t>
  </si>
  <si>
    <t xml:space="preserve">LUVA PARA ELETRODUTO, PVC, ROSCÁVEL, DN 85 MM (3") - FORNECIMENTO E INSTALAÇÃO. AF_12/2015</t>
  </si>
  <si>
    <t xml:space="preserve">LUVA PARA ELETRODUTO, PVC, ROSCÁVEL, DN 110 MM (4") - FORNECIMENTO E INSTALAÇÃO. AF_12/2015</t>
  </si>
  <si>
    <t xml:space="preserve">CURVA 90 GRAUS PARA ELETRODUTO, PVC, ROSCÁVEL, DN 50 MM (1 1/2") - FORNECIMENTO E INSTALAÇÃO. AF_12/2015</t>
  </si>
  <si>
    <t xml:space="preserve">CURVA 90 GRAUS PARA ELETRODUTO, PVC, ROSCÁVEL, DN 60 MM (2") - FORNECIMENTO E INSTALAÇÃO. AF_12/2015</t>
  </si>
  <si>
    <t xml:space="preserve">CURVA 90 GRAUS PARA ELETRODUTO, PVC, ROSCÁVEL, DN 75 MM (2 1/2") - FORNECIMENTO E INSTALAÇÃO. AF_12/2015</t>
  </si>
  <si>
    <t xml:space="preserve">CURVA 90 GRAUS PARA ELETRODUTO, PVC, ROSCÁVEL, DN 85 MM (3") - FORNECIMENTO E INSTALAÇÃO. AF_12/2015</t>
  </si>
  <si>
    <t xml:space="preserve">CURVA 90 GRAUS PARA ELETRODUTO, PVC, ROSCÁVEL, DN 110 MM (4") - FORNECIMENTO E INSTALAÇÃO. AF_12/2015</t>
  </si>
  <si>
    <t xml:space="preserve">LUVA PARA ELETRODUTO, PVC, SOLDÁVEL, DN 25 MM (3/4), APARENTE, INSTALADA EM TETO - FORNECIMENTO E INSTALAÇÃO. AF_11/2016_P</t>
  </si>
  <si>
    <t xml:space="preserve">LUVA PARA ELETRODUTO, PVC, SOLDÁVEL, DN 32 MM (1), APARENTE, INSTALADA EM TETO - FORNECIMENTO E INSTALAÇÃO. AF_11/2016_P</t>
  </si>
  <si>
    <t xml:space="preserve">LUVA PARA ELETRODUTO, PVC, SOLDÁVEL, DN 20 MM (1/2), APARENTE, INSTALADA EM PAREDE - FORNECIMENTO E INSTALAÇÃO. AF_11/2016_P</t>
  </si>
  <si>
    <t xml:space="preserve">LUVA PARA ELETRODUTO, PVC, SOLDÁVEL, DN 25 MM (3/4), APARENTE, INSTALADA EM PAREDE - FORNECIMENTO E INSTALAÇÃO. AF_11/2016_P</t>
  </si>
  <si>
    <t xml:space="preserve">LUVA PARA ELETRODUTO, PVC, SOLDÁVEL, DN 32 MM (1), APARENTE, INSTALADA EM PAREDE - FORNECIMENTO E INSTALAÇÃO. AF_11/2016_P</t>
  </si>
  <si>
    <t xml:space="preserve">LUVA DE EMENDA PARA ELETRODUTO, AÇO GALVANIZADO, DN 20 MM (3/4  ), APARENTE, INSTALADA EM TETO - FORNECIMENTO E INSTALAÇÃO. AF_11/2016_P</t>
  </si>
  <si>
    <t xml:space="preserve">LUVA DE EMENDA PARA ELETRODUTO, AÇO GALVANIZADO, DN 25 MM (1''), APARENTE, INSTALADA EM TETO - FORNECIMENTO E INSTALAÇÃO. AF_11/2016_P</t>
  </si>
  <si>
    <t xml:space="preserve">LUVA DE EMENDA PARA ELETRODUTO, AÇO GALVANIZADO, DN 32 MM (1 1/4''), APARENTE, INSTALADA EM TETO - FORNECIMENTO E INSTALAÇÃO. AF_11/2016_P</t>
  </si>
  <si>
    <t xml:space="preserve">LUVA DE EMENDA PARA ELETRODUTO, AÇO GALVANIZADO, DN 40 MM (1 1/2''), APARENTE, INSTALADA EM TETO - FORNECIMENTO E INSTALAÇÃO. AF_11/2016_P</t>
  </si>
  <si>
    <t xml:space="preserve">LUVA DE EMENDA PARA ELETRODUTO, AÇO GALVANIZADO, DN 20 MM (3/4''), APARENTE, INSTALADA EM PAREDE - FORNECIMENTO E INSTALAÇÃO. AF_11/2016_P</t>
  </si>
  <si>
    <t xml:space="preserve">LUVA DE EMENDA PARA ELETRODUTO, AÇO GALVANIZADO, DN 25 MM (1''), APARENTE, INSTALADA EM PAREDE - FORNECIMENTO E INSTALAÇÃO. AF_11/2016_P</t>
  </si>
  <si>
    <t xml:space="preserve">LUVA DE EMENDA PARA ELETRODUTO, AÇO GALVANIZADO, DN 32 MM (1 1/4''), APARENTE, INSTALADA EM PAREDE - FORNECIMENTO E INSTALAÇÃO. AF_11/2016_P</t>
  </si>
  <si>
    <t xml:space="preserve">LUVA DE EMENDA PARA ELETRODUTO, AÇO GALVANIZADO, DN 40 MM (1 1/2''), APARENTE, INSTALADA EM PAREDE - FORNECIMENTO E INSTALAÇÃO. AF_11/2016_P</t>
  </si>
  <si>
    <t xml:space="preserve">CURVA 135 GRAUS PARA ELETRODUTO, PVC, ROSCÁVEL, DN 25 MM (3/4), PARA CIRCUITOS TERMINAIS, INSTALADA EM FORRO - FORNECIMENTO E INSTALAÇÃO. AF_12/2015</t>
  </si>
  <si>
    <t xml:space="preserve">CURVA 135 GRAUS PARA ELETRODUTO, PVC, ROSCÁVEL, DN 25 MM (3/4), PARA CIRCUITOS TERMINAIS, INSTALADA EM LAJE - FORNECIMENTO E INSTALAÇÃO. AF_12/2015</t>
  </si>
  <si>
    <t xml:space="preserve">CURVA 135 GRAUS PARA ELETRODUTO, PVC, ROSCÁVEL, DN 25 MM (3/4), PARA CIRCUITOS TERMINAIS, INSTALADA EM PAREDE - FORNECIMENTO E INSTALAÇÃO. AF_12/2015</t>
  </si>
  <si>
    <t xml:space="preserve">CABO DE COBRE FLEXÍVEL ISOLADO, 1,5 MM², ANTI-CHAMA 450/750 V, PARA CIRCUITOS TERMINAIS - FORNECIMENTO E INSTALAÇÃO. AF_12/2015</t>
  </si>
  <si>
    <t xml:space="preserve">CABO DE COBRE FLEXÍVEL ISOLADO, 1,5 MM², ANTI-CHAMA 0,6/1,0 KV, PARA CIRCUITOS TERMINAIS - FORNECIMENTO E INSTALAÇÃO. AF_12/2015</t>
  </si>
  <si>
    <t xml:space="preserve">CABO DE COBRE FLEXÍVEL ISOLADO, 2,5 MM², ANTI-CHAMA 0,6/1,0 KV, PARA CIRCUITOS TERMINAIS - FORNECIMENTO E INSTALAÇÃO. AF_12/2015</t>
  </si>
  <si>
    <t xml:space="preserve">CABO DE COBRE FLEXÍVEL ISOLADO, 4 MM², ANTI-CHAMA 450/750 V, PARA CIRCUITOS TERMINAIS - FORNECIMENTO E INSTALAÇÃO. AF_12/2015</t>
  </si>
  <si>
    <t xml:space="preserve">CABO DE COBRE FLEXÍVEL ISOLADO, 4 MM², ANTI-CHAMA 0,6/1,0 KV, PARA CIRCUITOS TERMINAIS - FORNECIMENTO E INSTALAÇÃO. AF_12/2015</t>
  </si>
  <si>
    <t xml:space="preserve">CABO DE COBRE FLEXÍVEL ISOLADO, 6 MM², ANTI-CHAMA 450/750 V, PARA CIRCUITOS TERMINAIS - FORNECIMENTO E INSTALAÇÃO. AF_12/2015</t>
  </si>
  <si>
    <t xml:space="preserve">CABO DE COBRE FLEXÍVEL ISOLADO, 6 MM², ANTI-CHAMA 0,6/1,0 KV, PARA CIRCUITOS TERMINAIS - FORNECIMENTO E INSTALAÇÃO. AF_12/2015</t>
  </si>
  <si>
    <t xml:space="preserve">CABO DE COBRE FLEXÍVEL ISOLADO, 10 MM², ANTI-CHAMA 450/750 V, PARA CIRCUITOS TERMINAIS - FORNECIMENTO E INSTALAÇÃO. AF_12/2015</t>
  </si>
  <si>
    <t xml:space="preserve">CABO DE COBRE FLEXÍVEL ISOLADO, 10 MM², ANTI-CHAMA 0,6/1,0 KV, PARA CIRCUITOS TERMINAIS - FORNECIMENTO E INSTALAÇÃO. AF_12/2015</t>
  </si>
  <si>
    <t xml:space="preserve">CABO DE COBRE FLEXÍVEL ISOLADO, 16 MM², ANTI-CHAMA 450/750 V, PARA CIRCUITOS TERMINAIS - FORNECIMENTO E INSTALAÇÃO. AF_12/2015</t>
  </si>
  <si>
    <t xml:space="preserve">CABO DE COBRE FLEXÍVEL ISOLADO, 16 MM², ANTI-CHAMA 0,6/1,0 KV, PARA CIRCUITOS TERMINAIS - FORNECIMENTO E INSTALAÇÃO. AF_12/2015</t>
  </si>
  <si>
    <t xml:space="preserve">CABO DE COBRE FLEXÍVEL ISOLADO, 10 MM², ANTI-CHAMA 450/750 V, PARA DISTRIBUIÇÃO - FORNECIMENTO E INSTALAÇÃO. AF_12/2015</t>
  </si>
  <si>
    <t xml:space="preserve">CABO DE COBRE FLEXÍVEL ISOLADO, 10 MM², ANTI-CHAMA 0,6/1,0 KV, PARA DISTRIBUIÇÃO - FORNECIMENTO E INSTALAÇÃO. AF_12/2015</t>
  </si>
  <si>
    <t xml:space="preserve">CABO DE COBRE FLEXÍVEL ISOLADO, 16 MM², ANTI-CHAMA 450/750 V, PARA DISTRIBUIÇÃO - FORNECIMENTO E INSTALAÇÃO. AF_12/2015</t>
  </si>
  <si>
    <t xml:space="preserve">CABO DE COBRE FLEXÍVEL ISOLADO, 16 MM², ANTI-CHAMA 0,6/1,0 KV, PARA DISTRIBUIÇÃO - FORNECIMENTO E INSTALAÇÃO. AF_12/2015</t>
  </si>
  <si>
    <t xml:space="preserve">CABO DE COBRE FLEXÍVEL ISOLADO, 25 MM², ANTI-CHAMA 450/750 V, PARA DISTRIBUIÇÃO - FORNECIMENTO E INSTALAÇÃO. AF_12/2015</t>
  </si>
  <si>
    <t xml:space="preserve">CABO DE COBRE FLEXÍVEL ISOLADO, 25 MM², ANTI-CHAMA 0,6/1,0 KV, PARA DISTRIBUIÇÃO - FORNECIMENTO E INSTALAÇÃO. AF_12/2015</t>
  </si>
  <si>
    <t xml:space="preserve">CABO DE COBRE FLEXÍVEL ISOLADO, 35 MM², ANTI-CHAMA 450/750 V, PARA DISTRIBUIÇÃO - FORNECIMENTO E INSTALAÇÃO. AF_12/2015</t>
  </si>
  <si>
    <t xml:space="preserve">CABO DE COBRE FLEXÍVEL ISOLADO, 35 MM², ANTI-CHAMA 0,6/1,0 KV, PARA DISTRIBUIÇÃO - FORNECIMENTO E INSTALAÇÃO. AF_12/2015</t>
  </si>
  <si>
    <t xml:space="preserve">CABO DE COBRE FLEXÍVEL ISOLADO, 50 MM², ANTI-CHAMA 450/750 V, PARA DISTRIBUIÇÃO - FORNECIMENTO E INSTALAÇÃO. AF_12/2015</t>
  </si>
  <si>
    <t xml:space="preserve">CABO DE COBRE FLEXÍVEL ISOLADO, 50 MM², ANTI-CHAMA 0,6/1,0 KV, PARA DISTRIBUIÇÃO - FORNECIMENTO E INSTALAÇÃO. AF_12/2015</t>
  </si>
  <si>
    <t xml:space="preserve">CABO DE COBRE FLEXÍVEL ISOLADO, 70 MM², ANTI-CHAMA 450/750 V, PARA DISTRIBUIÇÃO - FORNECIMENTO E INSTALAÇÃO. AF_12/2015</t>
  </si>
  <si>
    <t xml:space="preserve">CABO DE COBRE FLEXÍVEL ISOLADO, 70 MM², ANTI-CHAMA 0,6/1,0 KV, PARA DISTRIBUIÇÃO - FORNECIMENTO E INSTALAÇÃO. AF_12/2015</t>
  </si>
  <si>
    <t xml:space="preserve">CABO DE COBRE FLEXÍVEL ISOLADO, 95 MM², ANTI-CHAMA 450/750 V, PARA DISTRIBUIÇÃO - FORNECIMENTO E INSTALAÇÃO. AF_12/2015</t>
  </si>
  <si>
    <t xml:space="preserve">CABO DE COBRE FLEXÍVEL ISOLADO, 95 MM², ANTI-CHAMA 0,6/1,0 KV, PARA DISTRIBUIÇÃO - FORNECIMENTO E INSTALAÇÃO. AF_12/2015</t>
  </si>
  <si>
    <t xml:space="preserve">CABO DE COBRE FLEXÍVEL ISOLADO, 120 MM², ANTI-CHAMA 450/750 V, PARA DISTRIBUIÇÃO - FORNECIMENTO E INSTALAÇÃO. AF_12/2015</t>
  </si>
  <si>
    <t xml:space="preserve">CABO DE COBRE FLEXÍVEL ISOLADO, 120 MM², ANTI-CHAMA 0,6/1,0 KV, PARA DISTRIBUIÇÃO - FORNECIMENTO E INSTALAÇÃO. AF_12/2015</t>
  </si>
  <si>
    <t xml:space="preserve">CABO DE COBRE FLEXÍVEL ISOLADO, 150 MM², ANTI-CHAMA 450/750 V, PARA DISTRIBUIÇÃO - FORNECIMENTO E INSTALAÇÃO. AF_12/2015</t>
  </si>
  <si>
    <t xml:space="preserve">CABO DE COBRE FLEXÍVEL ISOLADO, 150 MM², ANTI-CHAMA 0,6/1,0 KV, PARA DISTRIBUIÇÃO - FORNECIMENTO E INSTALAÇÃO. AF_12/2015</t>
  </si>
  <si>
    <t xml:space="preserve">CABO DE COBRE FLEXÍVEL ISOLADO, 185 MM², ANTI-CHAMA 450/750 V, PARA DISTRIBUIÇÃO - FORNECIMENTO E INSTALAÇÃO. AF_12/2015</t>
  </si>
  <si>
    <t xml:space="preserve">CABO DE COBRE FLEXÍVEL ISOLADO, 185 MM², ANTI-CHAMA 0,6/1,0 KV, PARA DISTRIBUIÇÃO - FORNECIMENTO E INSTALAÇÃO. AF_12/2015</t>
  </si>
  <si>
    <t xml:space="preserve">CABO DE COBRE FLEXÍVEL ISOLADO, 240 MM², ANTI-CHAMA 450/750 V, PARA DISTRIBUIÇÃO - FORNECIMENTO E INSTALAÇÃO. AF_12/2015</t>
  </si>
  <si>
    <t xml:space="preserve">CABO DE COBRE FLEXÍVEL ISOLADO, 240 MM², ANTI-CHAMA 0,6/1,0 KV, PARA DISTRIBUIÇÃO - FORNECIMENTO E INSTALAÇÃO. AF_12/2015</t>
  </si>
  <si>
    <t xml:space="preserve">CABO DE COBRE RÍGIDO ISOLADO, 300 MM², ANTI-CHAMA 450/750 V, PARA DISTRIBUIÇÃO - FORNECIMENTO E INSTALAÇÃO. AF_12/2015</t>
  </si>
  <si>
    <t xml:space="preserve">CABO DE COBRE FLEXÍVEL ISOLADO, 300 MM², ANTI-CHAMA 0,6/1,0 KV, PARA DISTRIBUIÇÃO - FORNECIMENTO E INSTALAÇÃO. AF_12/2015</t>
  </si>
  <si>
    <t xml:space="preserve">CAIXA DE PASSAGEM 30X30X40 COM TAMPA E DRENO BRITA</t>
  </si>
  <si>
    <t xml:space="preserve">CAIXA OCTOGONAL 4" X 4", PVC, INSTALADA EM LAJE - FORNECIMENTO E INSTALAÇÃO. AF_12/2015</t>
  </si>
  <si>
    <t xml:space="preserve">CAIXA OCTOGONAL 3" X 3", PVC, INSTALADA EM LAJE - FORNECIMENTO E INSTALAÇÃO. AF_12/2015</t>
  </si>
  <si>
    <t xml:space="preserve">CAIXA RETANGULAR 4" X 2" MÉDIA (1,30 M DO PISO), PVC, INSTALADA EM PAREDE - FORNECIMENTO E INSTALAÇÃO. AF_12/2015</t>
  </si>
  <si>
    <t xml:space="preserve">CAIXA RETANGULAR 4" X 2" BAIXA (0,30 M DO PISO), PVC, INSTALADA EM PAREDE - FORNECIMENTO E INSTALAÇÃO. AF_12/2015</t>
  </si>
  <si>
    <t xml:space="preserve">CAIXA RETANGULAR 4" X 4" ALTA (2,00 M DO PISO), PVC, INSTALADA EM PAREDE - FORNECIMENTO E INSTALAÇÃO. AF_12/2015</t>
  </si>
  <si>
    <t xml:space="preserve">CAIXA RETANGULAR 4" X 4" MÉDIA (1,30 M DO PISO), PVC, INSTALADA EM PAREDE - FORNECIMENTO E INSTALAÇÃO. AF_12/2015</t>
  </si>
  <si>
    <t xml:space="preserve">CAIXA RETANGULAR 4" X 4" BAIXA (0,30 M DO PISO), PVC, INSTALADA EM PAREDE - FORNECIMENTO E INSTALAÇÃO. AF_12/2015</t>
  </si>
  <si>
    <t xml:space="preserve">CAIXA OCTOGONAL 4" X 4", METÁLICA, INSTALADA EM LAJE - FORNECIMENTO E INSTALAÇÃO. AF_12/2015</t>
  </si>
  <si>
    <t xml:space="preserve">CAIXA SEXTAVADA 3" X 3", METÁLICA, INSTALADA EM LAJE - FORNECIMENTO E INSTALAÇÃO. AF_12/2015</t>
  </si>
  <si>
    <t xml:space="preserve">CAIXA RETANGULAR 4" X 2" ALTA (2,00 M DO PISO), METÁLICA, INSTALADA EM PAREDE - FORNECIMENTO E INSTALAÇÃO. AF_12/2015</t>
  </si>
  <si>
    <t xml:space="preserve">CAIXA RETANGULAR 4" X 2" MÉDIA (1,30 M DO PISO), METÁLICA, INSTALADA EM PAREDE - FORNECIMENTO E INSTALAÇÃO. AF_12/2015</t>
  </si>
  <si>
    <t xml:space="preserve">CAIXA RETANGULAR 4" X 2" BAIXA (0,30 M DO PISO), METÁLICA, INSTALADA EM PAREDE - FORNECIMENTO E INSTALAÇÃO. AF_12/2015</t>
  </si>
  <si>
    <t xml:space="preserve">CAIXA RETANGULAR 4" X 4" ALTA (2,00 M DO PISO), METÁLICA, INSTALADA EM PAREDE - FORNECIMENTO E INSTALAÇÃO. AF_12/2015</t>
  </si>
  <si>
    <t xml:space="preserve">CAIXA RETANGULAR 4" X 4" MÉDIA (1,30 M DO PISO), METÁLICA, INSTALADA EM PAREDE - FORNECIMENTO E INSTALAÇÃO. AF_12/2015</t>
  </si>
  <si>
    <t xml:space="preserve">CAIXA RETANGULAR 4" X 4" BAIXA (0,30 M DO PISO), METÁLICA, INSTALADA EM PAREDE - FORNECIMENTO E INSTALAÇÃO. AF_12/2015</t>
  </si>
  <si>
    <t xml:space="preserve">CONDULETE DE ALUMÍNIO, TIPO B, PARA ELETRODUTO DE AÇO GALVANIZADO DN 20 MM (3/4''), APARENTE - FORNECIMENTO E INSTALAÇÃO. AF_11/2016_P</t>
  </si>
  <si>
    <t xml:space="preserve">CONDULETE DE ALUMÍNIO, TIPO C, PARA ELETRODUTO DE AÇO GALVANIZADO DN 20 MM (3/4''), APARENTE - FORNECIMENTO E INSTALAÇÃO. AF_11/2016_P</t>
  </si>
  <si>
    <t xml:space="preserve">CONDULETE DE ALUMÍNIO, TIPO E, PARA ELETRODUTO DE AÇO GALVANIZADO DN 20 MM (3/4''), APARENTE - FORNECIMENTO E INSTALAÇÃO. AF_11/2016_P</t>
  </si>
  <si>
    <t xml:space="preserve">CONDULETE DE ALUMÍNIO, TIPO B, PARA ELETRODUTO DE AÇO GALVANIZADO DN 25 MM (1''), APARENTE - FORNECIMENTO E INSTALAÇÃO. AF_11/2016_P</t>
  </si>
  <si>
    <t xml:space="preserve">CONDULETE DE ALUMÍNIO, TIPO C, PARA ELETRODUTO DE AÇO GALVANIZADO DN 25 MM (1''), APARENTE - FORNECIMENTO E INSTALAÇÃO. AF_11/2016_P</t>
  </si>
  <si>
    <t xml:space="preserve">CONDULETE DE ALUMÍNIO, TIPO E, ELETRODUTO DE AÇO GALVANIZADO DN 25 MM (1''), APARENTE - FORNECIMENTO E INSTALAÇÃO. AF_11/2016_P</t>
  </si>
  <si>
    <t xml:space="preserve">CONDULETE DE ALUMÍNIO, TIPO E, PARA ELETRODUTO DE AÇO GALVANIZADO DN 32 MM (1 1/4''), APARENTE - FORNECIMENTO E INSTALAÇÃO. AF_11/2016_P</t>
  </si>
  <si>
    <t xml:space="preserve">CONDULETE DE ALUMÍNIO, TIPO LR, PARA ELETRODUTO DE AÇO GALVANIZADO DN 20 MM (3/4''), APARENTE - FORNECIMENTO E INSTALAÇÃO. AF_11/2016_P</t>
  </si>
  <si>
    <t xml:space="preserve">CONDULETE DE ALUMÍNIO, TIPO LR, PARA ELETRODUTO DE AÇO GALVANIZADO DN 25 MM (1''), APARENTE - FORNECIMENTO E INSTALAÇÃO. AF_11/2016_P</t>
  </si>
  <si>
    <t xml:space="preserve">CONDULETE DE ALUMÍNIO, TIPO LR, PARA ELETRODUTO DE AÇO GALVANIZADO DN 32 MM (1 1/4''), APARENTE - FORNECIMENTO E INSTALAÇÃO. AF_11/2016_P</t>
  </si>
  <si>
    <t xml:space="preserve">CONDULETE DE ALUMÍNIO, TIPO T, PARA ELETRODUTO DE AÇO GALVANIZADO DN 20 MM (3/4''), APARENTE - FORNECIMENTO E INSTALAÇÃO. AF_11/2016_P</t>
  </si>
  <si>
    <t xml:space="preserve">CONDULETE DE ALUMÍNIO, TIPO T, PARA ELETRODUTO DE AÇO GALVANIZADO DN 25 MM (1''), APARENTE - FORNECIMENTO E INSTALAÇÃO. AF_11/2016_P</t>
  </si>
  <si>
    <t xml:space="preserve">CONDULETE DE ALUMÍNIO, TIPO T, PARA ELETRODUTO DE AÇO GALVANIZADO DN 32 MM (1 1/4''), APARENTE - FORNECIMENTO E INSTALAÇÃO. AF_11/2016_P</t>
  </si>
  <si>
    <t xml:space="preserve">CONDULETE DE ALUMÍNIO, TIPO X, PARA ELETRODUTO DE AÇO GALVANIZADO DN 20 MM (3/4''), APARENTE - FORNECIMENTO E INSTALAÇÃO. AF_11/2016_P</t>
  </si>
  <si>
    <t xml:space="preserve">CONDULETE DE ALUMÍNIO, TIPO X, PARA ELETRODUTO DE AÇO GALVANIZADO DN 25 MM (1''), APARENTE - FORNECIMENTO E INSTALAÇÃO. AF_11/2016_P</t>
  </si>
  <si>
    <t xml:space="preserve">CONDULETE DE ALUMÍNIO, TIPO X, PARA ELETRODUTO DE AÇO GALVANIZADO DN 32 MM (1 1/4''), APARENTE - FORNECIMENTO E INSTALAÇÃO. AF_11/2016_P</t>
  </si>
  <si>
    <t xml:space="preserve">CONDULETE DE PVC, TIPO B, PARA ELETRODUTO DE PVC SOLDÁVEL DN 20 MM (1/2''), APARENTE - FORNECIMENTO E INSTALAÇÃO. AF_11/2016</t>
  </si>
  <si>
    <t xml:space="preserve">CONDULETE DE PVC, TIPO B, PARA ELETRODUTO DE PVC SOLDÁVEL DN 25 MM (3/4''), APARENTE - FORNECIMENTO E INSTALAÇÃO. AF_11/2016</t>
  </si>
  <si>
    <t xml:space="preserve">CONDULETE DE PVC, TIPO B, PARA ELETRODUTO DE PVC SOLDÁVEL DN 32 MM (1''), APARENTE - FORNECIMENTO E INSTALAÇÃO. AF_11/2016</t>
  </si>
  <si>
    <t xml:space="preserve">CONDULETE DE PVC, TIPO LL, PARA ELETRODUTO DE PVC SOLDÁVEL DN 20 MM (1/2''), APARENTE - FORNECIMENTO E INSTALAÇÃO. AF_11/2016</t>
  </si>
  <si>
    <t xml:space="preserve">CONDULETE DE PVC, TIPO LL, PARA ELETRODUTO DE PVC SOLDÁVEL DN 25 MM (3/4''), APARENTE - FORNECIMENTO E INSTALAÇÃO. AF_11/2016</t>
  </si>
  <si>
    <t xml:space="preserve">CONDULETE DE PVC, TIPO LL, PARA ELETRODUTO DE PVC SOLDÁVEL DN 32 MM (1''), APARENTE - FORNECIMENTO E INSTALAÇÃO. AF_11/2016</t>
  </si>
  <si>
    <t xml:space="preserve">CONDULETE DE PVC, TIPO LB, PARA ELETRODUTO DE PVC SOLDÁVEL DN 20 MM (1/2''), APARENTE - FORNECIMENTO E INSTALAÇÃO. AF_11/2016</t>
  </si>
  <si>
    <t xml:space="preserve">CONDULETE DE PVC, TIPO LB, PARA ELETRODUTO DE PVC SOLDÁVEL DN 25 MM (3/4''), APARENTE - FORNECIMENTO E INSTALAÇÃO. AF_11/2016</t>
  </si>
  <si>
    <t xml:space="preserve">CONDULETE DE PVC, TIPO LB, PARA ELETRODUTO DE PVC SOLDÁVEL DN 32 MM (1''), APARENTE - FORNECIMENTO E INSTALAÇÃO. AF_11/2016</t>
  </si>
  <si>
    <t xml:space="preserve">CONDULETE DE PVC, TIPO TB, PARA ELETRODUTO DE PVC SOLDÁVEL DN 20 MM (1/2''), APARENTE - FORNECIMENTO E INSTALAÇÃO. AF_11/2016</t>
  </si>
  <si>
    <t xml:space="preserve">CONDULETE DE PVC, TIPO TB, PARA ELETRODUTO DE PVC SOLDÁVEL DN 25 MM (3/4''), APARENTE - FORNECIMENTO E INSTALAÇÃO. AF_11/2016</t>
  </si>
  <si>
    <t xml:space="preserve">CONDULETE DE PVC, TIPO TB, PARA ELETRODUTO DE PVC SOLDÁVEL DN 32 MM (1''), APARENTE - FORNECIMENTO E INSTALAÇÃO. AF_11/2016</t>
  </si>
  <si>
    <t xml:space="preserve">CONDULETE DE PVC, TIPO X, PARA ELETRODUTO DE PVC SOLDÁVEL DN 20 MM (1/2''), APARENTE - FORNECIMENTO E INSTALAÇÃO. AF_11/2016</t>
  </si>
  <si>
    <t xml:space="preserve">CONDULETE DE PVC, TIPO X, PARA ELETRODUTO DE PVC SOLDÁVEL DN 25 MM (3/4''), APARENTE - FORNECIMENTO E INSTALAÇÃO. AF_11/2016</t>
  </si>
  <si>
    <t xml:space="preserve">CONDULETE DE PVC, TIPO X, PARA ELETRODUTO DE PVC SOLDÁVEL DN 32 MM (1''), APARENTE - FORNECIMENTO E INSTALAÇÃO. AF_11/2016</t>
  </si>
  <si>
    <t xml:space="preserve">CAIXA ENTERRADA ELÉTRICA RETANGULAR, EM ALVENARIA COM TIJOLOS CERÂMICOS MACIÇOS, FUNDO COM BRITA, DIMENSÕES INTERNAS: 0,3X0,3X0,3 M. AF_05/2018</t>
  </si>
  <si>
    <t xml:space="preserve">CAIXA ENTERRADA ELÉTRICA RETANGULAR, EM ALVENARIA COM TIJOLOS CERÂMICOS MACIÇOS, FUNDO COM BRITA, DIMENSÕES INTERNAS: 0,4X0,4X0,4 M. AF_05/2018</t>
  </si>
  <si>
    <t xml:space="preserve">CAIXA ENTERRADA ELÉTRICA RETANGULAR, EM ALVENARIA COM TIJOLOS CERÂMICOS MACIÇOS, FUNDO COM BRITA, DIMENSÕES INTERNAS: 0,6X0,6X0,6 M. AF_05/2018</t>
  </si>
  <si>
    <t xml:space="preserve">CAIXA ENTERRADA ELÉTRICA RETANGULAR, EM ALVENARIA COM TIJOLOS CERÂMICOS MACIÇOS, FUNDO COM BRITA, DIMENSÕES INTERNAS: 0,8X0,8X0,6 M. AF_05/2018</t>
  </si>
  <si>
    <t xml:space="preserve">CAIXA ENTERRADA ELÉTRICA RETANGULAR, EM ALVENARIA COM TIJOLOS CERÂMICOS MACIÇOS, FUNDO COM BRITA, DIMENSÕES INTERNAS: 1X1X0,6 M. AF_05/2018</t>
  </si>
  <si>
    <t xml:space="preserve">CAIXA ENTERRADA ELÉTRICA RETANGULAR, EM ALVENARIA COM BLOCOS DE CONCRETO, FUNDO COM BRITA, DIMENSÕES INTERNAS: 0,4X0,4X0,4 M. AF_05/2018</t>
  </si>
  <si>
    <t xml:space="preserve">CAIXA ENTERRADA ELÉTRICA RETANGULAR, EM ALVENARIA COM BLOCOS DE CONCRETO, FUNDO COM BRITA, DIMENSÕES INTERNAS: 0,6X0,6X0,6 M. AF_05/2018</t>
  </si>
  <si>
    <t xml:space="preserve">CAIXA ENTERRADA ELÉTRICA RETANGULAR, EM ALVENARIA COM BLOCOS DE CONCRETO, FUNDO COM BRITA, DIMENSÕES INTERNAS: 0,8X0,8X0,6 M. AF_05/2018</t>
  </si>
  <si>
    <t xml:space="preserve">CAIXA ENTERRADA ELÉTRICA RETANGULAR, EM ALVENARIA COM BLOCOS DE CONCRETO, FUNDO COM BRITA, DIMENSÕES INTERNAS: 1X1X0,6 M. AF_05/2018</t>
  </si>
  <si>
    <t xml:space="preserve">CAIXA DE PROTECAO PARA MEDIDOR MONOFASICO, FORNECIMENTO E INSTALACAO</t>
  </si>
  <si>
    <t xml:space="preserve">DISJUNTOR BAIXA TENSAO TRIPOLAR A SECO  800A/600V, INCLUSIVE ELETROTÉCNICO</t>
  </si>
  <si>
    <t xml:space="preserve">CONTATOR TRIPOLAR I NOMINAL 12A - FORNECIMENTO E INSTALACAO INCLUSIVE ELETROTÉCNICO</t>
  </si>
  <si>
    <t xml:space="preserve">CONTATOR TRIPOLAR I NOMINAL 22A - FORNECIMENTO E INSTALACAO INCLUSIVE ELETROTÉCNICO</t>
  </si>
  <si>
    <t xml:space="preserve">CONTATOR TRIPOLAR I NOMINAL 36A - FORNECIMENTO E INSTALACAO INCLUSIVE ELETROTÉCNICO</t>
  </si>
  <si>
    <t xml:space="preserve">CONTATOR TRIPOLAR I NOMIMAL 94A - FORNECIMENTO E INSTALACAO INCLUSIVE ELETROTÉCNICO</t>
  </si>
  <si>
    <t xml:space="preserve">74130/1</t>
  </si>
  <si>
    <t xml:space="preserve">74130/2</t>
  </si>
  <si>
    <t xml:space="preserve">DISJUNTOR TERMOMAGNETICO MONOPOLAR PADRAO NEMA (AMERICANO) 35 A 50A 240V, FORNECIMENTO E INSTALACAO</t>
  </si>
  <si>
    <t xml:space="preserve">DISJUNTOR TERMOMAGNETICO BIPOLAR PADRAO NEMA (AMERICANO) 10 A 50A 240V, FORNECIMENTO E INSTALACAO</t>
  </si>
  <si>
    <t xml:space="preserve">74130/4</t>
  </si>
  <si>
    <t xml:space="preserve">DISJUNTOR TERMOMAGNETICO TRIPOLAR PADRAO NEMA (AMERICANO) 10 A 50A 240V, FORNECIMENTO E INSTALACAO</t>
  </si>
  <si>
    <t xml:space="preserve">DISJUNTOR TERMOMAGNETICO TRIPOLAR PADRAO NEMA (AMERICANO) 60 A 100A 240V, FORNECIMENTO E INSTALACAO</t>
  </si>
  <si>
    <t xml:space="preserve">DISJUNTOR TERMOMAGNETICO TRIPOLAR PADRAO NEMA (AMERICANO) 125 A 150A 240V, FORNECIMENTO E INSTALACAO</t>
  </si>
  <si>
    <t xml:space="preserve">74130/7</t>
  </si>
  <si>
    <t xml:space="preserve">DISJUNTOR TERMOMAGNETICO TRIPOLAR EM CAIXA MOLDADA 250A 600V, FORNECIMENTO E INSTALACAO</t>
  </si>
  <si>
    <t xml:space="preserve">DISJUNTOR TERMOMAGNETICO TRIPOLAR EM CAIXA MOLDADA 300 A 400A 600V, FORNECIMENTO E INSTALACAO</t>
  </si>
  <si>
    <t xml:space="preserve">74130/9</t>
  </si>
  <si>
    <t xml:space="preserve">DISJUNTOR TERMOMAGNETICO TRIPOLAR EM CAIXA MOLDADA 500 A 600A 600V, FORNECIMENTO E INSTALACAO</t>
  </si>
  <si>
    <t xml:space="preserve">74130/10</t>
  </si>
  <si>
    <t xml:space="preserve">DISJUNTOR TERMOMAGNETICO TRIPOLAR EM CAIXA MOLDADA 175 A 225A 240V, FORNECIMENTO E INSTALACAO</t>
  </si>
  <si>
    <t xml:space="preserve">74131/1</t>
  </si>
  <si>
    <t xml:space="preserve">QUADRO DE DISTRIBUICAO DE ENERGIA DE EMBUTIR, EM CHAPA METALICA, PARA 3 DISJUNTORES TERMOMAGNETICOS MONOPOLARES SEM BARRAMENTO FORNECIMENTO E INSTALACAO</t>
  </si>
  <si>
    <t xml:space="preserve">QUADRO DE DISTRIBUICAO DE ENERGIA DE EMBUTIR, EM CHAPA METALICA, PARA 18 DISJUNTORES TERMOMAGNETICOS MONOPOLARES, COM BARRAMENTO TRIFASICO E NEUTRO, FORNECIMENTO E INSTALACAO</t>
  </si>
  <si>
    <t xml:space="preserve">QUADRO DE DISTRIBUICAO DE ENERGIA DE EMBUTIR, EM CHAPA METALICA, PARA 24 DISJUNTORES TERMOMAGNETICOS MONOPOLARES, COM BARRAMENTO TRIFASICO E NEUTRO, FORNECIMENTO E INSTALACAO</t>
  </si>
  <si>
    <t xml:space="preserve">QUADRO DE DISTRIBUICAO DE ENERGIA DE EMBUTIR, EM CHAPA METALICA, PARA 32 DISJUNTORES TERMOMAGNETICOS MONOPOLARES, COM BARRAMENTO TRIFASICO E NEUTRO, FORNECIMENTO E INSTALACAO</t>
  </si>
  <si>
    <t xml:space="preserve">QUADRO DE DISTRIBUICAO DE ENERGIA DE EMBUTIR, EM CHAPA METALICA, PARA 40 DISJUNTORES TERMOMAGNETICOS MONOPOLARES, COM BARRAMENTO TRIFASICO E NEUTRO, FORNECIMENTO E INSTALACAO</t>
  </si>
  <si>
    <t xml:space="preserve">74131/8</t>
  </si>
  <si>
    <t xml:space="preserve">QUADRO DE DISTRIBUICAO DE ENERGIA DE EMBUTIR, EM CHAPA METALICA, PARA 50 DISJUNTORES TERMOMAGNETICOS MONOPOLARES, COM BARRAMENTO TRIFASICO E NEUTRO, FORNECIMENTO E INSTALACAO</t>
  </si>
  <si>
    <t xml:space="preserve">QUADRO DE DISTRIBUICAO DE ENERGIA EM CHAPA DE ACO GALVANIZADO, PARA 12 DISJUNTORES TERMOMAGNETICOS MONOPOLARES, COM BARRAMENTO TRIFASICO E NEUTRO - FORNECIMENTO E INSTALACAO</t>
  </si>
  <si>
    <t xml:space="preserve">QUADRO DE DISTRIBUICAO DE ENERGIA P/ 6 DISJUNTORES TERMOMAGNETICOS MONOPOLARES SEM BARRAMENTO, DE EMBUTIR, EM CHAPA METALICA - FORNECIMENTO E INSTALACAO</t>
  </si>
  <si>
    <t xml:space="preserve">DISJUNTOR MONOPOLAR TIPO DIN, CORRENTE NOMINAL DE 10A - FORNECIMENTO E INSTALAÇÃO. AF_04/2016</t>
  </si>
  <si>
    <t xml:space="preserve">DISJUNTOR MONOPOLAR TIPO DIN, CORRENTE NOMINAL DE 16A - FORNECIMENTO E INSTALAÇÃO. AF_04/2016</t>
  </si>
  <si>
    <t xml:space="preserve">DISJUNTOR MONOPOLAR TIPO DIN, CORRENTE NOMINAL DE 20A - FORNECIMENTO E INSTALAÇÃO. AF_04/2016</t>
  </si>
  <si>
    <t xml:space="preserve">DISJUNTOR MONOPOLAR TIPO DIN, CORRENTE NOMINAL DE 25A - FORNECIMENTO E INSTALAÇÃO. AF_04/2016</t>
  </si>
  <si>
    <t xml:space="preserve">DISJUNTOR MONOPOLAR TIPO DIN, CORRENTE NOMINAL DE 32A - FORNECIMENTO E INSTALAÇÃO. AF_04/2016</t>
  </si>
  <si>
    <t xml:space="preserve">DISJUNTOR MONOPOLAR TIPO DIN, CORRENTE NOMINAL DE 40A - FORNECIMENTO E INSTALAÇÃO. AF_04/2016</t>
  </si>
  <si>
    <t xml:space="preserve">DISJUNTOR MONOPOLAR TIPO DIN, CORRENTE NOMINAL DE 50A - FORNECIMENTO E INSTALAÇÃO. AF_04/2016</t>
  </si>
  <si>
    <t xml:space="preserve">DISJUNTOR BIPOLAR TIPO DIN, CORRENTE NOMINAL DE 10A - FORNECIMENTO E INSTALAÇÃO. AF_04/2016</t>
  </si>
  <si>
    <t xml:space="preserve">DISJUNTOR BIPOLAR TIPO DIN, CORRENTE NOMINAL DE 16A - FORNECIMENTO E INSTALAÇÃO. AF_04/2016</t>
  </si>
  <si>
    <t xml:space="preserve">DISJUNTOR BIPOLAR TIPO DIN, CORRENTE NOMINAL DE 20A - FORNECIMENTO E INSTALAÇÃO. AF_04/2016</t>
  </si>
  <si>
    <t xml:space="preserve">DISJUNTOR BIPOLAR TIPO DIN, CORRENTE NOMINAL DE 25A - FORNECIMENTO E INSTALAÇÃO. AF_04/2016</t>
  </si>
  <si>
    <t xml:space="preserve">DISJUNTOR BIPOLAR TIPO DIN, CORRENTE NOMINAL DE 32A - FORNECIMENTO E INSTALAÇÃO. AF_04/2016</t>
  </si>
  <si>
    <t xml:space="preserve">DISJUNTOR BIPOLAR TIPO DIN, CORRENTE NOMINAL DE 40A - FORNECIMENTO E INSTALAÇÃO. AF_04/2016</t>
  </si>
  <si>
    <t xml:space="preserve">DISJUNTOR BIPOLAR TIPO DIN, CORRENTE NOMINAL DE 50A - FORNECIMENTO E INSTALAÇÃO. AF_04/2016</t>
  </si>
  <si>
    <t xml:space="preserve">DISJUNTOR TRIPOLAR TIPO DIN, CORRENTE NOMINAL DE 10A - FORNECIMENTO E INSTALAÇÃO. AF_04/2016</t>
  </si>
  <si>
    <t xml:space="preserve">DISJUNTOR TRIPOLAR TIPO DIN, CORRENTE NOMINAL DE 16A - FORNECIMENTO E INSTALAÇÃO. AF_04/2016</t>
  </si>
  <si>
    <t xml:space="preserve">DISJUNTOR TRIPOLAR TIPO DIN, CORRENTE NOMINAL DE 20A - FORNECIMENTO E INSTALAÇÃO. AF_04/2016</t>
  </si>
  <si>
    <t xml:space="preserve">DISJUNTOR TRIPOLAR TIPO DIN, CORRENTE NOMINAL DE 25A - FORNECIMENTO E INSTALAÇÃO. AF_04/2016</t>
  </si>
  <si>
    <t xml:space="preserve">DISJUNTOR TRIPOLAR TIPO DIN, CORRENTE NOMINAL DE 32A - FORNECIMENTO E INSTALAÇÃO. AF_04/2016</t>
  </si>
  <si>
    <t xml:space="preserve">DISJUNTOR TRIPOLAR TIPO DIN, CORRENTE NOMINAL DE 40A - FORNECIMENTO E INSTALAÇÃO. AF_04/2016</t>
  </si>
  <si>
    <t xml:space="preserve">DISJUNTOR TRIPOLAR TIPO DIN, CORRENTE NOMINAL DE 50A - FORNECIMENTO E INSTALAÇÃO. AF_04/2016</t>
  </si>
  <si>
    <t xml:space="preserve">TOMADA 3P+T 30A/440V SEM PLACA - FORNECIMENTO E INSTALACAO</t>
  </si>
  <si>
    <t xml:space="preserve">INTERRUPTOR PULSADOR DE CAMPAINHA OU MINUTERIA 2A/250V C/ CAIXA - FORNECIMENTO E INSTALACAO</t>
  </si>
  <si>
    <t xml:space="preserve">INTERRUPTOR INTERMEDIARIO (FOUR-WAY) - FORNECIMENTO E INSTALACAO</t>
  </si>
  <si>
    <t xml:space="preserve">SUPORTE PARAFUSADO COM PLACA DE ENCAIXE 4" X 2" ALTO (2,00 M DO PISO) PARA PONTO ELÉTRICO - FORNECIMENTO E INSTALAÇÃO. AF_12/2015</t>
  </si>
  <si>
    <t xml:space="preserve">SUPORTE PARAFUSADO COM PLACA DE ENCAIXE 4" X 2" MÉDIO (1,30 M DO PISO) PARA PONTO ELÉTRICO - FORNECIMENTO E INSTALAÇÃO. AF_12/2015</t>
  </si>
  <si>
    <t xml:space="preserve">SUPORTE PARAFUSADO COM PLACA DE ENCAIXE 4" X 2" BAIXO (0,30 M DO PISO) PARA PONTO ELÉTRICO - FORNECIMENTO E INSTALAÇÃO. AF_12/2015</t>
  </si>
  <si>
    <t xml:space="preserve">SUPORTE PARAFUSADO COM PLACA DE ENCAIXE 4" X 4" ALTO (2,00 M DO PISO) PARA PONTO ELÉTRICO - FORNECIMENTO E INSTALAÇÃO. AF_12/2015</t>
  </si>
  <si>
    <t xml:space="preserve">SUPORTE PARAFUSADO COM PLACA DE ENCAIXE 4" X 4" MÉDIO (1,30 M DO PISO) PARA PONTO ELÉTRICO - FORNECIMENTO E INSTALAÇÃO. AF_12/2015</t>
  </si>
  <si>
    <t xml:space="preserve">SUPORTE PARAFUSADO COM PLACA DE ENCAIXE 4" X 4" BAIXO (0,30 M DO PISO) PARA PONTO ELÉTRICO - FORNECIMENTO E INSTALAÇÃO. AF_12/2015</t>
  </si>
  <si>
    <t xml:space="preserve">INTERRUPTOR SIMPLES (1 MÓDULO), 10A/250V, SEM SUPORTE E SEM PLACA - FORNECIMENTO E INSTALAÇÃO. AF_12/2015</t>
  </si>
  <si>
    <t xml:space="preserve">INTERRUPTOR SIMPLES (1 MÓDULO), 10A/250V, INCLUINDO SUPORTE E PLACA - FORNECIMENTO E INSTALAÇÃO. AF_12/2015</t>
  </si>
  <si>
    <t xml:space="preserve">INTERRUPTOR PARALELO (1 MÓDULO), 10A/250V, SEM SUPORTE E SEM PLACA - FORNECIMENTO E INSTALAÇÃO. AF_12/2015</t>
  </si>
  <si>
    <t xml:space="preserve">INTERRUPTOR PARALELO (1 MÓDULO), 10A/250V, INCLUINDO SUPORTE E PLACA - FORNECIMENTO E INSTALAÇÃO. AF_12/2015</t>
  </si>
  <si>
    <t xml:space="preserve">INTERRUPTOR SIMPLES (1 MÓDULO) COM INTERRUPTOR PARALELO (1 MÓDULO), 10A/250V, SEM SUPORTE E SEM PLACA - FORNECIMENTO E INSTALAÇÃO. AF_12/2015</t>
  </si>
  <si>
    <t xml:space="preserve">INTERRUPTOR SIMPLES (1 MÓDULO) COM INTERRUPTOR PARALELO (1 MÓDULO), 10A/250V, INCLUINDO SUPORTE E PLACA - FORNECIMENTO E INSTALAÇÃO. AF_12/2015</t>
  </si>
  <si>
    <t xml:space="preserve">INTERRUPTOR SIMPLES (2 MÓDULOS), 10A/250V, SEM SUPORTE E SEM PLACA - FORNECIMENTO E INSTALAÇÃO. AF_12/2015</t>
  </si>
  <si>
    <t xml:space="preserve">INTERRUPTOR SIMPLES (2 MÓDULOS), 10A/250V, INCLUINDO SUPORTE E PLACA - FORNECIMENTO E INSTALAÇÃO. AF_12/2015</t>
  </si>
  <si>
    <t xml:space="preserve">INTERRUPTOR PARALELO (2 MÓDULOS), 10A/250V, SEM SUPORTE E SEM PLACA - FORNECIMENTO E INSTALAÇÃO. AF_12/2015</t>
  </si>
  <si>
    <t xml:space="preserve">INTERRUPTOR PARALELO (2 MÓDULOS), 10A/250V, INCLUINDO SUPORTE E PLACA - FORNECIMENTO E INSTALAÇÃO. AF_12/2015</t>
  </si>
  <si>
    <t xml:space="preserve">INTERRUPTOR SIMPLES (1 MÓDULO) COM INTERRUPTOR PARALELO (2 MÓDULOS), 10A/250V, SEM SUPORTE E SEM PLACA - FORNECIMENTO E INSTALAÇÃO. AF_12/2015</t>
  </si>
  <si>
    <t xml:space="preserve">INTERRUPTOR SIMPLES (1 MÓDULO) COM INTERRUPTOR PARALELO (2 MÓDULOS), 10A/250V, INCLUINDO SUPORTE E PLACA - FORNECIMENTO E INSTALAÇÃO. AF_12/2015</t>
  </si>
  <si>
    <t xml:space="preserve">INTERRUPTOR SIMPLES (2 MÓDULOS) COM INTERRUPTOR PARALELO (1 MÓDULO), 10A/250V, SEM SUPORTE E SEM PLACA - FORNECIMENTO E INSTALAÇÃO. AF_12/2015</t>
  </si>
  <si>
    <t xml:space="preserve">INTERRUPTOR SIMPLES (2 MÓDULOS) COM INTERRUPTOR PARALELO (1 MÓDULO), 10A/250V, INCLUINDO SUPORTE E PLACA - FORNECIMENTO E INSTALAÇÃO. AF_12/2015</t>
  </si>
  <si>
    <t xml:space="preserve">INTERRUPTOR SIMPLES (3 MÓDULOS), 10A/250V, SEM SUPORTE E SEM PLACA - FORNECIMENTO E INSTALAÇÃO. AF_12/2015</t>
  </si>
  <si>
    <t xml:space="preserve">INTERRUPTOR SIMPLES (3 MÓDULOS), 10A/250V, INCLUINDO SUPORTE E PLACA - FORNECIMENTO E INSTALAÇÃO. AF_12/2015</t>
  </si>
  <si>
    <t xml:space="preserve">INTERRUPTOR PARALELO (3 MÓDULOS), 10A/250V, SEM SUPORTE E SEM PLACA - FORNECIMENTO E INSTALAÇÃO. AF_12/2015</t>
  </si>
  <si>
    <t xml:space="preserve">INTERRUPTOR PARALELO (3 MÓDULOS), 10A/250V, INCLUINDO SUPORTE E PLACA - FORNECIMENTO E INSTALAÇÃO. AF_12/2015</t>
  </si>
  <si>
    <t xml:space="preserve">INTERRUPTOR SIMPLES (3 MÓDULOS) COM INTERRUPTOR PARALELO (1 MÓDULO), 10A/250V, SEM SUPORTE E SEM PLACA - FORNECIMENTO E INSTALAÇÃO. AF_12/2015</t>
  </si>
  <si>
    <t xml:space="preserve">INTERRUPTOR SIMPLES (3 MÓDULOS) COM INTERRUPTOR PARALELO (1 MÓDULO), 10A/250V, INCLUINDO SUPORTE E PLACA - FORNECIMENTO E INSTALAÇÃO. AF_12/2015</t>
  </si>
  <si>
    <t xml:space="preserve">INTERRUPTOR SIMPLES (2 MÓDULOS) COM INTERRUPTOR PARALELO (2 MÓDULOS), 10A/250V, SEM SUPORTE E SEM PLACA - FORNECIMENTO E INSTALAÇÃO. AF_12/2015</t>
  </si>
  <si>
    <t xml:space="preserve">INTERRUPTOR SIMPLES (2 MÓDULOS) COM INTERRUPTOR PARALELO (2 MÓDULOS), 10A/250V, INCLUINDO SUPORTE E PLACA - FORNECIMENTO E INSTALAÇÃO. AF_12/2015</t>
  </si>
  <si>
    <t xml:space="preserve">INTERRUPTOR SIMPLES (4 MÓDULOS), 10A/250V, SEM SUPORTE E SEM PLACA - FORNECIMENTO E INSTALAÇÃO. AF_12/2015</t>
  </si>
  <si>
    <t xml:space="preserve">INTERRUPTOR SIMPLES (4 MÓDULOS), 10A/250V, INCLUINDO SUPORTE E PLACA - FORNECIMENTO E INSTALAÇÃO. AF_12/2015</t>
  </si>
  <si>
    <t xml:space="preserve">INTERRUPTOR SIMPLES (6 MÓDULOS), 10A/250V, SEM SUPORTE E SEM PLACA - FORNECIMENTO E INSTALAÇÃO. AF_12/2015</t>
  </si>
  <si>
    <t xml:space="preserve">INTERRUPTOR SIMPLES (6 MÓDULOS), 10A/250V, INCLUINDO SUPORTE E PLACA - FORNECIMENTO E INSTALAÇÃO. AF_12/2015</t>
  </si>
  <si>
    <t xml:space="preserve">INTERRUPTOR INTERMEDIÁRIO (1 MÓDULO), 10A/250V, SEM SUPORTE E SEM PLACA - FORNECIMENTO E INSTALAÇÃO. AF_09/2017</t>
  </si>
  <si>
    <t xml:space="preserve">INTERRUPTOR INTERMEDIÁRIO (1 MÓDULO), 10A/250V, INCLUINDO SUPORTE E PLACA - FORNECIMENTO E INSTALAÇÃO. AF_09/2017</t>
  </si>
  <si>
    <t xml:space="preserve">INTERRUPTOR BIPOLAR (1 MÓDULO), 10A/250V, SEM SUPORTE E SEM PLACA - FORNECIMENTO E INSTALAÇÃO. AF_09/2017</t>
  </si>
  <si>
    <t xml:space="preserve">INTERRUPTOR BIPOLAR (1 MÓDULO), 10A/250V, INCLUINDO SUPORTE E PLACA - FORNECIMENTO E INSTALAÇÃO. AF_09/2017</t>
  </si>
  <si>
    <t xml:space="preserve">DIMMER ROTATIVO (1 MÓDULO), 220V/600W, SEM SUPORTE E SEM PLACA - FORNECIMENTO E INSTALAÇÃO. AF_09/2017</t>
  </si>
  <si>
    <t xml:space="preserve">DIMMER ROTATIVO (1 MÓDULO), 220V/600W, INCLUINDO SUPORTE E PLACA - FORNECIMENTO E INSTALAÇÃO. AF_09/2017</t>
  </si>
  <si>
    <t xml:space="preserve">INTERRUPTOR PULSADOR CAMPAINHA (1 MÓDULO), 10A/250V, SEM SUPORTE E SEM PLACA - FORNECIMENTO E INSTALAÇÃO. AF_09/2017</t>
  </si>
  <si>
    <t xml:space="preserve">INTERRUPTOR PULSADOR CAMPAINHA (1 MÓDULO), 10A/250V, INCLUINDO SUPORTE E PLACA - FORNECIMENTO E INSTALAÇÃO. AF_09/2017</t>
  </si>
  <si>
    <t xml:space="preserve">CAMPAINHA CIGARRA (1 MÓDULO), 10A/250V, SEM SUPORTE E SEM PLACA - FORNECIMENTO E INSTALAÇÃO. AF_09/2017</t>
  </si>
  <si>
    <t xml:space="preserve">CAMPAINHA CIGARRA (1 MÓDULO), 10A/250V, INCLUINDO SUPORTE E PLACA - FORNECIMENTO E INSTALAÇÃO. AF_09/2017</t>
  </si>
  <si>
    <t xml:space="preserve">INTERRUPTOR PULSADOR MINUTERIA (1 MÓDULO), 10A/250V, SEM SUPORTE E SEM PLACA - FORNECIMENTO E INSTALAÇÃO. AF_09/2017</t>
  </si>
  <si>
    <t xml:space="preserve">INTERRUPTOR PULSADOR MINUTERIA (1 MÓDULO), 10A/250V, INCLUINDO SUPORTE E PLACA - FORNECIMENTO E INSTALAÇÃO. AF_09/2017</t>
  </si>
  <si>
    <t xml:space="preserve">TOMADA ALTA DE EMBUTIR (1 MÓDULO), 2P+T 10 A, SEM SUPORTE E SEM PLACA - FORNECIMENTO E INSTALAÇÃO. AF_12/2015</t>
  </si>
  <si>
    <t xml:space="preserve">TOMADA ALTA DE EMBUTIR (1 MÓDULO), 2P+T 20 A, SEM SUPORTE E SEM PLACA - FORNECIMENTO E INSTALAÇÃO. AF_12/2015</t>
  </si>
  <si>
    <t xml:space="preserve">TOMADA ALTA DE EMBUTIR (1 MÓDULO), 2P+T 20 A, INCLUINDO SUPORTE E PLACA - FORNECIMENTO E INSTALAÇÃO. AF_12/2015</t>
  </si>
  <si>
    <t xml:space="preserve">TOMADA MÉDIA DE EMBUTIR (1 MÓDULO), 2P+T 10 A, SEM SUPORTE E SEM PLACA - FORNECIMENTO E INSTALAÇÃO. AF_12/2015</t>
  </si>
  <si>
    <t xml:space="preserve">TOMADA MÉDIA DE EMBUTIR (1 MÓDULO), 2P+T 20 A, SEM SUPORTE E SEM PLACA - FORNECIMENTO E INSTALAÇÃO. AF_12/2015</t>
  </si>
  <si>
    <t xml:space="preserve">TOMADA MÉDIA DE EMBUTIR (1 MÓDULO), 2P+T 10 A, INCLUINDO SUPORTE E PLACA - FORNECIMENTO E INSTALAÇÃO. AF_12/2015</t>
  </si>
  <si>
    <t xml:space="preserve">TOMADA MÉDIA DE EMBUTIR (1 MÓDULO), 2P+T 20 A, INCLUINDO SUPORTE E PLACA - FORNECIMENTO E INSTALAÇÃO. AF_12/2015</t>
  </si>
  <si>
    <t xml:space="preserve">TOMADA BAIXA DE EMBUTIR (1 MÓDULO), 2P+T 10 A, SEM SUPORTE E SEM PLACA - FORNECIMENTO E INSTALAÇÃO. AF_12/2015</t>
  </si>
  <si>
    <t xml:space="preserve">TOMADA BAIXA DE EMBUTIR (1 MÓDULO), 2P+T 20 A, SEM SUPORTE E SEM PLACA - FORNECIMENTO E INSTALAÇÃO. AF_12/2015</t>
  </si>
  <si>
    <t xml:space="preserve">TOMADA BAIXA DE EMBUTIR (1 MÓDULO), 2P+T 10 A, INCLUINDO SUPORTE E PLACA - FORNECIMENTO E INSTALAÇÃO. AF_12/2015</t>
  </si>
  <si>
    <t xml:space="preserve">TOMADA BAIXA DE EMBUTIR (1 MÓDULO), 2P+T 20 A, INCLUINDO SUPORTE E PLACA - FORNECIMENTO E INSTALAÇÃO. AF_12/2015</t>
  </si>
  <si>
    <t xml:space="preserve">TOMADA MÉDIA DE EMBUTIR (2 MÓDULOS), 2P+T 10 A, SEM SUPORTE E SEM PLACA - FORNECIMENTO E INSTALAÇÃO. AF_12/2015</t>
  </si>
  <si>
    <t xml:space="preserve">TOMADA MÉDIA DE EMBUTIR (2 MÓDULOS), 2P+T 20 A, SEM SUPORTE E SEM PLACA - FORNECIMENTO E INSTALAÇÃO. AF_12/2015</t>
  </si>
  <si>
    <t xml:space="preserve">TOMADA MÉDIA DE EMBUTIR (2 MÓDULOS), 2P+T 10 A, INCLUINDO SUPORTE E PLACA - FORNECIMENTO E INSTALAÇÃO. AF_12/2015</t>
  </si>
  <si>
    <t xml:space="preserve">TOMADA MÉDIA DE EMBUTIR (2 MÓDULOS), 2P+T 20 A, INCLUINDO SUPORTE E PLACA - FORNECIMENTO E INSTALAÇÃO. AF_12/2015</t>
  </si>
  <si>
    <t xml:space="preserve">TOMADA BAIXA DE EMBUTIR (2 MÓDULOS), 2P+T 10 A, SEM SUPORTE E SEM PLACA - FORNECIMENTO E INSTALAÇÃO. AF_12/2015</t>
  </si>
  <si>
    <t xml:space="preserve">TOMADA BAIXA DE EMBUTIR (2 MÓDULOS), 2P+T 20 A, SEM SUPORTE E SEM PLACA - FORNECIMENTO E INSTALAÇÃO. AF_12/2015</t>
  </si>
  <si>
    <t xml:space="preserve">TOMADA BAIXA DE EMBUTIR (2 MÓDULOS), 2P+T 10 A, INCLUINDO SUPORTE E PLACA - FORNECIMENTO E INSTALAÇÃO. AF_12/2015</t>
  </si>
  <si>
    <t xml:space="preserve">TOMADA BAIXA DE EMBUTIR (2 MÓDULOS), 2P+T 20 A, INCLUINDO SUPORTE E PLACA - FORNECIMENTO E INSTALAÇÃO. AF_12/2015</t>
  </si>
  <si>
    <t xml:space="preserve">TOMADA MÉDIA DE EMBUTIR (3 MÓDULOS), 2P+T 10 A, SEM SUPORTE E SEM PLACA - FORNECIMENTO E INSTALAÇÃO. AF_12/2015</t>
  </si>
  <si>
    <t xml:space="preserve">TOMADA MÉDIA DE EMBUTIR (3 MÓDULOS), 2P+T 20 A, SEM SUPORTE E SEM PLACA - FORNECIMENTO E INSTALAÇÃO. AF_12/2015</t>
  </si>
  <si>
    <t xml:space="preserve">TOMADA MÉDIA DE EMBUTIR (3 MÓDULOS), 2P+T 10 A, INCLUINDO SUPORTE E PLACA - FORNECIMENTO E INSTALAÇÃO. AF_12/2015</t>
  </si>
  <si>
    <t xml:space="preserve">TOMADA MÉDIA DE EMBUTIR (3 MÓDULOS), 2P+T 20 A, INCLUINDO SUPORTE E PLACA - FORNECIMENTO E INSTALAÇÃO. AF_12/2015</t>
  </si>
  <si>
    <t xml:space="preserve">TOMADA BAIXA DE EMBUTIR (3 MÓDULOS), 2P+T 10 A, SEM SUPORTE E SEM PLACA - FORNECIMENTO E INSTALAÇÃO. AF_12/2015</t>
  </si>
  <si>
    <t xml:space="preserve">TOMADA BAIXA DE EMBUTIR (3 MÓDULOS), 2P+T 20 A, SEM SUPORTE E SEM PLACA - FORNECIMENTO E INSTALAÇÃO. AF_12/2015</t>
  </si>
  <si>
    <t xml:space="preserve">TOMADA BAIXA DE EMBUTIR (3 MÓDULOS), 2P+T 10 A, INCLUINDO SUPORTE E PLACA - FORNECIMENTO E INSTALAÇÃO. AF_12/2015</t>
  </si>
  <si>
    <t xml:space="preserve">TOMADA BAIXA DE EMBUTIR (3 MÓDULOS), 2P+T 20 A, INCLUINDO SUPORTE E PLACA - FORNECIMENTO E INSTALAÇÃO. AF_12/2015</t>
  </si>
  <si>
    <t xml:space="preserve">TOMADA BAIXA DE EMBUTIR (4 MÓDULOS), 2P+T 10 A, SEM SUPORTE E SEM PLACA - FORNECIMENTO E INSTALAÇÃO. AF_12/2015</t>
  </si>
  <si>
    <t xml:space="preserve">TOMADA BAIXA DE EMBUTIR (4 MÓDULOS), 2P+T 10 A, INCLUINDO SUPORTE E PLACA - FORNECIMENTO E INSTALAÇÃO. AF_12/2015</t>
  </si>
  <si>
    <t xml:space="preserve">TOMADA BAIXA DE EMBUTIR (6 MÓDULOS), 2P+T 10 A, SEM SUPORTE E SEM PLACA - FORNECIMENTO E INSTALAÇÃO. AF_12/2015</t>
  </si>
  <si>
    <t xml:space="preserve">TOMADA BAIXA DE EMBUTIR (6 MÓDULOS), 2P+T 10 A, INCLUINDO SUPORTE E PLACA - FORNECIMENTO E INSTALAÇÃO. AF_12/2015</t>
  </si>
  <si>
    <t xml:space="preserve">INTERRUPTOR SIMPLES (1 MÓDULO) COM 1 TOMADA DE EMBUTIR 2P+T 10 A,  SEM SUPORTE E SEM PLACA - FORNECIMENTO E INSTALAÇÃO. AF_12/2015</t>
  </si>
  <si>
    <t xml:space="preserve">INTERRUPTOR SIMPLES (1 MÓDULO) COM 1 TOMADA DE EMBUTIR 2P+T 10 A,  INCLUINDO SUPORTE E PLACA - FORNECIMENTO E INSTALAÇÃO. AF_12/2015</t>
  </si>
  <si>
    <t xml:space="preserve">INTERRUPTOR SIMPLES (1 MÓDULO) COM 2 TOMADAS DE EMBUTIR 2P+T 10 A,  SEM SUPORTE E SEM PLACA - FORNECIMENTO E INSTALAÇÃO. AF_12/2015</t>
  </si>
  <si>
    <t xml:space="preserve">INTERRUPTOR SIMPLES (1 MÓDULO) COM 2 TOMADAS DE EMBUTIR 2P+T 10 A,  INCLUINDO SUPORTE E PLACA - FORNECIMENTO E INSTALAÇÃO. AF_12/2015</t>
  </si>
  <si>
    <t xml:space="preserve">INTERRUPTOR SIMPLES (2 MÓDULOS) COM 1 TOMADA DE EMBUTIR 2P+T 10 A,  SEM SUPORTE E SEM PLACA - FORNECIMENTO E INSTALAÇÃO. AF_12/2015</t>
  </si>
  <si>
    <t xml:space="preserve">INTERRUPTOR SIMPLES (2 MÓDULOS) COM 1 TOMADA DE EMBUTIR 2P+T 10 A,  INCLUINDO SUPORTE E PLACA - FORNECIMENTO E INSTALAÇÃO. AF_12/2015</t>
  </si>
  <si>
    <t xml:space="preserve">INTERRUPTOR PARALELO (1 MÓDULO) COM 1 TOMADA DE EMBUTIR 2P+T 10 A,  SEM SUPORTE E SEM PLACA - FORNECIMENTO E INSTALAÇÃO. AF_12/2015</t>
  </si>
  <si>
    <t xml:space="preserve">INTERRUPTOR PARALELO (1 MÓDULO) COM 1 TOMADA DE EMBUTIR 2P+T 10 A,  INCLUINDO SUPORTE E PLACA - FORNECIMENTO E INSTALAÇÃO. AF_12/2015</t>
  </si>
  <si>
    <t xml:space="preserve">INTERRUPTOR PARALELO (1 MÓDULO) COM 2 TOMADAS DE EMBUTIR 2P+T 10 A,  SEM SUPORTE E SEM PLACA - FORNECIMENTO E INSTALAÇÃO. AF_12/2015</t>
  </si>
  <si>
    <t xml:space="preserve">INTERRUPTOR PARALELO (1 MÓDULO) COM 2 TOMADAS DE EMBUTIR 2P+T 10 A,  INCLUINDO SUPORTE E PLACA - FORNECIMENTO E INSTALAÇÃO. AF_12/2015</t>
  </si>
  <si>
    <t xml:space="preserve">INTERRUPTOR PARALELO (2 MÓDULOS) COM 1 TOMADA DE EMBUTIR 2P+T 10 A,  SEM SUPORTE E SEM PLACA - FORNECIMENTO E INSTALAÇÃO. AF_12/2015</t>
  </si>
  <si>
    <t xml:space="preserve">INTERRUPTOR PARALELO (2 MÓDULOS) COM 1 TOMADA DE EMBUTIR 2P+T 10 A,  INCLUINDO SUPORTE E PLACA - FORNECIMENTO E INSTALAÇÃO. AF_12/2015</t>
  </si>
  <si>
    <t xml:space="preserve">INTERRUPTOR SIMPLES (1 MÓDULO), INTERRUPTOR PARALELO (1 MÓDULO) E 1 TOMADA DE EMBUTIR 2P+T 10 A,  SEM SUPORTE E SEM PLACA - FORNECIMENTO E INSTALAÇÃO. AF_12/2015</t>
  </si>
  <si>
    <t xml:space="preserve">INTERRUPTOR SIMPLES (1 MÓDULO), INTERRUPTOR PARALELO (1 MÓDULO) E 1 TOMADA DE EMBUTIR 2P+T 10 A,  INCLUINDO SUPORTE E PLACA - FORNECIMENTO E INSTALAÇÃO. AF_12/2015</t>
  </si>
  <si>
    <t xml:space="preserve">LAMPADA VAPOR METALICO 400W - FORNECIMENTO E INSTALACAO</t>
  </si>
  <si>
    <t xml:space="preserve">IGNITOR PARA PARTIDA LÂMPADA VAPOR SÓDIO ALTA PRESSÃO ATÉ 400W</t>
  </si>
  <si>
    <t xml:space="preserve">73953/4</t>
  </si>
  <si>
    <t xml:space="preserve">LUMINÁRIAS TIPO CALHA, DE SOBREPOR, COM REATORES DE PARTIDA RÁPIDA E LÂMPADAS FLUORESCENTES 2X2X18W, COMPLETAS, FORNECIMENTO E INSTALAÇÃO</t>
  </si>
  <si>
    <t xml:space="preserve">73953/8</t>
  </si>
  <si>
    <t xml:space="preserve">LUMINÁRIAS TIPO CALHA, DE SOBREPOR, COM REATORES DE PARTIDA RÁPIDA E LÂMPADAS FLUORESCENTES 2X2X36W, COMPLETAS, FORNECIMENTO E INSTALAÇÃO</t>
  </si>
  <si>
    <t xml:space="preserve">73953/9</t>
  </si>
  <si>
    <t xml:space="preserve">LUMINARIA SOBREPOR TP CALHA C/REATOR PART CONVENC LAMP 1X20W E STARTERFIX EM LAJE OU FORRO - FORNECIMENTO E COLOCACAO</t>
  </si>
  <si>
    <t xml:space="preserve">REATOR PARA LAMPADA FLUORESCENTE 2X40W PARTIDA RAPIDA FORNECIMENTO E INSTALACAO</t>
  </si>
  <si>
    <t xml:space="preserve">REATOR PARA LAMPADA FLUORESCENTE 1X20W PARTIDA RAPIDA FORNECIMENTO E INSTALACAO</t>
  </si>
  <si>
    <t xml:space="preserve">REATOR PARA LAMPADA FLUORESCENTE 1X40W PARTIDA RAPIDA FORNECIMENTO E INSTALACAO</t>
  </si>
  <si>
    <t xml:space="preserve">LAMPADA FLUORESCENTE TP HO 85W - FORNECIMENTO E INSTALACAO</t>
  </si>
  <si>
    <t xml:space="preserve">LÂMPADA FLUORESCENTE COMPACTA 15 W 2U, BASE E27 - FORNECIMENTO E INSTALAÇÃO</t>
  </si>
  <si>
    <t xml:space="preserve">LÂMPADA FLUORESCENTE ESPIRAL BRANCA 65 W, BASE E27 - FORNECIMENTO E INSTALAÇÃO</t>
  </si>
  <si>
    <t xml:space="preserve">LÂMPADA FLUORESCENTE COMPACTA 3U BRANCA 20 W, BASE E27 - FORNECIMENTO E INSTALAÇÃO</t>
  </si>
  <si>
    <t xml:space="preserve">LÂMPADA FLUORESCENTE ESPIRAL BRANCA 45 W, BASE E27 - FORNECIMENTO E INSTALAÇÃO</t>
  </si>
  <si>
    <t xml:space="preserve">LUMINÁRIA TIPO CALHA, DE SOBREPOR, COM 1 LÂMPADA TUBULAR DE 18 W - FORNECIMENTO E INSTALAÇÃO. AF_11/2017</t>
  </si>
  <si>
    <t xml:space="preserve">LUMINÁRIA TIPO CALHA, DE SOBREPOR, COM 1 LÂMPADA TUBULAR DE 36 W - FORNECIMENTO E INSTALAÇÃO. AF_11/2017</t>
  </si>
  <si>
    <t xml:space="preserve">LUMINÁRIA TIPO CALHA, DE SOBREPOR, COM 2 LÂMPADAS TUBULARES DE 18 W - FORNECIMENTO E INSTALAÇÃO. AF_11/2017</t>
  </si>
  <si>
    <t xml:space="preserve">LUMINÁRIA TIPO CALHA, DE SOBREPOR, COM 2 LÂMPADAS TUBULARES DE 36 W - FORNECIMENTO E INSTALAÇÃO. AF_11/2017</t>
  </si>
  <si>
    <t xml:space="preserve">LUMINÁRIA TIPO CALHA, DE EMBUTIR, COM 2 LÂMPADAS DE 14 W COM REFLETOR - FORNECIMENTO E INSTALAÇÃO. AF_11/2017</t>
  </si>
  <si>
    <t xml:space="preserve">LUMINÁRIA TIPO PLAFON EM PLÁSTICO, DE SOBREPOR, COM 1 LÂMPADA DE 15 W, - FORNECIMENTO E INSTALAÇÃO. AF_11/2017</t>
  </si>
  <si>
    <t xml:space="preserve">LUMINÁRIA TIPO PLAFON REDONDO COM VIDRO FOSCO, DE SOBREPOR, COM 1 LÂMPADA DE 15 W - FORNECIMENTO E INSTALAÇÃO. AF_11/2017</t>
  </si>
  <si>
    <t xml:space="preserve">LUMINÁRIA TIPO PLAFON REDONDO COM VIDRO FOSCO, DE SOBREPOR, COM 2 LÂMPADAS DE 15 W - FORNECIMENTO E INSTALAÇÃO. AF_11/2017</t>
  </si>
  <si>
    <t xml:space="preserve">LUMINÁRIA TIPO PLAFON, DE SOBREPOR, COM 1 LÂMPADA LED - FORNECIMENTO E INSTALAÇÃO. AF_11/2017</t>
  </si>
  <si>
    <t xml:space="preserve">LUMINÁRIA TIPO SPOT, DE SOBREPOR, COM 1 LÂMPADA DE 15 W - FORNECIMENTO E INSTALAÇÃO. AF_11/2017</t>
  </si>
  <si>
    <t xml:space="preserve">LUMINÁRIA TIPO SPOT, DE SOBREPOR, COM 2 LÂMPADAS DE 15 W - FORNECIMENTO E INSTALAÇÃO. AF_11/2017</t>
  </si>
  <si>
    <t xml:space="preserve">SENSOR DE PRESENÇA COM FOTOCÉLULA, FIXAÇÃO EM PAREDE - FORNECIMENTO E INSTALAÇÃO. AF_11/2017</t>
  </si>
  <si>
    <t xml:space="preserve">SENSOR DE PRESENÇA SEM FOTOCÉLULA, FIXAÇÃO EM PAREDE - FORNECIMENTO E INSTALAÇÃO. AF_11/2017</t>
  </si>
  <si>
    <t xml:space="preserve">SENSOR DE PRESENÇA COM FOTOCÉLULA, FIXAÇÃO EM TETO - FORNECIMENTO E INSTALAÇÃO. AF_11/2017</t>
  </si>
  <si>
    <t xml:space="preserve">SENSOR DE PRESENÇA SEM FOTOCÉLULA, FIXAÇÃO EM TETO - FORNECIMENTO E INSTALAÇÃO. AF_11/2017</t>
  </si>
  <si>
    <t xml:space="preserve">LUMINÁRIA DE EMERGÊNCIA - FORNECIMENTO E INSTALAÇÃO. AF_11/2017</t>
  </si>
  <si>
    <t xml:space="preserve">LÂMPADA COMPACTA DE LED 6 W, BASE E27 - FORNECIMENTO E INSTALAÇÃO. AF_11/2017</t>
  </si>
  <si>
    <t xml:space="preserve">LÂMPADA COMPACTA DE LED 10 W, BASE E27 - FORNECIMENTO E INSTALAÇÃO. AF_11/2017</t>
  </si>
  <si>
    <t xml:space="preserve">LÂMPADA COMPACTA FLUORESCENTE DE 15 W, BASE E27 - FORNECIMENTO E INSTALAÇÃO. AF_11/2017</t>
  </si>
  <si>
    <t xml:space="preserve">LÂMPADA COMPACTA FLUORESCENTE DE 20 W, BASE E27 - FORNECIMENTO E INSTALAÇÃO. AF_11/2017</t>
  </si>
  <si>
    <t xml:space="preserve">LÂMPADA COMPACTA DE VAPOR MERCURIO 125 W, BASE E27 - FORNECIMENTO E INSTALAÇÃO. AF_11/2017</t>
  </si>
  <si>
    <t xml:space="preserve">LÂMPADA COMPACTA DE VAPOR METÁLICO OVOIDE 150 W, BASE E27 - FORNECIMENTO E INSTALAÇÃO. AF_11/2017</t>
  </si>
  <si>
    <t xml:space="preserve">LÂMPADA TUBULAR FLUORESCENTE T8 DE 16/18 W, BASE G13 - FORNECIMENTO E INSTALAÇÃO. AF_11/2017_P</t>
  </si>
  <si>
    <t xml:space="preserve">LÂMPADA TUBULAR FLUORESCENTE T8 DE 32/36 W, BASE G13 - FORNECIMENTO E INSTALAÇÃO. AF_11/2017_P</t>
  </si>
  <si>
    <t xml:space="preserve">LÂMPADA TUBULAR FLUORESCENTE T10 DE 20/40 W, BASE G13 - FORNECIMENTO E INSTALAÇÃO. AF_11/2017_P</t>
  </si>
  <si>
    <t xml:space="preserve">LÂMPADA TUBULAR FLUORESCENTE T5 DE 14 W, BASE G13 - FORNECIMENTO E INSTALAÇÃO. AF_11/2017_P</t>
  </si>
  <si>
    <t xml:space="preserve">ENTRADA PROVISORIA DE ENERGIA ELETRICA AEREA TRIFASICA 40A EM POSTE MADEIRA</t>
  </si>
  <si>
    <t xml:space="preserve">APARELHO SINALIZADOR DE SAIDA DE GARAGEM, COM CELULA FOTOELETRICA - FORNECIMENTO E INSTALACAO</t>
  </si>
  <si>
    <t xml:space="preserve">SUPORTE PARA TRANSFORMADOR EM POSTE DE CONCRETO CIRCULAR</t>
  </si>
  <si>
    <t xml:space="preserve">73767/1</t>
  </si>
  <si>
    <t xml:space="preserve">GRAMPO PARALELO EM ALUMINIO FUNDIDO OU ESTRUDADO DE 2 PARAFUSOS, PARA CABO DE 6 A 50 MM2, PASTA ANTIOXIDANTE. FORNEC E INSTALAÇÃO.</t>
  </si>
  <si>
    <t xml:space="preserve">73767/2</t>
  </si>
  <si>
    <t xml:space="preserve">ALCA PRE-FORMADA DISTRIBUIÇÃO EM  ACO RECOBERTO COM ALUMINIO PARA CABO 25MM2, ENCAPADO. FORNECIMENTO E INSTALAÇÃO.</t>
  </si>
  <si>
    <t xml:space="preserve">73767/3</t>
  </si>
  <si>
    <t xml:space="preserve">LACO DE ROLDANA PRE-FORMADO ACO RECOBERTO DE ALUMINIO PARA CABO DE ALUMINIO NU BITOLA 25MM2 - FORNECIMENTO E COLOCACAO</t>
  </si>
  <si>
    <t xml:space="preserve">73767/4</t>
  </si>
  <si>
    <t xml:space="preserve">ALCA PRE-FORMADA DISTRIBUICAO EM ACO RECOBERTO COM ALUMINIO NU PARA CABO 25MM2, ENCAPADO. FORNECIMENTO E INSTALACAO.</t>
  </si>
  <si>
    <t xml:space="preserve">73767/5</t>
  </si>
  <si>
    <t xml:space="preserve">ALCA PRE-FORMADA SERV DE ACO RECOB C/ALUM NU ENCAPADO 25MM2 (BITOLA)  CONF PROJ A4-148-CP RIOLUZ FORNECIMENTO E COLOCACAO</t>
  </si>
  <si>
    <t xml:space="preserve">73781/2</t>
  </si>
  <si>
    <t xml:space="preserve">ISOLADOR DE PINO TP HI-POT CILINDRICO CLASSE 15KV. FORNECIMENTO E INSTALACAO.</t>
  </si>
  <si>
    <t xml:space="preserve">73781/3</t>
  </si>
  <si>
    <t xml:space="preserve">ISOLADOR DE SUSPENSAO (DISCO) TP CAVILHA CLASSE 15KV - 6''. FORNECIMENTO E INSTALACAO.</t>
  </si>
  <si>
    <t xml:space="preserve">ARMACAO SECUNDARIA OU REX COMPLETA PARA TRESLINHAS-FORNECIMENTO E INSTALACAO.</t>
  </si>
  <si>
    <t xml:space="preserve">ARMACAO SECUNDARIA OU REX COMPLETA PARA DUAS LINHAS-FORNECIMENTO E INSTALACAO.</t>
  </si>
  <si>
    <t xml:space="preserve">ARMACAO SECUNDARIA OU REX COMPLETA PARA QUATRO LINHAS-FORNECIMENTO E INSTALACAO.</t>
  </si>
  <si>
    <t xml:space="preserve">ASSENTAMENTO DE POSTE DE CONCRETO COM COMPRIMENTO NOMINAL DE 9 M, CARGA NOMINAL MENOR OU IGUAL A 1000 DAN, ENGASTAMENTO SIMPLES COM 1,5 M DE SOLO (NÃO INCLUI FORNECIMENTO). AF_11/2019</t>
  </si>
  <si>
    <t xml:space="preserve">ASSENTAMENTO DE POSTE DE CONCRETO COM COMPRIMENTO NOMINAL DE 10 M, CARGA NOMINAL MENOR OU IGUAL A 1000 DAN, ENGASTAMENTO SIMPLES COM 1,6 M DE SOLO (NÃO INCLUI FORNECIMENTO). AF_11/2019</t>
  </si>
  <si>
    <t xml:space="preserve">ASSENTAMENTO DE POSTE DE CONCRETO COM COMPRIMENTO NOMINAL DE 10 M, CARGA NOMINAL MAIOR QUE 1000 DAN, ENGASTAMENTO SIMPLES COM 1,6 M DE SOLO (NÃO INCLUI FORNECIMENTO). AF_11/2019</t>
  </si>
  <si>
    <t xml:space="preserve">ASSENTAMENTO DE POSTE DE CONCRETO COM COMPRIMENTO NOMINAL DE 10,5 M, CARGA NOMINAL MENOR OU IGUAL A 1000 DAN, ENGASTAMENTO SIMPLES COM 1,65 M DE SOLO (NÃO INCLUI FORNECIMENTO). AF_11/2019</t>
  </si>
  <si>
    <t xml:space="preserve">ASSENTAMENTO DE POSTE DE CONCRETO COM COMPRIMENTO NOMINAL DE 10,5 M, CARGA NOMINAL MAIOR QUE 1000 DAN, ENGASTAMENTO SIMPLES COM 1,65 M DE SOLO (NÃO INCLUI FORNECIMENTO). AF_11/2019</t>
  </si>
  <si>
    <t xml:space="preserve">ASSENTAMENTO DE POSTE DE CONCRETO COM COMPRIMENTO NOMINAL DE 11 M, CARGA NOMINAL MENOR OU IGUAL A 1000 DAN, ENGASTAMENTO SIMPLES COM 1,7 M DE SOLO (NÃO INCLUI FORNECIMENTO). AF_11/2019</t>
  </si>
  <si>
    <t xml:space="preserve">ASSENTAMENTO DE POSTE DE CONCRETO COM COMPRIMENTO NOMINAL DE 11 M, CARGA NOMINAL MAIOR QUE 1000 DAN, ENGASTAMENTO SIMPLES COM 1,7 M DE SOLO (NÃO INCLUI FORNECIMENTO). AF_11/2019</t>
  </si>
  <si>
    <t xml:space="preserve">ASSENTAMENTO DE POSTE DE CONCRETO COM COMPRIMENTO NOMINAL DE 12 M, CARGA NOMINAL MENOR OU IGUAL A 1000 DAN, ENGASTAMENTO SIMPLES COM 1,8 M DE SOLO (NÃO INCLUI FORNECIMENTO). AF_11/2019</t>
  </si>
  <si>
    <t xml:space="preserve">ASSENTAMENTO DE POSTE DE CONCRETO COM COMPRIMENTO NOMINAL DE 12 M, CARGA NOMINAL MAIOR QUE 1000 DAN, ENGASTAMENTO SIMPLES COM 1,8 M DE SOLO (NÃO INCLUI FORNECIMENTO). AF_11/2019</t>
  </si>
  <si>
    <t xml:space="preserve">ASSENTAMENTO DE POSTE DE CONCRETO COM COMPRIMENTO NOMINAL DE 13 M, CARGA NOMINAL MENOR OU IGUAL A 1000 DAN, ENGASTAMENTO SIMPLES COM 1,9 M DE SOLO (NÃO INCLUI FORNECIMENTO). AF_11/2019</t>
  </si>
  <si>
    <t xml:space="preserve">ASSENTAMENTO DE POSTE DE CONCRETO COM COMPRIMENTO NOMINAL DE 13 M, CARGA NOMINAL MAIOR QUE 1000 DAN, ENGASTAMENTO SIMPLES COM 1,9 M DE SOLO (NÃO INCLUI FORNECIMENTO). AF_11/2019</t>
  </si>
  <si>
    <t xml:space="preserve">ASSENTAMENTO DE POSTE DE CONCRETO COM COMPRIMENTO NOMINAL DE 13,5 M, CARGA NOMINAL MENOR OU IGUAL A 1000 DAN, ENGASTAMENTO SIMPLES COM 1,95 M DE SOLO (NÃO INCLUI FORNECIMENTO). AF_11/2019</t>
  </si>
  <si>
    <t xml:space="preserve">ASSENTAMENTO DE POSTE DE CONCRETO COM COMPRIMENTO NOMINAL DE 13,5 M, CARGA NOMINAL MAIOR QUE 1000 DAN, ENGASTAMENTO SIMPLES COM 1,95 M DE SOLO (NÃO INCLUI FORNECIMENTO). AF_11/2019</t>
  </si>
  <si>
    <t xml:space="preserve">ASSENTAMENTO DE POSTE DE CONCRETO COM COMPRIMENTO NOMINAL DE 14 M, CARGA NOMINAL MENOR OU IGUAL A 1000 DAN, ENGASTAMENTO SIMPLES COM 2 M DE SOLO (NÃO INCLUI FORNECIMENTO). AF_11/2019</t>
  </si>
  <si>
    <t xml:space="preserve">ASSENTAMENTO DE POSTE DE CONCRETO COM COMPRIMENTO NOMINAL DE 14 M, CARGA NOMINAL MAIOR QUE 1000 DAN, ENGASTAMENTO SIMPLES COM 2 M DE SOLO (NÃO INCLUI FORNECIMENTO). AF_11/2019</t>
  </si>
  <si>
    <t xml:space="preserve">ASSENTAMENTO DE POSTE DE CONCRETO COM COMPRIMENTO NOMINAL DE 15 M, CARGA NOMINAL MENOR OU IGUAL A 1000 DAN, ENGASTAMENTO SIMPLES COM 2,1 M DE SOLO (NÃO INCLUI FORNECIMENTO). AF_11/2019</t>
  </si>
  <si>
    <t xml:space="preserve">ASSENTAMENTO DE POSTE DE CONCRETO COM COMPRIMENTO NOMINAL DE 15 M, CARGA NOMINAL MAIOR QUE 1000 DAN, ENGASTAMENTO SIMPLES COM 2,1 M DE SOLO (NÃO INCLUI FORNECIMENTO). AF_11/2019</t>
  </si>
  <si>
    <t xml:space="preserve">ASSENTAMENTO DE POSTE DE CONCRETO COM COMPRIMENTO NOMINAL DE 18 M, CARGA NOMINAL MENOR OU IGUAL A 1000 DAN, ENGASTAMENTO SIMPLES COM 2,4 M DE SOLO (NÃO INCLUI FORNECIMENTO). AF_11/2019</t>
  </si>
  <si>
    <t xml:space="preserve">ASSENTAMENTO DE POSTE DE CONCRETO COM COMPRIMENTO NOMINAL DE 18 M, CARGA NOMINAL MAIOR QUE 1000 DAN, ENGASTAMENTO SIMPLES COM 2,4 M DE SOLO (NÃO INCLUI FORNECIMENTO). AF_11/2019</t>
  </si>
  <si>
    <t xml:space="preserve">ASSENTAMENTO DE POSTE DE CONCRETO COM COMPRIMENTO NOMINAL DE 20 M, CARGA NOMINAL MENOR OU IGUAL A 1000 DAN, ENGASTAMENTO SIMPLES COM 2,6 M DE SOLO (NÃO INCLUI FORNECIMENTO). AF_11/2019</t>
  </si>
  <si>
    <t xml:space="preserve">ASSENTAMENTO DE POSTE DE CONCRETO COM COMPRIMENTO NOMINAL DE 20 M, CARGA NOMINAL MAIOR QUE 1000, ENGASTAMENTO SIMPLES COM 2,6 M DE SOLO (NÃO INCLUI FORNECIMENTO). AF_11/2019</t>
  </si>
  <si>
    <t xml:space="preserve">ASSENTAMENTO DE POSTE DE CONCRETO COM COMPRIMENTO NOMINAL DE 9 M, CARGA NOMINAL DE 150 DAN, ENGASTAMENTO BASE CONCRETADA COM 1 M DE CONCRETO E 0,5 M DE SOLO (NÃO INCLUI FORNECIMENTO). AF_11/2019</t>
  </si>
  <si>
    <t xml:space="preserve">ASSENTAMENTO DE POSTE DE CONCRETO COM COMPRIMENTO NOMINAL DE 9 M, CARGA NOMINAL DE 300 DAN, ENGASTAMENTO BASE CONCRETADA COM 1 M DE CONCRETO E 0,5 M DE SOLO (NÃO INCLUI FORNECIMENTO). AF_11/2019</t>
  </si>
  <si>
    <t xml:space="preserve">ASSENTAMENTO DE POSTE DE CONCRETO COM COMPRIMENTO NOMINAL DE 9 M, CARGA NOMINAL DE 400 DAN, ENGASTAMENTO BASE CONCRETADA COM 1 M DE CONCRETO E 0,5 M DE SOLO (NÃO INCLUI FORNECIMENTO). AF_11/2019</t>
  </si>
  <si>
    <t xml:space="preserve">ASSENTAMENTO DE POSTE DE CONCRETO COM COMPRIMENTO NOMINAL DE 9 M, CARGA NOMINAL DE 600 DAN, ENGASTAMENTO BASE CONCRETADA COM 1 M DE CONCRETO E 0,5 M DE SOLO (NÃO INCLUI FORNECIMENTO). AF_11/2019</t>
  </si>
  <si>
    <t xml:space="preserve">ASSENTAMENTO DE POSTE DE CONCRETO COM COMPRIMENTO NOMINAL DE 9 M, CARGA NOMINAL DE 1000 DAN, ENGASTAMENTO BASE CONCRETADA COM 1 M DE CONCRETO E 0,5 M DE SOLO (NÃO INCLUI FORNECIMENTO). AF_11/2019</t>
  </si>
  <si>
    <t xml:space="preserve">ASSENTAMENTO DE POSTE DE CONCRETO COM COMPRIMENTO NOMINAL DE 10 M, CARGA NOMINAL DE 300 DAN, ENGASTAMENTO BASE CONCRETADA COM 1 M DE CONCRETO E 0,6 M DE SOLO (NÃO INCLUI FORNECIMENTO). AF_11/2019</t>
  </si>
  <si>
    <t xml:space="preserve">ASSENTAMENTO DE POSTE DE CONCRETO COM COMPRIMENTO NOMINAL DE 10 M, CARGA NOMINAL DE 600 DAN, ENGASTAMENTO BASE CONCRETADA COM 1 M DE CONCRETO E 0,6 M DE SOLO (NÃO INCLUI FORNECIMENTO). AF_11/2019</t>
  </si>
  <si>
    <t xml:space="preserve">ASSENTAMENTO DE POSTE DE CONCRETO COM COMPRIMENTO NOMINAL DE 10 M, CARGA NOMINAL DE 1000 DAN, ENGASTAMENTO BASE CONCRETADA COM 1 M DE CONCRETO E 0,6 M DE SOLO (NÃO INCLUI FORNECIMENTO). AF_11/2019</t>
  </si>
  <si>
    <t xml:space="preserve">ASSENTAMENTO DE POSTE DE CONCRETO COM COMPRIMENTO NOMINAL DE 10,5 M, CARGA NOMINAL DE 300 DAN, ENGASTAMENTO BASE CONCRETADA COM 1 M DE CONCRETO E 0,65 M DE SOLO (NÃO INCLUI FORNECIMENTO). AF_11/2019</t>
  </si>
  <si>
    <t xml:space="preserve">ASSENTAMENTO DE POSTE DE CONCRETO COM COMPRIMENTO NOMINAL DE 10,5 M, CARGA NOMINAL DE 600 DAN, ENGASTAMENTO BASE CONCRETADA COM 1 M DE CONCRETO E 0,65 M DE SOLO (NÃO INCLUI FORNECIMENTO). AF_11/2019</t>
  </si>
  <si>
    <t xml:space="preserve">ASSENTAMENTO DE POSTE DE CONCRETO COM COMPRIMENTO NOMINAL DE 10,5 M, CARGA NOMINAL DE 1000 DAN, ENGASTAMENTO BASE CONCRETADA COM 1 M DE CONCRETO E 0,65 M DE SOLO (NÃO INCLUI FORNECIMENTO). AF_11/2019</t>
  </si>
  <si>
    <t xml:space="preserve">ASSENTAMENTO DE POSTE DE CONCRETO COM COMPRIMENTO NOMINAL DE 11 M, CARGA NOMINAL DE 300 DAN, ENGASTAMENTO BASE CONCRETADA COM 1 M DE CONCRETO E 0,7 M DE SOLO (NÃO INCLUI FORNECIMENTO). AF_11/2019</t>
  </si>
  <si>
    <t xml:space="preserve">ASSENTAMENTO DE POSTE DE CONCRETO COM COMPRIMENTO NOMINAL DE 11 M, CARGA NOMINAL DE 400 DAN, ENGASTAMENTO BASE CONCRETADA COM 1 M DE CONCRETO E 0,7 M DE SOLO (NÃO INCLUI FORNECIMENTO). AF_11/2019</t>
  </si>
  <si>
    <t xml:space="preserve">ASSENTAMENTO DE POSTE DE CONCRETO COM COMPRIMENTO NOMINAL DE 11 M, CARGA NOMINAL DE 600 DAN, ENGASTAMENTO BASE CONCRETADA COM 1 M DE CONCRETO E 0,7 M DE SOLO (NÃO INCLUI FORNECIMENTO). AF_11/2019</t>
  </si>
  <si>
    <t xml:space="preserve">ASSENTAMENTO DE POSTE DE CONCRETO COM COMPRIMENTO NOMINAL DE 11 M, CARGA NOMINAL DE 1000 DAN, ENGASTAMENTO BASE CONCRETADA COM 1 M DE CONCRETO E 0,7 M DE SOLO (NÃO INCLUI FORNECIMENTO). AF_11/2019</t>
  </si>
  <si>
    <t xml:space="preserve">ASSENTAMENTO DE POSTE DE CONCRETO COM COMPRIMENTO NOMINAL DE 12 M, CARGA NOMINAL DE 400 DAN, ENGASTAMENTO BASE CONCRETADA COM 1 M DE CONCRETO E 0,8 M DE SOLO (NÃO INCLUI FORNECIMENTO). AF_11/2019</t>
  </si>
  <si>
    <t xml:space="preserve">ASSENTAMENTO DE POSTE DE CONCRETO COM COMPRIMENTO NOMINAL DE 12 M, CARGA NOMINAL DE 600 DAN, ENGASTAMENTO BASE CONCRETADA COM 1 M DE CONCRETO E 0,8 M DE SOLO (NÃO INCLUI FORNECIMENTO). AF_11/2019</t>
  </si>
  <si>
    <t xml:space="preserve">ASSENTAMENTO DE POSTE DE CONCRETO COM COMPRIMENTO NOMINAL DE 12 M, CARGA NOMINAL DE 1000 DAN, ENGASTAMENTO BASE CONCRETADA COM 1 M DE CONCRETO E 0,8 M DE SOLO (NÃO INCLUI FORNECIMENTO). AF_11/2019</t>
  </si>
  <si>
    <t xml:space="preserve">ASSENTAMENTO DE POSTE DE CONCRETO COM COMPRIMENTO NOMINAL DE 13 M, CARGA NOMINAL DE 600 DAN, ENGASTAMENTO BASE CONCRETADA COM 1 M DE CONCRETO E 0,9 M DE SOLO (NÃO INCLUI FORNECIMENTO). AF_11/2019</t>
  </si>
  <si>
    <t xml:space="preserve">ASSENTAMENTO DE POSTE DE CONCRETO COM COMPRIMENTO NOMINAL DE 13 M, CARGA NOMINAL DE 1000 DAN, ENGASTAMENTO BASE CONCRETADA COM 1 M DE CONCRETO E 0,9 M DE SOLO - SOMENTE INSTALAÇÃO, SEM FORNECIMENTO. AF_11/2019</t>
  </si>
  <si>
    <t xml:space="preserve">POSTE DECORATIVO PARA JARDIM EM AÇO TUBULAR, H = *2,5* M, SEM LUMINÁRIA - FORNECIMENTO E INSTALAÇÃO. AF_11/2019</t>
  </si>
  <si>
    <t xml:space="preserve">POSTE DE AÇO CONICO CONTÍNUO CURVO SIMPLES, FLANGEADO, H=9M, INCLUSIVE LUMINÁRIA, SEM LÂMPADA - FORNECIMENTO E INSTALACAO. AF_11/2019</t>
  </si>
  <si>
    <t xml:space="preserve">POSTE DE AÇO CONICO CONTÍNUO CURVO DUPLO, FLANGEADO, H=9M, INCLUSIVE LUMINÁRIAS, SEM LÂMPADAS - FORNECIMENTO E INSTALACAO. AF_11/2019</t>
  </si>
  <si>
    <t xml:space="preserve">POSTE DE AÇO CONICO CONTÍNUO CURVO SIMPLES, ENGASTADO, H=9M, INCLUSIVE LUMINÁRIA, SEM LÂMPADA - FORNECIMENTO E INSTALACAO. AF_11/2019</t>
  </si>
  <si>
    <t xml:space="preserve">POSTE DE AÇO CONICO CONTÍNUO CURVO DUPLO, ENGASTADO, H=9M, INCLUSIVE LUMINÁRIAS, SEM LÂMPADAS - FORNECIMENTO E INSTALACAO. AF_11/2019</t>
  </si>
  <si>
    <t xml:space="preserve">REATOR PARA LAMPADA VAPOR DE MERCURIO USO EXTERNO 220V/400W</t>
  </si>
  <si>
    <t xml:space="preserve">REATOR PARA LAMPADA VAPOR DE SODIO ALTA PRESSAO - 220V/250W - USO EXTERNO</t>
  </si>
  <si>
    <t xml:space="preserve">73831/2</t>
  </si>
  <si>
    <t xml:space="preserve">LAMPADA DE VAPOR DE MERCURIO DE 250W - FORNECIMENTO E INSTALACAO</t>
  </si>
  <si>
    <t xml:space="preserve">73831/3</t>
  </si>
  <si>
    <t xml:space="preserve">LAMPADA DE VAPOR DE MERCURIO DE 400W/250V - FORNECIMENTO E INSTALACAO</t>
  </si>
  <si>
    <t xml:space="preserve">73831/4</t>
  </si>
  <si>
    <t xml:space="preserve">LAMPADA MISTA DE 160W - FORNECIMENTO E INSTALACAO</t>
  </si>
  <si>
    <t xml:space="preserve">73831/5</t>
  </si>
  <si>
    <t xml:space="preserve">LAMPADA MISTA DE 250W - FORNECIMENTO E INSTALACAO</t>
  </si>
  <si>
    <t xml:space="preserve">73831/6</t>
  </si>
  <si>
    <t xml:space="preserve">LAMPADA MISTA DE 500W - FORNECIMENTO E INSTALACAO</t>
  </si>
  <si>
    <t xml:space="preserve">73831/7</t>
  </si>
  <si>
    <t xml:space="preserve">LAMPADA DE VAPOR DE SODIO DE 150WX220V - FORNECIMENTO E INSTALACAO</t>
  </si>
  <si>
    <t xml:space="preserve">73831/8</t>
  </si>
  <si>
    <t xml:space="preserve">LAMPADA DE VAPOR DE SODIO DE 250WX220V - FORNECIMENTO E INSTALACAO</t>
  </si>
  <si>
    <t xml:space="preserve">73831/9</t>
  </si>
  <si>
    <t xml:space="preserve">LAMPADA DE VAPOR DE SODIO DE 400WX220V - FORNECIMENTO E INSTALACAO</t>
  </si>
  <si>
    <t xml:space="preserve">74231/1</t>
  </si>
  <si>
    <t xml:space="preserve">LUMINARIA ABERTA PARA ILUMINACAO PUBLICA, PARA LAMPADA A VAPOR DE MERCURIO ATE 400W E MISTA ATE 500W, COM BRACO EM TUBO DE ACO GALV D=50MM PROJ HOR=2.500MM E PROJ VERT= 2.200MM, FORNECIMENTO E INSTALACAO</t>
  </si>
  <si>
    <t xml:space="preserve">74246/1</t>
  </si>
  <si>
    <t xml:space="preserve">REFLETOR RETANGULAR FECHADO COM LAMPADA VAPOR METALICO 400 W</t>
  </si>
  <si>
    <t xml:space="preserve">RELE FOTOELETRICO P/ COMANDO DE ILUMINACAO EXTERNA 220V/1000W - FORNECIMENTO E INSTALACAO</t>
  </si>
  <si>
    <t xml:space="preserve">BRACO P/ ILUMINACAO DE RUAS EM TUBO ACO GALV 1" COMP = 1,20M E INCLINACAO 25GRAUS EM RELACAO AO PLANO VERTICAL P/ FIXACAO EM POSTE OU PAREDE - FORNECIMENTO E INSTALACAO</t>
  </si>
  <si>
    <t xml:space="preserve">BRACO P/ LUMINARIA PUBLICA 1 X 1,50 M, EM TUBO ACO GALV 3/4, P/ FIXACAO EM POSTE OU PAREDE - FORNECIMENTO E INSTALACAO</t>
  </si>
  <si>
    <t xml:space="preserve">ABRACADEIRA DE FIXACAO DE BRACOS DE LUMINARIAS DE 4" - FORNECIMENTO E INSTALACAO</t>
  </si>
  <si>
    <t xml:space="preserve">LUMINARIA FECHADA PARA ILUMINACAO PUBLICA COM REATOR DE PARTIDA RAPIDA COM LAMPADA A VAPOR DE MERCURIO 250W - FORNECIMENTO E INSTALACAO</t>
  </si>
  <si>
    <t xml:space="preserve">LUMINARIA FECHADA PARA ILUMINACAO PUBLICA - LAMPADAS DE 250/500W - FORNECIMENTO E INSTALACAO (EXCLUINDO LAMPADAS)</t>
  </si>
  <si>
    <t xml:space="preserve">LUMINARIA ESTANQUE - PROTECAO CONTRA AGUA, POEIRA OU IMPACTOS - TIPO AQUATIC PIAL OU EQUIVALENTE</t>
  </si>
  <si>
    <t xml:space="preserve">REATOR PARA LAMPADA VAPOR DE MERCURIO 125W  USO EXTERNO</t>
  </si>
  <si>
    <t xml:space="preserve">REATOR PARA LAMPADA VAPOR DE MERCURIO 250W USO EXTERNO</t>
  </si>
  <si>
    <t xml:space="preserve">REFLETOR EM ALUMÍNIO COM SUPORTE E ALÇA, LÂMPADA 125 W - FORNECIMENTO E INSTALAÇÃO. AF_11/2017</t>
  </si>
  <si>
    <t xml:space="preserve">REFLETOR EM ALUMÍNIO COM SUPORTE E ALÇA, LÂMPADA 250 W - FORNECIMENTO E INSTALAÇÃO. AF_11/2017</t>
  </si>
  <si>
    <t xml:space="preserve">LUMINÁRIA ARANDELA TIPO MEIA-LUA, PARA 1 LÂMPADA LED - FORNECIMENTO E INSTALAÇÃO. AF_11/2017</t>
  </si>
  <si>
    <t xml:space="preserve">LUMINÁRIA ARANDELA TIPO MEIA-LUA, PARA 1 LÂMPADA DE 15 W - FORNECIMENTO E INSTALAÇÃO. AF_11/2017</t>
  </si>
  <si>
    <t xml:space="preserve">LUMINÁRIA ARANDELA TIPO TARTARUGA PARA 1 LÂMPADA LED - FORNECIMENTO E INSTALAÇÃO. AF_11/2017</t>
  </si>
  <si>
    <t xml:space="preserve">LUMINÁRIA ARANDELA TIPO TARTARUGA, COM GRADE, PARA 1 LÂMPADA DE 15 W - FORNECIMENTO E INSTALAÇÃO. AF_11/2017</t>
  </si>
  <si>
    <t xml:space="preserve">73857/1</t>
  </si>
  <si>
    <t xml:space="preserve">TRANSFORMADOR DISTRIBUICAO  75KVA TRIFASICO 60HZ CLASSE 15KV IMERSO EM ÓLEO MINERAL FORNECIMENTO E INSTALACAO</t>
  </si>
  <si>
    <t xml:space="preserve">73857/2</t>
  </si>
  <si>
    <t xml:space="preserve">TRANSFORMADOR DISTRIBUICAO  112,5KVA TRIFASICO 60HZ CLASSE 15KV IMERSO EM ÓLEO MINERAL FORNECIMENTO E INSTALACAO</t>
  </si>
  <si>
    <t xml:space="preserve">73857/3</t>
  </si>
  <si>
    <t xml:space="preserve">TRANSFORMADOR DISTRIBUICAO  150KVA TRIFASICO 60HZ CLASSE 15KV IMERSO EM ÓLEO MINERAL FORNECIMENTO E INSTALACAO</t>
  </si>
  <si>
    <t xml:space="preserve">73857/4</t>
  </si>
  <si>
    <t xml:space="preserve">TRANSFORMADOR DISTRIBUICAO  225KVA TRIFASICO 60HZ CLASSE 15KV IMERSO EM ÓLEO MINERAL FORNECIMENTO E INSTALACAO</t>
  </si>
  <si>
    <t xml:space="preserve">73857/5</t>
  </si>
  <si>
    <t xml:space="preserve">TRANSFORMADOR DISTRIBUICAO  300KVA TRIFASICO 60HZ CLASSE 15KV IMERSO EM ÓLEO MINERAL FORNECIMENTO E INSTALACAO</t>
  </si>
  <si>
    <t xml:space="preserve">73857/6</t>
  </si>
  <si>
    <t xml:space="preserve">TRANSFORMADOR DISTRIBUICAO  500KVA TRIFASICO 60HZ CLASSE 15KV IMERSO EM ÓLEO MINERAL FORNECIMENTO E INSTALACAO</t>
  </si>
  <si>
    <t xml:space="preserve">73857/7</t>
  </si>
  <si>
    <t xml:space="preserve">TRANSFORMADOR DISTRIBUICAO  30KVA TRIFASICO 60HZ CLASSE 15KV IMERSO EM ÓLEO MINERAL FORNECIMENTO E INSTALACAO</t>
  </si>
  <si>
    <t xml:space="preserve">73857/8</t>
  </si>
  <si>
    <t xml:space="preserve">TRANSFORMADOR DISTRIBUICAO  45KVA TRIFASICO 60HZ CLASSE 15KV IMERSO EM ÓLEO MINERAL FORNECIMENTO E INSTALACAO</t>
  </si>
  <si>
    <t xml:space="preserve">73857/9</t>
  </si>
  <si>
    <t xml:space="preserve">TRANSFORMADOR DISTRIBUICAO  750KVA TRIFASICO 60HZ CLASSE 15KV IMERSO EM ÓLEO MINERAL FORNECIMENTO E INSTALACAO</t>
  </si>
  <si>
    <t xml:space="preserve">73857/10</t>
  </si>
  <si>
    <t xml:space="preserve">TRANSFORMADOR DISTRIBUICAO  1000KVA TRIFASICO 60HZ CLASSE 15KV IMERSO EM ÓLEO MINERAL FORNECIMENTO E INSTALACAO</t>
  </si>
  <si>
    <t xml:space="preserve">PONTO DE ILUMINAÇÃO RESIDENCIAL INCLUINDO INTERRUPTOR SIMPLES, CAIXA ELÉTRICA, ELETRODUTO, CABO, RASGO, QUEBRA E CHUMBAMENTO (EXCLUINDO LUMINÁRIA E LÂMPADA). AF_01/2016</t>
  </si>
  <si>
    <t xml:space="preserve">PONTO DE ILUMINAÇÃO RESIDENCIAL INCLUINDO INTERRUPTOR SIMPLES (2 MÓDULOS), CAIXA ELÉTRICA, ELETRODUTO, CABO, RASGO, QUEBRA E CHUMBAMENTO (EXCLUINDO LUMINÁRIA E LÂMPADA). AF_01/2016</t>
  </si>
  <si>
    <t xml:space="preserve">PONTO DE ILUMINAÇÃO RESIDENCIAL INCLUINDO INTERRUPTOR PARALELO, CAIXA ELÉTRICA, ELETRODUTO, CABO, RASGO, QUEBRA E CHUMBAMENTO (EXCLUINDO LUMINÁRIA E LÂMPADA). AF_01/2016</t>
  </si>
  <si>
    <t xml:space="preserve">PONTO DE ILUMINAÇÃO RESIDENCIAL INCLUINDO INTERRUPTOR PARALELO (2 MÓDULOS), CAIXA ELÉTRICA, ELETRODUTO, CABO, RASGO, QUEBRA E CHUMBAMENTO (EXCLUINDO LUMINÁRIA E LÂMPADA). AF_01/2016</t>
  </si>
  <si>
    <t xml:space="preserve">PONTO DE ILUMINAÇÃO RESIDENCIAL INCLUINDO INTERRUPTOR SIMPLES CONJUGADO COM PARALELO, CAIXA ELÉTRICA, ELETRODUTO, CABO, RASGO, QUEBRA E CHUMBAMENTO (EXCLUINDO LUMINÁRIA E LÂMPADA). AF_01/2016</t>
  </si>
  <si>
    <t xml:space="preserve">PONTO DE TOMADA RESIDENCIAL INCLUINDO TOMADA 10A/250V, CAIXA ELÉTRICA, ELETRODUTO, CABO, RASGO, QUEBRA E CHUMBAMENTO. AF_01/2016</t>
  </si>
  <si>
    <t xml:space="preserve">PONTO DE TOMADA RESIDENCIAL INCLUINDO TOMADA (2 MÓDULOS) 10A/250V, CAIXA ELÉTRICA, ELETRODUTO, CABO, RASGO, QUEBRA E CHUMBAMENTO. AF_01/2016</t>
  </si>
  <si>
    <t xml:space="preserve">PONTO DE TOMADA RESIDENCIAL INCLUINDO TOMADA 20A/250V, CAIXA ELÉTRICA, ELETRODUTO, CABO, RASGO, QUEBRA E CHUMBAMENTO. AF_01/2016</t>
  </si>
  <si>
    <t xml:space="preserve">PONTO DE UTILIZAÇÃO DE EQUIPAMENTOS ELÉTRICOS, RESIDENCIAL, INCLUINDO SUPORTE E PLACA, CAIXA ELÉTRICA, ELETRODUTO, CABO, RASGO, QUEBRA E CHUMBAMENTO. AF_01/2016</t>
  </si>
  <si>
    <t xml:space="preserve">PONTO DE ILUMINAÇÃO E TOMADA, RESIDENCIAL, INCLUINDO INTERRUPTOR SIMPLES E TOMADA 10A/250V, CAIXA ELÉTRICA, ELETRODUTO, CABO, RASGO, QUEBRA E CHUMBAMENTO (EXCLUINDO LUMINÁRIA E LÂMPADA). AF_01/2016</t>
  </si>
  <si>
    <t xml:space="preserve">PONTO DE ILUMINAÇÃO E TOMADA, RESIDENCIAL, INCLUINDO INTERRUPTOR PARALELO E TOMADA 10A/250V, CAIXA ELÉTRICA, ELETRODUTO, CABO, RASGO, QUEBRA E CHUMBAMENTO (EXCLUINDO LUMINÁRIA E LÂMPADA). AF_01/2016</t>
  </si>
  <si>
    <t xml:space="preserve">PONTO DE ILUMINAÇÃO E TOMADA, RESIDENCIAL, INCLUINDO INTERRUPTOR SIMPLES, INTERRUPTOR PARALELO E TOMADA 10A/250V, CAIXA ELÉTRICA, ELETRODUTO, CABO, RASGO, QUEBRA E CHUMBAMENTO (EXCLUINDO LUMINÁRIA E LÂMPADA). AF_01/2016</t>
  </si>
  <si>
    <t xml:space="preserve">INSTALACAO PARA-RAIOS P/RESERVATORIO</t>
  </si>
  <si>
    <t xml:space="preserve">TERMINAL AEREO EM ACO GALVANIZADO COM BASE DE FIXACAO H = 30CM</t>
  </si>
  <si>
    <t xml:space="preserve">CORDOALHA DE COBRE NU 16 MM², NÃO ENTERRADA, COM ISOLADOR - FORNECIMENTO E INSTALAÇÃO. AF_12/2017</t>
  </si>
  <si>
    <t xml:space="preserve">CORDOALHA DE COBRE NU 25 MM², NÃO ENTERRADA, COM ISOLADOR - FORNECIMENTO E INSTALAÇÃO. AF_12/2017</t>
  </si>
  <si>
    <t xml:space="preserve">CORDOALHA DE COBRE NU 35 MM², NÃO ENTERRADA, COM ISOLADOR - FORNECIMENTO E INSTALAÇÃO. AF_12/2017</t>
  </si>
  <si>
    <t xml:space="preserve">CORDOALHA DE COBRE NU 50 MM², NÃO ENTERRADA, COM ISOLADOR - FORNECIMENTO E INSTALAÇÃO. AF_12/2017</t>
  </si>
  <si>
    <t xml:space="preserve">CORDOALHA DE COBRE NU 70 MM², NÃO ENTERRADA, COM ISOLADOR - FORNECIMENTO E INSTALAÇÃO. AF_12/2017</t>
  </si>
  <si>
    <t xml:space="preserve">CORDOALHA DE COBRE NU 95 MM², NÃO ENTERRADA, COM ISOLADOR - FORNECIMENTO E INSTALAÇÃO. AF_12/2017</t>
  </si>
  <si>
    <t xml:space="preserve">CORDOALHA DE COBRE NU 50 MM², ENTERRADA, SEM ISOLADOR - FORNECIMENTO E INSTALAÇÃO. AF_12/2017</t>
  </si>
  <si>
    <t xml:space="preserve">CORDOALHA DE COBRE NU 70 MM², ENTERRADA, SEM ISOLADOR - FORNECIMENTO E INSTALAÇÃO. AF_12/2017</t>
  </si>
  <si>
    <t xml:space="preserve">CORDOALHA DE COBRE NU 95 MM², ENTERRADA, SEM ISOLADOR - FORNECIMENTO E INSTALAÇÃO. AF_12/2017</t>
  </si>
  <si>
    <t xml:space="preserve">ELETRODUTO PVC 40MM (1 ¼ ) PARA SPDA - FORNECIMENTO E INSTALAÇÃO. AF_12/2017</t>
  </si>
  <si>
    <t xml:space="preserve">HASTE DE ATERRAMENTO 5/8  PARA SPDA - FORNECIMENTO E INSTALAÇÃO. AF_12/2017</t>
  </si>
  <si>
    <t xml:space="preserve">HASTE DE ATERRAMENTO 3/4  PARA SPDA - FORNECIMENTO E INSTALAÇÃO. AF_12/2017</t>
  </si>
  <si>
    <t xml:space="preserve">BASE METÁLICA PARA MASTRO 1 ½  PARA SPDA - FORNECIMENTO E INSTALAÇÃO. AF_12/2017</t>
  </si>
  <si>
    <t xml:space="preserve">MASTRO 1 ½  PARA SPDA - FORNECIMENTO E INSTALAÇÃO. AF_12/2017</t>
  </si>
  <si>
    <t xml:space="preserve">CAPTOR TIPO FRANKLIN PARA SPDA - FORNECIMENTO E INSTALAÇÃO. AF_12/2017</t>
  </si>
  <si>
    <t xml:space="preserve">SUPORTE ISOLADOR PARA CORDOALHA DE COBRE - FORNECIMENTO E INSTALAÇÃO. AF_12/2017</t>
  </si>
  <si>
    <t xml:space="preserve">CHUVEIRO ELETRICO COMUM CORPO PLASTICO TIPO DUCHA, FORNECIMENTO E INSTALACAO</t>
  </si>
  <si>
    <t xml:space="preserve">CHAVE DE BOIA AUTOMÁTICA SUPERIOR 10A/250V - FORNECIMENTO E INSTALACAO</t>
  </si>
  <si>
    <t xml:space="preserve">ABRIGO PARA HIDRANTE, 75X45X17CM, COM REGISTRO GLOBO ANGULAR 45º 2.1/2", ADAPTADOR STORZ 2.1/2", MANGUEIRA DE INCÊNDIO 15M, REDUÇÃO 2.1/2X1.1/2" E ESGUICHO EM LATÃO 1.1/2" - FORNECIMENTO E INSTALAÇÃO</t>
  </si>
  <si>
    <t xml:space="preserve">CAIXA DE INCÊNDIO 45X75X17CM - FORNECIMENTO E INSTALAÇÃO</t>
  </si>
  <si>
    <t xml:space="preserve">CAIXA DE INCÊNDIO 60X75X17CM - FORNECIMENTO E INSTALAÇÃO</t>
  </si>
  <si>
    <t xml:space="preserve">EXTINTOR DE PQS 4KG - FORNECIMENTO E INSTALACAO</t>
  </si>
  <si>
    <t xml:space="preserve">EXTINTOR DE CO2 6KG - FORNECIMENTO E INSTALACAO</t>
  </si>
  <si>
    <t xml:space="preserve">73775/1</t>
  </si>
  <si>
    <t xml:space="preserve">EXTINTOR INCENDIO TP PO QUIMICO 4KG FORNECIMENTO E COLOCACAO</t>
  </si>
  <si>
    <t xml:space="preserve">EXTINTOR INCENDIO AGUA-PRESSURIZADA 10L INCL SUPORTE PAREDE CARGA     COMPLETA FORNECIMENTO E COLOCACAO</t>
  </si>
  <si>
    <t xml:space="preserve">HIDRANTE SUBTERRANEO FERRO FUNDIDO C/ CURVA LONGA E CAIXA DN=75MM</t>
  </si>
  <si>
    <t xml:space="preserve">EXTINTOR INCENDIO TP GAS CARBONICO 4KG COMPLETO - FORNECIMENTO E INSTALACAO</t>
  </si>
  <si>
    <t xml:space="preserve">ABRIGO PARA HIDRANTE, 90X60X17CM, COM REGISTRO GLOBO ANGULAR 45 GRAUS 2 1/2", ADAPTADOR STORZ 2 1/2", MANGUEIRA DE INCÊNDIO 20M, REDUÇÃO 2 1/2 X 1 1/2" E ESGUICHO EM LATÃO 1 1/2" - FORNECIMENTO E INSTALAÇÃO. AF_08/2017</t>
  </si>
  <si>
    <t xml:space="preserve">73749/1</t>
  </si>
  <si>
    <t xml:space="preserve">CAIXA ENTERRADA PARA INSTALACOES TELEFONICAS TIPO R1 0,60X0,35X0,50M EM BLOCOS DE CONCRETO ESTRUTURAL</t>
  </si>
  <si>
    <t xml:space="preserve">73749/2</t>
  </si>
  <si>
    <t xml:space="preserve">CAIXA ENTERRADA PARA INSTALACOES TELEFONICAS TIPO R2 1,07X0,52X0,50M EM BLOCOS DE CONCRETO ESTRUTURAL</t>
  </si>
  <si>
    <t xml:space="preserve">73749/3</t>
  </si>
  <si>
    <t xml:space="preserve">CAIXA ENTERRADA PARA INSTALACOES TELEFONICAS TIPO R3 1,30X1,20X1,20M EM BLOCOS DE CONCRETO ESTRUTURAL</t>
  </si>
  <si>
    <t xml:space="preserve">TAMPAO FOFO P/ CAIXA R2 PADRAO TELEBRAS COMPLETO - FORNECIMENTO E INSTALACAO</t>
  </si>
  <si>
    <t xml:space="preserve">TAMPAO FOFO P/ CAIXA R1 PADRAO TELEBRAS COMPLETO - FORNECIMENTO E INSTALACAO</t>
  </si>
  <si>
    <t xml:space="preserve">CABO TELEFÔNICO CCI-50 1 PAR, INSTALADO EM ENTRADA DE EDIFICAÇÃO - FORNECIMENTO E INSTALAÇÃO. AF_11/2019</t>
  </si>
  <si>
    <t xml:space="preserve">CABO TELEFÔNICO CCI-50 2 PARES, SEM BLINDAGEM, INSTALADO EM ENTRADA DE EDIFICAÇÃO - FORNECIMENTO E INSTALAÇÃO. AF_11/2019</t>
  </si>
  <si>
    <t xml:space="preserve">CABO TELEFÔNICO CCI-50 3 PARES, SEM BLINDAGEM, INSTALADO EM ENTRADA DE EDIFICAÇÃO - FORNECIMENTO E INSTALAÇÃO. AF_11/2019</t>
  </si>
  <si>
    <t xml:space="preserve">CABO TELEFÔNICO CCI-50 4 PARES, SEM BLINDAGEM, INSTALADO EM ENTRADA DE EDIFICAÇÃO - FORNECIMENTO E INSTALAÇÃO. AF_11/2019</t>
  </si>
  <si>
    <t xml:space="preserve">CABO TELEFÔNICO CCI-50 5 PARES, SEM BLINDAGEM, INSTALADO EM ENTRADA DE EDIFICAÇÃO - FORNECIMENTO E INSTALAÇÃO. AF_11/2019</t>
  </si>
  <si>
    <t xml:space="preserve">CABO TELEFÔNICO CCI-50 6 PARES, SEM BLINDAGEM, INSTALADO EM ENTRADA DE EDIFICAÇÃO - FORNECIMENTO E INSTALAÇÃO. AF_11/2019</t>
  </si>
  <si>
    <t xml:space="preserve">CABO TELEFÔNICO CI-50 10 PARES INSTALADO EM ENTRADA DE EDIFICAÇÃO - FORNECIMENTO E INSTALAÇÃO. AF_11/2019</t>
  </si>
  <si>
    <t xml:space="preserve">CABO TELEFÔNICO CI-50 20 PARES INSTALADO EM ENTRADA DE EDIFICAÇÃO - FORNECIMENTO E INSTALAÇÃO. AF_11/2019</t>
  </si>
  <si>
    <t xml:space="preserve">CABO TELEFÔNICO CI-50 30 PARES INSTALADO EM ENTRADA DE EDIFICAÇÃO - FORNECIMENTO E INSTALAÇÃO. AF_11/2019</t>
  </si>
  <si>
    <t xml:space="preserve">CABO TELEFÔNICO CI-50 50 PARES INSTALADO EM ENTRADA DE EDIFICAÇÃO - FORNECIMENTO E INSTALAÇÃO. AF_11/2019</t>
  </si>
  <si>
    <t xml:space="preserve">CABO TELEFÔNICO CI-50 75 PARES INSTALADO EM ENTRADA DE EDIFICAÇÃO - FORNECIMENTO E INSTALAÇÃO. AF_11/2019</t>
  </si>
  <si>
    <t xml:space="preserve">CABO TELEFÔNICO CI-50 200 PARES INSTALADO EM ENTRADA DE EDIFICAÇÃO - FORNECIMENTO E INSTALAÇÃO. AF_11/2019</t>
  </si>
  <si>
    <t xml:space="preserve">CABO TELEFÔNICO CCI-50 4 PARES, SEM BLINDAGEM, INSTALADO EM PRUMADA - FORNECIMENTO E INSTALAÇÃO. AF_11/2019</t>
  </si>
  <si>
    <t xml:space="preserve">CABO TELEFÔNICO CCI-50 5 PARES, SEM BLINDAGEM, INSTALADO EM PRUMADA - FORNECIMENTO E INSTALAÇÃO. AF_11/2019</t>
  </si>
  <si>
    <t xml:space="preserve">CABO TELEFÔNICO CCI-50 6 PARES, SEM BLINDAGEM, INSTALADO EM PRUMADA - FORNECIMENTO E INSTALAÇÃO. AF_11/2019</t>
  </si>
  <si>
    <t xml:space="preserve">CABO TELEFÔNICO CI-50 10 PARES INSTALADO EM PRUMADA - FORNECIMENTO E INSTALAÇÃO. AF_11/2019</t>
  </si>
  <si>
    <t xml:space="preserve">CABO TELEFÔNICO CI-50 20 PARES INSTALADO EM PRUMADA - FORNECIMENTO E INSTALAÇÃO. AF_11/2019</t>
  </si>
  <si>
    <t xml:space="preserve">CABO TELEFÔNICO CI-50 30 PARES INSTALADO EM PRUMADA - FORNECIMENTO E INSTALAÇÃO. AF_11/2019</t>
  </si>
  <si>
    <t xml:space="preserve">CABO TELEFÔNICO CI-50 50 PARES INSTALADO EM PRUMADA - FORNECIMENTO E INSTALAÇÃO. AF_11/2019</t>
  </si>
  <si>
    <t xml:space="preserve">CABO TELEFÔNICO CCI-50 1 PAR, SEM BLINDAGEM, INSTALADO EM DISTRIBUIÇÃO DE EDIFICAÇÃO RESIDENCIAL - FORNECIMENTO E INSTALAÇÃO. AF_11/2019</t>
  </si>
  <si>
    <t xml:space="preserve">CABO TELEFÔNICO CCI-50 2 PARES, SEM BLINDAGEM, INSTALADO EM DISTRIBUIÇÃO DE EDIFICAÇÃO RESIDENCIAL - FORNECIMENTO E INSTALAÇÃO. AF_11/2019</t>
  </si>
  <si>
    <t xml:space="preserve">CABO TELEFÔNICO CCI-50 3 PARES, SEM BLINDAGEM, INSTALADO EM DISTRIBUIÇÃO DE EDIFICAÇÃO RESIDENCIAL - FORNECIMENTO E INSTALAÇÃO. AF_11/2019</t>
  </si>
  <si>
    <t xml:space="preserve">CABO TELEFÔNICO CCI-50 4 PARES, SEM BLINDAGEM, INSTALADO EM DISTRIBUIÇÃO DE EDIFICAÇÃO RESIDENCIAL - FORNECIMENTO E INSTALAÇÃO. AF_11/2019</t>
  </si>
  <si>
    <t xml:space="preserve">CABO TELEFÔNICO CCI-50 5 PARES, SEM BLINDAGEM, INSTALADO EM DISTRIBUIÇÃO DE EDIFICAÇÃO RESIDENCIAL - FORNECIMENTO E INSTALAÇÃO. AF_11/2019</t>
  </si>
  <si>
    <t xml:space="preserve">CABO TELEFÔNICO CCI-50 6 PARES, SEM BLINDAGEM, INSTALADO EM DISTRIBUIÇÃO DE EDIFICAÇÃO RESIDENCIAL - FORNECIMENTO E INSTALAÇÃO. AF_11/2019</t>
  </si>
  <si>
    <t xml:space="preserve">CABO TELEFÔNICO CI-50 10 PARES INSTALADO EM DISTRIBUIÇÃO DE EDIFICAÇÃO RESIDENCIAL - FORNECIMENTO E INSTALAÇÃO. AF_11/2019</t>
  </si>
  <si>
    <t xml:space="preserve">CABO TELEFÔNICO CCI-50 1 PAR, SEM BLINDAGEM, INSTALADO EM DISTRIBUIÇÃO DE EDIFICAÇÃO INSTITUCIONAL - FORNECIMENTO E INSTALAÇÃO. AF_11/2019</t>
  </si>
  <si>
    <t xml:space="preserve">CABO TELEFÔNICO CCI-50 2 PARES, SEM BLINDAGEM, INSTALADO EM DISTRIBUIÇÃO DE EDIFICAÇÃO INSTITUCIONAL - FORNECIMENTO E INSTALAÇÃO. AF_11/2019</t>
  </si>
  <si>
    <t xml:space="preserve">CABO TELEFÔNICO CCI-50 3 PARES, SEM BLINDAGEM, INSTALADO EM DISTRIBUIÇÃO DE EDIFICAÇÃO INSTITUCIONAL - FORNECIMENTO E INSTALAÇÃO. AF_11/2019</t>
  </si>
  <si>
    <t xml:space="preserve">CABO TELEFÔNICO CCI-50 4 PARES, SEM BLINDAGEM, INSTALADO EM DISTRIBUIÇÃO DE EDIFICAÇÃO INSTITUCIONAL - FORNECIMENTO E INSTALAÇÃO. AF_11/2019</t>
  </si>
  <si>
    <t xml:space="preserve">CABO TELEFÔNICO CCI-50 5 PARES, SEM BLINDAGEM, INSTALADO EM DISTRIBUIÇÃO DE EDIFICAÇÃO INSTITUCIONAL - FORNECIMENTO E INSTALAÇÃO. AF_11/2019</t>
  </si>
  <si>
    <t xml:space="preserve">CABO TELEFÔNICO CCI-50 6 PARES, SEM BLINDAGEM, INSTALADO EM DISTRIBUIÇÃO DE EDIFICAÇÃO INSTITUCIONAL - FORNECIMENTO E INSTALAÇÃO. AF_11/2019</t>
  </si>
  <si>
    <t xml:space="preserve">CABO TELEFÔNICO CI-50 10 PARES INSTALADO EM DISTRIBUIÇÃO DE EDIFICAÇÃO INSTITUCIONAL - FORNECIMENTO E INSTALAÇÃO. AF_11/2019</t>
  </si>
  <si>
    <t xml:space="preserve">CABO TELEFÔNICO CTP-APL-50 10 PARES INSTALADO EM ENTRADA DE EDIFICAÇÃO - FORNECIMENTO E INSTALAÇÃO. AF_11/2019</t>
  </si>
  <si>
    <t xml:space="preserve">CABO TELEFÔNICO CTP-APL-50 20 PARES INSTALADO EM ENTRADA DE EDIFICAÇÃO - FORNECIMENTO E INSTALAÇÃO. AF_11/2019</t>
  </si>
  <si>
    <t xml:space="preserve">CABO TELEFÔNICO CTP-APL-50 30 PARES INSTALADO EM ENTRADA DE EDIFICAÇÃO - FORNECIMENTO E INSTALAÇÃO. AF_11/2019</t>
  </si>
  <si>
    <t xml:space="preserve">CAIXA DE PASSAGEM PARA TELEFONE 15X15X10CM (SOBREPOR), FORNECIMENTO E INSTALACAO. AF_11/2019</t>
  </si>
  <si>
    <t xml:space="preserve">CAIXA DE PASSAGEM PARA TELEFONE 80X80X15CM (SOBREPOR) FORNECIMENTO E INSTALACAO. AF_11/2019</t>
  </si>
  <si>
    <t xml:space="preserve">CAIXA DE PASSAGEM PARA TELEFONE 150X150X15CM (SOBREPOR) FORNECIMENTO E INSTALACAO. AF_11/2019</t>
  </si>
  <si>
    <t xml:space="preserve">QUADRO DE DISTRIBUIÇÃO PARA TELEFONE N.2, 20X20X12CM EM CHAPA METALICA, DE EMBUTIR, SEM ACESSORIOS, PADRÃO TELEBRAS, FORNECIMENTO E INSTALAÇÃO. AF_11/2019</t>
  </si>
  <si>
    <t xml:space="preserve">QUADRO DE DISTRIBUICAO PARA TELEFONE N.3, 40X40X12CM EM CHAPA METALICA, DE EMBUTIR, SEM ACESSORIOS, PADRAO TELEBRAS, FORNECIMENTO E INSTALAÇÃO. AF_11/2019</t>
  </si>
  <si>
    <t xml:space="preserve">QUADRO DE DISTRIBUICAO PARA TELEFONE N.4, 60X60X12CM EM CHAPA METALICA, DE EMBUTIR, SEM ACESSORIOS, PADRAO TELEBRAS, FORNECIMENTO E INSTALAÇÃO. AF_11/2019</t>
  </si>
  <si>
    <t xml:space="preserve">QUADRO DE DISTRIBUIÇÃO PARA TELEFONE N.5, 80X80X12CM EM CHAPA METALICA, SEM ACESSORIOS, PADRAO TELEBRAS, FORNECIMENTO E INSTALAÇÃO. AF_11/2019</t>
  </si>
  <si>
    <t xml:space="preserve">PINTURA ANTICORROSIVA DE DUTO METÁLICO. AF_04/2018</t>
  </si>
  <si>
    <t xml:space="preserve">74003/1</t>
  </si>
  <si>
    <t xml:space="preserve">INSTALACOES GAS CENTRAL P/ EDIFICIO RESIDENCIAL C/ 4 PAVTOS 16 UNID.  UMA CENTRAL POR BLOCO COM 16 PONTOS</t>
  </si>
  <si>
    <t xml:space="preserve">MANOMETRO 0 A 200 PSI (0 A 14 KGF/CM2), D = 50MM - FORNECIMENTO E COLOCACAO</t>
  </si>
  <si>
    <t xml:space="preserve">BOMBA CENTRIFUGA C/ MOTOR ELETRICO TRIFASICO 1CV</t>
  </si>
  <si>
    <t xml:space="preserve">BOMBA SUBMERSIVEL ELETRICA, TRIFASICA, POTÊNCIA 3,75 HP, DIAMETRO DO ROTOR 90 MM SEMIABERTO, BOCAL DE SAIDA DIAMETRO DE 2 POLEGADAS, HM/Q = 5 M / 61,2 M3/H A 25,5 M / 3,6 M3/H</t>
  </si>
  <si>
    <t xml:space="preserve">BOMBA RECALQUE D'AGUA TRIFASICA 10,0 HP</t>
  </si>
  <si>
    <t xml:space="preserve">BOMBA RECALQUE D'AGUA TRIFASICA 3,0 HP</t>
  </si>
  <si>
    <t xml:space="preserve">BOMBA RECALQUE D'AGUA DE ESTAGIOS TRIFASICA 2,0 HP</t>
  </si>
  <si>
    <t xml:space="preserve">BOMBA RECALQUE D'AGUA TRIFASICA 1,5HP</t>
  </si>
  <si>
    <t xml:space="preserve">BOMBA RECALQUE D'AGUA TRIFASICA 0,5 HP</t>
  </si>
  <si>
    <t xml:space="preserve">BOMBA RECALQUE D'AGUA PREDIO 6 A 10 PAVTOS - 2UD</t>
  </si>
  <si>
    <t xml:space="preserve">BOMBA RECALQUE D'AGUA PREDIO 3 A 5 PAVTOS - 2UD</t>
  </si>
  <si>
    <t xml:space="preserve">CABO ELETRÔNICO CATEGORIA 5E, INSTALADO EM EDIFICAÇÃO RESIDENCIAL - FORNECIMENTO E INSTALAÇÃO. AF_11/2019</t>
  </si>
  <si>
    <t xml:space="preserve">CABO ELETRÔNICO CATEGORIA 5E, INSTALADO EM EDIFICAÇÃO INSTITUCIONAL - FORNECIMENTO E INSTALAÇÃO. AF_11/2019</t>
  </si>
  <si>
    <t xml:space="preserve">CABO ELETRÔNICO CATEGORIA 6, INSTALADO EM EDIFICAÇÃO RESIDENCIAL - FORNECIMENTO E INSTALAÇÃO. AF_11/2019</t>
  </si>
  <si>
    <t xml:space="preserve">CABO ELETRÔNICO CATEGORIA 6, INSTALADO EM EDIFICAÇÃO INSTITUCIONAL - FORNECIMENTO E INSTALAÇÃO. AF_11/2019</t>
  </si>
  <si>
    <t xml:space="preserve">PATCH PANEL 24 PORTAS, CATEGORIA 5E - FORNECIMENTO E INSTALAÇÃO. AF_11/2019</t>
  </si>
  <si>
    <t xml:space="preserve">PATCH PANEL 24 PORTAS, CATEGORIA 6 - FORNECIMENTO E INSTALAÇÃO. AF_11/2019</t>
  </si>
  <si>
    <t xml:space="preserve">PATCH PANEL 48 PORTAS, CATEGORIA 6 - FORNECIMENTO E INSTALAÇÃO. AF_11/2019</t>
  </si>
  <si>
    <t xml:space="preserve">TOMADA DE REDE RJ45 - FORNECIMENTO E INSTALAÇÃO. AF_11/2019</t>
  </si>
  <si>
    <t xml:space="preserve">TOMADA PARA TELEFONE RJ11 - FORNECIMENTO E INSTALAÇÃO. AF_11/2019</t>
  </si>
  <si>
    <t xml:space="preserve">PATCH PANEL 48 PORTAS, CATEGORIA 5E - FORNECIMENTO E INSTALAÇÃO. AF_11/2019</t>
  </si>
  <si>
    <t xml:space="preserve">TUBO, PVC, SOLDÁVEL, DN 20MM, INSTALADO EM RAMAL OU SUB-RAMAL DE ÁGUA - FORNECIMENTO E INSTALAÇÃO. AF_12/2014</t>
  </si>
  <si>
    <t xml:space="preserve">TUBO, PVC, SOLDÁVEL, DN 25MM, INSTALADO EM RAMAL OU SUB-RAMAL DE ÁGUA - FORNECIMENTO E INSTALAÇÃO. AF_12/2014</t>
  </si>
  <si>
    <t xml:space="preserve">TUBO, PVC, SOLDÁVEL, DN 32MM, INSTALADO EM RAMAL OU SUB-RAMAL DE ÁGUA - FORNECIMENTO E INSTALAÇÃO. AF_12/2014</t>
  </si>
  <si>
    <t xml:space="preserve">TUBO, PVC, SOLDÁVEL, DN 20MM, INSTALADO EM RAMAL DE DISTRIBUIÇÃO DE ÁGUA - FORNECIMENTO E INSTALAÇÃO. AF_12/2014</t>
  </si>
  <si>
    <t xml:space="preserve">TUBO, PVC, SOLDÁVEL, DN 32MM, INSTALADO EM RAMAL DE DISTRIBUIÇÃO DE ÁGUA - FORNECIMENTO E INSTALAÇÃO. AF_12/2014</t>
  </si>
  <si>
    <t xml:space="preserve">TUBO, PVC, SOLDÁVEL, DN 25MM, INSTALADO EM PRUMADA DE ÁGUA - FORNECIMENTO E INSTALAÇÃO. AF_12/2014</t>
  </si>
  <si>
    <t xml:space="preserve">TUBO, PVC, SOLDÁVEL, DN 32MM, INSTALADO EM PRUMADA DE ÁGUA - FORNECIMENTO E INSTALAÇÃO. AF_12/2014</t>
  </si>
  <si>
    <t xml:space="preserve">TUBO, PVC, SOLDÁVEL, DN 40MM, INSTALADO EM PRUMADA DE ÁGUA - FORNECIMENTO E INSTALAÇÃO. AF_12/2014</t>
  </si>
  <si>
    <t xml:space="preserve">TUBO, PVC, SOLDÁVEL, DN 50MM, INSTALADO EM PRUMADA DE ÁGUA - FORNECIMENTO E INSTALAÇÃO. AF_12/2014</t>
  </si>
  <si>
    <t xml:space="preserve">TUBO, PVC, SOLDÁVEL, DN 60MM, INSTALADO EM PRUMADA DE ÁGUA - FORNECIMENTO E INSTALAÇÃO. AF_12/2014</t>
  </si>
  <si>
    <t xml:space="preserve">TUBO, PVC, SOLDÁVEL, DN 75MM, INSTALADO EM PRUMADA DE ÁGUA - FORNECIMENTO E INSTALAÇÃO. AF_12/2014</t>
  </si>
  <si>
    <t xml:space="preserve">TUBO, PVC, SOLDÁVEL, DN 85MM, INSTALADO EM PRUMADA DE ÁGUA - FORNECIMENTO E INSTALAÇÃO. AF_12/2014</t>
  </si>
  <si>
    <t xml:space="preserve">TUBO PVC, SÉRIE R, ÁGUA PLUVIAL, DN 40 MM, FORNECIDO E INSTALADO EM RAMAL DE ENCAMINHAMENTO. AF_12/2014</t>
  </si>
  <si>
    <t xml:space="preserve">TUBO PVC, SÉRIE R, ÁGUA PLUVIAL, DN 50 MM, FORNECIDO E INSTALADO EM RAMAL DE ENCAMINHAMENTO. AF_12/2014</t>
  </si>
  <si>
    <t xml:space="preserve">TUBO PVC, SÉRIE R, ÁGUA PLUVIAL, DN 75 MM, FORNECIDO E INSTALADO EM RAMAL DE ENCAMINHAMENTO. AF_12/2014</t>
  </si>
  <si>
    <t xml:space="preserve">TUBO PVC, SÉRIE R, ÁGUA PLUVIAL, DN 100 MM, FORNECIDO E INSTALADO EM RAMAL DE ENCAMINHAMENTO. AF_12/2014</t>
  </si>
  <si>
    <t xml:space="preserve">TUBO PVC, SÉRIE R, ÁGUA PLUVIAL, DN 75 MM, FORNECIDO E INSTALADO EM CONDUTORES VERTICAIS DE ÁGUAS PLUVIAIS. AF_12/2014</t>
  </si>
  <si>
    <t xml:space="preserve">TUBO PVC, SÉRIE R, ÁGUA PLUVIAL, DN 100 MM, FORNECIDO E INSTALADO EM CONDUTORES VERTICAIS DE ÁGUAS PLUVIAIS. AF_12/2014</t>
  </si>
  <si>
    <t xml:space="preserve">TUBO PVC, SÉRIE R, ÁGUA PLUVIAL, DN 150 MM, FORNECIDO E INSTALADO EM CONDUTORES VERTICAIS DE ÁGUAS PLUVIAIS. AF_12/2014</t>
  </si>
  <si>
    <t xml:space="preserve">TUBO, CPVC, SOLDÁVEL, DN 15MM, INSTALADO EM RAMAL OU SUB-RAMAL DE ÁGUA - FORNECIMENTO E INSTALAÇÃO. AF_12/2014</t>
  </si>
  <si>
    <t xml:space="preserve">TUBO, CPVC, SOLDÁVEL, DN 22MM, INSTALADO EM RAMAL OU SUB-RAMAL DE ÁGUA - FORNECIMENTO E INSTALAÇÃO. AF_12/2014</t>
  </si>
  <si>
    <t xml:space="preserve">TUBO, CPVC, SOLDÁVEL, DN 28MM, INSTALADO EM RAMAL OU SUB-RAMAL DE ÁGUA - FORNECIMENTO E INSTALAÇÃO. AF_12/2014</t>
  </si>
  <si>
    <t xml:space="preserve">TUBO, CPVC, SOLDÁVEL, DN 35MM, INSTALADO EM RAMAL OU SUB-RAMAL DE ÁGUA  FORNECIMENTO E INSTALAÇÃO. AF_12/2014</t>
  </si>
  <si>
    <t xml:space="preserve">TUBO PVC, SERIE NORMAL, ESGOTO PREDIAL, DN 40 MM, FORNECIDO E INSTALADO EM RAMAL DE DESCARGA OU RAMAL DE ESGOTO SANITÁRIO. AF_12/2014</t>
  </si>
  <si>
    <t xml:space="preserve">TUBO PVC, SERIE NORMAL, ESGOTO PREDIAL, DN 50 MM, FORNECIDO E INSTALADO EM RAMAL DE DESCARGA OU RAMAL DE ESGOTO SANITÁRIO. AF_12/2014</t>
  </si>
  <si>
    <t xml:space="preserve">TUBO PVC, SERIE NORMAL, ESGOTO PREDIAL, DN 75 MM, FORNECIDO E INSTALADO EM RAMAL DE DESCARGA OU RAMAL DE ESGOTO SANITÁRIO. AF_12/2014</t>
  </si>
  <si>
    <t xml:space="preserve">TUBO PVC, SERIE NORMAL, ESGOTO PREDIAL, DN 100 MM, FORNECIDO E INSTALADO EM RAMAL DE DESCARGA OU RAMAL DE ESGOTO SANITÁRIO. AF_12/2014</t>
  </si>
  <si>
    <t xml:space="preserve">TUBO, CPVC, SOLDÁVEL, DN 22MM, INSTALADO EM RAMAL DE DISTRIBUIÇÃO DE ÁGUA - FORNECIMENTO E INSTALAÇÃO. AF_12/2014</t>
  </si>
  <si>
    <t xml:space="preserve">TUBO, CPVC, SOLDÁVEL, DN 28MM, INSTALADO EM RAMAL DE DISTRIBUIÇÃO DE ÁGUA - FORNECIMENTO E INSTALAÇÃO. AF_12/2014</t>
  </si>
  <si>
    <t xml:space="preserve">TUBO, CPVC, SOLDÁVEL, DN 35MM, INSTALADO EM PRUMADA DE ÁGUA  FORNECIMENTO E INSTALAÇÃO. AF_12/2014</t>
  </si>
  <si>
    <t xml:space="preserve">TUBO, CPVC, SOLDÁVEL, DN 42MM, INSTALADO EM PRUMADA DE ÁGUA  FORNECIMENTO E INSTALAÇÃO. AF_12/2014</t>
  </si>
  <si>
    <t xml:space="preserve">TUBO, CPVC, SOLDÁVEL, DN 73MM, INSTALADO EM PRUMADA DE ÁGUA  FORNECIMENTO E INSTALAÇÃO. AF_12/2014</t>
  </si>
  <si>
    <t xml:space="preserve">TUBO, CPVC, SOLDÁVEL, DN 89MM, INSTALADO EM PRUMADA DE ÁGUA  FORNECIMENTO E INSTALAÇÃO. AF_12/2014</t>
  </si>
  <si>
    <t xml:space="preserve">TUBO PVC, SERIE NORMAL, ESGOTO PREDIAL, DN 50 MM, FORNECIDO E INSTALADO EM PRUMADA DE ESGOTO SANITÁRIO OU VENTILAÇÃO. AF_12/2014</t>
  </si>
  <si>
    <t xml:space="preserve">TUBO PVC, SERIE NORMAL, ESGOTO PREDIAL, DN 75 MM, FORNECIDO E INSTALADO EM PRUMADA DE ESGOTO SANITÁRIO OU VENTILAÇÃO. AF_12/2014</t>
  </si>
  <si>
    <t xml:space="preserve">TUBO PVC, SERIE NORMAL, ESGOTO PREDIAL, DN 100 MM, FORNECIDO E INSTALADO EM PRUMADA DE ESGOTO SANITÁRIO OU VENTILAÇÃO. AF_12/2014</t>
  </si>
  <si>
    <t xml:space="preserve">TUBO PVC, SERIE NORMAL, ESGOTO PREDIAL, DN 100 MM, FORNECIDO E INSTALADO EM SUBCOLETOR AÉREO DE ESGOTO SANITÁRIO. AF_12/2014</t>
  </si>
  <si>
    <t xml:space="preserve">TUBO PVC, SERIE NORMAL, ESGOTO PREDIAL, DN 150 MM, FORNECIDO E INSTALADO EM SUBCOLETOR AÉREO DE ESGOTO SANITÁRIO. AF_12/2014</t>
  </si>
  <si>
    <t xml:space="preserve">TUBO, PVC, SOLDÁVEL, DN 25MM, INSTALADO EM DRENO DE AR-CONDICIONADO - FORNECIMENTO E INSTALAÇÃO. AF_12/2014</t>
  </si>
  <si>
    <t xml:space="preserve">(COMPOSIÇÃO REPRESENTATIVA) DO SERVIÇO DE INSTALAÇÃO DE TUBOS DE PVC, SOLDÁVEL, ÁGUA FRIA, DN 20 MM (INSTALADO EM RAMAL, SUB-RAMAL OU RAMAL DE DISTRIBUIÇÃO), INCLUSIVE CONEXÕES, CORTES E FIXAÇÕES, PARA PRÉDIOS. AF_10/2015</t>
  </si>
  <si>
    <t xml:space="preserve">(COMPOSIÇÃO REPRESENTATIVA) DO SERVIÇO DE INSTALAÇÃO DE TUBOS DE PVC, SOLDÁVEL, ÁGUA FRIA, DN 25 MM (INSTALADO EM RAMAL, SUB-RAMAL, RAMAL DE DISTRIBUIÇÃO OU PRUMADA), INCLUSIVE CONEXÕES, CORTES E FIXAÇÕES, PARA PRÉDIOS. AF_10/2015</t>
  </si>
  <si>
    <t xml:space="preserve">(COMPOSIÇÃO REPRESENTATIVA) DO SERVIÇO DE INSTALAÇÃO TUBOS DE PVC, SOLDÁVEL, ÁGUA FRIA, DN 32 MM (INSTALADO EM RAMAL, SUB-RAMAL, RAMAL DE DISTRIBUIÇÃO OU PRUMADA), INCLUSIVE CONEXÕES, CORTES E FIXAÇÕES, PARA PRÉDIOS. AF_10/2015</t>
  </si>
  <si>
    <t xml:space="preserve">(COMPOSIÇÃO REPRESENTATIVA) DO SERVIÇO DE INSTALAÇÃO DE TUBOS DE PVC, SOLDÁVEL, ÁGUA FRIA, DN 40 MM (INSTALADO EM PRUMADA), INCLUSIVE CONEXÕES, CORTES E FIXAÇÕES, PARA PRÉDIOS. AF_10/2015</t>
  </si>
  <si>
    <t xml:space="preserve">(COMPOSIÇÃO REPRESENTATIVA) DO SERVIÇO DE INSTALAÇÃO DE TUBOS DE PVC, SOLDÁVEL, ÁGUA FRIA, DN 50 MM (INSTALADO EM PRUMADA), INCLUSIVE CONEXÕES, CORTES E FIXAÇÕES, PARA PRÉDIOS. AF_10/2015</t>
  </si>
  <si>
    <t xml:space="preserve">(COMPOSIÇÃO REPRESENTATIVA) DO SERVIÇO DE INSTALAÇÃO DE TUBOS DE PVC, SÉRIE R, ÁGUA PLUVIAL, DN 75 MM (INSTALADO EM RAMAL DE ENCAMINHAMENTO, OU CONDUTORES VERTICAIS), INCLUSIVE CONEXÕES, CORTE E FIXAÇÕES, PARA PRÉDIOS. AF_10/2015</t>
  </si>
  <si>
    <t xml:space="preserve">(COMPOSIÇÃO REPRESENTATIVA) DO SERVIÇO DE INSTALAÇÃO DE TUBOS DE PVC, SÉRIE R, ÁGUA PLUVIAL, DN 100 MM (INSTALADO EM RAMAL DE ENCAMINHAMENTO, OU CONDUTORES VERTICAIS), INCLUSIVE CONEXÕES, CORTES E FIXAÇÕES, PARA PRÉDIOS. AF_10/2015</t>
  </si>
  <si>
    <t xml:space="preserve">(COMPOSIÇÃO REPRESENTATIVA) DO SERVIÇO DE INSTALAÇÃO DE TUBOS DE PVC, SÉRIE R, ÁGUA PLUVIAL, DN 150 MM (INSTALADO EM CONDUTORES VERTICAIS), INCLUSIVE CONEXÕES, CORTES E FIXAÇÕES, PARA PRÉDIOS. AF_10/2015</t>
  </si>
  <si>
    <t xml:space="preserve">(COMPOSIÇÃO REPRESENTATIVA) DO SERVIÇO DE INSTALAÇÃO DE TUBO DE PVC, SÉRIE NORMAL, ESGOTO PREDIAL, DN 40 MM (INSTALADO EM RAMAL DE DESCARGA OU RAMAL DE ESGOTO SANITÁRIO), INCLUSIVE CONEXÕES, CORTES E FIXAÇÕES, PARA PRÉDIOS. AF_10/2015</t>
  </si>
  <si>
    <t xml:space="preserve">(COMPOSIÇÃO REPRESENTATIVA) DO SERVIÇO DE INSTALAÇÃO DE TUBO DE PVC, SÉRIE NORMAL, ESGOTO PREDIAL, DN 50 MM (INSTALADO EM RAMAL DE DESCARGA OU RAMAL DE ESGOTO SANITÁRIO), INCLUSIVE CONEXÕES, CORTES E FIXAÇÕES PARA, PRÉDIOS. AF_10/2015</t>
  </si>
  <si>
    <t xml:space="preserve">(COMPOSIÇÃO REPRESENTATIVA) DO SERVIÇO DE INST. TUBO PVC, SÉRIE N, ESGOTO PREDIAL, DN 75 MM, (INST. EM RAMAL DE DESCARGA, RAMAL DE ESG. SANITÁRIO, PRUMADA DE ESG. SANITÁRIO OU VENTILAÇÃO), INCL. CONEXÕES, CORTES E FIXAÇÕES, P/ PRÉDIOS. AF_10/2015</t>
  </si>
  <si>
    <t xml:space="preserve">(COMPOSIÇÃO REPRESENTATIVA) DO SERVIÇO DE INST. TUBO PVC, SÉRIE N, ESGOTO PREDIAL, 100 MM (INST. RAMAL DESCARGA, RAMAL DE ESG. SANIT., PRUMADA ESG. SANIT., VENTILAÇÃO OU SUB-COLETOR AÉREO), INCL. CONEXÕES E CORTES, FIXAÇÕES, P/ PRÉDIOS. AF_10/2015</t>
  </si>
  <si>
    <t xml:space="preserve">(COMPOSIÇÃO REPRESENTATIVA) DO SERVIÇO DE INSTALAÇÃO DE TUBO DE PVC, SÉRIE NORMAL, ESGOTO PREDIAL, DN 150 MM (INSTALADO EM SUB-COLETOR AÉREO), INCLUSIVE CONEXÕES, CORTES E FIXAÇÕES, PARA PRÉDIOS. AF_10/2015</t>
  </si>
  <si>
    <t xml:space="preserve">TUBO EM COBRE RÍGIDO, DN 22 MM, CLASSE E, SEM ISOLAMENTO, INSTALADO EM PRUMADA  FORNECIMENTO E INSTALAÇÃO. AF_12/2015</t>
  </si>
  <si>
    <t xml:space="preserve">TUBO EM COBRE RÍGIDO, DN 28 MM, CLASSE E, SEM ISOLAMENTO, INSTALADO EM PRUMADA  FORNECIMENTO E INSTALAÇÃO. AF_12/2015</t>
  </si>
  <si>
    <t xml:space="preserve">TUBO EM COBRE RÍGIDO, DN 35 MM, CLASSE E, SEM ISOLAMENTO, INSTALADO EM PRUMADA  FORNECIMENTO E INSTALAÇÃO. AF_12/2015</t>
  </si>
  <si>
    <t xml:space="preserve">TUBO EM COBRE RÍGIDO, DN 42 MM, CLASSE E, SEM ISOLAMENTO, INSTALADO EM PRUMADA  FORNECIMENTO E INSTALAÇÃO. AF_12/2015</t>
  </si>
  <si>
    <t xml:space="preserve">TUBO EM COBRE RÍGIDO, DN 54 MM, CLASSE E, SEM ISOLAMENTO, INSTALADO EM PRUMADA  FORNECIMENTO E INSTALAÇÃO. AF_12/2015</t>
  </si>
  <si>
    <t xml:space="preserve">TUBO EM COBRE RÍGIDO, DN 66 MM, CLASSE E, SEM ISOLAMENTO, INSTALADO EM PRUMADA  FORNECIMENTO E INSTALAÇÃO. AF_12/2015</t>
  </si>
  <si>
    <t xml:space="preserve">TUBO EM COBRE RÍGIDO, DN 22 MM, CLASSE E, COM ISOLAMENTO, INSTALADO EM PRUMADA  FORNECIMENTO E INSTALAÇÃO. AF_12/2015</t>
  </si>
  <si>
    <t xml:space="preserve">TUBO EM COBRE RÍGIDO, DN 28 MM, CLASSE E, COM ISOLAMENTO, INSTALADO EM PRUMADA  FORNECIMENTO E INSTALAÇÃO. AF_12/2015</t>
  </si>
  <si>
    <t xml:space="preserve">TUBO EM COBRE RÍGIDO, DN 35 MM, CLASSE E, COM ISOLAMENTO, INSTALADO EM PRUMADA  FORNECIMENTO E INSTALAÇÃO. AF_12/2015</t>
  </si>
  <si>
    <t xml:space="preserve">TUBO EM COBRE RÍGIDO, DN 42 MM, CLASSE E, COM ISOLAMENTO, INSTALADO EM PRUMADA  FORNECIMENTO E INSTALAÇÃO. AF_12/2015</t>
  </si>
  <si>
    <t xml:space="preserve">TUBO EM COBRE RÍGIDO, DN 54 MM, CLASSE E, COM ISOLAMENTO, INSTALADO EM PRUMADA  FORNECIMENTO E INSTALAÇÃO. AF_12/2015</t>
  </si>
  <si>
    <t xml:space="preserve">TUBO EM COBRE RÍGIDO, DN 66 MM, CLASSE E, COM ISOLAMENTO, INSTALADO EM PRUMADA  FORNECIMENTO E INSTALAÇÃO. AF_12/2015</t>
  </si>
  <si>
    <t xml:space="preserve">TUBO EM COBRE RÍGIDO, DN 15 MM, CLASSE E, SEM ISOLAMENTO, INSTALADO EM RAMAL DE DISTRIBUIÇÃO  FORNECIMENTO E INSTALAÇÃO. AF_12/2015</t>
  </si>
  <si>
    <t xml:space="preserve">TUBO EM COBRE RÍGIDO, DN 22 MM, CLASSE E, SEM ISOLAMENTO, INSTALADO EM RAMAL DE DISTRIBUIÇÃO  FORNECIMENTO E INSTALAÇÃO. AF_12/2015</t>
  </si>
  <si>
    <t xml:space="preserve">TUBO EM COBRE RÍGIDO, DN 28 MM, CLASSE E, SEM ISOLAMENTO, INSTALADO EM RAMAL DE DISTRIBUIÇÃO  FORNECIMENTO E INSTALAÇÃO. AF_12/2015</t>
  </si>
  <si>
    <t xml:space="preserve">TUBO EM COBRE RÍGIDO, DN 15 MM, CLASSE E, COM ISOLAMENTO, INSTALADO EM RAMAL DE DISTRIBUIÇÃO  FORNECIMENTO E INSTALAÇÃO. AF_12/2015</t>
  </si>
  <si>
    <t xml:space="preserve">TUBO EM COBRE RÍGIDO, DN 22 MM, CLASSE E, COM ISOLAMENTO, INSTALADO EM RAMAL DE DISTRIBUIÇÃO  FORNECIMENTO E INSTALAÇÃO. AF_12/2015</t>
  </si>
  <si>
    <t xml:space="preserve">TUBO EM COBRE RÍGIDO, DN 28 MM, CLASSE E, COM ISOLAMENTO, INSTALADO EM RAMAL DE DISTRIBUIÇÃO  FORNECIMENTO E INSTALAÇÃO. AF_12/2015</t>
  </si>
  <si>
    <t xml:space="preserve">TUBO EM COBRE RÍGIDO, DN 15 MM, CLASSE E, SEM ISOLAMENTO, INSTALADO EM RAMAL E SUB-RAMAL  FORNECIMENTO E INSTALAÇÃO. AF_12/2015</t>
  </si>
  <si>
    <t xml:space="preserve">TUBO EM COBRE RÍGIDO, DN 22 MM, CLASSE E, SEM ISOLAMENTO, INSTALADO EM RAMAL E SUB-RAMAL  FORNECIMENTO E INSTALAÇÃO. AF_12/2015</t>
  </si>
  <si>
    <t xml:space="preserve">TUBO EM COBRE RÍGIDO, DN 28 MM, CLASSE E, SEM ISOLAMENTO, INSTALADO EM RAMAL E SUB-RAMAL  FORNECIMENTO E INSTALAÇÃO. AF_12/2015</t>
  </si>
  <si>
    <t xml:space="preserve">TUBO EM COBRE RÍGIDO, DN 15 MM, CLASSE E, COM ISOLAMENTO, INSTALADO EM RAMAL E SUB-RAMAL  FORNECIMENTO E INSTALAÇÃO. AF_12/2015</t>
  </si>
  <si>
    <t xml:space="preserve">TUBO EM COBRE RÍGIDO, DN 22 MM, CLASSE E, COM ISOLAMENTO, INSTALADO EM RAMAL E SUB-RAMAL  FORNECIMENTO E INSTALAÇÃO. AF_12/2015</t>
  </si>
  <si>
    <t xml:space="preserve">TUBO EM COBRE RÍGIDO, DN 28 MM, CLASSE E, COM ISOLAMENTO, INSTALADO EM RAMAL E SUB-RAMAL  FORNECIMENTO E INSTALAÇÃO. AF_12/2015</t>
  </si>
  <si>
    <t xml:space="preserve">TUBO DE AÇO GALVANIZADO COM COSTURA, CLASSE MÉDIA, CONEXÃO RANHURADA, DN 50 (2"), INSTALADO EM PRUMADAS - FORNECIMENTO E INSTALAÇÃO. AF_12/2015</t>
  </si>
  <si>
    <t xml:space="preserve">TUBO DE AÇO GALVANIZADO COM COSTURA, CLASSE MÉDIA, CONEXÃO RANHURADA, DN 65 (2 1/2"), INSTALADO EM PRUMADAS - FORNECIMENTO E INSTALAÇÃO. AF_12/2015</t>
  </si>
  <si>
    <t xml:space="preserve">TUBO DE AÇO GALVANIZADO COM COSTURA, CLASSE MÉDIA, CONEXÃO RANHURADA, DN 80 (3"), INSTALADO EM PRUMADAS - FORNECIMENTO E INSTALAÇÃO. AF_12/2015</t>
  </si>
  <si>
    <t xml:space="preserve">TUBO DE AÇO PRETO SEM COSTURA, CONEXÃO SOLDADA, DN 50 (2"), INSTALADO EM PRUMADAS - FORNECIMENTO E INSTALAÇÃO. AF_12/2015</t>
  </si>
  <si>
    <t xml:space="preserve">TUBO DE AÇO PRETO SEM COSTURA, CONEXÃO SOLDADA, DN 65 (2 1/2"), INSTALADO EM PRUMADAS - FORNECIMENTO E INSTALAÇÃO. AF_12/2015</t>
  </si>
  <si>
    <t xml:space="preserve">TUBO DE AÇO GALVANIZADO COM COSTURA, CLASSE MÉDIA, DN 50 (2"), CONEXÃO ROSQUEADA, INSTALADO EM PRUMADAS - FORNECIMENTO E INSTALAÇÃO. AF_12/2015</t>
  </si>
  <si>
    <t xml:space="preserve">TUBO DE AÇO GALVANIZADO COM COSTURA, CLASSE MÉDIA, DN 65 (2 1/2"), CONEXÃO ROSQUEADA, INSTALADO EM PRUMADAS - FORNECIMENTO E INSTALAÇÃO. AF_12/2015</t>
  </si>
  <si>
    <t xml:space="preserve">TUBO DE AÇO GALVANIZADO COM COSTURA, CLASSE MÉDIA, DN 80 (3"), CONEXÃO ROSQUEADA, INSTALADO EM PRUMADAS - FORNECIMENTO E INSTALAÇÃO. AF_12/2015</t>
  </si>
  <si>
    <t xml:space="preserve">TUBO DE AÇO PRETO SEM COSTURA, CONEXÃO SOLDADA, DN 50 (2"), INSTALADO EM REDE DE ALIMENTAÇÃO PARA HIDRANTE - FORNECIMENTO E INSTALAÇÃO. AF_12/2015</t>
  </si>
  <si>
    <t xml:space="preserve">TUBO DE AÇO PRETO SEM COSTURA, CONEXÃO SOLDADA, DN 65 (2 1/2"), INSTALADO EM REDE DE ALIMENTAÇÃO PARA HIDRANTE - FORNECIMENTO E INSTALAÇÃO. AF_12/2015</t>
  </si>
  <si>
    <t xml:space="preserve">TUBO DE AÇO GALVANIZADO COM COSTURA, CLASSE MÉDIA, DN 32 (1 1/4"), CONEXÃO ROSQUEADA, INSTALADO EM REDE DE ALIMENTAÇÃO PARA HIDRANTE - FORNECIMENTO E INSTALAÇÃO. AF_12/2015</t>
  </si>
  <si>
    <t xml:space="preserve">TUBO DE AÇO GALVANIZADO COM COSTURA, CLASSE MÉDIA, DN 40 (1 1/2"), CONEXÃO ROSQUEADA, INSTALADO EM REDE DE ALIMENTAÇÃO PARA HIDRANTE - FORNECIMENTO E INSTALAÇÃO. AF_12/2015</t>
  </si>
  <si>
    <t xml:space="preserve">TUBO DE AÇO GALVANIZADO COM COSTURA, CLASSE MÉDIA, DN 50 (2"), CONEXÃO ROSQUEADA, INSTALADO EM REDE DE ALIMENTAÇÃO PARA HIDRANTE - FORNECIMENTO E INSTALAÇÃO. AF_12/2015</t>
  </si>
  <si>
    <t xml:space="preserve">TUBO DE AÇO GALVANIZADO COM COSTURA, CLASSE MÉDIA, DN 65 (2 1/2"), CONEXÃO ROSQUEADA, INSTALADO EM REDE DE ALIMENTAÇÃO PARA HIDRANTE - FORNECIMENTO E INSTALAÇÃO. AF_12/2015</t>
  </si>
  <si>
    <t xml:space="preserve">TUBO DE AÇO GALVANIZADO COM COSTURA, CLASSE MÉDIA, DN 80 (3"), CONEXÃO ROSQUEADA, INSTALADO EM REDE DE ALIMENTAÇÃO PARA HIDRANTE - FORNECIMENTO E INSTALAÇÃO. AF_12/2015</t>
  </si>
  <si>
    <t xml:space="preserve">TUBO DE AÇO PRETO SEM COSTURA, CONEXÃO SOLDADA, DN 40 (1 1/2"), INSTALADO EM REDE DE ALIMENTAÇÃO PARA SPRINKLER - FORNECIMENTO E INSTALAÇÃO. AF_12/2015</t>
  </si>
  <si>
    <t xml:space="preserve">TUBO DE AÇO PRETO SEM COSTURA, CONEXÃO SOLDADA, DN 50 (2"), INSTALADO EM REDE DE ALIMENTAÇÃO PARA SPRINKLER - FORNECIMENTO E INSTALAÇÃO. AF_12/2015</t>
  </si>
  <si>
    <t xml:space="preserve">TUBO DE AÇO PRETO SEM COSTURA, CONEXÃO SOLDADA, DN 65 (2 1/2"), INSTALADO EM REDE DE ALIMENTAÇÃO PARA SPRINKLER - FORNECIMENTO E INSTALAÇÃO. AF_12/2015</t>
  </si>
  <si>
    <t xml:space="preserve">TUBO DE AÇO GALVANIZADO COM COSTURA, CLASSE MÉDIA, CONEXÃO ROSQUEADA, DN 32 (1 1/4"), INSTALADO EM REDE DE ALIMENTAÇÃO PARA SPRINKLER - FORNECIMENTO E INSTALAÇÃO. AF_12/2015</t>
  </si>
  <si>
    <t xml:space="preserve">TUBO DE AÇO GALVANIZADO COM COSTURA, CLASSE MÉDIA, CONEXÃO ROSQUEADA, DN 40 (1 1/2"), INSTALADO EM REDE DE ALIMENTAÇÃO PARA SPRINKLER - FORNECIMENTO E INSTALAÇÃO. AF_12/2015</t>
  </si>
  <si>
    <t xml:space="preserve">TUBO DE AÇO GALVANIZADO COM COSTURA, CLASSE MÉDIA, CONEXÃO ROSQUEADA, DN 50 (2"), INSTALADO EM REDE DE ALIMENTAÇÃO PARA SPRINKLER - FORNECIMENTO E INSTALAÇÃO. AF_12/2015</t>
  </si>
  <si>
    <t xml:space="preserve">TUBO DE AÇO GALVANIZADO COM COSTURA, CLASSE MÉDIA, CONEXÃO ROSQUEADA, DN 65 (2 1/2"), INSTALADO EM REDE DE ALIMENTAÇÃO PARA SPRINKLER - FORNECIMENTO E INSTALAÇÃO. AF_12/2015</t>
  </si>
  <si>
    <t xml:space="preserve">TUBO DE AÇO GALVANIZADO COM COSTURA, CLASSE MÉDIA, CONEXÃO ROSQUEADA, DN 80 (3"), INSTALADO EM REDE DE ALIMENTAÇÃO PARA SPRINKLER - FORNECIMENTO E INSTALAÇÃO. AF_12/2015</t>
  </si>
  <si>
    <t xml:space="preserve">TUBO DE AÇO GALVANIZADO COM COSTURA, CLASSE MÉDIA, CONEXÃO ROSQUEADA, DN 15 (1/2"), INSTALADO EM RAMAIS E SUB-RAMAIS DE GÁS - FORNECIMENTO E INSTALAÇÃO. AF_12/2015</t>
  </si>
  <si>
    <t xml:space="preserve">TUBO DE AÇO GALVANIZADO COM COSTURA, CLASSE MÉDIA, CONEXÃO ROSQUEADA, DN 20 (3/4"), INSTALADO EM RAMAIS E SUB-RAMAIS DE GÁS - FORNECIMENTO E INSTALAÇÃO. AF_12/2015</t>
  </si>
  <si>
    <t xml:space="preserve">TUBO DE AÇO PRETO SEM COSTURA, CLASSE MÉDIA, CONEXÃO SOLDADA, DN 15 (1/2"), INSTALADO EM RAMAIS E SUB-RAMAIS DE GÁS - FORNECIMENTO E INSTALAÇÃO. AF_12/2015</t>
  </si>
  <si>
    <t xml:space="preserve">TUBO DE AÇO PRETO SEM COSTURA, CLASSE MÉDIA, CONEXÃO SOLDADA, DN 20 (3/4"), INSTALADO EM RAMAIS E SUB-RAMAIS DE GÁS - FORNECIMENTO E INSTALAÇÃO. AF_12/2015</t>
  </si>
  <si>
    <t xml:space="preserve">TUBO DE AÇO GALVANIZADO COM COSTURA, CLASSE MÉDIA, DN 50 (2), CONEXÃO ROSQUEADA, INSTALADO EM RESERVAÇÃO DE ÁGUA DE EDIFICAÇÃO QUE POSSUA RESERVATÓRIO DE FIBRA/FIBROCIMENTO  FORNECIMENTO E INSTALAÇÃO. AF_06/2016</t>
  </si>
  <si>
    <t xml:space="preserve">TUBO DE AÇO GALVANIZADO COM COSTURA, CLASSE MÉDIA, DN 65 (2 1/2), CONEXÃO ROSQUEADA, INSTALADO EM RESERVAÇÃO DE ÁGUA DE EDIFICAÇÃO QUE POSSUA RESERVATÓRIO DE FIBRA/FIBROCIMENTO  FORNECIMENTO E INSTALAÇÃO. AF_06/2016</t>
  </si>
  <si>
    <t xml:space="preserve">TUBO DE AÇO GALVANIZADO COM COSTURA, CLASSE MÉDIA, DN 80 (3), CONEXÃO ROSQUEADA, INSTALADO EM RESERVAÇÃO DE ÁGUA DE EDIFICAÇÃO QUE POSSUA RESERVATÓRIO DE FIBRA/FIBROCIMENTO  FORNECIMENTO E INSTALAÇÃO. AF_06/2016</t>
  </si>
  <si>
    <t xml:space="preserve">TUBO EM COBRE RÍGIDO, DN 54 MM, CLASSE E, SEM ISOLAMENTO, INSTALADO EM RESERVAÇÃO DE ÁGUA DE EDIFICAÇÃO QUE POSSUA RESERVATÓRIO DE FIBRA/FIBROCIMENTO  FORNECIMENTO E INSTALAÇÃO. AF_06/2016</t>
  </si>
  <si>
    <t xml:space="preserve">TUBO EM COBRE RÍGIDO, DN 66 MM, CLASSE E, SEM ISOLAMENTO, INSTALADO EM RESERVAÇÃO DE ÁGUA DE EDIFICAÇÃO QUE POSSUA RESERVATÓRIO DE FIBRA/FIBROCIMENTO  FORNECIMENTO E INSTALAÇÃO. AF_06/2016</t>
  </si>
  <si>
    <t xml:space="preserve">TUBO EM COBRE RÍGIDO, DN 79 MM, CLASSE E, SEM ISOLAMENTO, INSTALADO EM RESERVAÇÃO DE ÁGUA DE EDIFICAÇÃO QUE POSSUA RESERVATÓRIO DE FIBRA/FIBROCIMENTO  FORNECIMENTO E INSTALAÇÃO. AF_06/2016</t>
  </si>
  <si>
    <t xml:space="preserve">TUBO EM COBRE RÍGIDO, DN 104 MM, CLASSE E, SEM ISOLAMENTO, INSTALADO EM RESERVAÇÃO DE ÁGUA DE EDIFICAÇÃO QUE POSSUA RESERVATÓRIO DE FIBRA/FIBROCIMENTO  FORNECIMENTO E INSTALAÇÃO. AF_06/2016</t>
  </si>
  <si>
    <t xml:space="preserve">TUBO, PVC, SOLDÁVEL, DN  25 MM, INSTALADO EM RESERVAÇÃO DE ÁGUA DE EDIFICAÇÃO QUE POSSUA RESERVATÓRIO DE FIBRA/FIBROCIMENTO   FORNECIMENTO E INSTALAÇÃO. AF_06/2016</t>
  </si>
  <si>
    <t xml:space="preserve">TUBO, PVC, SOLDÁVEL, DN 32 MM, INSTALADO EM RESERVAÇÃO DE ÁGUA DE EDIFICAÇÃO QUE POSSUA RESERVATÓRIO DE FIBRA/FIBROCIMENTO   FORNECIMENTO E INSTALAÇÃO. AF_06/2016</t>
  </si>
  <si>
    <t xml:space="preserve">TUBO, PVC, SOLDÁVEL, DN 40 MM, INSTALADO EM RESERVAÇÃO DE ÁGUA DE EDIFICAÇÃO QUE POSSUA RESERVATÓRIO DE FIBRA/FIBROCIMENTO   FORNECIMENTO E INSTALAÇÃO. AF_06/2016</t>
  </si>
  <si>
    <t xml:space="preserve">TUBO, PVC, SOLDÁVEL, DN 50 MM, INSTALADO EM RESERVAÇÃO DE ÁGUA DE EDIFICAÇÃO QUE POSSUA RESERVATÓRIO DE FIBRA/FIBROCIMENTO   FORNECIMENTO E INSTALAÇÃO. AF_06/2016</t>
  </si>
  <si>
    <t xml:space="preserve">TUBO, PVC, SOLDÁVEL, DN 60 MM, INSTALADO EM RESERVAÇÃO DE ÁGUA DE EDIFICAÇÃO QUE POSSUA RESERVATÓRIO DE FIBRA/FIBROCIMENTO   FORNECIMENTO E INSTALAÇÃO. AF_06/2016</t>
  </si>
  <si>
    <t xml:space="preserve">TUBO, PVC, SOLDÁVEL, DN 75 MM, INSTALADO EM RESERVAÇÃO DE ÁGUA DE EDIFICAÇÃO QUE POSSUA RESERVATÓRIO DE FIBRA/FIBROCIMENTO   FORNECIMENTO E INSTALAÇÃO. AF_06/2016</t>
  </si>
  <si>
    <t xml:space="preserve">TUBO, PVC, SOLDÁVEL, DN 85 MM, INSTALADO EM RESERVAÇÃO DE ÁGUA DE EDIFICAÇÃO QUE POSSUA RESERVATÓRIO DE FIBRA/FIBROCIMENTO   FORNECIMENTO E INSTALAÇÃO. AF_06/2016</t>
  </si>
  <si>
    <t xml:space="preserve">TUBO, PVC, SOLDÁVEL, DN 110 MM, INSTALADO EM RESERVAÇÃO DE ÁGUA DE EDIFICAÇÃO QUE POSSUA RESERVATÓRIO DE FIBRA/FIBROCIMENTO   FORNECIMENTO E INSTALAÇÃO. AF_06/2016</t>
  </si>
  <si>
    <t xml:space="preserve">TUBO, CPVC, SOLDÁVEL, DN 22 MM, INSTALADO EM RESERVAÇÃO DE ÁGUA DE EDIFICAÇÃO QUE POSSUA RESERVATÓRIO DE FIBRA/FIBROCIMENTO  FORNECIMENTO E INSTALAÇÃO. AF_06/2016</t>
  </si>
  <si>
    <t xml:space="preserve">TUBO, CPVC, SOLDÁVEL, DN 28 MM, INSTALADO EM RESERVAÇÃO DE ÁGUA DE EDIFICAÇÃO QUE POSSUA RESERVATÓRIO DE FIBRA/FIBROCIMENTO  FORNECIMENTO E INSTALAÇÃO. AF_06/2016</t>
  </si>
  <si>
    <t xml:space="preserve">TUBO, CPVC, SOLDÁVEL, DN 35 MM, INSTALADO EM RESERVAÇÃO DE ÁGUA DE EDIFICAÇÃO QUE POSSUA RESERVATÓRIO DE FIBRA/FIBROCIMENTO  FORNECIMENTO E INSTALAÇÃO. AF_06/2016</t>
  </si>
  <si>
    <t xml:space="preserve">TUBO, CPVC, SOLDÁVEL, DN 42 MM, INSTALADO EM RESERVAÇÃO DE ÁGUA DE EDIFICAÇÃO QUE POSSUA RESERVATÓRIO DE FIBRA/FIBROCIMENTO  FORNECIMENTO E INSTALAÇÃO. AF_06/2016</t>
  </si>
  <si>
    <t xml:space="preserve">TUBO, CPVC, SOLDÁVEL, DN 54 MM, INSTALADO EM RESERVAÇÃO DE ÁGUA DE EDIFICAÇÃO QUE POSSUA RESERVATÓRIO DE FIBRA/FIBROCIMENTO  FORNECIMENTO E INSTALAÇÃO. AF_06/2016</t>
  </si>
  <si>
    <t xml:space="preserve">TUBO, CPVC, SOLDÁVEL, DN 73 MM, INSTALADO EM RESERVAÇÃO DE ÁGUA DE EDIFICAÇÃO QUE POSSUA RESERVATÓRIO DE FIBRA/FIBROCIMENTO  FORNECIMENTO E INSTALAÇÃO. AF_06/2016</t>
  </si>
  <si>
    <t xml:space="preserve">TUBO, CPVC, SOLDÁVEL, DN 89 MM, INSTALADO EM RESERVAÇÃO DE ÁGUA DE EDIFICAÇÃO QUE POSSUA RESERVATÓRIO DE FIBRA/FIBROCIMENTO  FORNECIMENTO E INSTALAÇÃO. AF_06/2016</t>
  </si>
  <si>
    <t xml:space="preserve">TUBO DE AÇO PRETO SEM COSTURA, CONEXÃO SOLDADA, DN 40 (1 1/2"), INSTALADO EM REDE DE ALIMENTAÇÃO PARA HIDRANTE - FORNECIMENTO E INSTALAÇÃO. AF_12/2015</t>
  </si>
  <si>
    <t xml:space="preserve">TUBO, PPR, DN 25, CLASSE PN 20,  INSTALADO EM RAMAL OU SUB-RAMAL DE ÁGUA  FORNECIMENTO E INSTALAÇÃO. AF_06/2015</t>
  </si>
  <si>
    <t xml:space="preserve">TUBO, PPR, DN 25, CLASSE PN 25 INSTALADO EM RAMAL OU SUB-RAMAL DE ÁGUA  FORNECIMENTO E INSTALAÇÃO. AF_06/2015</t>
  </si>
  <si>
    <t xml:space="preserve">TUBO, PPR, DN 25, CLASSE PN 20,  INSTALADO EM RAMAL DE DISTRIBUIÇÃO DE ÁGUA  FORNECIMENTO E INSTALAÇÃO. AF_06/2015</t>
  </si>
  <si>
    <t xml:space="preserve">TUBO, PPR, DN 32, CLASSE PN 12,  INSTALADO EM RAMAL DE DISTRIBUIÇÃO DE ÁGUA  FORNECIMENTO E INSTALAÇÃO. AF_06/2015</t>
  </si>
  <si>
    <t xml:space="preserve">TUBO, PPR, DN 40, CLASSE PN 12,  INSTALADO EM RAMAL DE DISTRIBUIÇÃO DE ÁGUA  FORNECIMENTO E INSTALAÇÃO. AF_06/2015</t>
  </si>
  <si>
    <t xml:space="preserve">TUBO, PPR, DN 25, CLASSE PN 25,  INSTALADO EM RAMAL DE DISTRIBUIÇÃO DE ÁGUA  FORNECIMENTO E INSTALAÇÃO. AF_06/2015</t>
  </si>
  <si>
    <t xml:space="preserve">TUBO, PPR, DN 32, CLASSE PN 25,  INSTALADO EM RAMAL DE DISTRIBUIÇÃO DE ÁGUA  FORNECIMENTO E INSTALAÇÃO. AF_06/2015</t>
  </si>
  <si>
    <t xml:space="preserve">TUBO, PPR, DN 40, CLASSE PN 25,  INSTALADO EM RAMAL DE DISTRIBUIÇÃO DE ÁGUA  FORNECIMENTO E INSTALAÇÃO. AF_06/2015</t>
  </si>
  <si>
    <t xml:space="preserve">TUBO, PPR, DN 25, CLASSE PN 20,  INSTALADO EM PRUMADA DE ÁGUA  FORNECIMENTO E INSTALAÇÃO. AF_06/2015</t>
  </si>
  <si>
    <t xml:space="preserve">TUBO, PPR, DN 32, CLASSE PN 12,  INSTALADO EM PRUMADA DE ÁGUA  FORNECIMENTO E INSTALAÇÃO. AF_06/2015</t>
  </si>
  <si>
    <t xml:space="preserve">TUBO, PPR, DN 40, CLASSE PN 12,  INSTALADO EM PRUMADA DE ÁGUA  FORNECIMENTO E INSTALAÇÃO. AF_06/2015</t>
  </si>
  <si>
    <t xml:space="preserve">TUBO, PPR, DN 50, CLASSE PN 12,  INSTALADO EM PRUMADA DE ÁGUA  FORNECIMENTO E INSTALAÇÃO. AF_06/2015</t>
  </si>
  <si>
    <t xml:space="preserve">TUBO, PPR, DN 63, CLASSE PN 12,  INSTALADO EM PRUMADA DE ÁGUA  FORNECIMENTO E INSTALAÇÃO. AF_06/2015</t>
  </si>
  <si>
    <t xml:space="preserve">TUBO, PPR, DN 75, CLASSE PN 12,  INSTALADO EM PRUMADA DE ÁGUA  FORNECIMENTO E INSTALAÇÃO. AF_06/2015</t>
  </si>
  <si>
    <t xml:space="preserve">TUBO, PPR, DN 90, CLASSE PN 12,  INSTALADO EM PRUMADA DE ÁGUA  FORNECIMENTO E INSTALAÇÃO. AF_06/2015</t>
  </si>
  <si>
    <t xml:space="preserve">TUBO, PPR, DN 110, CLASSE PN 12,  INSTALADO EM PRUMADA DE ÁGUA  FORNECIMENTO E INSTALAÇÃO. AF_06/2015</t>
  </si>
  <si>
    <t xml:space="preserve">TUBO, PPR, DN 25, CLASSE PN 25,  INSTALADO EM PRUMADA DE ÁGUA  FORNECIMENTO E INSTALAÇÃO. AF_06/2015</t>
  </si>
  <si>
    <t xml:space="preserve">TUBO, PPR, DN 32, CLASSE PN 25,  INSTALADO EM PRUMADA DE ÁGUA  FORNECIMENTO E INSTALAÇÃO. AF_06/2015</t>
  </si>
  <si>
    <t xml:space="preserve">TUBO, PPR, DN 40, CLASSE PN 25,  INSTALADO EM PRUMADA DE ÁGUA  FORNECIMENTO E INSTALAÇÃO. AF_06/2015</t>
  </si>
  <si>
    <t xml:space="preserve">TUBO, PPR, DN 50, CLASSE PN 25,  INSTALADO EM PRUMADA DE ÁGUA  FORNECIMENTO E INSTALAÇÃO. AF_06/2015</t>
  </si>
  <si>
    <t xml:space="preserve">TUBO, PPR, DN 63, CLASSE PN 25,  INSTALADO EM PRUMADA DE ÁGUA  FORNECIMENTO E INSTALAÇÃO. AF_06/2015</t>
  </si>
  <si>
    <t xml:space="preserve">TUBO, PPR, DN 75, CLASSE PN 25,  INSTALADO EM PRUMADA DE ÁGUA  FORNECIMENTO E INSTALAÇÃO. AF_06/2015</t>
  </si>
  <si>
    <t xml:space="preserve">TUBO, PPR, DN 90, CLASSE PN 25,  INSTALADO EM PRUMADA DE ÁGUA  FORNECIMENTO E INSTALAÇÃO. AF_06/2015</t>
  </si>
  <si>
    <t xml:space="preserve">TUBO, PPR, DN 110, CLASSE PN 25,  INSTALADO EM PRUMADA DE ÁGUA  FORNECIMENTO E INSTALAÇÃO. AF_06/2015</t>
  </si>
  <si>
    <t xml:space="preserve">TUBO, PPR, DN 20, CLASSE PN 20,  INSTALADO EM RESERVAÇÃO DE ÁGUA DE EDIFICAÇÃO QUE POSSUA RESERVATÓRIO DE FIBRA/FIBROCIMENTO  FORNECIMENTO E INSTALAÇÃO. AF_06/2016</t>
  </si>
  <si>
    <t xml:space="preserve">TUBO, PPR, DN 25, CLASSE PN 20,  INSTALADO EM RESERVAÇÃO DE ÁGUA DE EDIFICAÇÃO QUE POSSUA RESERVATÓRIO DE FIBRA/FIBROCIMENTO  FORNECIMENTO E INSTALAÇÃO. AF_06/2016</t>
  </si>
  <si>
    <t xml:space="preserve">TUBO, PPR, DN 32, CLASSE PN 12,  INSTALADO EM RESERVAÇÃO DE ÁGUA DE EDIFICAÇÃO QUE POSSUA RESERVATÓRIO DE FIBRA/FIBROCIMENTO  FORNECIMENTO E INSTALAÇÃO. AF_06/2016</t>
  </si>
  <si>
    <t xml:space="preserve">TUBO, PPR, DN 40, CLASSE PN 12,  INSTALADO EM RESERVAÇÃO DE ÁGUA DE EDIFICAÇÃO QUE POSSUA RESERVATÓRIO DE FIBRA/FIBROCIMENTO  FORNECIMENTO E INSTALAÇÃO. AF_06/2016</t>
  </si>
  <si>
    <t xml:space="preserve">TUBO, PPR, DN 50, CLASSE PN 12,  INSTALADO EM RESERVAÇÃO DE ÁGUA DE EDIFICAÇÃO QUE POSSUA RESERVATÓRIO DE FIBRA/FIBROCIMENTO  FORNECIMENTO E INSTALAÇÃO. AF_06/2016</t>
  </si>
  <si>
    <t xml:space="preserve">TUBO, PPR, DN 63, CLASSE PN 12,  INSTALADO EM RESERVAÇÃO DE ÁGUA DE EDIFICAÇÃO QUE POSSUA RESERVATÓRIO DE FIBRA/FIBROCIMENTO  FORNECIMENTO E INSTALAÇÃO. AF_06/2016</t>
  </si>
  <si>
    <t xml:space="preserve">TUBO, PPR, DN 75, CLASSE PN 12,  INSTALADO EM RESERVAÇÃO DE ÁGUA DE EDIFICAÇÃO QUE POSSUA RESERVATÓRIO DE FIBRA/FIBROCIMENTO  FORNECIMENTO E INSTALAÇÃO. AF_06/2016</t>
  </si>
  <si>
    <t xml:space="preserve">TUBO, PPR, DN 90, CLASSE PN 12,  INSTALADO EM RESERVAÇÃO DE ÁGUA DE EDIFICAÇÃO QUE POSSUA RESERVATÓRIO DE FIBRA/FIBROCIMENTO  FORNECIMENTO E INSTALAÇÃO. AF_06/2016</t>
  </si>
  <si>
    <t xml:space="preserve">TUBO, PPR, DN 110, CLASSE PN 12,  INSTALADO EM RESERVAÇÃO DE ÁGUA DE EDIFICAÇÃO QUE POSSUA RESERVATÓRIO DE FIBRA/FIBROCIMENTO  FORNECIMENTO E INSTALAÇÃO. AF_06/2016</t>
  </si>
  <si>
    <t xml:space="preserve">TUBO, PPR, DN 20, CLASSE PN 25,  INSTALADO EM RESERVAÇÃO DE ÁGUA DE EDIFICAÇÃO QUE POSSUA RESERVATÓRIO DE FIBRA/FIBROCIMENTO  FORNECIMENTO E INSTALAÇÃO. AF_06/2016</t>
  </si>
  <si>
    <t xml:space="preserve">TUBO, PPR, DN 25, CLASSE PN 25,  INSTALADO EM RESERVAÇÃO DE ÁGUA DE EDIFICAÇÃO QUE POSSUA RESERVATÓRIO DE FIBRA/FIBROCIMENTO  FORNECIMENTO E INSTALAÇÃO. AF_06/2016</t>
  </si>
  <si>
    <t xml:space="preserve">TUBO, PPR, DN 32, CLASSE PN 25,  INSTALADO EM RESERVAÇÃO DE ÁGUA DE EDIFICAÇÃO QUE POSSUA RESERVATÓRIO DE FIBRA/FIBROCIMENTO  FORNECIMENTO E INSTALAÇÃO. AF_06/2016</t>
  </si>
  <si>
    <t xml:space="preserve">TUBO, PPR, DN 40, CLASSE PN 25,  INSTALADO EM RESERVAÇÃO DE ÁGUA DE EDIFICAÇÃO QUE POSSUA RESERVATÓRIO DE FIBRA/FIBROCIMENTO  FORNECIMENTO E INSTALAÇÃO. AF_06/2016</t>
  </si>
  <si>
    <t xml:space="preserve">TUBO, PPR, DN 50, CLASSE PN 25,  INSTALADO EM RESERVAÇÃO DE ÁGUA DE EDIFICAÇÃO QUE POSSUA RESERVATÓRIO DE FIBRA/FIBROCIMENTO  FORNECIMENTO E INSTALAÇÃO. AF_06/2016</t>
  </si>
  <si>
    <t xml:space="preserve">TUBO, PPR, DN 63, CLASSE PN 25,  INSTALADO EM RESERVAÇÃO DE ÁGUA DE EDIFICAÇÃO QUE POSSUA RESERVATÓRIO DE FIBRA/FIBROCIMENTO  FORNECIMENTO E INSTALAÇÃO. AF_06/2016</t>
  </si>
  <si>
    <t xml:space="preserve">TUBO, PPR, DN 75, CLASSE PN 25,  INSTALADO EM RESERVAÇÃO DE ÁGUA DE EDIFICAÇÃO QUE POSSUA RESERVATÓRIO DE FIBRA/FIBROCIMENTO  FORNECIMENTO E INSTALAÇÃO. AF_06/2016</t>
  </si>
  <si>
    <t xml:space="preserve">TUBO, PPR, DN 90, CLASSE PN 25,  INSTALADO EM RESERVAÇÃO DE ÁGUA DE EDIFICAÇÃO QUE POSSUA RESERVATÓRIO DE FIBRA/FIBROCIMENTO  FORNECIMENTO E INSTALAÇÃO. AF_06/2016</t>
  </si>
  <si>
    <t xml:space="preserve">TUBO, PPR, DN 110, CLASSE PN 25,  INSTALADO EM RESERVAÇÃO DE ÁGUA DE EDIFICAÇÃO QUE POSSUA RESERVATÓRIO DE FIBRA/FIBROCIMENTO  FORNECIMENTO E INSTALAÇÃO. AF_06/2016</t>
  </si>
  <si>
    <t xml:space="preserve">TUBO, PEX, MONOCAMADA, DN 16, INSTALADO EM RAMAL OU SUB-RAMAL DE ÁGUA  FORNECIMENTO E INSTALAÇÃO. AF_06/2015</t>
  </si>
  <si>
    <t xml:space="preserve">TUBO, PEX, MONOCAMADA, DN 20, INSTALADO EM RAMAL OU SUB-RAMAL DE ÁGUA  FORNECIMENTO E INSTALAÇÃO. AF_06/2015</t>
  </si>
  <si>
    <t xml:space="preserve">TUBO, PEX, MONOCAMADA, DN 25, INSTALADO EM RAMAL OU SUB-RAMAL DE ÁGUA  FORNECIMENTO E INSTALAÇÃO. AF_06/2015</t>
  </si>
  <si>
    <t xml:space="preserve">TUBO, PEX, MONOCAMADA, DN 32, INSTALADO EM RAMAL OU SUB-RAMAL DE ÁGUA  FORNECIMENTO E INSTALAÇÃO. AF_06/2015</t>
  </si>
  <si>
    <t xml:space="preserve">TUBO, PEX, MONOCAMADA, DN 16, INSTALADO EM RAMAL DE DISTRIBUIÇÃO DE ÁGUA  FORNECIMENTO E INSTALAÇÃO. AF_06/2015</t>
  </si>
  <si>
    <t xml:space="preserve">TUBO, PEX, MONOCAMADA, DN 20, INSTALADO EM RAMAL DE DISTRIBUIÇÃO DE ÁGUA  FORNECIMENTO E INSTALAÇÃO. AF_06/2015</t>
  </si>
  <si>
    <t xml:space="preserve">TUBO, PEX, MONOCAMADA, DN 25, INSTALADO EM RAMAL DE DISTRIBUIÇÃO DE ÁGUA  FORNECIMENTO E INSTALAÇÃO. AF_06/2015</t>
  </si>
  <si>
    <t xml:space="preserve">TUBO, PEX, MONOCAMADA, DN 32, INSTALADO EM RAMAL DE DISTRIBUIÇÃO DE ÁGUA  FORNECIMENTO E INSTALAÇÃO. AF_06/2015</t>
  </si>
  <si>
    <t xml:space="preserve">TUBO EM COBRE FLEXÍVEL, DN 1/4, COM ISOLAMENTO, INSTALADO EM RAMAL DE ALIMENTAÇÃO DE AR CONDICIONADO COM CONDENSADORA INDIVIDUAL   FORNECIMENTO E INSTALAÇÃO. AF_12/2015</t>
  </si>
  <si>
    <t xml:space="preserve">TUBO EM COBRE FLEXÍVEL, DN 3/8", COM ISOLAMENTO, INSTALADO EM RAMAL DE ALIMENTAÇÃO DE AR CONDICIONADO COM CONDENSADORA INDIVIDUAL  FORNECIMENTO E INSTALAÇÃO. AF_12/2015</t>
  </si>
  <si>
    <t xml:space="preserve">TUBO EM COBRE FLEXÍVEL, DN 1/2", COM ISOLAMENTO, INSTALADO EM RAMAL DE ALIMENTAÇÃO DE AR CONDICIONADO COM CONDENSADORA INDIVIDUAL  FORNECIMENTO E INSTALAÇÃO. AF_12/2015</t>
  </si>
  <si>
    <t xml:space="preserve">TUBO EM COBRE FLEXÍVEL, DN 5/8", COM ISOLAMENTO, INSTALADO EM RAMAL DE ALIMENTAÇÃO DE AR CONDICIONADO COM CONDENSADORA INDIVIDUAL  FORNECIMENTO E INSTALAÇÃO. AF_12/2015</t>
  </si>
  <si>
    <t xml:space="preserve">TUBO EM COBRE FLEXÍVEL, DN 1/4", COM ISOLAMENTO, INSTALADO EM RAMAL DE ALIMENTAÇÃO DE AR CONDICIONADO COM CONDENSADORA CENTRAL  FORNECIMENTO E INSTALAÇÃO. AF_12/2015</t>
  </si>
  <si>
    <t xml:space="preserve">TUBO EM COBRE FLEXÍVEL, DN 3/8", COM ISOLAMENTO, INSTALADO EM RAMAL DE ALIMENTAÇÃO DE AR CONDICIONADO COM CONDENSADORA CENTRAL  FORNECIMENTO E INSTALAÇÃO. AF_12/2015</t>
  </si>
  <si>
    <t xml:space="preserve">TUBO EM COBRE FLEXÍVEL, DN 1/2", COM ISOLAMENTO, INSTALADO EM RAMAL DE ALIMENTAÇÃO DE AR CONDICIONADO COM CONDENSADORA CENTRAL  FORNECIMENTO E INSTALAÇÃO. AF_12/2015</t>
  </si>
  <si>
    <t xml:space="preserve">TUBO EM COBRE FLEXÍVEL, DN 5/8, COM ISOLAMENTO, INSTALADO EM RAMAL DE ALIMENTAÇÃO DE AR CONDICIONADO COM CONDENSADORA CENTRAL   FORNECIMENTO E INSTALAÇÃO. AF_12/2015</t>
  </si>
  <si>
    <t xml:space="preserve">TUBO EM COBRE RÍGIDO, DN 22 MM, CLASSE A, SEM ISOLAMENTO, INSTALADO EM PRUMADA  FORNECIMENTO E INSTALAÇÃO. AF_12/2015</t>
  </si>
  <si>
    <t xml:space="preserve">TUBO EM COBRE RÍGIDO, DN 28 MM, CLASSE A, SEM ISOLAMENTO, INSTALADO EM PRUMADA  FORNECIMENTO E INSTALAÇÃO. AF_12/2015</t>
  </si>
  <si>
    <t xml:space="preserve">TUBO EM COBRE RÍGIDO, DN 35 MM, CLASSE A, SEM ISOLAMENTO, INSTALADO EM PRUMADA  FORNECIMENTO E INSTALAÇÃO. AF_12/2015</t>
  </si>
  <si>
    <t xml:space="preserve">TUBO EM COBRE RÍGIDO, DN 42 MM, CLASSE A, SEM ISOLAMENTO, INSTALADO EM PRUMADA  FORNECIMENTO E INSTALAÇÃO. AF_12/2015</t>
  </si>
  <si>
    <t xml:space="preserve">TUBO EM COBRE RÍGIDO, DN 54 MM, CLASSE A, SEM ISOLAMENTO, INSTALADO EM PRUMADA  FORNECIMENTO E INSTALAÇÃO. AF_12/2015</t>
  </si>
  <si>
    <t xml:space="preserve">TUBO EM COBRE RÍGIDO, DN 66 MM, CLASSE A, SEM ISOLAMENTO, INSTALADO EM PRUMADA  FORNECIMENTO E INSTALAÇÃO. AF_12/2015</t>
  </si>
  <si>
    <t xml:space="preserve">TUBO EM COBRE RÍGIDO, DN 15 MM, CLASSE A, SEM ISOLAMENTO, INSTALADO EM RAMAL DE DISTRIBUIÇÃO  FORNECIMENTO E INSTALAÇÃO. AF_12/2015</t>
  </si>
  <si>
    <t xml:space="preserve">TUBO EM COBRE RÍGIDO, DN 22 MM, CLASSE A, SEM ISOLAMENTO, INSTALADO EM RAMAL DE DISTRIBUIÇÃO FORNECIMENTO E INSTALAÇÃO. AF_12/2015</t>
  </si>
  <si>
    <t xml:space="preserve">TUBO EM COBRE RÍGIDO, DN 28 MM, CLASSE A, SEM ISOLAMENTO, INSTALADO EM RAMAL DE DISTRIBUIÇÃO FORNECIMENTO E INSTALAÇÃO. AF_12/2015</t>
  </si>
  <si>
    <t xml:space="preserve">TUBO EM COBRE RÍGIDO, DN 15 MM, CLASSE A, SEM ISOLAMENTO, INSTALADO EM RAMAL E SUB-RAMAL  FORNECIMENTO E INSTALAÇÃO. AF_12/2015</t>
  </si>
  <si>
    <t xml:space="preserve">TUBO EM COBRE RÍGIDO, DN 22 MM, CLASSE A, SEM ISOLAMENTO, INSTALADO EM RAMAL E SUB-RAMAL  FORNECIMENTO E INSTALAÇÃO. AF_12/2015</t>
  </si>
  <si>
    <t xml:space="preserve">TUBO EM COBRE RÍGIDO, DN 28 MM, CLASSE A, SEM ISOLAMENTO, INSTALADO EM RAMAL E SUB-RAMAL  FORNECIMENTO E INSTALAÇÃO. AF_12/2015</t>
  </si>
  <si>
    <t xml:space="preserve">TUBO EM COBRE RÍGIDO, DN 22 MM, CLASSE I, SEM ISOLAMENTO, INSTALADO EM PRUMADA  FORNECIMENTO E INSTALAÇÃO. AF_12/2015</t>
  </si>
  <si>
    <t xml:space="preserve">TUBO EM COBRE RÍGIDO, DN 28 MM, CLASSE I, SEM ISOLAMENTO, INSTALADO EM PRUMADA  FORNECIMENTO E INSTALAÇÃO. AF_12/2015</t>
  </si>
  <si>
    <t xml:space="preserve">TUBO EM COBRE RÍGIDO, DN 35 MM, CLASSE I, SEM ISOLAMENTO, INSTALADO EM PRUMADA  FORNECIMENTO E INSTALAÇÃO. AF_12/2015</t>
  </si>
  <si>
    <t xml:space="preserve">TUBO EM COBRE RÍGIDO, DN 42 MM, CLASSE I, SEM ISOLAMENTO, INSTALADO EM PRUMADA  FORNECIMENTO E INSTALAÇÃO. AF_12/2015</t>
  </si>
  <si>
    <t xml:space="preserve">TUBO EM COBRE RÍGIDO, DN 54 MM, CLASSE I, SEM ISOLAMENTO, INSTALADO EM PRUMADA  FORNECIMENTO E INSTALAÇÃO. AF_12/2015</t>
  </si>
  <si>
    <t xml:space="preserve">TUBO EM COBRE RÍGIDO, DN 66 MM, CLASSE I, SEM ISOLAMENTO, INSTALADO EM PRUMADA  FORNECIMENTO E INSTALAÇÃO. AF_12/2015</t>
  </si>
  <si>
    <t xml:space="preserve">TUBO EM COBRE RÍGIDO, DN 15 MM, CLASSE I, SEM ISOLAMENTO, INSTALADO EM RAMAL DE DISTRIBUIÇÃO  FORNECIMENTO E INSTALAÇÃO. AF_12/2015</t>
  </si>
  <si>
    <t xml:space="preserve">TUBO EM COBRE RÍGIDO, DN 22 MM, CLASSE I, SEM ISOLAMENTO, INSTALADO EM RAMAL DE DISTRIBUIÇÃO FORNECIMENTO E INSTALAÇÃO. AF_12/2015</t>
  </si>
  <si>
    <t xml:space="preserve">TUBO EM COBRE RÍGIDO, DN 28 MM, CLASSE I, SEM ISOLAMENTO, INSTALADO EM RAMAL DE DISTRIBUIÇÃO FORNECIMENTO E INSTALAÇÃO. AF_12/2015</t>
  </si>
  <si>
    <t xml:space="preserve">TUBO EM COBRE RÍGIDO, DN 15 MM, CLASSE I, SEM ISOLAMENTO, INSTALADO EM RAMAL E SUB-RAMAL  FORNECIMENTO E INSTALAÇÃO. AF_12/2015</t>
  </si>
  <si>
    <t xml:space="preserve">TUBO EM COBRE RÍGIDO, DN 22 MM, CLASSE I, SEM ISOLAMENTO, INSTALADO EM RAMAL E SUB-RAMAL  FORNECIMENTO E INSTALAÇÃO. AF_12/2015</t>
  </si>
  <si>
    <t xml:space="preserve">TUBO EM COBRE RÍGIDO, DN 28 MM, CLASSE I, SEM ISOLAMENTO, INSTALADO EM RAMAL E SUB-RAMAL  FORNECIMENTO E INSTALAÇÃO. AF_12/2015</t>
  </si>
  <si>
    <t xml:space="preserve">TUBO DE AÇO GALVANIZADO COM COSTURA, CLASSE MÉDIA, DN 25 (1"), CONEXÃO ROSQUEADA, INSTALADO EM REDE DE ALIMENTAÇÃO PARA HIDRANTE - FORNECIMENTO E INSTALAÇÃO. AF_12/2015</t>
  </si>
  <si>
    <t xml:space="preserve">TUBO DE AÇO GALVANIZADO COM COSTURA, CLASSE MÉDIA, CONEXÃO ROSQUEADA, DN 25 (1"), INSTALADO EM REDE DE ALIMENTAÇÃO PARA SPRINKLER - FORNECIMENTO E INSTALAÇÃO. AF_12/2015</t>
  </si>
  <si>
    <t xml:space="preserve">TUBO DE AÇO GALVANIZADO COM COSTURA, CLASSE MÉDIA, CONEXÃO ROSQUEADA, DN 25 (1"), INSTALADO EM RAMAIS  E SUB-RAMAIS DE GÁS - FORNECIMENTO E INSTALAÇÃO. AF_12/2015</t>
  </si>
  <si>
    <t xml:space="preserve">CAP PVC ESGOTO 50MM (TAMPÃO) - FORNECIMENTO E INSTALAÇÃO</t>
  </si>
  <si>
    <t xml:space="preserve">COTOVELO DE AÇO GALVANIZADO 4" - FORNECIMENTO E INSTALAÇÃO</t>
  </si>
  <si>
    <t xml:space="preserve">COTOVELO DE AÇO GALVANIZADO 5" - FORNECIMENTO E INSTALAÇÃO</t>
  </si>
  <si>
    <t xml:space="preserve">COTOVELO DE AÇO GALVANIZADO 6" - FORNECIMENTO E INSTALAÇÃO</t>
  </si>
  <si>
    <t xml:space="preserve">UNIAO DE ACO GALVANIZADO 4" - FORNECIMENTO E INSTALACAO</t>
  </si>
  <si>
    <t xml:space="preserve">LUVA DE ACO GALVANIZADO 4" - FORNECIMENTO E INSTALACAO</t>
  </si>
  <si>
    <t xml:space="preserve">LUVA DE ACO GALVANIZADO 5" - FORNECIMENTO E INSTALACAO</t>
  </si>
  <si>
    <t xml:space="preserve">LUVA DE ACO GALVANIZADO 6" - FORNECIMENTO E INSTALACAO</t>
  </si>
  <si>
    <t xml:space="preserve">LUVA REDUCAO ACO GALVANIZADO 4X2.1/2" - FORNECIMENTO E INSTALACAO</t>
  </si>
  <si>
    <t xml:space="preserve">LUVA REDUCAO ACO GALVANIZADO 4X2" - FORNECIMENTO E INSTALACAO</t>
  </si>
  <si>
    <t xml:space="preserve">LUVA REDUCAO ACO GALVANIZADO 4X3" - FORNECIMENTO E INSTALACAO</t>
  </si>
  <si>
    <t xml:space="preserve">NIPLE DE ACO GALVANIZADO 4" - FORNECIMENTO E INSTALACAO</t>
  </si>
  <si>
    <t xml:space="preserve">NIPLE DE ACO GALVANIZADO 5" - FORNECIMENTO E INSTALACAO</t>
  </si>
  <si>
    <t xml:space="preserve">NIPLE DE ACO GALVANIZADO 6" - FORNECIMENTO E INSTALACAO</t>
  </si>
  <si>
    <t xml:space="preserve">TE DE ACO GALVANIZADO 4" - FORNECIMENTO E INSTALACAO</t>
  </si>
  <si>
    <t xml:space="preserve">TE DE ACO GALVANIZADO 5" - FORNECIMENTO E INSTALACAO</t>
  </si>
  <si>
    <t xml:space="preserve">TE DE ACO GALVANIZADO 6" - FORNECIMENTO E INSTALACAO</t>
  </si>
  <si>
    <t xml:space="preserve">JOELHO 90 GRAUS, PVC, SOLDÁVEL, DN 20MM, INSTALADO EM RAMAL OU SUB-RAMAL DE ÁGUA - FORNECIMENTO E INSTALAÇÃO. AF_12/2014</t>
  </si>
  <si>
    <t xml:space="preserve">JOELHO 45 GRAUS, PVC, SOLDÁVEL, DN 20MM, INSTALADO EM RAMAL OU SUB-RAMAL DE ÁGUA - FORNECIMENTO E INSTALAÇÃO. AF_12/2014</t>
  </si>
  <si>
    <t xml:space="preserve">CURVA 90 GRAUS, PVC, SOLDÁVEL, DN 20MM, INSTALADO EM RAMAL OU SUB-RAMAL DE ÁGUA - FORNECIMENTO E INSTALAÇÃO. AF_12/2014</t>
  </si>
  <si>
    <t xml:space="preserve">CURVA 45 GRAUS, PVC, SOLDÁVEL, DN 20MM, INSTALADO EM RAMAL OU SUB-RAMAL DE ÁGUA - FORNECIMENTO E INSTALAÇÃO. AF_12/2014</t>
  </si>
  <si>
    <t xml:space="preserve">JOELHO 45 GRAUS, PVC, SOLDÁVEL, DN 25MM, INSTALADO EM RAMAL OU SUB-RAMAL DE ÁGUA - FORNECIMENTO E INSTALAÇÃO. AF_12/2014</t>
  </si>
  <si>
    <t xml:space="preserve">CURVA 90 GRAUS, PVC, SOLDÁVEL, DN 25MM, INSTALADO EM RAMAL OU SUB-RAMAL DE ÁGUA - FORNECIMENTO E INSTALAÇÃO. AF_12/2014</t>
  </si>
  <si>
    <t xml:space="preserve">CURVA 45 GRAUS, PVC, SOLDÁVEL, DN 25MM, INSTALADO EM RAMAL OU SUB-RAMAL DE ÁGUA - FORNECIMENTO E INSTALAÇÃO. AF_12/2014</t>
  </si>
  <si>
    <t xml:space="preserve">JOELHO 90 GRAUS COM BUCHA DE LATÃO, PVC, SOLDÁVEL, DN 25MM, X 3/4 INSTALADO EM RAMAL OU SUB-RAMAL DE ÁGUA - FORNECIMENTO E INSTALAÇÃO. AF_12/2014</t>
  </si>
  <si>
    <t xml:space="preserve">JOELHO 90 GRAUS, PVC, SOLDÁVEL, DN 32MM, INSTALADO EM RAMAL OU SUB-RAMAL DE ÁGUA - FORNECIMENTO E INSTALAÇÃO. AF_12/2014</t>
  </si>
  <si>
    <t xml:space="preserve">JOELHO 45 GRAUS, PVC, SOLDÁVEL, DN 32MM, INSTALADO EM RAMAL OU SUB-RAMAL DE ÁGUA - FORNECIMENTO E INSTALAÇÃO. AF_12/2014</t>
  </si>
  <si>
    <t xml:space="preserve">CURVA 90 GRAUS, PVC, SOLDÁVEL, DN 32MM, INSTALADO EM RAMAL OU SUB-RAMAL DE ÁGUA - FORNECIMENTO E INSTALAÇÃO. AF_12/2014</t>
  </si>
  <si>
    <t xml:space="preserve">CURVA 45 GRAUS, PVC, SOLDÁVEL, DN 32MM, INSTALADO EM RAMAL OU SUB-RAMAL DE ÁGUA - FORNECIMENTO E INSTALAÇÃO. AF_12/2014</t>
  </si>
  <si>
    <t xml:space="preserve">LUVA, PVC, SOLDÁVEL, DN 20MM, INSTALADO EM RAMAL OU SUB-RAMAL DE ÁGUA - FORNECIMENTO E INSTALAÇÃO. AF_12/2014</t>
  </si>
  <si>
    <t xml:space="preserve">LUVA DE CORRER, PVC, SOLDÁVEL, DN 20MM, INSTALADO EM RAMAL OU SUB-RAMAL DE ÁGUA - FORNECIMENTO E INSTALAÇÃO. AF_12/2014</t>
  </si>
  <si>
    <t xml:space="preserve">LUVA DE REDUÇÃO, PVC, SOLDÁVEL, DN 25MM X 20MM, INSTALADO EM RAMAL OU SUB-RAMAL DE ÁGUA - FORNECIMENTO E INSTALAÇÃO. AF_12/2014</t>
  </si>
  <si>
    <t xml:space="preserve">LUVA COM BUCHA DE LATÃO, PVC, SOLDÁVEL, DN 20MM X 1/2, INSTALADO EM RAMAL OU SUB-RAMAL DE ÁGUA - FORNECIMENTO E INSTALAÇÃO. AF_12/2014</t>
  </si>
  <si>
    <t xml:space="preserve">UNIÃO, PVC, SOLDÁVEL, DN 20MM, INSTALADO EM RAMAL OU SUB-RAMAL DE ÁGUA - FORNECIMENTO E INSTALAÇÃO. AF_12/2014</t>
  </si>
  <si>
    <t xml:space="preserve">ADAPTADOR CURTO COM BOLSA E ROSCA PARA REGISTRO, PVC, SOLDÁVEL, DN 20MM X 1/2, INSTALADO EM RAMAL OU SUB-RAMAL DE ÁGUA - FORNECIMENTO E INSTALAÇÃO. AF_12/2014</t>
  </si>
  <si>
    <t xml:space="preserve">CURVA DE TRANSPOSIÇÃO, PVC, SOLDÁVEL, DN 20MM, INSTALADO EM RAMAL OU SUB-RAMAL DE ÁGUA - FORNECIMENTO E INSTALAÇÃO. AF_12/2014</t>
  </si>
  <si>
    <t xml:space="preserve">LUVA, PVC, SOLDÁVEL, DN 25MM, INSTALADO EM RAMAL OU SUB-RAMAL DE ÁGUA - FORNECIMENTO E INSTALAÇÃO. AF_12/2014</t>
  </si>
  <si>
    <t xml:space="preserve">LUVA DE CORRER, PVC, SOLDÁVEL, DN 25MM, INSTALADO EM RAMAL OU SUB-RAMAL DE ÁGUA - FORNECIMENTO E INSTALAÇÃO. AF_12/2014</t>
  </si>
  <si>
    <t xml:space="preserve">LUVA DE REDUÇÃO, PVC, SOLDÁVEL, DN 32MM X 25MM, INSTALADO EM RAMAL OU SUB-RAMAL DE ÁGUA - FORNECIMENTO E INSTALAÇÃO. AF_12/2014</t>
  </si>
  <si>
    <t xml:space="preserve">LUVA COM BUCHA DE LATÃO, PVC, SOLDÁVEL, DN 25MM X 3/4, INSTALADO EM RAMAL OU SUB-RAMAL DE ÁGUA - FORNECIMENTO E INSTALAÇÃO. AF_12/2014</t>
  </si>
  <si>
    <t xml:space="preserve">UNIÃO, PVC, SOLDÁVEL, DN 25MM, INSTALADO EM RAMAL OU SUB-RAMAL DE ÁGUA - FORNECIMENTO E INSTALAÇÃO. AF_12/2014</t>
  </si>
  <si>
    <t xml:space="preserve">ADAPTADOR CURTO COM BOLSA E ROSCA PARA REGISTRO, PVC, SOLDÁVEL, DN 25MM X 3/4, INSTALADO EM RAMAL OU SUB-RAMAL DE ÁGUA - FORNECIMENTO E INSTALAÇÃO. AF_12/2014</t>
  </si>
  <si>
    <t xml:space="preserve">CURVA DE TRANSPOSIÇÃO, PVC, SOLDÁVEL, DN 25MM, INSTALADO EM RAMAL OU SUB-RAMAL DE ÁGUA   FORNECIMENTO E INSTALAÇÃO. AF_12/2014</t>
  </si>
  <si>
    <t xml:space="preserve">LUVA SOLDÁVEL E COM ROSCA, PVC, SOLDÁVEL, DN 25MM X 3/4, INSTALADO EM RAMAL OU SUB-RAMAL DE ÁGUA - FORNECIMENTO E INSTALAÇÃO. AF_12/2014</t>
  </si>
  <si>
    <t xml:space="preserve">LUVA, PVC, SOLDÁVEL, DN 32MM, INSTALADO EM RAMAL OU SUB-RAMAL DE ÁGUA - FORNECIMENTO E INSTALAÇÃO. AF_12/2014</t>
  </si>
  <si>
    <t xml:space="preserve">LUVA DE CORRER, PVC, SOLDÁVEL, DN 32MM, INSTALADO EM RAMAL OU SUB-RAMAL DE ÁGUA   FORNECIMENTO E INSTALAÇÃO. AF_12/2014</t>
  </si>
  <si>
    <t xml:space="preserve">LUVA DE REDUÇÃO, PVC, SOLDÁVEL, DN 40MM X 32MM, INSTALADO EM RAMAL OU SUB-RAMAL DE ÁGUA - FORNECIMENTO E INSTALAÇÃO. AF_12/2014</t>
  </si>
  <si>
    <t xml:space="preserve">LUVA SOLDÁVEL E COM ROSCA, PVC, SOLDÁVEL, DN 32MM X 1, INSTALADO EM RAMAL OU SUB-RAMAL DE ÁGUA - FORNECIMENTO E INSTALAÇÃO. AF_12/2014</t>
  </si>
  <si>
    <t xml:space="preserve">UNIÃO, PVC, SOLDÁVEL, DN 32MM, INSTALADO EM RAMAL OU SUB-RAMAL DE ÁGUA - FORNECIMENTO E INSTALAÇÃO. AF_12/2014</t>
  </si>
  <si>
    <t xml:space="preserve">ADAPTADOR CURTO COM BOLSA E ROSCA PARA REGISTRO, PVC, SOLDÁVEL, DN 32MM X 1, INSTALADO EM RAMAL OU SUB-RAMAL DE ÁGUA - FORNECIMENTO E INSTALAÇÃO. AF_12/2014</t>
  </si>
  <si>
    <t xml:space="preserve">CURVA DE TRANSPOSIÇÃO, PVC, SOLDÁVEL, DN 32MM, INSTALADO EM RAMAL OU SUB-RAMAL DE ÁGUA   FORNECIMENTO E INSTALAÇÃO. AF_12/2014</t>
  </si>
  <si>
    <t xml:space="preserve">TE, PVC, SOLDÁVEL, DN 20MM, INSTALADO EM RAMAL OU SUB-RAMAL DE ÁGUA - FORNECIMENTO E INSTALAÇÃO. AF_12/2014</t>
  </si>
  <si>
    <t xml:space="preserve">TÊ COM BUCHA DE LATÃO NA BOLSA CENTRAL, PVC, SOLDÁVEL, DN 20MM X 1/2, INSTALADO EM RAMAL OU SUB-RAMAL DE ÁGUA - FORNECIMENTO E INSTALAÇÃO. AF_12/2014</t>
  </si>
  <si>
    <t xml:space="preserve">TE, PVC, SOLDÁVEL, DN 25MM, INSTALADO EM RAMAL OU SUB-RAMAL DE ÁGUA - FORNECIMENTO E INSTALAÇÃO. AF_12/2014</t>
  </si>
  <si>
    <t xml:space="preserve">TÊ COM BUCHA DE LATÃO NA BOLSA CENTRAL, PVC, SOLDÁVEL, DN 25MM X 1/2, INSTALADO EM RAMAL OU SUB-RAMAL DE ÁGUA - FORNECIMENTO E INSTALAÇÃO. AF_12/2014</t>
  </si>
  <si>
    <t xml:space="preserve">TÊ DE REDUÇÃO, PVC, SOLDÁVEL, DN 25MM X 20MM, INSTALADO EM RAMAL OU SUB-RAMAL DE ÁGUA - FORNECIMENTO E INSTALAÇÃO. AF_12/2014</t>
  </si>
  <si>
    <t xml:space="preserve">TE, PVC, SOLDÁVEL, DN 32MM, INSTALADO EM RAMAL OU SUB-RAMAL DE ÁGUA - FORNECIMENTO E INSTALAÇÃO. AF_12/2014</t>
  </si>
  <si>
    <t xml:space="preserve">TÊ COM BUCHA DE LATÃO NA BOLSA CENTRAL, PVC, SOLDÁVEL, DN 32MM X 3/4, INSTALADO EM RAMAL OU SUB-RAMAL DE ÁGUA - FORNECIMENTO E INSTALAÇÃO. AF_12/2014</t>
  </si>
  <si>
    <t xml:space="preserve">TÊ DE REDUÇÃO, PVC, SOLDÁVEL, DN 32MM X 25MM, INSTALADO EM RAMAL OU SUB-RAMAL DE ÁGUA - FORNECIMENTO E INSTALAÇÃO. AF_12/2014</t>
  </si>
  <si>
    <t xml:space="preserve">JOELHO 90 GRAUS, PVC, SOLDÁVEL, DN 20MM, INSTALADO EM RAMAL DE DISTRIBUIÇÃO DE ÁGUA - FORNECIMENTO E INSTALAÇÃO. AF_12/2014</t>
  </si>
  <si>
    <t xml:space="preserve">JOELHO 45 GRAUS, PVC, SOLDÁVEL, DN 20MM, INSTALADO EM RAMAL DE DISTRIBUIÇÃO DE ÁGUA - FORNECIMENTO E INSTALAÇÃO. AF_12/2014</t>
  </si>
  <si>
    <t xml:space="preserve">CURVA 90 GRAUS, PVC, SOLDÁVEL, DN 20MM, INSTALADO EM RAMAL DE DISTRIBUIÇÃO DE ÁGUA - FORNECIMENTO E INSTALAÇÃO. AF_12/2014</t>
  </si>
  <si>
    <t xml:space="preserve">CURVA 45 GRAUS, PVC, SOLDÁVEL, DN 20MM, INSTALADO EM RAMAL DE DISTRIBUIÇÃO DE ÁGUA - FORNECIMENTO E INSTALAÇÃO. AF_12/2014</t>
  </si>
  <si>
    <t xml:space="preserve">JOELHO 90 GRAUS, PVC, SOLDÁVEL, DN 25MM, INSTALADO EM RAMAL DE DISTRIBUIÇÃO DE ÁGUA - FORNECIMENTO E INSTALAÇÃO. AF_12/2014</t>
  </si>
  <si>
    <t xml:space="preserve">JOELHO 45 GRAUS, PVC, SOLDÁVEL, DN 25MM, INSTALADO EM RAMAL DE DISTRIBUIÇÃO DE ÁGUA - FORNECIMENTO E INSTALAÇÃO. AF_12/2014</t>
  </si>
  <si>
    <t xml:space="preserve">CURVA 90 GRAUS, PVC, SOLDÁVEL, DN 25MM, INSTALADO EM RAMAL DE DISTRIBUIÇÃO DE ÁGUA - FORNECIMENTO E INSTALAÇÃO. AF_12/2014</t>
  </si>
  <si>
    <t xml:space="preserve">CURVA 45 GRAUS, PVC, SOLDÁVEL, DN 25MM, INSTALADO EM RAMAL DE DISTRIBUIÇÃO DE ÁGUA - FORNECIMENTO E INSTALAÇÃO. AF_12/2014</t>
  </si>
  <si>
    <t xml:space="preserve">JOELHO 90 GRAUS, PVC, SOLDÁVEL, DN 25MM, X 3/4 INSTALADO EM RAMAL DE DISTRIBUIÇÃO DE ÁGUA - FORNECIMENTO E INSTALAÇÃO. AF_12/2014</t>
  </si>
  <si>
    <t xml:space="preserve">JOELHO 90 GRAUS, PVC, SOLDÁVEL, DN 32MM, INSTALADO EM RAMAL DE DISTRIBUIÇÃO DE ÁGUA - FORNECIMENTO E INSTALAÇÃO. AF_12/2014</t>
  </si>
  <si>
    <t xml:space="preserve">JOELHO 45 GRAUS, PVC, SOLDÁVEL, DN 32MM, INSTALADO EM RAMAL DE DISTRIBUIÇÃO DE ÁGUA - FORNECIMENTO E INSTALAÇÃO. AF_12/2014</t>
  </si>
  <si>
    <t xml:space="preserve">CURVA 90 GRAUS, PVC, SOLDÁVEL, DN 32MM, INSTALADO EM RAMAL DE DISTRIBUIÇÃO DE ÁGUA - FORNECIMENTO E INSTALAÇÃO. AF_12/2014</t>
  </si>
  <si>
    <t xml:space="preserve">CURVA 45 GRAUS, PVC, SOLDÁVEL, DN 32MM, INSTALADO EM RAMAL DE DISTRIBUIÇÃO DE ÁGUA - FORNECIMENTO E INSTALAÇÃO. AF_12/2014</t>
  </si>
  <si>
    <t xml:space="preserve">LUVA, PVC, SOLDÁVEL, DN 20MM, INSTALADO EM RAMAL DE DISTRIBUIÇÃO DE ÁGUA - FORNECIMENTO E INSTALAÇÃO. AF_12/2014</t>
  </si>
  <si>
    <t xml:space="preserve">LUVA DE CORRER, PVC, SOLDÁVEL, DN 20MM, INSTALADO EM RAMAL DE DISTRIBUIÇÃO DE ÁGUA - FORNECIMENTO E INSTALAÇÃO. AF_12/2014</t>
  </si>
  <si>
    <t xml:space="preserve">LUVA DE REDUÇÃO, PVC, SOLDÁVEL, DN 25MM X 20MM, INSTALADO EM RAMAL DE DISTRIBUIÇÃO DE ÁGUA - FORNECIMENTO E INSTALAÇÃO. AF_12/2014</t>
  </si>
  <si>
    <t xml:space="preserve">LUVA COM BUCHA DE LATÃO, PVC, SOLDÁVEL, DN 20MM X 1/2, INSTALADO EM RAMAL DE DISTRIBUIÇÃO DE ÁGUA - FORNECIMENTO E INSTALAÇÃO. AF_12/2014</t>
  </si>
  <si>
    <t xml:space="preserve">UNIÃO, PVC, SOLDÁVEL, DN 20MM, INSTALADO EM RAMAL DE DISTRIBUIÇÃO DE ÁGUA - FORNECIMENTO E INSTALAÇÃO. AF_12/2014</t>
  </si>
  <si>
    <t xml:space="preserve">ADAPTADOR CURTO COM BOLSA E ROSCA PARA REGISTRO, PVC, SOLDÁVEL, DN 20MM X 1/2, INSTALADO EM RAMAL DE DISTRIBUIÇÃO DE ÁGUA - FORNECIMENTO E INSTALAÇÃO. AF_12/2014</t>
  </si>
  <si>
    <t xml:space="preserve">CURVA DE TRANSPOSIÇÃO, PVC, SOLDÁVEL, DN 20MM, INSTALADO EM RAMAL DE DISTRIBUIÇÃO DE ÁGUA   FORNECIMENTO E INSTALAÇÃO. AF_12/2014</t>
  </si>
  <si>
    <t xml:space="preserve">LUVA, PVC, SOLDÁVEL, DN 25MM, INSTALADO EM RAMAL DE DISTRIBUIÇÃO DE ÁGUA - FORNECIMENTO E INSTALAÇÃO. AF_12/2014</t>
  </si>
  <si>
    <t xml:space="preserve">LUVA DE CORRER, PVC, SOLDÁVEL, DN 25MM, INSTALADO EM RAMAL DE DISTRIBUIÇÃO DE ÁGUA - FORNECIMENTO E INSTALAÇÃO. AF_12/2014</t>
  </si>
  <si>
    <t xml:space="preserve">LUVA DE REDUÇÃO, PVC, SOLDÁVEL, DN 32MM X 25MM, INSTALADO EM RAMAL DE DISTRIBUIÇÃO DE ÁGUA - FORNECIMENTO E INSTALAÇÃO. AF_12/2014</t>
  </si>
  <si>
    <t xml:space="preserve">LUVA COM BUCHA DE LATÃO, PVC, SOLDÁVEL, DN 25MM X 3/4, INSTALADO EM RAMAL DE DISTRIBUIÇÃO DE ÁGUA - FORNECIMENTO E INSTALAÇÃO. AF_12/2014</t>
  </si>
  <si>
    <t xml:space="preserve">UNIÃO, PVC, SOLDÁVEL, DN 25MM, INSTALADO EM RAMAL DE DISTRIBUIÇÃO DE ÁGUA - FORNECIMENTO E INSTALAÇÃO. AF_12/2014</t>
  </si>
  <si>
    <t xml:space="preserve">ADAPTADOR CURTO COM BOLSA E ROSCA PARA REGISTRO, PVC, SOLDÁVEL, DN 25MM X 3/4, INSTALADO EM RAMAL DE DISTRIBUIÇÃO DE ÁGUA - FORNECIMENTO E INSTALAÇÃO. AF_12/2014</t>
  </si>
  <si>
    <t xml:space="preserve">CURVA DE TRANSPOSIÇÃO, PVC, SOLDÁVEL, DN 25MM, INSTALADO EM RAMAL DE DISTRIBUIÇÃO DE ÁGUA   FORNECIMENTO E INSTALAÇÃO. AF_12/2014</t>
  </si>
  <si>
    <t xml:space="preserve">LUVA, PVC, SOLDÁVEL, DN 32MM, INSTALADO EM RAMAL DE DISTRIBUIÇÃO DE ÁGUA - FORNECIMENTO E INSTALAÇÃO. AF_12/2014</t>
  </si>
  <si>
    <t xml:space="preserve">LUVA DE CORRER, PVC, SOLDÁVEL, DN 32MM, INSTALADO EM RAMAL DE DISTRIBUIÇÃO DE ÁGUA   FORNECIMENTO E INSTALAÇÃO. AF_12/2014</t>
  </si>
  <si>
    <t xml:space="preserve">LUVA DE REDUÇÃO, PVC, SOLDÁVEL, DN 40MM X 32MM, INSTALADO EM RAMAL DE DISTRIBUIÇÃO DE ÁGUA - FORNECIMENTO E INSTALAÇÃO. AF_12/2014</t>
  </si>
  <si>
    <t xml:space="preserve">LUVA SOLDÁVEL E COM ROSCA, PVC, SOLDÁVEL, DN 32MM X 1, INSTALADO EM RAMAL DE DISTRIBUIÇÃO DE ÁGUA - FORNECIMENTO E INSTALAÇÃO. AF_12/2014</t>
  </si>
  <si>
    <t xml:space="preserve">UNIÃO, PVC, SOLDÁVEL, DN 32MM, INSTALADO EM RAMAL DE DISTRIBUIÇÃO DE ÁGUA - FORNECIMENTO E INSTALAÇÃO. AF_12/2014</t>
  </si>
  <si>
    <t xml:space="preserve">ADAPTADOR CURTO COM BOLSA E ROSCA PARA REGISTRO, PVC, SOLDÁVEL, DN 32MM X 1, INSTALADO EM RAMAL DE DISTRIBUIÇÃO DE ÁGUA - FORNECIMENTO E INSTALAÇÃO. AF_12/2014</t>
  </si>
  <si>
    <t xml:space="preserve">CURVA DE TRANSPOSIÇÃO, PVC, SOLDÁVEL, DN 32MM, INSTALADO EM RAMAL DE DISTRIBUIÇÃO DE ÁGUA   FORNECIMENTO E INSTALAÇÃO. AF_12/2014</t>
  </si>
  <si>
    <t xml:space="preserve">TE, PVC, SOLDÁVEL, DN 20MM, INSTALADO EM RAMAL DE DISTRIBUIÇÃO DE ÁGUA - FORNECIMENTO E INSTALAÇÃO. AF_12/2014</t>
  </si>
  <si>
    <t xml:space="preserve">TÊ SOLDÁVEL E COM ROSCA NA BOLSA CENTRAL, PVC, SOLDÁVEL, DN 20MM X 1/2, INSTALADO EM RAMAL DE DISTRIBUIÇÃO DE ÁGUA - FORNECIMENTO E INSTALAÇÃO. AF_12/2014</t>
  </si>
  <si>
    <t xml:space="preserve">TE, PVC, SOLDÁVEL, DN 25MM, INSTALADO EM RAMAL DE DISTRIBUIÇÃO DE ÁGUA - FORNECIMENTO E INSTALAÇÃO. AF_12/2014</t>
  </si>
  <si>
    <t xml:space="preserve">TÊ COM BUCHA DE LATÃO NA BOLSA CENTRAL, PVC, SOLDÁVEL, DN 25MM X 1/2, INSTALADO EM RAMAL DE DISTRIBUIÇÃO DE ÁGUA - FORNECIMENTO E INSTALAÇÃO. AF_12/2014</t>
  </si>
  <si>
    <t xml:space="preserve">TÊ DE REDUÇÃO, PVC, SOLDÁVEL, DN 25MM X 20MM, INSTALADO EM RAMAL DE DISTRIBUIÇÃO DE ÁGUA - FORNECIMENTO E INSTALAÇÃO. AF_12/2014</t>
  </si>
  <si>
    <t xml:space="preserve">TE, PVC, SOLDÁVEL, DN 32MM, INSTALADO EM RAMAL DE DISTRIBUIÇÃO DE ÁGUA - FORNECIMENTO E INSTALAÇÃO. AF_12/2014</t>
  </si>
  <si>
    <t xml:space="preserve">TÊ COM BUCHA DE LATÃO NA BOLSA CENTRAL, PVC, SOLDÁVEL, DN 32MM X 3/4, INSTALADO EM RAMAL DE DISTRIBUIÇÃO DE ÁGUA - FORNECIMENTO E INSTALAÇÃO. AF_12/2014</t>
  </si>
  <si>
    <t xml:space="preserve">TÊ DE REDUÇÃO, PVC, SOLDÁVEL, DN 32MM X 25MM, INSTALADO EM RAMAL DE DISTRIBUIÇÃO DE ÁGUA - FORNECIMENTO E INSTALAÇÃO. AF_12/2014</t>
  </si>
  <si>
    <t xml:space="preserve">JOELHO 90 GRAUS, PVC, SOLDÁVEL, DN 25MM, INSTALADO EM PRUMADA DE ÁGUA - FORNECIMENTO E INSTALAÇÃO. AF_12/2014</t>
  </si>
  <si>
    <t xml:space="preserve">JOELHO 45 GRAUS, PVC, SOLDÁVEL, DN 25MM, INSTALADO EM PRUMADA DE ÁGUA - FORNECIMENTO E INSTALAÇÃO. AF_12/2014</t>
  </si>
  <si>
    <t xml:space="preserve">CURVA 90 GRAUS, PVC, SOLDÁVEL, DN 25MM, INSTALADO EM PRUMADA DE ÁGUA - FORNECIMENTO E INSTALAÇÃO. AF_12/2014</t>
  </si>
  <si>
    <t xml:space="preserve">CURVA 45 GRAUS, PVC, SOLDÁVEL, DN 25MM, INSTALADO EM PRUMADA DE ÁGUA - FORNECIMENTO E INSTALAÇÃO. AF_12/2014</t>
  </si>
  <si>
    <t xml:space="preserve">JOELHO 90 GRAUS, PVC, SOLDÁVEL, DN 32MM, INSTALADO EM PRUMADA DE ÁGUA - FORNECIMENTO E INSTALAÇÃO. AF_12/2014</t>
  </si>
  <si>
    <t xml:space="preserve">JOELHO 45 GRAUS, PVC, SOLDÁVEL, DN 32MM, INSTALADO EM PRUMADA DE ÁGUA - FORNECIMENTO E INSTALAÇÃO. AF_12/2014</t>
  </si>
  <si>
    <t xml:space="preserve">CURVA 90 GRAUS, PVC, SOLDÁVEL, DN 32MM, INSTALADO EM PRUMADA DE ÁGUA - FORNECIMENTO E INSTALAÇÃO. AF_12/2014</t>
  </si>
  <si>
    <t xml:space="preserve">CURVA 45 GRAUS, PVC, SOLDÁVEL, DN 32MM, INSTALADO EM PRUMADA DE ÁGUA - FORNECIMENTO E INSTALAÇÃO. AF_12/2014</t>
  </si>
  <si>
    <t xml:space="preserve">JOELHO 90 GRAUS, PVC, SOLDÁVEL, DN 40MM, INSTALADO EM PRUMADA DE ÁGUA - FORNECIMENTO E INSTALAÇÃO. AF_12/2014</t>
  </si>
  <si>
    <t xml:space="preserve">JOELHO 45 GRAUS, PVC, SOLDÁVEL, DN 40MM, INSTALADO EM PRUMADA DE ÁGUA - FORNECIMENTO E INSTALAÇÃO. AF_12/2014</t>
  </si>
  <si>
    <t xml:space="preserve">CURVA 90 GRAUS, PVC, SOLDÁVEL, DN 40MM, INSTALADO EM PRUMADA DE ÁGUA - FORNECIMENTO E INSTALAÇÃO. AF_12/2014</t>
  </si>
  <si>
    <t xml:space="preserve">CURVA 45 GRAUS, PVC, SOLDÁVEL, DN 40MM, INSTALADO EM PRUMADA DE ÁGUA - FORNECIMENTO E INSTALAÇÃO. AF_12/2014</t>
  </si>
  <si>
    <t xml:space="preserve">JOELHO 90 GRAUS, PVC, SOLDÁVEL, DN 50MM, INSTALADO EM PRUMADA DE ÁGUA - FORNECIMENTO E INSTALAÇÃO. AF_12/2014</t>
  </si>
  <si>
    <t xml:space="preserve">JOELHO 45 GRAUS, PVC, SOLDÁVEL, DN 50MM, INSTALADO EM PRUMADA DE ÁGUA - FORNECIMENTO E INSTALAÇÃO. AF_12/2014</t>
  </si>
  <si>
    <t xml:space="preserve">CURVA 90 GRAUS, PVC, SOLDÁVEL, DN 50MM, INSTALADO EM PRUMADA DE ÁGUA - FORNECIMENTO E INSTALAÇÃO. AF_12/2014</t>
  </si>
  <si>
    <t xml:space="preserve">CURVA 45 GRAUS, PVC, SOLDÁVEL, DN 50MM, INSTALADO EM PRUMADA DE ÁGUA - FORNECIMENTO E INSTALAÇÃO. AF_12/2014</t>
  </si>
  <si>
    <t xml:space="preserve">JOELHO 90 GRAUS, PVC, SOLDÁVEL, DN 60MM, INSTALADO EM PRUMADA DE ÁGUA - FORNECIMENTO E INSTALAÇÃO. AF_12/2014</t>
  </si>
  <si>
    <t xml:space="preserve">JOELHO 45 GRAUS, PVC, SOLDÁVEL, DN 60MM, INSTALADO EM PRUMADA DE ÁGUA - FORNECIMENTO E INSTALAÇÃO. AF_12/2014</t>
  </si>
  <si>
    <t xml:space="preserve">CURVA 90 GRAUS, PVC, SOLDÁVEL, DN 60MM, INSTALADO EM PRUMADA DE ÁGUA - FORNECIMENTO E INSTALAÇÃO. AF_12/2014</t>
  </si>
  <si>
    <t xml:space="preserve">CURVA 45 GRAUS, PVC, SOLDÁVEL, DN 60MM, INSTALADO EM PRUMADA DE ÁGUA - FORNECIMENTO E INSTALAÇÃO. AF_12/2014</t>
  </si>
  <si>
    <t xml:space="preserve">JOELHO 90 GRAUS, PVC, SOLDÁVEL, DN 75MM, INSTALADO EM PRUMADA DE ÁGUA - FORNECIMENTO E INSTALAÇÃO. AF_12/2014</t>
  </si>
  <si>
    <t xml:space="preserve">JOELHO 90 GRAUS, PVC, SERIE R, ÁGUA PLUVIAL, DN 40 MM, JUNTA SOLDÁVEL, FORNECIDO E INSTALADO EM RAMAL DE ENCAMINHAMENTO. AF_12/2014</t>
  </si>
  <si>
    <t xml:space="preserve">JOELHO 45 GRAUS, PVC, SOLDÁVEL, DN 75MM, INSTALADO EM PRUMADA DE ÁGUA - FORNECIMENTO E INSTALAÇÃO. AF_12/2014</t>
  </si>
  <si>
    <t xml:space="preserve">JOELHO 45 GRAUS, PVC, SERIE R, ÁGUA PLUVIAL, DN 40 MM, JUNTA SOLDÁVEL, FORNECIDO E INSTALADO EM RAMAL DE ENCAMINHAMENTO. AF_12/2014</t>
  </si>
  <si>
    <t xml:space="preserve">CURVA 90 GRAUS, PVC, SOLDÁVEL, DN 75MM, INSTALADO EM PRUMADA DE ÁGUA - FORNECIMENTO E INSTALAÇÃO. AF_12/2014</t>
  </si>
  <si>
    <t xml:space="preserve">JOELHO 90 GRAUS, PVC, SERIE R, ÁGUA PLUVIAL, DN 50 MM, JUNTA ELÁSTICA, FORNECIDO E INSTALADO EM RAMAL DE ENCAMINHAMENTO. AF_12/2014</t>
  </si>
  <si>
    <t xml:space="preserve">CURVA 45 GRAUS, PVC, SOLDÁVEL, DN 75MM, INSTALADO EM PRUMADA DE ÁGUA - FORNECIMENTO E INSTALAÇÃO. AF_12/2014</t>
  </si>
  <si>
    <t xml:space="preserve">JOELHO 45 GRAUS, PVC, SERIE R, ÁGUA PLUVIAL, DN 50 MM, JUNTA ELÁSTICA, FORNECIDO E INSTALADO EM RAMAL DE ENCAMINHAMENTO. AF_12/2014</t>
  </si>
  <si>
    <t xml:space="preserve">JOELHO 90 GRAUS, PVC, SOLDÁVEL, DN 85MM, INSTALADO EM PRUMADA DE ÁGUA - FORNECIMENTO E INSTALAÇÃO. AF_12/2014</t>
  </si>
  <si>
    <t xml:space="preserve">JOELHO 90 GRAUS, PVC, SERIE R, ÁGUA PLUVIAL, DN 75 MM, JUNTA ELÁSTICA, FORNECIDO E INSTALADO EM RAMAL DE ENCAMINHAMENTO. AF_12/2014</t>
  </si>
  <si>
    <t xml:space="preserve">JOELHO 45 GRAUS, PVC, SOLDÁVEL, DN 85MM, INSTALADO EM PRUMADA DE ÁGUA - FORNECIMENTO E INSTALAÇÃO. AF_12/2014</t>
  </si>
  <si>
    <t xml:space="preserve">JOELHO 45 GRAUS, PVC, SERIE R, ÁGUA PLUVIAL, DN 75 MM, JUNTA ELÁSTICA, FORNECIDO E INSTALADO EM RAMAL DE ENCAMINHAMENTO. AF_12/2014</t>
  </si>
  <si>
    <t xml:space="preserve">CURVA 90 GRAUS, PVC, SOLDÁVEL, DN 85MM, INSTALADO EM PRUMADA DE ÁGUA - FORNECIMENTO E INSTALAÇÃO. AF_12/2014</t>
  </si>
  <si>
    <t xml:space="preserve">CURVA 87 GRAUS E 30 MINUTOS, PVC, SERIE R, ÁGUA PLUVIAL, DN 75 MM, JUNTA ELÁSTICA, FORNECIDO E INSTALADO EM RAMAL DE ENCAMINHAMENTO. AF_12/2014</t>
  </si>
  <si>
    <t xml:space="preserve">CURVA 45 GRAUS, PVC, SOLDÁVEL, DN 85MM, INSTALADO EM PRUMADA DE ÁGUA - FORNECIMENTO E INSTALAÇÃO. AF_12/2014</t>
  </si>
  <si>
    <t xml:space="preserve">LUVA, PVC, SOLDÁVEL, DN 25MM, INSTALADO EM PRUMADA DE ÁGUA - FORNECIMENTO E INSTALAÇÃO. AF_12/2014</t>
  </si>
  <si>
    <t xml:space="preserve">JOELHO 90 GRAUS, PVC, SERIE R, ÁGUA PLUVIAL, DN 100 MM, JUNTA ELÁSTICA, FORNECIDO E INSTALADO EM RAMAL DE ENCAMINHAMENTO. AF_12/2014</t>
  </si>
  <si>
    <t xml:space="preserve">LUVA DE CORRER, PVC, SOLDÁVEL, DN 25MM, INSTALADO EM PRUMADA DE ÁGUA - FORNECIMENTO E INSTALAÇÃO. AF_12/2014</t>
  </si>
  <si>
    <t xml:space="preserve">JOELHO 45 GRAUS, PVC, SERIE R, ÁGUA PLUVIAL, DN 100 MM, JUNTA ELÁSTICA, FORNECIDO E INSTALADO EM RAMAL DE ENCAMINHAMENTO. AF_12/2014</t>
  </si>
  <si>
    <t xml:space="preserve">LUVA DE REDUÇÃO, PVC, SOLDÁVEL, DN 32MM X 25MM, INSTALADO EM PRUMADA DE ÁGUA - FORNECIMENTO E INSTALAÇÃO. AF_12/2014</t>
  </si>
  <si>
    <t xml:space="preserve">JOELHO 45 GRAUS PARA PÉ DE COLUNA, PVC, SERIE R, ÁGUA PLUVIAL, DN 100 MM, JUNTA ELÁSTICA, FORNECIDO E INSTALADO EM RAMAL DE ENCAMINHAMENTO. AF_12/2014</t>
  </si>
  <si>
    <t xml:space="preserve">LUVA SOLDÁVEL E COM ROSCA, PVC, SOLDÁVEL, DN 25MM X 3/4, INSTALADO EM PRUMADA DE ÁGUA - FORNECIMENTO E INSTALAÇÃO. AF_12/2014</t>
  </si>
  <si>
    <t xml:space="preserve">CURVA 87 GRAUS E 30 MINUTOS, PVC, SERIE R, ÁGUA PLUVIAL, DN 100 MM, JUNTA ELÁSTICA, FORNECIDO E INSTALADO EM RAMAL DE ENCAMINHAMENTO. AF_12/2014</t>
  </si>
  <si>
    <t xml:space="preserve">UNIÃO, PVC, SOLDÁVEL, DN 25MM, INSTALADO EM PRUMADA DE ÁGUA - FORNECIMENTO E INSTALAÇÃO. AF_12/2014</t>
  </si>
  <si>
    <t xml:space="preserve">ADAPTADOR CURTO COM BOLSA E ROSCA PARA REGISTRO, PVC, SOLDÁVEL, DN 25MM X 3/4, INSTALADO EM PRUMADA DE ÁGUA - FORNECIMENTO E INSTALAÇÃO. AF_12/2014</t>
  </si>
  <si>
    <t xml:space="preserve">CURVA DE TRANSPOSIÇÃO, PVC, SOLDÁVEL, DN 25MM, INSTALADO EM PRUMADA DE ÁGUA  - FORNECIMENTO E INSTALAÇÃO. AF_12/2014</t>
  </si>
  <si>
    <t xml:space="preserve">LUVA, PVC, SOLDÁVEL, DN 32MM, INSTALADO EM PRUMADA DE ÁGUA - FORNECIMENTO E INSTALAÇÃO. AF_12/2014</t>
  </si>
  <si>
    <t xml:space="preserve">LUVA DE CORRER, PVC, SOLDÁVEL, DN 32MM, INSTALADO EM PRUMADA DE ÁGUA - FORNECIMENTO E INSTALAÇÃO. AF_12/2014</t>
  </si>
  <si>
    <t xml:space="preserve">LUVA SIMPLES, PVC, SERIE R, ÁGUA PLUVIAL, DN 40 MM, JUNTA SOLDÁVEL, FORNECIDO E INSTALADO EM RAMAL DE ENCAMINHAMENTO. AF_12/2014</t>
  </si>
  <si>
    <t xml:space="preserve">LUVA SIMPLES, PVC, SERIE R, ÁGUA PLUVIAL, DN 50 MM, JUNTA ELÁSTICA, FORNECIDO E INSTALADO EM RAMAL DE ENCAMINHAMENTO. AF_12/2014</t>
  </si>
  <si>
    <t xml:space="preserve">BUCHA DE REDUÇÃO LONGA, PVC, SERIE R, ÁGUA PLUVIAL, DN 50 X 40 MM, JUNTA ELÁSTICA, FORNECIDO E INSTALADO EM RAMAL DE ENCAMINHAMENTO. AF_12/2014</t>
  </si>
  <si>
    <t xml:space="preserve">LUVA SIMPLES, PVC, SERIE R, ÁGUA PLUVIAL, DN 75 MM, JUNTA ELÁSTICA, FORNECIDO E INSTALADO EM RAMAL DE ENCAMINHAMENTO. AF_12/2014</t>
  </si>
  <si>
    <t xml:space="preserve">LUVA DE CORRER, PVC, SERIE R, ÁGUA PLUVIAL, DN 75 MM, JUNTA ELÁSTICA, FORNECIDO E INSTALADO EM RAMAL DE ENCAMINHAMENTO. AF_12/2014</t>
  </si>
  <si>
    <t xml:space="preserve">REDUÇÃO EXCÊNTRICA, PVC, SERIE R, ÁGUA PLUVIAL, DN 75 X 50 MM, JUNTA ELÁSTICA, FORNECIDO E INSTALADO EM RAMAL DE ENCAMINHAMENTO. AF_12/2014</t>
  </si>
  <si>
    <t xml:space="preserve">TÊ DE INSPEÇÃO, PVC, SERIE R, ÁGUA PLUVIAL, DN 75 MM, JUNTA ELÁSTICA, FORNECIDO E INSTALADO EM RAMAL DE ENCAMINHAMENTO. AF_12/2014</t>
  </si>
  <si>
    <t xml:space="preserve">LUVA SOLDÁVEL E COM ROSCA, PVC, SOLDÁVEL, DN 32MM X 1, INSTALADO EM PRUMADA DE ÁGUA - FORNECIMENTO E INSTALAÇÃO. AF_12/2014</t>
  </si>
  <si>
    <t xml:space="preserve">UNIÃO, PVC, SOLDÁVEL, DN 32MM, INSTALADO EM PRUMADA DE ÁGUA - FORNECIMENTO E INSTALAÇÃO. AF_12/2014</t>
  </si>
  <si>
    <t xml:space="preserve">ADAPTADOR CURTO COM BOLSA E ROSCA PARA REGISTRO, PVC, SOLDÁVEL, DN 32MM X 1, INSTALADO EM PRUMADA DE ÁGUA - FORNECIMENTO E INSTALAÇÃO. AF_12/2014</t>
  </si>
  <si>
    <t xml:space="preserve">LUVA SIMPLES, PVC, SERIE R, ÁGUA PLUVIAL, DN 100 MM, JUNTA ELÁSTICA, FORNECIDO E INSTALADO EM RAMAL DE ENCAMINHAMENTO. AF_12/2014</t>
  </si>
  <si>
    <t xml:space="preserve">CURVA DE TRANSPOSIÇÃO, PVC, SOLDÁVEL, DN 32MM, INSTALADO EM PRUMADA DE ÁGUA   FORNECIMENTO E INSTALAÇÃO. AF_12/2014</t>
  </si>
  <si>
    <t xml:space="preserve">LUVA DE CORRER, PVC, SERIE R, ÁGUA PLUVIAL, DN 100 MM, JUNTA ELÁSTICA, FORNECIDO E INSTALADO EM RAMAL DE ENCAMINHAMENTO. AF_12/2014</t>
  </si>
  <si>
    <t xml:space="preserve">REDUÇÃO EXCÊNTRICA, PVC, SERIE R, ÁGUA PLUVIAL, DN 100 X 75 MM, JUNTA ELÁSTICA, FORNECIDO E INSTALADO EM RAMAL DE ENCAMINHAMENTO. AF_12/2014</t>
  </si>
  <si>
    <t xml:space="preserve">LUVA, PVC, SOLDÁVEL, DN 40MM, INSTALADO EM PRUMADA DE ÁGUA - FORNECIMENTO E INSTALAÇÃO. AF_12/2014</t>
  </si>
  <si>
    <t xml:space="preserve">TÊ DE INSPEÇÃO, PVC, SERIE R, ÁGUA PLUVIAL, DN 100 MM, JUNTA ELÁSTICA, FORNECIDO E INSTALADO EM RAMAL DE ENCAMINHAMENTO. AF_12/2014</t>
  </si>
  <si>
    <t xml:space="preserve">JUNÇÃO SIMPLES, PVC, SERIE R, ÁGUA PLUVIAL, DN 40 MM, JUNTA SOLDÁVEL, FORNECIDO E INSTALADO EM RAMAL DE ENCAMINHAMENTO. AF_12/2014</t>
  </si>
  <si>
    <t xml:space="preserve">LUVA DE REDUÇÃO, PVC, SOLDÁVEL, DN 40MM X 32MM, INSTALADO EM PRUMADA DE ÁGUA - FORNECIMENTO E INSTALAÇÃO. AF_12/2014</t>
  </si>
  <si>
    <t xml:space="preserve">JUNÇÃO SIMPLES, PVC, SERIE R, ÁGUA PLUVIAL, DN 50 MM, JUNTA ELÁSTICA, FORNECIDO E INSTALADO EM RAMAL DE ENCAMINHAMENTO. AF_12/2014</t>
  </si>
  <si>
    <t xml:space="preserve">LUVA COM ROSCA, PVC, SOLDÁVEL, DN 40MM X 1.1/4, INSTALADO EM PRUMADA DE ÁGUA - FORNECIMENTO E INSTALAÇÃO. AF_12/2014</t>
  </si>
  <si>
    <t xml:space="preserve">JUNÇÃO SIMPLES, PVC, SERIE R, ÁGUA PLUVIAL, DN 75 X 75 MM, JUNTA ELÁSTICA, FORNECIDO E INSTALADO EM RAMAL DE ENCAMINHAMENTO. AF_12/2014</t>
  </si>
  <si>
    <t xml:space="preserve">TÊ, PVC, SERIE R, ÁGUA PLUVIAL, DN 75 MM, JUNTA ELÁSTICA, FORNECIDO E INSTALADO EM RAMAL DE ENCAMINHAMENTO. AF_12/2014</t>
  </si>
  <si>
    <t xml:space="preserve">JUNÇÃO SIMPLES, PVC, SERIE R, ÁGUA PLUVIAL, DN 100 X 100 MM, JUNTA ELÁSTICA, FORNECIDO E INSTALADO EM RAMAL DE ENCAMINHAMENTO. AF_12/2014</t>
  </si>
  <si>
    <t xml:space="preserve">UNIÃO, PVC, SOLDÁVEL, DN 40MM, INSTALADO EM PRUMADA DE ÁGUA - FORNECIMENTO E INSTALAÇÃO. AF_12/2014</t>
  </si>
  <si>
    <t xml:space="preserve">JUNÇÃO SIMPLES, PVC, SERIE R, ÁGUA PLUVIAL, DN 100 X 75 MM, JUNTA ELÁSTICA, FORNECIDO E INSTALADO EM RAMAL DE ENCAMINHAMENTO. AF_12/2014</t>
  </si>
  <si>
    <t xml:space="preserve">ADAPTADOR CURTO COM BOLSA E ROSCA PARA REGISTRO, PVC, SOLDÁVEL, DN 40MM X 1.1/2, INSTALADO EM PRUMADA DE ÁGUA - FORNECIMENTO E INSTALAÇÃO. AF_12/2014</t>
  </si>
  <si>
    <t xml:space="preserve">TÊ, PVC, SERIE R, ÁGUA PLUVIAL, DN 100 X 100 MM, JUNTA ELÁSTICA, FORNECIDO E INSTALADO EM RAMAL DE ENCAMINHAMENTO. AF_12/2014</t>
  </si>
  <si>
    <t xml:space="preserve">ADAPTADOR CURTO COM BOLSA E ROSCA PARA REGISTRO, PVC, SOLDÁVEL, DN 40MM X 1.1/4, INSTALADO EM PRUMADA DE ÁGUA - FORNECIMENTO E INSTALAÇÃO. AF_12/2014</t>
  </si>
  <si>
    <t xml:space="preserve">TÊ, PVC, SERIE R, ÁGUA PLUVIAL, DN 100 X 75 MM, JUNTA ELÁSTICA, FORNECIDO E INSTALADO EM RAMAL DE ENCAMINHAMENTO. AF_12/2014</t>
  </si>
  <si>
    <t xml:space="preserve">JUNÇÃO DUPLA, PVC, SERIE R, ÁGUA PLUVIAL, DN 100 X 100 X 100 MM, JUNTA ELÁSTICA, FORNECIDO E INSTALADO EM RAMAL DE ENCAMINHAMENTO. AF_12/2014</t>
  </si>
  <si>
    <t xml:space="preserve">LUVA, PVC, SOLDÁVEL, DN 50MM, INSTALADO EM PRUMADA DE ÁGUA - FORNECIMENTO E INSTALAÇÃO. AF_12/2014</t>
  </si>
  <si>
    <t xml:space="preserve">LUVA DE CORRER, PVC, SOLDÁVEL, DN 50MM, INSTALADO EM PRUMADA DE ÁGUA - FORNECIMENTO E INSTALAÇÃO. AF_12/2014</t>
  </si>
  <si>
    <t xml:space="preserve">LUVA DE REDUÇÃO, PVC, SOLDÁVEL, DN 50MM X 25MM, INSTALADO EM PRUMADA DE ÁGUA   FORNECIMENTO E INSTALAÇÃO. AF_12/2014</t>
  </si>
  <si>
    <t xml:space="preserve">JOELHO 90 GRAUS, PVC, SERIE R, ÁGUA PLUVIAL, DN 75 MM, JUNTA ELÁSTICA, FORNECIDO E INSTALADO EM CONDUTORES VERTICAIS DE ÁGUAS PLUVIAIS. AF_12/2014</t>
  </si>
  <si>
    <t xml:space="preserve">JOELHO 45 GRAUS, PVC, SERIE R, ÁGUA PLUVIAL, DN 75 MM, JUNTA ELÁSTICA, FORNECIDO E INSTALADO EM CONDUTORES VERTICAIS DE ÁGUAS PLUVIAIS. AF_12/2014</t>
  </si>
  <si>
    <t xml:space="preserve">CURVA 87 GRAUS E 30 MINUTOS, PVC, SERIE R, ÁGUA PLUVIAL, DN 75 MM, JUNTA ELÁSTICA, FORNECIDO E INSTALADO EM CONDUTORES VERTICAIS DE ÁGUAS PLUVIAIS. AF_12/2014</t>
  </si>
  <si>
    <t xml:space="preserve">JOELHO 90 GRAUS, PVC, SERIE R, ÁGUA PLUVIAL, DN 100 MM, JUNTA ELÁSTICA, FORNECIDO E INSTALADO EM CONDUTORES VERTICAIS DE ÁGUAS PLUVIAIS. AF_12/2014</t>
  </si>
  <si>
    <t xml:space="preserve">JOELHO 45 GRAUS, PVC, SERIE R, ÁGUA PLUVIAL, DN 100 MM, JUNTA ELÁSTICA, FORNECIDO E INSTALADO EM CONDUTORES VERTICAIS DE ÁGUAS PLUVIAIS. AF_12/2014</t>
  </si>
  <si>
    <t xml:space="preserve">JOELHO 45 GRAUS PARA PÉ DE COLUNA, PVC, SERIE R, ÁGUA PLUVIAL, DN 100 MM, JUNTA ELÁSTICA, FORNECIDO E INSTALADO EM CONDUTORES VERTICAIS DE ÁGUAS PLUVIAIS. AF_12/2014</t>
  </si>
  <si>
    <t xml:space="preserve">CURVA 87 GRAUS E 30 MINUTOS, PVC, SERIE R, ÁGUA PLUVIAL, DN 100 MM, JUNTA ELÁSTICA, FORNECIDO E INSTALADO EM CONDUTORES VERTICAIS DE ÁGUAS PLUVIAIS. AF_12/2014</t>
  </si>
  <si>
    <t xml:space="preserve">JOELHO 90 GRAUS, PVC, SERIE R, ÁGUA PLUVIAL, DN 150 MM, JUNTA ELÁSTICA, FORNECIDO E INSTALADO EM CONDUTORES VERTICAIS DE ÁGUAS PLUVIAIS. AF_12/2014</t>
  </si>
  <si>
    <t xml:space="preserve">JOELHO 45 GRAUS, PVC, SERIE R, ÁGUA PLUVIAL, DN 150 MM, JUNTA ELÁSTICA, FORNECIDO E INSTALADO EM CONDUTORES VERTICAIS DE ÁGUAS PLUVIAIS. AF_12/2014</t>
  </si>
  <si>
    <t xml:space="preserve">CURVA 87 GRAUS E 30 MINUTOS, PVC, SERIE R, ÁGUA PLUVIAL, DN 150 MM, JUNTA ELÁSTICA, FORNECIDO E INSTALADO EM CONDUTORES VERTICAIS DE ÁGUAS PLUVIAIS. AF_12/2014</t>
  </si>
  <si>
    <t xml:space="preserve">LUVA COM ROSCA, PVC, SOLDÁVEL, DN 50MM X 1.1/2, INSTALADO EM PRUMADA DE ÁGUA - FORNECIMENTO E INSTALAÇÃO. AF_12/2014</t>
  </si>
  <si>
    <t xml:space="preserve">UNIÃO, PVC, SOLDÁVEL, DN 50MM, INSTALADO EM PRUMADA DE ÁGUA - FORNECIMENTO E INSTALAÇÃO. AF_12/2014</t>
  </si>
  <si>
    <t xml:space="preserve">ADAPTADOR CURTO COM BOLSA E ROSCA PARA REGISTRO, PVC, SOLDÁVEL, DN 50MM X 1.1/4, INSTALADO EM PRUMADA DE ÁGUA - FORNECIMENTO E INSTALAÇÃO. AF_12/2014</t>
  </si>
  <si>
    <t xml:space="preserve">ADAPTADOR CURTO COM BOLSA E ROSCA PARA REGISTRO, PVC, SOLDÁVEL, DN 50MM X 1.1/2, INSTALADO EM PRUMADA DE ÁGUA - FORNECIMENTO E INSTALAÇÃO. AF_12/2014</t>
  </si>
  <si>
    <t xml:space="preserve">LUVA, PVC, SOLDÁVEL, DN 60MM, INSTALADO EM PRUMADA DE ÁGUA - FORNECIMENTO E INSTALAÇÃO. AF_12/2014</t>
  </si>
  <si>
    <t xml:space="preserve">LUVA DE CORRER, PVC, SOLDÁVEL, DN 60MM, INSTALADO EM PRUMADA DE ÁGUA   FORNECIMENTO E INSTALAÇÃO. AF_12/2014</t>
  </si>
  <si>
    <t xml:space="preserve">LUVA SIMPLES, PVC, SERIE R, ÁGUA PLUVIAL, DN 75 MM, JUNTA ELÁSTICA, FORNECIDO E INSTALADO EM CONDUTORES VERTICAIS DE ÁGUAS PLUVIAIS. AF_12/2014</t>
  </si>
  <si>
    <t xml:space="preserve">LUVA DE CORRER, PVC, SERIE R, ÁGUA PLUVIAL, DN 75 MM, JUNTA ELÁSTICA, FORNECIDO E INSTALADO EM CONDUTORES VERTICAIS DE ÁGUAS PLUVIAIS. AF_12/2014</t>
  </si>
  <si>
    <t xml:space="preserve">LUVA DE REDUÇÃO, PVC, SOLDÁVEL, DN 60MM X 50MM, INSTALADO EM PRUMADA DE ÁGUA - FORNECIMENTO E INSTALAÇÃO. AF_12/2014</t>
  </si>
  <si>
    <t xml:space="preserve">UNIÃO, PVC, SOLDÁVEL, DN 60MM, INSTALADO EM PRUMADA DE ÁGUA - FORNECIMENTO E INSTALAÇÃO. AF_12/2014</t>
  </si>
  <si>
    <t xml:space="preserve">ADAPTADOR CURTO COM BOLSA E ROSCA PARA REGISTRO, PVC, SOLDÁVEL, DN 60MM X 2, INSTALADO EM PRUMADA DE ÁGUA - FORNECIMENTO E INSTALAÇÃO. AF_12/2014</t>
  </si>
  <si>
    <t xml:space="preserve">LUVA, PVC, SOLDÁVEL, DN 75MM, INSTALADO EM PRUMADA DE ÁGUA - FORNECIMENTO E INSTALAÇÃO. AF_12/2014</t>
  </si>
  <si>
    <t xml:space="preserve">UNIÃO, PVC, SOLDÁVEL, DN 75MM, INSTALADO EM PRUMADA DE ÁGUA - FORNECIMENTO E INSTALAÇÃO. AF_12/2014</t>
  </si>
  <si>
    <t xml:space="preserve">ADAPTADOR CURTO COM BOLSA E ROSCA PARA REGISTRO, PVC, SOLDÁVEL, DN 75MM X 2.1/2, INSTALADO EM PRUMADA DE ÁGUA - FORNECIMENTO E INSTALAÇÃO. AF_12/2014</t>
  </si>
  <si>
    <t xml:space="preserve">LUVA, PVC, SOLDÁVEL, DN 85MM, INSTALADO EM PRUMADA DE ÁGUA - FORNECIMENTO E INSTALAÇÃO. AF_12/2014</t>
  </si>
  <si>
    <t xml:space="preserve">UNIÃO, PVC, SOLDÁVEL, DN 85MM, INSTALADO EM PRUMADA DE ÁGUA - FORNECIMENTO E INSTALAÇÃO. AF_12/2014</t>
  </si>
  <si>
    <t xml:space="preserve">ADAPTADOR CURTO COM BOLSA E ROSCA PARA REGISTRO, PVC, SOLDÁVEL, DN 85MM X 3, INSTALADO EM PRUMADA DE ÁGUA - FORNECIMENTO E INSTALAÇÃO. AF_12/2014</t>
  </si>
  <si>
    <t xml:space="preserve">TE, PVC, SOLDÁVEL, DN 25MM, INSTALADO EM PRUMADA DE ÁGUA - FORNECIMENTO E INSTALAÇÃO. AF_12/2014</t>
  </si>
  <si>
    <t xml:space="preserve">TÊ COM BUCHA DE LATÃO NA BOLSA CENTRAL, PVC, SOLDÁVEL, DN 25MM X 1/2, INSTALADO EM PRUMADA DE ÁGUA - FORNECIMENTO E INSTALAÇÃO. AF_12/2014</t>
  </si>
  <si>
    <t xml:space="preserve">TÊ DE REDUÇÃO, PVC, SOLDÁVEL, DN 25MM X 20MM, INSTALADO EM PRUMADA DE ÁGUA - FORNECIMENTO E INSTALAÇÃO. AF_12/2014</t>
  </si>
  <si>
    <t xml:space="preserve">TE, PVC, SOLDÁVEL, DN 32MM, INSTALADO EM PRUMADA DE ÁGUA - FORNECIMENTO E INSTALAÇÃO. AF_12/2014</t>
  </si>
  <si>
    <t xml:space="preserve">TÊ COM BUCHA DE LATÃO NA BOLSA CENTRAL, PVC, SOLDÁVEL, DN 32MM X 3/4, INSTALADO EM PRUMADA DE ÁGUA - FORNECIMENTO E INSTALAÇÃO. AF_12/2014</t>
  </si>
  <si>
    <t xml:space="preserve">TÊ DE REDUÇÃO, PVC, SOLDÁVEL, DN 32MM X 25MM, INSTALADO EM PRUMADA DE ÁGUA - FORNECIMENTO E INSTALAÇÃO. AF_12/2014</t>
  </si>
  <si>
    <t xml:space="preserve">TE, PVC, SOLDÁVEL, DN 40MM, INSTALADO EM PRUMADA DE ÁGUA - FORNECIMENTO E INSTALAÇÃO. AF_12/2014</t>
  </si>
  <si>
    <t xml:space="preserve">TÊ DE REDUÇÃO, PVC, SOLDÁVEL, DN 40MM X 32MM, INSTALADO EM PRUMADA DE ÁGUA - FORNECIMENTO E INSTALAÇÃO. AF_12/2014</t>
  </si>
  <si>
    <t xml:space="preserve">TE, PVC, SOLDÁVEL, DN 50MM, INSTALADO EM PRUMADA DE ÁGUA - FORNECIMENTO E INSTALAÇÃO. AF_12/2014</t>
  </si>
  <si>
    <t xml:space="preserve">TÊ DE REDUÇÃO, PVC, SOLDÁVEL, DN 50MM X 40MM, INSTALADO EM PRUMADA DE ÁGUA - FORNECIMENTO E INSTALAÇÃO. AF_12/2014</t>
  </si>
  <si>
    <t xml:space="preserve">TÊ DE REDUÇÃO, PVC, SOLDÁVEL, DN 50MM X 25MM, INSTALADO EM PRUMADA DE ÁGUA - FORNECIMENTO E INSTALAÇÃO. AF_12/2014</t>
  </si>
  <si>
    <t xml:space="preserve">TE, PVC, SOLDÁVEL, DN 60MM, INSTALADO EM PRUMADA DE ÁGUA - FORNECIMENTO E INSTALAÇÃO. AF_12/2014</t>
  </si>
  <si>
    <t xml:space="preserve">TE, PVC, SOLDÁVEL, DN 75MM, INSTALADO EM PRUMADA DE ÁGUA - FORNECIMENTO E INSTALAÇÃO. AF_12/2014</t>
  </si>
  <si>
    <t xml:space="preserve">TE DE REDUÇÃO, PVC, SOLDÁVEL, DN 75MM X 50MM, INSTALADO EM PRUMADA DE ÁGUA - FORNECIMENTO E INSTALAÇÃO. AF_12/2014</t>
  </si>
  <si>
    <t xml:space="preserve">TE, PVC, SOLDÁVEL, DN 85MM, INSTALADO EM PRUMADA DE ÁGUA - FORNECIMENTO E INSTALAÇÃO. AF_12/2014</t>
  </si>
  <si>
    <t xml:space="preserve">TE DE REDUÇÃO, PVC, SOLDÁVEL, DN 85MM X 60MM, INSTALADO EM PRUMADA DE ÁGUA - FORNECIMENTO E INSTALAÇÃO. AF_12/2014</t>
  </si>
  <si>
    <t xml:space="preserve">JOELHO 90 GRAUS, CPVC, SOLDÁVEL, DN 15MM, INSTALADO EM RAMAL OU SUB-RAMAL DE ÁGUA - FORNECIMENTO E INSTALAÇÃO. AF_12/2014</t>
  </si>
  <si>
    <t xml:space="preserve">JOELHO 45 GRAUS, CPVC, SOLDÁVEL, DN 15MM, INSTALADO EM RAMAL OU SUB-RAMAL DE ÁGUA - FORNECIMENTO E INSTALAÇÃO. AF_12/2014</t>
  </si>
  <si>
    <t xml:space="preserve">CURVA 90 GRAUS, CPVC, SOLDÁVEL, DN 15MM, INSTALADO EM RAMAL OU SUB-RAMAL DE ÁGUA - FORNECIMENTO E INSTALAÇÃO. AF_12/2014</t>
  </si>
  <si>
    <t xml:space="preserve">JOELHO DE TRANSIÇÃO, 90 GRAUS, CPVC, SOLDÁVEL, DN 15MM X 1/2", INSTALADO EM RAMAL OU SUB-RAMAL DE ÁGUA - FORNECIMENTO E INSTALAÇÃO. AF_12/2014</t>
  </si>
  <si>
    <t xml:space="preserve">JOELHO 90 GRAUS, CPVC, SOLDÁVEL, DN 22MM, INSTALADO EM RAMAL OU SUB-RAMAL DE ÁGUA - FORNECIMENTO E INSTALAÇÃO. AF_12/2014</t>
  </si>
  <si>
    <t xml:space="preserve">JOELHO 45 GRAUS, CPVC, SOLDÁVEL, DN 22MM, INSTALADO EM RAMAL OU SUB-RAMAL DE ÁGUA - FORNECIMENTO E INSTALAÇÃO. AF_12/2014</t>
  </si>
  <si>
    <t xml:space="preserve">CURVA 90 GRAUS, CPVC, SOLDÁVEL, DN 22MM, INSTALADO EM RAMAL OU SUB-RAMAL DE ÁGUA - FORNECIMENTO E INSTALAÇÃO. AF_12/2014</t>
  </si>
  <si>
    <t xml:space="preserve">JOELHO DE TRANSIÇÃO, 90 GRAUS, CPVC, SOLDÁVEL, DN 22MM X 1/2", INSTALADO EM RAMAL OU SUB-RAMAL DE ÁGUA - FORNECIMENTO E INSTALAÇÃO. AF_12/2014</t>
  </si>
  <si>
    <t xml:space="preserve">JOELHO DE TRANSIÇÃO, 90 GRAUS, CPVC, SOLDÁVEL, DN 22MM X 3/4", INSTALADO EM RAMAL OU SUB-RAMAL DE ÁGUA - FORNECIMENTO E INSTALAÇÃO. AF_12/2014</t>
  </si>
  <si>
    <t xml:space="preserve">JOELHO 90 GRAUS, CPVC, SOLDÁVEL, DN 28MM, INSTALADO EM RAMAL OU SUB-RAMAL DE ÁGUA - FORNECIMENTO E INSTALAÇÃO. AF_12/2014</t>
  </si>
  <si>
    <t xml:space="preserve">JOELHO 45 GRAUS, CPVC, SOLDÁVEL, DN 28MM, INSTALADO EM RAMAL OU SUB-RAMAL DE ÁGUA  FORNECIMENTO E INSTALAÇÃO. AF_12/2014</t>
  </si>
  <si>
    <t xml:space="preserve">CURVA 90 GRAUS, CPVC, SOLDÁVEL, DN 28MM, INSTALADO EM RAMAL OU SUB-RAMAL DE ÁGUA  FORNECIMENTO E INSTALAÇÃO. AF_12/2014</t>
  </si>
  <si>
    <t xml:space="preserve">JOELHO 90 GRAUS, CPVC, SOLDÁVEL, DN 35MM, INSTALADO EM RAMAL OU SUB-RAMAL DE ÁGUA  FORNECIMENTO E INSTALAÇÃO. AF_12/2014</t>
  </si>
  <si>
    <t xml:space="preserve">JOELHO 45 GRAUS, CPVC, SOLDÁVEL, DN 35MM, INSTALADO EM RAMAL OU SUB-RAMAL DE ÁGUA  FORNECIMENTO E INSTALAÇÃO. AF_12/2014</t>
  </si>
  <si>
    <t xml:space="preserve">LUVA, CPVC, SOLDÁVEL, DN 15MM, INSTALADO EM RAMAL OU SUB-RAMAL DE ÁGUA - FORNECIMENTO E INSTALAÇÃO. AF_12/2014</t>
  </si>
  <si>
    <t xml:space="preserve">LUVA DE CORRER, CPVC, SOLDÁVEL, DN 15MM, INSTALADO EM RAMAL OU SUB-RAMAL DE ÁGUA  FORNECIMENTO E INSTALAÇÃO. AF_12/2014</t>
  </si>
  <si>
    <t xml:space="preserve">LUVA DE TRANSIÇÃO, CPVC, SOLDÁVEL, DN15MM X 1/2", INSTALADO EM RAMAL OU SUB-RAMAL DE ÁGUA - FORNECIMENTO E INSTALAÇÃO. AF_12/2014</t>
  </si>
  <si>
    <t xml:space="preserve">UNIÃO, CPVC, SOLDÁVEL, DN15MM, INSTALADO EM RAMAL OU SUB-RAMAL DE ÁGUA  FORNECIMENTO E INSTALAÇÃO. AF_12/2014</t>
  </si>
  <si>
    <t xml:space="preserve">CONECTOR, CPVC, SOLDÁVEL, DN 15MM X 1/2, INSTALADO EM RAMAL OU SUB-RAMAL DE ÁGUA  FORNECIMENTO E INSTALAÇÃO. AF_12/2014</t>
  </si>
  <si>
    <t xml:space="preserve">ADAPTADOR, CPVC, SOLDÁVEL, DN15MM, INSTALADO EM RAMAL OU SUB-RAMAL DE ÁGUA  FORNECIMENTO E INSTALAÇÃO. AF_12/2014</t>
  </si>
  <si>
    <t xml:space="preserve">CURVA DE TRANSPOSIÇÃO, CPVC, SOLDÁVEL, DN15MM, INSTALADO EM RAMAL OU SUB-RAMAL DE ÁGUA  FORNECIMENTO E INSTALAÇÃO. AF_12/2014</t>
  </si>
  <si>
    <t xml:space="preserve">LUVA, CPVC, SOLDÁVEL, DN 22MM, INSTALADO EM RAMAL OU SUB-RAMAL DE ÁGUA  FORNECIMENTO E INSTALAÇÃO. AF_12/2014</t>
  </si>
  <si>
    <t xml:space="preserve">LUVA DE CORRER, CPVC, SOLDÁVEL, DN 22MM, INSTALADO EM RAMAL OU SUB-RAMAL DE ÁGUA  FORNECIMENTO E INSTALAÇÃO. AF_12/2014</t>
  </si>
  <si>
    <t xml:space="preserve">LUVA DE TRANSIÇÃO, CPVC, SOLDÁVEL, DN22MM X 25MM, INSTALADO EM RAMAL OU SUB-RAMAL DE ÁGUA - FORNECIMENTO E INSTALAÇÃO. AF_12/2014</t>
  </si>
  <si>
    <t xml:space="preserve">UNIÃO, CPVC, SOLDÁVEL, DN22MM, INSTALADO EM RAMAL OU SUB-RAMAL DE ÁGUA  FORNECIMENTO E INSTALAÇÃO. AF_12/2014</t>
  </si>
  <si>
    <t xml:space="preserve">CONECTOR, CPVC, SOLDÁVEL, DN 22MM X 1/2, INSTALADO EM RAMAL OU SUB-RAMAL DE ÁGUA  FORNECIMENTO E INSTALAÇÃO. AF_12/2014</t>
  </si>
  <si>
    <t xml:space="preserve">ADAPTADOR, CPVC, SOLDÁVEL, DN22MM, INSTALADO EM RAMAL OU SUB-RAMAL DE ÁGUA  FORNECIMENTO E INSTALAÇÃO. AF_12/2014</t>
  </si>
  <si>
    <t xml:space="preserve">CURVA DE TRANSPOSIÇÃO, CPVC, SOLDÁVEL, DN22MM, INSTALADO EM RAMAL OU SUB-RAMAL DE ÁGUA  FORNECIMENTO E INSTALAÇÃO. AF_12/2014</t>
  </si>
  <si>
    <t xml:space="preserve">REDUÇÃO EXCÊNTRICA, PVC, SERIE R, ÁGUA PLUVIAL, DN 75 X 50 MM, JUNTA ELÁSTICA, FORNECIDO E INSTALADO EM CONDUTORES VERTICAIS DE ÁGUAS PLUVIAIS. AF_12/2014</t>
  </si>
  <si>
    <t xml:space="preserve">BUCHA DE REDUÇÃO, CPVC, SOLDÁVEL, DN22MM X 15MM, INSTALADO EM RAMAL OU SUB-RAMAL DE ÁGUA  FORNECIMENTO E INSTALAÇÃO. AF_12/2014</t>
  </si>
  <si>
    <t xml:space="preserve">TÊ DE INSPEÇÃO, PVC, SERIE R, ÁGUA PLUVIAL, DN 75 MM, JUNTA ELÁSTICA, FORNECIDO E INSTALADO EM CONDUTORES VERTICAIS DE ÁGUAS PLUVIAIS. AF_12/2014</t>
  </si>
  <si>
    <t xml:space="preserve">CONECTOR, CPVC, SOLDÁVEL, DN22MM X 3/4", INSTALADO EM RAMAL OU SUB-RAMAL DE ÁGUA - FORNECIMENTO E INSTALAÇÃO. AF_12/2014</t>
  </si>
  <si>
    <t xml:space="preserve">LUVA SIMPLES, PVC, SERIE R, ÁGUA PLUVIAL, DN 100 MM, JUNTA ELÁSTICA, FORNECIDO E INSTALADO EM CONDUTORES VERTICAIS DE ÁGUAS PLUVIAIS. AF_12/2014</t>
  </si>
  <si>
    <t xml:space="preserve">LUVA, CPVC, SOLDÁVEL, DN 28MM, INSTALADO EM RAMAL OU SUB-RAMAL DE ÁGUA  FORNECIMENTO E INSTALAÇÃO. AF_12/2014</t>
  </si>
  <si>
    <t xml:space="preserve">LUVA DE CORRER, PVC, SERIE R, ÁGUA PLUVIAL, DN 100 MM, JUNTA ELÁSTICA, FORNECIDO E INSTALADO EM CONDUTORES VERTICAIS DE ÁGUAS PLUVIAIS. AF_12/2014</t>
  </si>
  <si>
    <t xml:space="preserve">LUVA DE CORRER, CPVC, SOLDÁVEL, DN 28MM, INSTALADO EM RAMAL OU SUB-RAMAL DE ÁGUA  FORNECIMENTO E INSTALAÇÃO. AF_12/2014</t>
  </si>
  <si>
    <t xml:space="preserve">REDUÇÃO EXCÊNTRICA, PVC, SERIE R, ÁGUA PLUVIAL, DN 100 X 75 MM, JUNTA ELÁSTICA, FORNECIDO E INSTALADO EM CONDUTORES VERTICAIS DE ÁGUAS PLUVIAIS. AF_12/2014</t>
  </si>
  <si>
    <t xml:space="preserve">UNIÃO, CPVC, SOLDÁVEL, DN28MM, INSTALADO EM RAMAL OU SUB-RAMAL DE ÁGUA  FORNECIMENTO E INSTALAÇÃO. AF_12/2014</t>
  </si>
  <si>
    <t xml:space="preserve">TÊ DE INSPEÇÃO, PVC, SERIE R, ÁGUA PLUVIAL, DN 100 MM, JUNTA ELÁSTICA, FORNECIDO E INSTALADO EM CONDUTORES VERTICAIS DE ÁGUAS PLUVIAIS. AF_12/2014</t>
  </si>
  <si>
    <t xml:space="preserve">CONECTOR, CPVC, SOLDÁVEL, DN 28MM X 1, INSTALADO EM RAMAL OU SUB-RAMAL DE ÁGUA  FORNECIMENTO E INSTALAÇÃO. AF_12/2014</t>
  </si>
  <si>
    <t xml:space="preserve">LUVA SIMPLES, PVC, SERIE R, ÁGUA PLUVIAL, DN 150 MM, JUNTA ELÁSTICA, FORNECIDO E INSTALADO EM CONDUTORES VERTICAIS DE ÁGUAS PLUVIAIS. AF_12/2014</t>
  </si>
  <si>
    <t xml:space="preserve">BUCHA DE REDUÇÃO, CPVC, SOLDÁVEL, DN28MM X 22MM, INSTALADO EM RAMAL OU SUB-RAMAL DE ÁGUA  FORNECIMENTO E INSTALAÇÃO. AF_12/2014</t>
  </si>
  <si>
    <t xml:space="preserve">LUVA DE CORRER, PVC, SERIE R, ÁGUA PLUVIAL, DN 150 MM, JUNTA ELÁSTICA, FORNECIDO E INSTALADO EM CONDUTORES VERTICAIS DE ÁGUAS PLUVIAIS. AF_12/2014</t>
  </si>
  <si>
    <t xml:space="preserve">LUVA, CPVC, SOLDÁVEL, DN 35MM, INSTALADO EM RAMAL OU SUB-RAMAL DE ÁGUA  FORNECIMENTO E INSTALAÇÃO. AF_12/2014</t>
  </si>
  <si>
    <t xml:space="preserve">REDUÇÃO EXCÊNTRICA, PVC, SERIE R, ÁGUA PLUVIAL, DN 150 X 100 MM, JUNTA ELÁSTICA, FORNECIDO E INSTALADO EM CONDUTORES VERTICAIS DE ÁGUAS PLUVIAIS. AF_12/2014</t>
  </si>
  <si>
    <t xml:space="preserve">LUVA DE CORRER, CPVC, SOLDÁVEL, DN 35MM, INSTALADO EM RAMAL OU SUB-RAMAL DE ÁGUA  FORNECIMENTO E INSTALAÇÃO. AF_12/2014</t>
  </si>
  <si>
    <t xml:space="preserve">UNIÃO, CPVC, SOLDÁVEL, DN35MM, INSTALADO EM RAMAL OU SUB-RAMAL DE ÁGUA  FORNECIMENTO E INSTALAÇÃO. AF_12/2014</t>
  </si>
  <si>
    <t xml:space="preserve">JUNÇÃO SIMPLES, PVC, SERIE R, ÁGUA PLUVIAL, DN 75 X 75 MM, JUNTA ELÁSTICA, FORNECIDO E INSTALADO EM CONDUTORES VERTICAIS DE ÁGUAS PLUVIAIS. AF_12/2014</t>
  </si>
  <si>
    <t xml:space="preserve">CONECTOR, CPVC, SOLDÁVEL, DN 35MM X 1 1/4, INSTALADO EM RAMAL OU SUB-RAMAL DE ÁGUA  FORNECIMENTO E INSTALAÇÃO. AF_12/2014</t>
  </si>
  <si>
    <t xml:space="preserve">TÊ, PVC, SERIE R, ÁGUA PLUVIAL, DN 75 X 75 MM, JUNTA ELÁSTICA, FORNECIDO E INSTALADO EM CONDUTORES VERTICAIS DE ÁGUAS PLUVIAIS. AF_12/2014</t>
  </si>
  <si>
    <t xml:space="preserve">BUCHA DE REDUÇÃO, CPVC, SOLDÁVEL, DN35MM X 28MM, INSTALADO EM RAMAL OU SUB-RAMAL DE ÁGUA  FORNECIMENTO E INSTALAÇÃO. AF_12/2014</t>
  </si>
  <si>
    <t xml:space="preserve">JUNÇÃO SIMPLES, PVC, SERIE R, ÁGUA PLUVIAL, DN 100 X 100 MM, JUNTA ELÁSTICA, FORNECIDO E INSTALADO EM CONDUTORES VERTICAIS DE ÁGUAS PLUVIAIS. AF_12/2014</t>
  </si>
  <si>
    <t xml:space="preserve">TE, CPVC, SOLDÁVEL, DN 15MM, INSTALADO EM RAMAL OU SUB-RAMAL DE ÁGUA - FORNECIMENTO E INSTALAÇÃO. AF_12/2014</t>
  </si>
  <si>
    <t xml:space="preserve">JUNÇÃO SIMPLES, PVC, SERIE R, ÁGUA PLUVIAL, DN 100 X 75 MM, JUNTA ELÁSTICA, FORNECIDO E INSTALADO EM CONDUTORES VERTICAIS DE ÁGUAS PLUVIAIS. AF_12/2014</t>
  </si>
  <si>
    <t xml:space="preserve">TÊ, PVC, SERIE R, ÁGUA PLUVIAL, DN 100 X 100 MM, JUNTA ELÁSTICA, FORNECIDO E INSTALADO EM CONDUTORES VERTICAIS DE ÁGUAS PLUVIAIS. AF_12/2014</t>
  </si>
  <si>
    <t xml:space="preserve">TE DE TRANSIÇÃO, CPVC, SOLDÁVEL, DN 15MM X 1/2, INSTALADO EM RAMAL OU SUB-RAMAL DE ÁGUA  FORNECIMENTO E INSTALAÇÃO. AF_12/2014</t>
  </si>
  <si>
    <t xml:space="preserve">TÊ MISTURADOR, CPVC, SOLDÁVEL, DN15MM, INSTALADO EM RAMAL OU SUB-RAMAL DE ÁGUA  FORNECIMENTO E INSTALAÇÃO. AF_12/2014</t>
  </si>
  <si>
    <t xml:space="preserve">TÊ, PVC, SERIE R, ÁGUA PLUVIAL, DN 100 X 75 MM, JUNTA ELÁSTICA, FORNECIDO E INSTALADO EM CONDUTORES VERTICAIS DE ÁGUAS PLUVIAIS. AF_12/2014</t>
  </si>
  <si>
    <t xml:space="preserve">TE, CPVC, SOLDÁVEL, DN 22MM, INSTALADO EM RAMAL OU SUB-RAMAL DE ÁGUA - FORNECIMENTO E INSTALAÇÃO. AF_12/2014</t>
  </si>
  <si>
    <t xml:space="preserve">JUNÇÃO SIMPLES, PVC, SERIE R, ÁGUA PLUVIAL, DN 150 X 150 MM, JUNTA ELÁSTICA, FORNECIDO E INSTALADO EM CONDUTORES VERTICAIS DE ÁGUAS PLUVIAIS. AF_12/2014</t>
  </si>
  <si>
    <t xml:space="preserve">JUNÇÃO SIMPLES, PVC, SERIE R, ÁGUA PLUVIAL, DN 150 X 100 MM, JUNTA ELÁSTICA, FORNECIDO E INSTALADO EM CONDUTORES VERTICAIS DE ÁGUAS PLUVIAIS. AF_12/2014</t>
  </si>
  <si>
    <t xml:space="preserve">TE DE TRANSIÇÃO, CPVC, SOLDÁVEL, DN 22MM X 1/2, INSTALADO EM RAMAL OU SUB-RAMAL DE ÁGUA  FORNECIMENTO E INSTALAÇÃO. AF_12/2014</t>
  </si>
  <si>
    <t xml:space="preserve">TÊ, PVC, SERIE R, ÁGUA PLUVIAL, DN 150 X 150 MM, JUNTA ELÁSTICA, FORNECIDO E INSTALADO EM CONDUTORES VERTICAIS DE ÁGUAS PLUVIAIS. AF_12/2014</t>
  </si>
  <si>
    <t xml:space="preserve">TÊ MISTURADOR, CPVC, SOLDÁVEL, DN22MM, INSTALADO EM RAMAL OU SUB-RAMAL DE ÁGUA  FORNECIMENTO E INSTALAÇÃO. AF_12/2014</t>
  </si>
  <si>
    <t xml:space="preserve">TE MISTURADOR DE TRANSIÇÃO, CPVC, SOLDÁVEL, DN 22MM X 3/4", INSTALADO EM RAMAL OU SUB-RAMAL DE ÁGUA - FORNECIMENTO E INSTALAÇÃO. AF_12/2014</t>
  </si>
  <si>
    <t xml:space="preserve">TÊ, PVC, SERIE R, ÁGUA PLUVIAL, DN 150 X 100 MM, JUNTA ELÁSTICA, FORNECIDO E INSTALADO EM CONDUTORES VERTICAIS DE ÁGUAS PLUVIAIS. AF_12/2014</t>
  </si>
  <si>
    <t xml:space="preserve">TÊ, CPVC, SOLDÁVEL, DN28MM, INSTALADO EM RAMAL OU SUB-RAMAL DE ÁGUA   FORNECIMENTO E INSTALAÇÃO. AF_12/2014</t>
  </si>
  <si>
    <t xml:space="preserve">TÊ, CPVC, SOLDÁVEL, DN35MM, INSTALADO EM RAMAL OU SUB-RAMAL DE ÁGUA  FORNECIMENTO E INSTALAÇÃO. AF_12/2014</t>
  </si>
  <si>
    <t xml:space="preserve">TUBO, CPVC, SOLDÁVEL, DN 35MM, INSTALADO EM RAMAL DE DISTRIBUIÇÃO DE ÁGUA   FORNECIMENTO E INSTALAÇÃO. AF_12/2014</t>
  </si>
  <si>
    <t xml:space="preserve">JOELHO 90 GRAUS, CPVC, SOLDÁVEL, DN 22MM, INSTALADO EM RAMAL DE DISTRIBUIÇÃO DE ÁGUA   FORNECIMENTO E INSTALAÇÃO. AF_12/2014</t>
  </si>
  <si>
    <t xml:space="preserve">JOELHO 45 GRAUS, CPVC, SOLDÁVEL, DN 22MM, INSTALADO EM RAMAL DE DISTRIBUIÇÃO DE ÁGUA   FORNECIMENTO E INSTALAÇÃO. AF_12/2014</t>
  </si>
  <si>
    <t xml:space="preserve">CURVA 90 GRAUS, CPVC, SOLDÁVEL, DN 22MM, INSTALADO EM RAMAL DE DISTRIBUIÇÃO DE ÁGUA - FORNECIMENTO E INSTALAÇÃO. AF_12/2014</t>
  </si>
  <si>
    <t xml:space="preserve">JOELHO DE TRANSIÇÃO, 90 GRAUS, CPVC, SOLDÁVEL, DN 22MM X 1/2", INSTALADO EM RAMAL DE ALIMENTAÇAÕ DE ÁGUA - FORNECIMENTO E INSTALAÇÃO. AF_12/2014</t>
  </si>
  <si>
    <t xml:space="preserve">JOELHO 90 GRAUS, CPVC, SOLDÁVEL, DN 28MM, INSTALADO EM RAMAL DE DISTRIBUIÇÃO DE ÁGUA   FORNECIMENTO E INSTALAÇÃO. AF_12/2014</t>
  </si>
  <si>
    <t xml:space="preserve">JOELHO 90 GRAUS, PVC, SERIE NORMAL, ESGOTO PREDIAL, DN 40 MM, JUNTA SOLDÁVEL, FORNECIDO E INSTALADO EM RAMAL DE DESCARGA OU RAMAL DE ESGOTO SANITÁRIO. AF_12/2014</t>
  </si>
  <si>
    <t xml:space="preserve">JOELHO 45 GRAUS, CPVC, SOLDÁVEL, DN 28MM, INSTALADO EM RAMAL DE DISTRIBUIÇÃO DE ÁGUA   FORNECIMENTO E INSTALAÇÃO. AF_12/2014</t>
  </si>
  <si>
    <t xml:space="preserve">JOELHO 45 GRAUS, PVC, SERIE NORMAL, ESGOTO PREDIAL, DN 40 MM, JUNTA SOLDÁVEL, FORNECIDO E INSTALADO EM RAMAL DE DESCARGA OU RAMAL DE ESGOTO SANITÁRIO. AF_12/2014</t>
  </si>
  <si>
    <t xml:space="preserve">CURVA 90 GRAUS, CPVC, SOLDÁVEL, DN 28MM, INSTALADO EM RAMAL DE DISTRIBUIÇÃO DE ÁGUA   FORNECIMENTO E INSTALAÇÃO. AF_12/2014</t>
  </si>
  <si>
    <t xml:space="preserve">CURVA CURTA 90 GRAUS, PVC, SERIE NORMAL, ESGOTO PREDIAL, DN 40 MM, JUNTA SOLDÁVEL, FORNECIDO E INSTALADO EM RAMAL DE DESCARGA OU RAMAL DE ESGOTO SANITÁRIO. AF_12/2014</t>
  </si>
  <si>
    <t xml:space="preserve">JOELHO 90 GRAUS, CPVC, SOLDÁVEL, DN 35MM, INSTALADO EM RAMAL DE DISTRIBUIÇÃO DE ÁGUA   FORNECIMENTO E INSTALAÇÃO. AF_12/2014</t>
  </si>
  <si>
    <t xml:space="preserve">CURVA LONGA 90 GRAUS, PVC, SERIE NORMAL, ESGOTO PREDIAL, DN 40 MM, JUNTA SOLDÁVEL, FORNECIDO E INSTALADO EM RAMAL DE DESCARGA OU RAMAL DE ESGOTO SANITÁRIO. AF_12/2014</t>
  </si>
  <si>
    <t xml:space="preserve">JOELHO 90 GRAUS, PVC, SERIE NORMAL, ESGOTO PREDIAL, DN 50 MM, JUNTA ELÁSTICA, FORNECIDO E INSTALADO EM RAMAL DE DESCARGA OU RAMAL DE ESGOTO SANITÁRIO. AF_12/2014</t>
  </si>
  <si>
    <t xml:space="preserve">JOELHO 45 GRAUS, PVC, SERIE NORMAL, ESGOTO PREDIAL, DN 50 MM, JUNTA ELÁSTICA, FORNECIDO E INSTALADO EM RAMAL DE DESCARGA OU RAMAL DE ESGOTO SANITÁRIO. AF_12/2014</t>
  </si>
  <si>
    <t xml:space="preserve">CURVA CURTA 90 GRAUS, PVC, SERIE NORMAL, ESGOTO PREDIAL, DN 50 MM, JUNTA ELÁSTICA, FORNECIDO E INSTALADO EM RAMAL DE DESCARGA OU RAMAL DE ESGOTO SANITÁRIO. AF_12/2014</t>
  </si>
  <si>
    <t xml:space="preserve">JOELHO 45 GRAUS, CPVC, SOLDÁVEL, DN 35MM, INSTALADO EM RAMAL DE DISTRIBUIÇÃO DE ÁGUA   FORNECIMENTO E INSTALAÇÃO. AF_12/2014</t>
  </si>
  <si>
    <t xml:space="preserve">CURVA LONGA 90 GRAUS, PVC, SERIE NORMAL, ESGOTO PREDIAL, DN 50 MM, JUNTA ELÁSTICA, FORNECIDO E INSTALADO EM RAMAL DE DESCARGA OU RAMAL DE ESGOTO SANITÁRIO. AF_12/2014</t>
  </si>
  <si>
    <t xml:space="preserve">LUVA, CPVC, SOLDÁVEL, DN 22MM, INSTALADO EM RAMAL DE DISTRIBUIÇÃO DE ÁGUA   FORNECIMENTO E INSTALAÇÃO. AF_12/2014</t>
  </si>
  <si>
    <t xml:space="preserve">JOELHO 90 GRAUS, PVC, SERIE NORMAL, ESGOTO PREDIAL, DN 75 MM, JUNTA ELÁSTICA, FORNECIDO E INSTALADO EM RAMAL DE DESCARGA OU RAMAL DE ESGOTO SANITÁRIO. AF_12/2014</t>
  </si>
  <si>
    <t xml:space="preserve">LUVA DE CORRER, CPVC, SOLDÁVEL, DN 22MM, INSTALADO EM RAMAL DE DISTRIBUIÇÃO DE ÁGUA   FORNECIMENTO E INSTALAÇÃO. AF_12/2014</t>
  </si>
  <si>
    <t xml:space="preserve">JOELHO 45 GRAUS, PVC, SERIE NORMAL, ESGOTO PREDIAL, DN 75 MM, JUNTA ELÁSTICA, FORNECIDO E INSTALADO EM RAMAL DE DESCARGA OU RAMAL DE ESGOTO SANITÁRIO. AF_12/2014</t>
  </si>
  <si>
    <t xml:space="preserve">LUVA DE TRANSIÇÃO, CPVC, SOLDÁVEL, DN 22MM X 25MM, INSTALADO EM RAMAL DE DISTRIBUIÇÃO DE ÁGUA   FORNECIMENTO E INSTALAÇÃO. AF_12/2014</t>
  </si>
  <si>
    <t xml:space="preserve">UNIÃO, CPVC, SOLDÁVEL, DN 22MM, INSTALADO EM RAMAL DE DISTRIBUIÇÃO DE ÁGUA   FORNECIMENTO E INSTALAÇÃO. AF_12/2014</t>
  </si>
  <si>
    <t xml:space="preserve">CURVA CURTA 90 GRAUS, PVC, SERIE NORMAL, ESGOTO PREDIAL, DN 75 MM, JUNTA ELÁSTICA, FORNECIDO E INSTALADO EM RAMAL DE DESCARGA OU RAMAL DE ESGOTO SANITÁRIO. AF_12/2014</t>
  </si>
  <si>
    <t xml:space="preserve">CURVA LONGA 90 GRAUS, PVC, SERIE NORMAL, ESGOTO PREDIAL, DN 75 MM, JUNTA ELÁSTICA, FORNECIDO E INSTALADO EM RAMAL DE DESCARGA OU RAMAL DE ESGOTO SANITÁRIO. AF_12/2014</t>
  </si>
  <si>
    <t xml:space="preserve">CONECTOR, CPVC, SOLDÁVEL, DN 22MM X 1/2 , INSTALADO EM RAMAL DE DISTRIBUIÇÃO DE ÁGUA   FORNECIMENTO E INSTALAÇÃO. AF_12/2014</t>
  </si>
  <si>
    <t xml:space="preserve">JOELHO 45 GRAUS, PVC, SERIE NORMAL, ESGOTO PREDIAL, DN 100 MM, JUNTA ELÁSTICA, FORNECIDO E INSTALADO EM RAMAL DE DESCARGA OU RAMAL DE ESGOTO SANITÁRIO. AF_12/2014</t>
  </si>
  <si>
    <t xml:space="preserve">ADAPTADOR, CPVC, SOLDÁVEL, DN 22MM, INSTALADO EM RAMAL DE DISTRIBUIÇÃO DE ÁGUA   FORNECIMENTO E INSTALAÇÃO. AF_12/2014</t>
  </si>
  <si>
    <t xml:space="preserve">CURVA CURTA 90 GRAUS, PVC, SERIE NORMAL, ESGOTO PREDIAL, DN 100 MM, JUNTA ELÁSTICA, FORNECIDO E INSTALADO EM RAMAL DE DESCARGA OU RAMAL DE ESGOTO SANITÁRIO. AF_12/2014</t>
  </si>
  <si>
    <t xml:space="preserve">CURVA DE TRANSPOSIÇÃO, CPVC, SOLDÁVEL, DN 22MM, INSTALADO EM RAMAL DE DISTRIBUIÇÃO DE ÁGUA   FORNECIMENTO E INSTALAÇÃO. AF_12/2014</t>
  </si>
  <si>
    <t xml:space="preserve">CURVA LONGA 90 GRAUS, PVC, SERIE NORMAL, ESGOTO PREDIAL, DN 100 MM, JUNTA ELÁSTICA, FORNECIDO E INSTALADO EM RAMAL DE DESCARGA OU RAMAL DE ESGOTO SANITÁRIO. AF_12/2014</t>
  </si>
  <si>
    <t xml:space="preserve">BUCHA DE REDUÇÃO, CPVC, SOLDÁVEL, DN 22MM X 15MM, INSTALADO EM RAMAL DE DISTRIBUIÇÃO DE ÁGUA   FORNECIMENTO E INSTALAÇÃO. AF_12/2014</t>
  </si>
  <si>
    <t xml:space="preserve">LUVA SIMPLES, PVC, SERIE NORMAL, ESGOTO PREDIAL, DN 40 MM, JUNTA SOLDÁVEL, FORNECIDO E INSTALADO EM RAMAL DE DESCARGA OU RAMAL DE ESGOTO SANITÁRIO. AF_12/2014</t>
  </si>
  <si>
    <t xml:space="preserve">LUVA SIMPLES, PVC, SERIE NORMAL, ESGOTO PREDIAL, DN 50 MM, JUNTA ELÁSTICA, FORNECIDO E INSTALADO EM RAMAL DE DESCARGA OU RAMAL DE ESGOTO SANITÁRIO. AF_12/2014</t>
  </si>
  <si>
    <t xml:space="preserve">LUVA DE CORRER, PVC, SERIE NORMAL, ESGOTO PREDIAL, DN 50 MM, JUNTA ELÁSTICA, FORNECIDO E INSTALADO EM RAMAL DE DESCARGA OU RAMAL DE ESGOTO SANITÁRIO. AF_12/2014</t>
  </si>
  <si>
    <t xml:space="preserve">LUVA, CPVC, SOLDÁVEL, DN 28MM, INSTALADO EM RAMAL DE DISTRIBUIÇÃO DE ÁGUA   FORNECIMENTO E INSTALAÇÃO. AF_12/2014</t>
  </si>
  <si>
    <t xml:space="preserve">LUVA DE CORRER, CPVC, SOLDÁVEL, DN 28MM, INSTALADO EM RAMAL DE DISTRIBUIÇÃO DE ÁGUA   FORNECIMENTO E INSTALAÇÃO. AF_12/2014</t>
  </si>
  <si>
    <t xml:space="preserve">UNIÃO, CPVC, SOLDÁVEL, DN 28MM, INSTALADO EM RAMAL DE DISTRIBUIÇÃO DE ÁGUA   FORNECIMENTO E INSTALAÇÃO. AF_12/2014</t>
  </si>
  <si>
    <t xml:space="preserve">CONECTOR, CPVC, SOLDÁVEL, DN 28MM X 1 , INSTALADO EM RAMAL DE DISTRIBUIÇÃO DE ÁGUA   FORNECIMENTO E INSTALAÇÃO. AF_12/2014</t>
  </si>
  <si>
    <t xml:space="preserve">BUCHA DE REDUÇÃO, CPVC, SOLDÁVEL, DN 28MM X 22MM, INSTALADO EM RAMAL DE DISTRIBUIÇÃO DE ÁGUA - FORNECIMENTO E INSTALAÇÃO. AF_12/2014</t>
  </si>
  <si>
    <t xml:space="preserve">LUVA, CPVC, SOLDÁVEL, DN 35MM, INSTALADO EM RAMAL DE DISTRIBUIÇÃO DE ÁGUA - FORNECIMENTO E INSTALAÇÃO. AF_12/2014</t>
  </si>
  <si>
    <t xml:space="preserve">LUVA DE CORRER, CPVC, SOLDÁVEL, DN 35MM, INSTALADO EM RAMAL DE DISTRIBUIÇÃO DE ÁGUA - FORNECIMENTO E INSTALAÇÃO. AF_12/2014</t>
  </si>
  <si>
    <t xml:space="preserve">UNIÃO, CPVC, SOLDÁVEL, DN35MM, INSTALADO EM RAMAL DE DISTRIBUIÇÃO DE ÁGUA - FORNECIMENTO E INSTALAÇÃO. AF_12/2014</t>
  </si>
  <si>
    <t xml:space="preserve">CONECTOR, CPVC, SOLDÁVEL, DN 35MM X 1 1/4 , INSTALADO EM RAMAL DE DISTRIBUIÇÃO DE ÁGUA - FORNECIMENTO E INSTALAÇÃO. AF_12/2014</t>
  </si>
  <si>
    <t xml:space="preserve">BUCHA DE REDUÇÃO, CPVC, SOLDÁVEL, DN35MM X 28MM, INSTALADO EM RAMAL DE DISTRIBUIÇÃO DE ÁGUA - FORNECIMENTO E INSTALAÇÃO. AF_12/2014</t>
  </si>
  <si>
    <t xml:space="preserve">TE, CPVC, SOLDÁVEL, DN 22MM, INSTALADO EM RAMAL DE DISTRIBUIÇÃO DE ÁGUA - FORNECIMENTO E INSTALAÇÃO. AF_12/2014</t>
  </si>
  <si>
    <t xml:space="preserve">TE DE TRANSIÇÃO, CPVC, SOLDÁVEL, DN 22MM X 1/2 , INSTALADO EM RAMAL DE DISTRIBUIÇÃO DE ÁGUA   FORNECIMENTO E INSTALAÇÃO. AF_12/2014</t>
  </si>
  <si>
    <t xml:space="preserve">TÊ MISTURADOR, CPVC, SOLDÁVEL, DN 22MM, INSTALADO EM RAMAL DE DISTRIBUIÇÃO DE ÁGUA - FORNECIMENTO E INSTALAÇÃO. AF_12/2014</t>
  </si>
  <si>
    <t xml:space="preserve">TÊ, CPVC, SOLDÁVEL, DN 28MM, INSTALADO EM RAMAL DE DISTRIBUIÇÃO DE ÁGUA - FORNECIMENTO E INSTALAÇÃO. AF_12/2014</t>
  </si>
  <si>
    <t xml:space="preserve">TÊ, CPVC, SOLDÁVEL, DN35MM, INSTALADO EM RAMAL DE DISTRIBUIÇÃO DE ÁGUA - FORNECIMENTO E INSTALAÇÃO. AF_12/2014</t>
  </si>
  <si>
    <t xml:space="preserve">TUBO, CPVC, SOLDÁVEL, DN 54MM, INSTALADO EM PRUMADA DE ÁGUA  FORNECIMENTO E INSTALAÇÃO. AF_12/2014</t>
  </si>
  <si>
    <t xml:space="preserve">LUVA SIMPLES, PVC, SERIE NORMAL, ESGOTO PREDIAL, DN 75 MM, JUNTA ELÁSTICA, FORNECIDO E INSTALADO EM RAMAL DE DESCARGA OU RAMAL DE ESGOTO SANITÁRIO. AF_12/2014</t>
  </si>
  <si>
    <t xml:space="preserve">LUVA DE CORRER, PVC, SERIE NORMAL, ESGOTO PREDIAL, DN 75 MM, JUNTA ELÁSTICA, FORNECIDO E INSTALADO EM RAMAL DE DESCARGA OU RAMAL DE ESGOTO SANITÁRIO. AF_12/2014</t>
  </si>
  <si>
    <t xml:space="preserve">JOELHO 90 GRAUS, CPVC, SOLDÁVEL, DN 35MM, INSTALADO EM PRUMADA DE ÁGUA  FORNECIMENTO E INSTALAÇÃO. AF_12/2014</t>
  </si>
  <si>
    <t xml:space="preserve">LUVA SIMPLES, PVC, SERIE NORMAL, ESGOTO PREDIAL, DN 100 MM, JUNTA ELÁSTICA, FORNECIDO E INSTALADO EM RAMAL DE DESCARGA OU RAMAL DE ESGOTO SANITÁRIO. AF_12/2014</t>
  </si>
  <si>
    <t xml:space="preserve">LUVA DE CORRER, PVC, SERIE NORMAL, ESGOTO PREDIAL, DN 100 MM, JUNTA ELÁSTICA, FORNECIDO E INSTALADO EM RAMAL DE DESCARGA OU RAMAL DE ESGOTO SANITÁRIO. AF_12/2014</t>
  </si>
  <si>
    <t xml:space="preserve">JOELHO 45 GRAUS, CPVC, SOLDÁVEL, DN 35MM, INSTALADO EM PRUMADA DE ÁGUA - FORNECIMENTO E INSTALAÇÃO. AF_12/2014</t>
  </si>
  <si>
    <t xml:space="preserve">JOELHO 90 GRAUS, CPVC, SOLDÁVEL, DN 42MM, INSTALADO EM PRUMADA DE ÁGUA  FORNECIMENTO E INSTALAÇÃO. AF_12/2014</t>
  </si>
  <si>
    <t xml:space="preserve">TE, PVC, SERIE NORMAL, ESGOTO PREDIAL, DN 40 X 40 MM, JUNTA SOLDÁVEL, FORNECIDO E INSTALADO EM RAMAL DE DESCARGA OU RAMAL DE ESGOTO SANITÁRIO. AF_12/2014</t>
  </si>
  <si>
    <t xml:space="preserve">JUNÇÃO SIMPLES, PVC, SERIE NORMAL, ESGOTO PREDIAL, DN 40 MM, JUNTA SOLDÁVEL, FORNECIDO E INSTALADO EM RAMAL DE DESCARGA OU RAMAL DE ESGOTO SANITÁRIO. AF_12/2014</t>
  </si>
  <si>
    <t xml:space="preserve">TE, PVC, SERIE NORMAL, ESGOTO PREDIAL, DN 50 X 50 MM, JUNTA ELÁSTICA, FORNECIDO E INSTALADO EM RAMAL DE DESCARGA OU RAMAL DE ESGOTO SANITÁRIO. AF_12/2014</t>
  </si>
  <si>
    <t xml:space="preserve">JUNÇÃO SIMPLES, PVC, SERIE NORMAL, ESGOTO PREDIAL, DN 50 X 50 MM, JUNTA ELÁSTICA, FORNECIDO E INSTALADO EM RAMAL DE DESCARGA OU RAMAL DE ESGOTO SANITÁRIO. AF_12/2014</t>
  </si>
  <si>
    <t xml:space="preserve">TE, PVC, SERIE NORMAL, ESGOTO PREDIAL, DN 75 X 75 MM, JUNTA ELÁSTICA, FORNECIDO E INSTALADO EM RAMAL DE DESCARGA OU RAMAL DE ESGOTO SANITÁRIO. AF_12/2014</t>
  </si>
  <si>
    <t xml:space="preserve">JOELHO 45 GRAUS, CPVC, SOLDÁVEL, DN 42MM, INSTALADO EM PRUMADA DE ÁGUA  FORNECIMENTO E INSTALAÇÃO. AF_12/2014</t>
  </si>
  <si>
    <t xml:space="preserve">JOELHO 90 GRAUS, CPVC, SOLDÁVEL, DN 54MM, INSTALADO EM PRUMADA DE ÁGUA  FORNECIMENTO E INSTALAÇÃO. AF_12/2014</t>
  </si>
  <si>
    <t xml:space="preserve">JOELHO 45 GRAUS, CPVC, SOLDÁVEL, DN 54MM, INSTALADO EM PRUMADA DE ÁGUA  FORNECIMENTO E INSTALAÇÃO. AF_12/2014</t>
  </si>
  <si>
    <t xml:space="preserve">JOELHO 90 GRAUS, CPVC, SOLDÁVEL, DN 73MM, INSTALADO EM PRUMADA DE ÁGUA  FORNECIMENTO E INSTALAÇÃO. AF_12/2014</t>
  </si>
  <si>
    <t xml:space="preserve">JOELHO 45 GRAUS, CPVC, SOLDÁVEL, DN 73MM, INSTALADO EM PRUMADA DE ÁGUA  FORNECIMENTO E INSTALAÇÃO. AF_12/2014</t>
  </si>
  <si>
    <t xml:space="preserve">JOELHO 90 GRAUS, CPVC, SOLDÁVEL, DN 89MM, INSTALADO EM PRUMADA DE ÁGUA  FORNECIMENTO E INSTALAÇÃO. AF_12/2014</t>
  </si>
  <si>
    <t xml:space="preserve">JOELHO 45 GRAUS, CPVC, SOLDÁVEL, DN 89MM, INSTALADO EM PRUMADA DE ÁGUA  FORNECIMENTO E INSTALAÇÃO. AF_12/2014</t>
  </si>
  <si>
    <t xml:space="preserve">LUVA, CPVC, SOLDÁVEL, DN 35MM, INSTALADO EM PRUMADA DE ÁGUA  FORNECIMENTO E INSTALAÇÃO. AF_12/2014</t>
  </si>
  <si>
    <t xml:space="preserve">JUNÇÃO SIMPLES, PVC, SERIE NORMAL, ESGOTO PREDIAL, DN 75 X 75 MM, JUNTA ELÁSTICA, FORNECIDO E INSTALADO EM RAMAL DE DESCARGA OU RAMAL DE ESGOTO SANITÁRIO. AF_12/2014</t>
  </si>
  <si>
    <t xml:space="preserve">TE, PVC, SERIE NORMAL, ESGOTO PREDIAL, DN 100 X 100 MM, JUNTA ELÁSTICA, FORNECIDO E INSTALADO EM RAMAL DE DESCARGA OU RAMAL DE ESGOTO SANITÁRIO. AF_12/2014</t>
  </si>
  <si>
    <t xml:space="preserve">JUNÇÃO SIMPLES, PVC, SERIE NORMAL, ESGOTO PREDIAL, DN 100 X 100 MM, JUNTA ELÁSTICA, FORNECIDO E INSTALADO EM RAMAL DE DESCARGA OU RAMAL DE ESGOTO SANITÁRIO. AF_12/2014</t>
  </si>
  <si>
    <t xml:space="preserve">JOELHO 90 GRAUS, PVC, SERIE NORMAL, ESGOTO PREDIAL, DN 50 MM, JUNTA ELÁSTICA, FORNECIDO E INSTALADO EM PRUMADA DE ESGOTO SANITÁRIO OU VENTILAÇÃO. AF_12/2014</t>
  </si>
  <si>
    <t xml:space="preserve">JOELHO 45 GRAUS, PVC, SERIE NORMAL, ESGOTO PREDIAL, DN 50 MM, JUNTA ELÁSTICA, FORNECIDO E INSTALADO EM PRUMADA DE ESGOTO SANITÁRIO OU VENTILAÇÃO. AF_12/2014</t>
  </si>
  <si>
    <t xml:space="preserve">CURVA CURTA 90 GRAUS, PVC, SERIE NORMAL, ESGOTO PREDIAL, DN 50 MM, JUNTA ELÁSTICA, FORNECIDO E INSTALADO EM PRUMADA DE ESGOTO SANITÁRIO OU VENTILAÇÃO. AF_12/2014</t>
  </si>
  <si>
    <t xml:space="preserve">CURVA LONGA 90 GRAUS, PVC, SERIE NORMAL, ESGOTO PREDIAL, DN 50 MM, JUNTA ELÁSTICA, FORNECIDO E INSTALADO EM PRUMADA DE ESGOTO SANITÁRIO OU VENTILAÇÃO. AF_12/2014</t>
  </si>
  <si>
    <t xml:space="preserve">JOELHO 90 GRAUS, PVC, SERIE NORMAL, ESGOTO PREDIAL, DN 75 MM, JUNTA ELÁSTICA, FORNECIDO E INSTALADO EM PRUMADA DE ESGOTO SANITÁRIO OU VENTILAÇÃO. AF_12/2014</t>
  </si>
  <si>
    <t xml:space="preserve">JOELHO 45 GRAUS, PVC, SERIE NORMAL, ESGOTO PREDIAL, DN 75 MM, JUNTA ELÁSTICA, FORNECIDO E INSTALADO EM PRUMADA DE ESGOTO SANITÁRIO OU VENTILAÇÃO. AF_12/2014</t>
  </si>
  <si>
    <t xml:space="preserve">CURVA CURTA 90 GRAUS, PVC, SERIE NORMAL, ESGOTO PREDIAL, DN 75 MM, JUNTA ELÁSTICA, FORNECIDO E INSTALADO EM PRUMADA DE ESGOTO SANITÁRIO OU VENTILAÇÃO. AF_12/2014</t>
  </si>
  <si>
    <t xml:space="preserve">CURVA LONGA 90 GRAUS, PVC, SERIE NORMAL, ESGOTO PREDIAL, DN 75 MM, JUNTA ELÁSTICA, FORNECIDO E INSTALADO EM PRUMADA DE ESGOTO SANITÁRIO OU VENTILAÇÃO. AF_12/2014</t>
  </si>
  <si>
    <t xml:space="preserve">JOELHO 90 GRAUS, PVC, SERIE NORMAL, ESGOTO PREDIAL, DN 100 MM, JUNTA ELÁSTICA, FORNECIDO E INSTALADO EM PRUMADA DE ESGOTO SANITÁRIO OU VENTILAÇÃO. AF_12/2014</t>
  </si>
  <si>
    <t xml:space="preserve">JOELHO 45 GRAUS, PVC, SERIE NORMAL, ESGOTO PREDIAL, DN 100 MM, JUNTA ELÁSTICA, FORNECIDO E INSTALADO EM PRUMADA DE ESGOTO SANITÁRIO OU VENTILAÇÃO. AF_12/2014</t>
  </si>
  <si>
    <t xml:space="preserve">CURVA CURTA 90 GRAUS, PVC, SERIE NORMAL, ESGOTO PREDIAL, DN 100 MM, JUNTA ELÁSTICA, FORNECIDO E INSTALADO EM PRUMADA DE ESGOTO SANITÁRIO OU VENTILAÇÃO. AF_12/2014</t>
  </si>
  <si>
    <t xml:space="preserve">CURVA LONGA 90 GRAUS, PVC, SERIE NORMAL, ESGOTO PREDIAL, DN 100 MM, JUNTA ELÁSTICA, FORNECIDO E INSTALADO EM PRUMADA DE ESGOTO SANITÁRIO OU VENTILAÇÃO. AF_12/2014</t>
  </si>
  <si>
    <t xml:space="preserve">LUVA SIMPLES, PVC, SERIE NORMAL, ESGOTO PREDIAL, DN 50 MM, JUNTA ELÁSTICA, FORNECIDO E INSTALADO EM PRUMADA DE ESGOTO SANITÁRIO OU VENTILAÇÃO. AF_12/2014</t>
  </si>
  <si>
    <t xml:space="preserve">LUVA DE CORRER, PVC, SERIE NORMAL, ESGOTO PREDIAL, DN 50 MM, JUNTA ELÁSTICA, FORNECIDO E INSTALADO EM PRUMADA DE ESGOTO SANITÁRIO OU VENTILAÇÃO. AF_12/2014</t>
  </si>
  <si>
    <t xml:space="preserve">LUVA DE CORRER, CPVC, SOLDÁVEL, DN 35MM, INSTALADO EM PRUMADA DE ÁGUA  FORNECIMENTO E INSTALAÇÃO. AF_12/2014</t>
  </si>
  <si>
    <t xml:space="preserve">UNIÃO, CPVC, SOLDÁVEL, DN35MM, INSTALADO EM PRUMADA DE ÁGUA  FORNECIMENTO E INSTALAÇÃO. AF_12/2014</t>
  </si>
  <si>
    <t xml:space="preserve">LUVA SIMPLES, PVC, SERIE NORMAL, ESGOTO PREDIAL, DN 75 MM, JUNTA ELÁSTICA, FORNECIDO E INSTALADO EM PRUMADA DE ESGOTO SANITÁRIO OU VENTILAÇÃO. AF_12/2014</t>
  </si>
  <si>
    <t xml:space="preserve">CONECTOR, CPVC, SOLDÁVEL, DN 35MM X 1 1/4, INSTALADO EM PRUMADA DE ÁGUA  FORNECIMENTO E INSTALAÇÃO. AF_12/2014</t>
  </si>
  <si>
    <t xml:space="preserve">LUVA DE CORRER, PVC, SERIE NORMAL, ESGOTO PREDIAL, DN 75 MM, JUNTA ELÁSTICA, FORNECIDO E INSTALADO EM PRUMADA DE ESGOTO SANITÁRIO OU VENTILAÇÃO. AF_12/2014</t>
  </si>
  <si>
    <t xml:space="preserve">BUCHA DE REDUÇÃO, CPVC, SOLDÁVEL, DN35MM X 28MM, INSTALADO EM PRUMADA DE ÁGUA  FORNECIMENTO E INSTALAÇÃO. AF_12/2014</t>
  </si>
  <si>
    <t xml:space="preserve">LUVA SIMPLES, PVC, SERIE NORMAL, ESGOTO PREDIAL, DN 100 MM, JUNTA ELÁSTICA, FORNECIDO E INSTALADO EM PRUMADA DE ESGOTO SANITÁRIO OU VENTILAÇÃO. AF_12/2014</t>
  </si>
  <si>
    <t xml:space="preserve">LUVA, CPVC, SOLDÁVEL, DN 42MM, INSTALADO EM PRUMADA DE ÁGUA  FORNECIMENTO E INSTALAÇÃO. AF_12/2014</t>
  </si>
  <si>
    <t xml:space="preserve">LUVA DE CORRER, PVC, SERIE NORMAL, ESGOTO PREDIAL, DN 100 MM, JUNTA ELÁSTICA, FORNECIDO E INSTALADO EM PRUMADA DE ESGOTO SANITÁRIO OU VENTILAÇÃO. AF_12/2014</t>
  </si>
  <si>
    <t xml:space="preserve">LUVA DE CORRER, CPVC, SOLDÁVEL, DN 42MM, INSTALADO EM PRUMADA DE ÁGUA  FORNECIMENTO E INSTALAÇÃO. AF_12/2014</t>
  </si>
  <si>
    <t xml:space="preserve">TE, PVC, SERIE NORMAL, ESGOTO PREDIAL, DN 50 X 50 MM, JUNTA ELÁSTICA, FORNECIDO E INSTALADO EM PRUMADA DE ESGOTO SANITÁRIO OU VENTILAÇÃO. AF_12/2014</t>
  </si>
  <si>
    <t xml:space="preserve">LUVA DE TRANSIÇÃO, CPVC, SOLDÁVEL, DN42MM X 1.1/2, INSTALADO EM PRUMADA DE ÁGUA  FORNECIMENTO E INSTALAÇÃO. AF_12/2014</t>
  </si>
  <si>
    <t xml:space="preserve">JUNÇÃO SIMPLES, PVC, SERIE NORMAL, ESGOTO PREDIAL, DN 50 X 50 MM, JUNTA ELÁSTICA, FORNECIDO E INSTALADO EM PRUMADA DE ESGOTO SANITÁRIO OU VENTILAÇÃO. AF_12/2014</t>
  </si>
  <si>
    <t xml:space="preserve">UNIÃO, CPVC, SOLDÁVEL, DN42MM, INSTALADO EM PRUMADA DE ÁGUA  FORNECIMENTO E INSTALAÇÃO. AF_12/2014</t>
  </si>
  <si>
    <t xml:space="preserve">TE, PVC, SERIE NORMAL, ESGOTO PREDIAL, DN 75 X 75 MM, JUNTA ELÁSTICA, FORNECIDO E INSTALADO EM PRUMADA DE ESGOTO SANITÁRIO OU VENTILAÇÃO. AF_12/2014</t>
  </si>
  <si>
    <t xml:space="preserve">JUNÇÃO SIMPLES, PVC, SERIE NORMAL, ESGOTO PREDIAL, DN 75 X 75 MM, JUNTA ELÁSTICA, FORNECIDO E INSTALADO EM PRUMADA DE ESGOTO SANITÁRIO OU VENTILAÇÃO. AF_12/2014</t>
  </si>
  <si>
    <t xml:space="preserve">CONECTOR, CPVC, SOLDÁVEL, DN 42MM X 1.1/2, INSTALADO EM PRUMADA DE ÁGUA  FORNECIMENTO E INSTALAÇÃO. AF_12/2014</t>
  </si>
  <si>
    <t xml:space="preserve">BUCHA DE REDUÇÃO, CPVC, SOLDÁVEL, DN 42MM X 22MM, INSTALADO EM RAMAL DE DISTRIBUIÇÃO DE ÁGUA - FORNECIMENTO E INSTALAÇÃO. AF_12/2014</t>
  </si>
  <si>
    <t xml:space="preserve">TE, PVC, SERIE NORMAL, ESGOTO PREDIAL, DN 100 X 100 MM, JUNTA ELÁSTICA, FORNECIDO E INSTALADO EM PRUMADA DE ESGOTO SANITÁRIO OU VENTILAÇÃO. AF_12/2014</t>
  </si>
  <si>
    <t xml:space="preserve">JUNÇÃO SIMPLES, PVC, SERIE NORMAL, ESGOTO PREDIAL, DN 100 X 100 MM, JUNTA ELÁSTICA, FORNECIDO E INSTALADO EM PRUMADA DE ESGOTO SANITÁRIO OU VENTILAÇÃO. AF_12/2014</t>
  </si>
  <si>
    <t xml:space="preserve">LUVA, CPVC, SOLDÁVEL, DN 54MM, INSTALADO EM PRUMADA DE ÁGUA  FORNECIMENTO E INSTALAÇÃO. AF_12/2014</t>
  </si>
  <si>
    <t xml:space="preserve">LUVA DE TRANSIÇÃO, CPVC, SOLDÁVEL, DN 54MM X 2, INSTALADO EM PRUMADA DE ÁGUA  FORNECIMENTO E INSTALAÇÃO. AF_12/2014</t>
  </si>
  <si>
    <t xml:space="preserve">UNIÃO, CPVC, SOLDÁVEL, DN 54MM, INSTALADO EM PRUMADA DE ÁGUA  FORNECIMENTO E INSTALAÇÃO. AF_12/2014</t>
  </si>
  <si>
    <t xml:space="preserve">LUVA, CPVC, SOLDÁVEL, DN 73MM, INSTALADO EM PRUMADA DE ÁGUA  FORNECIMENTO E INSTALAÇÃO. AF_12/2014</t>
  </si>
  <si>
    <t xml:space="preserve">UNIÃO, CPVC, SOLDÁVEL, DN 73MM, INSTALADO EM PRUMADA DE ÁGUA  FORNECIMENTO E INSTALAÇÃO. AF_12/2014</t>
  </si>
  <si>
    <t xml:space="preserve">LUVA, CPVC, SOLDÁVEL, DN 89MM, INSTALADO EM PRUMADA DE ÁGUA  FORNECIMENTO E INSTALAÇÃO. AF_12/2014</t>
  </si>
  <si>
    <t xml:space="preserve">UNIÃO, CPVC, SOLDÁVEL, DN 89MM, INSTALADO EM PRUMADA DE ÁGUA  FORNECIMENTO E INSTALAÇÃO. AF_12/2014</t>
  </si>
  <si>
    <t xml:space="preserve">TÊ, CPVC, SOLDÁVEL, DN 35MM, INSTALADO EM PRUMADA DE ÁGUA  FORNECIMENTO E INSTALAÇÃO. AF_12/2014</t>
  </si>
  <si>
    <t xml:space="preserve">TE, CPVC, SOLDÁVEL, DN  42MM, INSTALADO EM PRUMADA DE ÁGUA  FORNECIMENTO E INSTALAÇÃO. AF_12/2014</t>
  </si>
  <si>
    <t xml:space="preserve">TÊ, CPVC, SOLDÁVEL, DN 54 MM, INSTALADO EM PRUMADA DE ÁGUA  FORNECIMENTO E INSTALAÇÃO. AF_12/2014</t>
  </si>
  <si>
    <t xml:space="preserve">TÊ, CPVC, SOLDÁVEL, DN 73MM, INSTALADO EM PRUMADA DE ÁGUA  FORNECIMENTO E INSTALAÇÃO. AF_12/2014</t>
  </si>
  <si>
    <t xml:space="preserve">TÊ, CPVC, SOLDÁVEL, DN 89MM, INSTALADO EM PRUMADA DE ÁGUA  FORNECIMENTO E INSTALAÇÃO. AF_12/2014</t>
  </si>
  <si>
    <t xml:space="preserve">JOELHO 90 GRAUS, PVC, SERIE NORMAL, ESGOTO PREDIAL, DN 100 MM, JUNTA ELÁSTICA, FORNECIDO E INSTALADO EM SUBCOLETOR AÉREO DE ESGOTO SANITÁRIO. AF_12/2014</t>
  </si>
  <si>
    <t xml:space="preserve">JOELHO 45 GRAUS, PVC, SERIE NORMAL, ESGOTO PREDIAL, DN 100 MM, JUNTA ELÁSTICA, FORNECIDO E INSTALADO EM SUBCOLETOR AÉREO DE ESGOTO SANITÁRIO. AF_12/2014</t>
  </si>
  <si>
    <t xml:space="preserve">CURVA CURTA 90 GRAUS, PVC, SERIE NORMAL, ESGOTO PREDIAL, DN 100 MM, JUNTA ELÁSTICA, FORNECIDO E INSTALADO EM SUBCOLETOR AÉREO DE ESGOTO SANITÁRIO. AF_12/2014</t>
  </si>
  <si>
    <t xml:space="preserve">CURVA LONGA 90 GRAUS, PVC, SERIE NORMAL, ESGOTO PREDIAL, DN 100 MM, JUNTA ELÁSTICA, FORNECIDO E INSTALADO EM SUBCOLETOR AÉREO DE ESGOTO SANITÁRIO. AF_12/2014</t>
  </si>
  <si>
    <t xml:space="preserve">JOELHO 90 GRAUS, PVC, SERIE NORMAL, ESGOTO PREDIAL, DN 150 MM, JUNTA ELÁSTICA, FORNECIDO E INSTALADO EM SUBCOLETOR AÉREO DE ESGOTO SANITÁRIO. AF_12/2014</t>
  </si>
  <si>
    <t xml:space="preserve">JOELHO 45 GRAUS, PVC, SERIE NORMAL, ESGOTO PREDIAL, DN 150 MM, JUNTA ELÁSTICA, FORNECIDO E INSTALADO EM SUBCOLETOR AÉREO DE ESGOTO SANITÁRIO. AF_12/2014</t>
  </si>
  <si>
    <t xml:space="preserve">LUVA SIMPLES, PVC, SERIE NORMAL, ESGOTO PREDIAL, DN 100 MM, JUNTA ELÁSTICA, FORNECIDO E INSTALADO EM SUBCOLETOR AÉREO DE ESGOTO SANITÁRIO. AF_12/2014</t>
  </si>
  <si>
    <t xml:space="preserve">LUVA DE CORRER, PVC, SERIE NORMAL, ESGOTO PREDIAL, DN 100 MM, JUNTA ELÁSTICA, FORNECIDO E INSTALADO EM SUBCOLETOR AÉREO DE ESGOTO SANITÁRIO. AF_12/2014</t>
  </si>
  <si>
    <t xml:space="preserve">LUVA DE CORRER, PVC, SERIE NORMAL, ESGOTO PREDIAL, DN 150 MM, JUNTA ELÁSTICA, FORNECIDO E INSTALADO EM SUBCOLETOR AÉREO DE ESGOTO SANITÁRIO. AF_12/2014</t>
  </si>
  <si>
    <t xml:space="preserve">TE, PVC, SERIE NORMAL, ESGOTO PREDIAL, DN 100 X 100 MM, JUNTA ELÁSTICA, FORNECIDO E INSTALADO EM SUBCOLETOR AÉREO DE ESGOTO SANITÁRIO. AF_12/2014</t>
  </si>
  <si>
    <t xml:space="preserve">JUNÇÃO SIMPLES, PVC, SERIE NORMAL, ESGOTO PREDIAL, DN 100 X 100 MM, JUNTA ELÁSTICA, FORNECIDO E INSTALADO EM SUBCOLETOR AÉREO DE ESGOTO SANITÁRIO. AF_12/2014</t>
  </si>
  <si>
    <t xml:space="preserve">TE, PVC, SERIE NORMAL, ESGOTO PREDIAL, DN 150 X 150 MM, JUNTA ELÁSTICA, FORNECIDO E INSTALADO EM SUBCOLETOR AÉREO DE ESGOTO SANITÁRIO. AF_12/2014</t>
  </si>
  <si>
    <t xml:space="preserve">JUNÇÃO SIMPLES, PVC, SERIE NORMAL, ESGOTO PREDIAL, DN 150 X 150 MM, JUNTA ELÁSTICA, FORNECIDO E INSTALADO EM SUBCOLETOR AÉREO DE ESGOTO SANITÁRIO. AF_12/2014</t>
  </si>
  <si>
    <t xml:space="preserve">JOELHO 90 GRAUS, PVC, SOLDÁVEL, DN 25MM, INSTALADO EM DRENO DE AR-CONDICIONADO - FORNECIMENTO E INSTALAÇÃO. AF_12/2014</t>
  </si>
  <si>
    <t xml:space="preserve">JOELHO 45 GRAUS, PVC, SOLDÁVEL, DN 25MM, INSTALADO EM DRENO DE AR-CONDICIONADO - FORNECIMENTO E INSTALAÇÃO. AF_12/2014</t>
  </si>
  <si>
    <t xml:space="preserve">LUVA, PVC, SOLDÁVEL, DN 25MM, INSTALADO EM DRENO DE AR-CONDICIONADO - FORNECIMENTO E INSTALAÇÃO. AF_12/2014</t>
  </si>
  <si>
    <t xml:space="preserve">TE, PVC, SOLDÁVEL, DN 25MM, INSTALADO EM DRENO DE AR-CONDICIONADO - FORNECIMENTO E INSTALAÇÃO. AF_12/2014</t>
  </si>
  <si>
    <t xml:space="preserve">LUVA COM BUCHA DE LATÃO, PVC, SOLDÁVEL, DN 32MM X 1 , INSTALADO EM RAMAL OU SUB-RAMAL DE ÁGUA   FORNECIMENTO E INSTALAÇÃO. AF_12/2014</t>
  </si>
  <si>
    <t xml:space="preserve">LUVA COM BUCHA DE LATÃO, PVC, SOLDÁVEL, DN 25MM X 3/4, INSTALADO EM PRUMADA DE ÁGUA - FORNECIMENTO E INSTALAÇÃO. AF_12/2014</t>
  </si>
  <si>
    <t xml:space="preserve">LUVA SOLDÁVEL E COM BUCHA DE LATÃO, PVC, SOLDÁVEL, DN 32MM X 1 , INSTALADO EM PRUMADA DE ÁGUA   FORNECIMENTO E INSTALAÇÃO. AF_12/2014</t>
  </si>
  <si>
    <t xml:space="preserve">JOELHO 90 GRAUS COM BUCHA DE LATÃO, PVC, SOLDÁVEL, DN 25MM, X 1/2 INSTALADO EM RAMAL OU SUB-RAMAL DE ÁGUA - FORNECIMENTO E INSTALAÇÃO. AF_12/2014</t>
  </si>
  <si>
    <t xml:space="preserve">TÊ COM BUCHA DE LATÃO NA BOLSA CENTRAL, PVC, SOLDÁVEL, DN 25MM X 3/4, INSTALADO EM RAMAL OU SUB-RAMAL DE ÁGUA - FORNECIMENTO E INSTALAÇÃO. AF_03/2015</t>
  </si>
  <si>
    <t xml:space="preserve">BUCHA DE REDUÇÃO, PVC, SOLDÁVEL, DN 40MM X 32MM, INSTALADO EM RAMAL OU SUB-RAMAL DE ÁGUA - FORNECIMENTO E INSTALAÇÃO. AF_03/2015</t>
  </si>
  <si>
    <t xml:space="preserve">COTOVELO EM COBRE, DN 22 MM, 90 GRAUS, SEM ANEL DE SOLDA, INSTALADO EM PRUMADA   FORNECIMENTO E INSTALAÇÃO. AF_12/2015</t>
  </si>
  <si>
    <t xml:space="preserve">COTOVELO EM COBRE, DN 28 MM, 90 GRAUS, SEM ANEL DE SOLDA, INSTALADO EM PRUMADA  FORNECIMENTO E INSTALAÇÃO. AF_12/2015</t>
  </si>
  <si>
    <t xml:space="preserve">COTOVELO EM COBRE, DN 35 MM, 90 GRAUS, SEM ANEL DE SOLDA, INSTALADO EM PRUMADA  FORNECIMENTO E INSTALAÇÃO. AF_12/2015</t>
  </si>
  <si>
    <t xml:space="preserve">COTOVELO EM COBRE, DN 42 MM, 90 GRAUS, SEM ANEL DE SOLDA, INSTALADO EM PRUMADA  FORNECIMENTO E INSTALAÇÃO. AF_12/2015</t>
  </si>
  <si>
    <t xml:space="preserve">COTOVELO EM COBRE, DN 54 MM, 90 GRAUS, SEM ANEL DE SOLDA, INSTALADO EM PRUMADA  FORNECIMENTO E INSTALAÇÃO. AF_12/2015</t>
  </si>
  <si>
    <t xml:space="preserve">COTOVELO EM COBRE, DN 66 MM, 90 GRAUS, SEM ANEL DE SOLDA, INSTALADO EM PRUMADA  FORNECIMENTO E INSTALAÇÃO. AF_12/2015</t>
  </si>
  <si>
    <t xml:space="preserve">LUVA EM COBRE, DN 22 MM, SEM ANEL DE SOLDA, INSTALADO EM PRUMADA  FORNECIMENTO E INSTALAÇÃO. AF_12/2015</t>
  </si>
  <si>
    <t xml:space="preserve">LUVA EM COBRE, DN 28 MM, SEM ANEL DE SOLDA, INSTALADO EM PRUMADA  FORNECIMENTO E INSTALAÇÃO. AF_12/2015</t>
  </si>
  <si>
    <t xml:space="preserve">LUVA EM COBRE, DN 35 MM, SEM ANEL DE SOLDA, INSTALADO EM PRUMADA  FORNECIMENTO E INSTALAÇÃO. AF_12/2015</t>
  </si>
  <si>
    <t xml:space="preserve">LUVA EM COBRE, DN 42 MM, SEM ANEL DE SOLDA, INSTALADO EM PRUMADA  FORNECIMENTO E INSTALAÇÃO. AF_12/2015</t>
  </si>
  <si>
    <t xml:space="preserve">LUVA EM COBRE, DN 54 MM, SEM ANEL DE SOLDA, INSTALADO EM PRUMADA  FORNECIMENTO E INSTALAÇÃO. AF_12/2015</t>
  </si>
  <si>
    <t xml:space="preserve">LUVA EM COBRE, DN 66 MM, SEM ANEL DE SOLDA, INSTALADO EM PRUMADA  FORNECIMENTO E INSTALAÇÃO. AF_12/2015</t>
  </si>
  <si>
    <t xml:space="preserve">TE EM COBRE, DN 22 MM, SEM ANEL DE SOLDA, INSTALADO EM PRUMADA  FORNECIMENTO E INSTALAÇÃO. AF_12/2015</t>
  </si>
  <si>
    <t xml:space="preserve">TE EM COBRE, DN 28 MM, SEM ANEL DE SOLDA, INSTALADO EM PRUMADA  FORNECIMENTO E INSTALAÇÃO. AF_12/2015</t>
  </si>
  <si>
    <t xml:space="preserve">TE EM COBRE, DN 35 MM, SEM ANEL DE SOLDA, INSTALADO EM PRUMADA  FORNECIMENTO E INSTALAÇÃO. AF_12/2015</t>
  </si>
  <si>
    <t xml:space="preserve">TE EM COBRE, DN 42 MM, SEM ANEL DE SOLDA, INSTALADO EM PRUMADA  FORNECIMENTO E INSTALAÇÃO. AF_12/2015</t>
  </si>
  <si>
    <t xml:space="preserve">TE EM COBRE, DN 54 MM, SEM ANEL DE SOLDA, INSTALADO EM PRUMADA  FORNECIMENTO E INSTALAÇÃO. AF_12/2015</t>
  </si>
  <si>
    <t xml:space="preserve">TE EM COBRE, DN 66 MM, SEM ANEL DE SOLDA, INSTALADO EM PRUMADA  FORNECIMENTO E INSTALAÇÃO. AF_12/2015</t>
  </si>
  <si>
    <t xml:space="preserve">COTOVELO EM COBRE, DN 15 MM, 90 GRAUS, SEM ANEL DE SOLDA, INSTALADO EM RAMAL DE DISTRIBUIÇÃO  FORNECIMENTO E INSTALAÇÃO. AF_12/2015</t>
  </si>
  <si>
    <t xml:space="preserve">COTOVELO EM COBRE, DN 22 MM, 90 GRAUS, SEM ANEL DE SOLDA, INSTALADO EM RAMAL DE DISTRIBUIÇÃO  FORNECIMENTO E INSTALAÇÃO. AF_12/2015</t>
  </si>
  <si>
    <t xml:space="preserve">COTOVELO EM COBRE, DN 28 MM, 90 GRAUS, SEM ANEL DE SOLDA, INSTALADO EM RAMAL DE DISTRIBUIÇÃO  FORNECIMENTO E INSTALAÇÃO. AF_12/2015</t>
  </si>
  <si>
    <t xml:space="preserve">LUVA EM COBRE, DN 15 MM, SEM ANEL DE SOLDA, INSTALADO EM RAMAL DE DISTRIBUIÇÃO  FORNECIMENTO E INSTALAÇÃO. AF_12/2015</t>
  </si>
  <si>
    <t xml:space="preserve">LUVA EM COBRE, DN 22 MM, SEM ANEL DE SOLDA, INSTALADO EM RAMAL DE DISTRIBUIÇÃO  FORNECIMENTO E INSTALAÇÃO. AF_12/2015</t>
  </si>
  <si>
    <t xml:space="preserve">LUVA EM COBRE, DN 28 MM, SEM ANEL DE SOLDA, INSTALADO EM RAMAL DE DISTRIBUIÇÃO  FORNECIMENTO E INSTALAÇÃO. AF_12/2015</t>
  </si>
  <si>
    <t xml:space="preserve">TE EM COBRE, DN 15 MM, SEM ANEL DE SOLDA, INSTALADO EM RAMAL DE DISTRIBUIÇÃO  FORNECIMENTO E INSTALAÇÃO. AF_12/2015</t>
  </si>
  <si>
    <t xml:space="preserve">TE EM COBRE, DN 22 MM, SEM ANEL DE SOLDA, INSTALADO EM RAMAL DE DISTRIBUIÇÃO  FORNECIMENTO E INSTALAÇÃO. AF_12/2015</t>
  </si>
  <si>
    <t xml:space="preserve">TE EM COBRE, DN 28 MM, SEM ANEL DE SOLDA, INSTALADO EM RAMAL DE DISTRIBUIÇÃO  FORNECIMENTO E INSTALAÇÃO. AF_12/2015</t>
  </si>
  <si>
    <t xml:space="preserve">COTOVELO EM COBRE, DN 15 MM, 90 GRAUS, SEM ANEL DE SOLDA, INSTALADO EM RAMAL E SUB-RAMAL  FORNECIMENTO E INSTALAÇÃO. AF_12/2015</t>
  </si>
  <si>
    <t xml:space="preserve">COTOVELO EM COBRE, DN 22 MM, 90 GRAUS, SEM ANEL DE SOLDA, INSTALADO EM RAMAL E SUB-RAMAL  FORNECIMENTO E INSTALAÇÃO. AF_12/2015</t>
  </si>
  <si>
    <t xml:space="preserve">COTOVELO EM COBRE, DN 28 MM, 90 GRAUS, SEM ANEL DE SOLDA, INSTALADO EM RAMAL E SUB-RAMAL  FORNECIMENTO E INSTALAÇÃO. AF_12/2015</t>
  </si>
  <si>
    <t xml:space="preserve">LUVA EM COBRE, DN 15 MM, SEM ANEL DE SOLDA, INSTALADO EM RAMAL E SUB-RAMAL  FORNECIMENTO E INSTALAÇÃO. AF_12/2015</t>
  </si>
  <si>
    <t xml:space="preserve">LUVA EM COBRE, DN 22 MM, SEM ANEL DE SOLDA, INSTALADO EM RAMAL E SUB-RAMAL  FORNECIMENTO E INSTALAÇÃO. AF_12/2015</t>
  </si>
  <si>
    <t xml:space="preserve">LUVA EM COBRE, DN 28 MM, SEM ANEL DE SOLDA, INSTALADO EM RAMAL E SUB-RAMAL  FORNECIMENTO E INSTALAÇÃO. AF_12/2015</t>
  </si>
  <si>
    <t xml:space="preserve">TE EM COBRE, DN 15 MM, SEM ANEL DE SOLDA, INSTALADO EM RAMAL E SUB-RAMAL  FORNECIMENTO E INSTALAÇÃO. AF_12/2015</t>
  </si>
  <si>
    <t xml:space="preserve">TE EM COBRE, DN 22 MM, SEM ANEL DE SOLDA, INSTALADO EM RAMAL E SUB-RAMAL  FORNECIMENTO E INSTALAÇÃO. AF_12/2015</t>
  </si>
  <si>
    <t xml:space="preserve">TE EM COBRE, DN 28 MM, SEM ANEL DE SOLDA, INSTALADO EM RAMAL E SUB-RAMAL  FORNECIMENTO E INSTALAÇÃO. AF_12/2015</t>
  </si>
  <si>
    <t xml:space="preserve">NIPLE, EM FERRO GALVANIZADO, DN 50 (2"), CONEXÃO ROSQUEADA, INSTALADO EM PRUMADAS - FORNECIMENTO E INSTALAÇÃO. AF_12/2015</t>
  </si>
  <si>
    <t xml:space="preserve">LUVA, EM FERRO GALVANIZADO, DN 50 (2"), CONEXÃO ROSQUEADA, INSTALADO EM PRUMADAS - FORNECIMENTO E INSTALAÇÃO. AF_12/2015</t>
  </si>
  <si>
    <t xml:space="preserve">NIPLE, EM FERRO GALVANIZADO, DN 65 (2 1/2"), CONEXÃO ROSQUEADA, INSTALADO EM PRUMADAS - FORNECIMENTO E INSTALAÇÃO. AF_12/2015</t>
  </si>
  <si>
    <t xml:space="preserve">LUVA, EM FERRO GALVANIZADO, DN 65 (2 1/2"), CONEXÃO ROSQUEADA, INSTALADO EM PRUMADAS - FORNECIMENTO E INSTALAÇÃO. AF_12/2015</t>
  </si>
  <si>
    <t xml:space="preserve">NIPLE, EM FERRO GALVANIZADO, DN 80 (3"), CONEXÃO ROSQUEADA, INSTALADO EM PRUMADAS - FORNECIMENTO E INSTALAÇÃO. AF_12/2015</t>
  </si>
  <si>
    <t xml:space="preserve">LUVA, EM FERRO GALVANIZADO, DN 80 (3"), CONEXÃO ROSQUEADA, INSTALADO EM PRUMADAS - FORNECIMENTO E INSTALAÇÃO. AF_12/2015</t>
  </si>
  <si>
    <t xml:space="preserve">JOELHO 45 GRAUS, EM FERRO GALVANIZADO, DN 50 (2"), CONEXÃO ROSQUEADA, INSTALADO EM PRUMADAS - FORNECIMENTO E INSTALAÇÃO. AF_12/2015</t>
  </si>
  <si>
    <t xml:space="preserve">JOELHO 90 GRAUS, EM FERRO GALVANIZADO, DN 50 (2"), CONEXÃO ROSQUEADA, INSTALADO EM PRUMADAS - FORNECIMENTO E INSTALAÇÃO. AF_12/2015</t>
  </si>
  <si>
    <t xml:space="preserve">JOELHO 45 GRAUS, EM FERRO GALVANIZADO, DN 65 (2 1/2"), CONEXÃO ROSQUEADA, INSTALADO EM PRUMADAS - FORNECIMENTO E INSTALAÇÃO. AF_12/2015</t>
  </si>
  <si>
    <t xml:space="preserve">JOELHO 90 GRAUS, EM FERRO GALVANIZADO, DN 65 (2 1/2"), CONEXÃO ROSQUEADA, INSTALADO EM PRUMADAS - FORNECIMENTO E INSTALAÇÃO. AF_12/2015</t>
  </si>
  <si>
    <t xml:space="preserve">JOELHO 45 GRAUS, EM FERRO GALVANIZADO, DN 80 (3"), CONEXÃO ROSQUEADA, INSTALADO EM PRUMADAS - FORNECIMENTO E INSTALAÇÃO. AF_12/2015</t>
  </si>
  <si>
    <t xml:space="preserve">JOELHO 90 GRAUS, EM FERRO GALVANIZADO, DN 80 (3"), CONEXÃO ROSQUEADA, INSTALADO EM PRUMADAS - FORNECIMENTO E INSTALAÇÃO. AF_12/2015</t>
  </si>
  <si>
    <t xml:space="preserve">TÊ, EM FERRO GALVANIZADO, DN 50 (2"), CONEXÃO ROSQUEADA, INSTALADO EM PRUMADAS - FORNECIMENTO E INSTALAÇÃO. AF_12/2015</t>
  </si>
  <si>
    <t xml:space="preserve">TÊ, EM FERRO GALVANIZADO, DN 65 (2 1/2"), CONEXÃO ROSQUEADA, INSTALADO EM PRUMADAS - FORNECIMENTO E INSTALAÇÃO. AF_12/2015</t>
  </si>
  <si>
    <t xml:space="preserve">TÊ, EM FERRO GALVANIZADO, DN 80 (3"), CONEXÃO ROSQUEADA, INSTALADO EM PRUMADAS - FORNECIMENTO E INSTALAÇÃO. AF_12/2015</t>
  </si>
  <si>
    <t xml:space="preserve">NIPLE, EM FERRO GALVANIZADO, DN 25 (1"), CONEXÃO ROSQUEADA, INSTALADO EM REDE DE ALIMENTAÇÃO PARA HIDRANTE - FORNECIMENTO E INSTALAÇÃO. AF_12/2015</t>
  </si>
  <si>
    <t xml:space="preserve">LUVA, EM FERRO GALVANIZADO, DN 25 (1"), CONEXÃO ROSQUEADA, INSTALADO EM REDE DE ALIMENTAÇÃO PARA HIDRANTE - FORNECIMENTO E INSTALAÇÃO. AF_12/2015</t>
  </si>
  <si>
    <t xml:space="preserve">NIPLE, EM FERRO GALVANIZADO, DN 32 (1 1/4"), CONEXÃO ROSQUEADA, INSTALADO EM REDE DE ALIMENTAÇÃO PARA HIDRANTE - FORNECIMENTO E INSTALAÇÃO. AF_12/2015</t>
  </si>
  <si>
    <t xml:space="preserve">LUVA, EM FERRO GALVANIZADO, DN 32 (1 1/4"), CONEXÃO ROSQUEADA, INSTALADO EM REDE DE ALIMENTAÇÃO PARA HIDRANTE - FORNECIMENTO E INSTALAÇÃO. AF_12/2015</t>
  </si>
  <si>
    <t xml:space="preserve">NIPLE, EM FERRO GALVANIZADO, DN 40 (1 1/2"), CONEXÃO ROSQUEADA, INSTALADO EM REDE DE ALIMENTAÇÃO PARA HIDRANTE - FORNECIMENTO E INSTALAÇÃO. AF_12/2015</t>
  </si>
  <si>
    <t xml:space="preserve">LUVA, EM FERRO GALVANIZADO, DN 40 (1 1/2"), CONEXÃO ROSQUEADA, INSTALADO EM REDE DE ALIMENTAÇÃO PARA HIDRANTE - FORNECIMENTO E INSTALAÇÃO. AF_12/2015</t>
  </si>
  <si>
    <t xml:space="preserve">NIPLE, EM FERRO GALVANIZADO, DN 50 (2"), CONEXÃO ROSQUEADA, INSTALADO EM REDE DE ALIMENTAÇÃO PARA HIDRANTE - FORNECIMENTO E INSTALAÇÃO. AF_12/2015</t>
  </si>
  <si>
    <t xml:space="preserve">LUVA, EM FERRO GALVANIZADO, DN 50 (2"), CONEXÃO ROSQUEADA, INSTALADO EM REDE DE ALIMENTAÇÃO PARA HIDRANTE - FORNECIMENTO E INSTALAÇÃO. AF_12/2015</t>
  </si>
  <si>
    <t xml:space="preserve">NIPLE, EM FERRO GALVANIZADO, DN 65 (2 1/2"), CONEXÃO ROSQUEADA, INSTALADO EM REDE DE ALIMENTAÇÃO PARA HIDRANTE - FORNECIMENTO E INSTALAÇÃO. AF_12/2015</t>
  </si>
  <si>
    <t xml:space="preserve">LUVA, EM FERRO GALVANIZADO, DN 65 (2 1/2"), CONEXÃO ROSQUEADA, INSTALADO EM REDE DE ALIMENTAÇÃO PARA HIDRANTE - FORNECIMENTO E INSTALAÇÃO. AF_12/2015</t>
  </si>
  <si>
    <t xml:space="preserve">NIPLE, EM FERRO GALVANIZADO, DN 80 (3"), CONEXÃO ROSQUEADA, INSTALADO EM REDE DE ALIMENTAÇÃO PARA HIDRANTE - FORNECIMENTO E INSTALAÇÃO. AF_12/2015</t>
  </si>
  <si>
    <t xml:space="preserve">LUVA, EM FERRO GALVANIZADO, DN 80 (3"), CONEXÃO ROSQUEADA, INSTALADO EM REDE DE ALIMENTAÇÃO PARA HIDRANTE - FORNECIMENTO E INSTALAÇÃO. AF_12/2015</t>
  </si>
  <si>
    <t xml:space="preserve">JOELHO 45 GRAUS, EM FERRO GALVANIZADO, DN 25 (1"), CONEXÃO ROSQUEADA, INSTALADO EM REDE DE ALIMENTAÇÃO PARA HIDRANTE - FORNECIMENTO E INSTALAÇÃO. AF_12/2015</t>
  </si>
  <si>
    <t xml:space="preserve">JOELHO 90 GRAUS, EM FERRO GALVANIZADO, DN 25 (1"), CONEXÃO ROSQUEADA, INSTALADO EM REDE DE ALIMENTAÇÃO PARA HIDRANTE - FORNECIMENTO E INSTALAÇÃO. AF_12/2015</t>
  </si>
  <si>
    <t xml:space="preserve">JOELHO 45 GRAUS, EM FERRO GALVANIZADO, DN 32 (1 1/4"), CONEXÃO ROSQUEADA, INSTALADO EM REDE DE ALIMENTAÇÃO PARA HIDRANTE - FORNECIMENTO E INSTALAÇÃO. AF_12/2015</t>
  </si>
  <si>
    <t xml:space="preserve">JOELHO 90 GRAUS, EM FERRO GALVANIZADO, DN 32 (1 1/4"), CONEXÃO ROSQUEADA, INSTALADO EM REDE DE ALIMENTAÇÃO PARA HIDRANTE - FORNECIMENTO E INSTALAÇÃO. AF_12/2015</t>
  </si>
  <si>
    <t xml:space="preserve">JOELHO 45 GRAUS, EM FERRO GALVANIZADO, DN 40 (1 1/2"), CONEXÃO ROSQUEADA, INSTALADO EM REDE DE ALIMENTAÇÃO PARA HIDRANTE - FORNECIMENTO E INSTALAÇÃO. AF_12/2015</t>
  </si>
  <si>
    <t xml:space="preserve">JOELHO 90 GRAUS, EM FERRO GALVANIZADO, DN 40 (1 1/2"), CONEXÃO ROSQUEADA, INSTALADO EM REDE DE ALIMENTAÇÃO PARA HIDRANTE - FORNECIMENTO E INSTALAÇÃO. AF_12/2015</t>
  </si>
  <si>
    <t xml:space="preserve">JOELHO 45 GRAUS, EM FERRO GALVANIZADO, DN 50 (2"), CONEXÃO ROSQUEADA, INSTALADO EM REDE DE ALIMENTAÇÃO PARA HIDRANTE - FORNECIMENTO E INSTALAÇÃO. AF_12/2015</t>
  </si>
  <si>
    <t xml:space="preserve">JOELHO 90 GRAUS, EM FERRO GALVANIZADO, DN 50 (2"), CONEXÃO ROSQUEADA, INSTALADO EM REDE DE ALIMENTAÇÃO PARA HIDRANTE - FORNECIMENTO E INSTALAÇÃO. AF_12/2015</t>
  </si>
  <si>
    <t xml:space="preserve">JOELHO 45 GRAUS, EM FERRO GALVANIZADO, DN 65 (2 1/2"), CONEXÃO ROSQUEADA, INSTALADO EM REDE DE ALIMENTAÇÃO PARA HIDRANTE - FORNECIMENTO E INSTALAÇÃO. AF_12/2015</t>
  </si>
  <si>
    <t xml:space="preserve">JOELHO 90 GRAUS, EM FERRO GALVANIZADO, DN 65 (2 1/2"), CONEXÃO ROSQUEADA, INSTALADO EM REDE DE ALIMENTAÇÃO PARA HIDRANTE - FORNECIMENTO E INSTALAÇÃO. AF_12/2015</t>
  </si>
  <si>
    <t xml:space="preserve">JOELHO 45 GRAUS, EM FERRO GALVANIZADO, CONEXÃO ROSQUEADA, DN 80 (3"), INSTALADO EM REDE DE ALIMENTAÇÃO PARA HIDRANTE - FORNECIMENTO E INSTALAÇÃO. AF_12/2015</t>
  </si>
  <si>
    <t xml:space="preserve">JOELHO 90 GRAUS, EM FERRO GALVANIZADO, CONEXÃO ROSQUEADA, DN 80 (3"), INSTALADO EM REDE DE ALIMENTAÇÃO PARA HIDRANTE - FORNECIMENTO E INSTALAÇÃO. AF_12/2015</t>
  </si>
  <si>
    <t xml:space="preserve">TÊ, EM FERRO GALVANIZADO, CONEXÃO ROSQUEADA, DN 25 (1"), INSTALADO EM REDE DE ALIMENTAÇÃO PARA HIDRANTE - FORNECIMENTO E INSTALAÇÃO. AF_12/2015</t>
  </si>
  <si>
    <t xml:space="preserve">TÊ, EM FERRO GALVANIZADO, CONEXÃO ROSQUEADA, DN 32 (1 1/4"), INSTALADO EM REDE DE ALIMENTAÇÃO PARA HIDRANTE - FORNECIMENTO E INSTALAÇÃO. AF_12/2015</t>
  </si>
  <si>
    <t xml:space="preserve">TÊ, EM FERRO GALVANIZADO, CONEXÃO ROSQUEADA, DN 40 (1 1/2"), INSTALADO EM REDE DE ALIMENTAÇÃO PARA HIDRANTE - FORNECIMENTO E INSTALAÇÃO. AF_12/2015</t>
  </si>
  <si>
    <t xml:space="preserve">TÊ, EM FERRO GALVANIZADO, CONEXÃO ROSQUEADA, DN 50 (2"), INSTALADO EM REDE DE ALIMENTAÇÃO PARA HIDRANTE - FORNECIMENTO E INSTALAÇÃO. AF_12/2015</t>
  </si>
  <si>
    <t xml:space="preserve">TÊ, EM FERRO GALVANIZADO, CONEXÃO ROSQUEADA, DN 65 (2 1/2"), INSTALADO EM REDE DE ALIMENTAÇÃO PARA HIDRANTE - FORNECIMENTO E INSTALAÇÃO. AF_12/2015</t>
  </si>
  <si>
    <t xml:space="preserve">TÊ, EM FERRO GALVANIZADO, CONEXÃO ROSQUEADA, DN 80 (3"), INSTALADO EM REDE DE ALIMENTAÇÃO PARA HIDRANTE - FORNECIMENTO E INSTALAÇÃO. AF_12/2015</t>
  </si>
  <si>
    <t xml:space="preserve">NIPLE, EM FERRO GALVANIZADO, CONEXÃO ROSQUEADA, DN 25 (1"), INSTALADO EM REDE DE ALIMENTAÇÃO PARA SPRINKLER - FORNECIMENTO E INSTALAÇÃO. AF_12/2015</t>
  </si>
  <si>
    <t xml:space="preserve">LUVA, EM FERRO GALVANIZADO, CONEXÃO ROSQUEADA, DN 25 (1"), INSTALADO EM REDE DE ALIMENTAÇÃO PARA SPRINKLER - FORNECIMENTO E INSTALAÇÃO. AF_12/2015</t>
  </si>
  <si>
    <t xml:space="preserve">NIPLE, EM FERRO GALVANIZADO, CONEXÃO ROSQUEADA, DN 32 (1 1/4"), INSTALADO EM REDE DE ALIMENTAÇÃO PARA SPRINKLER - FORNECIMENTO E INSTALAÇÃO. AF_12/2015</t>
  </si>
  <si>
    <t xml:space="preserve">LUVA, EM FERRO GALVANIZADO, CONEXÃO ROSQUEADA, DN 32 (1 1/4"), INSTALADO EM REDE DE ALIMENTAÇÃO PARA SPRINKLER - FORNECIMENTO E INSTALAÇÃO. AF_12/2015</t>
  </si>
  <si>
    <t xml:space="preserve">NIPLE, EM FERRO GALVANIZADO, CONEXÃO ROSQUEADA, DN 40 (1 1/2"), INSTALADO EM REDE DE ALIMENTAÇÃO PARA SPRINKLER - FORNECIMENTO E INSTALAÇÃO. AF_12/2015</t>
  </si>
  <si>
    <t xml:space="preserve">LUVA, EM FERRO GALVANIZADO, CONEXÃO ROSQUEADA, DN 40 (1 1/2"), INSTALADO EM REDE DE ALIMENTAÇÃO PARA SPRINKLER - FORNECIMENTO E INSTALAÇÃO. AF_12/2015</t>
  </si>
  <si>
    <t xml:space="preserve">NIPLE, EM FERRO GALVANIZADO, CONEXÃO ROSQUEADA, DN 50 (2"), INSTALADO EM REDE DE ALIMENTAÇÃO PARA SPRINKLER - FORNECIMENTO E INSTALAÇÃO. AF_12/2015</t>
  </si>
  <si>
    <t xml:space="preserve">LUVA, EM FERRO GALVANIZADO, CONEXÃO ROSQUEADA, DN 50 (2"), INSTALADO EM REDE DE ALIMENTAÇÃO PARA SPRINKLER - FORNECIMENTO E INSTALAÇÃO. AF_12/2015</t>
  </si>
  <si>
    <t xml:space="preserve">NIPLE, EM FERRO GALVANIZADO, CONEXÃO ROSQUEADA, DN 65 (2 1/2"), INSTALADO EM REDE DE ALIMENTAÇÃO PARA SPRINKLER - FORNECIMENTO E INSTALAÇÃO. AF_12/2015</t>
  </si>
  <si>
    <t xml:space="preserve">LUVA, EM FERRO GALVANIZADO, CONEXÃO ROSQUEADA, DN 65 (2 1/2"), INSTALADO EM REDE DE ALIMENTAÇÃO PARA SPRINKLER - FORNECIMENTO E INSTALAÇÃO. AF_12/2015</t>
  </si>
  <si>
    <t xml:space="preserve">NIPLE, EM FERRO GALVANIZADO, CONEXÃO ROSQUEADA, DN 80 (3"), INSTALADO EM REDE DE ALIMENTAÇÃO PARA SPRINKLER - FORNECIMENTO E INSTALAÇÃO. AF_12/2015</t>
  </si>
  <si>
    <t xml:space="preserve">LUVA, EM FERRO GALVANIZADO, CONEXÃO ROSQUEADA, DN 80 (3"), INSTALADO EM REDE DE ALIMENTAÇÃO PARA SPRINKLER - FORNECIMENTO E INSTALAÇÃO. AF_12/2015</t>
  </si>
  <si>
    <t xml:space="preserve">JOELHO 45 GRAUS, EM FERRO GALVANIZADO, CONEXÃO ROSQUEADA, DN 25 (1"), INSTALADO EM REDE DE ALIMENTAÇÃO PARA SPRINKLER - FORNECIMENTO E INSTALAÇÃO. AF_12/2015</t>
  </si>
  <si>
    <t xml:space="preserve">JOELHO 90 GRAUS, EM FERRO GALVANIZADO, CONEXÃO ROSQUEADA, DN 25 (1"), INSTALADO EM REDE DE ALIMENTAÇÃO PARA SPRINKLER - FORNECIMENTO E INSTALAÇÃO. AF_12/2015</t>
  </si>
  <si>
    <t xml:space="preserve">JOELHO 45 GRAUS, EM FERRO GALVANIZADO, CONEXÃO ROSQUEADA, DN 32 (1 1/4"), INSTALADO EM REDE DE ALIMENTAÇÃO PARA SPRINKLER - FORNECIMENTO E INSTALAÇÃO. AF_12/2015</t>
  </si>
  <si>
    <t xml:space="preserve">JOELHO 90 GRAUS, EM FERRO GALVANIZADO, CONEXÃO ROSQUEADA, DN 32 (1 1/4"), INSTALADO EM REDE DE ALIMENTAÇÃO PARA SPRINKLER - FORNECIMENTO E INSTALAÇÃO. AF_12/2015</t>
  </si>
  <si>
    <t xml:space="preserve">JOELHO 45 GRAUS, EM FERRO GALVANIZADO, CONEXÃO ROSQUEADA, DN 40 (1 1/2"), INSTALADO EM REDE DE ALIMENTAÇÃO PARA SPRINKLER - FORNECIMENTO E INSTALAÇÃO. AF_12/2015</t>
  </si>
  <si>
    <t xml:space="preserve">JOELHO 90 GRAUS, EM FERRO GALVANIZADO, CONEXÃO ROSQUEADA, DN 40 (1 1/2"), INSTALADO EM REDE DE ALIMENTAÇÃO PARA SPRINKLER - FORNECIMENTO E INSTALAÇÃO. AF_12/2015</t>
  </si>
  <si>
    <t xml:space="preserve">JOELHO 45 GRAUS, EM FERRO GALVANIZADO, CONEXÃO ROSQUEADA, DN 50 (2"), INSTALADO EM REDE DE ALIMENTAÇÃO PARA SPRINKLER - FORNECIMENTO E INSTALAÇÃO. AF_12/2015</t>
  </si>
  <si>
    <t xml:space="preserve">JOELHO 90 GRAUS, EM FERRO GALVANIZADO, CONEXÃO ROSQUEADA, DN 50 (2"), INSTALADO EM REDE DE ALIMENTAÇÃO PARA SPRINKLER - FORNECIMENTO E INSTALAÇÃO. AF_12/2015</t>
  </si>
  <si>
    <t xml:space="preserve">JOELHO 45 GRAUS, EM FERRO GALVANIZADO, CONEXÃO ROSQUEADA, DN 65 (2 1/2"), INSTALADO EM REDE DE ALIMENTAÇÃO PARA SPRINKLER - FORNECIMENTO E INSTALAÇÃO. AF_12/2015</t>
  </si>
  <si>
    <t xml:space="preserve">JOELHO 90 GRAUS, EM FERRO GALVANIZADO, CONEXÃO ROSQUEADA, DN 65 (2 1/2"), INSTALADO EM REDE DE ALIMENTAÇÃO PARA SPRINKLER - FORNECIMENTO E INSTALAÇÃO. AF_12/2015</t>
  </si>
  <si>
    <t xml:space="preserve">JOELHO 45 GRAUS, EM FERRO GALVANIZADO, CONEXÃO ROSQUEADA, DN 80 (3"), INSTALADO EM REDE DE ALIMENTAÇÃO PARA SPRINKLER - FORNECIMENTO E INSTALAÇÃO. AF_12/2015</t>
  </si>
  <si>
    <t xml:space="preserve">JOELHO 90 GRAUS, EM FERRO GALVANIZADO, CONEXÃO ROSQUEADA, DN 80 (3"), INSTALADO EM REDE DE ALIMENTAÇÃO PARA SPRINKLER - FORNECIMENTO E INSTALAÇÃO. AF_12/2015</t>
  </si>
  <si>
    <t xml:space="preserve">TÊ, EM FERRO GALVANIZADO, CONEXÃO ROSQUEADA, DN 25 (1"), INSTALADO EM REDE DE ALIMENTAÇÃO PARA SPRINKLER - FORNECIMENTO E INSTALAÇÃO. AF_12/2015</t>
  </si>
  <si>
    <t xml:space="preserve">TÊ, EM FERRO GALVANIZADO, CONEXÃO ROSQUEADA, DN 32 (1 1/4"), INSTALADO EM REDE DE ALIMENTAÇÃO PARA SPRINKLER - FORNECIMENTO E INSTALAÇÃO. AF_12/2015</t>
  </si>
  <si>
    <t xml:space="preserve">TÊ, EM FERRO GALVANIZADO, CONEXÃO ROSQUEADA, DN 40 (1 1/2"), INSTALADO EM REDE DE ALIMENTAÇÃO PARA SPRINKLER - FORNECIMENTO E INSTALAÇÃO. AF_12/2015</t>
  </si>
  <si>
    <t xml:space="preserve">TÊ, EM FERRO GALVANIZADO, CONEXÃO ROSQUEADA, DN 50 (2"), INSTALADO EM REDE DE ALIMENTAÇÃO PARA SPRINKLER - FORNECIMENTO E INSTALAÇÃO. AF_12/2015</t>
  </si>
  <si>
    <t xml:space="preserve">TÊ, EM FERRO GALVANIZADO, CONEXÃO ROSQUEADA, DN 65 (2 1/2"), INSTALADO EM REDE DE ALIMENTAÇÃO PARA SPRINKLER - FORNECIMENTO E INSTALAÇÃO. AF_12/2015</t>
  </si>
  <si>
    <t xml:space="preserve">TÊ, EM FERRO GALVANIZADO, CONEXÃO ROSQUEADA, DN 80 (3"), INSTALADO EM REDE DE ALIMENTAÇÃO PARA SPRINKLER - FORNECIMENTO E INSTALAÇÃO. AF_12/2015</t>
  </si>
  <si>
    <t xml:space="preserve">NIPLE, EM FERRO GALVANIZADO, CONEXÃO ROSQUEADA, DN 15 (1/2"), INSTALADO EM RAMAIS E SUB-RAMAIS DE GÁS - FORNECIMENTO E INSTALAÇÃO. AF_12/2015</t>
  </si>
  <si>
    <t xml:space="preserve">LUVA, EM FERRO GALVANIZADO, CONEXÃO ROSQUEADA, DN 15 (1/2"), INSTALADO EM RAMAIS E SUB-RAMAIS DE GÁS - FORNECIMENTO E INSTALAÇÃO. AF_12/2015</t>
  </si>
  <si>
    <t xml:space="preserve">NIPLE, EM FERRO GALVANIZADO, CONEXÃO ROSQUEADA, DN 20 (3/4"), INSTALADO EM RAMAIS E SUB-RAMAIS DE GÁS - FORNECIMENTO E INSTALAÇÃO. AF_12/2015</t>
  </si>
  <si>
    <t xml:space="preserve">LUVA, EM FERRO GALVANIZADO, CONEXÃO ROSQUEADA, DN 20 (3/4"), INSTALADO EM RAMAIS E SUB-RAMAIS DE GÁS - FORNECIMENTO E INSTALAÇÃO. AF_12/2015</t>
  </si>
  <si>
    <t xml:space="preserve">NIPLE, EM FERRO GALVANIZADO, CONEXÃO ROSQUEADA, DN 25 (1"), INSTALADO EM RAMAIS E SUB-RAMAIS DE GÁS - FORNECIMENTO E INSTALAÇÃO. AF_12/2015</t>
  </si>
  <si>
    <t xml:space="preserve">LUVA, EM FERRO GALVANIZADO, CONEXÃO ROSQUEADA, DN 25 (1"), INSTALADO EM RAMAIS E SUB-RAMAIS DE GÁS - FORNECIMENTO E INSTALAÇÃO. AF_12/2015</t>
  </si>
  <si>
    <t xml:space="preserve">JOELHO 45 GRAUS, EM FERRO GALVANIZADO, CONEXÃO ROSQUEADA, DN 15 (1/2"), INSTALADO EM RAMAIS E SUB-RAMAIS DE GÁS - FORNECIMENTO E INSTALAÇÃO. AF_12/2015</t>
  </si>
  <si>
    <t xml:space="preserve">JOELHO 90 GRAUS, EM FERRO GALVANIZADO, CONEXÃO ROSQUEADA, DN 15 (1/2"), INSTALADO EM RAMAIS E SUB-RAMAIS DE GÁS - FORNECIMENTO E INSTALAÇÃO. AF_12/2015</t>
  </si>
  <si>
    <t xml:space="preserve">JOELHO 45 GRAUS, EM FERRO GALVANIZADO, CONEXÃO ROSQUEADA, DN 20 (3/4"), INSTALADO EM RAMAIS E SUB-RAMAIS DE GÁS - FORNECIMENTO E INSTALAÇÃO. AF_12/2015</t>
  </si>
  <si>
    <t xml:space="preserve">JOELHO 90 GRAUS, EM FERRO GALVANIZADO, CONEXÃO ROSQUEADA, DN 20 (3/4"), INSTALADO EM RAMAIS E SUB-RAMAIS DE GÁS - FORNECIMENTO E INSTALAÇÃO. AF_12/2015</t>
  </si>
  <si>
    <t xml:space="preserve">JOELHO 45 GRAUS, EM FERRO GALVANIZADO, CONEXÃO ROSQUEADA, DN 25 (1"), INSTALADO EM RAMAIS E SUB-RAMAIS DE GÁS - FORNECIMENTO E INSTALAÇÃO. AF_12/2015</t>
  </si>
  <si>
    <t xml:space="preserve">JOELHO 90 GRAUS, EM FERRO GALVANIZADO, CONEXÃO ROSQUEADA, DN 25 (1"), INSTALADO EM RAMAIS E SUB-RAMAIS DE GÁS - FORNECIMENTO E INSTALAÇÃO. AF_12/2015</t>
  </si>
  <si>
    <t xml:space="preserve">TÊ, EM FERRO GALVANIZADO, CONEXÃO ROSQUEADA, DN 15 (1/2"), INSTALADO EM RAMAIS E SUB-RAMAIS DE GÁS - FORNECIMENTO E INSTALAÇÃO. AF_12/2015</t>
  </si>
  <si>
    <t xml:space="preserve">TÊ, EM FERRO GALVANIZADO, CONEXÃO ROSQUEADA, DN 20 (3/4"), INSTALADO EM RAMAIS E SUB-RAMAIS DE GÁS - FORNECIMENTO E INSTALAÇÃO. AF_12/2015</t>
  </si>
  <si>
    <t xml:space="preserve">TÊ, EM FERRO GALVANIZADO, CONEXÃO ROSQUEADA, DN 25 (1"), INSTALADO EM RAMAIS E SUB-RAMAIS DE GÁS - FORNECIMENTO E INSTALAÇÃO. AF_12/2015</t>
  </si>
  <si>
    <t xml:space="preserve">UNIÃO, EM FERRO GALVANIZADO, DN 50 (2"), CONEXÃO ROSQUEADA, INSTALADO EM PRUMADAS - FORNECIMENTO E INSTALAÇÃO. AF_12/2015</t>
  </si>
  <si>
    <t xml:space="preserve">UNIÃO, EM FERRO GALVANIZADO, DN 65 (2 1/2"), CONEXÃO ROSQUEADA, INSTALADO EM PRUMADAS - FORNECIMENTO E INSTALAÇÃO. AF_12/2015</t>
  </si>
  <si>
    <t xml:space="preserve">UNIÃO, EM FERRO GALVANIZADO, DN 80 (3"), CONEXÃO ROSQUEADA, INSTALADO EM PRUMADAS - FORNECIMENTO E INSTALAÇÃO. AF_12/2015</t>
  </si>
  <si>
    <t xml:space="preserve">UNIÃO, EM FERRO GALVANIZADO, DN 25 (1"), CONEXÃO ROSQUEADA, INSTALADO EM REDE DE ALIMENTAÇÃO PARA HIDRANTE - FORNECIMENTO E INSTALAÇÃO. AF_12/2015</t>
  </si>
  <si>
    <t xml:space="preserve">UNIÃO, EM FERRO GALVANIZADO, DN 32 (1 1/4"), CONEXÃO ROSQUEADA, INSTALADO EM REDE DE ALIMENTAÇÃO PARA HIDRANTE - FORNECIMENTO E INSTALAÇÃO. AF_12/2015</t>
  </si>
  <si>
    <t xml:space="preserve">UNIÃO, EM FERRO GALVANIZADO, DN 40 (1 1/2"), CONEXÃO ROSQUEADA, INSTALADO EM REDE DE ALIMENTAÇÃO PARA HIDRANTE - FORNECIMENTO E INSTALAÇÃO. AF_12/2015</t>
  </si>
  <si>
    <t xml:space="preserve">UNIÃO, EM FERRO GALVANIZADO, DN 50 (2"), CONEXÃO ROSQUEADA, INSTALADO EM REDE DE ALIMENTAÇÃO PARA HIDRANTE - FORNECIMENTO E INSTALAÇÃO. AF_12/2015</t>
  </si>
  <si>
    <t xml:space="preserve">UNIÃO, EM FERRO GALVANIZADO, DN 65 (2 1/2"), CONEXÃO ROSQUEADA, INSTALADO EM REDE DE ALIMENTAÇÃO PARA HIDRANTE - FORNECIMENTO E INSTALAÇÃO. AF_12/2015</t>
  </si>
  <si>
    <t xml:space="preserve">UNIÃO, EM FERRO GALVANIZADO, DN 80 (3"), CONEXÃO ROSQUEADA, INSTALADO EM REDE DE ALIMENTAÇÃO PARA HIDRANTE - FORNECIMENTO E INSTALAÇÃO. AF_12/2015</t>
  </si>
  <si>
    <t xml:space="preserve">UNIÃO, EM FERRO GALVANIZADO, CONEXÃO ROSQUEADA, DN 25 (1"), INSTALADO EM REDE DE ALIMENTAÇÃO PARA SPRINKLER - FORNECIMENTO E INSTALAÇÃO. AF_12/2015</t>
  </si>
  <si>
    <t xml:space="preserve">UNIÃO, EM FERRO GALVANIZADO, CONEXÃO ROSQUEADA, DN 32 (1 1/4"), INSTALADO EM REDE DE ALIMENTAÇÃO PARA SPRINKLER - FORNECIMENTO E INSTALAÇÃO. AF_12/2015</t>
  </si>
  <si>
    <t xml:space="preserve">UNIÃO, EM FERRO GALVANIZADO, CONEXÃO ROSQUEADA, DN 40 (1 1/2"), INSTALADO EM REDE DE ALIMENTAÇÃO PARA SPRINKLER - FORNECIMENTO E INSTALAÇÃO. AF_12/2015</t>
  </si>
  <si>
    <t xml:space="preserve">UNIÃO, EM FERRO GALVANIZADO, CONEXÃO ROSQUEADA, DN 50 (2"), INSTALADO EM REDE DE ALIMENTAÇÃO PARA SPRINKLER - FORNECIMENTO E INSTALAÇÃO. AF_12/2015</t>
  </si>
  <si>
    <t xml:space="preserve">UNIÃO, EM FERRO GALVANIZADO, CONEXÃO ROSQUEADA, DN 65 (2 1/2"), INSTALADO EM REDE DE ALIMENTAÇÃO PARA SPRINKLER - FORNECIMENTO E INSTALAÇÃO. AF_12/2015</t>
  </si>
  <si>
    <t xml:space="preserve">UNIÃO, EM FERRO GALVANIZADO, CONEXÃO ROSQUEADA, DN 80 (3"), INSTALADO EM REDE DE ALIMENTAÇÃO PARA SPRINKLER - FORNECIMENTO E INSTALAÇÃO. AF_12/2015</t>
  </si>
  <si>
    <t xml:space="preserve">UNIÃO, EM FERRO GALVANIZADO, CONEXÃO ROSQUEADA, DN 15 (1/2"), INSTALADO EM RAMAIS E SUB-RAMAIS DE GÁS - FORNECIMENTO E INSTALAÇÃO. AF_12/2015</t>
  </si>
  <si>
    <t xml:space="preserve">UNIÃO, EM FERRO GALVANIZADO, CONEXÃO ROSQUEADA, DN 20 (3/4"), INSTALADO EM RAMAIS E SUB-RAMAIS DE GÁS - FORNECIMENTO E INSTALAÇÃO. AF_12/2015</t>
  </si>
  <si>
    <t xml:space="preserve">UNIÃO, EM FERRO GALVANIZADO, CONEXÃO ROSQUEADA, DN 25 (1"), INSTALADO EM RAMAIS E SUB-RAMAIS DE GÁS - FORNECIMENTO E INSTALAÇÃO. AF_12/2015</t>
  </si>
  <si>
    <t xml:space="preserve">LUVA DE REDUÇÃO, EM FERRO GALVANIZADO, 2" X 1 1/2", CONEXÃO ROSQUEADA, INSTALADO EM PRUMADAS - FORNECIMENTO E INSTALAÇÃO. AF_12/2015</t>
  </si>
  <si>
    <t xml:space="preserve">LUVA DE REDUÇÃO, EM FERRO GALVANIZADO, 2" X 1 1/4", CONEXÃO ROSQUEADA, INSTALADO EM PRUMADAS - FORNECIMENTO E INSTALAÇÃO. AF_12/2015</t>
  </si>
  <si>
    <t xml:space="preserve">LUVA DE REDUÇÃO, EM FERRO GALVANIZADO, 2" X 1", CONEXÃO ROSQUEADA, INSTALADO EM PRUMADAS - FORNECIMENTO E INSTALAÇÃO. AF_12/2015</t>
  </si>
  <si>
    <t xml:space="preserve">LUVA DE REDUÇÃO, EM FERRO GALVANIZADO, 2 1/2" X 1 1/2", CONEXÃO ROSQUEADA, INSTALADO EM PRUMADAS - FORNECIMENTO E INSTALAÇÃO. AF_12/2015</t>
  </si>
  <si>
    <t xml:space="preserve">LUVA DE REDUÇÃO, EM FERRO GALVANIZADO, 2 1/2" X 2", CONEXÃO ROSQUEADA, INSTALADO EM PRUMADAS - FORNECIMENTO E INSTALAÇÃO. AF_12/2015</t>
  </si>
  <si>
    <t xml:space="preserve">LUVA DE REDUÇÃO, EM FERRO GALVANIZADO, 3" X 1 1/2", CONEXÃO ROSQUEADA, INSTALADO EM PRUMADAS - FORNECIMENTO E INSTALAÇÃO. AF_12/2015</t>
  </si>
  <si>
    <t xml:space="preserve">LUVA DE REDUÇÃO, EM FERRO GALVANIZADO, 3" X 2 1/2", CONEXÃO ROSQUEADA, INSTALADO EM PRUMADAS - FORNECIMENTO E INSTALAÇÃO. AF_12/2015</t>
  </si>
  <si>
    <t xml:space="preserve">LUVA DE REDUÇÃO, EM FERRO GALVANIZADO, 3" X 2", CONEXÃO ROSQUEADA, INSTALADO EM PRUMADAS - FORNECIMENTO E INSTALAÇÃO. AF_12/2015</t>
  </si>
  <si>
    <t xml:space="preserve">LUVA DE REDUÇÃO, EM FERRO GALVANIZADO, 1" X 1/2", CONEXÃO ROSQUEADA, INSTALADO EM REDE DE ALIMENTAÇÃO PARA HIDRANTE - FORNECIMENTO E INSTALAÇÃO. AF_12/2015</t>
  </si>
  <si>
    <t xml:space="preserve">LUVA DE REDUÇÃO, EM FERRO GALVANIZADO, 1" X 3/4", CONEXÃO ROSQUEADA, INSTALADO EM REDE DE ALIMENTAÇÃO PARA HIDRANTE - FORNECIMENTO E INSTALAÇÃO. AF_12/2015</t>
  </si>
  <si>
    <t xml:space="preserve">LUVA DE REDUÇÃO, EM FERRO GALVANIZADO, 1 1/4" X 1", CONEXÃO ROSQUEADA, INSTALADO EM REDE DE ALIMENTAÇÃO PARA HIDRANTE - FORNECIMENTO E INSTALAÇÃO. AF_12/2015</t>
  </si>
  <si>
    <t xml:space="preserve">LUVA DE REDUÇÃO, EM FERRO GALVANIZADO, 1 1/4" X 1/2", CONEXÃO ROSQUEADA, INSTALADO EM REDE DE ALIMENTAÇÃO PARA HIDRANTE - FORNECIMENTO E INSTALAÇÃO. AF_12/2015</t>
  </si>
  <si>
    <t xml:space="preserve">LUVA DE REDUÇÃO, EM FERRO GALVANIZADO, 1 1/4" X 3/4", CONEXÃO ROSQUEADA, INSTALADO EM REDE DE ALIMENTAÇÃO PARA HIDRANTE - FORNECIMENTO E INSTALAÇÃO. AF_12/2015</t>
  </si>
  <si>
    <t xml:space="preserve">LUVA DE REDUÇÃO, EM FERRO GALVANIZADO, 1 1/2" X 1 1/4", CONEXÃO ROSQUEADA, INSTALADO EM REDE DE ALIMENTAÇÃO PARA HIDRANTE - FORNECIMENTO E INSTALAÇÃO. AF_12/2015</t>
  </si>
  <si>
    <t xml:space="preserve">LUVA DE REDUÇÃO, EM FERRO GALVANIZADO, 1 1/2" X 1", CONEXÃO ROSQUEADA, INSTALADO EM REDE DE ALIMENTAÇÃO PARA HIDRANTE - FORNECIMENTO E INSTALAÇÃO. AF_12/2015</t>
  </si>
  <si>
    <t xml:space="preserve">LUVA DE REDUÇÃO, EM FERRO GALVANIZADO, 1 1/2" X 3/4", CONEXÃO ROSQUEADA, INSTALADO EM REDE DE ALIMENTAÇÃO PARA HIDRANTE - FORNECIMENTO E INSTALAÇÃO. AF_12/2015</t>
  </si>
  <si>
    <t xml:space="preserve">LUVA DE REDUÇÃO, EM FERRO GALVANIZADO, 2" X 1 1/2", CONEXÃO ROSQUEADA, INSTALADO EM REDE DE ALIMENTAÇÃO PARA HIDRANTE - FORNECIMENTO E INSTALAÇÃO. AF_12/2015</t>
  </si>
  <si>
    <t xml:space="preserve">LUVA DE REDUÇÃO, EM FERRO GALVANIZADO, 2" X 1 1/4", CONEXÃO ROSQUEADA, INSTALADO EM REDE DE ALIMENTAÇÃO PARA HIDRANTE - FORNECIMENTO E INSTALAÇÃO. AF_12/2015</t>
  </si>
  <si>
    <t xml:space="preserve">LUVA DE REDUÇÃO, EM FERRO GALVANIZADO, 2" X 1", CONEXÃO ROSQUEADA, INSTALADO EM REDE DE ALIMENTAÇÃO PARA HIDRANTE - FORNECIMENTO E INSTALAÇÃO. AF_12/2015</t>
  </si>
  <si>
    <t xml:space="preserve">LUVA DE REDUÇÃO, EM FERRO GALVANIZADO, 2 1/2" X 1 1/2", CONEXÃO ROSQUEADA, INSTALADO EM REDE DE ALIMENTAÇÃO PARA HIDRANTE - FORNECIMENTO E INSTALAÇÃO. AF_12/2015</t>
  </si>
  <si>
    <t xml:space="preserve">LUVA DE REDUÇÃO, EM FERRO GALVANIZADO, 2 1/2" X 2", CONEXÃO ROSQUEADA, INSTALADO EM REDE DE ALIMENTAÇÃO PARA HIDRANTE - FORNECIMENTO E INSTALAÇÃO. AF_12/2015</t>
  </si>
  <si>
    <t xml:space="preserve">LUVA DE REDUÇÃO, EM FERRO GALVANIZADO, 3" X 2 1/2", CONEXÃO ROSQUEADA, INSTALADO EM REDE DE ALIMENTAÇÃO PARA HIDRANTE - FORNECIMENTO E INSTALAÇÃO. AF_12/2015</t>
  </si>
  <si>
    <t xml:space="preserve">LUVA DE REDUÇÃO, EM FERRO GALVANIZADO, 3" X 2", CONEXÃO ROSQUEADA, INSTALADO EM REDE DE ALIMENTAÇÃO PARA HIDRANTE - FORNECIMENTO E INSTALAÇÃO. AF_12/2015</t>
  </si>
  <si>
    <t xml:space="preserve">LUVA DE REDUÇÃO, EM FERRO GALVANIZADO, 1" X 1/2", CONEXÃO ROSQUEADA, INSTALADO EM REDE DE ALIMENTAÇÃO PARA SPRINKLER - FORNECIMENTO E INSTALAÇÃO. AF_12/2015</t>
  </si>
  <si>
    <t xml:space="preserve">LUVA DE REDUÇÃO, EM FERRO GALVANIZADO, 1" X 3/4", CONEXÃO ROSQUEADA, INSTALADO EM REDE DE ALIMENTAÇÃO PARA SPRINKLER - FORNECIMENTO E INSTALAÇÃO. AF_12/2015</t>
  </si>
  <si>
    <t xml:space="preserve">LUVA DE REDUÇÃO, EM FERRO GALVANIZADO, 1 1/4" X 1", CONEXÃO ROSQUEADA, INSTALADO EM REDE DE ALIMENTAÇÃO PARA SPRINKLER - FORNECIMENTO E INSTALAÇÃO. AF_12/2015</t>
  </si>
  <si>
    <t xml:space="preserve">LUVA DE REDUÇÃO, EM FERRO GALVANIZADO, 1 1/4" X 1/2", CONEXÃO ROSQUEADA, INSTALADO EM REDE DE ALIMENTAÇÃO PARA SPRINKLER - FORNECIMENTO E INSTALAÇÃO. AF_12/2015</t>
  </si>
  <si>
    <t xml:space="preserve">LUVA DE REDUÇÃO, EM FERRO GALVANIZADO, 1 1/4" X 3/4", CONEXÃO ROSQUEADA, INSTALADO EM REDE DE ALIMENTAÇÃO PARA SPRINKLER - FORNECIMENTO E INSTALAÇÃO. AF_12/2015</t>
  </si>
  <si>
    <t xml:space="preserve">LUVA DE REDUÇÃO, EM FERRO GALVANIZADO, 1 1/2" X 1 1/4", CONEXÃO ROSQUEADA, INSTALADO EM REDE DE ALIMENTAÇÃO PARA SPRINKLER - FORNECIMENTO E INSTALAÇÃO. AF_12/2015</t>
  </si>
  <si>
    <t xml:space="preserve">LUVA DE REDUÇÃO, EM FERRO GALVANIZADO, 1 1/2" X 1", CONEXÃO ROSQUEADA, INSTALADO EM REDE DE ALIMENTAÇÃO PARA SPRINKLER - FORNECIMENTO E INSTALAÇÃO. AF_12/2015</t>
  </si>
  <si>
    <t xml:space="preserve">LUVA DE REDUÇÃO, EM FERRO GALVANIZADO, 1 1/2" X 3/4", CONEXÃO ROSQUEADA, INSTALADO EM REDE DE ALIMENTAÇÃO PARA SPRINKLER - FORNECIMENTO E INSTALAÇÃO. AF_12/2015</t>
  </si>
  <si>
    <t xml:space="preserve">LUVA DE REDUÇÃO, EM FERRO GALVANIZADO, 2" X 1 1/2", CONEXÃO ROSQUEADA, INSTALADO EM REDE DE ALIMENTAÇÃO PARA SPRINKLER - FORNECIMENTO E INSTALAÇÃO. AF_12/2015</t>
  </si>
  <si>
    <t xml:space="preserve">LUVA DE REDUÇÃO, EM FERRO GALVANIZADO, 2" X 1 1/4", CONEXÃO ROSQUEADA, INSTALADO EM REDE DE ALIMENTAÇÃO PARA SPRINKLER - FORNECIMENTO E INSTALAÇÃO. AF_12/2015</t>
  </si>
  <si>
    <t xml:space="preserve">LUVA DE REDUÇÃO, EM FERRO GALVANIZADO, 2" X 1", CONEXÃO ROSQUEADA, INSTALADO EM REDE DE ALIMENTAÇÃO PARA SPRINKLER - FORNECIMENTO E INSTALAÇÃO. AF_12/2015</t>
  </si>
  <si>
    <t xml:space="preserve">LUVA DE REDUÇÃO, EM FERRO GALVANIZADO, 2 1/2" X 1 1/2", CONEXÃO ROSQUEADA, INSTALADO EM REDE DE ALIMENTAÇÃO PARA SPRINKLER - FORNECIMENTO E INSTALAÇÃO. AF_12/2015</t>
  </si>
  <si>
    <t xml:space="preserve">LUVA DE REDUÇÃO, EM FERRO GALVANIZADO, 2 1/2" X 2", CONEXÃO ROSQUEADA, INSTALADO EM REDE DE ALIMENTAÇÃO PARA SPRINKLER - FORNECIMENTO E INSTALAÇÃO. AF_12/2015</t>
  </si>
  <si>
    <t xml:space="preserve">LUVA DE REDUÇÃO, EM FERRO GALVANIZADO, 3" X 2 1/2", CONEXÃO ROSQUEADA, INSTALADO EM REDE DE ALIMENTAÇÃO PARA SPRINKLER - FORNECIMENTO E INSTALAÇÃO. AF_12/2015</t>
  </si>
  <si>
    <t xml:space="preserve">LUVA DE REDUÇÃO, EM FERRO GALVANIZADO, 3" X 2", CONEXÃO ROSQUEADA, INSTALADO EM REDE DE ALIMENTAÇÃO PARA SPRINKLER - FORNECIMENTO E INSTALAÇÃO. AF_12/2015</t>
  </si>
  <si>
    <t xml:space="preserve">LUVA DE REDUÇÃO, EM FERRO GALVANIZADO, 3/4" X 1/2", CONEXÃO ROSQUEADA, INSTALADO EM RAMAIS E SUB-RAMAIS DE GÁS - FORNECIMENTO E INSTALAÇÃO. AF_12/2015</t>
  </si>
  <si>
    <t xml:space="preserve">LUVA PASSANTE EM COBRE, DN 22 MM, SEM ANEL DE SOLDA, INSTALADO EM PRUMADA  FORNECIMENTO E INSTALAÇÃO. AF_01/2016</t>
  </si>
  <si>
    <t xml:space="preserve">BUCHA DE REDUÇÃO EM COBRE, DN 22 MM X 15 MM, SEM ANEL DE SOLDA, BOLSA X BOLSA, INSTALADO EM PRUMADA  FORNECIMENTO E INSTALAÇÃO. AF_01/2016</t>
  </si>
  <si>
    <t xml:space="preserve">JUNTA DE EXPANSÃO EM COBRE, DN 22 MM, PONTA X PONTA, INSTALADO EM PRUMADA  FORNECIMENTO E INSTALAÇÃO. AF_01/2016</t>
  </si>
  <si>
    <t xml:space="preserve">CONECTOR EM BRONZE/LATÃO, DN 22 MM X 3/4", SEM ANEL DE SOLDA, BOLSA X ROSCA F, INSTALADO EM PRUMADA  FORNECIMENTO E INSTALAÇÃO. AF_01/2016</t>
  </si>
  <si>
    <t xml:space="preserve">CURVA DE TRANSPOSIÇÃO EM BRONZE/LATÃO, DN 22 MM, SEM ANEL DE SOLDA, BOLSA X BOLSA, INSTALADO EM PRUMADA  FORNECIMENTO E INSTALAÇÃO. AF_01/2016</t>
  </si>
  <si>
    <t xml:space="preserve">LUVA PASSANTE EM COBRE, DN 28 MM, SEM ANEL DE SOLDA, INSTALADO EM PRUMADA  FORNECIMENTO E INSTALAÇÃO. AF_01/2016</t>
  </si>
  <si>
    <t xml:space="preserve">BUCHA DE REDUÇÃO EM COBRE, DN 28 MM X 22 MM, SEM ANEL DE SOLDA, PONTA X BOLSA, INSTALADO EM PRUMADA  FORNECIMENTO E INSTALAÇÃO. AF_01/2016</t>
  </si>
  <si>
    <t xml:space="preserve">JUNTA DE EXPANSÃO EM COBRE, DN 28 MM, PONTA X PONTA, INSTALADO EM PRUMADA  FORNECIMENTO E INSTALAÇÃO. AF_01/2016</t>
  </si>
  <si>
    <t xml:space="preserve">CONECTOR EM BRONZE/LATÃO, DN 28 MM X 1/2", SEM ANEL DE SOLDA, BOLSA X ROSCA F, INSTALADO EM PRUMADA  FORNECIMENTO E INSTALAÇÃO. AF_01/2016</t>
  </si>
  <si>
    <t xml:space="preserve">CURVA DE TRANSPOSIÇÃO EM BRONZE/LATÃO, DN 28 MM, SEM ANEL DE SOLDA, BOLSA X BOLSA, INSTALADO EM PRUMADA  FORNECIMENTO E INSTALAÇÃO. AF_01/2016</t>
  </si>
  <si>
    <t xml:space="preserve">LUVA PASSANTE EM COBRE, DN 35 MM, SEM ANEL DE SOLDA, INSTALADO EM PRUMADA  FORNECIMENTO E INSTALAÇÃO. AF_01/2016</t>
  </si>
  <si>
    <t xml:space="preserve">BUCHA DE REDUÇÃO EM COBRE, DN 35 MM X 28 MM, SEM ANEL DE SOLDA, PONTA X BOLSA, INSTALADO EM PRUMADA  FORNECIMENTO E INSTALAÇÃO. AF_01/2016</t>
  </si>
  <si>
    <t xml:space="preserve">JUNTA DE EXPANSÃO EM BRONZE/LATÃO, DN 35 MM, PONTA X PONTA, INSTALADO EM PRUMADA  FORNECIMENTO E INSTALAÇÃO. AF_01/2016</t>
  </si>
  <si>
    <t xml:space="preserve">LUVA PASSANTE EM COBRE, DN 42 MM, SEM ANEL DE SOLDA, INSTALADO EM PRUMADA  FORNECIMENTO E INSTALAÇÃO. AF_01/2016</t>
  </si>
  <si>
    <t xml:space="preserve">BUCHA DE REDUÇÃO EM COBRE, DN 42 MM X 35 MM, SEM ANEL DE SOLDA, PONTA X BOLSA, INSTALADO EM PRUMADA  FORNECIMENTO E INSTALAÇÃO. AF_01/2016</t>
  </si>
  <si>
    <t xml:space="preserve">JUNTA DE EXPANSÃO EM BRONZE/LATÃO, DN 42 MM, PONTA X PONTA, INSTALADO EM PRUMADA  FORNECIMENTO E INSTALAÇÃO. AF_01/2016</t>
  </si>
  <si>
    <t xml:space="preserve">LUVA PASSANTE EM COBRE, DN 54 MM, SEM ANEL DE SOLDA, INSTALADO EM PRUMADA  FORNECIMENTO E INSTALAÇÃO. AF_01/2016</t>
  </si>
  <si>
    <t xml:space="preserve">BUCHA DE REDUÇÃO EM COBRE, DN 54 MM X 42 MM, SEM ANEL DE SOLDA, PONTA X BOLSA, INSTALADO EM PRUMADA  FORNECIMENTO E INSTALAÇÃO. AF_01/2016</t>
  </si>
  <si>
    <t xml:space="preserve">JUNTA DE EXPANSÃO EM BRONZE/LATÃO, DN 54 MM, PONTA X PONTA, INSTALADO EM PRUMADA  FORNECIMENTO E INSTALAÇÃO. AF_01/2016</t>
  </si>
  <si>
    <t xml:space="preserve">LUVA PASSANTE EM COBRE, DN 66 MM, SEM ANEL DE SOLDA, INSTALADO EM PRUMADA  FORNECIMENTO E INSTALAÇÃO. AF_01/2016</t>
  </si>
  <si>
    <t xml:space="preserve">BUCHA DE REDUÇÃO EM COBRE, DN 66 MM X 54 MM, SEM ANEL DE SOLDA, PONTA X BOLSA, INSTALADO EM PRUMADA  FORNECIMENTO E INSTALAÇÃO. AF_01/2016</t>
  </si>
  <si>
    <t xml:space="preserve">JUNTA DE EXPANSÃO EM BRONZE/LATÃO, DN 66 MM, PONTA X PONTA, INSTALADO EM PRUMADA  FORNECIMENTO E INSTALAÇÃO. AF_01/2016</t>
  </si>
  <si>
    <t xml:space="preserve">TE DUPLA CURVA EM BRONZE/LATÃO, DN 3/4" X 22 MM X 3/4", SEM ANEL DE SOLDA, ROSCA F X BOLSA X ROSCA F, INSTALADO EM PRUMADA  FORNECIMENTO E INSTALAÇÃO. AF_01/2016</t>
  </si>
  <si>
    <t xml:space="preserve">CURVA EM COBRE, DN 15 MM, 45 GRAUS, SEM ANEL DE SOLDA, BOLSA X BOLSA, INSTALADO EM RAMAL DE DISTRIBUIÇÃO  FORNECIMENTO E INSTALAÇÃO. AF_01/2016</t>
  </si>
  <si>
    <t xml:space="preserve">COTOVELO EM BRONZE/LATÃO, DN 15 MM X 1/2", 90 GRAUS, SEM ANEL DE SOLDA, BOLSA X ROSCA F, INSTALADO EM RAMAL DE DISTRIBUIÇÃO  FORNECIMENTO E INSTALAÇÃO. AF_01/2016</t>
  </si>
  <si>
    <t xml:space="preserve">CURVA EM COBRE, DN 22 MM, 45 GRAUS, SEM ANEL DE SOLDA, BOLSA X BOLSA, INSTALADO EM RAMAL DE DISTRIBUIÇÃO  FORNECIMENTO E INSTALAÇÃO. AF_01/2016</t>
  </si>
  <si>
    <t xml:space="preserve">COTOVELO EM BRONZE/LATÃO, DN 22 MM X 1/2", 90 GRAUS, SEM ANEL DE SOLDA, BOLSA X ROSCA F, INSTALADO EM RAMAL DE DISTRIBUIÇÃO  FORNECIMENTO E INSTALAÇÃO. AF_01/2016</t>
  </si>
  <si>
    <t xml:space="preserve">COTOVELO EM BRONZE/LATÃO, DN 22 MM X 3/4", 90 GRAUS, SEM ANEL DE SOLDA, BOLSA X ROSCA F, INSTALADO EM RAMAL DE DISTRIBUIÇÃO  FORNECIMENTO E INSTALAÇÃO. AF_01/2016</t>
  </si>
  <si>
    <t xml:space="preserve">CURVA EM COBRE, DN 28 MM, 45 GRAUS, SEM ANEL DE SOLDA, BOLSA X BOLSA, INSTALADO EM RAMAL DE DISTRIBUIÇÃO  FORNECIMENTO E INSTALAÇÃO. AF_01/2016</t>
  </si>
  <si>
    <t xml:space="preserve">LUVA PASSANTE EM COBRE, DN 15 MM, SEM ANEL DE SOLDA, INSTALADO EM RAMAL DE DISTRIBUIÇÃO  FORNECIMENTO E INSTALAÇÃO. AF_01/2016</t>
  </si>
  <si>
    <t xml:space="preserve">CONECTOR EM BRONZE/LATÃO, DN 15 MM X 1/2", SEM ANEL DE SOLDA, BOLSA X ROSCA F, INSTALADO EM RAMAL DE DISTRIBUIÇÃO  FORNECIMENTO E INSTALAÇÃO. AF_01/2016</t>
  </si>
  <si>
    <t xml:space="preserve">CURVA DE TRANSPOSIÇÃO EM BRONZE/LATÃO, DN 15 MM, SEM ANEL DE SOLDA, BOLSA X BOLSA, INSTALADO EM RAMAL DE DISTRIBUIÇÃO  FORNECIMENTO E INSTALAÇÃO. AF_01/2016</t>
  </si>
  <si>
    <t xml:space="preserve">JUNTA DE EXPANSÃO EM COBRE, DN 15 MM, PONTA X PONTA, INSTALADO EM RAMAL DE DISTRIBUIÇÃO  FORNECIMENTO E INSTALAÇÃO. AF_01/2016</t>
  </si>
  <si>
    <t xml:space="preserve">LUVA PASSANTE EM COBRE, DN 22 MM, SEM ANEL DE SOLDA, INSTALADO EM RAMAL DE DISTRIBUIÇÃO  FORNECIMENTO E INSTALAÇÃO. AF_01/2016</t>
  </si>
  <si>
    <t xml:space="preserve">BUCHA DE REDUÇÃO EM COBRE, DN 22 MM X 15 MM, SEM ANEL DE SOLDA, PONTA X BOLSA, INSTALADO EM RAMAL DE DISTRIBUIÇÃO  FORNECIMENTO E INSTALAÇÃO. AF_01/2016</t>
  </si>
  <si>
    <t xml:space="preserve">JUNTA DE EXPANSÃO EM COBRE, DN 22 MM, PONTA X PONTA, INSTALADO EM RAMAL DE DISTRIBUIÇÃO  FORNECIMENTO E INSTALAÇÃO. AF_01/2016</t>
  </si>
  <si>
    <t xml:space="preserve">CONECTOR EM BRONZE/LATÃO, DN 22 MM X 1/2", SEM ANEL DE SOLDA, BOLSA X ROSCA F, INSTALADO EM RAMAL DE DISTRIBUIÇÃO  FORNECIMENTO E INSTALAÇÃO. AF_01/2016</t>
  </si>
  <si>
    <t xml:space="preserve">CONECTOR EM BRONZE/LATÃO, DN 22 MM X 3/4", SEM ANEL DE SOLDA, BOLSA X ROSCA F, INSTALADO EM RAMAL DE DISTRIBUIÇÃO  FORNECIMENTO E INSTALAÇÃO. AF_01/2016</t>
  </si>
  <si>
    <t xml:space="preserve">CURVA DE TRANSPOSIÇÃO EM BRONZE/LATÃO, DN 22 MM, SEM ANEL DE SOLDA, BOLSA X BOLSA, INSTALADO EM RAMAL DE DISTRIBUIÇÃO  FORNECIMENTO E INSTALAÇÃO. AF_01/2016</t>
  </si>
  <si>
    <t xml:space="preserve">LUVA PASSANTE EM COBRE, DN 28 MM, SEM ANEL DE SOLDA, INSTALADO EM RAMAL DE DISTRIBUIÇÃO  FORNECIMENTO E INSTALAÇÃO. AF_01/2016</t>
  </si>
  <si>
    <t xml:space="preserve">BUCHA DE REDUÇÃO EM COBRE, DN 28 MM X 22 MM, SEM ANEL DE SOLDA, INSTALADO EM RAMAL DE DISTRIBUIÇÃO  FORNECIMENTO E INSTALAÇÃO. AF_01/2016</t>
  </si>
  <si>
    <t xml:space="preserve">JUNTA DE EXPANSÃO EM COBRE, DN 28 MM, PONTA X PONTA, INSTALADO EM RAMAL DE DISTRIBUIÇÃO  FORNECIMENTO E INSTALAÇÃO. AF_01/2016</t>
  </si>
  <si>
    <t xml:space="preserve">CONECTOR EM BRONZE/LATÃO, DN 28 MM X 1/2", SEM ANEL DE SOLDA, BOLSA X ROSCA F, INSTALADO EM RAMAL DE DISTRIBUIÇÃO  FORNECIMENTO E INSTALAÇÃO. AF_01/2016</t>
  </si>
  <si>
    <t xml:space="preserve">CURVA DE TRANSPOSIÇÃO EM BRONZE/LATÃO, DN 28 MM, SEM ANEL DE SOLDA, BOLSA X BOLSA, INSTALADO EM RAMAL DE DISTRIBUIÇÃO  FORNECIMENTO E INSTALAÇÃO. AF_01/2016</t>
  </si>
  <si>
    <t xml:space="preserve">TE DUPLA CURVA EM BRONZE/LATÃO, DN 1/2" X 15 MM X 1/2", SEM ANEL DE SOLDA, ROSCA F X BOLSA X ROSCA F, INSTALADO EM RAMAL DE DISTRIBUIÇÃO  FORNECIMENTO E INSTALAÇÃO. AF_01/2016</t>
  </si>
  <si>
    <t xml:space="preserve">TE DUPLA CURVA EM BRONZE/LATÃO, DN 3/4" X 22 MM X 3/4", SEM ANEL DE SOLDA, ROSCA F X BOLSA X ROSCA F, INSTALADO EM RAMAL DE DISTRIBUIÇÃO  FORNECIMENTO E INSTALAÇÃO. AF_01/2016</t>
  </si>
  <si>
    <t xml:space="preserve">CURVA EM COBRE, DN 15 MM, 45 GRAUS, SEM ANEL DE SOLDA, BOLSA X BOLSA, INSTALADO EM RAMAL E SUB-RAMAL  FORNECIMENTO E INSTALAÇÃO. AF_01/2016</t>
  </si>
  <si>
    <t xml:space="preserve">COTOVELO EM BRONZE/LATÃO, DN 15 MM X 1/2", 90 GRAUS, SEM ANEL DE SOLDA, BOLSA X ROSCA F, INSTALADO EM RAMAL E SUB-RAMAL  FORNECIMENTO E INSTALAÇÃO. AF_01/2016</t>
  </si>
  <si>
    <t xml:space="preserve">CURVA EM COBRE, DN 22 MM, 45 GRAUS, SEM ANEL DE SOLDA, BOLSA X BOLSA, INSTALADO EM RAMAL E SUB-RAMAL  FORNECIMENTO E INSTALAÇÃO. AF_01/2016</t>
  </si>
  <si>
    <t xml:space="preserve">COTOVELO EM BRONZE/LATÃO, DN 22 MM X 1/2", 90 GRAUS, SEM ANEL DE SOLDA, BOLSA X ROSCA F, INSTALADO EM RAMAL E SUB-RAMAL  FORNECIMENTO E INSTALAÇÃO. AF_01/2016</t>
  </si>
  <si>
    <t xml:space="preserve">COTOVELO EM BRONZE/LATÃO, DN 22 MM X 3/4", 90 GRAUS, SEM ANEL DE SOLDA, BOLSA X ROSCA F, INSTALADO EM RAMAL E SUB-RAMAL  FORNECIMENTO E INSTALAÇÃO. AF_01/2016</t>
  </si>
  <si>
    <t xml:space="preserve">CURVA EM COBRE, DN 28 MM, 45 GRAUS, SEM ANEL DE SOLDA, BOLSA X BOLSA, INSTALADO EM RAMAL E SUB-RAMAL  FORNECIMENTO E INSTALAÇÃO. AF_01/2016</t>
  </si>
  <si>
    <t xml:space="preserve">LUVA PASSANTE EM COBRE, DN 15 MM, SEM ANEL DE SOLDA, INSTALADO EM RAMAL E SUB-RAMAL  FORNECIMENTO E INSTALAÇÃO. AF_01/2016</t>
  </si>
  <si>
    <t xml:space="preserve">CONECTOR EM BRONZE/LATÃO, DN 15 MM X 1/2", SEM ANEL DE SOLDA, BOLSA X ROSCA F, INSTALADO EM RAMAL E SUB-RAMAL  FORNECIMENTO E INSTALAÇÃO. AF_01/2016</t>
  </si>
  <si>
    <t xml:space="preserve">CURVA DE TRANSPOSIÇÃO EM BRONZE/LATÃO, DN 15 MM, SEM ANEL DE SOLDA, BOLSA X BOLSA, INSTALADO EM RAMAL E SUB-RAMAL  FORNECIMENTO E INSTALAÇÃO. AF_01/2016</t>
  </si>
  <si>
    <t xml:space="preserve">JUNTA DE EXPANSÃO EM COBRE, DN 15 MM, PONTA X PONTA, INSTALADO EM RAMAL E SUB-RAMAL  FORNECIMENTO E INSTALAÇÃO. AF_01/2016</t>
  </si>
  <si>
    <t xml:space="preserve">LUVA PASSANTE EM COBRE, DN 22 MM, SEM ANEL DE SOLDA, INSTALADO EM RAMAL E SUB-RAMAL  FORNECIMENTO E INSTALAÇÃO. AF_01/2016</t>
  </si>
  <si>
    <t xml:space="preserve">BUCHA DE REDUÇÃO EM COBRE, DN 22 MM X 15 MM, SEM ANEL DE SOLDA, PONTA X BOLSA, INSTALADO EM RAMAL E SUB-RAMAL  FORNECIMENTO E INSTALAÇÃO. AF_01/2016</t>
  </si>
  <si>
    <t xml:space="preserve">JUNTA DE EXPANSÃO EM COBRE, DN 22 MM, PONTA X PONTA, INSTALADO EM RAMAL E SUB-RAMAL  FORNECIMENTO E INSTALAÇÃO. AF_01/2016</t>
  </si>
  <si>
    <t xml:space="preserve">CONECTOR EM BRONZE/LATÃO, DN 22 MM X 1/2", SEM ANEL DE SOLDA, BOLSA X ROSCA F, INSTALADO EM RAMAL E SUB-RAMAL  FORNECIMENTO E INSTALAÇÃO. AF_01/2016</t>
  </si>
  <si>
    <t xml:space="preserve">CONECTOR EM BRONZE/LATÃO, DN 22 MM X 3/4", SEM ANEL DE SOLDA, BOLSA X ROSCA F, INSTALADO EM RAMAL E SUB-RAMAL  FORNECIMENTO E INSTALAÇÃO. AF_01/2016</t>
  </si>
  <si>
    <t xml:space="preserve">CURVA DE TRANSPOSIÇÃO EM BRONZE/LATÃO, DN 22 MM, SEM ANEL DE SOLDA, BOLSA X BOLSA, INSTALADO EM RAMAL E SUB-RAMAL  FORNECIMENTO E INSTALAÇÃO. AF_01/2016</t>
  </si>
  <si>
    <t xml:space="preserve">LUVA PASSANTE EM COBRE, DN 28 MM, SEM ANEL DE SOLDA, INSTALADO EM RAMAL E SUB-RAMAL  FORNECIMENTO E INSTALAÇÃO. AF_01/2016</t>
  </si>
  <si>
    <t xml:space="preserve">CONECTOR EM BRONZE/LATÃO, DN 28 MM X 1/2", SEM ANEL DE SOLDA, BOLSA X ROSCA F, INSTALADO EM RAMAL E SUB-RAMAL  FORNECIMENTO E INSTALAÇÃO. AF_01/2016</t>
  </si>
  <si>
    <t xml:space="preserve">CURVA DE TRANSPOSIÇÃO EM BRONZE/LATÃO, DN 28 MM, SEM ANEL DE SOLDA, BOLSA X BOLSA, INSTALADO EM RAMAL E SUB-RAMAL  FORNECIMENTO E INSTALAÇÃO. AF_01/2016</t>
  </si>
  <si>
    <t xml:space="preserve">JUNTA DE EXPANSÃO EM COBRE, DN 28 MM, PONTA X PONTA, INSTALADO EM RAMAL E SUB-RAMAL  FORNECIMENTO E INSTALAÇÃO. AF_01/2016</t>
  </si>
  <si>
    <t xml:space="preserve">TE DUPLA CURVA EM BRONZE/LATÃO, DN 1/2" X 15 MM X 1/2", SEM ANEL DE SOLDA, ROSCA F X BOLSA X ROSCA F, INSTALADO EM RAMAL E SUB-RAMAL  FORNECIMENTO E INSTALAÇÃO. AF_01/2016</t>
  </si>
  <si>
    <t xml:space="preserve">TE DUPLA CURVA EM BRONZE/LATÃO, DN 3/4" X 22 MM X 3/4", SEM ANEL DE SOLDA, ROSCA F X BOLSA X ROSCA F, INSTALADO EM RAMAL E SUB-RAMAL  FORNECIMENTO E INSTALAÇÃO. AF_01/2016</t>
  </si>
  <si>
    <t xml:space="preserve">CURVA EM COBRE, DN 22 MM, 45 GRAUS, SEM ANEL DE SOLDA, BOLSA X BOLSA, INSTALADO EM PRUMADA  FORNECIMENTO E INSTALAÇÃO. AF_01/2016</t>
  </si>
  <si>
    <t xml:space="preserve">COTOVELO EM BRONZE/LATÃO, DN 22 MM X 1/2", 90 GRAUS, SEM ANEL DE SOLDA, BOLSA X ROSCA F, INSTALADO EM PRUMADA  FORNECIMENTO E INSTALAÇÃO. AF_01/2016</t>
  </si>
  <si>
    <t xml:space="preserve">COTOVELO EM BRONZE/LATÃO, DN 22 MM X 3/4", 90 GRAUS, SEM ANEL DE SOLDA, BOLSA X ROSCA F, INSTALADO EM PRUMADA  FORNECIMENTO E INSTALAÇÃO. AF_01/2016</t>
  </si>
  <si>
    <t xml:space="preserve">CURVA EM COBRE, DN 28 MM, 45 GRAUS, SEM ANEL DE SOLDA, BOLSA X BOLSA, INSTALADO EM PRUMADA  FORNECIMENTO E INSTALAÇÃO. AF_01/2016</t>
  </si>
  <si>
    <t xml:space="preserve">CURVA EM COBRE, DN 35 MM, 45 GRAUS, SEM ANEL DE SOLDA, BOLSA X BOLSA, INSTALADO EM PRUMADA  FORNECIMENTO E INSTALAÇÃO. AF_01/2016</t>
  </si>
  <si>
    <t xml:space="preserve">CURVA EM COBRE, DN 42 MM, 45 GRAUS, SEM ANEL DE SOLDA, BOLSA X BOLSA, INSTALADO EM PRUMADA  FORNECIMENTO E INSTALAÇÃO. AF_01/2016</t>
  </si>
  <si>
    <t xml:space="preserve">CURVA EM COBRE, DN 54 MM, 45 GRAUS, SEM ANEL DE SOLDA, BOLSA X BOLSA, INSTALADO EM PRUMADA  FORNECIMENTO E INSTALAÇÃO. AF_01/2016</t>
  </si>
  <si>
    <t xml:space="preserve">CURVA EM COBRE, DN 66 MM, 45 GRAUS, SEM ANEL DE SOLDA, BOLSA X BOLSA, INSTALADO EM PRUMADA  FORNECIMENTO E INSTALAÇÃO. AF_01/2016</t>
  </si>
  <si>
    <t xml:space="preserve">BUCHA DE REDUÇÃO EM COBRE, DN 28 MM X 22 MM, SEM ANEL DE SOLDA, INSTALADO EM RAMAL E SUB-RAMAL  FORNECIMENTO E INSTALAÇÃO. AF_01/2016</t>
  </si>
  <si>
    <t xml:space="preserve">LUVA, EM FERRO GALVANIZADO, CONEXÃO ROSQUEADA, DN 50 (2), INSTALADO EM RESERVAÇÃO DE ÁGUA DE EDIFICAÇÃO QUE POSSUA RESERVATÓRIO DE FIBRA/FIBROCIMENTO  FORNECIMENTO E INSTALAÇÃO. AF_06/2016</t>
  </si>
  <si>
    <t xml:space="preserve">NIPLE, EM FERRO GALVANIZADO, CONEXÃO ROSQUEADA, DN 50 (2), INSTALADO EM RESERVAÇÃO DE ÁGUA DE EDIFICAÇÃO QUE POSSUA RESERVATÓRIO DE FIBRA/FIBROCIMENTO  FORNECIMENTO E INSTALAÇÃO. AF_06/2016</t>
  </si>
  <si>
    <t xml:space="preserve">LUVA, EM FERRO GALVANIZADO, CONEXÃO ROSQUEADA, DN 65 (2 1/2), INSTALADO EM RESERVAÇÃO DE ÁGUA DE EDIFICAÇÃO QUE POSSUA RESERVATÓRIO DE FIBRA/FIBROCIMENTO  FORNECIMENTO E INSTALAÇÃO. AF_06/2016</t>
  </si>
  <si>
    <t xml:space="preserve">NIPLE, EM FERRO GALVANIZADO, CONEXÃO ROSQUEADA, DN 65 (2 1/2), INSTALADO EM RESERVAÇÃO DE ÁGUA DE EDIFICAÇÃO QUE POSSUA RESERVATÓRIO DE FIBRA/FIBROCIMENTO  FORNECIMENTO E INSTALAÇÃO. AF_06/2016</t>
  </si>
  <si>
    <t xml:space="preserve">LUVA, EM FERRO GALVANIZADO, CONEXÃO ROSQUEADA, DN 80 (3), INSTALADO EM RESERVAÇÃO DE ÁGUA DE EDIFICAÇÃO QUE POSSUA RESERVATÓRIO DE FIBRA/FIBROCIMENTO  FORNECIMENTO E INSTALAÇÃO. AF_06/2016</t>
  </si>
  <si>
    <t xml:space="preserve">NIPLE, EM FERRO GALVANIZADO, CONEXÃO ROSQUEADA, DN 80 (3), INSTALADO EM RESERVAÇÃO DE ÁGUA DE EDIFICAÇÃO QUE POSSUA RESERVATÓRIO DE FIBRA/FIBROCIMENTO  FORNECIMENTO E INSTALAÇÃO. AF_06/2016</t>
  </si>
  <si>
    <t xml:space="preserve">COTOVELO 90 GRAUS, EM FERRO GALVANIZADO, CONEXÃO ROSQUEADA, DN 50 (2), INSTALADO EM RESERVAÇÃO DE ÁGUA DE EDIFICAÇÃO QUE POSSUA RESERVATÓRIO DE FIBRA/FIBROCIMENTO  FORNECIMENTO E INSTALAÇÃO. AF_06/2016</t>
  </si>
  <si>
    <t xml:space="preserve">COTOVELO 45 GRAUS, EM FERRO GALVANIZADO, CONEXÃO ROSQUEADA, DN 50 (2), INSTALADO EM RESERVAÇÃO DE ÁGUA DE EDIFICAÇÃO QUE POSSUA RESERVATÓRIO DE FIBRA/FIBROCIMENTO  FORNECIMENTO E INSTALAÇÃO. AF_06/2016</t>
  </si>
  <si>
    <t xml:space="preserve">COTOVELO 90 GRAUS, EM FERRO GALVANIZADO, CONEXÃO ROSQUEADA, DN 65 (2 1/2), INSTALADO EM RESERVAÇÃO DE ÁGUA DE EDIFICAÇÃO QUE POSSUA RESERVATÓRIO DE FIBRA/FIBROCIMENTO  FORNECIMENTO E INSTALAÇÃO. AF_06/2016</t>
  </si>
  <si>
    <t xml:space="preserve">COTOVELO 45 GRAUS, EM FERRO GALVANIZADO, CONEXÃO ROSQUEADA, DN 65 (2 1/2), INSTALADO EM RESERVAÇÃO DE ÁGUA DE EDIFICAÇÃO QUE POSSUA RESERVATÓRIO DE FIBRA/FIBROCIMENTO  FORNECIMENTO E INSTALAÇÃO. AF_06/2016</t>
  </si>
  <si>
    <t xml:space="preserve">COTOVELO 90 GRAUS, EM FERRO GALVANIZADO, CONEXÃO ROSQUEADA, DN 80 (3), INSTALADO EM RESERVAÇÃO DE ÁGUA DE EDIFICAÇÃO QUE POSSUA RESERVATÓRIO DE FIBRA/FIBROCIMENTO  FORNECIMENTO E INSTALAÇÃO. AF_06/2016</t>
  </si>
  <si>
    <t xml:space="preserve">COTOVELO 45 GRAUS, EM FERRO GALVANIZADO, CONEXÃO ROSQUEADA, DN 80 (3), INSTALADO EM RESERVAÇÃO DE ÁGUA DE EDIFICAÇÃO QUE POSSUA RESERVATÓRIO DE FIBRA/FIBROCIMENTO  FORNECIMENTO E INSTALAÇÃO. AF_06/2016</t>
  </si>
  <si>
    <t xml:space="preserve">TÊ, EM FERRO GALVANIZADO, CONEXÃO ROSQUEADA, DN 50 (2), INSTALADO EM RESERVAÇÃO DE ÁGUA DE EDIFICAÇÃO QUE POSSUA RESERVATÓRIO DE FIBRA/FIBROCIMENTO  FORNECIMENTO E INSTALAÇÃO. AF_06/2016</t>
  </si>
  <si>
    <t xml:space="preserve">TÊ, EM FERRO GALVANIZADO, CONEXÃO ROSQUEADA, DN 65 (2 1/2), INSTALADO EM RESERVAÇÃO DE ÁGUA DE EDIFICAÇÃO QUE POSSUA RESERVATÓRIO DE FIBRA/FIBROCIMENTO  FORNECIMENTO E INSTALAÇÃO. AF_06/2016</t>
  </si>
  <si>
    <t xml:space="preserve">TÊ, EM FERRO GALVANIZADO, CONEXÃO ROSQUEADA, DN 80 (3), INSTALADO EM RESERVAÇÃO DE ÁGUA DE EDIFICAÇÃO QUE POSSUA RESERVATÓRIO DE FIBRA/FIBROCIMENTO  FORNECIMENTO E INSTALAÇÃO. AF_06/2016</t>
  </si>
  <si>
    <t xml:space="preserve">LUVA EM COBRE, DN 54 MM, SEM ANEL DE SOLDA, INSTALADO EM RESERVAÇÃO DE ÁGUA DE EDIFICAÇÃO QUE POSSUA RESERVATÓRIO DE FIBRA/FIBROCIMENTO  FORNECIMENTO E INSTALAÇÃO. AF_06/2016</t>
  </si>
  <si>
    <t xml:space="preserve">LUVA EM COBRE, DN 66 MM, SEM ANEL DE SOLDA, INSTALADO EM RESERVAÇÃO DE ÁGUA DE EDIFICAÇÃO QUE POSSUA RESERVATÓRIO DE FIBRA/FIBROCIMENTO  FORNECIMENTO E INSTALAÇÃO. AF_06/2016</t>
  </si>
  <si>
    <t xml:space="preserve">LUVA EM COBRE, DN 79 MM, SEM ANEL DE SOLDA, INSTALADO EM RESERVAÇÃO DE ÁGUA DE EDIFICAÇÃO QUE POSSUA RESERVATÓRIO DE FIBRA/FIBROCIMENTO  FORNECIMENTO E INSTALAÇÃO. AF_06/2016</t>
  </si>
  <si>
    <t xml:space="preserve">LUVA DE COBRE, DN 104 MM, SEM ANEL DE SOLDA, INSTALADO EM RESERVAÇÃO DE ÁGUA DE EDIFICAÇÃO QUE POSSUA RESERVATÓRIO DE FIBRA/FIBROCIMENTO  FORNECIMENTO E INSTALAÇÃO. AF_06/2016</t>
  </si>
  <si>
    <t xml:space="preserve">COTOVELO EM COBRE, DN 54 MM, 90 GRAUS, SEM ANEL DE SOLDA, INSTALADO EM RESERVAÇÃO DE ÁGUA DE EDIFICAÇÃO QUE POSSUA RESERVATÓRIO DE FIBRA/FIBROCIMENTO  FORNECIMENTO E INSTALAÇÃO. AF_06/2016</t>
  </si>
  <si>
    <t xml:space="preserve">CURVA EM COBRE, DN 54 MM, 45 GRAUS, SEM ANEL DE SOLDA, BOLSA X BOLSA, INSTALADO EM RESERVAÇÃO DE ÁGUA DE EDIFICAÇÃO QUE POSSUA RESERVATÓRIO DE FIBRA/FIBROCIMENTO  FORNECIMENTO E INSTALAÇÃO. AF_06/2016</t>
  </si>
  <si>
    <t xml:space="preserve">COTOVELO EM COBRE, DN 66 MM, 90 GRAUS, SEM ANEL DE SOLDA, INSTALADO EM RESERVAÇÃO DE ÁGUA DE EDIFICAÇÃO QUE POSSUA RESERVATÓRIO DE FIBRA/FIBROCIMENTO  FORNECIMENTO E INSTALAÇÃO. AF_06/2016</t>
  </si>
  <si>
    <t xml:space="preserve">CURVA EM COBRE, DN 66 MM, 45 GRAUS, SEM ANEL DE SOLDA, BOLSA X BOLSA, INSTALADO EM RESERVAÇÃO DE ÁGUA DE EDIFICAÇÃO QUE POSSUA RESERVATÓRIO DE FIBRA/FIBROCIMENTO  FORNECIMENTO E INSTALAÇÃO. AF_06/2016</t>
  </si>
  <si>
    <t xml:space="preserve">COTOVELO EM COBRE, DN 79 MM, 90 GRAUS, SEM ANEL DE SOLDA, INSTALADO EM RESERVAÇÃO DE ÁGUA DE EDIFICAÇÃO QUE POSSUA RESERVATÓRIO DE FIBRA/FIBROCIMENTO  FORNECIMENTO E INSTALAÇÃO. AF_06/2016</t>
  </si>
  <si>
    <t xml:space="preserve">COTOVELO EM COBRE, DN 104 MM, 90 GRAUS, SEM ANEL DE SOLDA, INSTALADO EM RESERVAÇÃO DE ÁGUA DE EDIFICAÇÃO QUE POSSUA RESERVATÓRIO DE FIBRA/FIBROCIMENTO  FORNECIMENTO E INSTALAÇÃO. AF_06/2016</t>
  </si>
  <si>
    <t xml:space="preserve">TE EM COBRE, DN 54 MM, SEM ANEL DE SOLDA, INSTALADO EM RESERVAÇÃO DE ÁGUA DE EDIFICAÇÃO QUE POSSUA RESERVATÓRIO DE FIBRA/FIBROCIMENTO  FORNECIMENTO E INSTALAÇÃO. AF_06/2016</t>
  </si>
  <si>
    <t xml:space="preserve">TE EM COBRE, DN 66 MM, SEM ANEL DE SOLDA, INSTALADO EM RESERVAÇÃO DE ÁGUA DE EDIFICAÇÃO QUE POSSUA RESERVATÓRIO DE FIBRA/FIBROCIMENTO  FORNECIMENTO E INSTALAÇÃO. AF_06/2016</t>
  </si>
  <si>
    <t xml:space="preserve">TE EM COBRE, DN 79 MM, SEM ANEL DE SOLDA, INSTALADO EM RESERVAÇÃO DE ÁGUA DE EDIFICAÇÃO QUE POSSUA RESERVATÓRIO DE FIBRA/FIBROCIMENTO  FORNECIMENTO E INSTALAÇÃO. AF_06/2016</t>
  </si>
  <si>
    <t xml:space="preserve">TE EM COBRE, DN 104 MM, SEM ANEL DE SOLDA, INSTALADO EM RESERVAÇÃO DE ÁGUA DE EDIFICAÇÃO QUE POSSUA RESERVATÓRIO DE FIBRA/FIBROCIMENTO  FORNECIMENTO E INSTALAÇÃO. AF_06/2016</t>
  </si>
  <si>
    <t xml:space="preserve">ADAPTADOR CURTO COM BOLSA E ROSCA PARA REGISTRO, PVC, SOLDÁVEL, DN  25 MM X 3/4 , INSTALADO EM RESERVAÇÃO DE ÁGUA DE EDIFICAÇÃO QUE POSSUA RESERVATÓRIO DE FIBRA/FIBROCIMENTO   FORNECIMENTO E INSTALAÇÃO. AF_06/2016</t>
  </si>
  <si>
    <t xml:space="preserve">LUVA PVC, SOLDÁVEL, DN  25 MM, INSTALADA EM RESERVAÇÃO DE ÁGUA DE EDIFICAÇÃO QUE POSSUA RESERVATÓRIO DE FIBRA/FIBROCIMENTO   FORNECIMENTO E INSTALAÇÃO. AF_06/2016</t>
  </si>
  <si>
    <t xml:space="preserve">ADAPTADOR CURTO COM BOLSA E ROSCA PARA REGISTRO, PVC, SOLDÁVEL, DN 32 MM X 1 , INSTALADO EM RESERVAÇÃO DE ÁGUA DE EDIFICAÇÃO QUE POSSUA RESERVATÓRIO DE FIBRA/FIBROCIMENTO   FORNECIMENTO E INSTALAÇÃO. AF_06/2016</t>
  </si>
  <si>
    <t xml:space="preserve">LUVA PVC, SOLDÁVEL, DN 32 MM, INSTALADA EM RESERVAÇÃO DE ÁGUA DE EDIFICAÇÃO QUE POSSUA RESERVATÓRIO DE FIBRA/FIBROCIMENTO   FORNECIMENTO E INSTALAÇÃO. AF_06/2016</t>
  </si>
  <si>
    <t xml:space="preserve">ADAPTADOR CURTO COM BOLSA E ROSCA PARA REGISTRO, PVC, SOLDÁVEL, DN 40 MM X 1 1/4 , INSTALADO EM RESERVAÇÃO DE ÁGUA DE EDIFICAÇÃO QUE POSSUA RESERVATÓRIO DE FIBRA/FIBROCIMENTO   FORNECIMENTO E INSTALAÇÃO. AF_06/2016</t>
  </si>
  <si>
    <t xml:space="preserve">LUVA, PVC, SOLDÁVEL, DN 40 MM, INSTALADO EM RESERVAÇÃO DE ÁGUA DE EDIFICAÇÃO QUE POSSUA RESERVATÓRIO DE FIBRA/FIBROCIMENTO   FORNECIMENTO E INSTALAÇÃO. AF_06/2016</t>
  </si>
  <si>
    <t xml:space="preserve">ADAPTADOR CURTO COM BOLSA E ROSCA PARA REGISTRO, PVC, SOLDÁVEL, DN 50 MM X 1 1/2 , INSTALADO EM RESERVAÇÃO DE ÁGUA DE EDIFICAÇÃO QUE POSSUA RESERVATÓRIO DE FIBRA/FIBROCIMENTO   FORNECIMENTO E INSTALAÇÃO. AF_06/2016</t>
  </si>
  <si>
    <t xml:space="preserve">LUVA, PVC, SOLDÁVEL, DN 50 MM, INSTALADO EM RESERVAÇÃO DE ÁGUA DE EDIFICAÇÃO QUE POSSUA RESERVATÓRIO DE FIBRA/FIBROCIMENTO   FORNECIMENTO E INSTALAÇÃO. AF_06/2016</t>
  </si>
  <si>
    <t xml:space="preserve">ADAPTADOR CURTO COM BOLSA E ROSCA PARA REGISTRO, PVC, SOLDÁVEL, DN 60 MM X 2 , INSTALADO EM RESERVAÇÃO DE ÁGUA DE EDIFICAÇÃO QUE POSSUA RESERVATÓRIO DE FIBRA/FIBROCIMENTO   FORNECIMENTO E INSTALAÇÃO. AF_06/2016</t>
  </si>
  <si>
    <t xml:space="preserve">LUVA, PVC, SOLDÁVEL, DN 60 MM, INSTALADO EM RESERVAÇÃO DE ÁGUA DE EDIFICAÇÃO QUE POSSUA RESERVATÓRIO DE FIBRA/FIBROCIMENTO   FORNECIMENTO E INSTALAÇÃO. AF_06/2016</t>
  </si>
  <si>
    <t xml:space="preserve">ADAPTADOR CURTO COM BOLSA E ROSCA PARA REGISTRO, PVC, SOLDÁVEL, DN 75 MM X 2 1/2 , INSTALADO EM RESERVAÇÃO DE ÁGUA DE EDIFICAÇÃO QUE POSSUA RESERVATÓRIO DE FIBRA/FIBROCIMENTO   FORNECIMENTO E INSTALAÇÃO. AF_06/2016</t>
  </si>
  <si>
    <t xml:space="preserve">LUVA, PVC, SOLDÁVEL, DN 75 MM, INSTALADO EM RESERVAÇÃO DE ÁGUA DE EDIFICAÇÃO QUE POSSUA RESERVATÓRIO DE FIBRA/FIBROCIMENTO   FORNECIMENTO E INSTALAÇÃO. AF_06/2016</t>
  </si>
  <si>
    <t xml:space="preserve">ADAPTADOR CURTO COM BOLSA E ROSCA PARA REGISTRO, PVC, SOLDÁVEL, DN 85 MM X 3 , INSTALADO EM RESERVAÇÃO DE ÁGUA DE EDIFICAÇÃO QUE POSSUA RESERVATÓRIO DE FIBRA/FIBROCIMENTO   FORNECIMENTO E INSTALAÇÃO. AF_06/2016</t>
  </si>
  <si>
    <t xml:space="preserve">LUVA, PVC, SOLDÁVEL, DN 85 MM, INSTALADO EM RESERVAÇÃO DE ÁGUA DE EDIFICAÇÃO QUE POSSUA RESERVATÓRIO DE FIBRA/FIBROCIMENTO   FORNECIMENTO E INSTALAÇÃO. AF_06/2016</t>
  </si>
  <si>
    <t xml:space="preserve">ADAPTADOR CURTO COM BOLSA E ROSCA PARA REGISTRO, PVC, SOLDÁVEL, DN 110 MM X 4 , INSTALADO EM RESERVAÇÃO DE ÁGUA DE EDIFICAÇÃO QUE POSSUA RESERVATÓRIO DE FIBRA/FIBROCIMENTO   FORNECIMENTO E INSTALAÇÃO. AF_06/2016</t>
  </si>
  <si>
    <t xml:space="preserve">LUVA, PVC, SOLDÁVEL, DN 110 MM, INSTALADO EM RESERVAÇÃO DE ÁGUA DE EDIFICAÇÃO QUE POSSUA RESERVATÓRIO DE FIBRA/FIBROCIMENTO   FORNECIMENTO E INSTALAÇÃO. AF_06/2016</t>
  </si>
  <si>
    <t xml:space="preserve">JOELHO 90 GRAUS COM BUCHA DE LATÃO, PVC, SOLDÁVEL, DN  25 MM, X 3/4 INSTALADO EM RESERVAÇÃO DE ÁGUA DE EDIFICAÇÃO QUE POSSUA RESERVATÓRIO DE FIBRA/FIBROCIMENTO   FORNECIMENTO E INSTALAÇÃO. AF_06/2016</t>
  </si>
  <si>
    <t xml:space="preserve">CURVA 90 GRAUS, PVC, SOLDÁVEL, DN  25 MM, INSTALADO EM RESERVAÇÃO DE ÁGUA DE EDIFICAÇÃO QUE POSSUA RESERVATÓRIO DE FIBRA/FIBROCIMENTO   FORNECIMENTO E INSTALAÇÃO. AF_06/2016</t>
  </si>
  <si>
    <t xml:space="preserve">JOELHO 90 GRAUS, PVC, SOLDÁVEL, DN 32 MM INSTALADO EM RESERVAÇÃO DE ÁGUA DE EDIFICAÇÃO QUE POSSUA RESERVATÓRIO DE FIBRA/FIBROCIMENTO   FORNECIMENTO E INSTALAÇÃO. AF_06/2016</t>
  </si>
  <si>
    <t xml:space="preserve">CURVA 90 GRAUS, PVC, SOLDÁVEL, DN 32 MM, INSTALADO EM RESERVAÇÃO DE ÁGUA DE EDIFICAÇÃO QUE POSSUA RESERVATÓRIO DE FIBRA/FIBROCIMENTO   FORNECIMENTO E INSTALAÇÃO. AF_06/2016</t>
  </si>
  <si>
    <t xml:space="preserve">JOELHO 90 GRAUS, PVC, SOLDÁVEL, DN 40 MM INSTALADO EM RESERVAÇÃO DE ÁGUA DE EDIFICAÇÃO QUE POSSUA RESERVATÓRIO DE FIBRA/FIBROCIMENTO   FORNECIMENTO E INSTALAÇÃO. AF_06/2016</t>
  </si>
  <si>
    <t xml:space="preserve">CURVA 90 GRAUS, PVC, SOLDÁVEL, DN 40 MM, INSTALADO EM RESERVAÇÃO DE ÁGUA DE EDIFICAÇÃO QUE POSSUA RESERVATÓRIO DE FIBRA/FIBROCIMENTO   FORNECIMENTO E INSTALAÇÃO. AF_06/2016</t>
  </si>
  <si>
    <t xml:space="preserve">JOELHO 90 GRAUS, PVC, SOLDÁVEL, DN 50 MM INSTALADO EM RESERVAÇÃO DE ÁGUA DE EDIFICAÇÃO QUE POSSUA RESERVATÓRIO DE FIBRA/FIBROCIMENTO   FORNECIMENTO E INSTALAÇÃO. AF_06/2016</t>
  </si>
  <si>
    <t xml:space="preserve">CURVA 90 GRAUS, PVC, SOLDÁVEL, DN 50 MM, INSTALADO EM RESERVAÇÃO DE ÁGUA DE EDIFICAÇÃO QUE POSSUA RESERVATÓRIO DE FIBRA/FIBROCIMENTO   FORNECIMENTO E INSTALAÇÃO. AF_06/2016</t>
  </si>
  <si>
    <t xml:space="preserve">JOELHO 90 GRAUS, PVC, SOLDÁVEL, DN 60 MM INSTALADO EM RESERVAÇÃO DE ÁGUA DE EDIFICAÇÃO QUE POSSUA RESERVATÓRIO DE FIBRA/FIBROCIMENTO   FORNECIMENTO E INSTALAÇÃO. AF_06/2016</t>
  </si>
  <si>
    <t xml:space="preserve">CURVA 90 GRAUS, PVC, SOLDÁVEL, DN 60 MM, INSTALADO EM RESERVAÇÃO DE ÁGUA DE EDIFICAÇÃO QUE POSSUA RESERVATÓRIO DE FIBRA/FIBROCIMENTO   FORNECIMENTO E INSTALAÇÃO. AF_06/2016</t>
  </si>
  <si>
    <t xml:space="preserve">JOELHO 90 GRAUS, PVC, SOLDÁVEL, DN 75 MM INSTALADO EM RESERVAÇÃO DE ÁGUA DE EDIFICAÇÃO QUE POSSUA RESERVATÓRIO DE FIBRA/FIBROCIMENTO   FORNECIMENTO E INSTALAÇÃO. AF_06/2016</t>
  </si>
  <si>
    <t xml:space="preserve">CURVA 90 GRAUS, PVC, SOLDÁVEL, DN 75 MM, INSTALADO EM RESERVAÇÃO DE ÁGUA DE EDIFICAÇÃO QUE POSSUA RESERVATÓRIO DE FIBRA/FIBROCIMENTO   FORNECIMENTO E INSTALAÇÃO. AF_06/2016</t>
  </si>
  <si>
    <t xml:space="preserve">JOELHO 90 GRAUS, PVC, SOLDÁVEL, DN 85 MM INSTALADO EM RESERVAÇÃO DE ÁGUA DE EDIFICAÇÃO QUE POSSUA RESERVATÓRIO DE FIBRA/FIBROCIMENTO   FORNECIMENTO E INSTALAÇÃO. AF_06/2016</t>
  </si>
  <si>
    <t xml:space="preserve">CURVA 90 GRAUS, PVC, SOLDÁVEL, DN 85 MM, INSTALADO EM RESERVAÇÃO DE ÁGUA DE EDIFICAÇÃO QUE POSSUA RESERVATÓRIO DE FIBRA/FIBROCIMENTO   FORNECIMENTO E INSTALAÇÃO. AF_06/2016</t>
  </si>
  <si>
    <t xml:space="preserve">JOELHO 90 GRAUS, PVC, SOLDÁVEL, DN 110 MM INSTALADO EM RESERVAÇÃO DE ÁGUA DE EDIFICAÇÃO QUE POSSUA RESERVATÓRIO DE FIBRA/FIBROCIMENTO   FORNECIMENTO E INSTALAÇÃO. AF_06/2016</t>
  </si>
  <si>
    <t xml:space="preserve">CURVA 90 GRAUS, PVC, SOLDÁVEL, DN 110 MM, INSTALADO EM RESERVAÇÃO DE ÁGUA DE EDIFICAÇÃO QUE POSSUA RESERVATÓRIO DE FIBRA/FIBROCIMENTO   FORNECIMENTO E INSTALAÇÃO. AF_06/2016</t>
  </si>
  <si>
    <t xml:space="preserve">TÊ, PVC, SOLDÁVEL, DN  25 MM INSTALADO EM RESERVAÇÃO DE ÁGUA DE EDIFICAÇÃO QUE POSSUA RESERVATÓRIO DE FIBRA/FIBROCIMENTO   FORNECIMENTO E INSTALAÇÃO. AF_06/2016</t>
  </si>
  <si>
    <t xml:space="preserve">TÊ COM BUCHA DE LATÃO NA BOLSA CENTRAL, PVC, SOLDÁVEL, DN  25 MM X 3/4 , INSTALADO EM RESERVAÇÃO DE ÁGUA DE EDIFICAÇÃO QUE POSSUA RESERVATÓRIO DE FIBRA/FIBROCIMENTO   FORNECIMENTO E INSTALAÇÃO. AF_06/2016</t>
  </si>
  <si>
    <t xml:space="preserve">TÊ, PVC, SOLDÁVEL, DN 32 MM INSTALADO EM RESERVAÇÃO DE ÁGUA DE EDIFICAÇÃO QUE POSSUA RESERVATÓRIO DE FIBRA/FIBROCIMENTO   FORNECIMENTO E INSTALAÇÃO. AF_06/2016</t>
  </si>
  <si>
    <t xml:space="preserve">TÊ DE REDUÇÃO, PVC, SOLDÁVEL, DN 32 MM X  25 MM, INSTALADO EM RESERVAÇÃO DE ÁGUA DE EDIFICAÇÃO QUE POSSUA RESERVATÓRIO DE FIBRA/FIBROCIMENTO   FORNECIMENTO E INSTALAÇÃO. AF_06/2016</t>
  </si>
  <si>
    <t xml:space="preserve">TÊ, PVC, SOLDÁVEL, DN 40 MM INSTALADO EM RESERVAÇÃO DE ÁGUA DE EDIFICAÇÃO QUE POSSUA RESERVATÓRIO DE FIBRA/FIBROCIMENTO   FORNECIMENTO E INSTALAÇÃO. AF_06/2016</t>
  </si>
  <si>
    <t xml:space="preserve">TÊ DE REDUÇÃO, PVC, SOLDÁVEL, DN 40 MM X 32 MM, INSTALADO EM RESERVAÇÃO DE ÁGUA DE EDIFICAÇÃO QUE POSSUA RESERVATÓRIO DE FIBRA/FIBROCIMENTO   FORNECIMENTO E INSTALAÇÃO. AF_06/2016</t>
  </si>
  <si>
    <t xml:space="preserve">TÊ, PVC, SOLDÁVEL, DN 50 MM INSTALADO EM RESERVAÇÃO DE ÁGUA DE EDIFICAÇÃO QUE POSSUA RESERVATÓRIO DE FIBRA/FIBROCIMENTO   FORNECIMENTO E INSTALAÇÃO. AF_06/2016</t>
  </si>
  <si>
    <t xml:space="preserve">TÊ DE REDUÇÃO, PVC, SOLDÁVEL, DN 50 MM X 40 MM, INSTALADO EM RESERVAÇÃO DE ÁGUA DE EDIFICAÇÃO QUE POSSUA RESERVATÓRIO DE FIBRA/FIBROCIMENTO   FORNECIMENTO E INSTALAÇÃO. AF_06/2016</t>
  </si>
  <si>
    <t xml:space="preserve">TÊ, PVC, SOLDÁVEL, DN 60 MM INSTALADO EM RESERVAÇÃO DE ÁGUA DE EDIFICAÇÃO QUE POSSUA RESERVATÓRIO DE FIBRA/FIBROCIMENTO   FORNECIMENTO E INSTALAÇÃO. AF_06/2016</t>
  </si>
  <si>
    <t xml:space="preserve">TÊ, PVC, SOLDÁVEL, DN 75 MM INSTALADO EM RESERVAÇÃO DE ÁGUA DE EDIFICAÇÃO QUE POSSUA RESERVATÓRIO DE FIBRA/FIBROCIMENTO   FORNECIMENTO E INSTALAÇÃO. AF_06/2016</t>
  </si>
  <si>
    <t xml:space="preserve">TÊ DE REDUÇÃO, PVC, SOLDÁVEL, DN 75 MM X 50 MM, INSTALADO EM RESERVAÇÃO DE ÁGUA DE EDIFICAÇÃO QUE POSSUA RESERVATÓRIO DE FIBRA/FIBROCIMENTO   FORNECIMENTO E INSTALAÇÃO. AF_06/2016</t>
  </si>
  <si>
    <t xml:space="preserve">TÊ, PVC, SOLDÁVEL, DN 85 MM INSTALADO EM RESERVAÇÃO DE ÁGUA DE EDIFICAÇÃO QUE POSSUA RESERVATÓRIO DE FIBRA/FIBROCIMENTO   FORNECIMENTO E INSTALAÇÃO. AF_06/2016</t>
  </si>
  <si>
    <t xml:space="preserve">TÊ DE REDUÇÃO, PVC, SOLDÁVEL, DN 85 MM X 60 MM, INSTALADO EM RESERVAÇÃO DE ÁGUA DE EDIFICAÇÃO QUE POSSUA RESERVATÓRIO DE FIBRA/FIBROCIMENTO   FORNECIMENTO E INSTALAÇÃO. AF_06/2016</t>
  </si>
  <si>
    <t xml:space="preserve">TÊ, PVC, SOLDÁVEL, DN 110 MM INSTALADO EM RESERVAÇÃO DE ÁGUA DE EDIFICAÇÃO QUE POSSUA RESERVATÓRIO DE FIBRA/FIBROCIMENTO   FORNECIMENTO E INSTALAÇÃO. AF_06/2016</t>
  </si>
  <si>
    <t xml:space="preserve">TÊ DE REDUÇÃO, PVC, SOLDÁVEL, DN 110 MM X 60 MM, INSTALADO EM RESERVAÇÃO DE ÁGUA DE EDIFICAÇÃO QUE POSSUA RESERVATÓRIO DE FIBRA/FIBROCIMENTO   FORNECIMENTO E INSTALAÇÃO. AF_06/2016</t>
  </si>
  <si>
    <t xml:space="preserve">ADAPTADOR COM FLANGE E ANEL DE VEDAÇÃO, PVC, SOLDÁVEL, DN  25 MM X 3/4 , INSTALADO EM RESERVAÇÃO DE ÁGUA DE EDIFICAÇÃO QUE POSSUA RESERVATÓRIO DE FIBRA/FIBROCIMENTO   FORNECIMENTO E INSTALAÇÃO. AF_06/2016</t>
  </si>
  <si>
    <t xml:space="preserve">ADAPTADOR COM FLANGE E ANEL DE VEDAÇÃO, PVC, SOLDÁVEL, DN 32 MM X 1 , INSTALADO EM RESERVAÇÃO DE ÁGUA DE EDIFICAÇÃO QUE POSSUA RESERVATÓRIO DE FIBRA/FIBROCIMENTO   FORNECIMENTO E INSTALAÇÃO. AF_06/2016</t>
  </si>
  <si>
    <t xml:space="preserve">ADAPTADOR COM FLANGE E ANEL DE VEDAÇÃO, PVC, SOLDÁVEL, DN 40 MM X 1 1/4 , INSTALADO EM RESERVAÇÃO DE ÁGUA DE EDIFICAÇÃO QUE POSSUA RESERVATÓRIO DE FIBRA/FIBROCIMENTO   FORNECIMENTO E INSTALAÇÃO. AF_06/2016</t>
  </si>
  <si>
    <t xml:space="preserve">ADAPTADOR COM FLANGE E ANEL DE VEDAÇÃO, PVC, SOLDÁVEL, DN 50 MM X 1 1/2 , INSTALADO EM RESERVAÇÃO DE ÁGUA DE EDIFICAÇÃO QUE POSSUA RESERVATÓRIO DE FIBRA/FIBROCIMENTO   FORNECIMENTO E INSTALAÇÃO. AF_06/2016</t>
  </si>
  <si>
    <t xml:space="preserve">ADAPTADOR COM FLANGE E ANEL DE VEDAÇÃO, PVC, SOLDÁVEL, DN 60 MM X 2 , INSTALADO EM RESERVAÇÃO DE ÁGUA DE EDIFICAÇÃO QUE POSSUA RESERVATÓRIO DE FIBRA/FIBROCIMENTO   FORNECIMENTO E INSTALAÇÃO. AF_06/2016</t>
  </si>
  <si>
    <t xml:space="preserve">ADAPTADOR COM FLANGES LIVRES, PVC, SOLDÁVEL, DN  25 MM X 3/4 , INSTALADO EM RESERVAÇÃO DE ÁGUA DE EDIFICAÇÃO QUE POSSUA RESERVATÓRIO DE FIBRA/FIBROCIMENTO   FORNECIMENTO E INSTALAÇÃO. AF_06/2016</t>
  </si>
  <si>
    <t xml:space="preserve">ADAPTADOR COM FLANGES LIVRES, PVC, SOLDÁVEL, DN 32 MM X 1 , INSTALADO EM RESERVAÇÃO DE ÁGUA DE EDIFICAÇÃO QUE POSSUA RESERVATÓRIO DE FIBRA/FIBROCIMENTO   FORNECIMENTO E INSTALAÇÃO. AF_06/2016</t>
  </si>
  <si>
    <t xml:space="preserve">ADAPTADOR COM FLANGES LIVRES, PVC, SOLDÁVEL, DN 40 MM X 1 1/4 , INSTALADO EM RESERVAÇÃO DE ÁGUA DE EDIFICAÇÃO QUE POSSUA RESERVATÓRIO DE FIBRA/FIBROCIMENTO   FORNECIMENTO E INSTALAÇÃO. AF_06/2016</t>
  </si>
  <si>
    <t xml:space="preserve">ADAPTADOR COM FLANGES LIVRES, PVC, SOLDÁVEL, DN 50 MM X 1 1/2 , INSTALADO EM RESERVAÇÃO DE ÁGUA DE EDIFICAÇÃO QUE POSSUA RESERVATÓRIO DE FIBRA/FIBROCIMENTO   FORNECIMENTO E INSTALAÇÃO. AF_06/2016</t>
  </si>
  <si>
    <t xml:space="preserve">ADAPTADOR COM FLANGES LIVRES, PVC, SOLDÁVEL, DN 60 MM X 2 , INSTALADO EM RESERVAÇÃO DE ÁGUA DE EDIFICAÇÃO QUE POSSUA RESERVATÓRIO DE FIBRA/FIBROCIMENTO   FORNECIMENTO E INSTALAÇÃO. AF_06/2016</t>
  </si>
  <si>
    <t xml:space="preserve">ADAPTADOR COM FLANGES LIVRES, PVC, SOLDÁVEL, DN 75 MM X 2 1/2 , INSTALADO EM RESERVAÇÃO DE ÁGUA DE EDIFICAÇÃO QUE POSSUA RESERVATÓRIO DE FIBRA/FIBROCIMENTO   FORNECIMENTO E INSTALAÇÃO. AF_06/2016</t>
  </si>
  <si>
    <t xml:space="preserve">ADAPTADOR COM FLANGES LIVRES, PVC, SOLDÁVEL, DN 85 MM X 3 , INSTALADO EM RESERVAÇÃO DE ÁGUA DE EDIFICAÇÃO QUE POSSUA RESERVATÓRIO DE FIBRA/FIBROCIMENTO   FORNECIMENTO E INSTALAÇÃO. AF_06/2016</t>
  </si>
  <si>
    <t xml:space="preserve">ADAPTADOR COM FLANGES LIVRES, PVC, SOLDÁVEL, DN 110 MM X 4 , INSTALADO EM RESERVAÇÃO DE ÁGUA DE EDIFICAÇÃO QUE POSSUA RESERVATÓRIO DE FIBRA/FIBROCIMENTO   FORNECIMENTO E INSTALAÇÃO. AF_06/2016</t>
  </si>
  <si>
    <t xml:space="preserve">CONECTOR, CPVC, SOLDÁVEL, DN 22 MM X 3/4, INSTALADO EM RESERVAÇÃO DE ÁGUA DE EDIFICAÇÃO QUE POSSUA RESERVATÓRIO DE FIBRA/FIBROCIMENTO  FORNECIMENTO E INSTALAÇÃO. AF_06/2016</t>
  </si>
  <si>
    <t xml:space="preserve">LUVA, CPVC, SOLDÁVEL, DN 22 MM, INSTALADO EM RESERVAÇÃO DE ÁGUA DE EDIFICAÇÃO QUE POSSUA RESERVATÓRIO DE FIBRA/FIBROCIMENTO  FORNECIMENTO E INSTALAÇÃO. AF_06/2016</t>
  </si>
  <si>
    <t xml:space="preserve">CONECTOR, CPVC, SOLDÁVEL, DN 28 MM X 1, INSTALADO EM RESERVAÇÃO DE ÁGUA DE EDIFICAÇÃO QUE POSSUA RESERVATÓRIO DE FIBRA/FIBROCIMENTO  FORNECIMENTO E INSTALAÇÃO. AF_06/2016</t>
  </si>
  <si>
    <t xml:space="preserve">LUVA, CPVC, SOLDÁVEL, DN 28 MM, INSTALADO EM RESERVAÇÃO DE ÁGUA DE EDIFICAÇÃO QUE POSSUA RESERVATÓRIO DE FIBRA/FIBROCIMENTO  FORNECIMENTO E INSTALAÇÃO. AF_06/2016</t>
  </si>
  <si>
    <t xml:space="preserve">CONECTOR, CPVC, SOLDÁVEL, DN 35 MM X 1 1/4, INSTALADO EM RESERVAÇÃO DE ÁGUA DE EDIFICAÇÃO QUE POSSUA RESERVATÓRIO DE FIBRA/FIBROCIMENTO  FORNECIMENTO E INSTALAÇÃO. AF_06/2016</t>
  </si>
  <si>
    <t xml:space="preserve">LUVA, CPVC, SOLDÁVEL, DN 35 MM, INSTALADO EM RESERVAÇÃO DE ÁGUA DE EDIFICAÇÃO QUE POSSUA RESERVATÓRIO DE FIBRA/FIBROCIMENTO  FORNECIMENTO E INSTALAÇÃO. AF_06/2016</t>
  </si>
  <si>
    <t xml:space="preserve">CONECTOR, CPVC, SOLDÁVEL, DN 42 MM X 1 1/2, INSTALADO EM RESERVAÇÃO DE ÁGUA DE EDIFICAÇÃO QUE POSSUA RESERVATÓRIO DE FIBRA/FIBROCIMENTO  FORNECIMENTO E INSTALAÇÃO. AF_06/2016</t>
  </si>
  <si>
    <t xml:space="preserve">LUVA, CPVC, SOLDÁVEL, DN 42 MM, INSTALADO EM RESERVAÇÃO DE ÁGUA DE EDIFICAÇÃO QUE POSSUA RESERVATÓRIO DE FIBRA/FIBROCIMENTO  FORNECIMENTO E INSTALAÇÃO. AF_06/2016</t>
  </si>
  <si>
    <t xml:space="preserve">LUVA, CPVC, SOLDÁVEL, DN 54 MM, INSTALADO EM RESERVAÇÃO DE ÁGUA DE EDIFICAÇÃO QUE POSSUA RESERVATÓRIO DE FIBRA/FIBROCIMENTO  FORNECIMENTO E INSTALAÇÃO. AF_06/2016</t>
  </si>
  <si>
    <t xml:space="preserve">LUVA, CPVC, SOLDÁVEL, DN 89 MM, INSTALADO EM RESERVAÇÃO DE ÁGUA DE EDIFICAÇÃO QUE POSSUA RESERVATÓRIO DE FIBRA/FIBROCIMENTO  FORNECIMENTO E INSTALAÇÃO. AF_06/2016</t>
  </si>
  <si>
    <t xml:space="preserve">JOELHO 90 GRAUS, CPVC, SOLDÁVEL, DN 22 MM, INSTALADO EM RESERVAÇÃO DE ÁGUA DE EDIFICAÇÃO QUE POSSUA RESERVATÓRIO DE FIBRA/FIBROCIMENTO  FORNECIMENTO E INSTALAÇÃO. AF_06/2016</t>
  </si>
  <si>
    <t xml:space="preserve">CURVA 90 GRAUS, CPVC, SOLDÁVEL, DN 22 MM, INSTALADO EM RESERVAÇÃO DE ÁGUA DE EDIFICAÇÃO QUE POSSUA RESERVATÓRIO DE FIBRA/FIBROCIMENTO  FORNECIMENTO E INSTALAÇÃO. AF_06/2016</t>
  </si>
  <si>
    <t xml:space="preserve">JOELHO 90 GRAUS, CPVC, SOLDÁVEL, DN 28 MM, INSTALADO EM RESERVAÇÃO DE ÁGUA DE EDIFICAÇÃO QUE POSSUA RESERVATÓRIO DE FIBRA/FIBROCIMENTO  FORNECIMENTO E INSTALAÇÃO. AF_06/2016</t>
  </si>
  <si>
    <t xml:space="preserve">CURVA 90 GRAUS, CPVC, SOLDÁVEL, DN 28 MM, INSTALADO EM RESERVAÇÃO DE ÁGUA DE EDIFICAÇÃO QUE POSSUA RESERVATÓRIO DE FIBRA/FIBROCIMENTO  FORNECIMENTO E INSTALAÇÃO. AF_06/2016</t>
  </si>
  <si>
    <t xml:space="preserve">JOELHO 90 GRAUS, CPVC, SOLDÁVEL, DN 35 MM, INSTALADO EM RESERVAÇÃO DE ÁGUA DE EDIFICAÇÃO QUE POSSUA RESERVATÓRIO DE FIBRA/FIBROCIMENTO  FORNECIMENTO E INSTALAÇÃO. AF_06/2016</t>
  </si>
  <si>
    <t xml:space="preserve">JOELHO 90 GRAUS, CPVC, SOLDÁVEL, DN 42 MM, INSTALADO EM RESERVAÇÃO DE ÁGUA DE EDIFICAÇÃO QUE POSSUA RESERVATÓRIO DE FIBRA/FIBROCIMENTO  FORNECIMENTO E INSTALAÇÃO. AF_06/2016</t>
  </si>
  <si>
    <t xml:space="preserve">JOELHO 90 GRAUS, CPVC, SOLDÁVEL, DN 54 MM, INSTALADO EM RESERVAÇÃO DE ÁGUA DE EDIFICAÇÃO QUE POSSUA RESERVATÓRIO DE FIBRA/FIBROCIMENTO  FORNECIMENTO E INSTALAÇÃO. AF_06/2016</t>
  </si>
  <si>
    <t xml:space="preserve">JOELHO 90 GRAUS, CPVC, SOLDÁVEL, DN 73 MM, INSTALADO EM RESERVAÇÃO DE ÁGUA DE EDIFICAÇÃO QUE POSSUA RESERVATÓRIO DE FIBRA/FIBROCIMENTO  FORNECIMENTO E INSTALAÇÃO. AF_06/2016</t>
  </si>
  <si>
    <t xml:space="preserve">JOELHO 90 GRAUS, CPVC, SOLDÁVEL, DN 89 MM, INSTALADO EM RESERVAÇÃO DE ÁGUA DE EDIFICAÇÃO QUE POSSUA RESERVATÓRIO DE FIBRA/FIBROCIMENTO  FORNECIMENTO E INSTALAÇÃO. AF_06/2016</t>
  </si>
  <si>
    <t xml:space="preserve">TE, CPVC, SOLDÁVEL, DN 22 MM, INSTALADO EM RESERVAÇÃO DE ÁGUA DE EDIFICAÇÃO QUE POSSUA RESERVATÓRIO DE FIBRA/FIBROCIMENTO  FORNECIMENTO E INSTALAÇÃO. AF_06/2016</t>
  </si>
  <si>
    <t xml:space="preserve">TE, CPVC, SOLDÁVEL, DN 28 MM, INSTALADO EM RESERVAÇÃO DE ÁGUA DE EDIFICAÇÃO QUE POSSUA RESERVATÓRIO DE FIBRA/FIBROCIMENTO  FORNECIMENTO E INSTALAÇÃO. AF_06/2016</t>
  </si>
  <si>
    <t xml:space="preserve">TE, CPVC, SOLDÁVEL, DN 35 MM, INSTALADO EM RESERVAÇÃO DE ÁGUA DE EDIFICAÇÃO QUE POSSUA RESERVATÓRIO DE FIBRA/FIBROCIMENTO  FORNECIMENTO E INSTALAÇÃO. AF_06/2016</t>
  </si>
  <si>
    <t xml:space="preserve">TE, CPVC, SOLDÁVEL, DN 42 MM, INSTALADO EM RESERVAÇÃO DE ÁGUA DE EDIFICAÇÃO QUE POSSUA RESERVATÓRIO DE FIBRA/FIBROCIMENTO  FORNECIMENTO E INSTALAÇÃO. AF_06/2016</t>
  </si>
  <si>
    <t xml:space="preserve">TE, CPVC, SOLDÁVEL, DN 54 MM, INSTALADO EM RESERVAÇÃO DE ÁGUA DE EDIFICAÇÃO QUE POSSUA RESERVATÓRIO DE FIBRA/FIBROCIMENTO  FORNECIMENTO E INSTALAÇÃO. AF_06/2016</t>
  </si>
  <si>
    <t xml:space="preserve">TE, CPVC, SOLDÁVEL, DN 73 MM, INSTALADO EM RESERVAÇÃO DE ÁGUA DE EDIFICAÇÃO QUE POSSUA RESERVATÓRIO DE FIBRA/FIBROCIMENTO  FORNECIMENTO E INSTALAÇÃO. AF_06/2016</t>
  </si>
  <si>
    <t xml:space="preserve">TE, CPVC, SOLDÁVEL, DN 89 MM, INSTALADO EM RESERVAÇÃO DE ÁGUA DE EDIFICAÇÃO QUE POSSUA RESERVATÓRIO DE FIBRA/FIBROCIMENTO  FORNECIMENTO E INSTALAÇÃO. AF_06/2016</t>
  </si>
  <si>
    <t xml:space="preserve">ADAPTADOR COM FLANGE E ANEL DE VEDAÇÃO, PVC, SOLDÁVEL, DN  20 MM X 1/2 , INSTALADO EM RESERVAÇÃO DE ÁGUA DE EDIFICAÇÃO QUE POSSUA RESERVATÓRIO DE FIBRA/FIBROCIMENTO   FORNECIMENTO E INSTALAÇÃO. AF_06/2016</t>
  </si>
  <si>
    <t xml:space="preserve">ADAPTADOR COM FLANGES LIVRES, PVC, SOLDÁVEL LONGO, DN 32 MM X 1 , INSTALADO EM RESERVAÇÃO DE ÁGUA DE EDIFICAÇÃO QUE POSSUA RESERVATÓRIO DE FIBRA/FIBROCIMENTO   FORNECIMENTO E INSTALAÇÃO. AF_06/2016</t>
  </si>
  <si>
    <t xml:space="preserve">ADAPTADOR COM FLANGES LIVRES, PVC, SOLDÁVEL LONGO, DN 40 MM X 1 1/4 , INSTALADO EM RESERVAÇÃO DE ÁGUA DE EDIFICAÇÃO QUE POSSUA RESERVATÓRIO DE FIBRA/FIBROCIMENTO   FORNECIMENTO E INSTALAÇÃO. AF_06/2016</t>
  </si>
  <si>
    <t xml:space="preserve">ADAPTADOR COM FLANGES LIVRES, PVC, SOLDÁVEL LONGO, DN 50 MM X 1 1/2 , INSTALADO EM RESERVAÇÃO DE ÁGUA DE EDIFICAÇÃO QUE POSSUA RESERVATÓRIO DE FIBRA/FIBROCIMENTO   FORNECIMENTO E INSTALAÇÃO. AF_06/2016</t>
  </si>
  <si>
    <t xml:space="preserve">ADAPTADOR COM FLANGES LIVRES, PVC, SOLDÁVEL LONGO, DN 60 MM X 2 , INSTALADO EM RESERVAÇÃO DE ÁGUA DE EDIFICAÇÃO QUE POSSUA RESERVATÓRIO DE FIBRA/FIBROCIMENTO   FORNECIMENTO E INSTALAÇÃO. AF_06/2016</t>
  </si>
  <si>
    <t xml:space="preserve">ADAPTADOR COM FLANGES LIVRES, PVC, SOLDÁVEL LONGO, DN 75 MM X 2 1/2 , INSTALADO EM RESERVAÇÃO DE ÁGUA DE EDIFICAÇÃO QUE POSSUA RESERVATÓRIO DE FIBRA/FIBROCIMENTO   FORNECIMENTO E INSTALAÇÃO. AF_06/2016</t>
  </si>
  <si>
    <t xml:space="preserve">ADAPTADOR COM FLANGES LIVRES, PVC, SOLDÁVEL LONGO, DN 85 MM X 3 , INSTALADO EM RESERVAÇÃO DE ÁGUA DE EDIFICAÇÃO QUE POSSUA RESERVATÓRIO DE FIBRA/FIBROCIMENTO   FORNECIMENTO E INSTALAÇÃO. AF_06/2016</t>
  </si>
  <si>
    <t xml:space="preserve">ADAPTADOR COM FLANGES LIVRES, PVC, SOLDÁVEL LONGO, DN 110 MM X 4 , INSTALADO EM RESERVAÇÃO DE ÁGUA DE EDIFICAÇÃO QUE POSSUA RESERVATÓRIO DE FIBRA/FIBROCIMENTO   FORNECIMENTO E INSTALAÇÃO. AF_06/2016</t>
  </si>
  <si>
    <t xml:space="preserve">LUVA, CPVC, SOLDÁVEL, DN 73 MM, INSTALADO EM RESERVAÇÃO DE ÁGUA DE EDIFICAÇÃO QUE POSSUA RESERVATÓRIO DE FIBRA/FIBROCIMENTO  FORNECIMENTO E INSTALAÇÃO. AF_06/2016</t>
  </si>
  <si>
    <t xml:space="preserve">ADAPTADOR COM FLANGES LIVRES, PVC, SOLDÁVEL LONGO, DN  25 MM X 3/4 , INSTALADO EM RESERVAÇÃO DE ÁGUA DE EDIFICAÇÃO QUE POSSUA RESERVATÓRIO DE FIBRA/FIBROCIMENTO    FORNECIMENTO E INSTALAÇÃO. AF_06/2016</t>
  </si>
  <si>
    <t xml:space="preserve">LUVA COM BUCHA DE LATÃO, PVC, SOLDÁVEL, DN 32MM X 1 , INSTALADO EM RAMAL DE DISTRIBUIÇÃO DE ÁGUA   FORNECIMENTO E INSTALAÇÃO. AF_12/2014</t>
  </si>
  <si>
    <t xml:space="preserve">LUVA SIMPLES, PVC, SÉRIE NORMAL, ESGOTO PREDIAL, DN 150 MM, JUNTA ELÁSTICA, FORNECIDO E INSTALADO EM SUBCOLETOR AÉREO DE ESGOTO SANITÁRIO. AF_12/2014</t>
  </si>
  <si>
    <t xml:space="preserve">CURVA 90 GRAUS, PVC, SERIE R, ÁGUA PLUVIAL, DN 100 MM, JUNTA ELÁSTICA, FORNECIDO E INSTALADO EM RAMAL DE ENCAMINHAMENTO. AF_12/2014</t>
  </si>
  <si>
    <t xml:space="preserve">CURVA 90 GRAUS, PVC, SERIE R, ÁGUA PLUVIAL, DN 100 MM, JUNTA ELÁSTICA, FORNECIDO E INSTALADO EM CONDUTORES VERTICAIS DE ÁGUAS PLUVIAIS. AF_12/2014</t>
  </si>
  <si>
    <t xml:space="preserve">SPRINKLER TIPO PENDENTE, 68 °C, UNIÃO POR ROSCA DN 15 (1/2") - FORNECIMENTO E INSTALAÇÃO. AF_12/2015</t>
  </si>
  <si>
    <t xml:space="preserve">JOELHO 90 GRAUS, PPR, DN 25 MM, CLASSE PN 25, INSTALADO EM RAMAL OU SUB-RAMAL DE ÁGUA  FORNECIMENTO E INSTALAÇÃO . AF_06/2015</t>
  </si>
  <si>
    <t xml:space="preserve">JOELHO 45 GRAUS, PPR, DN 25 MM, CLASSE PN 25, INSTALADO EM RAMAL OU SUB-RAMAL DE ÁGUA  FORNECIMENTO E INSTALAÇÃO . AF_06/2015</t>
  </si>
  <si>
    <t xml:space="preserve">LUVA, PPR, DN 25 MM, CLASSE PN 25, INSTALADO EM RAMAL OU SUB-RAMAL DE ÁGUA  FORNECIMENTO E INSTALAÇÃO . AF_06/2015</t>
  </si>
  <si>
    <t xml:space="preserve">CONECTOR MACHO, PPR, 25 X 1/2'', CLASSE PN 25, INSTALADO EM RAMAL OU SUB-RAMAL DE ÁGUA   FORNECIMENTO E INSTALAÇÃO . AF_06/2015</t>
  </si>
  <si>
    <t xml:space="preserve">CONECTOR FÊMEA, PPR, 25 X 1/2'', CLASSE PN 25, INSTALADO EM RAMAL OU SUB-RAMAL DE ÁGUA   FORNECIMENTO E INSTALAÇÃO . AF_06/2015</t>
  </si>
  <si>
    <t xml:space="preserve">TÊ NORMAL, PPR, DN 25 MM, CLASSE PN 25, INSTALADO EM RAMAL OU SUB-RAMAL DE ÁGUA  FORNECIMENTO E INSTALAÇÃO . AF_06/2015</t>
  </si>
  <si>
    <t xml:space="preserve">TÊ MISTURADOR, PPR, 25 X 3/4'' , CLASSE PN 25, INSTALADO EM RAMAL OU SUB-RAMAL DE ÁGUA  FORNECIMENTO E INSTALAÇÃO . AF_06/2015</t>
  </si>
  <si>
    <t xml:space="preserve">JOELHO 90 GRAUS, PPR, DN 25 MM, CLASSE PN 25, INSTALADO EM RAMAL DE DISTRIBUIÇÃO  FORNECIMENTO E INSTALAÇÃO . AF_06/2015</t>
  </si>
  <si>
    <t xml:space="preserve">JOELHO 45 GRAUS, PPR, DN 25 MM, CLASSE PN 25, INSTALADO EM RAMAL DE DISTRIBUIÇÃO DE ÁGUA  FORNECIMENTO E INSTALAÇÃO . AF_06/2015</t>
  </si>
  <si>
    <t xml:space="preserve">JOELHO 90 GRAUS, PPR, DN 32 MM, CLASSE PN 25, INSTALADO EM RAMAL DE DISTRIBUIÇÃO  FORNECIMENTO E INSTALAÇÃO . AF_06/2015</t>
  </si>
  <si>
    <t xml:space="preserve">JOELHO 45 GRAUS, PPR, DN 32 MM, CLASSE PN 25, INSTALADO EM RAMAL DE DISTRIBUIÇÃO DE ÁGUA  FORNECIMENTO E INSTALAÇÃO . AF_06/2015</t>
  </si>
  <si>
    <t xml:space="preserve">JOELHO 90 GRAUS, PPR, DN 40 MM, CLASSE PN 25, INSTALADO EM RAMAL DE DISTRIBUIÇÃO  FORNECIMENTO E INSTALAÇÃO . AF_06/2015</t>
  </si>
  <si>
    <t xml:space="preserve">JOELHO 45 GRAUS, PPR, DN 40 MM, CLASSE PN 25, INSTALADO EM RAMAL DE DISTRIBUIÇÃO DE ÁGUA  FORNECIMENTO E INSTALAÇÃO . AF_06/2015</t>
  </si>
  <si>
    <t xml:space="preserve">LUVA, PPR, DN 25 MM, CLASSE PN 25, INSTALADO EM RAMAL DE DISTRIBUIÇÃO DE ÁGUA  FORNECIMENTO E INSTALAÇÃO . AF_06/2015</t>
  </si>
  <si>
    <t xml:space="preserve">CONECTOR MACHO, PPR, 25 X 1/2, CLASSE PN 25, INSTALADO EM RAMAL DE DISTRIBUIÇÃO DE ÁGUA  FORNECIMENTO E INSTALAÇÃO . AF_06/2015</t>
  </si>
  <si>
    <t xml:space="preserve">CONECTOR FÊMEA, PPR, 25 X 1/2'', CLASSE PN 25, INSTALADO EM RAMAL DE DISTRIBUIÇÃO DE ÁGUA   FORNECIMENTO E INSTALAÇÃO . AF_06/2015</t>
  </si>
  <si>
    <t xml:space="preserve">LUVA, PPR, DN 32 MM, CLASSE PN 25, INSTALADO EM RAMAL DE DISTRIBUIÇÃO DE ÁGUA  FORNECIMENTO E INSTALAÇÃO. AF_06/2015</t>
  </si>
  <si>
    <t xml:space="preserve">CONECTOR MACHO, PPR, 32 X 3/4'', CLASSE PN 25, INSTALADO EM RAMAL DE DISTRIBUIÇÃO DE ÁGUA   FORNECIMENTO E INSTALAÇÃO. AF_06/2015</t>
  </si>
  <si>
    <t xml:space="preserve">CONECTOR FÊMEA, PPR, 32 X 3/4'', CLASSE PN 25, INSTALADO EM RAMAL DE DISTRIBUIÇÃO DE ÁGUA   FORNECIMENTO E INSTALAÇÃO . AF_06/2015</t>
  </si>
  <si>
    <t xml:space="preserve">BUCHA DE REDUÇÃO, PPR, 32 X 25, CLASSE PN 25, INSTALADO EM RAMAL DE DISTRIBUIÇÃO DE ÁGUA  FORNECIMENTO E INSTALAÇÃO . AF_06/2015</t>
  </si>
  <si>
    <t xml:space="preserve">LUVA, PPR, DN 40 MM, CLASSE PN 25, INSTALADO EM RAMAL DE DISTRIBUIÇÃO DE ÁGUA  FORNECIMENTO E INSTALAÇÃO. AF_06/2015</t>
  </si>
  <si>
    <t xml:space="preserve">BUCHA DE REDUÇÃO, PPR, 40 X 25, CLASSE PN 25, INSTALADO EM RAMAL DE DISTRIBUIÇÃO DE ÁGUA  FORNECIMENTO E INSTALAÇÃO . AF_06/2015</t>
  </si>
  <si>
    <t xml:space="preserve">TÊ NORMAL, PPR, DN 25 MM, CLASSE PN 25, INSTALADO EM RAMAL DE DISTRIBUIÇÃO DE ÁGUA  FORNECIMENTO E INSTALAÇÃO . AF_06/2015</t>
  </si>
  <si>
    <t xml:space="preserve">TÊ NORMAL, PPR, DN 32 MM, CLASSE PN 25, INSTALADO EM RAMAL DE DISTRIBUIÇÃO DE ÁGUA  FORNECIMENTO E INSTALAÇÃO . AF_06/2015</t>
  </si>
  <si>
    <t xml:space="preserve">TÊ NORMAL, PPR, DN 40 MM, CLASSE PN 25, INSTALADO EM RAMAL DE DISTRIBUIÇÃO DE ÁGUA  FORNECIMENTO E INSTALAÇÃO . AF_06/2015</t>
  </si>
  <si>
    <t xml:space="preserve">JOELHO 90 GRAUS, PPR, DN 25 MM, CLASSE PN 25, INSTALADO EM PRUMADA DE ÁGUA  FORNECIMENTO E INSTALAÇÃO . AF_06/2015</t>
  </si>
  <si>
    <t xml:space="preserve">JOELHO 45 GRAUS, PPR, DN 25 MM, CLASSE PN 25, INSTALADO EM PRUMADA DE ÁGUA  FORNECIMENTO E INSTALAÇÃO . AF_06/2015</t>
  </si>
  <si>
    <t xml:space="preserve">JOELHO 90 GRAUS, PPR, DN 32 MM, CLASSE PN 25, INSTALADO EM PRUMADA DE ÁGUA  FORNECIMENTO E INSTALAÇÃO . AF_06/2015</t>
  </si>
  <si>
    <t xml:space="preserve">JOELHO 45 GRAUS, PPR, DN 32 MM, CLASSE PN 25, INSTALADO EM PRUMADA DE ÁGUA  FORNECIMENTO E INSTALAÇÃO . AF_06/2015</t>
  </si>
  <si>
    <t xml:space="preserve">JOELHO 90 GRAUS, PPR, DN 40 MM, CLASSE PN 25, INSTALADO EM PRUMADA DE ÁGUA  FORNECIMENTO E INSTALAÇÃO . AF_06/2015</t>
  </si>
  <si>
    <t xml:space="preserve">JOELHO 45 GRAUS, PPR, DN 40 MM, CLASSE PN 25, INSTALADO EM PRUMADA DE ÁGUA  FORNECIMENTO E INSTALAÇÃO . AF_06/2015</t>
  </si>
  <si>
    <t xml:space="preserve">JOELHO 90 GRAUS, PPR, DN 50 MM, CLASSE PN 25, INSTALADO EM PRUMADA DE ÁGUA  FORNECIMENTO E INSTALAÇÃO . AF_06/2015</t>
  </si>
  <si>
    <t xml:space="preserve">JOELHO 45 GRAUS, PPR, DN 50 MM, CLASSE PN 25, INSTALADO EM PRUMADA DE ÁGUA  FORNECIMENTO E INSTALAÇÃO . AF_06/2015</t>
  </si>
  <si>
    <t xml:space="preserve">JOELHO 90 GRAUS, PPR, DN 63 MM, CLASSE PN 25, INSTALADO EM PRUMADA DE ÁGUA  FORNECIMENTO E INSTALAÇÃO . AF_06/2015</t>
  </si>
  <si>
    <t xml:space="preserve">JOELHO 45 GRAUS, PPR, DN 63 MM, CLASSE PN 25, INSTALADO EM PRUMADA DE ÁGUA  FORNECIMENTO E INSTALAÇÃO . AF_06/2015</t>
  </si>
  <si>
    <t xml:space="preserve">JOELHO 90 GRAUS, PPR, DN 75 MM, CLASSE PN 25, INSTALADO EM PRUMADA DE ÁGUA  FORNECIMENTO E INSTALAÇÃO . AF_06/2015</t>
  </si>
  <si>
    <t xml:space="preserve">JOELHO 45 GRAUS, PPR, DN 75 MM, CLASSE PN 25, INSTALADO EM PRUMADA DE ÁGUA  FORNECIMENTO E INSTALAÇÃO . AF_06/2015</t>
  </si>
  <si>
    <t xml:space="preserve">JOELHO 90 GRAUS, PPR, DN 90 MM, CLASSE PN 25, INSTALADO EM PRUMADA DE ÁGUA  FORNECIMENTO E INSTALAÇÃO . AF_06/2015</t>
  </si>
  <si>
    <t xml:space="preserve">JOELHO 90 GRAUS, PPR, DN 110 MM, CLASSE PN 25, INSTALADO EM PRUMADA DE ÁGUA  FORNECIMENTO E INSTALAÇÃO . AF_06/2015</t>
  </si>
  <si>
    <t xml:space="preserve">LUVA, PPR, DN 25 MM, CLASSE PN 25, INSTALADO EM PRUMADA DE ÁGUA  FORNECIMENTO E INSTALAÇÃO . AF_06/2015</t>
  </si>
  <si>
    <t xml:space="preserve">CONECTOR MACHO, PPR, 25 X 1/2'', CLASSE PN 25, INSTALADO EM PRUMADA DE ÁGUA   FORNECIMENTO E INSTALAÇÃO . AF_06/2015</t>
  </si>
  <si>
    <t xml:space="preserve">CONECTOR FÊMEA, PPR, 25 X 1/2'', CLASSE PN 25, INSTALADO EM PRUMADA DE ÁGUA   FORNECIMENTO E INSTALAÇÃO . AF_06/2015</t>
  </si>
  <si>
    <t xml:space="preserve">LUVA, PPR, DN 32 MM, CLASSE PN 25, INSTALADO EM PRUMADA DE ÁGUA  FORNECIMENTO E INSTALAÇÃO. AF_06/2015</t>
  </si>
  <si>
    <t xml:space="preserve">BUCHA DE REDUÇÃO, PPR, 32 X 25, CLASSE PN 25, INSTALADO EM PRUMADA DE ÁGUA  FORNECIMENTO E INSTALAÇÃO . AF_06/2015</t>
  </si>
  <si>
    <t xml:space="preserve">LUVA, PPR, DN 40 MM, CLASSE PN 25, INSTALADO EM PRUMADA DE ÁGUA  FORNECIMENTO E INSTALAÇÃO. AF_06/2015</t>
  </si>
  <si>
    <t xml:space="preserve">BUCHA DE REDUÇÃO, PPR, 40 X 25, CLASSE PN 25, INSTALADO EM PRUMADA DE ÁGUA  FORNECIMENTO E INSTALAÇÃO . AF_06/2015</t>
  </si>
  <si>
    <t xml:space="preserve">LUVA, PPR, DN 50 MM, CLASSE PN 25, INSTALADO EM PRUMADA DE ÁGUA  FORNECIMENTO E INSTALAÇÃO. AF_06/2015</t>
  </si>
  <si>
    <t xml:space="preserve">LUVA, PPR, DN 63 MM, CLASSE PN 25, INSTALADO EM PRUMADA DE ÁGUA  FORNECIMENTO E INSTALAÇÃO. AF_06/2015</t>
  </si>
  <si>
    <t xml:space="preserve">LUVA, PPR, DN 75 MM, CLASSE PN 25, INSTALADO EM PRUMADA DE ÁGUA  FORNECIMENTO E INSTALAÇÃO. AF_06/2015</t>
  </si>
  <si>
    <t xml:space="preserve">LUVA, PPR, DN 90 MM, CLASSE PN 25, INSTALADO EM PRUMADA DE ÁGUA  FORNECIMENTO E INSTALAÇÃO. AF_06/2015</t>
  </si>
  <si>
    <t xml:space="preserve">LUVA, PPR, DN 110 MM, CLASSE PN 25, INSTALADO EM PRUMADA DE ÁGUA  FORNECIMENTO E INSTALAÇÃO. AF_06/2015</t>
  </si>
  <si>
    <t xml:space="preserve">TÊ NORMAL, PPR, DN 25 MM, CLASSE PN 25, INSTALADO EM PRUMADA DE ÁGUA  FORNECIMENTO E INSTALAÇÃO . AF_06/2015</t>
  </si>
  <si>
    <t xml:space="preserve">TÊ NORMAL, PPR, DN 32 MM, CLASSE PN 25, INSTALADO EM PRUMADA DE ÁGUA  FORNECIMENTO E INSTALAÇÃO . AF_06/2015</t>
  </si>
  <si>
    <t xml:space="preserve">TÊ NORMAL, PPR, DN 40 MM, CLASSE PN 25, INSTALADO EM PRUMADA DE ÁGUA  FORNECIMENTO E INSTALAÇÃO . AF_06/2015</t>
  </si>
  <si>
    <t xml:space="preserve">TÊ NORMAL, PPR, DN 50 MM, CLASSE PN 25, INSTALADO EM PRUMADA DE ÁGUA  FORNECIMENTO E INSTALAÇÃO . AF_06/2015</t>
  </si>
  <si>
    <t xml:space="preserve">TÊ NORMAL, PPR, DN 63 MM, CLASSE PN 25, INSTALADO EM PRUMADA DE ÁGUA  FORNECIMENTO E INSTALAÇÃO . AF_06/2015</t>
  </si>
  <si>
    <t xml:space="preserve">TÊ NORMAL, PPR, DN 75 MM, CLASSE PN 25, INSTALADO EM PRUMADA DE ÁGUA  FORNECIMENTO E INSTALAÇÃO . AF_06/2015</t>
  </si>
  <si>
    <t xml:space="preserve">TÊ NORMAL, PPR, DN 90 MM, CLASSE PN 25, INSTALADO EM PRUMADA DE ÁGUA  FORNECIMENTO E INSTALAÇÃO . AF_06/2015</t>
  </si>
  <si>
    <t xml:space="preserve">TÊ NORMAL, PPR, DN 110 MM, CLASSE PN 25, INSTALADO EM PRUMADA DE ÁGUA  FORNECIMENTO E INSTALAÇÃO . AF_06/2015</t>
  </si>
  <si>
    <t xml:space="preserve">LUVA, PPR, DN 20 MM, CLASSE PN 25, INSTALADO EM RESERVAÇÃO DE ÁGUA DE EDIFICAÇÃO QUE POSSUA RESERVATÓRIO DE FIBRA/FIBROCIMENTO  FORNECIMENTO E INSTALAÇÃO. AF_06/2016</t>
  </si>
  <si>
    <t xml:space="preserve">LUVA, PPR, DN 25 MM, CLASSE PN 25, INSTALADO EM RESERVAÇÃO DE ÁGUA DE EDIFICAÇÃO QUE POSSUA RESERVATÓRIO DE FIBRA/FIBROCIMENTO  FORNECIMENTO E INSTALAÇÃO. AF_06/2016</t>
  </si>
  <si>
    <t xml:space="preserve">CONECTOR MACHO, PPR, 25 X 1/2'', CLASSE PN 25,  INSTALADO EM RESERVAÇÃO DE ÁGUA DE EDIFICAÇÃO QUE POSSUA RESERVATÓRIO DE FIBRA/FIBROCIMENTO   FORNECIMENTO E INSTALAÇÃO. AF_06/2016</t>
  </si>
  <si>
    <t xml:space="preserve">LUVA, PPR, DN 32 MM, CLASSE PN 25, INSTALADO EM RESERVAÇÃO DE ÁGUA DE EDIFICAÇÃO QUE POSSUA RESERVATÓRIO DE FIBRA/FIBROCIMENTO  FORNECIMENTO E INSTALAÇÃO. AF_06/2016</t>
  </si>
  <si>
    <t xml:space="preserve">CONECTOR MACHO, PPR, 32 X 3/4'', CLASSE PN 25,  INSTALADO EM RESERVAÇÃO DE ÁGUA DE EDIFICAÇÃO QUE POSSUA RESERVATÓRIO DE FIBRA/FIBROCIMENTO   FORNECIMENTO E INSTALAÇÃO. AF_06/2016</t>
  </si>
  <si>
    <t xml:space="preserve">LUVA, PPR, DN 40 MM, CLASSE PN 25, INSTALADO EM RESERVAÇÃO DE ÁGUA DE EDIFICAÇÃO QUE POSSUA RESERVATÓRIO DE FIBRA/FIBROCIMENTO  FORNECIMENTO E INSTALAÇÃO. AF_06/2016</t>
  </si>
  <si>
    <t xml:space="preserve">LUVA, PPR, DN 50 MM, CLASSE PN 25, INSTALADO EM RESERVAÇÃO DE ÁGUA DE EDIFICAÇÃO QUE POSSUA RESERVATÓRIO DE FIBRA/FIBROCIMENTO  FORNECIMENTO E INSTALAÇÃO. AF_06/2016</t>
  </si>
  <si>
    <t xml:space="preserve">LUVA, PPR, DN 63 MM, CLASSE PN 25, INSTALADO EM RESERVAÇÃO DE ÁGUA DE EDIFICAÇÃO QUE POSSUA RESERVATÓRIO DE FIBRA/FIBROCIMENTO  FORNECIMENTO E INSTALAÇÃO. AF_06/2016</t>
  </si>
  <si>
    <t xml:space="preserve">LUVA, PPR, DN 75 MM, CLASSE PN 25, INSTALADO EM RESERVAÇÃO DE ÁGUA DE EDIFICAÇÃO QUE POSSUA RESERVATÓRIO DE FIBRA/FIBROCIMENTO  FORNECIMENTO E INSTALAÇÃO. AF_06/2016</t>
  </si>
  <si>
    <t xml:space="preserve">LUVA, PPR, DN 90 MM, CLASSE PN 25, INSTALADO EM RESERVAÇÃO DE ÁGUA DE EDIFICAÇÃO QUE POSSUA RESERVATÓRIO DE FIBRA/FIBROCIMENTO  FORNECIMENTO E INSTALAÇÃO. AF_06/2016</t>
  </si>
  <si>
    <t xml:space="preserve">LUVA, PPR, DN 110 MM, CLASSE PN 25, INSTALADO EM RESERVAÇÃO DE ÁGUA DE EDIFICAÇÃO QUE POSSUA RESERVATÓRIO DE FIBRA/FIBROCIMENTO  FORNECIMENTO E INSTALAÇÃO. AF_06/2016</t>
  </si>
  <si>
    <t xml:space="preserve">JOELHO 90 GRAUS, PPR, DN 20 MM, CLASSE PN 25,  INSTALADO EM RESERVAÇÃO DE ÁGUA DE EDIFICAÇÃO QUE POSSUA RESERVATÓRIO DE FIBRA/FIBROCIMENTO  FORNECIMENTO E INSTALAÇÃO. AF_06/2016</t>
  </si>
  <si>
    <t xml:space="preserve">JOELHO 90 GRAUS, PPR, DN 25 MM, CLASSE PN 25,  INSTALADO EM RESERVAÇÃO DE ÁGUA DE EDIFICAÇÃO QUE POSSUA RESERVATÓRIO DE FIBRA/FIBROCIMENTO  FORNECIMENTO E INSTALAÇÃO. AF_06/2016</t>
  </si>
  <si>
    <t xml:space="preserve">JOELHO 90 GRAUS, PPR, DN 32 MM, CLASSE PN 25,  INSTALADO EM RESERVAÇÃO DE ÁGUA DE EDIFICAÇÃO QUE POSSUA RESERVATÓRIO DE FIBRA/FIBROCIMENTO  FORNECIMENTO E INSTALAÇÃO. AF_06/2016</t>
  </si>
  <si>
    <t xml:space="preserve">JOELHO 90 GRAUS, PPR, DN 40 MM, CLASSE PN 25,  INSTALADO EM RESERVAÇÃO DE ÁGUA DE EDIFICAÇÃO QUE POSSUA RESERVATÓRIO DE FIBRA/FIBROCIMENTO  FORNECIMENTO E INSTALAÇÃO. AF_06/2016</t>
  </si>
  <si>
    <t xml:space="preserve">JOELHO 90 GRAUS, PPR, DN 50 MM, CLASSE PN 25,  INSTALADO EM RESERVAÇÃO DE ÁGUA DE EDIFICAÇÃO QUE POSSUA RESERVATÓRIO DE FIBRA/FIBROCIMENTO  FORNECIMENTO E INSTALAÇÃO. AF_06/2016</t>
  </si>
  <si>
    <t xml:space="preserve">JOELHO 90 GRAUS, PPR, DN 63 MM, CLASSE PN 25,  INSTALADO EM RESERVAÇÃO DE ÁGUA DE EDIFICAÇÃO QUE POSSUA RESERVATÓRIO DE FIBRA/FIBROCIMENTO  FORNECIMENTO E INSTALAÇÃO. AF_06/2016</t>
  </si>
  <si>
    <t xml:space="preserve">JOELHO 90 GRAUS, PPR, DN 75 MM, CLASSE PN 25,  INSTALADO EM RESERVAÇÃO DE ÁGUA DE EDIFICAÇÃO QUE POSSUA RESERVATÓRIO DE FIBRA/FIBROCIMENTO  FORNECIMENTO E INSTALAÇÃO. AF_06/2016</t>
  </si>
  <si>
    <t xml:space="preserve">JOELHO 90 GRAUS, PPR, DN 90 MM, CLASSE PN 25,  INSTALADO EM RESERVAÇÃO DE ÁGUA DE EDIFICAÇÃO QUE POSSUA RESERVATÓRIO DE FIBRA/FIBROCIMENTO  FORNECIMENTO E INSTALAÇÃO. AF_06/2016</t>
  </si>
  <si>
    <t xml:space="preserve">JOELHO 90 GRAUS, PPR, DN 110 MM, CLASSE PN 25,  INSTALADO EM RESERVAÇÃO DE ÁGUA DE EDIFICAÇÃO QUE POSSUA RESERVATÓRIO DE FIBRA/FIBROCIMENTO  FORNECIMENTO E INSTALAÇÃO. AF_06/2016</t>
  </si>
  <si>
    <t xml:space="preserve">TÊ MISTURADOR, PPR, DN 20 MM, CLASSE PN 25,  INSTALADO EM RESERVAÇÃO DE ÁGUA DE EDIFICAÇÃO QUE POSSUA RESERVATÓRIO DE FIBRA/FIBROCIMENTO  FORNECIMENTO E INSTALAÇÃO. AF_06/2016</t>
  </si>
  <si>
    <t xml:space="preserve">TÊ MISTURADOR, PPR, DN 25 MM, CLASSE PN 25,  INSTALADO EM RESERVAÇÃO DE ÁGUA DE EDIFICAÇÃO QUE POSSUA RESERVATÓRIO DE FIBRA/FIBROCIMENTO  FORNECIMENTO E INSTALAÇÃO. AF_06/2016</t>
  </si>
  <si>
    <t xml:space="preserve">TÊ, PPR, DN 32 MM, CLASSE PN 25,  INSTALADO EM RESERVAÇÃO DE ÁGUA DE EDIFICAÇÃO QUE POSSUA RESERVATÓRIO DE FIBRA/FIBROCIMENTO  FORNECIMENTO E INSTALAÇÃO. AF_06/2016</t>
  </si>
  <si>
    <t xml:space="preserve">TÊ, PPR, DN 40 MM, CLASSE PN 25,  INSTALADO EM RESERVAÇÃO DE ÁGUA DE EDIFICAÇÃO QUE POSSUA RESERVATÓRIO DE FIBRA/FIBROCIMENTO  FORNECIMENTO E INSTALAÇÃO. AF_06/2016</t>
  </si>
  <si>
    <t xml:space="preserve">TÊ, PPR, DN 50 MM, CLASSE PN 25,  INSTALADO EM RESERVAÇÃO DE ÁGUA DE EDIFICAÇÃO QUE POSSUA RESERVATÓRIO DE FIBRA/FIBROCIMENTO  FORNECIMENTO E INSTALAÇÃO. AF_06/2016</t>
  </si>
  <si>
    <t xml:space="preserve">TÊ, PPR, DN 63 MM, CLASSE PN 25,  INSTALADO EM RESERVAÇÃO DE ÁGUA DE EDIFICAÇÃO QUE POSSUA RESERVATÓRIO DE FIBRA/FIBROCIMENTO  FORNECIMENTO E INSTALAÇÃO. AF_06/2016</t>
  </si>
  <si>
    <t xml:space="preserve">TÊ, PPR, DN 75 MM, CLASSE PN 25,  INSTALADO EM RESERVAÇÃO DE ÁGUA DE EDIFICAÇÃO QUE POSSUA RESERVATÓRIO DE FIBRA/FIBROCIMENTO  FORNECIMENTO E INSTALAÇÃO. AF_06/2016</t>
  </si>
  <si>
    <t xml:space="preserve">TÊ, PPR, DN 90 MM, CLASSE PN 25,  INSTALADO EM RESERVAÇÃO DE ÁGUA DE EDIFICAÇÃO QUE POSSUA RESERVATÓRIO DE FIBRA/FIBROCIMENTO  FORNECIMENTO E INSTALAÇÃO. AF_06/2016</t>
  </si>
  <si>
    <t xml:space="preserve">TÊ, PPR, DN 110 MM, CLASSE PN 25,  INSTALADO EM RESERVAÇÃO DE ÁGUA DE EDIFICAÇÃO QUE POSSUA RESERVATÓRIO DE FIBRA/FIBROCIMENTO  FORNECIMENTO E INSTALAÇÃO. AF_06/2016</t>
  </si>
  <si>
    <t xml:space="preserve">KIT CHASSI PEX, PRÉ-FABRICADO, PARA CHUVEIRO COM REGISTROS DE PRESSÃO E CONEXÕES POR CRIMPAGEM  FORNECIMENTO E INSTALAÇÃO. AF_06/2015</t>
  </si>
  <si>
    <t xml:space="preserve">KIT CHASSI PEX, PRÉ-FABRICADO, PARA COZINHA COM CUBA SIMPLES E CONEXÕES POR CRIMPAGEM  FORNECIMENTO E INSTALAÇÃO. AF_06/2015</t>
  </si>
  <si>
    <t xml:space="preserve">KIT CHASSI PEX, PRÉ-FABRICADO, PARA ÁREA DE SERVIÇO COM TANQUE E MÁQUINA DE LAVAR ROUPA, E CONEXÕES POR CRIMPAGEM  FORNECIMENTO E INSTALAÇÃO. AF_06/2015</t>
  </si>
  <si>
    <t xml:space="preserve">KIT CHASSI PEX, PRÉ-FABRICADO, PARA CHUVEIRO COM REGISTROS DE PRESSÃO E CONEXÕES POR ANEL DESLIZANTE  FORNECIMENTO E INSTALAÇÃO. AF_06/2015</t>
  </si>
  <si>
    <t xml:space="preserve">KIT CHASSI PEX, PRÉ-FABRICADO, PARA COZINHA COM CUBA SIMPLES E CONEXÕES POR ANEL DESLIZANTE  FORNECIMENTO E INSTALAÇÃO. AF_06/2015</t>
  </si>
  <si>
    <t xml:space="preserve">KIT CHASSI PEX, PRÉ-FABRICADO, PARA ÁREA DE SERVIÇO COM TANQUE E MÁQUINA DE LAVAR ROUPA, E CONEXÕES POR ANEL DESLIZANTE  FORNECIMENTO E INSTALAÇÃO. AF_06/2015</t>
  </si>
  <si>
    <t xml:space="preserve">UNIÃO METÁLICA PARA INSTALAÇÕES EM PEX, DN 16 MM, FIXAÇÃO DAS CONEXÕES POR ANEL DESLIZANTE  FORNECIMENTO E INSTALAÇÃO . AF_06/2015</t>
  </si>
  <si>
    <t xml:space="preserve">CONEXÃO FIXA, ROSCA FÊMEA, METÁLICA, PARA INSTALAÇÕES EM PEX, DN 16 MM X 1/2", COM ANEL DESLIZANTE. FORNECIMENTO E INSTALAÇÃO. AF_06/2015</t>
  </si>
  <si>
    <t xml:space="preserve">CONEXÃO MÓVEL, ROSCA FÊMEA, METÁLICA, PARA INSTALAÇÕES EM PEX, DN 16 MM X 3/4", COM ANEL DESLIZANTE. FORNECIMENTO E INSTALAÇÃO. AF_06/2015</t>
  </si>
  <si>
    <t xml:space="preserve">UNIÃO METÁLICA PARA INSTALAÇÕES EM PEX, DN 20 MM, FIXAÇÃO DAS CONEXÕES POR ANEL DESLIZANTE  FORNECIMENTO E INSTALAÇÃO . AF_06/2015</t>
  </si>
  <si>
    <t xml:space="preserve">CONEXÃO FIXA, ROSCA FÊMEA, METÁLICA, PARA INSTALAÇÕES EM PEX, DN 20 MM X 1/2", COM ANEL DESLIZANTE. FORNECIMENTO E INSTALAÇÃO. AF_06/2015</t>
  </si>
  <si>
    <t xml:space="preserve">CONEXÃO FIXA, ROSCA FÊMEA, METÁLICA, PARA INSTALAÇÕES EM PEX, DN 20 MM X 3/4", COM ANEL DESLIZANTE. FORNECIMENTO E INSTALAÇÃO. AF_06/2015</t>
  </si>
  <si>
    <t xml:space="preserve">UNIÃO DE REDUÇÃO, METÁLICA, PARA INSTALAÇÕES EM PEX, DN 20 X 16 MM, CONEXÃO POR ANEL DESLIZANTE  FORNECIMENTO E INSTALAÇÃO. AF_06/2015</t>
  </si>
  <si>
    <t xml:space="preserve">UNIÃO METÁLICA PARA INSTALAÇÕES EM PEX, DN 25 MM, FIXAÇÃO DAS CONEXÕES POR ANEL DESLIZANTE   FORNECIMENTO E INSTALAÇÃO. AF_06/2015</t>
  </si>
  <si>
    <t xml:space="preserve">CONEXÃO FIXA, ROSCA FÊMEA, METÁLICA, PARA INSTALAÇÕES EM PEX, DN 25 MM X 3/4", COM ANEL DESLIZANTE. FORNECIMENTO E INSTALAÇÃO. AF_06/2015</t>
  </si>
  <si>
    <t xml:space="preserve">CONEXÃO FIXA, ROSCA FÊMEA, METÁLICA, PARA INSTALAÇÕES EM PEX, DN 25 MM X 1", COM ANEL DESLIZANTE. FORNECIMENTO E INSTALAÇÃO. AF_06/2015</t>
  </si>
  <si>
    <t xml:space="preserve">UNIÃO DE REDUÇÃO, METÁLICA, PEX, DN 25 X 16 MM, CONEXÃO POR ANEL DESLIZANTE  FORNECIMENTO E INSTALAÇÃO. AF_06/2015</t>
  </si>
  <si>
    <t xml:space="preserve">UNIÃO DE REDUÇÃO, METÁLICA, PEX, DN 25 X 20 MM, CONEXÃO POR ANEL DESLIZANTE  FORNECIMENTO E INSTALAÇÃO. AF_06/2015</t>
  </si>
  <si>
    <t xml:space="preserve">UNIÃO METÁLICA PARA INSTALAÇÕES EM PEX, DN 32 MM, FIXAÇÃO DAS CONEXÕES POR ANEL DESLIZANTE   FORNECIMENTO E INSTALAÇÃO. AF_06/2015</t>
  </si>
  <si>
    <t xml:space="preserve">CONEXÃO FIXA, ROSCA FÊMEA, METÁLICA, PARA INSTALAÇÕES EM PEX, DN 32 MM X 1", COM ANEL DESLIZANTE  FORNECIMENTO E INSTALAÇÃO. AF_06/2015</t>
  </si>
  <si>
    <t xml:space="preserve">UNIÃO DE REDUÇÃO, METÁLICA, PEX, DN 32 X 25 MM, CONEXÃO POR ANEL DESLIZANTE  FORNECIMENTO E INSTALAÇÃO. AF_06/2015</t>
  </si>
  <si>
    <t xml:space="preserve">LUVA PARA INSTALAÇÕES EM PEX, DN 16 MM, CONEXÃO POR CRIMPAGEM  FORNECIMENTO E INSTALAÇÃO . AF_06/2015</t>
  </si>
  <si>
    <t xml:space="preserve">CONEXÃO FIXA, ROSCA FÊMEA, PARA INSTALAÇÕES EM PEX, DN 16MM X 1/2", CONEXÃO POR CRIMPAGEM  FORNECIMENTO E INSTALAÇÃO. AF_06/2015</t>
  </si>
  <si>
    <t xml:space="preserve">CONEXÃO FIXA, ROSCA FÊMEA, PARA INSTALAÇÕES EM PEX, DN 16MM X 3/4", CONEXÃO POR CRIMPAGEM  FORNECIMENTO E INSTALAÇÃO. AF_06/2015</t>
  </si>
  <si>
    <t xml:space="preserve">LUVA PARA INSTALAÇÕES EM PEX, DN 20 MM, CONEXÃO POR CRIMPAGEM   FORNECIMENTO E INSTALAÇÃO. AF_06/2015</t>
  </si>
  <si>
    <t xml:space="preserve">CONEXÃO FIXA, ROSCA FÊMEA, PARA INSTALAÇÕES EM PEX, DN 20MM X 1/2", CONEXÃO POR CRIMPAGEM  FORNECIMENTO E INSTALAÇÃO. AF_06/2015</t>
  </si>
  <si>
    <t xml:space="preserve">CONEXÃO FIXA, ROSCA FÊMEA, PARA INSTALAÇÕES EM PEX, DN 20MM X 3/4", CONEXÃO POR CRIMPAGEM  FORNECIMENTO E INSTALAÇÃO. AF_06/2015</t>
  </si>
  <si>
    <t xml:space="preserve">LUVA DE REDUÇÃO PARA INSTALAÇÕES EM PEX, DN 20 X 16 MM, CONEXÃO POR CRIMPAGEM  FORNECIMENTO E INSTALAÇÃO. AF_06/2015</t>
  </si>
  <si>
    <t xml:space="preserve">LUVA PARA INSTALAÇÕES EM PEX, DN 25 MM, CONEXÃO POR CRIMPAGEM   FORNECIMENTO E INSTALAÇÃO. AF_06/2015</t>
  </si>
  <si>
    <t xml:space="preserve">CONEXÃO FIXA, ROSCA FÊMEA, PARA INSTALAÇÕES EM PEX, DN 25MM X 1/2", CONEXÃO POR CRIMPAGEM  FORNECIMENTO E INSTALAÇÃO. AF_06/2015</t>
  </si>
  <si>
    <t xml:space="preserve">CONEXÃO FIXA, ROSCA FÊMEA, PARA INSTALAÇÕES EM PEX, DN 25MM X 3/4", CONEXÃO POR CRIMPAGEM  FORNECIMENTO E INSTALAÇÃO. AF_06/2015</t>
  </si>
  <si>
    <t xml:space="preserve">LUVA DE REDUÇÃO PARA INSTALAÇÕES EM PEX, DN 25 X 16 MM, CONEXÃO POR CRIMPAGEM  FORNECIMENTO E INSTALAÇÃO. AF_06/2015</t>
  </si>
  <si>
    <t xml:space="preserve">LUVA PARA INSTALAÇÕES EM PEX, DN 32 MM, CONEXÃO POR CRIMPAGEM  FORNECIMENTO E INSTALAÇÃO . AF_06/2015</t>
  </si>
  <si>
    <t xml:space="preserve">CONEXÃO FIXA, ROSCA FÊMEA, PARA INSTALAÇÕES EM PEX, DN 32 MM X 3/4", CONEXÃO POR CRIMPAGEM  FORNECIMENTO E INSTALAÇÃO. AF_06/2015</t>
  </si>
  <si>
    <t xml:space="preserve">LUVA DE REDUÇÃO PARA INSTALAÇÕES EM PEX, DN 32 X 25 MM, CONEXÃO POR CRIMPAGEM  FORNECIMENTO E INSTALAÇÃO. AF_06/2015</t>
  </si>
  <si>
    <t xml:space="preserve">JOELHO 90 GRAUS, METÁLICO, PARA INSTALAÇÕES EM PEX, DN 16 MM, CONEXÃO POR ANEL DESLIZANTE   FORNECIMENTO E INSTALAÇÃO. AF_06/2015</t>
  </si>
  <si>
    <t xml:space="preserve">JOELHO 90 GRAUS, ROSCA FÊMEA TERMINAL, METÁLICO, PARA INSTALAÇÕES EM PEX, DN 16MM X 1/2", CONEXÃO POR ANEL DESLIZANTE  FORNECIMENTO E INSTALAÇÃO. AF_06/2015</t>
  </si>
  <si>
    <t xml:space="preserve">JOELHO, ROSCA FÊMEA, COM BASE FIXA, METÁLICO, PARA INSTALAÇÕES EM PEX, DN 16MM X 1/2", CONEXÃO POR ANEL DESLIZANTE  FORNECIMENTO E INSTALAÇÃO. AF_06/2015</t>
  </si>
  <si>
    <t xml:space="preserve">JOELHO 90 GRAUS, METÁLICO, PARA INSTALAÇÕES EM PEX, DN 20 MM, CONEXÃO POR ANEL DESLIZANTE  FORNECIMENTO E INSTALAÇÃO . AF_06/2015</t>
  </si>
  <si>
    <t xml:space="preserve">JOELHO 90 GRAUS, ROSCA FÊMEA TERMINAL, METÁLICO, PARA INSTALAÇÕES EM PEX, DN 20 MM X 1/2", CONEXÃO POR ANEL DESLIZANTE  FORNECIMENTO E INSTALAÇÃO. AF_06/2015</t>
  </si>
  <si>
    <t xml:space="preserve">JOELHO 90 GRAUS, ROSCA FÊMEA TERMINAL, METÁLICO, PARA INSTALAÇÕES EM PEX, DN 20 MM X 3/4", CONEXÃO POR ANEL DESLIZANTE  FORNECIMENTO E INSTALAÇÃO. AF_06/2015</t>
  </si>
  <si>
    <t xml:space="preserve">JOELHO ROSCA FÊMEA, COM BASE FIXA, METÁLICO, PARA INSTALAÇÕES EM PEX, DN 20MM X 1/2", CONEXÃO POR ANEL DESLIZANTE  FORNECIMENTO E INSTALAÇÃO. AF_06/2015</t>
  </si>
  <si>
    <t xml:space="preserve">JOELHO ROSCA FÊMEA, MÓVEL, METÁLICO, PARA INSTALAÇÕES EM PEX, DN 20MM X 3/4", CONEXÃO POR ANEL DESLIZANTE  FORNECIMENTO E INSTALAÇÃO. AF_06/2015</t>
  </si>
  <si>
    <t xml:space="preserve">JOELHO 90 GRAUS, METÁLICO, PARA INSTALAÇÕES EM PEX, DN 25 MM, CONEXÃO POR ANEL DESLIZANTE   FORNECIMENTO E INSTALAÇÃO. AF_06/2015</t>
  </si>
  <si>
    <t xml:space="preserve">JOELHO 90 GRAUS, ROSCA FÊMEA TERMINAL, METÁLICO, PARA INSTALAÇÕES EM PEX, DN 25 MM X 3/4", CONEXÃO POR ANEL DESLIZANTE  FORNECIMENTO E INSTALAÇÃO. AF_06/2015</t>
  </si>
  <si>
    <t xml:space="preserve">JOELHO ROSCA FÊMEA, COM BASE FIXA, METÁLICO, PARA INSTALAÇÕES EM PEX, DN 25MM X 3/4", CONEXÃO POR ANEL DESLIZANTE  FORNECIMENTO E INSTALAÇÃO. AF_06/2015</t>
  </si>
  <si>
    <t xml:space="preserve">JOELHO 90 GRAUS, METÁLICO, PARA INSTALAÇÕES EM PEX, DN 32 MM, CONEXÃO POR ANEL DESLIZANTE  FORNECIMENTO E INSTALAÇÃO . AF_06/2015</t>
  </si>
  <si>
    <t xml:space="preserve">JOELHO 90 GRAUS, PARA INSTALAÇÕES EM PEX, DN 16 MM, CONEXÃO POR CRIMPAGEM   FORNECIMENTO E INSTALAÇÃO. AF_06/2015</t>
  </si>
  <si>
    <t xml:space="preserve">JOELHO 90 GRAUS, ROSCA FÊMEA TERMINAL, PARA INSTALAÇÕES EM PEX, DN 16MM X 1/2", CONEXÃO POR CRIMPAGEM  FORNECIMENTO E INSTALAÇÃO. AF_06/2015</t>
  </si>
  <si>
    <t xml:space="preserve">JOELHO 90 GRAUS, ROSCA FÊMEA TERMINAL, PARA INSTALAÇÕES EM PEX, DN 16MM X 3/4", CONEXÃO POR CRIMPAGEM  FORNECIMENTO E INSTALAÇÃO. AF_06/2015</t>
  </si>
  <si>
    <t xml:space="preserve">JOELHO 90 GRAUS, PARA INSTALAÇÕES EM PEX, DN 20 MM, CONEXÃO POR CRIMPAGEM   FORNECIMENTO E INSTALAÇÃO. AF_06/2015</t>
  </si>
  <si>
    <t xml:space="preserve">JOELHO 90 GRAUS, ROSCA FÊMEA TERMINAL, PARA INSTALAÇÕES EM PEX, DN 20MM X 1/2", CONEXÃO POR CRIMPAGEM  FORNECIMENTO E INSTALAÇÃO. AF_06/2015</t>
  </si>
  <si>
    <t xml:space="preserve">JOELHO 90 GRAUS, ROSCA FÊMEA TERMINAL, PARA INSTALAÇÕES EM PEX, DN 20MM X 3/4", CONEXÃO POR CRIMPAGEM  FORNECIMENTO E INSTALAÇÃO. AF_06/2015</t>
  </si>
  <si>
    <t xml:space="preserve">JOELHO 90 GRAUS, PARA INSTALAÇÕES EM PEX, DN 25 MM, CONEXÃO POR CRIMPAGEM   FORNECIMENTO E INSTALAÇÃO. AF_06/2015</t>
  </si>
  <si>
    <t xml:space="preserve">JOELHO 90 GRAUS, ROSCA FÊMEA TERMINAL, PARA INSTALAÇÕES EM PEX, DN 25MM X 1/2", CONEXÃO POR CRIMPAGEM  FORNECIMENTO E INSTALAÇÃO. AF_06/2015</t>
  </si>
  <si>
    <t xml:space="preserve">JOELHO 90 GRAUS, ROSCA FÊMEA TERMINAL, PARA INSTALAÇÕES EM PEX, DN 25MM X 1, CONEXÃO POR CRIMPAGEM  FORNECIMENTO E INSTALAÇÃO. AF_06/2015</t>
  </si>
  <si>
    <t xml:space="preserve">JOELHO 90 GRAUS, PARA INSTALAÇÕES EM PEX, DN 32 MM, CONEXÃO POR CRIMPAGEM   FORNECIMENTO E INSTALAÇÃO. AF_06/2015</t>
  </si>
  <si>
    <t xml:space="preserve">JOELHO 90 GRAUS, ROSCA FÊMEA TERMINAL, PARA INSTALAÇÕES EM PEX, DN 32 MM X 1", CONEXÃO POR CRIMPAGEM  FORNECIMENTO E INSTALAÇÃO. AF_06/2015</t>
  </si>
  <si>
    <t xml:space="preserve">TÊ, METÁLICO, PARA INSTALAÇÕES EM PEX, DN 16 MM, CONEXÃO POR ANEL DESLIZANTE  FORNECIMENTO E INSTALAÇÃO. AF_06/2015</t>
  </si>
  <si>
    <t xml:space="preserve">TÊ, ROSCA FÊMEA, METÁLICO, PARA INSTALAÇÕES EM PEX, DN 16 MM X ½, CONEXÃO POR ANEL DESLIZANTE   FORNECIMENTO E INSTALAÇÃO. AF_06/2015</t>
  </si>
  <si>
    <t xml:space="preserve">TÊ, METÁLICO, PARA INSTALAÇÕES EM PEX, DN 20 MM, CONEXÃO POR ANEL DESLIZANTE  FORNECIMENTO E INSTALAÇÃO. AF_06/2015</t>
  </si>
  <si>
    <t xml:space="preserve">TÊ, ROSCA FÊMEA, METÁLICO, PARA INSTALAÇÕES EM PEX, DN 20 MM X ½, CONEXÃO POR ANEL DESLIZANTE   FORNECIMENTO E INSTALAÇÃO. AF_06/2015</t>
  </si>
  <si>
    <t xml:space="preserve">TÊ, METÁLICO, PARA INSTALAÇÕES EM PEX, DN 25 MM, CONEXÃO POR ANEL DESLIZANTE  FORNECIMENTO E INSTALAÇÃO. AF_06/2015</t>
  </si>
  <si>
    <t xml:space="preserve">TÊ, ROSCA FÊMEA, METÁLICO, PARA INSTALAÇÕES EM PEX, DN 25 MM X 3/4", CONEXÃO POR ANEL DESLIZANTE  FORNECIMENTO E INSTALAÇÃO. AF_06/2015</t>
  </si>
  <si>
    <t xml:space="preserve">TÊ, METÁLICO, PARA INSTALAÇÕES EM PEX, DN 32 MM, CONEXÃO POR ANEL DESLIZANTE  FORNECIMENTO E INSTALAÇÃO. AF_06/2015</t>
  </si>
  <si>
    <t xml:space="preserve">TÊ, ROSCA MACHO, METÁLICO, PARA INSTALAÇÕES EM PEX, DN 32 MM X 1", CONEXÃO POR ANEL DESLIZANTE  FORNECIMENTO E INSTALAÇÃO. AF_06/2015</t>
  </si>
  <si>
    <t xml:space="preserve">TÊ, PARA INSTALAÇÕES EM PEX, DN 16 MM, CONEXÃO POR CRIMPAGEM  FORNECIMENTO E INSTALAÇÃO. AF_06/2015</t>
  </si>
  <si>
    <t xml:space="preserve">TÊ, PARA INSTALAÇÕES EM PEX, DN 20 MM, CONEXÃO POR CRIMPAGEM  FORNECIMENTO E INSTALAÇÃO. AF_06/2015</t>
  </si>
  <si>
    <t xml:space="preserve">TÊ, PEX, DN 25 MM, CONEXÃO POR CRIMPAGEM  FORNECIMENTO E INSTALAÇÃO. AF_06/2015</t>
  </si>
  <si>
    <t xml:space="preserve">TÊ, PARA INSTALAÇÕES EM PEX, DN 32 MM, CONEXÃO POR CRIMPAGEM  FORNECIMENTO E INSTALAÇÃO. AF_06/2015</t>
  </si>
  <si>
    <t xml:space="preserve">DISTRIBUIDOR 2 SAÍDAS, METÁLICO, PARA INSTALAÇÕES EM PEX, ENTRADA DE 3/4" X 2 SAÍDAS DE 1/2", CONEXÃO POR ANEL DESLIZANTE  FORNECIMENTO E INSTALAÇÃO. AF_06/2015</t>
  </si>
  <si>
    <t xml:space="preserve">DISTRIBUIDOR 2 SAÍDAS, METÁLICO, PARA INSTALAÇÕES EM PEX, ENTRADA DE 1" X 2 SAÍDAS DE 1/2", CONEXÃO POR ANEL DESLIZANTE  FORNECIMENTO E INSTALAÇÃO. AF_06/2015</t>
  </si>
  <si>
    <t xml:space="preserve">DISTRIBUIDOR 3 SAÍDAS, METÁLICO, PARA INSTALAÇÕES EM PEX, ENTRADA DE 3/4" X 3 SAÍDAS DE 1/2", CONEXÃO POR ANEL DESLIZANTE  FORNECIMENTO E INSTALAÇÃO . AF_06/2015</t>
  </si>
  <si>
    <t xml:space="preserve">DISTRIBUIDOR 3 SAÍDAS, METÁLICO, PARA INSTALAÇÕES EM PEX, ENTRADA DE 1 X 3 SAÍDAS DE 1/2, CONEXÃO POR ANEL DESLIZANTE   FORNECIMENTO E INSTALAÇÃO. AF_06/2015</t>
  </si>
  <si>
    <t xml:space="preserve">DISTRIBUIDOR 2 SAÍDAS, PARA INSTALAÇÕES EM PEX, ENTRADA DE 32 MM X 2 SAÍDAS DE 16 MM, CONEXÃO POR CRIMPAGEM FORNECIMENTO E INSTALAÇÃO. AF_06/2015</t>
  </si>
  <si>
    <t xml:space="preserve">DISTRIBUIDOR 2 SAÍDAS, PARA INSTALAÇÕES EM PEX, ENTRADA DE 32 MM X 2 SAÍDAS DE 20 MM, CONEXÃO POR CRIMPAGEM  FORNECIMENTO E INSTALAÇÃO. AF_06/2015</t>
  </si>
  <si>
    <t xml:space="preserve">DISTRIBUIDOR 2 SAÍDAS, PARA INSTALAÇÕES EM PEX, ENTRADA DE 32 MM X 2 SAÍDAS DE 25 MM, CONEXÃO POR CRIMPAGEM  FORNECIMENTO E INSTALAÇÃO. AF_06/2015</t>
  </si>
  <si>
    <t xml:space="preserve">DISTRIBUIDOR 3 SAÍDAS, PARA INSTALAÇÕES EM PEX, ENTRADA DE 32 MM X 3 SAÍDAS DE 16 MM, CONEXÃO POR CRIMPAGEM  FORNECIMENTO E INSTALAÇÃO. AF_06/2015</t>
  </si>
  <si>
    <t xml:space="preserve">DISTRIBUIDOR 3 SAÍDAS, PARA INSTALAÇÕES EM PEX, ENTRADA DE 32 MM X 3 SAÍDAS DE 20 MM, CONEXÃO POR CRIMPAGEM  FORNECIMENTO E INSTALAÇÃO. AF_06/2015</t>
  </si>
  <si>
    <t xml:space="preserve">DISTRIBUIDOR 3 SAÍDAS, PARA INSTALAÇÕES EM PEX, ENTRADA DE 32 MM X 3 SAÍDAS DE 25 MM, CONEXÃO POR CRIMPAGEM  FORNECIMENTO E INSTALAÇÃO. AF_06/2015</t>
  </si>
  <si>
    <t xml:space="preserve">FLANGE EM AÇO, DN 15 MM X 1/2'', INSTALADO EM RESERVAÇÃO DE ÁGUA DE EDIFICAÇÃO QUE POSSUA RESERVATÓRIO DE FIBRA/FIBROCIMENTO - FORNECIMENTO E INSTALAÇÃO. AF_06/2016</t>
  </si>
  <si>
    <t xml:space="preserve">FLANGE EM AÇO, DN 20 MM X 3/4'', INSTALADO EM RESERVAÇÃO DE ÁGUA DE EDIFICAÇÃO QUE POSSUA RESERVATÓRIO DE FIBRA/FIBROCIMENTO - FORNECIMENTO E INSTALAÇÃO. AF_06/2016</t>
  </si>
  <si>
    <t xml:space="preserve">FLANGE EM AÇO, DN 25 MM X 1'', INSTALADO EM RESERVAÇÃO DE ÁGUA DE EDIFICAÇÃO QUE POSSUA RESERVATÓRIO DE FIBRA/FIBROCIMENTO - FORNECIMENTO E INSTALAÇÃO. AF_06/2016</t>
  </si>
  <si>
    <t xml:space="preserve">FLANGE EM AÇO, DN 32 MM X 1 1/4'', INSTALADO EM RESERVAÇÃO DE ÁGUA DE EDIFICAÇÃO QUE POSSUA RESERVATÓRIO DE FIBRA/FIBROCIMENTO - FORNECIMENTO E INSTALAÇÃO. AF_06/2016</t>
  </si>
  <si>
    <t xml:space="preserve">FLANGE EM AÇO, DN 40 MM X 1 1/2'', INSTALADO EM RESERVAÇÃO DE ÁGUA DE EDIFICAÇÃO QUE POSSUA RESERVATÓRIO DE FIBRA/FIBROCIMENTO - FORNECIMENTO E INSTALAÇÃO. AF_06/2016</t>
  </si>
  <si>
    <t xml:space="preserve">ACOPLAMENTO RÍGIDO EM AÇO, CONEXÃO RANHURADA, DN 50 (2"), INSTALADO EM PRUMADAS - FORNECIMENTO E INSTALAÇÃO. AF_12/2015</t>
  </si>
  <si>
    <t xml:space="preserve">ACOPLAMENTO RÍGIDO EM AÇO, CONEXÃO RANHURADA, DN 65 (2 1/2"), INSTALADO EM PRUMADAS - FORNECIMENTO E INSTALAÇÃO. AF_12/2015</t>
  </si>
  <si>
    <t xml:space="preserve">ACOPLAMENTO RÍGIDO EM AÇO, CONEXÃO RANHURADA, DN 80 (3"), INSTALADO EM PRUMADAS - FORNECIMENTO E INSTALAÇÃO. AF_12/2015</t>
  </si>
  <si>
    <t xml:space="preserve">CURVA 45 GRAUS, EM AÇO, CONEXÃO RANHURADA, DN 50 (2), INSTALADO EM PRUMADAS - FORNECIMENTO E INSTALAÇÃO. AF_12/2015</t>
  </si>
  <si>
    <t xml:space="preserve">CURVA 90 GRAUS, EM AÇO, CONEXÃO RANHURADA, DN 50 (2"), INSTALADO EM PRUMADAS - FORNECIMENTO E INSTALAÇÃO. AF_12/2015</t>
  </si>
  <si>
    <t xml:space="preserve">CURVA 45 GRAUS, EM AÇO, CONEXÃO RANHURADA, DN 65 (2 1/2"), INSTALADO EM PRUMADAS - FORNECIMENTO E INSTALAÇÃO. AF_12/2015</t>
  </si>
  <si>
    <t xml:space="preserve">CURVA 90 GRAUS, EM AÇO, CONEXÃO RANHURADA, DN 65 (2 1/2), INSTALADO EM PRUMADAS - FORNECIMENTO E INSTALAÇÃO. AF_12/2015</t>
  </si>
  <si>
    <t xml:space="preserve">CURVA 45 GRAUS, EM AÇO, CONEXÃO RANHURADA, DN 80 (3"), INSTALADO EM PRUMADAS - FORNECIMENTO E INSTALAÇÃO. AF_12/2015</t>
  </si>
  <si>
    <t xml:space="preserve">CURVA 90 GRAUS, EM AÇO, CONEXÃO RANHURADA, DN 80 (3"), INSTALADO EM PRUMADAS - FORNECIMENTO E INSTALAÇÃO. AF_12/2015</t>
  </si>
  <si>
    <t xml:space="preserve">TÊ, EM AÇO, CONEXÃO RANHURADA, DN 50 (2"), INSTALADO EM PRUMADAS - FORNECIMENTO E INSTALAÇÃO. AF_12/2015</t>
  </si>
  <si>
    <t xml:space="preserve">TÊ, EM AÇO, CONEXÃO RANHURADA, DN 65 (2 1/2"), INSTALADO EM PRUMADAS - FORNECIMENTO E INSTALAÇÃO. AF_12/2015</t>
  </si>
  <si>
    <t xml:space="preserve">TÊ, EM AÇO, CONEXÃO RANHURADA, DN 80 (3"), INSTALADO EM PRUMADAS - FORNECIMENTO E INSTALAÇÃO. AF_12/2015</t>
  </si>
  <si>
    <t xml:space="preserve">LUVA, EM AÇO, CONEXÃO SOLDADA, DN 50 (2"), INSTALADO EM PRUMADAS - FORNECIMENTO E INSTALAÇÃO. AF_12/2015</t>
  </si>
  <si>
    <t xml:space="preserve">LUVA COM REDUÇÃO, EM AÇO, CONEXÃO SOLDADA, DN 50 X 40 MM (2 X 1 1/2), INSTALADO EM PRUMADAS - FORNECIMENTO E INSTALAÇÃO. AF_12/2015</t>
  </si>
  <si>
    <t xml:space="preserve">LUVA, EM AÇO, CONEXÃO SOLDADA, DN 65 (2 1/2"), INSTALADO EM PRUMADAS - FORNECIMENTO E INSTALAÇÃO. AF_12/2015</t>
  </si>
  <si>
    <t xml:space="preserve">LUVA COM REDUÇÃO, EM AÇO, CONEXÃO SOLDADA, DN 65 X 50 MM (2 1/2" X 2"), INSTALADO EM PRUMADAS - FORNECIMENTO E INSTALAÇÃO. AF_12/2015</t>
  </si>
  <si>
    <t xml:space="preserve">LUVA, EM AÇO, CONEXÃO SOLDADA, DN 80 (3), INSTALADO EM PRUMADAS - FORNECIMENTO E INSTALAÇÃO. AF_12/2015</t>
  </si>
  <si>
    <t xml:space="preserve">LUVA COM REDUÇÃO, EM AÇO, CONEXÃO SOLDADA, DN 80 X 65 MM (3" X 2 1/2"), INSTALADO EM PRUMADAS - FORNECIMENTO E INSTALAÇÃO. AF_12/2015</t>
  </si>
  <si>
    <t xml:space="preserve">CURVA 45 GRAUS, EM AÇO, CONEXÃO SOLDADA, DN 50 (2), INSTALADO EM PRUMADAS - FORNECIMENTO E INSTALAÇÃO. AF_12/2015</t>
  </si>
  <si>
    <t xml:space="preserve">CURVA 90 GRAUS, EM AÇO, CONEXÃO SOLDADA, DN 50 (2), INSTALADO EM PRUMADAS - FORNECIMENTO E INSTALAÇÃO. AF_12/2015</t>
  </si>
  <si>
    <t xml:space="preserve">CURVA 45 GRAUS, EM AÇO, CONEXÃO SOLDADA, DN 65 (2 1/2), INSTALADO EM PRUMADAS - FORNECIMENTO E INSTALAÇÃO. AF_12/2015</t>
  </si>
  <si>
    <t xml:space="preserve">CURVA 90 GRAUS, EM AÇO, CONEXÃO SOLDADA, DN 65 (2 1/2), INSTALADO EM PRUMADAS - FORNECIMENTO E INSTALAÇÃO. AF_12/2015</t>
  </si>
  <si>
    <t xml:space="preserve">CURVA 45 GRAUS, EM AÇO, CONEXÃO SOLDADA, DN 80 (3), INSTALADO EM PRUMADAS - FORNECIMENTO E INSTALAÇÃO. AF_12/2015</t>
  </si>
  <si>
    <t xml:space="preserve">CURVA 90 GRAUS, EM AÇO, CONEXÃO SOLDADA, DN 80 (3), INSTALADO EM PRUMADAS - FORNECIMENTO E INSTALAÇÃO. AF_12/2015</t>
  </si>
  <si>
    <t xml:space="preserve">TÊ, EM AÇO, CONEXÃO SOLDADA, DN 50 (2"), INSTALADO EM PRUMADAS - FORNECIMENTO E INSTALAÇÃO. AF_12/2015</t>
  </si>
  <si>
    <t xml:space="preserve">TÊ, EM AÇO, CONEXÃO SOLDADA, DN 65 (2 1/2"), INSTALADO EM PRUMADAS - FORNECIMENTO E INSTALAÇÃO. AF_12/2015</t>
  </si>
  <si>
    <t xml:space="preserve">TÊ, EM AÇO, CONEXÃO SOLDADA, DN 80 (3"), INSTALADO EM PRUMADAS - FORNECIMENTO E INSTALAÇÃO. AF_12/2015</t>
  </si>
  <si>
    <t xml:space="preserve">LUVA, EM AÇO, CONEXÃO SOLDADA, DN 25 (1), INSTALADO EM REDE DE ALIMENTAÇÃO PARA HIDRANTE - FORNECIMENTO E INSTALAÇÃO. AF_12/2015</t>
  </si>
  <si>
    <t xml:space="preserve">LUVA COM REDUÇÃO, EM AÇO, CONEXÃO SOLDADA, DN 25 X 20 MM (1 X 3/4), INSTALADO EM REDE DE ALIMENTAÇÃO PARA HIDRANTE - FORNECIMENTO E INSTALAÇÃO. AF_12/2015</t>
  </si>
  <si>
    <t xml:space="preserve">LUVA, EM AÇO, CONEXÃO SOLDADA, DN 32 (1 1/4), INSTALADO EM REDE DE ALIMENTAÇÃO PARA HIDRANTE - FORNECIMENTO E INSTALAÇÃO. AF_12/2015</t>
  </si>
  <si>
    <t xml:space="preserve">LUVA COM REDUÇÃO, EM AÇO, CONEXÃO SOLDADA, DN 32 X 25 MM (1 1/4  X 1), INSTALADO EM REDE DE ALIMENTAÇÃO PARA HIDRANTE - FORNECIMENTO E INSTALAÇÃO. AF_12/2015</t>
  </si>
  <si>
    <t xml:space="preserve">LUVA, EM AÇO, CONEXÃO SOLDADA, DN 40 (1 1/2), INSTALADO EM REDE DE ALIMENTAÇÃO PARA HIDRANTE - FORNECIMENTO E INSTALAÇÃO. AF_12/2015</t>
  </si>
  <si>
    <t xml:space="preserve">LUVA COM REDUÇÃO, EM AÇO, CONEXÃO SOLDADA, DN 40  X 32 MM (1 1/2 X 1 1/4), INSTALADO EM REDE DE ALIMENTAÇÃO PARA HIDRANTE - FORNECIMENTO E INSTALAÇÃO. AF_12/2015</t>
  </si>
  <si>
    <t xml:space="preserve">LUVA, EM AÇO, CONEXÃO SOLDADA, DN 50 (2), INSTALADO EM REDE DE ALIMENTAÇÃO PARA HIDRANTE - FORNECIMENTO E INSTALAÇÃO. AF_12/2015</t>
  </si>
  <si>
    <t xml:space="preserve">LUVA COM REDUÇÃO, EM AÇO, CONEXÃO SOLDADA, DN 50 X 40 MM (2 X 1 1/2), INSTALADO EM REDE DE ALIMENTAÇÃO PARA HIDRANTE - FORNECIMENTO E INSTALAÇÃO. AF_12/2015</t>
  </si>
  <si>
    <t xml:space="preserve">LUVA, EM AÇO, CONEXÃO SOLDADA, DN 65 (2 1/2), INSTALADO EM REDE DE ALIMENTAÇÃO PARA HIDRANTE - FORNECIMENTO E INSTALAÇÃO. AF_12/2015</t>
  </si>
  <si>
    <t xml:space="preserve">LUVA COM REDUÇÃO, EM AÇO, CONEXÃO SOLDADA, DN 65 X 50 MM (2 1/2 X 2), INSTALADO EM REDE DE ALIMENTAÇÃO PARA HIDRANTE - FORNECIMENTO E INSTALAÇÃO. AF_12/2015</t>
  </si>
  <si>
    <t xml:space="preserve">LUVA, EM AÇO, CONEXÃO SOLDADA, DN 80 (3), INSTALADO EM REDE DE ALIMENTAÇÃO PARA HIDRANTE - FORNECIMENTO E INSTALAÇÃO. AF_12/2015</t>
  </si>
  <si>
    <t xml:space="preserve">LUVA COM REDUÇÃO, EM AÇO, CONEXÃO SOLDADA, DN 80 X 65 MM (3 X 2 1/2), INSTALADO EM REDE DE ALIMENTAÇÃO PARA HIDRANTE - FORNECIMENTO E INSTALAÇÃO. AF_12/2015</t>
  </si>
  <si>
    <t xml:space="preserve">CURVA 45 GRAUS, EM AÇO, CONEXÃO SOLDADA, DN 25 (1), INSTALADO EM REDE DE ALIMENTAÇÃO PARA HIDRANTE - FORNECIMENTO E INSTALAÇÃO. AF_12/2015</t>
  </si>
  <si>
    <t xml:space="preserve">CURVA 90 GRAUS, EM AÇO, CONEXÃO SOLDADA, DN 25 (1), INSTALADO EM REDE DE ALIMENTAÇÃO PARA HIDRANTE - FORNECIMENTO E INSTALAÇÃO. AF_12/2015</t>
  </si>
  <si>
    <t xml:space="preserve">CURVA 45 GRAUS, EM AÇO, CONEXÃO SOLDADA, DN 32 (1 1/4), INSTALADO EM REDE DE ALIMENTAÇÃO PARA HIDRANTE - FORNECIMENTO E INSTALAÇÃO. AF_12/2015</t>
  </si>
  <si>
    <t xml:space="preserve">CURVA 90 GRAUS, EM AÇO, CONEXÃO SOLDADA, DN 32 (1 1/4), INSTALADO EM REDE DE ALIMENTAÇÃO PARA HIDRANTE - FORNECIMENTO E INSTALAÇÃO. AF_12/2015</t>
  </si>
  <si>
    <t xml:space="preserve">CURVA 45 GRAUS, EM AÇO, CONEXÃO SOLDADA, DN 40 (1 1/2"), INSTALADO EM REDE DE ALIMENTAÇÃO PARA HIDRANTE - FORNECIMENTO E INSTALAÇÃO. AF_12/2015</t>
  </si>
  <si>
    <t xml:space="preserve">CURVA 90 GRAUS, EM AÇO, CONEXÃO SOLDADA, DN 40 (1 1/2"), INSTALADO EM REDE DE ALIMENTAÇÃO PARA HIDRANTE - FORNECIMENTO E INSTALAÇÃO. AF_12/2015</t>
  </si>
  <si>
    <t xml:space="preserve">CURVA 45 GRAUS, EM AÇO, CONEXÃO SOLDADA, DN 50 (2"), INSTALADO EM REDE DE ALIMENTAÇÃO PARA HIDRANTE - FORNECIMENTO E INSTALAÇÃO. AF_12/2015</t>
  </si>
  <si>
    <t xml:space="preserve">CURVA 90 GRAUS, EM AÇO, CONEXÃO SOLDADA, DN 50 (2"), INSTALADO EM REDE DE ALIMENTAÇÃO PARA HIDRANTE - FORNECIMENTO E INSTALAÇÃO. AF_12/2015</t>
  </si>
  <si>
    <t xml:space="preserve">CURVA 45 GRAUS, EM AÇO, CONEXÃO SOLDADA, DN 65 (2 1/2"), INSTALADO EM REDE DE ALIMENTAÇÃO PARA HIDRANTE - FORNECIMENTO E INSTALAÇÃO. AF_12/2015</t>
  </si>
  <si>
    <t xml:space="preserve">CURVA 90 GRAUS, EM AÇO, CONEXÃO SOLDADA, DN 65 (2 1/2"), INSTALADO EM REDE DE ALIMENTAÇÃO PARA HIDRANTE - FORNECIMENTO E INSTALAÇÃO. AF_12/2015</t>
  </si>
  <si>
    <t xml:space="preserve">CURVA 45 GRAUS, EM AÇO, CONEXÃO SOLDADA, DN 80 (3"), INSTALADO EM REDE DE ALIMENTAÇÃO PARA HIDRANTE - FORNECIMENTO E INSTALAÇÃO. AF_12/2015</t>
  </si>
  <si>
    <t xml:space="preserve">CURVA 90 GRAUS, EM AÇO, CONEXÃO SOLDADA, DN 80 (3"), INSTALADO EM REDE DE ALIMENTAÇÃO PARA HIDRANTE - FORNECIMENTO E INSTALAÇÃO. AF_12/2015</t>
  </si>
  <si>
    <t xml:space="preserve">TÊ, EM AÇO, CONEXÃO SOLDADA, DN 25 (1"), INSTALADO EM REDE DE ALIMENTAÇÃO PARA HIDRANTE - FORNECIMENTO E INSTALAÇÃO. AF_12/2015</t>
  </si>
  <si>
    <t xml:space="preserve">TÊ, EM AÇO, CONEXÃO SOLDADA, DN 32 (1 1/4"), INSTALADO EM REDE DE ALIMENTAÇÃO PARA HIDRANTE - FORNECIMENTO E INSTALAÇÃO. AF_12/2015</t>
  </si>
  <si>
    <t xml:space="preserve">TÊ, EM AÇO, CONEXÃO SOLDADA, DN 40 (1 1/2"), INSTALADO EM REDE DE ALIMENTAÇÃO PARA HIDRANTE - FORNECIMENTO E INSTALAÇÃO. AF_12/2015</t>
  </si>
  <si>
    <t xml:space="preserve">TÊ, EM AÇO, CONEXÃO SOLDADA, DN 50 (2"), INSTALADO EM REDE DE ALIMENTAÇÃO PARA HIDRANTE - FORNECIMENTO E INSTALAÇÃO. AF_12/2015</t>
  </si>
  <si>
    <t xml:space="preserve">TÊ, EM AÇO, CONEXÃO SOLDADA, DN 65 (2 1/2"), INSTALADO EM REDE DE ALIMENTAÇÃO PARA HIDRANTE - FORNECIMENTO E INSTALAÇÃO. AF_12/2015</t>
  </si>
  <si>
    <t xml:space="preserve">TÊ, EM AÇO, CONEXÃO SOLDADA, DN 80 (3"), INSTALADO EM REDE DE ALIMENTAÇÃO PARA HIDRANTE - FORNECIMENTO E INSTALAÇÃO. AF_12/2015</t>
  </si>
  <si>
    <t xml:space="preserve">LUVA, EM AÇO, CONEXÃO SOLDADA, DN 25 (1"), INSTALADO EM REDE DE ALIMENTAÇÃO PARA SPRINKLER - FORNECIMENTO E INSTALAÇÃO. AF_12/2015</t>
  </si>
  <si>
    <t xml:space="preserve">LUVA COM REDUÇÃO, EM AÇO, CONEXÃO SOLDADA, DN 25 X 20 MM (1" X 3/4"), INSTALADO EM REDE DE ALIMENTAÇÃO PARA SPRINKLER - FORNECIMENTO E INSTALAÇÃO. AF_12/2015</t>
  </si>
  <si>
    <t xml:space="preserve">LUVA, EM AÇO, CONEXÃO SOLDADA, DN 32 (1 1/4"), INSTALADO EM REDE DE ALIMENTAÇÃO PARA SPRINKLER - FORNECIMENTO E INSTALAÇÃO. AF_12/2015</t>
  </si>
  <si>
    <t xml:space="preserve">LUVA COM REDUÇÃO, EM AÇO, CONEXÃO SOLDADA, DN 32 X 25 MM (1 1/4"  X 1"), INSTALADO EM REDE DE ALIMENTAÇÃO PARA SPRINKLER - FORNECIMENTO E INSTALAÇÃO. AF_12/2015</t>
  </si>
  <si>
    <t xml:space="preserve">LUVA, EM AÇO, CONEXÃO SOLDADA, DN 40 (1 1/2"), INSTALADO EM REDE DE ALIMENTAÇÃO PARA SPRINKLER - FORNECIMENTO E INSTALAÇÃO. AF_12/2015</t>
  </si>
  <si>
    <t xml:space="preserve">LUVA COM REDUÇÃO, EM AÇO, CONEXÃO SOLDADA, DN 40  X 32 MM (1 1/2" X 1 1/4"), INSTALADO EM REDE DE ALIMENTAÇÃO PARA SPRINKLER - FORNECIMENTO E INSTALAÇÃO. AF_12/2015</t>
  </si>
  <si>
    <t xml:space="preserve">LUVA, EM AÇO, CONEXÃO SOLDADA, DN 50 (2"), INSTALADO EM REDE DE ALIMENTAÇÃO PARA SPRINKLER - FORNECIMENTO E INSTALAÇÃO. AF_12/2015</t>
  </si>
  <si>
    <t xml:space="preserve">LUVA COM REDUÇÃO, EM AÇO, CONEXÃO SOLDADA, DN 50 X 40 MM (2" X 1 1/2"), INSTALADO EM REDE DE ALIMENTAÇÃO PARA SPRINKLER - FORNECIMENTO E INSTALAÇÃO. AF_12/2015</t>
  </si>
  <si>
    <t xml:space="preserve">LUVA, EM AÇO, CONEXÃO SOLDADA, DN 65 (2 1/2"), INSTALADO EM REDE DE ALIMENTAÇÃO PARA SPRINKLER - FORNECIMENTO E INSTALAÇÃO. AF_12/2015</t>
  </si>
  <si>
    <t xml:space="preserve">LUVA COM REDUÇÃO, EM AÇO, CONEXÃO SOLDADA, DN 65 X 50 MM (2 1/2" X 2"), INSTALADO EM REDE DE ALIMENTAÇÃO PARA SPRINKLER - FORNECIMENTO E INSTALAÇÃO. AF_12/2015</t>
  </si>
  <si>
    <t xml:space="preserve">LUVA, EM AÇO, CONEXÃO SOLDADA, DN 80 (3"), INSTALADO EM REDE DE ALIMENTAÇÃO PARA SPRINKLER - FORNECIMENTO E INSTALAÇÃO. AF_12/2015</t>
  </si>
  <si>
    <t xml:space="preserve">LUVA COM REDUÇÃO, EM AÇO, CONEXÃO SOLDADA, DN 80 X 65 MM (3" X 2 1/2"), INSTALADO EM REDE DE ALIMENTAÇÃO PARA SPRINKLER - FORNECIMENTO E INSTALAÇÃO. AF_12/2015</t>
  </si>
  <si>
    <t xml:space="preserve">CURVA 45 GRAUS, EM AÇO, CONEXÃO SOLDADA, DN 25 (1"), INSTALADO EM REDE DE ALIMENTAÇÃO PARA SPRINKLER - FORNECIMENTO E INSTALAÇÃO. AF_12/2015</t>
  </si>
  <si>
    <t xml:space="preserve">CURVA 90 GRAUS, EM AÇO, CONEXÃO SOLDADA, DN 25 (1"), INSTALADO EM REDE DE ALIMENTAÇÃO PARA SPRINKLER - FORNECIMENTO E INSTALAÇÃO. AF_12/2015</t>
  </si>
  <si>
    <t xml:space="preserve">CURVA 45 GRAUS, EM AÇO, CONEXÃO SOLDADA, DN 32 (1 1/4"), INSTALADO EM REDE DE ALIMENTAÇÃO PARA SPRINKLER - FORNECIMENTO E INSTALAÇÃO. AF_12/2015</t>
  </si>
  <si>
    <t xml:space="preserve">CURVA 90 GRAUS, EM AÇO, CONEXÃO SOLDADA, DN 32 (1 1/4"), INSTALADO EM REDE DE ALIMENTAÇÃO PARA SPRINKLER - FORNECIMENTO E INSTALAÇÃO. AF_12/2015</t>
  </si>
  <si>
    <t xml:space="preserve">CURVA 45 GRAUS, EM AÇO, CONEXÃO SOLDADA, DN 40 (1 1/2"), INSTALADO EM REDE DE ALIMENTAÇÃO PARA SPRINKLER - FORNECIMENTO E INSTALAÇÃO. AF_12/2015</t>
  </si>
  <si>
    <t xml:space="preserve">CURVA 90 GRAUS, EM AÇO, CONEXÃO SOLDADA, DN 40 (1 1/2"), INSTALADO EM REDE DE ALIMENTAÇÃO PARA SPRINKLER - FORNECIMENTO E INSTALAÇÃO. AF_12/2015</t>
  </si>
  <si>
    <t xml:space="preserve">CURVA 45 GRAUS, EM AÇO, CONEXÃO SOLDADA, DN 50 (2"), INSTALADO EM REDE DE ALIMENTAÇÃO PARA SPRINKLER - FORNECIMENTO E INSTALAÇÃO. AF_12/2015</t>
  </si>
  <si>
    <t xml:space="preserve">CURVA 90 GRAUS, EM AÇO, CONEXÃO SOLDADA, DN 50 (2"), INSTALADO EM REDE DE ALIMENTAÇÃO PARA SPRINKLER - FORNECIMENTO E INSTALAÇÃO. AF_12/2015</t>
  </si>
  <si>
    <t xml:space="preserve">CURVA 45 GRAUS, EM AÇO, CONEXÃO SOLDADA, DN 65 (2 1/2"), INSTALADO EM REDE DE ALIMENTAÇÃO PARA SPRINKLER - FORNECIMENTO E INSTALAÇÃO. AF_12/2015</t>
  </si>
  <si>
    <t xml:space="preserve">CURVA 90 GRAUS, EM AÇO, CONEXÃO SOLDADA, DN 65 (2 1/2"), INSTALADO EM REDE DE ALIMENTAÇÃO PARA SPRINKLER - FORNECIMENTO E INSTALAÇÃO. AF_12/2015</t>
  </si>
  <si>
    <t xml:space="preserve">CURVA 45 GRAUS, EM AÇO, CONEXÃO SOLDADA, DN 80 (3"), INSTALADO EM REDE DE ALIMENTAÇÃO PARA SPRINKLER - FORNECIMENTO E INSTALAÇÃO. AF_12/2015</t>
  </si>
  <si>
    <t xml:space="preserve">CURVA 90 GRAUS, EM AÇO, CONEXÃO SOLDADA, DN 80 (3"), INSTALADO EM REDE DE ALIMENTAÇÃO PARA SPRINKLER - FORNECIMENTO E INSTALAÇÃO. AF_12/2015</t>
  </si>
  <si>
    <t xml:space="preserve">TÊ, EM AÇO, CONEXÃO SOLDADA, DN 25 (1"), INSTALADO EM REDE DE ALIMENTAÇÃO PARA SPRINKLER - FORNECIMENTO E INSTALAÇÃO. AF_12/2015</t>
  </si>
  <si>
    <t xml:space="preserve">TÊ, EM AÇO, CONEXÃO SOLDADA, DN 32 (1 1/4"), INSTALADO EM REDE DE ALIMENTAÇÃO PARA SPRINKLER - FORNECIMENTO E INSTALAÇÃO. AF_12/2015</t>
  </si>
  <si>
    <t xml:space="preserve">TÊ, EM AÇO, CONEXÃO SOLDADA, DN 40 (1 1/2"), INSTALADO EM REDE DE ALIMENTAÇÃO PARA SPRINKLER - FORNECIMENTO E INSTALAÇÃO. AF_12/2015</t>
  </si>
  <si>
    <t xml:space="preserve">TÊ, EM AÇO, CONEXÃO SOLDADA, DN 50 (2"), INSTALADO EM REDE DE ALIMENTAÇÃO PARA SPRINKLER - FORNECIMENTO E INSTALAÇÃO. AF_12/2015</t>
  </si>
  <si>
    <t xml:space="preserve">TÊ, EM AÇO, CONEXÃO SOLDADA, DN 65 (2 1/2"), INSTALADO EM REDE DE ALIMENTAÇÃO PARA SPRINKLER - FORNECIMENTO E INSTALAÇÃO. AF_12/2015</t>
  </si>
  <si>
    <t xml:space="preserve">TÊ, EM AÇO, CONEXÃO SOLDADA, DN 80 (3"), INSTALADO EM REDE DE ALIMENTAÇÃO PARA SPRINKLER - FORNECIMENTO E INSTALAÇÃO. AF_12/2015</t>
  </si>
  <si>
    <t xml:space="preserve">LUVA, EM AÇO, CONEXÃO SOLDADA, DN 15 (1/2"), INSTALADO EM RAMAIS E SUB-RAMAIS DE GÁS - FORNECIMENTO E INSTALAÇÃO. AF_12/2015</t>
  </si>
  <si>
    <t xml:space="preserve">LUVA, EM AÇO, CONEXÃO SOLDADA, DN 20 (3/4"), INSTALADO EM RAMAIS E SUB-RAMAIS DE GÁS - FORNECIMENTO E INSTALAÇÃO. AF_12/2015</t>
  </si>
  <si>
    <t xml:space="preserve">LUVA COM REDUÇÃO, EM AÇO, CONEXÃO SOLDADA, DN 20 X 15 MM (3/4 " X 1/2"), INSTALADO EM RAMAIS E SUB-RAMAIS DE GÁS - FORNECIMENTO E INSTALAÇÃO. AF_12/2015</t>
  </si>
  <si>
    <t xml:space="preserve">LUVA, EM AÇO, CONEXÃO SOLDADA, DN 25 (1"), INSTALADO EM RAMAIS E SUB-RAMAIS DE GÁS - FORNECIMENTO E INSTALAÇÃO. AF_12/2015</t>
  </si>
  <si>
    <t xml:space="preserve">LUVA COM REDUÇÃO, EM AÇO, CONEXÃO SOLDADA, DN 25 X 20 MM (1" X 3/4"), INSTALADO EM RAMAIS E SUB-RAMAIS DE GÁS - FORNECIMENTO E INSTALAÇÃO. AF_12/2015</t>
  </si>
  <si>
    <t xml:space="preserve">CURVA 45 GRAUS, EM AÇO, CONEXÃO SOLDADA, DN 15 (1/2"), INSTALADO EM RAMAIS E SUB-RAMAIS DE GÁS - FORNECIMENTO E INSTALAÇÃO. AF_12/2015</t>
  </si>
  <si>
    <t xml:space="preserve">CURVA 90 GRAUS, EM AÇO, CONEXÃO SOLDADA, DN 15 (1/2"), INSTALADO EM RAMAIS E SUB-RAMAIS DE GÁS - FORNECIMENTO E INSTALAÇÃO. AF_12/2015</t>
  </si>
  <si>
    <t xml:space="preserve">CURVA 45 GRAUS, EM AÇO, CONEXÃO SOLDADA, DN 20 (3/4"), INSTALADO EM RAMAIS E SUB-RAMAIS DE GÁS - FORNECIMENTO E INSTALAÇÃO. AF_12/2015</t>
  </si>
  <si>
    <t xml:space="preserve">CURVA 90 GRAUS, EM AÇO, CONEXÃO SOLDADA, DN 20 (3/4"), INSTALADO EM RAMAIS E SUB-RAMAIS DE GÁS - FORNECIMENTO E INSTALAÇÃO. AF_12/2015</t>
  </si>
  <si>
    <t xml:space="preserve">CURVA 45 GRAUS, EM AÇO, CONEXÃO SOLDADA, DN 25 (1"), INSTALADO EM RAMAIS E SUB-RAMAIS DE GÁS - FORNECIMENTO E INSTALAÇÃO. AF_12/2015</t>
  </si>
  <si>
    <t xml:space="preserve">CURVA 90 GRAUS, EM AÇO, CONEXÃO SOLDADA, DN 25 (1"), INSTALADO EM RAMAIS E SUB-RAMAIS DE GÁS - FORNECIMENTO E INSTALAÇÃO. AF_12/2015</t>
  </si>
  <si>
    <t xml:space="preserve">TÊ, EM AÇO, CONEXÃO SOLDADA, DN 15 (1/2"), INSTALADO EM RAMAIS E SUB-RAMAIS DE GÁS - FORNECIMENTO E INSTALAÇÃO. AF_12/2015</t>
  </si>
  <si>
    <t xml:space="preserve">TÊ, EM AÇO, CONEXÃO SOLDADA, DN 20 (3/4"), INSTALADO EM RAMAIS E SUB-RAMAIS DE GÁS - FORNECIMENTO E INSTALAÇÃO. AF_12/2015</t>
  </si>
  <si>
    <t xml:space="preserve">TÊ, EM AÇO, CONEXÃO SOLDADA, DN 25 (1"), INSTALADO EM RAMAIS E SUB-RAMAIS DE GÁS - FORNECIMENTO E INSTALAÇÃO. AF_12/2015</t>
  </si>
  <si>
    <t xml:space="preserve">CONECTOR EM BRONZE/LATÃO, DN 22 MM X 1/2", SEM ANEL DE SOLDA, BOLSA X ROSCA F, INSTALADO EM PRUMADA  FORNECIMENTO E INSTALAÇÃO. AF_01/2016</t>
  </si>
  <si>
    <t xml:space="preserve">TAMPA DE CONCRETO ARMADO 60X60X5CM PARA CAIXA</t>
  </si>
  <si>
    <t xml:space="preserve">CAIXA DE INSPEÇÃO EM CONCRETO PRÉ-MOLDADO DN 60CM COM TAMPA H= 60CM - FORNECIMENTO E INSTALACAO</t>
  </si>
  <si>
    <t xml:space="preserve">74166/2</t>
  </si>
  <si>
    <t xml:space="preserve">CAIXA DE INSPECAO EM ANEL DE CONCRETO PRE MOLDADO, COM 950MM DE ALTURA TOTAL. ANEIS COM ESP=50MM, DIAM.=600MM. EXCLUSIVE TAMPAO E ESCAVACAO - FORNECIMENTO E INSTALACAO</t>
  </si>
  <si>
    <t xml:space="preserve">CAIXA D´ÁGUA EM POLIETILENO, 1000 LITROS, COM ACESSÓRIOS</t>
  </si>
  <si>
    <t xml:space="preserve">CAIXA D´AGUA EM POLIETILENO, 500 LITROS, COM ACESSÓRIOS</t>
  </si>
  <si>
    <t xml:space="preserve">CAIXA ENTERRADA HIDRÁULICA RETANGULAR EM ALVENARIA COM TIJOLOS CERÂMICOS MACIÇOS, DIMENSÕES INTERNAS: 0,3X0,3X0,3 M PARA REDE DE ESGOTO. AF_05/2018</t>
  </si>
  <si>
    <t xml:space="preserve">CAIXA ENTERRADA HIDRÁULICA RETANGULAR EM ALVENARIA COM TIJOLOS CERÂMICOS MACIÇOS, DIMENSÕES INTERNAS: 0,4X0,4X0,4 M PARA REDE DE ESGOTO. AF_05/2018</t>
  </si>
  <si>
    <t xml:space="preserve">CAIXA ENTERRADA HIDRÁULICA RETANGULAR EM ALVENARIA COM TIJOLOS CERÂMICOS MACIÇOS, DIMENSÕES INTERNAS: 0,6X0,6X0,6 M PARA REDE DE ESGOTO. AF_05/2018</t>
  </si>
  <si>
    <t xml:space="preserve">CAIXA ENTERRADA HIDRÁULICA RETANGULAR EM ALVENARIA COM TIJOLOS CERÂMICOS MACIÇOS, DIMENSÕES INTERNAS: 0,8X0,8X0,6 M PARA REDE DE ESGOTO. AF_05/2018</t>
  </si>
  <si>
    <t xml:space="preserve">CAIXA ENTERRADA HIDRÁULICA RETANGULAR EM ALVENARIA COM TIJOLOS CERÂMICOS MACIÇOS, DIMENSÕES INTERNAS: 1X1X0,6 M PARA REDE DE ESGOTO. AF_05/2018</t>
  </si>
  <si>
    <t xml:space="preserve">CAIXA ENTERRADA HIDRÁULICA RETANGULAR, EM ALVENARIA COM BLOCOS DE CONCRETO, DIMENSÕES INTERNAS: 0,4X0,4X0,4 M PARA REDE DE ESGOTO. AF_05/2018</t>
  </si>
  <si>
    <t xml:space="preserve">CAIXA ENTERRADA HIDRÁULICA RETANGULAR, EM ALVENARIA COM BLOCOS DE CONCRETO, DIMENSÕES INTERNAS: 0,6X0,6X0,6 M PARA REDE DE ESGOTO. AF_05/2018</t>
  </si>
  <si>
    <t xml:space="preserve">CAIXA ENTERRADA HIDRÁULICA RETANGULAR, EM ALVENARIA COM BLOCOS DE CONCRETO, DIMENSÕES INTERNAS: 0,8X0,8X0,6 M PARA REDE DE ESGOTO. AF_05/2018</t>
  </si>
  <si>
    <t xml:space="preserve">CAIXA ENTERRADA HIDRÁULICA RETANGULAR, EM ALVENARIA COM BLOCOS DE CONCRETO, DIMENSÕES INTERNAS: 1X1X0,6 M PARA REDE DE ESGOTO. AF_05/2018</t>
  </si>
  <si>
    <t xml:space="preserve">CAIXA DE GORDURA SIMPLES, CIRCULAR, EM CONCRETO PRÉ-MOLDADO, DIÂMETRO INTERNO = 0,4 M, ALTURA INTERNA = 0,4 M. AF_05/2018</t>
  </si>
  <si>
    <t xml:space="preserve">CAIXA DE GORDURA DUPLA, CIRCULAR, EM CONCRETO PRÉ-MOLDADO, DIÂMETRO INTERNO = 0,6 M, ALTURA INTERNA = 0,6 M. AF_05/2018</t>
  </si>
  <si>
    <t xml:space="preserve">CAIXA DE GORDURA SIMPLES (CAPACIDADE: 36L), RETANGULAR, EM ALVENARIA COM TIJOLOS CERÂMICOS MACIÇOS, DIMENSÕES INTERNAS = 0,2X0,4 M, ALTURA INTERNA = 0,8 M. AF_05/2018</t>
  </si>
  <si>
    <t xml:space="preserve">CAIXA DE GORDURA DUPLA (CAPACIDADE: 126 L), RETANGULAR, EM ALVENARIA COM TIJOLOS CERÂMICOS MACIÇOS, DIMENSÕES INTERNAS = 0,4X0,7 M, ALTURA INTERNA = 0,8 M. AF_05/2018</t>
  </si>
  <si>
    <t xml:space="preserve">CAIXA DE GORDURA ESPECIAL (CAPACIDADE: 312 L - PARA ATÉ 146 PESSOAS SERVIDAS NO PICO), RETANGULAR, EM ALVENARIA COM TIJOLOS CERÂMICOS MACIÇOS, DIMENSÕES INTERNAS = 0,4X1,2 M, ALTURA INTERNA = 1 M. AF_05/2018</t>
  </si>
  <si>
    <t xml:space="preserve">CAIXA DE GORDURA SIMPLES (CAPACIDADE: 36 L), RETANGULAR, EM ALVENARIA COM BLOCOS DE CONCRETO, DIMENSÕES INTERNAS = 0,2X0,4 M, ALTURA INTERNA = 0,8 M. AF_05/2018</t>
  </si>
  <si>
    <t xml:space="preserve">CAIXA DE GORDURA DUPLA (CAPACIDADE: 126 L), RETANGULAR, EM ALVENARIA COM BLOCOS DE CONCRETO, DIMENSÕES INTERNAS = 0,4X0,7 M, ALTURA INTERNA = 0,8 M. AF_05/2018</t>
  </si>
  <si>
    <t xml:space="preserve">CAIXA ENTERRADA HIDRÁULICA RETANGULAR EM ALVENARIA COM TIJOLOS CERÂMICOS MACIÇOS, DIMENSÕES INTERNAS: 0,3X0,3X0,3 M PARA REDE DE DRENAGEM. AF_05/2018</t>
  </si>
  <si>
    <t xml:space="preserve">CAIXA ENTERRADA HIDRÁULICA RETANGULAR EM ALVENARIA COM TIJOLOS CERÂMICOS MACIÇOS, DIMENSÕES INTERNAS: 0,4X0,4X0,4 M PARA REDE DE DRENAGEM. AF_05/2018</t>
  </si>
  <si>
    <t xml:space="preserve">CAIXA ENTERRADA HIDRÁULICA RETANGULAR EM ALVENARIA COM TIJOLOS CERÂMICOS MACIÇOS, DIMENSÕES INTERNAS: 0,6X0,6X0,6 M PARA REDE DE DRENAGEM. AF_05/2018</t>
  </si>
  <si>
    <t xml:space="preserve">CAIXA ENTERRADA HIDRÁULICA RETANGULAR EM ALVENARIA COM TIJOLOS CERÂMICOS MACIÇOS, DIMENSÕES INTERNAS: 0,8X0,8X0,6 M PARA REDE DE DRENAGEM. AF_05/2018</t>
  </si>
  <si>
    <t xml:space="preserve">CAIXA ENTERRADA HIDRÁULICA RETANGULAR EM ALVENARIA COM TIJOLOS CERÂMICOS MACIÇOS, DIMENSÕES INTERNAS: 1X1X0,6 M PARA REDE DE DRENAGEM. AF_05/2018</t>
  </si>
  <si>
    <t xml:space="preserve">CAIXA ENTERRADA HIDRÁULICA RETANGULAR, EM ALVENARIA COM BLOCOS DE CONCRETO, DIMENSÕES INTERNAS: 0,4X0,4X0,4 M PARA REDE DE DRENAGEM. AF_05/2018</t>
  </si>
  <si>
    <t xml:space="preserve">CAIXA ENTERRADA HIDRÁULICA RETANGULAR, EM ALVENARIA COM BLOCOS DE CONCRETO, DIMENSÕES INTERNAS: 0,6X0,6X0,6 M PARA REDE DE DRENAGEM. AF_05/2018</t>
  </si>
  <si>
    <t xml:space="preserve">CAIXA ENTERRADA HIDRÁULICA RETANGULAR, EM ALVENARIA COM BLOCOS DE CONCRETO, DIMENSÕES INTERNAS: 0,8X0,8X0,6 M PARA REDE DE DRENAGEM. AF_05/2018</t>
  </si>
  <si>
    <t xml:space="preserve">CAIXA ENTERRADA HIDRÁULICA RETANGULAR, EM ALVENARIA COM BLOCOS DE CONCRETO, DIMENSÕES INTERNAS: 1X1X0,6 M PARA REDE DE DRENAGEM. AF_05/2018</t>
  </si>
  <si>
    <t xml:space="preserve">CAIXA SIFONADA, PVC, DN 100 X 100 X 50 MM, FORNECIDA E INSTALADA EM RAMAIS DE ENCAMINHAMENTO DE ÁGUA PLUVIAL. AF_12/2014</t>
  </si>
  <si>
    <t xml:space="preserve">CAIXA SIFONADA, PVC, DN 150 X 185 X 75 MM, FORNECIDA E INSTALADA EM RAMAIS DE ENCAMINHAMENTO DE ÁGUA PLUVIAL. AF_12/2014</t>
  </si>
  <si>
    <t xml:space="preserve">RALO SIFONADO, PVC, DN 100 X 40 MM, JUNTA SOLDÁVEL, FORNECIDO E INSTALADO EM RAMAIS DE ENCAMINHAMENTO DE ÁGUA PLUVIAL. AF_12/2014</t>
  </si>
  <si>
    <t xml:space="preserve">CAIXA SIFONADA, PVC, DN 100 X 100 X 50 MM, JUNTA ELÁSTICA, FORNECIDA E INSTALADA EM RAMAL DE DESCARGA OU EM RAMAL DE ESGOTO SANITÁRIO. AF_12/2014</t>
  </si>
  <si>
    <t xml:space="preserve">CAIXA SIFONADA, PVC, DN 150 X 185 X 75 MM, JUNTA ELÁSTICA, FORNECIDA E INSTALADA EM RAMAL DE DESCARGA OU EM RAMAL DE ESGOTO SANITÁRIO. AF_12/2014</t>
  </si>
  <si>
    <t xml:space="preserve">RALO SIFONADO, PVC, DN 100 X 40 MM, JUNTA SOLDÁVEL, FORNECIDO E INSTALADO EM RAMAL DE DESCARGA OU EM RAMAL DE ESGOTO SANITÁRIO. AF_12/2014</t>
  </si>
  <si>
    <t xml:space="preserve">RALO SECO, PVC, DN 100 X 40 MM, JUNTA SOLDÁVEL, FORNECIDO E INSTALADO EM RAMAL DE DESCARGA OU EM RAMAL DE ESGOTO SANITÁRIO. AF_12/2014</t>
  </si>
  <si>
    <t xml:space="preserve">VASO SANITARIO INFANTIL SIFONADO, PARA VALVULA DE DESCARGA, EM LOUCA BRANCA, COM ACESSORIOS, INCLUSIVE ASSENTO PLASTICO, BOLSA DE BORRACHA PARA LIGACAO, TUBO PVC LIGACAO - FORNECIMENTO E INSTALACAO</t>
  </si>
  <si>
    <t xml:space="preserve">MICTORIO SIFONADO DE LOUCA BRANCA COM PERTENCES, COM REGISTRO DE PRESSAO 1/2" COM CANOPLA CROMADA ACABAMENTO SIMPLES E CONJUNTO PARA FIXACAO  - FORNECIMENTO E INSTALACAO</t>
  </si>
  <si>
    <t xml:space="preserve">TANQUE DE LOUÇA BRANCA COM COLUNA, 30L OU EQUIVALENTE - FORNECIMENTO E INSTALAÇÃO. AF_12/2013</t>
  </si>
  <si>
    <t xml:space="preserve">TANQUE DE LOUÇA BRANCA SUSPENSO, 18L OU EQUIVALENTE - FORNECIMENTO E INSTALAÇÃO. AF_12/2013</t>
  </si>
  <si>
    <t xml:space="preserve">TANQUE DE MÁRMORE SINTÉTICO COM COLUNA, 22L OU EQUIVALENTE  FORNECIMENTO E INSTALAÇÃO. AF_12/2013</t>
  </si>
  <si>
    <t xml:space="preserve">TANQUE DE MÁRMORE SINTÉTICO SUSPENSO, 22L OU EQUIVALENTE - FORNECIMENTO E INSTALAÇÃO. AF_12/2013</t>
  </si>
  <si>
    <t xml:space="preserve">VÁLVULA EM METAL CROMADO 1.1/2" X 1.1/2" PARA TANQUE OU LAVATÓRIO, COM OU SEM LADRÃO - FORNECIMENTO E INSTALAÇÃO. AF_12/2013</t>
  </si>
  <si>
    <t xml:space="preserve">VÁLVULA EM METAL CROMADO TIPO AMERICANA 3.1/2" X 1.1/2" PARA PIA - FORNECIMENTO E INSTALAÇÃO. AF_12/2013</t>
  </si>
  <si>
    <t xml:space="preserve">VÁLVULA EM PLÁSTICO 1" PARA PIA, TANQUE OU LAVATÓRIO, COM OU SEM LADRÃO - FORNECIMENTO E INSTALAÇÃO. AF_12/2013</t>
  </si>
  <si>
    <t xml:space="preserve">VÁLVULA EM PLÁSTICO CROMADO TIPO AMERICANA 3.1/2" X 1.1/2" SEM ADAPTADOR PARA PIA - FORNECIMENTO E INSTALAÇÃO. AF_12/2013</t>
  </si>
  <si>
    <t xml:space="preserve">SIFÃO DO TIPO GARRAFA EM METAL CROMADO 1 X 1.1/2" - FORNECIMENTO E INSTALAÇÃO. AF_12/2013</t>
  </si>
  <si>
    <t xml:space="preserve">SIFÃO DO TIPO GARRAFA/COPO EM PVC 1.1/4 X 1.1/2" - FORNECIMENTO E INSTALAÇÃO. AF_12/2013</t>
  </si>
  <si>
    <t xml:space="preserve">SIFÃO DO TIPO FLEXÍVEL EM PVC 1 X 1.1/2 - FORNECIMENTO E INSTALAÇÃO. AF_12/2013</t>
  </si>
  <si>
    <t xml:space="preserve">ENGATE FLEXÍVEL EM PLÁSTICO BRANCO, 1/2" X 30CM - FORNECIMENTO E INSTALAÇÃO. AF_12/2013</t>
  </si>
  <si>
    <t xml:space="preserve">ENGATE FLEXÍVEL EM PLÁSTICO BRANCO, 1/2" X 40CM - FORNECIMENTO E INSTALAÇÃO. AF_12/2013</t>
  </si>
  <si>
    <t xml:space="preserve">ENGATE FLEXÍVEL EM INOX, 1/2 X 30CM - FORNECIMENTO E INSTALAÇÃO. AF_12/2013</t>
  </si>
  <si>
    <t xml:space="preserve">ENGATE FLEXÍVEL EM INOX, 1/2 X 40CM - FORNECIMENTO E INSTALAÇÃO. AF_12/2013</t>
  </si>
  <si>
    <t xml:space="preserve">VASO SANITÁRIO SIFONADO COM CAIXA ACOPLADA LOUÇA BRANCA - FORNECIMENTO E INSTALAÇÃO. AF_12/2013</t>
  </si>
  <si>
    <t xml:space="preserve">BANCADA DE GRANITO CINZA POLIDO PARA PIA DE COZINHA 1,50 X 0,60 M - FORNECIMENTO E INSTALAÇÃO. AF_12/2013</t>
  </si>
  <si>
    <t xml:space="preserve">BANCADA DE MÁRMORE BRANCO POLIDO PARA PIA DE COZINHA 1,50 X 0,60 M - FORNECIMENTO E INSTALAÇÃO. AF_12/2013</t>
  </si>
  <si>
    <t xml:space="preserve">BANCADA DE MÁRMORE SINTÉTICO 120 X 60CM, COM CUBA INTEGRADA - FORNECIMENTO E INSTALAÇÃO. AF_12/2013</t>
  </si>
  <si>
    <t xml:space="preserve">BANCADA DE GRANITO CINZA POLIDO PARA LAVATÓRIO 0,50 X 0,60 M - FORNECIMENTO E INSTALAÇÃO. AF_12/2013</t>
  </si>
  <si>
    <t xml:space="preserve">BANCADA DE MÁRMORE BRANCO POLIDO PARA LAVATÓRIO 0,50 X 0,60 M - FORNECIMENTO E INSTALAÇÃO. AF_12/2013</t>
  </si>
  <si>
    <t xml:space="preserve">CUBA DE EMBUTIR DE AÇO INOXIDÁVEL MÉDIA - FORNECIMENTO E INSTALAÇÃO. AF_12/2013</t>
  </si>
  <si>
    <t xml:space="preserve">CUBA DE EMBUTIR OVAL EM LOUÇA BRANCA, 35 X 50CM OU EQUIVALENTE - FORNECIMENTO E INSTALAÇÃO. AF_12/2013</t>
  </si>
  <si>
    <t xml:space="preserve">LAVATÓRIO LOUÇA BRANCA COM COLUNA, *44 X 35,5* CM, PADRÃO POPULAR - FORNECIMENTO E INSTALAÇÃO. AF_12/2013</t>
  </si>
  <si>
    <t xml:space="preserve">LAVATÓRIO LOUÇA BRANCA COM COLUNA, 45 X 55CM OU EQUIVALENTE, PADRÃO MÉDIO - FORNECIMENTO E INSTALAÇÃO. AF_12/2013</t>
  </si>
  <si>
    <t xml:space="preserve">LAVATÓRIO LOUÇA BRANCA SUSPENSO, 29,5 X 39CM OU EQUIVALENTE, PADRÃO POPULAR - FORNECIMENTO E INSTALAÇÃO. AF_12/2013</t>
  </si>
  <si>
    <t xml:space="preserve">APARELHO MISTURADOR DE MESA PARA LAVATÓRIO, PADRÃO MÉDIO - FORNECIMENTO E INSTALAÇÃO. AF_12/2013</t>
  </si>
  <si>
    <t xml:space="preserve">TORNEIRA CROMADA DE MESA, 1/2" OU 3/4", PARA LAVATÓRIO, PADRÃO POPULAR - FORNECIMENTO E INSTALAÇÃO. AF_12/2013</t>
  </si>
  <si>
    <t xml:space="preserve">APARELHO MISTURADOR DE MESA PARA PIA DE COZINHA, PADRÃO MÉDIO - FORNECIMENTO E INSTALAÇÃO. AF_12/2013</t>
  </si>
  <si>
    <t xml:space="preserve">TORNEIRA CROMADA TUBO MÓVEL, DE MESA, 1/2" OU 3/4", PARA PIA DE COZINHA, PADRÃO ALTO - FORNECIMENTO E INSTALAÇÃO. AF_12/2013</t>
  </si>
  <si>
    <t xml:space="preserve">TORNEIRA CROMADA TUBO MÓVEL, DE PAREDE, 1/2" OU 3/4", PARA PIA DE COZINHA, PADRÃO MÉDIO - FORNECIMENTO E INSTALAÇÃO. AF_12/2013</t>
  </si>
  <si>
    <t xml:space="preserve">TORNEIRA CROMADA LONGA, DE PAREDE, 1/2" OU 3/4", PARA PIA DE COZINHA, PADRÃO POPULAR - FORNECIMENTO E INSTALAÇÃO. AF_12/2013</t>
  </si>
  <si>
    <t xml:space="preserve">TORNEIRA CROMADA LONGA, DE PAREDE, 1/2" OU 3/4", PARA PIA DE COZINHA, PADRÃO MÉDIO - FORNECIMENTO E INSTALAÇÃO. AF_12/2013</t>
  </si>
  <si>
    <t xml:space="preserve">TORNEIRA CROMADA 1/2" OU 3/4" PARA TANQUE, PADRÃO POPULAR - FORNECIMENTO E INSTALAÇÃO. AF_12/2013</t>
  </si>
  <si>
    <t xml:space="preserve">TORNEIRA CROMADA 1/2" OU 3/4" PARA TANQUE, PADRÃO MÉDIO - FORNECIMENTO E INSTALAÇÃO. AF_12/2013</t>
  </si>
  <si>
    <t xml:space="preserve">TORNEIRA CROMADA DE MESA, 1/2" OU 3/4", PARA LAVATÓRIO, PADRÃO MÉDIO - FORNECIMENTO E INSTALAÇÃO. AF_12/2013</t>
  </si>
  <si>
    <t xml:space="preserve">TORNEIRA PLÁSTICA 3/4" PARA TANQUE - FORNECIMENTO E INSTALAÇÃO. AF_12/2013</t>
  </si>
  <si>
    <t xml:space="preserve">TANQUE DE LOUÇA BRANCA COM COLUNA, 30L OU EQUIVALENTE, INCLUSO SIFÃO FLEXÍVEL EM PVC, VÁLVULA METÁLICA E TORNEIRA DE METAL CROMADO PADRÃO MÉDIO - FORNECIMENTO E INSTALAÇÃO. AF_12/2013</t>
  </si>
  <si>
    <t xml:space="preserve">TANQUE DE LOUÇA BRANCA COM COLUNA, 30L OU EQUIVALENTE, INCLUSO SIFÃO FLEXÍVEL EM PVC, VÁLVULA PLÁSTICA E TORNEIRA DE METAL CROMADO PADRÃO POPULAR - FORNECIMENTO E INSTALAÇÃO. AF_12/2013</t>
  </si>
  <si>
    <t xml:space="preserve">TANQUE DE LOUÇA BRANCA COM COLUNA, 30L OU EQUIVALENTE, INCLUSO SIFÃO FLEXÍVEL EM PVC, VÁLVULA PLÁSTICA E TORNEIRA DE PLÁSTICO - FORNECIMENTO E INSTALAÇÃO. AF_12/2013</t>
  </si>
  <si>
    <t xml:space="preserve">TANQUE DE LOUÇA BRANCA SUSPENSO, 18L OU EQUIVALENTE, INCLUSO SIFÃO TIPO GARRAFA EM METAL CROMADO, VÁLVULA METÁLICA E TORNEIRA DE METAL CROMADO PADRÃO MÉDIO - FORNECIMENTO E INSTALAÇÃO. AF_12/2013</t>
  </si>
  <si>
    <t xml:space="preserve">TANQUE DE LOUÇA BRANCA SUSPENSO, 18L OU EQUIVALENTE, INCLUSO SIFÃO TIPO GARRAFA EM PVC, VÁLVULA PLÁSTICA E TORNEIRA DE METAL CROMADO PADRÃO POPULAR - FORNECIMENTO E INSTALAÇÃO. AF_12/2013</t>
  </si>
  <si>
    <t xml:space="preserve">TANQUE DE LOUÇA BRANCA SUSPENSO, 18L OU EQUIVALENTE, INCLUSO SIFÃO TIPO GARRAFA EM PVC, VÁLVULA PLÁSTICA E TORNEIRA DE PLÁSTICO - FORNECIMENTO E INSTALAÇÃO. AF_12/2013</t>
  </si>
  <si>
    <t xml:space="preserve">TANQUE DE MÁRMORE SINTÉTICO COM COLUNA, 22L OU EQUIVALENTE, INCLUSO SIFÃO FLEXÍVEL EM PVC, VÁLVULA PLÁSTICA E TORNEIRA DE METAL CROMADO PADRÃO POPULAR - FORNECIMENTO E INSTALAÇÃO. AF_12/2013</t>
  </si>
  <si>
    <t xml:space="preserve">TANQUE DE MÁRMORE SINTÉTICO COM COLUNA, 22L OU EQUIVALENTE, INCLUSO SIFÃO FLEXÍVEL EM PVC, VÁLVULA PLÁSTICA E TORNEIRA DE PLÁSTICO - FORNECIMENTO E INSTALAÇÃO. AF_12/2013</t>
  </si>
  <si>
    <t xml:space="preserve">TANQUE DE MÁRMORE SINTÉTICO SUSPENSO, 22L OU EQUIVALENTE, INCLUSO SIFÃO TIPO GARRAFA EM PVC, VÁLVULA PLÁSTICA E TORNEIRA DE METAL CROMADO PADRÃO POPULAR - FORNECIMENTO E INSTALAÇÃO. AF_12/2013</t>
  </si>
  <si>
    <t xml:space="preserve">TANQUE DE MÁRMORE SINTÉTICO SUSPENSO, 22L OU EQUIVALENTE, INCLUSO SIFÃO TIPO GARRAFA EM PVC, VÁLVULA PLÁSTICA E TORNEIRA DE PLÁSTICO - FORNECIMENTO E INSTALAÇÃO. AF_12/2013</t>
  </si>
  <si>
    <t xml:space="preserve">TANQUE DE MÁRMORE SINTÉTICO SUSPENSO, 22L OU EQUIVALENTE, INCLUSO SIFÃO FLEXÍVEL EM PVC, VÁLVULA PLÁSTICA E TORNEIRA DE METAL CROMADO PADRÃO POPULAR - FORNECIMENTO E INSTALAÇÃO. AF_12/2013</t>
  </si>
  <si>
    <t xml:space="preserve">TANQUE DE MÁRMORE SINTÉTICO SUSPENSO, 22L OU EQUIVALENTE, INCLUSO SIFÃO FLEXÍVEL EM PVC, VÁLVULA PLÁSTICA E TORNEIRA DE PLÁSTICO - FORNECIMENTO E INSTALAÇÃO. AF_12/2013</t>
  </si>
  <si>
    <t xml:space="preserve">VASO SANITÁRIO SIFONADO COM CAIXA ACOPLADA LOUÇA BRANCA, INCLUSO ENGATE FLEXÍVEL EM PLÁSTICO BRANCO, 1/2  X 40CM - FORNECIMENTO E INSTALAÇÃO. AF_12/2013</t>
  </si>
  <si>
    <t xml:space="preserve">VASO SANITÁRIO SIFONADO COM CAIXA ACOPLADA LOUÇA BRANCA - PADRÃO MÉDIO, INCLUSO ENGATE FLEXÍVEL EM METAL CROMADO, 1/2 X 40CM - FORNECIMENTO E INSTALAÇÃO. AF_12/2013</t>
  </si>
  <si>
    <t xml:space="preserve">BANCADA DE MÁRMORE SINTÉTICO 120 X 60CM, COM CUBA INTEGRADA, INCLUSO SIFÃO TIPO GARRAFA EM PVC, VÁLVULA EM PLÁSTICO CROMADO TIPO AMERICANA E TORNEIRA CROMADA LONGA, DE PAREDE, PADRÃO POPULAR - FORNECIMENTO E INSTALAÇÃO. AF_12/2013</t>
  </si>
  <si>
    <t xml:space="preserve">BANCADA DE MÁRMORE SINTÉTICO 120 X 60CM, COM CUBA INTEGRADA, INCLUSO SIFÃO TIPO FLEXÍVEL EM PVC, VÁLVULA EM PLÁSTICO CROMADO TIPO AMERICANA E TORNEIRA CROMADA LONGA, DE PAREDE, PADRÃO POPULAR - FORNECIMENTO E INSTALAÇÃO. AF_12/2013</t>
  </si>
  <si>
    <t xml:space="preserve">CUBA DE EMBUTIR DE AÇO INOXIDÁVEL MÉDIA, INCLUSO VÁLVULA TIPO AMERICANA EM METAL CROMADO E SIFÃO FLEXÍVEL EM PVC - FORNECIMENTO E INSTALAÇÃO. AF_12/2013</t>
  </si>
  <si>
    <t xml:space="preserve">CUBA DE EMBUTIR DE AÇO INOXIDÁVEL MÉDIA, INCLUSO VÁLVULA TIPO AMERICANA E SIFÃO TIPO GARRAFA EM METAL CROMADO - FORNECIMENTO E INSTALAÇÃO. AF_12/2013</t>
  </si>
  <si>
    <t xml:space="preserve">CUBA DE EMBUTIR OVAL EM LOUÇA BRANCA, 35 X 50CM OU EQUIVALENTE, INCLUSO VÁLVULA EM METAL CROMADO E SIFÃO FLEXÍVEL EM PVC - FORNECIMENTO E INSTALAÇÃO. AF_12/2013</t>
  </si>
  <si>
    <t xml:space="preserve">CUBA DE EMBUTIR OVAL EM LOUÇA BRANCA, 35 X 50CM OU EQUIVALENTE, INCLUSO VÁLVULA E SIFÃO TIPO GARRAFA EM METAL CROMADO - FORNECIMENTO E INSTALAÇÃO. AF_12/2013</t>
  </si>
  <si>
    <t xml:space="preserve">LAVATÓRIO LOUÇA BRANCA COM COLUNA, *44 X 35,5* CM, PADRÃO POPULAR, INCLUSO SIFÃO FLEXÍVEL EM PVC, VÁLVULA E ENGATE FLEXÍVEL 30CM EM PLÁSTICO E COM TORNEIRA CROMADA PADRÃO POPULAR - FORNECIMENTO E INSTALAÇÃO. AF_12/2013</t>
  </si>
  <si>
    <t xml:space="preserve">LAVATÓRIO LOUÇA BRANCA COM COLUNA, 45 X 55CM OU EQUIVALENTE, PADRÃO MÉDIO, INCLUSO SIFÃO TIPO GARRAFA, VÁLVULA E ENGATE FLEXÍVEL DE 40CM EM METAL CROMADO, COM APARELHO MISTURADOR PADRÃO MÉDIO - FORNECIMENTO E INSTALAÇÃO. AF_12/2013</t>
  </si>
  <si>
    <t xml:space="preserve">LAVATÓRIO LOUÇA BRANCA COM COLUNA, 45 X 55CM OU EQUIVALENTE, PADRÃO MÉDIO, INCLUSO SIFÃO TIPO GARRAFA, VÁLVULA E ENGATE FLEXÍVEL DE 40CM EM METAL CROMADO, COM TORNEIRA CROMADA DE MESA, PADRÃO MÉDIO - FORNECIMENTO E INSTALAÇÃO. AF_12/2013</t>
  </si>
  <si>
    <t xml:space="preserve">LAVATÓRIO LOUÇA BRANCA SUSPENSO, 29,5 X 39CM OU EQUIVALENTE, PADRÃO POPULAR, INCLUSO SIFÃO TIPO GARRAFA EM PVC, VÁLVULA E ENGATE FLEXÍVEL 30CM EM PLÁSTICO E TORNEIRA CROMADA DE MESA, PADRÃO POPULAR - FORNECIMENTO E INSTALAÇÃO. AF_12/2013</t>
  </si>
  <si>
    <t xml:space="preserve">LAVATÓRIO LOUÇA BRANCA SUSPENSO, 29,5 X 39CM OU EQUIVALENTE, PADRÃO POPULAR, INCLUSO SIFÃO FLEXÍVEL EM PVC, VÁLVULA E ENGATE FLEXÍVEL 30CM EM PLÁSTICO E TORNEIRA CROMADA DE MESA, PADRÃO POPULAR - FORNECIMENTO E INSTALAÇÃO. AF_12/2013</t>
  </si>
  <si>
    <t xml:space="preserve">BANCADA MÁRMORE BRANCO POLIDO 0,50X0,60M, INCLUSO CUBA DE EMBUTIR OVAL EM LOUÇA BRANCA 35 X 50CM, VÁLVULA, SIFÃO TIPO GARRAFA E ENGATE FLEXÍVEL 40CM EM METAL CROMADO E APARELHO MISTURADOR DE MESA, PADRÃO MÉDIO - FORNECIMENTO E INSTALAÇÃO. AF_12/2013</t>
  </si>
  <si>
    <t xml:space="preserve">SABONETEIRA DE SOBREPOR (FIXADA NA PAREDE), TIPO CONCHA, EM ACO INOXIDAVEL - FORNECIMENTO E INSTALACAO</t>
  </si>
  <si>
    <t xml:space="preserve">BANCADA GRANITO CINZA POLIDO 0,50 X 0,60M, INCL. CUBA DE EMBUTIR OVAL LOUÇA BRANCA 35 X 50CM, VÁLVULA METAL CROMADO, SIFÃO FLEXÍVEL PVC, ENGATE 30CM FLEXÍVEL PLÁSTICO E TORNEIRA CROMADA DE MESA, PADRÃO POPULAR - FORNEC. E INSTALAÇÃO. AF_12/2013</t>
  </si>
  <si>
    <t xml:space="preserve">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</si>
  <si>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 xml:space="preserve">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</si>
  <si>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 xml:space="preserve">VASO SANITARIO SIFONADO CONVENCIONAL COM  LOUÇA BRANCA - FORNECIMENTO E INSTALAÇÃO. AF_10/2016</t>
  </si>
  <si>
    <t xml:space="preserve">VASO SANITARIO SIFONADO CONVENCIONAL COM LOUÇA BRANCA, INCLUSO CONJUNTO DE LIGAÇÃO PARA BACIA SANITÁRIA AJUSTÁVEL - FORNECIMENTO E INSTALAÇÃO. AF_10/2016</t>
  </si>
  <si>
    <t xml:space="preserve">VASO SANITARIO SIFONADO CONVENCIONAL PARA PCD SEM FURO FRONTAL COM  LOUÇA BRANCA SEM ASSENTO -  FORNECIMENTO E INSTALAÇÃO. AF_10/2016</t>
  </si>
  <si>
    <t xml:space="preserve">VASO SANITARIO SIFONADO CONVENCIONAL PARA PCD SEM FURO FRONTAL COM LOUÇA BRANCA SEM ASSENTO, INCLUSO CONJUNTO DE LIGAÇÃO PARA BACIA SANITÁRIA AJUSTÁVEL - FORNECIMENTO E INSTALAÇÃO. AF_10/2016</t>
  </si>
  <si>
    <t xml:space="preserve">PORTA TOALHA ROSTO EM METAL CROMADO, TIPO ARGOLA, INCLUSO FIXAÇÃO. AF_10/2016</t>
  </si>
  <si>
    <t xml:space="preserve">PORTA TOALHA BANHO EM METAL CROMADO, TIPO BARRA, INCLUSO FIXAÇÃO. AF_10/2016</t>
  </si>
  <si>
    <t xml:space="preserve">PAPELEIRA DE PAREDE EM METAL CROMADO SEM TAMPA, INCLUSO FIXAÇÃO. AF_10/2016</t>
  </si>
  <si>
    <t xml:space="preserve">SABONETEIRA DE PAREDE EM METAL CROMADO, INCLUSO FIXAÇÃO. AF_10/2016</t>
  </si>
  <si>
    <t xml:space="preserve">KIT DE ACESSORIOS PARA BANHEIRO EM METAL CROMADO, 5 PECAS, INCLUSO FIXAÇÃO. AF_10/2016</t>
  </si>
  <si>
    <t xml:space="preserve">SABONETEIRA PLASTICA TIPO DISPENSER PARA SABONETE LIQUIDO COM RESERVATORIO 800 A 1500 ML, INCLUSO FIXAÇÃO. AF_10/2016</t>
  </si>
  <si>
    <t xml:space="preserve">TANQUE SÉPTICO CIRCULAR, EM CONCRETO PRÉ-MOLDADO, DIÂMETRO INTERNO = 1,10 M, ALTURA INTERNA = 2,50 M, VOLUME ÚTIL: 2138,2 L (PARA 5 CONTRIBUINTES). AF_05/2018</t>
  </si>
  <si>
    <t xml:space="preserve">TANQUE SÉPTICO CIRCULAR, EM CONCRETO PRÉ-MOLDADO, DIÂMETRO INTERNO = 1,40 M, ALTURA INTERNA = 2,50 M, VOLUME ÚTIL: 3463,6 L (PARA 13 CONTRIBUINTES). AF_05/2018</t>
  </si>
  <si>
    <t xml:space="preserve">TANQUE SÉPTICO CIRCULAR, EM CONCRETO PRÉ-MOLDADO, DIÂMETRO INTERNO = 1,88 M, ALTURA INTERNA = 2,50 M, VOLUME ÚTIL: 6245,8 L (PARA 32 CONTRIBUINTES). AF_05/2018</t>
  </si>
  <si>
    <t xml:space="preserve">TANQUE SÉPTICO CIRCULAR, EM CONCRETO PRÉ-MOLDADO, DIÂMETRO INTERNO = 2,38 M, ALTURA INTERNA = 2,50 M, VOLUME ÚTIL: 10009,8 L (PARA 69 CONTRIBUINTES). AF_05/2018</t>
  </si>
  <si>
    <t xml:space="preserve">TANQUE SÉPTICO CIRCULAR, EM CONCRETO PRÉ-MOLDADO, DIÂMETRO INTERNO = 2,38 M, ALTURA INTERNA = 3,0 M, VOLUME ÚTIL: 12234,2 L (PARA 86 CONTRIBUINTES). AF_05/2018</t>
  </si>
  <si>
    <t xml:space="preserve">TANQUE SÉPTICO CIRCULAR, EM CONCRETO PRÉ-MOLDADO, DIÂMETRO INTERNO = 2,88 M, ALTURA INTERNA = 2,50 M, VOLUME ÚTIL: 14657,4 L (PARA 105 CONTRIBUINTES). AF_05/2018</t>
  </si>
  <si>
    <t xml:space="preserve">TANQUE SÉPTICO RETANGULAR, EM ALVENARIA COM TIJOLOS CERÂMICOS MACIÇOS, DIMENSÕES INTERNAS: 1,0 X 2,0 X 1,4 M, VOLUME ÚTIL: 2000 L (PARA 5 CONTRIBUINTES). AF_05/2018</t>
  </si>
  <si>
    <t xml:space="preserve">TANQUE SÉPTICO RETANGULAR, EM ALVENARIA COM TIJOLOS CERÂMICOS MACIÇOS, DIMENSÕES INTERNAS: 1,2 X 2,4 X 1,6 M, VOLUME ÚTIL: 3456 L (PARA 13 CONTRIBUINTES). AF_05/2018</t>
  </si>
  <si>
    <t xml:space="preserve">TANQUE SÉPTICO RETANGULAR, EM ALVENARIA COM TIJOLOS CERÂMICOS MACIÇOS, DIMENSÕES INTERNAS: 1,4 X 3,2 X 1,8 M, VOLUME ÚTIL: 6272 L (PARA 32 CONTRIBUINTES). AF_05/2018</t>
  </si>
  <si>
    <t xml:space="preserve">TANQUE SÉPTICO RETANGULAR, EM ALVENARIA COM TIJOLOS CERÂMICOS MACIÇOS, DIMENSÕES INTERNAS: 1,6 X 4,4 X 1,8 M, VOLUME ÚTIL: 9856 L (PARA 68 CONTRIBUINTES). AF_05/2018</t>
  </si>
  <si>
    <t xml:space="preserve">TANQUE SÉPTICO RETANGULAR, EM ALVENARIA COM TIJOLOS CERÂMICOS MACIÇOS, DIMENSÕES INTERNAS: 1,6 X 4,8 X 2,0 M, VOLUME ÚTIL: 12288 L (PARA 86 CONTRIBUINTES). AF_05/2018</t>
  </si>
  <si>
    <t xml:space="preserve">TANQUE SÉPTICO RETANGULAR, EM ALVENARIA COM TIJOLOS CERÂMICOS MACIÇOS, DIMENSÕES INTERNAS: 1,6 X 4,6 X 2,4 M, VOLUME ÚTIL: 14720 L (PARA 105 CONTRIBUINTES). AF_05/2018</t>
  </si>
  <si>
    <t xml:space="preserve">FILTRO ANAERÓBIO RETANGULAR, EM ALVENARIA COM TIJOLOS CERÂMICOS MACIÇOS, DIMENSÕES INTERNAS: 0,8 X 1,2 X 1,67 M, VOLUME ÚTIL: 1152 L (PARA 5 CONTRIBUINTES). AF_05/2018</t>
  </si>
  <si>
    <t xml:space="preserve">FILTRO ANAERÓBIO RETANGULAR, EM ALVENARIA COM TIJOLOS CERÂMICOS MACIÇOS, DIMENSÕES INTERNAS: 1,2 X 1,8 X 1,67 M, VOLUME ÚTIL: 2592 L (PARA 13 CONTRIBUINTES). AF_05/2018</t>
  </si>
  <si>
    <t xml:space="preserve">FILTRO ANAERÓBIO RETANGULAR, EM ALVENARIA COM TIJOLOS CERÂMICOS MACIÇOS, DIMENSÕES INTERNAS: 1,4 X 3,0 X 1,67 M, VOLUME ÚTIL: 5040 L (PARA 32 CONTRIBUINTES). AF_05/2018</t>
  </si>
  <si>
    <t xml:space="preserve">FILTRO ANAERÓBIO RETANGULAR, EM ALVENARIA COM TIJOLOS CERÂMICOS MACIÇOS, DIMENSÕES INTERNAS: 1,4 X 4,2 X 1,67 M, VOLUME ÚTIL: 7056 L (PARA 67 CONTRIBUINTES). AF_05/2018</t>
  </si>
  <si>
    <t xml:space="preserve">FILTRO ANAERÓBIO RETANGULAR, EM ALVENARIA COM TIJOLOS CERÂMICOS MACIÇOS, DIMENSÕES INTERNAS: 1,6 X 4,6 X 1,67 M, VOLUME ÚTIL: 8832 L (PARA 84 CONTRIBUINTES). AF_05/2018</t>
  </si>
  <si>
    <t xml:space="preserve">FILTRO ANAERÓBIO RETANGULAR, EM ALVENARIA COM TIJOLOS CERÂMICOS MACIÇOS, DIMENSÕES INTERNAS: 1,6 X 5,6 X 1,67 M, VOLUME ÚTIL: 10752 L (PARA 103 CONTRIBUINTES). AF_05/2018</t>
  </si>
  <si>
    <t xml:space="preserve">SUMIDOURO RETANGULAR, EM ALVENARIA COM TIJOLOS CERÂMICOS MACIÇOS, DIMENSÕES INTERNAS: 0,8 X 1,4 X 3,0 M, ÁREA DE INFILTRAÇÃO: 13,2 M² (PARA 5 CONTRIBUINTES). AF_05/2018</t>
  </si>
  <si>
    <t xml:space="preserve">SUMIDOURO RETANGULAR, EM ALVENARIA COM TIJOLOS CERÂMICOS MACIÇOS, DIMENSÕES INTERNAS: 1,0 X 3,0 X 3,0 M, ÁREA DE INFILTRAÇÃO: 25 M² (PARA 10 CONTRIBUINTES). AF_05/2018</t>
  </si>
  <si>
    <t xml:space="preserve">SUMIDOURO RETANGULAR, EM ALVENARIA COM TIJOLOS CERÂMICOS MACIÇOS, DIMENSÕES INTERNAS: 1,6 X 3,4 X 3,0 M, ÁREA DE INFILTRAÇÃO: 32,9 M² (PARA 13 CONTRIBUINTES). AF_05/2018</t>
  </si>
  <si>
    <t xml:space="preserve">SUMIDOURO RETANGULAR, EM ALVENARIA COM TIJOLOS CERÂMICOS MACIÇOS, DIMENSÕES INTERNAS: 1,6 X 5,8 X 3,0 M, ÁREA DE INFILTRAÇÃO: 50 M² (PARA 20 CONTRIBUINTES). AF_05/2018</t>
  </si>
  <si>
    <t xml:space="preserve">TANQUE SÉPTICO RETANGULAR, EM ALVENARIA COM BLOCOS DE CONCRETO, DIMENSÕES INTERNAS: 1,0 X 2,0 X 1,4 M, VOLUME ÚTIL: 2000 L (PARA 5 CONTRIBUINTES). AF_05/2018</t>
  </si>
  <si>
    <t xml:space="preserve">TANQUE SÉPTICO RETANGULAR, EM ALVENARIA COM BLOCOS DE CONCRETO, DIMENSÕES INTERNAS: 1,2 X 2,4 X 1,6 M, VOLUME ÚTIL: 3456 L (PARA 13 CONTRIBUINTES). AF_05/2018</t>
  </si>
  <si>
    <t xml:space="preserve">TANQUE SÉPTICO RETANGULAR, EM ALVENARIA COM BLOCOS DE CONCRETO, DIMENSÕES INTERNAS: 1,4 X 3,2 X 1,8 M, VOLUME ÚTIL: 6272 L (PARA 32 CONTRIBUINTES). AF_05/2018</t>
  </si>
  <si>
    <t xml:space="preserve">TANQUE SÉPTICO RETANGULAR, EM ALVENARIA COM BLOCOS DE CONCRETO, DIMENSÕES INTERNAS: 1,6 X 4,4 X 1,8 M, VOLUME ÚTIL: 9856 L (PARA 68 CONTRIBUINTES). AF_05/2018</t>
  </si>
  <si>
    <t xml:space="preserve">TANQUE SÉPTICO RETANGULAR, EM ALVENARIA COM BLOCOS DE CONCRETO, DIMENSÕES INTERNAS: 1,6 X 4,8 X 2,0 M, VOLUME ÚTIL: 12288 L (PARA 86 CONTRIBUINTES). AF_05/2018</t>
  </si>
  <si>
    <t xml:space="preserve">TANQUE SÉPTICO RETANGULAR, EM ALVENARIA COM BLOCOS DE CONCRETO, DIMENSÕES INTERNAS: 1,6 X 4,6 X 2,4 M, VOLUME ÚTIL: 14720 L (PARA 105 CONTRIBUINTES). AF_05/2018</t>
  </si>
  <si>
    <t xml:space="preserve">FILTRO ANAERÓBIO RETANGULAR, EM ALVENARIA COM BLOCOS DE CONCRETO, DIMENSÕES INTERNAS: 0,8 X 1,2 X 1,67 M, VOLUME ÚTIL: 1152 L (PARA 5 CONTRIBUINTES). AF_05/2018</t>
  </si>
  <si>
    <t xml:space="preserve">FILTRO ANAERÓBIO RETANGULAR, EM ALVENARIA COM BLOCOS DE CONCRETO, DIMENSÕES INTERNAS: 1,2 X 1,8 X 1,67 M, VOLUME ÚTIL: 2592 L (PARA 13 CONTRIBUINTES). AF_05/2018</t>
  </si>
  <si>
    <t xml:space="preserve">FILTRO ANAERÓBIO RETANGULAR, EM ALVENARIA COM BLOCOS DE CONCRETO, DIMENSÕES INTERNAS: 1,4 X 3,0 X 1,67 M, VOLUME ÚTIL: 5040 L (PARA 32 CONTRIBUINTES). AF_05/2018</t>
  </si>
  <si>
    <t xml:space="preserve">FILTRO ANAERÓBIO RETANGULAR, EM ALVENARIA COM BLOCOS DE CONCRETO, DIMENSÕES INTERNAS: 1,4 X 4,2 X 1,67 M, VOLUME ÚTIL: 7056 L (PARA 67 CONTRIBUINTES). AF_05/2018</t>
  </si>
  <si>
    <t xml:space="preserve">FILTRO ANAERÓBIO RETANGULAR, EM ALVENARIA COM BLOCOS DE CONCRETO, DIMENSÕES INTERNAS: 1,6 X 4,6 X 1,67 M, VOLUME ÚTIL: 8832 L (PARA 84 CONTRIBUINTES). AF_05/2018</t>
  </si>
  <si>
    <t xml:space="preserve">FILTRO ANAERÓBIO RETANGULAR, EM ALVENARIA COM BLOCOS DE CONCRETO, DIMENSÕES INTERNAS: 1,6 X 5,6 X 1,67 M, VOLUME ÚTIL: 10752 L (PARA 103 CONTRIBUINTES). AF_05/2018</t>
  </si>
  <si>
    <t xml:space="preserve">SUMIDOURO RETANGULAR, EM ALVENARIA COM BLOCOS DE CONCRETO, DIMENSÕES INTERNAS: 0,8 X 1,4 X 3,0 M, ÁREA DE INFILTRAÇÃO: 13,2 M² (PARA 5 CONTRIBUINTES). AF_05/2018</t>
  </si>
  <si>
    <t xml:space="preserve">SUMIDOURO RETANGULAR, EM ALVENARIA COM BLOCOS DE CONCRETO, DIMENSÕES INTERNAS: 1,0 X 3,0 X 3,0 M, ÁREA DE INFILTRAÇÃO: 25 M² (PARA 10 CONTRIBUINTES). AF_05/2018</t>
  </si>
  <si>
    <t xml:space="preserve">SUMIDOURO RETANGULAR, EM ALVENARIA COM BLOCOS DE CONCRETO, DIMENSÕES INTERNAS: 1,6 X 3,4 X 3,0 M, ÁREA DE INFILTRAÇÃO: 32,9 M² (PARA 13 CONTRIBUINTES). AF_05/2018</t>
  </si>
  <si>
    <t xml:space="preserve">SUMIDOURO RETANGULAR, EM ALVENARIA COM BLOCOS DE CONCRETO, DIMENSÕES INTERNAS: 1,6 X 5,8 X 3,0 M, ÁREA DE INFILTRAÇÃO: 50 M² (PARA 20 CONTRIBUINTES). AF_05/2018</t>
  </si>
  <si>
    <t xml:space="preserve">CAIXA DE GORDURA ESPECIAL (CAPACIDADE: 312 L - PARA ATÉ 146 PESSOAS SERVIDAS NO PICO), RETANGULAR, EM ALVENARIA COM BLOCOS DE CONCRETO, DIMENSÕES INTERNAS = 0,4X1,2 M, ALTURA INTERNA = 1 M. AF_05/2018</t>
  </si>
  <si>
    <t xml:space="preserve">CAIXA DE GORDURA PEQUENA (CAPACIDADE: 19 L), CIRCULAR, EM PVC, DIÂMETRO INTERNO= 0,3 M. AF_05/2018</t>
  </si>
  <si>
    <t xml:space="preserve">CAIXA DE INSPEÇÃO PARA ATERRAMENTO, CIRCULAR, EM POLIETILENO, DIÂMETRO INTERNO = 0,3 M. AF_05/2018</t>
  </si>
  <si>
    <t xml:space="preserve">TAMPA CIRCULAR PARA ESGOTO E DRENAGEM, EM FERRO FUNDIDO, DIÂMETRO INTERNO = 0,6 M. AF_05/2018</t>
  </si>
  <si>
    <t xml:space="preserve">TAMPA CIRCULAR PARA ESGOTO E DRENAGEM, EM CONCRETO PRÉ-MOLDADO, DIÂMETRO INTERNO = 0,6 M. AF_05/2018</t>
  </si>
  <si>
    <t xml:space="preserve">PONTO DE CONSUMO TERMINAL DE ÁGUA FRIA (SUBRAMAL) COM TUBULAÇÃO DE PVC, DN 25 MM, INSTALADO EM RAMAL DE ÁGUA, INCLUSOS RASGO E CHUMBAMENTO EM ALVENARIA. AF_12/2014</t>
  </si>
  <si>
    <t xml:space="preserve">PONTO DE CONSUMO TERMINAL DE ÁGUA QUENTE (SUBRAMAL) COM TUBULAÇÃO DE CPVC, DN 22 MM, INSTALADO EM RAMAL DE ÁGUA, INCLUSOS RASGO E CHUMBAMENTO EM ALVENARIA. AF_12/2014</t>
  </si>
  <si>
    <t xml:space="preserve">74093/1</t>
  </si>
  <si>
    <t xml:space="preserve">VALVULA PE COM CRIVO BRONZE 1.1/4" - FORNECIMENTO E INSTALACAO</t>
  </si>
  <si>
    <t xml:space="preserve">REGISTRO/VALVULA GLOBO ANGULAR 45 GRAUS EM LATAO PARA HIDRANTES DE INCÊNDIO PREDIAL DN 2.1/2, COM VOLANTE, CLASSE DE PRESSAO DE ATE 200 PSI - FORNECIMENTO E INSTALACAO</t>
  </si>
  <si>
    <t xml:space="preserve">REGISTRO DE PRESSÃO BRUTO, LATÃO, ROSCÁVEL, 1/2", FORNECIDO E INSTALADO EM RAMAL DE ÁGUA. AF_12/2014</t>
  </si>
  <si>
    <t xml:space="preserve">REGISTRO DE PRESSÃO BRUTO, LATÃO,  ROSCÁVEL, 3/4, FORNECIDO E INSTALADO EM RAMAL DE ÁGUA. AF_12/2014</t>
  </si>
  <si>
    <t xml:space="preserve">REGISTRO DE GAVETA BRUTO, LATÃO, ROSCÁVEL, 1/2", FORNECIDO E INSTALADO EM RAMAL DE ÁGUA. AF_12/2014</t>
  </si>
  <si>
    <t xml:space="preserve">REGISTRO DE GAVETA BRUTO, LATÃO, ROSCÁVEL, 3/4", FORNECIDO E INSTALADO EM RAMAL DE ÁGUA. AF_12/2014</t>
  </si>
  <si>
    <t xml:space="preserve">MISTURADOR MONOCOMANDO PARA CHUVEIRO, BASE BRUTA E ACABAMENTO CROMADO, FORNECIDO E INSTALADO EM RAMAL DE ÁGUA. AF_12/2014</t>
  </si>
  <si>
    <t xml:space="preserve">KIT DE REGISTRO DE PRESSÃO BRUTO DE LATÃO ½", INCLUSIVE CONEXÕES,  ROSCÁVEL, INSTALADO EM RAMAL DE ÁGUA FRIA - FORNECIMENTO E INSTALAÇÃO. AF_12/2014</t>
  </si>
  <si>
    <t xml:space="preserve">KIT DE REGISTRO DE PRESSÃO BRUTO DE LATÃO ¾", INCLUSIVE CONEXÕES, ROSCÁVEL, INSTALADO EM RAMAL DE ÁGUA FRIA - FORNECIMENTO E INSTALAÇÃO. AF_12/2014</t>
  </si>
  <si>
    <t xml:space="preserve">KIT DE REGISTRO DE GAVETA BRUTO DE LATÃO ½", INCLUSIVE CONEXÕES, ROSCÁVEL, INSTALADO EM RAMAL DE ÁGUA FRIA - FORNECIMENTO E INSTALAÇÃO. AF_12/2014</t>
  </si>
  <si>
    <t xml:space="preserve">KIT DE REGISTRO DE GAVETA BRUTO DE LATÃO ¾", INCLUSIVE CONEXÕES, ROSCÁVEL, INSTALADO EM RAMAL DE ÁGUA FRIA - FORNECIMENTO E INSTALAÇÃO. AF_12/2014</t>
  </si>
  <si>
    <t xml:space="preserve">KIT DE MISTURADOR BASE BRUTA DE LATÃO ¾" MONOCOMANDO PARA CHUVEIRO, INCLUSIVE CONEXÕES, INSTALADO EM RAMAL DE ÁGUA - FORNECIMENTO E INSTALAÇÃO. AF_12/2014</t>
  </si>
  <si>
    <t xml:space="preserve">KIT DE TÊ MISTURADOR EM CPVC ¾" COM DUPLO COMANDO PARA CHUVEIRO, INCLUSIVE CONEXÕES, INSTALADO EM RAMAL DE ÁGUA - FORNECIMENTO E INSTALAÇÃO. AF_12/2014</t>
  </si>
  <si>
    <t xml:space="preserve">REGISTRO DE PRESSÃO BRUTO, LATÃO, ROSCÁVEL, 1/2", COM ACABAMENTO E CANOPLA CROMADOS. FORNECIDO E INSTALADO EM RAMAL DE ÁGUA. AF_12/2014</t>
  </si>
  <si>
    <t xml:space="preserve">REGISTRO DE PRESSÃO BRUTO, LATÃO, ROSCÁVEL, 3/4", COM ACABAMENTO E CANOPLA CROMADOS. FORNECIDO E INSTALADO EM RAMAL DE ÁGUA. AF_12/2014</t>
  </si>
  <si>
    <t xml:space="preserve">REGISTRO DE GAVETA BRUTO, LATÃO, ROSCÁVEL, 1/2", COM ACABAMENTO E CANOPLA CROMADOS. FORNECIDO E INSTALADO EM RAMAL DE ÁGUA. AF_12/2014</t>
  </si>
  <si>
    <t xml:space="preserve">REGISTRO DE GAVETA BRUTO, LATÃO, ROSCÁVEL, 3/4", COM ACABAMENTO E CANOPLA CROMADOS. FORNECIDO E INSTALADO EM RAMAL DE ÁGUA. AF_12/2014</t>
  </si>
  <si>
    <t xml:space="preserve">REGISTRO DE ESFERA, PVC, ROSCÁVEL, 3/4", FORNECIDO E INSTALADO EM RAMAL DE ÁGUA. AF_03/2015</t>
  </si>
  <si>
    <t xml:space="preserve">REGISTRO DE ESFERA, PVC, SOLDÁVEL, DN  25 MM, INSTALADO EM RESERVAÇÃO DE ÁGUA DE EDIFICAÇÃO QUE POSSUA RESERVATÓRIO DE FIBRA/FIBROCIMENTO   FORNECIMENTO E INSTALAÇÃO. AF_06/2016</t>
  </si>
  <si>
    <t xml:space="preserve">REGISTRO DE ESFERA, PVC, SOLDÁVEL, DN  32 MM, INSTALADO EM RESERVAÇÃO DE ÁGUA DE EDIFICAÇÃO QUE POSSUA RESERVATÓRIO DE FIBRA/FIBROCIMENTO   FORNECIMENTO E INSTALAÇÃO. AF_06/2016</t>
  </si>
  <si>
    <t xml:space="preserve">REGISTRO DE ESFERA, PVC, SOLDÁVEL, DN  40 MM, INSTALADO EM RESERVAÇÃO DE ÁGUA DE EDIFICAÇÃO QUE POSSUA RESERVATÓRIO DE FIBRA/FIBROCIMENTO   FORNECIMENTO E INSTALAÇÃO. AF_06/2016</t>
  </si>
  <si>
    <t xml:space="preserve">REGISTRO DE ESFERA, PVC, SOLDÁVEL, DN  50 MM, INSTALADO EM RESERVAÇÃO DE ÁGUA DE EDIFICAÇÃO QUE POSSUA RESERVATÓRIO DE FIBRA/FIBROCIMENTO   FORNECIMENTO E INSTALAÇÃO. AF_06/2016</t>
  </si>
  <si>
    <t xml:space="preserve">REGISTRO DE ESFERA, PVC, SOLDÁVEL, DN  60 MM, INSTALADO EM RESERVAÇÃO DE ÁGUA DE EDIFICAÇÃO QUE POSSUA RESERVATÓRIO DE FIBRA/FIBROCIMENTO   FORNECIMENTO E INSTALAÇÃO. AF_06/2016</t>
  </si>
  <si>
    <t xml:space="preserve">REGISTRO DE GAVETA BRUTO, LATÃO, ROSCÁVEL, 3/4, INSTALADO EM RESERVAÇÃO DE ÁGUA DE EDIFICAÇÃO QUE POSSUA RESERVATÓRIO DE FIBRA/FIBROCIMENTO  FORNECIMENTO E INSTALAÇÃO. AF_06/2016</t>
  </si>
  <si>
    <t xml:space="preserve">REGISTRO DE GAVETA BRUTO, LATÃO, ROSCÁVEL, 1, INSTALADO EM RESERVAÇÃO DE ÁGUA DE EDIFICAÇÃO QUE POSSUA RESERVATÓRIO DE FIBRA/FIBROCIMENTO  FORNECIMENTO E INSTALAÇÃO. AF_06/2016</t>
  </si>
  <si>
    <t xml:space="preserve">REGISTRO DE GAVETA BRUTO, LATÃO, ROSCÁVEL, 1 1/4, INSTALADO EM RESERVAÇÃO DE ÁGUA DE EDIFICAÇÃO QUE POSSUA RESERVATÓRIO DE FIBRA/FIBROCIMENTO  FORNECIMENTO E INSTALAÇÃO. AF_06/2016</t>
  </si>
  <si>
    <t xml:space="preserve">REGISTRO DE GAVETA BRUTO, LATÃO, ROSCÁVEL, 1 1/2, INSTALADO EM RESERVAÇÃO DE ÁGUA DE EDIFICAÇÃO QUE POSSUA RESERVATÓRIO DE FIBRA/FIBROCIMENTO  FORNECIMENTO E INSTALAÇÃO. AF_06/2016</t>
  </si>
  <si>
    <t xml:space="preserve">REGISTRO DE GAVETA BRUTO, LATÃO, ROSCÁVEL, 2, INSTALADO EM RESERVAÇÃO DE ÁGUA DE EDIFICAÇÃO QUE POSSUA RESERVATÓRIO DE FIBRA/FIBROCIMENTO  FORNECIMENTO E INSTALAÇÃO. AF_06/2016</t>
  </si>
  <si>
    <t xml:space="preserve">REGISTRO DE GAVETA BRUTO, LATÃO, ROSCÁVEL, 2 1/2, INSTALADO EM RESERVAÇÃO DE ÁGUA DE EDIFICAÇÃO QUE POSSUA RESERVATÓRIO DE FIBRA/FIBROCIMENTO  FORNECIMENTO E INSTALAÇÃO. AF_06/2016</t>
  </si>
  <si>
    <t xml:space="preserve">REGISTRO DE GAVETA BRUTO, LATÃO, ROSCÁVEL, 3, INSTALADO EM RESERVAÇÃO DE ÁGUA DE EDIFICAÇÃO QUE POSSUA RESERVATÓRIO DE FIBRA/FIBROCIMENTO  FORNECIMENTO E INSTALAÇÃO. AF_06/2016</t>
  </si>
  <si>
    <t xml:space="preserve">REGISTRO DE GAVETA BRUTO, LATÃO, ROSCÁVEL, 4, INSTALADO EM RESERVAÇÃO DE ÁGUA DE EDIFICAÇÃO QUE POSSUA RESERVATÓRIO DE FIBRA/FIBROCIMENTO  FORNECIMENTO E INSTALAÇÃO. AF_06/2016</t>
  </si>
  <si>
    <t xml:space="preserve">REGISTRO DE GAVETA BRUTO, LATÃO, ROSCÁVEL, 1, COM ACABAMENTO E CANOPLA CROMADOS, INSTALADO EM RESERVAÇÃO DE ÁGUA DE EDIFICAÇÃO QUE POSSUA RESERVATÓRIO DE FIBRA/FIBROCIMENTO  FORNECIMENTO E INSTALAÇÃO. AF_06/2016</t>
  </si>
  <si>
    <t xml:space="preserve">REGISTRO DE GAVETA BRUTO, LATÃO, ROSCÁVEL, 1 1/4, COM ACABAMENTO E CANOPLA CROMADOS, INSTALADO EM RESERVAÇÃO DE ÁGUA DE EDIFICAÇÃO QUE POSSUA RESERVATÓRIO DE FIBRA/FIBROCIMENTO  FORNECIMENTO E INSTALAÇÃO. AF_06/2016</t>
  </si>
  <si>
    <t xml:space="preserve">REGISTRO DE GAVETA BRUTO, LATÃO, ROSCÁVEL, 1 1/2, COM ACABAMENTO E CANOPLA CROMADOS, INSTALADO EM RESERVAÇÃO DE ÁGUA DE EDIFICAÇÃO QUE POSSUA RESERVATÓRIO DE FIBRA/FIBROCIMENTO  FORNECIMENTO E INSTALAÇÃO. AF_06/2016</t>
  </si>
  <si>
    <t xml:space="preserve">TORNEIRA DE BOIA, ROSCÁVEL, 1/2 , FORNECIDA E INSTALADA EM RESERVAÇÃO DE ÁGUA. AF_06/2016</t>
  </si>
  <si>
    <t xml:space="preserve">TORNEIRA DE BOIA, ROSCÁVEL, 3/4 , FORNECIDA E INSTALADA EM RESERVAÇÃO DE ÁGUA. AF_06/2016</t>
  </si>
  <si>
    <t xml:space="preserve">TORNEIRA DE BOIA, ROSCÁVEL, 1, FORNECIDA E INSTALADA EM RESERVAÇÃO DE ÁGUA. AF_06/2016</t>
  </si>
  <si>
    <t xml:space="preserve">TORNEIRA DE BOIA, ROSCÁVEL, 1 1/4 , FORNECIDA E INSTALADA EM RESERVAÇÃO DE ÁGUA. AF_06/2016</t>
  </si>
  <si>
    <t xml:space="preserve">TORNEIRA DE BOIA, ROSCÁVEL, 1 1/2 , FORNECIDA E INSTALADA EM RESERVAÇÃO DE ÁGUA. AF_06/2016</t>
  </si>
  <si>
    <t xml:space="preserve">TORNEIRA DE BOIA, ROSCÁVEL, 2, FORNECIDA E INSTALADA EM RESERVAÇÃO DE ÁGUA. AF_06/2016</t>
  </si>
  <si>
    <t xml:space="preserve">VÁLVULA DE ESFERA BRUTA, BRONZE, ROSCÁVEL, 1/2  , INSTALADO EM RESERVAÇÃO DE ÁGUA DE EDIFICAÇÃO QUE POSSUA RESERVATÓRIO DE FIBRA/FIBROCIMENTO - FORNECIMENTO E INSTALAÇÃO. AF_06/2016</t>
  </si>
  <si>
    <t xml:space="preserve">VÁLVULA DE ESFERA BRUTA, BRONZE, ROSCÁVEL, 3/4'', INSTALADO EM RESERVAÇÃO DE ÁGUA DE EDIFICAÇÃO QUE POSSUA RESERVATÓRIO DE FIBRA/FIBROCIMENTO - FORNECIMENTO E INSTALAÇÃO. AF_06/2016</t>
  </si>
  <si>
    <t xml:space="preserve">VÁLVULA DE ESFERA BRUTA, BRONZE, ROSCÁVEL, 1'', INSTALADO EM RESERVAÇÃO DE ÁGUA DE EDIFICAÇÃO QUE POSSUA RESERVATÓRIO DE FIBRA/FIBROCIMENTO -   FORNECIMENTO E INSTALAÇÃO. AF_06/2016</t>
  </si>
  <si>
    <t xml:space="preserve">VÁLVULA DE ESFERA BRUTA, BRONZE, ROSCÁVEL, 1 1/4'', INSTALADO EM RESERVAÇÃO DE ÁGUA DE EDIFICAÇÃO QUE POSSUA RESERVATÓRIO DE FIBRA/FIBROCIMENTO -   FORNECIMENTO E INSTALAÇÃO. AF_06/2016</t>
  </si>
  <si>
    <t xml:space="preserve">VÁLVULA DE ESFERA BRUTA, BRONZE, ROSCÁVEL, 1 1/2'', INSTALADO EM RESERVAÇÃO DE ÁGUA DE EDIFICAÇÃO QUE POSSUA RESERVATÓRIO DE FIBRA/FIBROCIMENTO -   FORNECIMENTO E INSTALAÇÃO. AF_06/2016</t>
  </si>
  <si>
    <t xml:space="preserve">VÁLVULA DE ESFERA BRUTA, BRONZE, ROSCÁVEL, 2'', INSTALADO EM RESERVAÇÃO DE ÁGUA DE EDIFICAÇÃO QUE POSSUA RESERVATÓRIO DE FIBRA/FIBROCIMENTO - FORNECIMENTO E INSTALAÇÃO. AF_06/2016</t>
  </si>
  <si>
    <t xml:space="preserve">VÁLVULA DE RETENÇÃO HORIZONTAL, DE BRONZE, ROSCÁVEL, 3/4" - FORNECIMENTO E INSTALAÇÃO. AF_01/2019</t>
  </si>
  <si>
    <t xml:space="preserve">VÁLVULA DE RETENÇÃO HORIZONTAL, DE BRONZE, ROSCÁVEL, 1" - FORNECIMENTO E INSTALAÇÃO. AF_01/2019</t>
  </si>
  <si>
    <t xml:space="preserve">VÁLVULA DE RETENÇÃO HORIZONTAL, DE BRONZE, ROSCÁVEL, 1 1/4" - FORNECIMENTO E INSTALAÇÃO. AF_01/2019</t>
  </si>
  <si>
    <t xml:space="preserve">VÁLVULA DE RETENÇÃO HORIZONTAL, DE BRONZE, ROSCÁVEL, 1 1/2"  - FORNECIMENTO E INSTALAÇÃO. AF_01/2019</t>
  </si>
  <si>
    <t xml:space="preserve">VÁLVULA DE RETENÇÃO HORIZONTAL, DE BRONZE, ROSCÁVEL, 2"  - FORNECIMENTO E INSTALAÇÃO. AF_01/2019</t>
  </si>
  <si>
    <t xml:space="preserve">VÁLVULA DE RETENÇÃO HORIZONTAL, DE BRONZE, ROSCÁVEL, 2 1/2" - FORNECIMENTO E INSTALAÇÃO. AF_01/2019</t>
  </si>
  <si>
    <t xml:space="preserve">VÁLVULA DE RETENÇÃO HORIZONTAL, DE BRONZE, ROSCÁVEL, 3" - FORNECIMENTO E INSTALAÇÃO. AF_01/2019</t>
  </si>
  <si>
    <t xml:space="preserve">VÁLVULA DE RETENÇÃO HORIZONTAL, DE BRONZE, ROSCÁVEL, 4" - FORNECIMENTO E INSTALAÇÃO. AF_01/2019</t>
  </si>
  <si>
    <t xml:space="preserve">VÁLVULA DE RETENÇÃO VERTICAL, DE BRONZE, ROSCÁVEL, 1/2" - FORNECIMENTO E INSTALAÇÃO. AF_01/2019</t>
  </si>
  <si>
    <t xml:space="preserve">VÁLVULA DE RETENÇÃO VERTICAL, DE BRONZE, ROSCÁVEL, 3/4" - FORNECIMENTO E INSTALAÇÃO. AF_01/2019</t>
  </si>
  <si>
    <t xml:space="preserve">VÁLVULA DE RETENÇÃO VERTICAL, DE BRONZE, ROSCÁVEL, 1" - FORNECIMENTO E INSTALAÇÃO. AF_01/2019</t>
  </si>
  <si>
    <t xml:space="preserve">VÁLVULA DE RETENÇÃO VERTICAL, DE BRONZE, ROSCÁVEL, 1 1/4" - FORNECIMENTO E INSTALAÇÃO. AF_01/2019</t>
  </si>
  <si>
    <t xml:space="preserve">VÁLVULA DE RETENÇÃO VERTICAL, DE BRONZE, ROSCÁVEL, 1 1/2" - FORNECIMENTO E INSTALAÇÃO. AF_01/2019</t>
  </si>
  <si>
    <t xml:space="preserve">VÁLVULA DE RETENÇÃO VERTICAL, DE BRONZE, ROSCÁVEL, 2" - FORNECIMENTO E INSTALAÇÃO. AF_01/2019</t>
  </si>
  <si>
    <t xml:space="preserve">VÁLVULA DE RETENÇÃO VERTICAL, DE BRONZE, ROSCÁVEL, 3" - FORNECIMENTO E INSTALAÇÃO. AF_01/2019</t>
  </si>
  <si>
    <t xml:space="preserve">VÁLVULA DE RETENÇÃO VERTICAL, DE BRONZE, ROSCÁVEL, 4" - FORNECIMENTO E INSTALAÇÃO. AF_01/2019</t>
  </si>
  <si>
    <t xml:space="preserve">VÁLVULA DE DESCARGA METÁLICA, BASE 1 1/2 ", ACABAMENTO METALICO CROMADO - FORNECIMENTO E INSTALAÇÃO. AF_01/2019</t>
  </si>
  <si>
    <t xml:space="preserve">KIT CAVALETE PARA MEDIÇÃO DE ÁGUA - ENTRADA PRINCIPAL, EM PVC SOLDÁVEL DN 20 (½")   FORNECIMENTO E INSTALAÇÃO (EXCLUSIVE HIDRÔMETRO). AF_11/2016</t>
  </si>
  <si>
    <t xml:space="preserve">KIT CAVALETE PARA MEDIÇÃO DE ÁGUA - ENTRADA PRINCIPAL, EM PVC SOLDÁVEL DN 25 (¾")   FORNECIMENTO E INSTALAÇÃO (EXCLUSIVE HIDRÔMETRO). AF_11/2016</t>
  </si>
  <si>
    <t xml:space="preserve">KIT CAVALETE PARA MEDIÇÃO DE ÁGUA - ENTRADA PRINCIPAL, EM AÇO GALVANIZADO DN 40 (1 ½)  FORNECIMENTO E INSTALAÇÃO (EXCLUSIVE HIDRÔMETRO). AF_11/2016</t>
  </si>
  <si>
    <t xml:space="preserve">KIT CAVALETE PARA MEDIÇÃO DE ÁGUA - ENTRADA PRINCIPAL, EM AÇO GALVANIZADO DN 50 (2)  FORNECIMENTO E INSTALAÇÃO (EXCLUSIVE HIDRÔMETRO). AF_11/2016</t>
  </si>
  <si>
    <t xml:space="preserve">KIT CAVALETE PARA MEDIÇÃO DE ÁGUA - ENTRADA INDIVIDUALIZADA, EM PVC DN 25 (¾), PARA 2 MEDIDORES  FORNECIMENTO E INSTALAÇÃO (EXCLUSIVE HIDRÔMETRO). AF_11/2016</t>
  </si>
  <si>
    <t xml:space="preserve">KIT CAVALETE PARA MEDIÇÃO DE ÁGUA - ENTRADA INDIVIDUALIZADA, EM PVC DN 25 (¾), PARA 3 MEDIDORES  FORNECIMENTO E INSTALAÇÃO (EXCLUSIVE HIDRÔMETRO). AF_11/2016</t>
  </si>
  <si>
    <t xml:space="preserve">KIT CAVALETE PARA MEDIÇÃO DE ÁGUA - ENTRADA INDIVIDUALIZADA, EM PVC DN 25 (¾), PARA 4 MEDIDORES  FORNECIMENTO E INSTALAÇÃO (EXCLUSIVE HIDRÔMETRO). AF_11/2016</t>
  </si>
  <si>
    <t xml:space="preserve">KIT CAVALETE PARA MEDIÇÃO DE ÁGUA - ENTRADA INDIVIDUALIZADA, EM PVC DN 32 (1), PARA 1 MEDIDOR  FORNECIMENTO E INSTALAÇÃO (EXCLUSIVE HIDRÔMETRO). AF_11/2016</t>
  </si>
  <si>
    <t xml:space="preserve">KIT CAVALETE PARA MEDIÇÃO DE ÁGUA - ENTRADA INDIVIDUALIZADA, EM PVC DN 32 (1), PARA 2 MEDIDORES  FORNECIMENTO E INSTALAÇÃO (EXCLUSIVE HIDRÔMETRO). AF_11/2016</t>
  </si>
  <si>
    <t xml:space="preserve">KIT CAVALETE PARA MEDIÇÃO DE ÁGUA - ENTRADA INDIVIDUALIZADA, EM PVC DN 32 (1), PARA 3 MEDIDORES  FORNECIMENTO E INSTALAÇÃO (EXCLUSIVE HIDRÔMETRO). AF_11/2016</t>
  </si>
  <si>
    <t xml:space="preserve">KIT CAVALETE PARA MEDIÇÃO DE ÁGUA - ENTRADA INDIVIDUALIZADA, EM PVC DN 32 (1), PARA 4 MEDIDORES  FORNECIMENTO E INSTALAÇÃO (EXCLUSIVE HIDRÔMETRO). AF_11/2016</t>
  </si>
  <si>
    <t xml:space="preserve">HIDRÔMETRO DN 20 (½), 1,5 M³/H  FORNECIMENTO E INSTALAÇÃO. AF_11/2016</t>
  </si>
  <si>
    <t xml:space="preserve">HIDRÔMETRO DN 20 (½), 3,0 M³/H  FORNECIMENTO E INSTALAÇÃO. AF_11/2016</t>
  </si>
  <si>
    <t xml:space="preserve">KIT CAVALETE PARA MEDIÇÃO DE ÁGUA - ENTRADA INDIVIDUALIZADA, EM PVC DN 25 (¾), PARA 1 MEDIDOR  FORNECIMENTO E INSTALAÇÃO (EXCLUSIVE HIDRÔMETRO). AF_11/2016</t>
  </si>
  <si>
    <t xml:space="preserve">CAIXA DE AREIA 40X40X40CM EM ALVENARIA - EXECUÇÃO</t>
  </si>
  <si>
    <t xml:space="preserve">FURO EM ALVENARIA PARA DIÂMETROS MENORES OU IGUAIS A 40 MM. AF_05/2015</t>
  </si>
  <si>
    <t xml:space="preserve">FURO EM ALVENARIA PARA DIÂMETROS MAIORES QUE 40 MM E MENORES OU IGUAIS A 75 MM. AF_05/2015</t>
  </si>
  <si>
    <t xml:space="preserve">FURO EM ALVENARIA PARA DIÂMETROS MAIORES QUE 75 MM. AF_05/2015</t>
  </si>
  <si>
    <t xml:space="preserve">FURO EM CONCRETO PARA DIÂMETROS MENORES OU IGUAIS A 40 MM. AF_05/2015</t>
  </si>
  <si>
    <t xml:space="preserve">FURO EM CONCRETO PARA DIÂMETROS MAIORES QUE 40 MM E MENORES OU IGUAIS A 75 MM. AF_05/2015</t>
  </si>
  <si>
    <t xml:space="preserve">FURO EM CONCRETO PARA DIÂMETROS MAIORES QUE 75 MM. AF_05/2015</t>
  </si>
  <si>
    <t xml:space="preserve">RASGO EM ALVENARIA PARA RAMAIS/ DISTRIBUIÇÃO COM DIAMETROS MENORES OU IGUAIS A 40 MM. AF_05/2015</t>
  </si>
  <si>
    <t xml:space="preserve">RASGO EM CONTRAPISO PARA RAMAIS/ DISTRIBUIÇÃO COM DIÂMETROS MENORES OU IGUAIS A 40 MM. AF_05/2015</t>
  </si>
  <si>
    <t xml:space="preserve">RASGO EM CONTRAPISO PARA RAMAIS/ DISTRIBUIÇÃO COM DIÂMETROS MAIORES QUE 40 MM E MENORES OU IGUAIS A 75 MM. AF_05/2015</t>
  </si>
  <si>
    <t xml:space="preserve">RASGO EM CONTRAPISO PARA RAMAIS/ DISTRIBUIÇÃO COM DIÂMETROS MAIORES QUE 75 MM. AF_05/2015</t>
  </si>
  <si>
    <t xml:space="preserve">RASGO EM ALVENARIA PARA ELETRODUTOS COM DIAMETROS MENORES OU IGUAIS A 40 MM. AF_05/2015</t>
  </si>
  <si>
    <t xml:space="preserve">PASSANTE TIPO PEÇA EM POLIESTIRENO PARA ABERTURA PARA PASSAGEM DE 1 TUBO, FIXADO EM LAJE. AF_05/2015</t>
  </si>
  <si>
    <t xml:space="preserve">PASSANTE TIPO PEÇA EM POLIESTIRENO PARA ABERTURA PARA PASSAGEM DE MAIS DE 1 TUBO, FIXADO EM LAJE. AF_05/2015</t>
  </si>
  <si>
    <t xml:space="preserve">PASSANTE TIPO TUBO DE DIÂMETRO MENOR OU IGUAL A 40 MM, FIXADO EM LAJE. AF_05/2015</t>
  </si>
  <si>
    <t xml:space="preserve">PASSANTE TIPO TUBO DE DIÂMETRO MAIORES QUE 40 MM E MENORES OU IGUAIS A 75 MM, FIXADO EM LAJE. AF_05/2015</t>
  </si>
  <si>
    <t xml:space="preserve">PASSANTE TIPO TUBO DE DIÂMETRO MAIOR QUE 75 MM, FIXADO EM LAJE. AF_05/2015</t>
  </si>
  <si>
    <t xml:space="preserve">QUEBRA EM ALVENARIA PARA INSTALAÇÃO DE CAIXA DE TOMADA (4X4 OU 4X2). AF_05/2015</t>
  </si>
  <si>
    <t xml:space="preserve">QUEBRA EM ALVENARIA PARA INSTALAÇÃO DE QUADRO DISTRIBUIÇÃO PEQUENO (19X25 CM). AF_05/2015</t>
  </si>
  <si>
    <t xml:space="preserve">QUEBRA EM ALVENARIA PARA INSTALAÇÃO DE QUADRO DISTRIBUIÇÃO GRANDE (76X40 CM). AF_05/2015</t>
  </si>
  <si>
    <t xml:space="preserve">QUEBRA EM ALVENARIA PARA INSTALAÇÃO DE ABRIGO PARA MANGUEIRAS (90X60 CM). AF_05/2015</t>
  </si>
  <si>
    <t xml:space="preserve">PERFILADO DE SEÇÃO 38X76 MM PARA SUPORTE DE ATÉ 3 TUBOS HORIZONTAIS. AF_05/2015</t>
  </si>
  <si>
    <t xml:space="preserve">PERFILADO DE SEÇÃO 38X76 MM PARA SUPORTE DE MAIS DE 3 TUBOS HORIZONTAIS. AF_05/2015</t>
  </si>
  <si>
    <t xml:space="preserve">PERFILADO DE SEÇÃO 38X38 MM PARA SUPORTE DE ATÉ 3 TUBOS VERTICAIS. AF_05/2015</t>
  </si>
  <si>
    <t xml:space="preserve">PERFILADO DE SEÇÃO 38X38 MM PARA SUPORTE DE MAIS DE 3 TUBOS VERTICAIS. AF_05/2015</t>
  </si>
  <si>
    <t xml:space="preserve">CHUMBAMENTO LINEAR EM ALVENARIA PARA RAMAIS/DISTRIBUIÇÃO COM DIÂMETROS MENORES OU IGUAIS A 40 MM. AF_05/2015</t>
  </si>
  <si>
    <t xml:space="preserve">CHUMBAMENTO LINEAR EM ALVENARIA PARA RAMAIS/DISTRIBUIÇÃO COM DIÂMETROS MAIORES QUE 40 MM E MENORES OU IGUAIS A 75 MM. AF_05/2015</t>
  </si>
  <si>
    <t xml:space="preserve">CHUMBAMENTO LINEAR EM CONTRAPISO PARA RAMAIS/DISTRIBUIÇÃO COM DIÂMETROS MENORES OU IGUAIS A 40 MM. AF_05/2015</t>
  </si>
  <si>
    <t xml:space="preserve">CHUMBAMENTO LINEAR EM CONTRAPISO PARA RAMAIS/DISTRIBUIÇÃO COM DIÂMETROS MAIORES QUE 40 MM E MENORES OU IGUAIS A 75 MM. AF_05/2015</t>
  </si>
  <si>
    <t xml:space="preserve">CHUMBAMENTO LINEAR EM CONTRAPISO PARA RAMAIS/DISTRIBUIÇÃO COM DIÂMETROS MAIORES QUE 75 MM. AF_05/2015</t>
  </si>
  <si>
    <t xml:space="preserve">FIXAÇÃO DE TUBOS HORIZONTAIS DE PEX DIAMETROS IGUAIS OU INFERIORES A 40 MM COM ABRAÇADEIRA PLÁSTICA 390 MM, FIXADA EM LAJE. AF_05/2015</t>
  </si>
  <si>
    <t xml:space="preserve">FIXAÇÃO DE TUBOS HORIZONTAIS DE PPR DIÂMETROS MENORES OU IGUAIS A 40 MM COM ABRAÇADEIRA METÁLICA RÍGIDA TIPO D 1/2", FIXADA EM PERFILADO EM LAJE. AF_05/2015</t>
  </si>
  <si>
    <t xml:space="preserve">FIXAÇÃO DE TUBOS HORIZONTAIS DE PPR DIÂMETROS MAIORES QUE 40 MM E MENORES OU IGUAIS A 75 MM COM ABRAÇADEIRA METÁLICA RÍGIDA TIPO D 1 1/2", FIXADA EM PERFILADO EM LAJE. AF_05/2015</t>
  </si>
  <si>
    <t xml:space="preserve">FIXAÇÃO DE TUBOS HORIZONTAIS DE PPR DIÂMETROS MAIORES QUE 75 MM COM ABRAÇADEIRA METÁLICA RÍGIDA TIPO D 3", FIXADA EM PERFILADO EM LAJE. AF_05/2015</t>
  </si>
  <si>
    <t xml:space="preserve">FIXAÇÃO DE TUBOS HORIZONTAIS DE PVC, CPVC OU COBRE DIÂMETROS MENORES OU IGUAIS A 40 MM OU ELETROCALHAS ATÉ 150MM DE LARGURA, COM ABRAÇADEIRA METÁLICA RÍGIDA TIPO D 1/2, FIXADA EM PERFILADO EM LAJE. AF_05/2015</t>
  </si>
  <si>
    <t xml:space="preserve">FIXAÇÃO DE TUBOS HORIZONTAIS DE PVC, CPVC OU COBRE DIÂMETROS MAIORES QUE 40 MM E MENORES OU IGUAIS A 75 MM COM ABRAÇADEIRA METÁLICA RÍGIDA TIPO D 1 1/2", FIXADA EM PERFILADO EM LAJE. AF_05/2015</t>
  </si>
  <si>
    <t xml:space="preserve">FIXAÇÃO DE TUBOS HORIZONTAIS DE PVC, CPVC OU COBRE DIÂMETROS MAIORES QUE 75 MM COM ABRAÇADEIRA METÁLICA RÍGIDA TIPO D 3", FIXADA EM PERFILADO EM LAJE. AF_05/2015</t>
  </si>
  <si>
    <t xml:space="preserve">FIXAÇÃO DE TUBOS VERTICAIS DE PPR DIÂMETROS MENORES OU IGUAIS A 40 MM COM ABRAÇADEIRA METÁLICA RÍGIDA TIPO D 1/2", FIXADA EM PERFILADO EM ALVENARIA. AF_05/2015</t>
  </si>
  <si>
    <t xml:space="preserve">FIXAÇÃO DE TUBOS VERTICAIS DE PPR DIÂMETROS MAIORES QUE 40 MM E MENORES OU IGUAIS A 75 MM COM ABRAÇADEIRA METÁLICA RÍGIDA TIPO D 1 1/2", FIXADA EM PERFILADO EM ALVENARIA. AF_05/2015</t>
  </si>
  <si>
    <t xml:space="preserve">FIXAÇÃO DE TUBOS VERTICAIS DE PPR DIÂMETROS MAIORES QUE 75 MM COM ABRAÇADEIRA METÁLICA RÍGIDA TIPO D 3", FIXADA EM PERFILADO EM ALVENARIA. AF_05/2015</t>
  </si>
  <si>
    <t xml:space="preserve">FIXAÇÃO DE TUBOS HORIZONTAIS DE PPR DIÂMETROS MENORES OU IGUAIS A 40 MM COM ABRAÇADEIRA METÁLICA RÍGIDA TIPO  D  1/2" , FIXADA DIRETAMENTE NA LAJE. AF_05/2015</t>
  </si>
  <si>
    <t xml:space="preserve">FIXAÇÃO DE TUBOS HORIZONTAIS DE PPR DIÂMETROS MAIORES QUE 40 MM E MENORES OU IGUAIS A 75 MM COM ABRAÇADEIRA METÁLICA RÍGIDA TIPO  D  1 1/2" , FIXADA DIRETAMENTE NA LAJE. AF_05/2015</t>
  </si>
  <si>
    <t xml:space="preserve">FIXAÇÃO DE TUBOS HORIZONTAIS DE PPR DIÂMETROS MAIORES QUE 75 MM COM ABRAÇADEIRA METÁLICA RÍGIDA TIPO  D  3" , FIXADA DIRETAMENTE NA LAJE. AF_05/2015</t>
  </si>
  <si>
    <t xml:space="preserve">FIXAÇÃO DE TUBOS HORIZONTAIS DE PVC, CPVC OU COBRE DIÂMETROS MENORES OU IGUAIS A 40 MM COM ABRAÇADEIRA METÁLICA RÍGIDA TIPO  D  1/2" , FIXADA DIRETAMENTE NA LAJE. AF_05/2015</t>
  </si>
  <si>
    <t xml:space="preserve">FIXAÇÃO DE TUBOS HORIZONTAIS DE PVC, CPVC OU COBRE DIÂMETROS MAIORES QUE 40 MM E MENORES OU IGUAIS A 75 MM COM ABRAÇADEIRA METÁLICA RÍGIDA TIPO D 1 1/2, FIXADA DIRETAMENTE NA LAJE. AF_05/2015</t>
  </si>
  <si>
    <t xml:space="preserve">FIXAÇÃO DE TUBOS HORIZONTAIS DE PVC, CPVC OU COBRE DIÂMETROS MAIORES QUE 75 MM COM ABRAÇADEIRA METÁLICA RÍGIDA TIPO  D  3" , FIXADA DIRETAMENTE NA LAJE. AF_05/2015</t>
  </si>
  <si>
    <t xml:space="preserve">FIXAÇÃO DE TUBOS HORIZONTAIS DE PPR DIÂMETROS MENORES OU IGUAIS A 40 MM COM ABRAÇADEIRA METÁLICA FLEXÍVEL 18 MM, FIXADA DIRETAMENTE NA LAJE. AF_05/2015</t>
  </si>
  <si>
    <t xml:space="preserve">FIXAÇÃO DE TUBOS HORIZONTAIS DE PPR DIÂMETROS MAIORES QUE 40 MM E MENORES OU IGUAIS A 75 MM COM ABRAÇADEIRA METÁLICA FLEXÍVEL 18 MM, FIXADA DIRETAMENTE NA LAJE. AF_05/2015</t>
  </si>
  <si>
    <t xml:space="preserve">FIXAÇÃO DE TUBOS HORIZONTAIS DE PPR DIÂMETROS MAIORES QUE 75 MM COM ABRAÇADEIRA METÁLICA FLEXÍVEL 18 MM, FIXADA DIRETAMENTE NA LAJE. AF_05/2015</t>
  </si>
  <si>
    <t xml:space="preserve">FIXAÇÃO DE TUBOS HORIZONTAIS DE PVC, CPVC OU COBRE DIÂMETROS MENORES OU IGUAIS A 40 MM COM ABRAÇADEIRA METÁLICA FLEXÍVEL 18 MM, FIXADA DIRETAMENTE NA LAJE. AF_05/2015</t>
  </si>
  <si>
    <t xml:space="preserve">FIXAÇÃO DE TUBOS HORIZONTAIS DE PVC, CPVC OU COBRE DIÂMETROS MAIORES QUE 40 MM E MENORES OU IGUAIS A 75 MM COM ABRAÇADEIRA METÁLICA FLEXÍVEL 18 MM, FIXADA DIRETAMENTE NA LAJE. AF_05/2015</t>
  </si>
  <si>
    <t xml:space="preserve">FIXAÇÃO DE TUBOS HORIZONTAIS DE PVC, CPVC OU COBRE DIÂMETROS MAIORES QUE 75 MM COM ABRAÇADEIRA METÁLICA FLEXÍVEL 18 MM, FIXADA DIRETAMENTE NA LAJE. AF_05/2015</t>
  </si>
  <si>
    <t xml:space="preserve">CHUMBAMENTO PONTUAL DE ABERTURA EM LAJE COM PASSAGEM DE 1 TUBO DE DIAMETRO EQUIVALENTE IGUAL À  50 MM. AF_05/2015</t>
  </si>
  <si>
    <t xml:space="preserve">CHUMBAMENTO PONTUAL DE ABERTURA EM LAJE COM PASSAGEM DE MAIS DE 1 TUBO DE  DIAMETRO EQUIVALENTE IGUAL À  50 MM. AF_05/2015</t>
  </si>
  <si>
    <t xml:space="preserve">CHUMBAMENTO PONTUAL EM PASSAGEM DE TUBO COM DIÂMETRO MENOR OU IGUAL A 40 MM. AF_05/2015</t>
  </si>
  <si>
    <t xml:space="preserve">CHUMBAMENTO PONTUAL EM PASSAGEM DE TUBO COM DIÂMETROS ENTRE 40 MM E 75 MM. AF_05/2015</t>
  </si>
  <si>
    <t xml:space="preserve">CHUMBAMENTO PONTUAL EM PASSAGEM DE TUBO COM DIÂMETRO MAIOR QUE 75 MM. AF_05/2015</t>
  </si>
  <si>
    <t xml:space="preserve">RASGO EM ALVENARIA PARA RAMAIS/ DISTRIBUIÇÃO COM DIÂMETROS MAIORES QUE 40 MM E MENORES OU IGUAIS A 75 MM. AF_05/2015</t>
  </si>
  <si>
    <t xml:space="preserve">CONJUNTO HIDRÁULICO PARA INSTALAÇÃO DE BOMBA EM AÇO ROSCÁVEL, DN SUCÇÃO 65 (2½) E DN RECALQUE 50 (2), PARA EDIFICAÇÃO ENTRE 12 E 18 PAVIMENTOS  FORNECIMENTO E INSTALAÇÃO. AF_06/2016</t>
  </si>
  <si>
    <t xml:space="preserve">CONJUNTO HIDRÁULICO PARA INSTALAÇÃO DE BOMBA EM AÇO ROSCÁVEL, DN SUCÇÃO 50 (2) E DN RECALQUE 40 (1 1/2), PARA EDIFICAÇÃO ENTRE 8 E 12 PAVIMENTOS  FORNECIMENTO E INSTALAÇÃO. AF_06/2016</t>
  </si>
  <si>
    <t xml:space="preserve">CONJUNTO HIDRÁULICO PARA INSTALAÇÃO DE BOMBA EM AÇO ROSCÁVEL, DN SUCÇÃO 40 (1 1/2) E DN RECALQUE 32 (1 1/4), PARA EDIFICAÇÃO ENTRE 4 E 8 PAVIMENTOS  FORNECIMENTO E INSTALAÇÃO. AF_06/2016</t>
  </si>
  <si>
    <t xml:space="preserve">CONJUNTO HIDRÁULICO PARA INSTALAÇÃO DE BOMBA EM AÇO ROSCÁVEL, DN SUCÇÃO 32 (1 1/4) E DN RECALQUE 25 (1), PARA EDIFICAÇÃO ATÉ 4 PAVIMENTOS  FORNECIMENTO E INSTALAÇÃO. AF_06/2016</t>
  </si>
  <si>
    <t xml:space="preserve">FIXAÇÃO UTILIZANDO PARAFUSO E BUCHA DE NYLON, SOMENTE MÃO DE OBRA. AF_10/2016</t>
  </si>
  <si>
    <t xml:space="preserve">MÃO-FRANCESA EM AÇO, ABAS IGUAIS 40 CM, CAPACIDADE MÍNIMA 70 KG, BRANCO  FORNECIMENTO E INSTALAÇÃO. AF_11/2016</t>
  </si>
  <si>
    <t xml:space="preserve">MÃO-FRANCESA EM AÇO, ABAS IGUAIS 30 CM, CAPACIDADE MÍNIMA 60 KG, BRANCO  FORNECIMENTO E INSTALAÇÃO. AF_11/2016</t>
  </si>
  <si>
    <t xml:space="preserve">PERFILADO DE SEÇÃO 38X76 MM PARA SUPORTE DE DUTO EM CHAPA GALVANIZADA BITOLA 26. AF_07/2017</t>
  </si>
  <si>
    <t xml:space="preserve">PERFILADO DE SEÇÃO 38X76 MM PARA SUPORTE DE DUTO EM CHAPA GALVANIZADA BITOLA 24. AF_07/2017</t>
  </si>
  <si>
    <t xml:space="preserve">PERFILADO DE SEÇÃO 38X76 MM PARA SUPORTE DE DUTO EM CHAPA GALVANIZADA BITOLA 22. AF_07/2017</t>
  </si>
  <si>
    <t xml:space="preserve">PERFILADO DE SEÇÃO 38X76 MM PARA SUPORTE DE ELETROCALHA LISA OU PERFURADA EM AÇO GALVANIZADO, LARGURA 200 OU 400 MM E ALTURA 50 MM. AF_07/2017</t>
  </si>
  <si>
    <t xml:space="preserve">PERFILADO DE SEÇÃO 38X76 MM PARA SUPORTE DE ELETROCALHA LISA OU PERFURADA EM AÇO GALVANIZADO, LARGURA 500 OU 800 MM E ALTURA 50 MM. AF_07/2017</t>
  </si>
  <si>
    <t xml:space="preserve">73826/1</t>
  </si>
  <si>
    <t xml:space="preserve">INSTALACAO DE COMPRESSOR DE AR, POTENCIA &lt;= 5 CV</t>
  </si>
  <si>
    <t xml:space="preserve">73826/2</t>
  </si>
  <si>
    <t xml:space="preserve">INSTALACAO DE COMPRESSOR DE AR, POTENCIA &gt; 5 E &lt;= 10 CV</t>
  </si>
  <si>
    <t xml:space="preserve">73834/1</t>
  </si>
  <si>
    <t xml:space="preserve">INSTALACAO DE CONJ.MOTO BOMBA SUBMERSIVEL ATE 10 CV</t>
  </si>
  <si>
    <t xml:space="preserve">73834/2</t>
  </si>
  <si>
    <t xml:space="preserve">INSTALACAO DE CONJ.MOTO BOMBA SUBMERSIVEL DE 11 A 25 CV</t>
  </si>
  <si>
    <t xml:space="preserve">73834/3</t>
  </si>
  <si>
    <t xml:space="preserve">INSTALACAO DE CONJ.MOTO BOMBA SUBMERSIVEL DE 26 A 50 CV</t>
  </si>
  <si>
    <t xml:space="preserve">73834/4</t>
  </si>
  <si>
    <t xml:space="preserve">INSTALACAO DE CONJ.MOTO BOMBA SUBMERSIVEL DE 51 A 100 CV</t>
  </si>
  <si>
    <t xml:space="preserve">73835/1</t>
  </si>
  <si>
    <t xml:space="preserve">INSTALACAO DE CONJ.MOTO BOMBA VERTICAL POT &lt;= 100 CV</t>
  </si>
  <si>
    <t xml:space="preserve">73835/2</t>
  </si>
  <si>
    <t xml:space="preserve">INSTALACAO DE CONJ.MOTO BOMBA VERTICAL 100 &lt; POT &lt;= 200 CV</t>
  </si>
  <si>
    <t xml:space="preserve">73835/3</t>
  </si>
  <si>
    <t xml:space="preserve">INSTALACAO DE CONJ.MOTO BOMBA VERTICAL 200 &lt; POT &lt;= 300 CV</t>
  </si>
  <si>
    <t xml:space="preserve">73836/1</t>
  </si>
  <si>
    <t xml:space="preserve">INSTALACAO DE CONJ.MOTO BOMBA HORIZONTAL ATE 10 CV</t>
  </si>
  <si>
    <t xml:space="preserve">73836/2</t>
  </si>
  <si>
    <t xml:space="preserve">INSTALACAO DE CONJ.MOTO BOMBA HORIZONTAL DE 12,5 A 25 CV</t>
  </si>
  <si>
    <t xml:space="preserve">73836/3</t>
  </si>
  <si>
    <t xml:space="preserve">INSTALACAO DE CONJ.MOTO BOMBA HORIZONTAL DE 30 A 75 CV</t>
  </si>
  <si>
    <t xml:space="preserve">73836/4</t>
  </si>
  <si>
    <t xml:space="preserve">INSTALACAO DE CONJ.MOTO BOMBA HORIZONTAL DE 100 A 150 CV</t>
  </si>
  <si>
    <t xml:space="preserve">73837/1</t>
  </si>
  <si>
    <t xml:space="preserve">INSTALACAO DE CONJ.MOTO BOMBA SUBMERSO ATE 5 CV</t>
  </si>
  <si>
    <t xml:space="preserve">73837/2</t>
  </si>
  <si>
    <t xml:space="preserve">INSTALACAO DE CONJ.MOTO BOMBA SUBMERSO DE 6 A 25 CV</t>
  </si>
  <si>
    <t xml:space="preserve">73837/3</t>
  </si>
  <si>
    <t xml:space="preserve">INSTALACAO DE CONJ.MOTO BOMBA SUBMERSO DE 26 A 50 CV</t>
  </si>
  <si>
    <t xml:space="preserve">INSTALACAO DE CLORADOR</t>
  </si>
  <si>
    <t xml:space="preserve">LEITO FILTRANTE - ASSENTAMENTO DE BLOCOS LEOPOLD</t>
  </si>
  <si>
    <t xml:space="preserve">LEITO FILTRANTE - COLOCACAO DE LONA PLASTICA</t>
  </si>
  <si>
    <t xml:space="preserve">INSTALACAO DE BOMBA DOSADORA</t>
  </si>
  <si>
    <t xml:space="preserve">INSTALACAO DE AGITADOR</t>
  </si>
  <si>
    <t xml:space="preserve">73824/1</t>
  </si>
  <si>
    <t xml:space="preserve">INSTALACAO DE MISTURADOR VERTICAL</t>
  </si>
  <si>
    <t xml:space="preserve">73825/2</t>
  </si>
  <si>
    <t xml:space="preserve">VERTEDOR TRIANGULAR DE ALUMINIO</t>
  </si>
  <si>
    <t xml:space="preserve">73873/1</t>
  </si>
  <si>
    <t xml:space="preserve">LEITO FILTRANTE - COLOCACAO E APILOAMENTO DE TERRA NO FILTRO</t>
  </si>
  <si>
    <t xml:space="preserve">73873/3</t>
  </si>
  <si>
    <t xml:space="preserve">LEITO FILTRANTE - COLOCACAO DE AREIA NOS FILTROS</t>
  </si>
  <si>
    <t xml:space="preserve">73873/4</t>
  </si>
  <si>
    <t xml:space="preserve">LEITO FILTRANTE - COLOCACAO DE PEDREGULHOS NOS FILTROS</t>
  </si>
  <si>
    <t xml:space="preserve">73873/5</t>
  </si>
  <si>
    <t xml:space="preserve">LEITO FILTRANTE - COLOCACAO DE ANTRACITO NOS FILTROS</t>
  </si>
  <si>
    <t xml:space="preserve">73827/1</t>
  </si>
  <si>
    <t xml:space="preserve">KIT CAVALETE PVC COM REGISTRO 1/2" - FORNECIMENTO E INSTALAÇÃO</t>
  </si>
  <si>
    <t xml:space="preserve">74218/1</t>
  </si>
  <si>
    <t xml:space="preserve">KIT CAVALETE PVC COM REGISTRO 3/4" - FORNECIMENTO E INSTALACAO</t>
  </si>
  <si>
    <t xml:space="preserve">74253/1</t>
  </si>
  <si>
    <t xml:space="preserve">RAMAL PREDIAL EM TUBO PEAD 20MM - FORNECIMENTO, INSTALAÇÃO, ESCAVAÇÃO E REATERRO</t>
  </si>
  <si>
    <t xml:space="preserve">LIGACAO DA REDE 50MM AO RAMAL PREDIAL 1/2"</t>
  </si>
  <si>
    <t xml:space="preserve">LIGACAO DA REDE 75MM AO RAMAL PREDIAL 1/2"</t>
  </si>
  <si>
    <t xml:space="preserve">LIGAÇÃO DOMICILIAR DE ESGOTO DN 100MM, DA CASA ATÉ A CAIXA, COMPOSTO POR 10,0M TUBO DE PVC ESGOTO PREDIAL DN 100MM E CAIXA DE ALVENARIA COM TAMPA DE CONCRETO - FORNECIMENTO E INSTALAÇÃO</t>
  </si>
  <si>
    <t xml:space="preserve">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</si>
  <si>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 xml:space="preserve">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</si>
  <si>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 xml:space="preserve">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</si>
  <si>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 xml:space="preserve">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</si>
  <si>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 xml:space="preserve">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</si>
  <si>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 xml:space="preserve">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</si>
  <si>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 xml:space="preserve">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</si>
  <si>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 xml:space="preserve">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</si>
  <si>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 xml:space="preserve">ESCAVACAO SUBMERSA COM DRAGA DE MANDIBULA</t>
  </si>
  <si>
    <t xml:space="preserve">DRAGAGEM (C/ ESCAVADEIRA DRAG LINE DE ARRASTE 140HP)</t>
  </si>
  <si>
    <t xml:space="preserve">73903/1</t>
  </si>
  <si>
    <t xml:space="preserve">LIMPEZA SUPERFICIAL DA CAMADA VEGETAL EM JAZIDA</t>
  </si>
  <si>
    <t xml:space="preserve">74151/1</t>
  </si>
  <si>
    <t xml:space="preserve">ESCAVACAO E CARGA MATERIAL 1A CATEGORIA, UTILIZANDO TRATOR DE ESTEIRAS DE 110 A 160HP COM LAMINA, PESO OPERACIONAL * 13T  E PA CARREGADEIRA COM 170 HP.</t>
  </si>
  <si>
    <t xml:space="preserve">74154/1</t>
  </si>
  <si>
    <t xml:space="preserve">ESCAVACAO, CARGA E TRANSPORTE DE  MATERIAL DE 1A CATEGORIA COM TRATOR SOBRE ESTEIRAS 347 HP E CACAMBA 6M3,  DMT 50 A 200M</t>
  </si>
  <si>
    <t xml:space="preserve">74155/1</t>
  </si>
  <si>
    <t xml:space="preserve">ESCAVACAO E TRANSPORTE DE MATERIAL DE  1A CAT DMT 50M COM TRATOR SOBRE  ESTEIRAS 347 HP COM LAMINA E ESCARIFICADOR</t>
  </si>
  <si>
    <t xml:space="preserve">74155/2</t>
  </si>
  <si>
    <t xml:space="preserve">ESCAVACAO E TRANSPORTE DE MATERIAL DE  2A CAT DMT 50M COM TRATOR SOBRE  ESTEIRAS 347 HP COM LAMINA E ESCARIFICADOR</t>
  </si>
  <si>
    <t xml:space="preserve">74205/1</t>
  </si>
  <si>
    <t xml:space="preserve">ESCAVACAO MECANICA DE MATERIAL 1A. CATEGORIA, PROVENIENTE DE CORTE DE SUBLEITO (C/TRATOR ESTEIRAS  160HP)</t>
  </si>
  <si>
    <t xml:space="preserve">CORTE E ATERRO COMPENSADO</t>
  </si>
  <si>
    <t xml:space="preserve">ESCAVACAO MECANICA CAMPO ABERTO EM SOLO EXCETO ROCHA ATE 2,00M PROFUNDIDADE</t>
  </si>
  <si>
    <t xml:space="preserve">ESCAVACAO MECANICA PARA ACERTO DE TALUDES, EM MATERIAL DE 1A CATEGORIA, COM ESCAVADEIRA HIDRAULICA</t>
  </si>
  <si>
    <t xml:space="preserve">ESCAVACAO MECANICA, A CEU ABERTO, EM MATERIAL DE 1A CATEGORIA, COM ESCAVADEIRA HIDRAULICA, CAPACIDADE DE 0,78 M3</t>
  </si>
  <si>
    <t xml:space="preserve">ESCAVAÇÃO VERTICAL A CÉU ABERTO, INCLUINDO CARGA, DESCARGA E TRANSPORTE, EM SOLO DE 1ª CATEGORIA COM ESCAVADEIRA HIDRÁULICA (CAÇAMBA: 0,8 M³ / 111 HP), FROTA DE 3 CAMINHÕES BASCULANTES DE 14 M³, DMT DE 0,2 KM E VELOCIDADE MÉDIA 4 KM/H. AF_12/2013</t>
  </si>
  <si>
    <t xml:space="preserve">ESCAVAÇÃO VERTICAL A CÉU ABERTO, INCLUINDO CARGA, DESCARGA E TRANSPORTE, EM SOLO DE 1ª CATEGORIA COM ESCAVADEIRA HIDRÁULICA (CAÇAMBA: 0,8 M³ / 111 HP), FROTA DE 3 CAMINHÕES BASCULANTES DE 14 M³, DMT DE 0,3 KM E VELOCIDADE MÉDIA 5,9 KM/H. AF_12/2013</t>
  </si>
  <si>
    <t xml:space="preserve">ESCAVAÇÃO VERTICAL A CÉU ABERTO, INCLUINDO CARGA, DESCARGA E TRANSPORTE, EM SOLO DE 1ª CATEGORIA COM ESCAVADEIRA HIDRÁULICA (CAÇAMBA: 0,8 M³ / 111 HP), FROTA DE 3 CAMINHÕES BASCULANTES DE 14 M³, DMT DE 0,6 KM E VELOCIDADE MÉDIA 10 KM/H. AF_12/2013</t>
  </si>
  <si>
    <t xml:space="preserve">ESCAVAÇÃO VERTICAL A CÉU ABERTO, INCLUINDO CARGA, DESCARGA E TRANSPORTE, EM SOLO DE 1ª CATEGORIA COM ESCAVADEIRA HIDRÁULICA (CAÇAMBA: 0,8 M³ / 111 HP), FROTA DE 3 CAMINHÕES BASCULANTES DE 14 M³, DMT DE 0,8 KM E VELOCIDADE MÉDIA 14 KM/H. AF_12/2013</t>
  </si>
  <si>
    <t xml:space="preserve">ESCAVAÇÃO VERTICAL A CÉU ABERTO, INCLUINDO CARGA, DESCARGA E TRANSPORTE, EM SOLO DE 1ª CATEGORIA COM ESCAVADEIRA HIDRÁULICA (CAÇAMBA: 0,8 M³ / 111 HP), FROTA DE 3 CAMINHÕES BASCULANTES DE 14 M³, DMT DE 1 KM E VELOCIDADE MÉDIA 15 KM/H. AF_12/2013</t>
  </si>
  <si>
    <t xml:space="preserve">ESCAVAÇÃO VERTICAL A CÉU ABERTO, INCLUINDO CARGA, DESCARGA E TRANSPORTE, EM SOLO DE 1ª CATEGORIA COM ESCAVADEIRA HIDRÁULICA (CAÇAMBA: 0,8 M³ / 111 HP), FROTA DE 4 CAMINHÕES BASCULANTES DE 14 M³, DMT DE 1,5 KM E VELOCIDADE MÉDIA 18 KM/H. AF_12/2013</t>
  </si>
  <si>
    <t xml:space="preserve">ESCAVAÇÃO VERTICAL A CÉU ABERTO, INCLUINDO CARGA, DESCARGA E TRANSPORTE, EM SOLO DE 1ª CATEGORIA COM ESCAVADEIRA HIDRÁULICA (CAÇAMBA: 0,8 M³ / 111 HP), FROTA DE 5 CAMINHÕES BASCULANTES DE 14 M³, DMT DE 3 KM E VELOCIDADE MÉDIA 20 KM/H. AF_12/2013</t>
  </si>
  <si>
    <t xml:space="preserve">ESCAVAÇÃO VERTICAL A CÉU ABERTO, INCLUINDO CARGA, DESCARGA E TRANSPORTE, EM SOLO DE 1ª CATEGORIA COM ESCAVADEIRA HIDRÁULICA (CAÇAMBA: 0,8 M³ / 111 HP), FROTA DE 6 CAMINHÕES BASCULANTES DE 14 M³, DMT DE 4 KM E VELOCIDADE MÉDIA 22 KM/H. AF_12/2013</t>
  </si>
  <si>
    <t xml:space="preserve">ESCAVAÇÃO VERTICAL A CÉU ABERTO, INCLUINDO CARGA, DESCARGA E TRANSPORTE, EM SOLO DE 1ª CATEGORIA COM ESCAVADEIRA HIDRÁULICA (CAÇAMBA: 0,8 M³ / 111 HP), FROTA DE 7 CAMINHÕES BASCULANTES DE 14 M³, DMT DE 6 KM E VELOCIDADE MÉDIA 22 KM/H. AF_12/2013</t>
  </si>
  <si>
    <t xml:space="preserve">ESCAVAÇÃO VERTICAL A CÉU ABERTO, INCLUINDO CARGA, DESCARGA E TRANSPORTE, EM SOLO DE 1ª CATEGORIA COM ESCAVADEIRA HIDRÁULICA (CAÇAMBA: 0,8 M³ / 111 HP), FROTA DE 2 CAMINHÕES BASCULANTES DE 18 M³, DMT DE 0,2 KM E VELOCIDADE MÉDIA 4 KM/H. AF_12/2013</t>
  </si>
  <si>
    <t xml:space="preserve">ESCAVAÇÃO VERTICAL A CÉU ABERTO, INCLUINDO CARGA, DESCARGA E TRANSPORTE, EM SOLO DE 1ª CATEGORIA COM ESCAVADEIRA HIDRÁULICA (CAÇAMBA: 0,8 M³ / 111 HP), FROTA DE 2 CAMINHÕES BASCULANTES DE 18 M³, DMT DE 0,3 KM E VELOCIDADE MÉDIA 5,9KM/H. AF_12/2013</t>
  </si>
  <si>
    <t xml:space="preserve">ESCAVAÇÃO VERTICAL A CÉU ABERTO, INCLUINDO CARGA, DESCARGA E TRANSPORTE, EM SOLO DE 1ª CATEGORIA COM ESCAVADEIRA HIDRÁULICA (CAÇAMBA: 0,8 M³ / 111 HP), FROTA DE 2 CAMINHÕES BASCULANTES DE 18 M³, DMT DE 0,6 KM E VELOCIDADE MÉDIA 10 KM/H. AF_12/2013</t>
  </si>
  <si>
    <t xml:space="preserve">ESCAVAÇÃO VERTICAL A CÉU ABERTO, INCLUINDO CARGA, DESCARGA E TRANSPORTE, EM SOLO DE 1ª CATEGORIA COM ESCAVADEIRA HIDRÁULICA (CAÇAMBA: 0,8 M³ / 111 HP), FROTA DE 2 CAMINHÕES BASCULANTES DE 18 M³, DMT DE 0,8 KM E VELOCIDADE MÉDIA 14 KM/H. AF_12/2013</t>
  </si>
  <si>
    <t xml:space="preserve">ESCAVAÇÃO VERTICAL A CÉU ABERTO, INCLUINDO CARGA, DESCARGA E TRANSPORTE, EM SOLO DE 1ª CATEGORIA COM ESCAVADEIRA HIDRÁULICA (CAÇAMBA: 0,8 M³ / 111 HP), FROTA DE 3 CAMINHÕES BASCULANTES DE 18 M³, DMT DE 1 KM E VELOCIDADE MÉDIA 15 KM/H. AF_12/2013</t>
  </si>
  <si>
    <t xml:space="preserve">ESCAVAÇÃO VERTICAL A CÉU ABERTO, INCLUINDO CARGA, DESCARGA E TRANSPORTE, EM SOLO DE 1ª CATEGORIA COM ESCAVADEIRA HIDRÁULICA (CAÇAMBA: 0,8 M³ / 111 HP), FROTA DE 4 CAMINHÕES BASCULANTES DE 18 M³, DMT DE 1,5 KM E VELOCIDADE MÉDIA 18 KM/H. AF_12/2013</t>
  </si>
  <si>
    <t xml:space="preserve">ESCAVAÇÃO VERTICAL A CÉU ABERTO, INCLUINDO CARGA, DESCARGA E TRANSPORTE, EM SOLO DE 1ª CATEGORIA COM ESCAVADEIRA HIDRÁULICA (CAÇAMBA: 0,8 M³ / 111 HP), FROTA DE 5 CAMINHÕES BASCULANTES DE 18 M³, DMT DE 3 KM E VELOCIDADE MÉDIA 20 KM/H. AF_12/2013</t>
  </si>
  <si>
    <t xml:space="preserve">ESCAVAÇÃO VERTICAL A CÉU ABERTO, INCLUINDO CARGA, DESCARGA E TRANSPORTE, EM SOLO DE 1ª CATEGORIA COM ESCAVADEIRA HIDRÁULICA (CAÇAMBA: 0,8 M³ / 111 HP), FROTA DE 5 CAMINHÕES BASCULANTES DE 18 M³, DMT DE 4 KM E VELOCIDADE MÉDIA 22 KM/H. AF_12/2013</t>
  </si>
  <si>
    <t xml:space="preserve">ESCAVAÇÃO VERTICAL A CÉU ABERTO, INCLUINDO CARGA, DESCARGA E TRANSPORTE, EM SOLO DE 1ª CATEGORIA COM ESCAVADEIRA HIDRÁULICA (CAÇAMBA: 0,8 M³ / 111 HP), FROTA DE 6 CAMINHÕES BASCULANTES DE 18 M³, DMT DE 6 KM E VELOCIDADE MÉDIA 22 KM/H. AF_12/2013</t>
  </si>
  <si>
    <t xml:space="preserve">ESCAVAÇÃO VERTICAL A CÉU ABERTO, INCLUINDO CARGA, DESCARGA E TRANSPORTE, EM SOLO DE 1ª CATEGORIA COM ESCAVADEIRA HIDRÁULICA (CAÇAMBA: 1,2 M³ / 155 HP), FROTA DE 3 CAMINHÕES BASCULANTES DE 14 M³, DMT DE 0,2 KM E VELOCIDADE MÉDIA 4 KM/H. AF_12/2013</t>
  </si>
  <si>
    <t xml:space="preserve">ESCAVAÇÃO VERTICAL A CÉU ABERTO, INCLUINDO CARGA, DESCARGA E TRANSPORTE, EM SOLO DE 1ª CATEGORIA COM ESCAVADEIRA HIDRÁULICA (CAÇAMBA: 1,2 M³ / 155 HP), FROTA DE 3 CAMINHÕES BASCULANTES DE 14 M³, DMT DE 0,3 KM E VELOCIDADE MÉDIA 5,9 KM/H. AF_12/2013</t>
  </si>
  <si>
    <t xml:space="preserve">ESCAVAÇÃO VERTICAL A CÉU ABERTO, INCLUINDO CARGA, DESCARGA E TRANSPORTE, EM SOLO DE 1ª CATEGORIA COM ESCAVADEIRA HIDRÁULICA (CAÇAMBA: 1,2 M³ / 155 HP), FROTA DE 3 CAMINHÕES BASCULANTES DE 14 M³, DMT DE 0,6 KM E VELOCIDADE MÉDIA 10 KM/H. AF_12/2013</t>
  </si>
  <si>
    <t xml:space="preserve">ESCAVAÇÃO VERTICAL A CÉU ABERTO, INCLUINDO CARGA, DESCARGA E TRANSPORTE, EM SOLO DE 1ª CATEGORIA COM ESCAVADEIRA HIDRÁULICA (CAÇAMBA: 1,2 M³ / 155 HP), FROTA DE 3 CAMINHÕES BASCULANTES DE 14 M³, DMT DE 0,8 KM E VELOCIDADE MÉDIA 14 KM/H. AF_12/2013</t>
  </si>
  <si>
    <t xml:space="preserve">ESCAVAÇÃO VERTICAL A CÉU ABERTO, INCLUINDO CARGA, DESCARGA E TRANSPORTE, EM SOLO DE 1ª CATEGORIA COM ESCAVADEIRA HIDRÁULICA (CAÇAMBA: 1,2 M³ / 155 HP), FROTA DE 3 CAMINHÕES BASCULANTES DE 14 M³, DMT DE 1 KM E VELOCIDADE MÉDIA 15 KM/H. AF_12/2013</t>
  </si>
  <si>
    <t xml:space="preserve">ESCAVAÇÃO VERTICAL A CÉU ABERTO, INCLUINDO CARGA, DESCARGA E TRANSPORTE, EM SOLO DE 1ª CATEGORIA COM ESCAVADEIRA HIDRÁULICA (CAÇAMBA: 1,2 M³ / 155 HP), FROTA DE 5 CAMINHÕES BASCULANTES DE 14 M³, DMT DE 1,5 KM E VELOCIDADE MÉDIA 18 KM/H. AF_12/2013</t>
  </si>
  <si>
    <t xml:space="preserve">ESCAVAÇÃO VERTICAL A CÉU ABERTO, INCLUINDO CARGA, DESCARGA E TRANSPORTE, EM SOLO DE 1ª CATEGORIA COM ESCAVADEIRA HIDRÁULICA (CAÇAMBA: 1,2 M³ / 155 HP), FROTA DE 7 CAMINHÕES BASCULANTES DE 14 M³, DMT DE 3 KM E VELOCIDADE MÉDIA 20 KM/H. AF_12/2013</t>
  </si>
  <si>
    <t xml:space="preserve">ESCAVAÇÃO VERTICAL A CÉU ABERTO, INCLUINDO CARGA, DESCARGA E TRANSPORTE, EM SOLO DE 1ª CATEGORIA COM ESCAVADEIRA HIDRÁULICA (CAÇAMBA: 1,2 M³ / 155 HP), FROTA DE 7 CAMINHÕES BASCULANTES DE 14 M³, DMT DE 4 KM E VELOCIDADE MÉDIA 22 KM/H. AF_12/2013</t>
  </si>
  <si>
    <t xml:space="preserve">ESCAVAÇÃO VERTICAL A CÉU ABERTO, INCLUINDO CARGA, DESCARGA E TRANSPORTE, EM SOLO DE 1ª CATEGORIA COM ESCAVADEIRA HIDRÁULICA (CAÇAMBA: 1,2 M³ / 155 HP), FROTA DE 9 CAMINHÕES BASCULANTES DE 14 M³, DMT DE 6 KM E VELOCIDADE MÉDIA 22 KM/H. AF_12/2013</t>
  </si>
  <si>
    <t xml:space="preserve">ESCAVAÇÃO VERTICAL A CÉU ABERTO, INCLUINDO CARGA, DESCARGA E TRANSPORTE, EM SOLO DE 1ª CATEGORIA COM ESCAVADEIRA HIDRÁULICA (CAÇAMBA: 1,2 M³ / 155 HP), FROTA DE 3 CAMINHÕES BASCULANTES DE 18 M³, DMT DE 0,2 KM E VELOCIDADE MÉDIA 4 KM/H. AF_12/2013</t>
  </si>
  <si>
    <t xml:space="preserve">ESCAVAÇÃO VERTICAL A CÉU ABERTO, INCLUINDO CARGA, DESCARGA E TRANSPORTE, EM SOLO DE 1ª CATEGORIA COM ESCAVADEIRA HIDRÁULICA (CAÇAMBA: 1,2 M³ / 155 HP), FROTA DE 3 CAMINHÕES BASCULANTES DE 18 M³, DMT DE 0,3 KM E VELOCIDADE MÉDIA 5,9 KM/H. AF_12/2013</t>
  </si>
  <si>
    <t xml:space="preserve">ESCAVAÇÃO VERTICAL A CÉU ABERTO, INCLUINDO CARGA, DESCARGA E TRANSPORTE, EM SOLO DE 1ª CATEGORIA COM ESCAVADEIRA HIDRÁULICA (CAÇAMBA: 1,2 M³ / 155 HP), FROTA DE 3 CAMINHÕES BASCULANTES DE 18 M³, DMT DE 0,6 KM E VELOCIDADE MÉDIA 10 KM/H. AF_12/2013</t>
  </si>
  <si>
    <t xml:space="preserve">ESCAVAÇÃO VERTICAL A CÉU ABERTO, INCLUINDO CARGA, DESCARGA E TRANSPORTE, EM SOLO DE 1ª CATEGORIA COM ESCAVADEIRA HIDRÁULICA (CAÇAMBA: 1,2 M³ / 155 HP), FROTA DE 3 CAMINHÕES BASCULANTES DE 18 M³, DMT DE 0,8 KM E VELOCIDADE MÉDIA 14 KM/H. AF_12/2013</t>
  </si>
  <si>
    <t xml:space="preserve">ESCAVAÇÃO VERTICAL A CÉU ABERTO, INCLUINDO CARGA, DESCARGA E TRANSPORTE, EM SOLO DE 1ª CATEGORIA COM ESCAVADEIRA HIDRÁULICA (CAÇAMBA: 1,2 M³ / 155 HP), FROTA DE 3 CAMINHÕES BASCULANTES DE 18 M³, DMT DE 1 KM E VELOCIDADE MÉDIA 15 KM/H. AF_12/2013</t>
  </si>
  <si>
    <t xml:space="preserve">ESCAVAÇÃO VERTICAL A CÉU ABERTO, INCLUINDO CARGA, DESCARGA E TRANSPORTE, EM SOLO DE 1ª CATEGORIA COM ESCAVADEIRA HIDRÁULICA (CAÇAMBA: 1,2 M³ / 155 HP), FROTA DE 5 CAMINHÕES BASCULANTES DE 18 M³, DMT DE 1,5 KM E VELOCIDADE MÉDIA 18 KM/H. AF_12/2013</t>
  </si>
  <si>
    <t xml:space="preserve">ESCAVAÇÃO VERTICAL A CÉU ABERTO, INCLUINDO CARGA, DESCARGA E TRANSPORTE, EM SOLO DE 1ª CATEGORIA COM ESCAVADEIRA HIDRÁULICA (CAÇAMBA: 1,2 M³ / 155 HP), FROTA DE 6 CAMINHÕES BASCULANTES DE 18 M³, DMT DE 3 KM E VELOCIDADE MÉDIA 20 KM/H. AF_12/2013</t>
  </si>
  <si>
    <t xml:space="preserve">ESCAVAÇÃO VERTICAL A CÉU ABERTO, INCLUINDO CARGA, DESCARGA E TRANSPORTE, EM SOLO DE 1ª CATEGORIA COM ESCAVADEIRA HIDRÁULICA (CAÇAMBA: 1,2 M³ / 155 HP), FROTA DE 7 CAMINHÕES BASCULANTES DE 18 M³, DMT DE 4 KM E VELOCIDADE MÉDIA 22 KM/H. AF_12/2013</t>
  </si>
  <si>
    <t xml:space="preserve">ESCAVAÇÃO VERTICAL A CÉU ABERTO, INCLUINDO CARGA, DESCARGA E TRANSPORTE, EM SOLO DE 1ª CATEGORIA COM ESCAVADEIRA HIDRÁULICA (CAÇAMBA: 1,2 M³ / 155 HP), FROTA DE 8 CAMINHÕES BASCULANTES DE 18 M³, DMT DE 6 KM E VELOCIDADE MÉDIA 22 KM/H. AF_12/2013</t>
  </si>
  <si>
    <t xml:space="preserve">ESCAVAÇÃO MECANIZADA PARA BLOCO DE COROAMENTO OU SAPATA, SEM PREVISÃO DE FÔRMA, COM RETROESCAVADEIRA. AF_06/2017</t>
  </si>
  <si>
    <t xml:space="preserve">ESCAVAÇÃO MECANIZADA PARA BLOCO DE COROAMENTO OU SAPATA, COM PREVISÃO DE FÔRMA, COM RETROESCAVADEIRA. AF_06/2017</t>
  </si>
  <si>
    <t xml:space="preserve">ESCAVAÇÃO MANUAL PARA BLOCO DE COROAMENTO OU SAPATA, SEM PREVISÃO DE FÔRMA. AF_06/2017</t>
  </si>
  <si>
    <t xml:space="preserve">ESCAVAÇÃO MANUAL PARA BLOCO DE COROAMENTO OU SAPATA, COM PREVISÃO DE FÔRMA. AF_06/2017</t>
  </si>
  <si>
    <t xml:space="preserve">ESCAVAÇÃO MECANIZADA PARA VIGA BALDRAME, SEM PREVISÃO DE FÔRMA, COM MINI-ESCAVADEIRA. AF_06/2017</t>
  </si>
  <si>
    <t xml:space="preserve">ESCAVAÇÃO MECANIZADA PARA VIGA BALDRAME, COM PREVISÃO DE FÔRMA, COM MINI-ESCAVADEIRA. AF_06/2017</t>
  </si>
  <si>
    <t xml:space="preserve">ESCAVAÇÃO MANUAL DE VALA PARA VIGA BALDRAME, SEM PREVISÃO DE FÔRMA. AF_06/2017</t>
  </si>
  <si>
    <t xml:space="preserve">ESCAVAÇÃO MANUAL DE VALA PARA VIGA BALDRAME, COM PREVISÃO DE FÔRMA. AF_06/2017</t>
  </si>
  <si>
    <t xml:space="preserve">FABRICAÇÃO, MONTAGEM E DESMONTAGEM DE FÔRMA PARA BLOCO DE COROAMENTO, EM MADEIRA SERRADA, E=25 MM, 1 UTILIZAÇÃO. AF_06/2017</t>
  </si>
  <si>
    <t xml:space="preserve">ESCAVAÇÃO VERTICAL A CÉU ABERTO, INCLUINDO CARGA, DESCARGA E TRANSPORTE, EM SOLO DE 1ª CATEGORIA COM ESCAVADEIRA HIDRÁULICA (CAÇAMBA: 0,8 M³ / 111 HP), FROTA DE 4 CAMINHÕES BASCULANTES DE 14 M³, DMT DE 2 KM E VELOCIDADE MÉDIA 20 KM/H. AF_02/2018</t>
  </si>
  <si>
    <t xml:space="preserve">ESCAVAÇÃO VERTICAL A CÉU ABERTO, INCLUINDO CARGA, DESCARGA E TRANSPORTE, EM SOLO DE 1ª CATEGORIA COM ESCAVADEIRA HIDRÁULICA (CAÇAMBA: 0,8 M³ / 111 HP), FROTA DE 4 CAMINHÕES BASCULANTES DE 18 M³, DMT DE 2 KM E VELOCIDADE MÉDIA 20 KM/H. AF_02/2018</t>
  </si>
  <si>
    <t xml:space="preserve">ESCAVAÇÃO VERTICAL A CÉU ABERTO, INCLUINDO CARGA, DESCARGA E TRANSPORTE, EM SOLO DE 1ª CATEGORIA COM ESCAVADEIRA HIDRÁULICA (CAÇAMBA: 1,2 M³ / 155 HP), FROTA DE 6 CAMINHÕES BASCULANTES DE 14 M³, DMT DE 2 KM E VELOCIDADE MÉDIA 20 KM/H. AF_02/2018</t>
  </si>
  <si>
    <t xml:space="preserve">ESCAVAÇÃO VERTICAL A CÉU ABERTO, INCLUINDO CARGA, DESCARGA E TRANSPORTE, EM SOLO DE 1ª CATEGORIA COM ESCAVADEIRA HIDRÁULICA (CAÇAMBA: 1,2 M³ / 155 HP), FROTA DE 5 CAMINHÕES BASCULANTES DE 18 M³, DMT DE 2 KM E VELOCIDADE MÉDIA 20 KM/H. AF_02/2018</t>
  </si>
  <si>
    <t xml:space="preserve">ESCAVACAO MECANICA DE VALA EM MATERIAL DE 2A. CATEGORIA ATE 2 M DE PROFUNDIDADE COM UTILIZACAO DE ESCAVADEIRA HIDRAULICA</t>
  </si>
  <si>
    <t xml:space="preserve">ESCAVACAO MECANICA DE VALA EM MATERIAL 2A. CATEGORIA DE 2,01 ATE 4,00 M DE PROFUNDIDADE COM UTILIZACAO DE ESCAVADEIRA HIDRAULICA</t>
  </si>
  <si>
    <t xml:space="preserve">ESCAVACAO MECANICA DE VALA EM MATERIAL 2A. CATEGORIA DE 4,01 ATE 6,00 M DE PROFUNDIDADE COM UTILIZACAO DE ESCAVADEIRA HIDRAULICA</t>
  </si>
  <si>
    <t xml:space="preserve">73965/9</t>
  </si>
  <si>
    <t xml:space="preserve">ESCAVACAO MANUAL DE VALA EM LODO, DE 1,5 ATE 3M, EXCLUINDO ESGOTAMENTO/ESCORAMENTO.</t>
  </si>
  <si>
    <t xml:space="preserve">79506/2</t>
  </si>
  <si>
    <t xml:space="preserve">ESCAVAÇÃO MANUAL DE VALA/CAVA EM LODO, ENTRE 3 E 4,5M DE PROFUNDIDADE</t>
  </si>
  <si>
    <t xml:space="preserve">ESCAVACAO MECANICA DE VALAS (SOLO COM AGUA), PROFUNDIDADE MAIOR QUE 4,00 M ATE 6,00 M.</t>
  </si>
  <si>
    <t xml:space="preserve">ESCAVAÇÃO MECANIZADA DE VALA COM PROF. ATÉ 1,5 M (MÉDIA ENTRE MONTANTE E JUSANTE/UMA COMPOSIÇÃO POR TRECHO), COM ESCAVADEIRA HIDRÁULICA (0,8 M3), LARG. DE 1,5 M A 2,5 M, EM SOLO DE 1A CATEGORIA, EM LOCAIS COM ALTO NÍVEL DE INTERFERÊNCIA. AF_01/2015</t>
  </si>
  <si>
    <t xml:space="preserve">ESCAVAÇÃO MECANIZADA DE VALA COM PROF. MAIOR QUE 1,5 M ATÉ 3,0 M (MÉDIA ENTRE MONTANTE E JUSANTE/UMA COMPOSIÇÃO POR TRECHO), COM ESCAVADEIRA HIDRÁULICA (0,8 M3/111 HP), LARG. DE 1,5 M A 2,5 M, EM SOLO DE 1A CATEGORIA, EM LOCAIS COM ALTO NÍVEL DE INTERFERÊNCIA. AF_01/2015</t>
  </si>
  <si>
    <t xml:space="preserve">ESCAVAÇÃO MECANIZADA DE VALA COM PROF. MAIOR QUE 3,0 M ATÉ 4,5 M(MÉDIA ENTRE MONTANTE E JUSANTE/UMA COMPOSIÇÃO POR TRECHO), COM ESCAVADEIRA HIDRÁULICA (0,8 M3/111 HP), LARG. MENOR QUE 1,5 M, EM SOLO DE 1A CATEGORIA, EM LOCAIS COM ALTO NÍVEL DE INTERFERÊNCIA. AF_01/2015</t>
  </si>
  <si>
    <t xml:space="preserve">ESCAVAÇÃO MECANIZADA DE VALA COM PROF. DE 3,0 M ATÉ 4,5 M(MÉDIA ENTRE MONTANTE E JUSANTE/UMA COMPOSIÇÃO POR TRECHO), COM ESCAVADEIRA HIDRÁULICA (1,2 M3/155 HP), LARG. DE 1,5 M A 2,5 M, EM SOLO DE 1A CATEGORIA, EM LOCAIS COM ALTO NÍVEL DE INTERFERÊNCIA. AF_01/2015</t>
  </si>
  <si>
    <t xml:space="preserve">ESCAVAÇÃO MECANIZADA DE VALA COM PROF. MAIOR QUE 4,5 M ATÉ 6,0 M(MÉDIA ENTRE MONTANTE E JUSANTE/UMA COMPOSIÇÃO POR TRECHO), COM ESCAVADEIRA HIDRÁULICA (1,2 M3/155 HP), LARG. MENOR QUE 1,5 M, EM SOLO DE 1A CATEGORIA, EM LOCAIS COM ALTO NÍVEL DE INTERFERÊNCIA. AF_01/2015</t>
  </si>
  <si>
    <t xml:space="preserve">ESCAVAÇÃO MECANIZADA DE VALA COM PROF. MAIOR QUE 4,5 M ATÉ 6,0 M(MÉDIA ENTRE MONTANTE E JUSANTE/UMA COMPOSIÇÃO POR TRECHO), COM ESCAVADEIRA HIDRÁULICA (1,2 M3/155 HP), LARG. DE 1,5 M A 2,5 M, EM SOLO DE 1A CATEGORIA, EM LOCAIS COM ALTO NÍVEL DE INTERFERÊNCIA. AF_01/2015</t>
  </si>
  <si>
    <t xml:space="preserve">ESCAVAÇÃO MECANIZADA DE VALA COM PROF. ATÉ 1,5 M(MÉDIA ENTRE MONTANTE E JUSANTE/UMA COMPOSIÇÃO POR TRECHO), COM ESCAVADEIRA HIDRÁULICA (0,8 M3), LARG. DE 1,5M A 2,5 M, EM SOLO DE 1A CATEGORIA, LOCAIS COM BAIXO NÍVEL DE INTERFERÊNCIA. AF_01/2015</t>
  </si>
  <si>
    <t xml:space="preserve">ESCAVAÇÃO MECANIZADA DE VALA COM PROF. MAIOR QUE 1,5 M E ATÉ 3,0 M(MÉDIA ENTRE MONTANTE E JUSANTE/UMA COMPOSIÇÃO POR TRECHO), COM ESCAVADEIRA HIDRÁULICA (0,8 M3/111 HP), LARG. MENOR QUE 1,5 M, EM SOLO DE 1A CATEGORIA, LOCAIS COM BAIXO NÍVEL DE INTERFERÊNCIA. AF_01/2015</t>
  </si>
  <si>
    <t xml:space="preserve">ESCAVAÇÃO MECANIZADA DE VALA COM PROF. MAIOR QUE 1,5 M ATÉ 3,0 M (MÉDIA ENTRE MONTANTE E JUSANTE/UMA COMPOSIÇÃO POR TRECHO), COM ESCAVADEIRA HIDRÁULICA (0,8 M3/111 HP), LARG. DE 1,5 M A 2,5 M, EM SOLO DE 1A CATEGORIA, LOCAIS COM BAIXO NÍVEL DE INTERFERÊNCIA. AF_01/2015</t>
  </si>
  <si>
    <t xml:space="preserve">ESCAVAÇÃO MECANIZADA DE VALA COM PROF. MAIOR QUE 3,0 M ATÉ 4,5 M (MÉDIA ENTRE MONTANTE E JUSANTE/UMA COMPOSIÇÃO POR TRECHO), COM ESCAVADEIRA HIDRÁULICA (0,8 M3/111 HP), LARG. MENOR QUE 1,5 M, EM SOLO DE 1A CATEGORIA, LOCAIS COM BAIXO NÍVEL DE INTERFERÊNCIA. AF_01/2015</t>
  </si>
  <si>
    <t xml:space="preserve">ESCAVAÇÃO MECANIZADA DE VALA COM PROF. MAIOR QUE 3,0 M ATÉ 4,5 M (MÉDIA ENTRE MONTANTE E JUSANTE/UMA COMPOSIÇÃO POR TRECHO), COM ESCAVADEIRA HIDRÁULICA (1,2 M3/155 HP), LARG. DE 1,5 M A 2,5 M, EM SOLO DE 1A CATEGORIA, LOCAIS COM BAIXO NÍVEL DE INTERFERÊNCIA. AF_01/2015</t>
  </si>
  <si>
    <t xml:space="preserve">ESCAVAÇÃO MECANIZADA DE VALA COM PROF. MAIOR QUE 4,5 M ATÉ 6,0 M (MÉDIA ENTRE MONTANTE E JUSANTE/UMA COMPOSIÇÃO POR TRECHO), COM ESCAVADEIRA HIDRÁULICA (1,2 M3/155 HP), LARG. MENOR QUE 1,5 M, EM SOLO DE 1A CATEGORIA, LOCAIS COM BAIXO NÍVEL DE INTERFERÊNCIA. AF_01/2015</t>
  </si>
  <si>
    <t xml:space="preserve">ESCAVAÇÃO MECANIZADA DE VALA COM PROF. MAIOR QUE 4,5 M ATÉ 6,0 M (MÉDIA ENTRE MONTANTE E JUSANTE/UMA COMPOSIÇÃO POR TRECHO), COM ESCAVADEIRA HIDRÁULICA (1,2 M3/155 HP), LARG. DE 1,5 M A 2,5 M, EM SOLO DE 1A CATEGORIA, LOCAIS COM BAIXO NÍVEL DE INTERFERÊNCIA. AF_01/2015</t>
  </si>
  <si>
    <t xml:space="preserve">ESCAVAÇÃO MECANIZADA DE VALA COM PROF. ATÉ 1,5 M (MÉDIA ENTRE MONTANTE E JUSANTE/UMA COMPOSIÇÃO POR TRECHO), COM RETROESCAVADEIRA (0,26 M3/88 HP), LARG. MENOR QUE 0,8 M, EM SOLO DE 1A CATEGORIA, EM LOCAIS COM ALTO NÍVEL DE INTERFERÊNCIA. AF_01/2015</t>
  </si>
  <si>
    <t xml:space="preserve">ESCAVAÇÃO MECANIZADA DE VALA COM PROF. ATÉ 1,5 M (MÉDIA ENTRE MONTANTE E JUSANTE/UMA COMPOSIÇÃO POR TRECHO), COM RETROESCAVADEIRA (0,26 M3/88 HP), LARG. DE 0,8 M A 1,5 M, EM SOLO DE 1A CATEGORIA, EM LOCAIS COM ALTO NÍVEL DE INTERFERÊNCIA. AF_01/2015</t>
  </si>
  <si>
    <t xml:space="preserve">ESCAVAÇÃO MECANIZADA DE VALA COM PROF. MAIOR QUE 1,5 M ATÉ 3,0 M (MÉDIA ENTRE MONTANTE E JUSANTE/UMA COMPOSIÇÃO POR TRECHO), COM RETROESCAVADEIRA (0,26 M3/88 HP), LARG. MENOR QUE 0,8 M, EM SOLO DE 1A CATEGORIA, EM LOCAIS COM ALTO NÍVEL DE INTERFERÊNCIA.AF_01/2015</t>
  </si>
  <si>
    <t xml:space="preserve">ESCAVAÇÃO MECANIZADA DE VALA COM PROF. MAIOR QUE 1,5 M ATÉ 3,0 M (MÉDIA ENTRE MONTANTE E JUSANTE/UMA COMPOSIÇÃO POR TRECHO), COM RETROESCAVADEIRA (0,26 M3/ POTÊNCIA:88 HP), LARGURA DE 0,8 M A 1,5 M, EM SOLO DE 1A CATEGORIA, EM LOCAIS COM ALTO NÍVEL DE INTERFERÊNCIA. AF_01/2015</t>
  </si>
  <si>
    <t xml:space="preserve">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</si>
  <si>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 xml:space="preserve">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</si>
  <si>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 xml:space="preserve">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</si>
  <si>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 xml:space="preserve">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</si>
  <si>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 xml:space="preserve">ESCAVAÇÃO MANUAL DE VALA COM PROFUNDIDADE MENOR OU IGUAL A 1,30 M. AF_03/2016</t>
  </si>
  <si>
    <t xml:space="preserve">ATERRO MECANIZADO DE VALA COM ESCAVADEIRA HIDRÁULICA (CAPACIDADE DA CAÇAMBA: 0,8 M³ / POTÊNCIA: 111 HP), LARGURA DE 1,5 A 2,5 M, PROFUNDIDADE ATÉ 1,5 M, COM SOLO ARGILO-ARENOSO. AF_05/2016</t>
  </si>
  <si>
    <t xml:space="preserve">ATERRO MECANIZADO DE VALA COM ESCAVADEIRA HIDRÁULICA (CAPACIDADE DA CAÇAMBA: 0,8 M³ / POTÊNCIA: 111 HP), LARGURA ATÉ 1,5 M, PROFUNDIDADE DE 1,5 A 3,0 M, COM SOLO ARGILO-ARENOSO. AF_05/2016</t>
  </si>
  <si>
    <t xml:space="preserve">ATERRO MECANIZADO DE VALA COM ESCAVADEIRA HIDRÁULICA (CAPACIDADE DA CAÇAMBA: 0,8 M³ / POTÊNCIA: 111 HP), LARGURA DE 1,5 A 2,5 M, PROFUNDIDADE DE 1,5 A 3,0 M, COM SOLO ARGILO-ARENOSO. AF_05/2016</t>
  </si>
  <si>
    <t xml:space="preserve">ATERRO MECANIZADO DE VALA COM ESCAVADEIRA HIDRÁULICA (CAPACIDADE DA CAÇAMBA: 0,8 M³ / POTÊNCIA: 111 HP), LARGURA ATÉ 1,5 M, PROFUNDIDADE DE 3,0 A 4,5 M, COM SOLO ARGILO-ARENOSO. AF_05/2016</t>
  </si>
  <si>
    <t xml:space="preserve">ATERRO MECANIZADO DE VALA COM ESCAVADEIRA HIDRÁULICA (CAPACIDADE DA CAÇAMBA: 0,8 M³ / POTÊNCIA: 111 HP), LARGURA DE 1,5 A 2,5 M, PROFUNDIDADE DE 3,0 A 4,5 M, COM SOLO ARGILO-ARENOSO. AF_05/2016</t>
  </si>
  <si>
    <t xml:space="preserve">ATERRO MECANIZADO DE VALA COM ESCAVADEIRA HIDRÁULICA (CAPACIDADE DA CAÇAMBA: 0,8 M³ / POTÊNCIA: 111 HP), LARGURA ATÉ 1,5 M, PROFUNDIDADE DE 4,5 A 6,0 M, COM SOLO ARGILO-ARENOSO. AF_05/2016</t>
  </si>
  <si>
    <t xml:space="preserve">ATERRO MECANIZADO DE VALA COM ESCAVADEIRA HIDRÁULICA (CAPACIDADE DA CAÇAMBA: 0,8 M³ / POTÊNCIA: 111 HP), LARGURA DE 1,5 A 2,5 M, PROFUNDIDADE DE 4,5 A 6,0 M, COM SOLO ARGILO-ARENOSO. AF_05/2016</t>
  </si>
  <si>
    <t xml:space="preserve">ATERRO MECANIZADO DE VALA COM RETROESCAVADEIRA (CAPACIDADE DA CAÇAMBA DA RETRO: 0,26 M³ / POTÊNCIA: 88 HP), LARGURA ATÉ 0,8 M, PROFUNDIDADE ATÉ 1,5 M, COM SOLO ARGILO-ARENOSO. AF_05/2016</t>
  </si>
  <si>
    <t xml:space="preserve">ATERRO MECANIZADO DE VALA COM RETROESCAVADEIRA (CAPACIDADE DA CAÇAMBA DA RETRO: 0,26 M³ / POTÊNCIA: 88 HP), LARGURA DE 0,8 A 1,5 M, PROFUNDIDADE ATÉ 1,5 M, COM SOLO ARGILO-ARENOSO. AF_05/2016</t>
  </si>
  <si>
    <t xml:space="preserve">ATERRO MECANIZADO DE VALA COM RETROESCAVADEIRA (CAPACIDADE DA CAÇAMBA DA RETRO: 0,26 M³ / POTÊNCIA: 88 HP), LARGURA ATÉ 0,8 M, PROFUNDIDADE DE 1,5 A 3,0 M, COM SOLO ARGILO-ARENOSO. AF_05/2016</t>
  </si>
  <si>
    <t xml:space="preserve">ATERRO MECANIZADO DE VALA COM RETROESCAVADEIRA (CAPACIDADE DA CAÇAMBA DA RETRO: 0,26 M³ / POTÊNCIA: 88 HP), LARGURA DE 0,8 A 1,5 M, PROFUNDIDADE DE 1,5 A 3,0 M, COM SOLO ARGILO-ARENOSO. AF_05/2016</t>
  </si>
  <si>
    <t xml:space="preserve">ATERRO MANUAL DE VALAS COM SOLO ARGILO-ARENOSO E COMPACTAÇÃO MECANIZADA. AF_05/2016</t>
  </si>
  <si>
    <t xml:space="preserve">ATERRO MECANIZADO DE VALA COM ESCAVADEIRA HIDRÁULICA (CAPACIDADE DA CAÇAMBA: 0,8 M³ / POTÊNCIA: 111 HP), LARGURA DE 1,5 A 2,5 M, PROFUNDIDADE ATÉ 1,5 M, COM AREIA PARA ATERRO. AF_05/2016</t>
  </si>
  <si>
    <t xml:space="preserve">ATERRO MECANIZADO DE VALA COM ESCAVADEIRA HIDRÁULICA (CAPACIDADE DA CAÇAMBA: 0,8 M³ / POTÊNCIA: 111 HP), LARGURA ATÉ 1,5 M, PROFUNDIDADE DE 1,5 A 3,0 M, COM AREIA PARA ATERRO. AF_05/2016</t>
  </si>
  <si>
    <t xml:space="preserve">ATERRO MECANIZADO DE VALA COM ESCAVADEIRA HIDRÁULICA (CAPACIDADE DA CAÇAMBA: 0,8 M³ / POTÊNCIA: 111 HP), LARGURA DE 1,5 A 2,5 M, PROFUNDIDADE DE 1,5 A 3,0 M, COM AREIA PARA ATERRO. AF_05/2016</t>
  </si>
  <si>
    <t xml:space="preserve">ATERRO MECANIZADO DE VALA COM ESCAVADEIRA HIDRÁULICA (CAPACIDADE DA CAÇAMBA: 0,8 M³ / POTÊNCIA: 111 HP), LARGURA ATÉ 1,5 M, PROFUNDIDADE DE 3,0 A 4,5 M, COM AREIA PARA ATERRO. AF_05/2016</t>
  </si>
  <si>
    <t xml:space="preserve">ATERRO MECANIZADO DE VALA COM ESCAVADEIRA HIDRÁULICA (CAPACIDADE DA CAÇAMBA: 0,8 M³ / POTÊNCIA: 111 HP), LARGURA DE 1,5 A 2,5 M, PROFUNDIDADE DE 3,0 A 4,5 M, COM AREIA PARA ATERRO. AF_05/2016</t>
  </si>
  <si>
    <t xml:space="preserve">ATERRO MECANIZADO DE VALA COM ESCAVADEIRA HIDRÁULICA (CAPACIDADE DA CAÇAMBA: 0,8 M³ / POTÊNCIA: 111 HP), LARGURA ATÉ 1,5 M, PROFUNDIDADE DE 4,5 A 6,0 M, COM AREIA PARA ATERRO. AF_05/2016</t>
  </si>
  <si>
    <t xml:space="preserve">ATERRO MECANIZADO DE VALA COM ESCAVADEIRA HIDRÁULICA (CAPACIDADE DA CAÇAMBA: 0,8 M³ / POTÊNCIA: 111 HP), LARGURA DE 1,5 A 2,5 M, PROFUNDIDADE DE 4,5 A 6,0 M, COM AREIA PARA ATERRO. AF_05/2016</t>
  </si>
  <si>
    <t xml:space="preserve">ATERRO MECANIZADO DE VALA COM RETROESCAVADEIRA (CAPACIDADE DA CAÇAMBA DA RETRO: 0,26 M³ / POTÊNCIA: 88 HP), LARGURA ATÉ 0,8 M, PROFUNDIDADE ATÉ 1,5 M, COM AREIA PARA ATERRO. AF_05/2016</t>
  </si>
  <si>
    <t xml:space="preserve">ATERRO MECANIZADO DE VALA COM RETROESCAVADEIRA (CAPACIDADE DA CAÇAMBA DA RETRO: 0,26 M³ / POTÊNCIA: 88 HP), LARGURA DE 0,8 A 1,5 M, PROFUNDIDADE ATÉ 1,5 M, COM AREIA PARA ATERRO. AF_05/2016</t>
  </si>
  <si>
    <t xml:space="preserve">ATERRO MECANIZADO DE VALA COM RETROESCAVADEIRA (CAPACIDADE DA CAÇAMBA DA RETRO: 0,26 M³ / POTÊNCIA: 88 HP), LARGURA ATÉ 0,8 M, PROFUNDIDADE DE 1,5 A 3,0 M, COM AREIA PARA ATERRO. AF_05/2016</t>
  </si>
  <si>
    <t xml:space="preserve">ATERRO MECANIZADO DE VALA COM RETROESCAVADEIRA (CAPACIDADE DA CAÇAMBA DA RETRO: 0,26 M³ / POTÊNCIA: 88 HP), LARGURA DE 0,8 A 1,5 M, PROFUNDIDADE DE 1,5 A 3,0 M, COM AREIA PARA ATERRO. AF_05/2016</t>
  </si>
  <si>
    <t xml:space="preserve">ATERRO MANUAL DE VALAS COM AREIA PARA ATERRO E COMPACTAÇÃO MECANIZADA. AF_05/2016</t>
  </si>
  <si>
    <t xml:space="preserve">EXECUÇÃO E COMPACTAÇÃO DE ATERRO COM SOLO PREDOMINANTEMENTE ARGILOSO - EXCLUSIVE SOLO, ESCAVAÇÃO, CARGA E TRANSPORTE. AF_11/2019</t>
  </si>
  <si>
    <t xml:space="preserve">EXECUÇÃO E COMPACTAÇÃO DE ATERRO COM SOLO PREDOMINANTEMENTE ARENOSO - EXCLUSIVE SOLO, ESCAVAÇÃO, CARGA E TRANSPORTE. AF_11/2019</t>
  </si>
  <si>
    <t xml:space="preserve">UMEDECIMENTO DE MATERIAL PARA FECHAMENTO DE VALAS.</t>
  </si>
  <si>
    <t xml:space="preserve">REATERRO MECANIZADO DE VALA COM ESCAVADEIRA HIDRÁULICA (CAPACIDADE DA CAÇAMBA: 0,8 M³ / POTÊNCIA: 111 HP), LARGURA DE 1,5 A 2,5 M, PROFUNDIDADE ATÉ 1,5 M, COM SOLO DE 1ª CATEGORIA EM LOCAIS COM ALTO NÍVEL DE INTERFERÊNCIA. AF_04/2016</t>
  </si>
  <si>
    <t xml:space="preserve">REATERRO MECANIZADO DE VALA COM ESCAVADEIRA HIDRÁULICA (CAPACIDADE DA CAÇAMBA: 0,8 M³ / POTÊNCIA: 111 HP), LARGURA ATÉ 1,5 M, PROFUNDIDADE DE 1,5 A 3,0 M, COM SOLO DE 1ª CATEGORIA EM LOCAIS COM ALTO NÍVEL DE INTERFERÊNCIA. AF_04/2016</t>
  </si>
  <si>
    <t xml:space="preserve">REATERRO MECANIZADO DE VALA COM ESCAVADEIRA HIDRÁULICA (CAPACIDADE DA CAÇAMBA: 0,8 M³ / POTÊNCIA: 111 HP), LARGURA DE 1,5 A 2,5 M, PROFUNDIDADE DE 1,5 A 3,0 M, COM SOLO DE 1ª CATEGORIA EM LOCAIS COM ALTO NÍVEL DE INTERFERÊNCIA. AF_04/2016</t>
  </si>
  <si>
    <t xml:space="preserve">REATERRO MECANIZADO DE VALA COM ESCAVADEIRA HIDRÁULICA (CAPACIDADE DA CAÇAMBA: 0,8 M³ / POTÊNCIA: 111 HP), LARGURA ATÉ 1,5 M, PROFUNDIDADE DE 3,0 A 4,5 M COM SOLO DE 1ª CATEGORIA EM LOCAIS COM ALTO NÍVEL DE INTERFERÊNCIA. AF_04/2016</t>
  </si>
  <si>
    <t xml:space="preserve">REATERRO MECANIZADO DE VALA COM ESCAVADEIRA HIDRÁULICA (CAPACIDADE DA CAÇAMBA: 0,8 M³ / POTÊNCIA: 111 HP), LARGURA DE 1,5 A 2,5 M, PROFUNDIDADE DE 3,0  A 4,5 M, COM SOLO (SEM SUBSTITUIÇÃO) DE 1ª CATEGORIA EM LOCAIS COM ALTO NÍVEL DE INTERFERÊNCIA. AF_04/2016</t>
  </si>
  <si>
    <t xml:space="preserve">REATERRO MECANIZADO DE VALA COM ESCAVADEIRA HIDRÁULICA (CAPACIDADE DA CAÇAMBA: 0,8 M³ / POTÊNCIA: 111 HP), LARGURA ATÉ 1,5 M, PROFUNDIDADE DE 4,5 A 6,0 M, COM SOLO DE 1ª CATEGORIA EM LOCAIS COM ALTO NÍVEL DE INTERFERÊNCIA. AF_04/2016</t>
  </si>
  <si>
    <t xml:space="preserve">REATERRO MECANIZADO DE VALA COM ESCAVADEIRA HIDRÁULICA (CAPACIDADE DA CAÇAMBA: 0,8 M³ / POTÊNCIA: 111 HP), LARGURA DE 1,5 A 2,5 M, PROFUNDIDADE DE 4,5 A 6,0 M, COM SOLO DE 1ª CATEGORIA EM LOCAIS COM ALTO NÍVEL DE INTERFERÊNCIA. AF_04/2016</t>
  </si>
  <si>
    <t xml:space="preserve">REATERRO MECANIZADO DE VALA COM ESCAVADEIRA HIDRÁULICA (CAPACIDADE DA CAÇAMBA: 0,8 M³ / POTÊNCIA: 111 HP), LARGURA DE 1,5 A 2,5 M, PROFUNDIDADE ATÉ 1,5 M, COM SOLO DE 1ª CATEGORIA EM LOCAIS COM BAIXO NÍVEL DE INTERFERÊNCIA. AF_04/2016</t>
  </si>
  <si>
    <t xml:space="preserve">REATERRO MECANIZADO DE VALA COM ESCAVADEIRA HIDRÁULICA (CAPACIDADE DA CAÇAMBA: 0,8 M³ / POTÊNCIA: 111 HP), LARGURA ATÉ 1,5 M, PROFUNDIDADE DE 1,5 A 3,0 M, COM SOLO DE 1ª CATEGORIA EM LOCAIS COM BAIXO NÍVEL DE INTERFERÊNCIA. AF_04/2016</t>
  </si>
  <si>
    <t xml:space="preserve">REATERRO MECANIZADO DE VALA COM ESCAVADEIRA HIDRÁULICA (CAPACIDADE DA CAÇAMBA: 0,8 M³ / POTÊNCIA: 111 HP), LARGURA DE 1,5 A 2,5 M, PROFUNDIDADE DE 1,5 A 3,0 M, COM SOLO (SEM SUBSTITUIÇÃO) DE 1ª CATEGORIA EM LOCAIS COM BAIXO NÍVEL DE INTERFERÊNCIA. AF_04/2016</t>
  </si>
  <si>
    <t xml:space="preserve">REATERRO MECANIZADO DE VALA COM ESCAVADEIRA HIDRÁULICA (CAPACIDADE DA CAÇAMBA: 0,8 M³ / POTÊNCIA: 111 HP), LARGURA ATÉ 1,5 M, PROFUNDIDADE DE 3,0 A 4,5 M, COM SOLO DE 1ª CATEGORIA EM LOCAIS COM BAIXO NÍVEL DE INTERFERÊNCIA. AF_04/2016</t>
  </si>
  <si>
    <t xml:space="preserve">REATERRO MECANIZADO DE VALA COM ESCAVADEIRA HIDRÁULICA (CAPACIDADE DA CAÇAMBA: 0,8 M³ / POTÊNCIA: 111 HP), LARGURA DE 1,5 A 2,5 M, PROFUNDIDADE DE 3,0 A 4,5 M, COM SOLO (SEM SUBSTITUIÇÃO) DE 1ª CATEGORIA EM LOCAIS COM BAIXO NÍVEL DE INTERFERÊNCIA. AF_04/2016</t>
  </si>
  <si>
    <t xml:space="preserve">REATERRO MECANIZADO DE VALA COM ESCAVADEIRA HIDRÁULICA (CAPACIDADE DA CAÇAMBA: 0,8 M³ / POTÊNCIA: 111 HP), LARGURA ATÉ 1,5 M, PROFUNDIDADE DE 4,5 A 6,0 M, COM SOLO DE 1ª CATEGORIA EM LOCAIS COM BAIXO NÍVEL DE INTERFERÊNCIA. AF_04/2016</t>
  </si>
  <si>
    <t xml:space="preserve">REATERRO MECANIZADO DE VALA COM ESCAVADEIRA HIDRÁULICA (CAPACIDADE DA CAÇAMBA: 0,8 M³ / POTÊNCIA: 111 HP), LARGURA DE 1,5 A 2,5 M, PROFUNDIDADE DE 4,5 A 6,0 M, COM SOLO (SEM SUBSTITUIÇÃO) DE 1ª CATEGORIA EM LOCAIS COM BAIXO NÍVEL DE INTERFERÊNCIA. AF_04/2016</t>
  </si>
  <si>
    <t xml:space="preserve">REATERRO MECANIZADO DE VALA COM RETROESCAVADEIRA (CAPACIDADE DA CAÇAMBA DA RETRO: 0,26 M³ / POTÊNCIA: 88 HP), LARGURA ATÉ 0,8 M, PROFUNDIDADE ATÉ 1,5 M, COM SOLO (SEM SUBSTITUIÇÃO) DE 1ª CATEGORIA EM LOCAIS COM ALTO NÍVEL DE INTERFERÊNCIA. AF_04/2016</t>
  </si>
  <si>
    <t xml:space="preserve">REATERRO MECANIZADO DE VALA COM RETROESCAVADEIRA (CAPACIDADE DA CAÇAMBA DA RETRO: 0,26 M³ / POTÊNCIA: 88 HP), LARGURA DE 0,8 A 1,5 M, PROFUNDIDADE ATÉ 1,5 M, COM SOLO DE 1ª CATEGORIA EM LOCAIS COM ALTO NÍVEL DE INTERFERÊNCIA. AF_04/2016</t>
  </si>
  <si>
    <t xml:space="preserve">REATERRO MECANIZADO DE VALA COM RETROESCAVADEIRA (CAPACIDADE DA CAÇAMBA DA RETRO: 0,26 M³ / POTÊNCIA: 88 HP), LARGURA ATÉ 0,8 M, PROFUNDIDADE DE 1,5 A 3,0 M, COM SOLO DE 1ª CATEGORIA EM LOCAIS COM ALTO NÍVEL DE INTERFERÊNCIA. AF_04/2016</t>
  </si>
  <si>
    <t xml:space="preserve">REATERRO MECANIZADO DE VALA COM RETROESCAVADEIRA (CAPACIDADE DA CAÇAMBA DA RETRO: 0,26 M³ / POTÊNCIA: 88 HP), LARGURA DE 0,8 A 1,5 M, PROFUNDIDADE DE 1,5 A 3,0 M, COM SOLO (SEM SUBSTITUIÇÃO) DE 1ª CATEGORIA EM LOCAIS COM ALTO NÍVEL DE INTERFERÊNCIA. AF_04/2016</t>
  </si>
  <si>
    <t xml:space="preserve">REATERRO MECANIZADO DE VALA COM RETROESCAVADEIRA (CAPACIDADE DA CAÇAMBA DA RETRO: 0,26 M³ / POTÊNCIA: 88 HP), LARGURA ATÉ 0,8 M, PROFUNDIDADE ATÉ 1,5 M, COM SOLO DE 1ª CATEGORIA EM LOCAIS COM BAIXO NÍVEL DE INTERFERÊNCIA. AF_04/2016</t>
  </si>
  <si>
    <t xml:space="preserve">REATERRO MECANIZADO DE VALA COM RETROESCAVADEIRA (CAPACIDADE DA CAÇAMBA DA RETRO: 0,26 M³ / POTÊNCIA: 88 HP), LARGURA DE 0,8 A 1,5 M, PROFUNDIDADE ATÉ 1,5 M, COM SOLO DE 1ª CATEGORIA EM LOCAIS COM BAIXO NÍVEL DE INTERFERÊNCIA. AF_04/2016</t>
  </si>
  <si>
    <t xml:space="preserve">REATERRO MECANIZADO DE VALA COM RETROESCAVADEIRA (CAPACIDADE DA CAÇAMBA DA RETRO: 0,26 M³ / POTÊNCIA: 88 HP), LARGURA ATÉ 0,8 M, PROFUNDIDADE DE 1,5 A 3,0 M, COM SOLO DE 1ª CATEGORIA EM LOCAIS COM BAIXO NÍVEL DE INTERFERÊNCIA. AF_04/2016</t>
  </si>
  <si>
    <t xml:space="preserve">REATERRO MECANIZADO DE VALA COM RETROESCAVADEIRA (CAPACIDADE DA CAÇAMBA DA RETRO: 0,26 M³ / POTÊNCIA: 88 HP), LARGURA DE 0,8 A 1,5 M, PROFUNDIDADE DE 1,5 A 3,0 M, COM SOLO (SEM SUBSTITUIÇÃO) DE 1ª CATEGORIA EM LOCAIS COM BAIXO NÍVEL DE INTERFERÊNCIA. AF_04/2016</t>
  </si>
  <si>
    <t xml:space="preserve">REATERRO MANUAL DE VALAS COM COMPACTAÇÃO MECANIZADA. AF_04/2016</t>
  </si>
  <si>
    <t xml:space="preserve">TRANSPORTE COMERCIAL COM CAMINHAO CARROCERIA 9 T, RODOVIA EM LEITO NATURAL</t>
  </si>
  <si>
    <t xml:space="preserve">TXKM</t>
  </si>
  <si>
    <t xml:space="preserve">TRANSPORTE COMERCIAL COM CAMINHAO CARROCERIA 9 T, RODOVIA COM REVESTIMENTO PRIMARIO</t>
  </si>
  <si>
    <t xml:space="preserve">TRANSPORTE COMERCIAL COM CAMINHAO CARROCERIA 9 T, RODOVIA PAVIMENTADA</t>
  </si>
  <si>
    <t xml:space="preserve">CARGA, MANOBRAS E DESCARGA DE AREIA, BRITA, PEDRA DE MAO E SOLOS COM CAMINHAO BASCULANTE 6 M3 (DESCARGA LIVRE)</t>
  </si>
  <si>
    <t xml:space="preserve">T</t>
  </si>
  <si>
    <t xml:space="preserve">CARGA, MANOBRAS E DESCARGA DE BRITA PARA TRATAMENTOS SUPERFICIAIS, COM CAMINHAO BASCULANTE 6 M3</t>
  </si>
  <si>
    <t xml:space="preserve">CARGA, MANOBRAS E DESCARGA DE MISTURA BETUMINOSA A QUENTE, COM CAMINHAO BASCULANTE 6 M3</t>
  </si>
  <si>
    <t xml:space="preserve">CARGA, MANOBRAS E DESCARGA DE MISTURA BETUMINOSA A FRIO, COM CAMINHAO BASCULANTE 6 M3</t>
  </si>
  <si>
    <t xml:space="preserve">CARGA, MANOBRAS E DESCARGA DE BRITA PARA BASE DE MACADAME, COM CAMINHAO BASCULANTE 6 M3</t>
  </si>
  <si>
    <t xml:space="preserve">CARGA, MANOBRAS E DESCARGA DE MISTURAS DE SOLOS E AGREGADOS (BASES ESTABILIZADAS EM USINA) COM CAMINHAO BASCULANTE 6 M3</t>
  </si>
  <si>
    <t xml:space="preserve">CARGA, MANOBRAS E DESCARGA DE MATERIAIS DIVERSOS, COM CAMINHAO CARROCERIA 9T (CARGA E DESCARGA MANUAIS)</t>
  </si>
  <si>
    <t xml:space="preserve">M3XKM</t>
  </si>
  <si>
    <t xml:space="preserve">CARGA, MANOBRAS E DESCARGA DE BRITA PARA TRATAMENTOS SUPERFICIAIS, COM CAMINHAO BASCULANTE 6 M3, DESCARGA EM DISTRIBUIDOR</t>
  </si>
  <si>
    <t xml:space="preserve">CARGA, MANOBRAS E DESCARGA DE MISTURA BETUMINOSA A QUENTE, COM CAMINHAO BASCULANTE 6 M3, DESCARGA EM VIBRO-ACABADORA</t>
  </si>
  <si>
    <t xml:space="preserve">CARGA, MANOBRAS E DESCARGA DE DE MISTURA BETUMINOSA A FRIO, COM CAMINHAO BASCULANTE 6 M3, DESCARGA EM VIBRO-ACABADORA</t>
  </si>
  <si>
    <t xml:space="preserve">CARGA, MANOBRAS E DESCARGA DE BRITA PARA BASE DE MACADAME, COM CAMINHAO BASCULANTE 6 M3, DESCARGA EM DISTRIBUIDOR</t>
  </si>
  <si>
    <t xml:space="preserve">CARGA, MANOBRAS E DESCARGA DE MISTURAS DE SOLOS E AGREGADOS, COM CAMINHAO BASCULANTE 6 M3, DESCARGA EM DISTRIBUIDOR</t>
  </si>
  <si>
    <t xml:space="preserve">CARGA, MANOBRAS E DESCARGA DE MATERIAIS DIVERSOS, COM CAMINHAO BASCULANTE 6M3 (CARGA E DESCARGA MANUAIS)</t>
  </si>
  <si>
    <t xml:space="preserve">CARGA MANUAL DE ENTULHO EM CAMINHAO BASCULANTE 6 M3</t>
  </si>
  <si>
    <t xml:space="preserve">CARGA E DESCARGA MECANIZADAS DE ENTULHO EM CAMINHAO BASCULANTE 6 M3</t>
  </si>
  <si>
    <t xml:space="preserve">TRANSPORTE DE ENTULHO COM CAMINHÃO BASCULANTE 6 M3, RODOVIA PAVIMENTADA, DMT ATE 0,5 KM</t>
  </si>
  <si>
    <t xml:space="preserve">TRANSPORTE DE ENTULHO COM CAMINHAO BASCULANTE 6 M3, RODOVIA PAVIMENTADA, DMT 0,5 A 1,0 KM</t>
  </si>
  <si>
    <t xml:space="preserve">74010/1</t>
  </si>
  <si>
    <t xml:space="preserve">CARGA E DESCARGA MECANICA DE SOLO UTILIZANDO CAMINHAO BASCULANTE 6,0M3/16T E PA CARREGADEIRA SOBRE PNEUS 128 HP, CAPACIDADE DA CAÇAMBA 1,7 A 2,8 M3, PESO OPERACIONAL 11632 KG</t>
  </si>
  <si>
    <t xml:space="preserve">TRANSPORTE COMERCIAL DE BRITA</t>
  </si>
  <si>
    <t xml:space="preserve">TRANSPORTE DE PAVIMENTACAO REMOVIDA (RODOVIAS NAO URBANAS)</t>
  </si>
  <si>
    <t xml:space="preserve">TRANSPORTE COM CAMINHÃO BASCULANTE 10 M3 DE MASSA ASFALTICA PARA PAVIMENTAÇÃO URBANA</t>
  </si>
  <si>
    <t xml:space="preserve">TRANSPORTE COM CAMINHÃO BASCULANTE DE 6 M3, EM VIA URBANA EM LEITO NATURAL (UNIDADE: M3XKM). AF_01/2018</t>
  </si>
  <si>
    <t xml:space="preserve">TRANSPORTE COM CAMINHÃO BASCULANTE DE 6 M3, EM VIA URBANA EM REVESTIMENTO PRIMÁRIO (UNIDADE: M3XKM). AF_01/2018</t>
  </si>
  <si>
    <t xml:space="preserve">TRANSPORTE COM CAMINHÃO BASCULANTE DE 6 M3, EM VIA URBANA PAVIMENTADA, DMT ATÉ 30 KM (UNIDADE: M3XKM). AF_01/2018</t>
  </si>
  <si>
    <t xml:space="preserve">TRANSPORTE COM CAMINHÃO BASCULANTE DE 6 M3, EM VIA URBANA PAVIMENTADA, DMT ACIMA DE 30 KM (UNIDADE: M3XKM). AF_01/2018</t>
  </si>
  <si>
    <t xml:space="preserve">TRANSPORTE COM CAMINHÃO BASCULANTE DE 6 M3, EM VIA URBANA EM LEITO NATURAL (UNIDADE: TXKM). AF_01/2018</t>
  </si>
  <si>
    <t xml:space="preserve">TRANSPORTE COM CAMINHÃO BASCULANTE DE 6 M3, EM VIA URBANA EM REVESTIMENTO PRIMÁRIO (UNIDADE: TXKM). AF_01/2018</t>
  </si>
  <si>
    <t xml:space="preserve">TRANSPORTE COM CAMINHÃO BASCULANTE DE 6 M3, EM VIA URBANA PAVIMENTADA, DMT ATÉ 30 KM (UNIDADE: TXKM). AF_01/2018</t>
  </si>
  <si>
    <t xml:space="preserve">TRANSPORTE COM CAMINHÃO BASCULANTE DE 6 M3, EM VIA URBANA PAVIMENTADA, DMT ACIMA DE 30 KM (UNIDADE: TXKM). AF_01/2018</t>
  </si>
  <si>
    <t xml:space="preserve">PREPARO DE FUNDO DE VALA COM LARGURA MENOR QUE 1,5 M, EM LOCAL COM NÍVEL BAIXO DE INTERFERÊNCIA. AF_06/2016</t>
  </si>
  <si>
    <t xml:space="preserve">PREPARO DE FUNDO DE VALA  COM LARGURA MENOR QUE 1,5 M, EM LOCAL COM NÍVEL ALTO DE INTERFERÊNCIA. AF_06/2016</t>
  </si>
  <si>
    <t xml:space="preserve">PREPARO DE FUNDO DE VALA COM LARGURA MAIOR OU IGUAL A 1,5 M E MENOR QUE 2,5 M, EM LOCAL COM NÍVEL BAIXO DE INTERFERÊNCIA. AF_06/2016</t>
  </si>
  <si>
    <t xml:space="preserve">PREPARO DE FUNDO DE VALA  COM LARGURA MAIOR OU IGUAL A 1,5 M E MENOR QUE 2,5 M, EM LOCAL COM NÍVEL ALTO DE INTERFERÊNCIA. AF_06/2016</t>
  </si>
  <si>
    <t xml:space="preserve">LASTRO DE VALA COM PREPARO DE FUNDO, LARGURA MENOR QUE 1,5 M, COM CAMADA DE AREIA, LANÇAMENTO MANUAL, EM LOCAL COM NÍVEL BAIXO DE INTERFERÊNCIA. AF_06/2016</t>
  </si>
  <si>
    <t xml:space="preserve">LASTRO DE VALA COM PREPARO DE FUNDO, LARGURA MENOR QUE 1,5 M, COM CAMADA DE BRITA, LANÇAMENTO MANUAL, EM LOCAL COM NÍVEL BAIXO DE INTERFERÊNCIA. AF_06/2016</t>
  </si>
  <si>
    <t xml:space="preserve">LASTRO DE VALA COM PREPARO DE FUNDO, LARGURA MENOR QUE 1,5 M, COM CAMADA DE AREIA, LANÇAMENTO MANUAL, EM LOCAL COM NÍVEL ALTO DE INTERFERÊNCIA. AF_06/2016</t>
  </si>
  <si>
    <t xml:space="preserve">LASTRO DE VALA COM PREPARO DE FUNDO, LARGURA MENOR QUE 1,5 M, COM CAMADA DE BRITA, LANÇAMENTO MANUAL, EM LOCAL COM NÍVEL ALTO DE INTERFERÊNCIA. AF_06/2016</t>
  </si>
  <si>
    <t xml:space="preserve">LASTRO COM PREPARO DE FUNDO, LARGURA MAIOR OU IGUAL A 1,5 M, COM CAMADA DE AREIA, LANÇAMENTO MANUAL, EM LOCAL COM NÍVEL BAIXO DE INTERFERÊNCIA. AF_06/2016</t>
  </si>
  <si>
    <t xml:space="preserve">LASTRO COM PREPARO DE FUNDO, LARGURA MAIOR OU IGUAL A 1,5 M, COM CAMADA DE BRITA, LANÇAMENTO MANUAL, EM LOCAL COM NÍVEL BAIXO DE INTERFERÊNCIA. AF_06/2016</t>
  </si>
  <si>
    <t xml:space="preserve">LASTRO COM PREPARO DE FUNDO, LARGURA MAIOR OU IGUAL A 1,5 M, COM CAMADA DE AREIA, LANÇAMENTO MANUAL, EM LOCAL COM NÍVEL ALTO DE INTERFERÊNCIA. AF_06/2016</t>
  </si>
  <si>
    <t xml:space="preserve">LASTRO COM PREPARO DE FUNDO, LARGURA MAIOR OU IGUAL A 1,5 M, COM CAMADA DE BRITA, LANÇAMENTO MANUAL, EM LOCAL COM NÍVEL ALTO DE INTERFERÊNCIA. AF_06/2016</t>
  </si>
  <si>
    <t xml:space="preserve">LASTRO DE VALA COM PREPARO DE FUNDO, LARGURA MENOR QUE 1,5 M, COM CAMADA DE AREIA, LANÇAMENTO MECANIZADO, EM LOCAL COM NÍVEL BAIXO DE INTERFERÊNCIA. AF_06/2016</t>
  </si>
  <si>
    <t xml:space="preserve">LASTRO DE VALA COM PREPARO DE FUNDO, LARGURA MENOR QUE 1,5 M, COM CAMADA DE BRITA, LANÇAMENTO MECANIZADO, EM LOCAL COM NÍVEL BAIXO DE INTERFERÊNCIA. AF_06/2016</t>
  </si>
  <si>
    <t xml:space="preserve">LASTRO DE VALA COM PREPARO DE FUNDO, LARGURA MENOR QUE 1,5 M, COM CAMADA DE AREIA, LANÇAMENTO MECANIZADO, EM LOCAL COM NÍVEL ALTO DE INTERFERÊNCIA. AF_06/2016</t>
  </si>
  <si>
    <t xml:space="preserve">LASTRO DE VALA COM PREPARO DE FUNDO, LARGURA MENOR QUE 1,5 M, COM CAMADA DE BRITA, LANÇAMENTO MECANIZADO, EM LOCAL COM NÍVEL ALTO DE INTERFERÊNCIA. AF_06/2016</t>
  </si>
  <si>
    <t xml:space="preserve">LASTRO COM PREPARO DE FUNDO, LARGURA MAIOR OU IGUAL A 1,5 M, COM CAMADA DE AREIA, LANÇAMENTO MECANIZADO, EM LOCAL COM NÍVEL BAIXO DE INTERFERÊNCIA. AF_06/2016</t>
  </si>
  <si>
    <t xml:space="preserve">LASTRO COM PREPARO DE FUNDO, LARGURA MAIOR OU IGUAL A 1,5 M, COM CAMADA DE BRITA, LANÇAMENTO MECANIZADO, EM LOCAL COM NÍVEL BAIXO DE INTERFERÊNCIA. AF_06/2016</t>
  </si>
  <si>
    <t xml:space="preserve">LASTRO COM PREPARO DE FUNDO, LARGURA MAIOR OU IGUAL A 1,5 M, COM CAMADA DE AREIA, LANÇAMENTO MECANIZADO, EM LOCAL COM NÍVEL ALTO DE INTERFERÊNCIA. AF_06/2016</t>
  </si>
  <si>
    <t xml:space="preserve">LASTRO COM PREPARO DE FUNDO, LARGURA MAIOR OU IGUAL A 1,5 M, COM CAMADA DE BRITA, LANÇAMENTO MECANIZADO, EM LOCAL COM NÍVEL ALTO DE INTERFERÊNCIA. AF_06/2016</t>
  </si>
  <si>
    <t xml:space="preserve">FORNECIMENTO E LANCAMENTO DE BRITA N. 4</t>
  </si>
  <si>
    <t xml:space="preserve">FORNECIMENTO E ASSENTAMENTO DE BRITA 2-DRENOS E FILTROS   MM</t>
  </si>
  <si>
    <t xml:space="preserve">74005/1</t>
  </si>
  <si>
    <t xml:space="preserve">COMPACTACAO MECANICA, SEM CONTROLE DO GC (C/COMPACTADOR PLACA 400 KG)</t>
  </si>
  <si>
    <t xml:space="preserve">UMIDIFICAÇÃO DE MATERIAL PARA VALAS COM CAMINHÃO PIPA 10000L. AF_11/2016</t>
  </si>
  <si>
    <t xml:space="preserve">ALVENARIA EM TIJOLO CERAMICO MACICO 5X10X20CM 1 VEZ (ESPESSURA 20CM), ASSENTADO COM ARGAMASSA TRACO 1:2:8 (CIMENTO, CAL E AREIA)</t>
  </si>
  <si>
    <t xml:space="preserve">ALVENARIA EM TIJOLO CERAMICO MACICO 5X10X20CM 1 1/2 VEZ (ESPESSURA 30CM), ASSENTADO COM ARGAMASSA TRACO 1:2:8 (CIMENTO, CAL E AREIA)</t>
  </si>
  <si>
    <t xml:space="preserve">ALVENARIA DE VEDAÇÃO DE BLOCOS CERÂMICOS FURADOS NA VERTICAL DE 9X19X39CM (ESPESSURA 9CM) DE PAREDES COM ÁREA LÍQUIDA MENOR QUE 6M² SEM VÃOS E ARGAMASSA DE ASSENTAMENTO COM PREPARO EM BETONEIRA. AF_06/2014</t>
  </si>
  <si>
    <t xml:space="preserve">ALVENARIA DE VEDAÇÃO DE BLOCOS CERÂMICOS FURADOS NA VERTICAL DE 9X19X39CM (ESPESSURA 9CM) DE PAREDES COM ÁREA LÍQUIDA MENOR QUE 6M² SEM VÃOS E ARGAMASSA DE ASSENTAMENTO COM PREPARO MANUAL. AF_06/2014</t>
  </si>
  <si>
    <t xml:space="preserve">ALVENARIA DE VEDAÇÃO DE BLOCOS CERÂMICOS FURADOS NA VERTICAL DE 14X19X39CM (ESPESSURA 14CM) DE PAREDES COM ÁREA LÍQUIDA MENOR QUE 6M² SEM VÃOS E ARGAMASSA DE ASSENTAMENTO COM PREPARO EM BETONEIRA. AF_06/2014</t>
  </si>
  <si>
    <t xml:space="preserve">ALVENARIA DE VEDAÇÃO DE BLOCOS CERÂMICOS FURADOS NA VERTICAL DE 14X19X39CM (ESPESSURA 14CM) DE PAREDES COM ÁREA LÍQUIDA MENOR QUE 6M² SEM VÃOS E ARGAMASSA DE ASSENTAMENTO COM PREPARO MANUAL. AF_06/2014</t>
  </si>
  <si>
    <t xml:space="preserve">ALVENARIA DE VEDAÇÃO DE BLOCOS CERÂMICOS FURADOS NA VERTICAL DE 19X19X39CM (ESPESSURA 19CM) DE PAREDES COM ÁREA LÍQUIDA MENOR QUE 6M² SEM VÃOS E ARGAMASSA DE ASSENTAMENTO COM PREPARO EM BETONEIRA. AF_06/2014</t>
  </si>
  <si>
    <t xml:space="preserve">ALVENARIA DE VEDAÇÃO DE BLOCOS CERÂMICOS FURADOS NA VERTICAL DE 19X19X39CM (ESPESSURA 19CM) DE PAREDES COM ÁREA LÍQUIDA MENOR QUE 6M² SEM VÃOS E ARGAMASSA DE ASSENTAMENTO COM PREPARO MANUAL. AF_06/2014</t>
  </si>
  <si>
    <t xml:space="preserve">ALVENARIA DE VEDAÇÃO DE BLOCOS CERÂMICOS FURADOS NA VERTICAL DE 9X19X39CM (ESPESSURA 9CM) DE PAREDES COM ÁREA LÍQUIDA MAIOR OU IGUAL A 6M² SEM VÃOS E ARGAMASSA DE ASSENTAMENTO COM PREPARO EM BETONEIRA. AF_06/2014</t>
  </si>
  <si>
    <t xml:space="preserve">ALVENARIA DE VEDAÇÃO DE BLOCOS CERÂMICOS FURADOS NA VERTICAL DE 9X19X39CM (ESPESSURA 9CM) DE PAREDES COM ÁREA LÍQUIDA MAIOR OU IGUAL A 6M² SEM VÃOS E ARGAMASSA DE ASSENTAMENTO COM PREPARO MANUAL. AF_06/2014</t>
  </si>
  <si>
    <t xml:space="preserve">ALVENARIA DE VEDAÇÃO DE BLOCOS CERÂMICOS FURADOS NA VERTICAL DE 14X19X39CM (ESPESSURA 14CM) DE PAREDES COM ÁREA LÍQUIDA MAIOR OU IGUAL A 6M² SEM VÃOS E ARGAMASSA DE ASSENTAMENTO COM PREPARO EM BETONEIRA. AF_06/2014</t>
  </si>
  <si>
    <t xml:space="preserve">ALVENARIA DE VEDAÇÃO DE BLOCOS CERÂMICOS FURADOS NA VERTICAL DE 14X19X39CM (ESPESSURA 14CM) DE PAREDES COM ÁREA LÍQUIDA MAIOR OU IGUAL A 6M² SEM VÃOS E ARGAMASSA DE ASSENTAMENTO COM PREPARO MANUAL. AF_06/2014</t>
  </si>
  <si>
    <t xml:space="preserve">ALVENARIA DE VEDAÇÃO DE BLOCOS CERÂMICOS FURADOS NA VERTICAL DE 19X19X39CM (ESPESSURA 19CM) DE PAREDES COM ÁREA LÍQUIDA MAIOR OU IGUAL A 6M² SEM VÃOS E ARGAMASSA DE ASSENTAMENTO COM PREPARO EM BETONEIRA. AF_06/2014</t>
  </si>
  <si>
    <t xml:space="preserve">ALVENARIA DE VEDAÇÃO DE BLOCOS CERÂMICOS FURADOS NA VERTICAL DE 19X19X39CM (ESPESSURA 19CM) DE PAREDES COM ÁREA LÍQUIDA MAIOR OU IGUAL A 6M² SEM VÃOS E ARGAMASSA DE ASSENTAMENTO COM PREPARO MANUAL. AF_06/2014</t>
  </si>
  <si>
    <t xml:space="preserve">ALVENARIA DE VEDAÇÃO DE BLOCOS CERÂMICOS FURADOS NA VERTICAL DE 9X19X39CM (ESPESSURA 9CM) DE PAREDES COM ÁREA LÍQUIDA MENOR QUE 6M² COM VÃOS E ARGAMASSA DE ASSENTAMENTO COM PREPARO EM BETONEIRA. AF_06/2014</t>
  </si>
  <si>
    <t xml:space="preserve">ALVENARIA DE VEDAÇÃO DE BLOCOS CERÂMICOS FURADOS NA VERTICAL DE 9X19X39CM (ESPESSURA 9CM) DE PAREDES COM ÁREA LÍQUIDA MENOR QUE 6M² COM VÃOS E ARGAMASSA DE ASSENTAMENTO COM PREPARO MANUAL. AF_06/2014</t>
  </si>
  <si>
    <t xml:space="preserve">ALVENARIA DE VEDAÇÃO DE BLOCOS CERÂMICOS FURADOS NA VERTICAL DE 14X19X39CM (ESPESSURA 14CM) DE PAREDES COM ÁREA LÍQUIDA MENOR QUE 6M² COM VÃOS E ARGAMASSA DE ASSENTAMENTO COM PREPARO EM BETONEIRA. AF_06/2014</t>
  </si>
  <si>
    <t xml:space="preserve">ALVENARIA DE VEDAÇÃO DE BLOCOS CERÂMICOS FURADOS NA VERTICAL DE 19X19X39CM (ESPESSURA 19CM) DE PAREDES COM ÁREA LÍQUIDA MENOR QUE 6M² COM VÃOS E ARGAMASSA DE ASSENTAMENTO COM PREPARO EM BETONEIRA. AF_06/2014</t>
  </si>
  <si>
    <t xml:space="preserve">ALVENARIA DE VEDAÇÃO DE BLOCOS CERÂMICOS FURADOS NA VERTICAL DE 19X19X39CM (ESPESSURA 19CM) DE PAREDES COM ÁREA LÍQUIDA MENOR QUE 6M² COM VÃOS E ARGAMASSA DE ASSENTAMENTO COM PREPARO MANUAL. AF_06/2014</t>
  </si>
  <si>
    <t xml:space="preserve">ALVENARIA DE VEDAÇÃO DE BLOCOS CERÂMICOS FURADOS NA VERTICAL DE 9X19X39CM (ESPESSURA 9CM) DE PAREDES COM ÁREA LÍQUIDA MAIOR OU IGUAL A 6M² COM VÃOS E ARGAMASSA DE ASSENTAMENTO COM PREPARO EM BETONEIRA. AF_06/2014</t>
  </si>
  <si>
    <t xml:space="preserve">ALVENARIA DE VEDAÇÃO DE BLOCOS CERÂMICOS FURADOS NA VERTICAL DE 9X19X39CM (ESPESSURA 9CM) DE PAREDES COM ÁREA LÍQUIDA MAIOR OU IGUAL A 6M² COM VÃOS E ARGAMASSA DE ASSENTAMENTO COM PREPARO MANUAL. AF_06/2014</t>
  </si>
  <si>
    <t xml:space="preserve">ALVENARIA DE VEDAÇÃO DE BLOCOS CERÂMICOS FURADOS NA VERTICAL DE 14X19X39CM (ESPESSURA 14CM) DE PAREDES COM ÁREA LÍQUIDA MAIOR OU IGUAL A 6M² COM VÃOS E ARGAMASSA DE ASSENTAMENTO COM PREPARO EM BETONEIRA. AF_06/2014</t>
  </si>
  <si>
    <t xml:space="preserve">ALVENARIA DE VEDAÇÃO DE BLOCOS CERÂMICOS FURADOS NA VERTICAL DE 14X19X39CM (ESPESSURA 14CM) DE PAREDES COM ÁREA LÍQUIDA MAIOR OU IGUAL A 6M² COM VÃOS E ARGAMASSA DE ASSENTAMENTO COM PREPARO MANUAL. AF_06/2014</t>
  </si>
  <si>
    <t xml:space="preserve">ALVENARIA DE VEDAÇÃO DE BLOCOS CERÂMICOS FURADOS NA VERTICAL DE 19X19X39CM (ESPESSURA 19CM) DE PAREDES COM ÁREA LÍQUIDA MAIOR OU IGUAL A 6M² COM VÃOS E ARGAMASSA DE ASSENTAMENTO COM PREPARO EM BETONEIRA. AF_06/2014</t>
  </si>
  <si>
    <t xml:space="preserve">ALVENARIA DE VEDAÇÃO DE BLOCOS CERÂMICOS FURADOS NA VERTICAL DE 19X19X39CM (ESPESSURA 19CM) DE PAREDES COM ÁREA LÍQUIDA MAIOR OU IGUAL A 6M² COM VÃOS E ARGAMASSA DE ASSENTAMENTO COM PREPARO MANUAL. AF_06/2014</t>
  </si>
  <si>
    <t xml:space="preserve">ALVENARIA DE VEDAÇÃO DE BLOCOS CERÂMICOS FURADOS NA HORIZONTAL DE 9X19X19CM (ESPESSURA 9CM) DE PAREDES COM ÁREA LÍQUIDA MENOR QUE 6M² SEM VÃOS E ARGAMASSA DE ASSENTAMENTO COM PREPARO EM BETONEIRA. AF_06/2014</t>
  </si>
  <si>
    <t xml:space="preserve">ALVENARIA DE VEDAÇÃO DE BLOCOS CERÂMICOS FURADOS NA HORIZONTAL DE 9X19X19CM (ESPESSURA 9CM) DE PAREDES COM ÁREA LÍQUIDA MENOR QUE 6M² SEM VÃOS E ARGAMASSA DE ASSENTAMENTO COM PREPARO MANUAL. AF_06/2014</t>
  </si>
  <si>
    <t xml:space="preserve">ALVENARIA DE VEDAÇÃO DE BLOCOS CERÂMICOS FURADOS NA HORIZONTAL DE 11,5X19X19CM (ESPESSURA 11,5CM) DE PAREDES COM ÁREA LÍQUIDA MENOR QUE 6M² SEM VÃOS E ARGAMASSA DE ASSENTAMENTO COM PREPARO EM BETONEIRA. AF_06/2014</t>
  </si>
  <si>
    <t xml:space="preserve">ALVENARIA DE VEDAÇÃO DE BLOCOS CERÂMICOS FURADOS NA HORIZONTAL DE 11,5X19X19CM (ESPESSURA 11,5CM) DE PAREDES COM ÁREA LÍQUIDA MENOR QUE 6M² SEM VÃOS E ARGAMASSA DE ASSENTAMENTO COM PREPARO MANUAL. AF_06/2014</t>
  </si>
  <si>
    <t xml:space="preserve">ALVENARIA DE VEDAÇÃO DE BLOCOS CERÂMICOS FURADOS NA HORIZONTAL DE 9X14X19CM (ESPESSURA 9CM) DE PAREDES COM ÁREA LÍQUIDA MENOR QUE 6M² SEM VÃOS E ARGAMASSA DE ASSENTAMENTO COM PREPARO EM BETONEIRA. AF_06/2014</t>
  </si>
  <si>
    <t xml:space="preserve">ALVENARIA DE VEDAÇÃO DE BLOCOS CERÂMICOS FURADOS NA HORIZONTAL DE 9X14X19CM (ESPESSURA 9CM) DE PAREDES COM ÁREA LÍQUIDA MENOR QUE 6M² SEM VÃOS E ARGAMASSA DE ASSENTAMENTO COM PREPARO MANUAL. AF_06/2014</t>
  </si>
  <si>
    <t xml:space="preserve">ALVENARIA DE VEDAÇÃO DE BLOCOS CERÂMICOS FURADOS NA HORIZONTAL DE 14X9X19CM (ESPESSURA 14CM, BLOCO DEITADO) DE PAREDES COM ÁREA LÍQUIDA MENOR QUE 6M² SEM VÃOS E ARGAMASSA DE ASSENTAMENTO COM PREPARO EM BETONEIRA. AF_06/2014</t>
  </si>
  <si>
    <t xml:space="preserve">ALVENARIA DE VEDAÇÃO DE BLOCOS CERÂMICOS FURADOS NA HORIZONTAL DE 14X9X19CM (ESPESSURA 14CM, BLOCO DEITADO) DE PAREDES COM ÁREA LÍQUIDA MENOR QUE 6M² SEM VÃOS E ARGAMASSA DE ASSENTAMENTO COM PREPARO MANUAL. AF_06/2014</t>
  </si>
  <si>
    <t xml:space="preserve">ALVENARIA DE VEDAÇÃO DE BLOCOS CERÂMICOS FURADOS NA HORIZONTAL DE 9X19X19CM (ESPESSURA 9CM) DE PAREDES COM ÁREA LÍQUIDA MAIOR OU IGUAL A 6M² SEM VÃOS E ARGAMASSA DE ASSENTAMENTO COM PREPARO EM BETONEIRA. AF_06/2014</t>
  </si>
  <si>
    <t xml:space="preserve">ALVENARIA DE VEDAÇÃO DE BLOCOS CERÂMICOS FURADOS NA HORIZONTAL DE 9X19X19CM (ESPESSURA 9CM) DE PAREDES COM ÁREA LÍQUIDA MAIOR OU IGUAL A 6M² SEM VÃOS E ARGAMASSA DE ASSENTAMENTO COM PREPARO MANUAL. AF_06/2014</t>
  </si>
  <si>
    <t xml:space="preserve">ALVENARIA DE VEDAÇÃO DE BLOCOS CERÂMICOS FURADOS NA HORIZONTAL DE 11,5X19X19CM (ESPESSURA 11,5M) DE PAREDES COM ÁREA LÍQUIDA MAIOR OU IGUAL A 6M² SEM VÃOS E ARGAMASSA DE ASSENTAMENTO COM PREPARO EM BETONEIRA. AF_06/2014</t>
  </si>
  <si>
    <t xml:space="preserve">ALVENARIA DE VEDAÇÃO DE BLOCOS CERÂMICOS FURADOS NA HORIZONTAL DE 11,5X19X19CM (ESPESSURA 11,5M) DE PAREDES COM ÁREA LÍQUIDA MAIOR OU IGUAL A 6M² SEM VÃOS E ARGAMASSA DE ASSENTAMENTO COM PREPARO MANUAL. AF_06/2014</t>
  </si>
  <si>
    <t xml:space="preserve">ALVENARIA DE VEDAÇÃO DE BLOCOS CERÂMICOS FURADOS NA HORIZONTAL DE 9X14X19CM (ESPESSURA 9CM) DE PAREDES COM ÁREA LÍQUIDA MAIOR OU IGUAL A 6M² SEM VÃOS E ARGAMASSA DE ASSENTAMENTO COM PREPARO EM BETONEIRA. AF_06/2014</t>
  </si>
  <si>
    <t xml:space="preserve">ALVENARIA DE VEDAÇÃO DE BLOCOS CERÂMICOS FURADOS NA HORIZONTAL DE 9X14X19CM (ESPESSURA 9CM) DE PAREDES COM ÁREA LÍQUIDA MAIOR OU IGUAL A 6M² SEM VÃOS E ARGAMASSA DE ASSENTAMENTO COM PREPARO MANUAL. AF_06/2014</t>
  </si>
  <si>
    <t xml:space="preserve">ALVENARIA DE VEDAÇÃO DE BLOCOS CERÂMICOS FURADOS NA HORIZONTAL DE 14X9X19CM (ESPESSURA 14CM, BLOCO DEITADO) DE PAREDES COM ÁREA LÍQUIDA MAIOR OU IGUAL A 6M² SEM VÃOS E ARGAMASSA DE ASSENTAMENTO COM PREPARO EM BETONEIRA. AF_06/2014</t>
  </si>
  <si>
    <t xml:space="preserve">ALVENARIA DE VEDAÇÃO DE BLOCOS CERÂMICOS FURADOS NA HORIZONTAL DE 14X9X19CM (ESPESSURA 14CM, BLOCO DEITADO) DE PAREDES COM ÁREA LÍQUIDA MAIOR OU IGUAL A 6M² SEM VÃOS E ARGAMASSA DE ASSENTAMENTO COM PREPARO MANUAL. AF_06/2014</t>
  </si>
  <si>
    <t xml:space="preserve">ALVENARIA DE VEDAÇÃO DE BLOCOS CERÂMICOS FURADOS NA HORIZONTAL DE 9X19X19CM (ESPESSURA 9CM) DE PAREDES COM ÁREA LÍQUIDA MENOR QUE 6M² COM VÃOS E ARGAMASSA DE ASSENTAMENTO COM PREPARO EM BETONEIRA. AF_06/2014</t>
  </si>
  <si>
    <t xml:space="preserve">ALVENARIA DE VEDAÇÃO DE BLOCOS CERÂMICOS FURADOS NA HORIZONTAL DE 9X19X19CM (ESPESSURA 9CM) DE PAREDES COM ÁREA LÍQUIDA MENOR QUE 6M² COM VÃOS E ARGAMASSA DE ASSENTAMENTO COM PREPARO MANUAL. AF_06/2014</t>
  </si>
  <si>
    <t xml:space="preserve">ALVENARIA DE VEDAÇÃO DE BLOCOS CERÂMICOS FURADOS NA HORIZONTAL DE 11,5X19X19CM (ESPESSURA 11,5CM) DE PAREDES COM ÁREA LÍQUIDA MENOR QUE 6M² COM VÃOS E ARGAMASSA DE ASSENTAMENTO COM PREPARO EM BETONEIRA. AF_06/2014</t>
  </si>
  <si>
    <t xml:space="preserve">ALVENARIA DE VEDAÇÃO DE BLOCOS CERÂMICOS FURADOS NA HORIZONTAL DE 11,5X19X19CM (ESPESSURA 11,5CM) DE PAREDES COM ÁREA LÍQUIDA MENOR QUE 6M² COM VÃOS E ARGAMASSA DE ASSENTAMENTO COM PREPARO MANUAL. AF_06/2014</t>
  </si>
  <si>
    <t xml:space="preserve">ALVENARIA DE VEDAÇÃO DE BLOCOS CERÂMICOS FURADOS NA HORIZONTAL DE 9X14X19CM (ESPESSURA 9CM) DE PAREDES COM ÁREA LÍQUIDA MENOR QUE 6M² COM VÃOS E ARGAMASSA DE ASSENTAMENTO COM PREPARO EM BETONEIRA. AF_06/2014</t>
  </si>
  <si>
    <t xml:space="preserve">ALVENARIA DE VEDAÇÃO DE BLOCOS CERÂMICOS FURADOS NA HORIZONTAL DE 9X14X19CM (ESPESSURA 9CM) DE PAREDES COM ÁREA LÍQUIDA MENOR QUE 6M² COM VÃOS E ARGAMASSA DE ASSENTAMENTO COM PREPARO MANUAL. AF_06/2014</t>
  </si>
  <si>
    <t xml:space="preserve">ALVENARIA DE VEDAÇÃO DE BLOCOS CERÂMICOS FURADOS NA HORIZONTAL DE 14X9X19CM (ESPESSURA 14CM, BLOCO DEITADO) DE PAREDES COM ÁREA LÍQUIDA MENOR QUE 6M² COM VÃOS E ARGAMASSA DE ASSENTAMENTO COM PREPARO EM BETONEIRA. AF_06/2014</t>
  </si>
  <si>
    <t xml:space="preserve">ALVENARIA DE VEDAÇÃO DE BLOCOS CERÂMICOS FURADOS NA HORIZONTAL DE 14X9X19CM (ESPESSURA 14CM, BLOCO DEITADO) DE PAREDES COM ÁREA LÍQUIDA MENOR QUE 6M² COM VÃOS E ARGAMASSA DE ASSENTAMENTO COM PREPARO MANUAL. AF_06/2014</t>
  </si>
  <si>
    <t xml:space="preserve">ALVENARIA DE VEDAÇÃO DE BLOCOS CERÂMICOS FURADOS NA HORIZONTAL DE 9X19X19CM (ESPESSURA 9CM) DE PAREDES COM ÁREA LÍQUIDA MAIOR OU IGUAL A 6M² COM VÃOS E ARGAMASSA DE ASSENTAMENTO COM PREPARO EM BETONEIRA. AF_06/2014</t>
  </si>
  <si>
    <t xml:space="preserve">ALVENARIA DE VEDAÇÃO DE BLOCOS CERÂMICOS FURADOS NA HORIZONTAL DE 9X19X19CM (ESPESSURA 9CM) DE PAREDES COM ÁREA LÍQUIDA MAIOR OU IGUAL A 6M² COM VÃOS E ARGAMASSA DE ASSENTAMENTO COM PREPARO MANUAL. AF_06/2014</t>
  </si>
  <si>
    <t xml:space="preserve">ALVENARIA DE VEDAÇÃO DE BLOCOS CERÂMICOS FURADOS NA HORIZONTAL DE 11,5X19X19CM (ESPESSURA 11,5CM) DE PAREDES COM ÁREA LÍQUIDA MAIOR OU IGUAL A 6M² COM VÃOS E ARGAMASSA DE ASSENTAMENTO COM PREPARO EM BETONEIRA. AF_06/2014</t>
  </si>
  <si>
    <t xml:space="preserve">ALVENARIA DE VEDAÇÃO DE BLOCOS CERÂMICOS FURADOS NA HORIZONTAL DE 11,5X19X19CM (ESPESSURA 11,5CM) DE PAREDES COM ÁREA LÍQUIDA MAIOR OU IGUAL A 6M² COM VÃOS E ARGAMASSA DE ASSENTAMENTO COM PREPARO MANUAL. AF_06/2014</t>
  </si>
  <si>
    <t xml:space="preserve">ALVENARIA DE VEDAÇÃO DE BLOCOS CERÂMICOS FURADOS NA HORIZONTAL DE 9X14X19CM (ESPESSURA 9CM) DE PAREDES COM ÁREA LÍQUIDA MAIOR OU IGUAL A 6M² COM VÃOS E ARGAMASSA DE ASSENTAMENTO COM PREPARO EM BETONEIRA. AF_06/2014</t>
  </si>
  <si>
    <t xml:space="preserve">ALVENARIA DE VEDAÇÃO DE BLOCOS CERÂMICOS FURADOS NA HORIZONTAL DE 9X14X19CM (ESPESSURA 9CM) DE PAREDES COM ÁREA LÍQUIDA MAIOR OU IGUAL A 6M² COM VÃOS E ARGAMASSA DE ASSENTAMENTO COM PREPARO MANUAL. AF_06/2014</t>
  </si>
  <si>
    <t xml:space="preserve">ALVENARIA DE VEDAÇÃO DE BLOCOS CERÂMICOS FURADOS NA HORIZONTAL DE 14X9X19CM (ESPESSURA 14CM, BLOCO DEITADO) DE PAREDES COM ÁREA LÍQUIDA MAIOR OU IGUAL A 6M² COM VÃOS E ARGAMASSA DE ASSENTAMENTO COM PREPARO EM BETONEIRA. AF_06/2014</t>
  </si>
  <si>
    <t xml:space="preserve">ALVENARIA DE VEDAÇÃO DE BLOCOS CERÂMICOS FURADOS NA HORIZONTAL DE 14X9X19CM (ESPESSURA 14CM, BLOCO DEITADO) DE PAREDES COM ÁREA LÍQUIDA MAIOR OU IGUAL A 6M² COM VÃOS E ARGAMASSA DE ASSENTAMENTO COM PREPARO MANUAL. AF_06/2014</t>
  </si>
  <si>
    <t xml:space="preserve">(COMPOSIÇÃO REPRESENTATIVA) DO SERVIÇO DE ALVENARIA DE VEDAÇÃO DE BLOCOS VAZADOS DE CERÂMICA DE 9X19X19CM (ESPESSURA 9CM), PARA EDIFICAÇÃO HABITACIONAL MULTIFAMILIAR (PRÉDIO). AF_11/2014</t>
  </si>
  <si>
    <t xml:space="preserve">(COMPOSIÇÃO REPRESENTATIVA) DO SERVIÇO DE ALVENARIA DE VEDAÇÃO DE BLOCOS VAZADOS DE CERÂMICA DE 9X19X19CM (ESPESSURA 9CM), PARA EDIFICAÇÃO HABITACIONAL UNIFAMILIAR (CASA) E EDIFICAÇÃO PÚBLICA PADRÃO. AF_11/2014</t>
  </si>
  <si>
    <t xml:space="preserve">(COMPOSIÇÃO REPRESENTATIVA) DO SERVIÇO DE ALVENARIA DE VEDAÇÃO DE BLOCOS VAZADOS DE CERÂMICA DE 14X9X19CM (ESPESSURA 14CM, BLOCO DEITADO), PARA EDIFICAÇÃO HABITACIONAL UNIFAMILIAR (CASA) E EDIFICAÇÃO PÚBLICA PADRÃO. AF_12/2014</t>
  </si>
  <si>
    <t xml:space="preserve">ALVENARIA DE VEDAÇÃO DE BLOCOS CERÂMICOS FURADOS NA VERTICAL DE 14X19X39CM (ESPESSURA 14CM) DE PAREDES COM ÁREA LÍQUIDA MENOR QUE 6M2 COM VÃOS E ARGAMASSA DE ASSENTAMENTO COM PREPARO MANUAL. AF_06/2014</t>
  </si>
  <si>
    <t xml:space="preserve">ALVENARIA DE EMBASAMENTO EM TIJOLOS CERAMICOS MACICOS 5X10X20CM, ASSENTADO  COM ARGAMASSA TRACO 1:2:8 (CIMENTO, CAL E AREIA)</t>
  </si>
  <si>
    <t xml:space="preserve">ALVENARIA ESTRUTURAL DE BLOCOS CERÂMICOS 14X19X39, (ESPESSURA DE 14 CM), PARA PAREDES COM ÁREA LÍQUIDA MENOR QUE 6M², SEM VÃOS, UTILIZANDO PALHETA E ARGAMASSA DE ASSENTAMENTO COM PREPARO EM BETONEIRA. AF_12/2014</t>
  </si>
  <si>
    <t xml:space="preserve">ALVENARIA ESTRUTURAL DE BLOCOS CERÂMICOS 14X19X39, (ESPESSURA DE 14 CM), PARA PAREDES COM ÁREA LÍQUIDA MENOR QUE 6M², SEM VÃOS, UTILIZANDO PALHETA E ARGAMASSA DE ASSENTAMENTO COM PREPARO MANUAL. AF_12/2014</t>
  </si>
  <si>
    <t xml:space="preserve">ALVENARIA ESTRUTURAL DE BLOCOS CERÂMICOS 14X19X39, (ESPESSURA DE 14 CM), PARA PAREDES COM ÁREA LÍQUIDA MAIOR OU IGUAL QUE 6M², SEM VÃOS, UTILIZANDO PALHETA E ARGAMASSA DE ASSENTAMENTO COM PREPARO EM BETONEIRA. AF_12/2014</t>
  </si>
  <si>
    <t xml:space="preserve">ALVENARIA ESTRUTURAL DE BLOCOS CERÂMICOS 14X19X39, (ESPESSURA DE 14 CM), PARA PAREDES COM ÁREA LÍQUIDA MAIOR OU IGUAL QUE 6M², SEM VÃOS, UTILIZANDO PALHETA E ARGAMASSA DE ASSENTAMENTO COM PREPARO MANUAL. AF_12/2014</t>
  </si>
  <si>
    <t xml:space="preserve">ALVENARIA ESTRUTURAL DE BLOCOS CERÂMICOS 14X19X39, (ESPESSURA DE 14 CM), PARA PAREDES COM ÁREA LÍQUIDA MENOR QUE 6M², COM VÃOS, UTILIZANDO PALHETA E ARGAMASSA DE ASSENTAMENTO COM PREPARO EM BETONEIRA. AF_12/2014</t>
  </si>
  <si>
    <t xml:space="preserve">ALVENARIA ESTRUTURAL DE BLOCOS CERÂMICOS 14X19X39, (ESPESSURA DE 14 CM), PARA PAREDES COM ÁREA LÍQUIDA MENOR QUE 6M², COM VÃOS, UTILIZANDO PALHETA E ARGAMASSA DE ASSENTAMENTO COM PREPARO MANUAL. AF_12/2014</t>
  </si>
  <si>
    <t xml:space="preserve">ALVENARIA ESTRUTURAL DE BLOCOS CERÂMICOS 14X19X39, (ESPESSURA DE 14 CM), PARA PAREDES COM ÁREA LÍQUIDA MAIOR OU IGUAL A 6M², COM VÃOS, UTILIZANDO PALHETA E ARGAMASSA DE ASSENTAMENTO COM PREPARO EM BETONEIRA. AF_12/2014</t>
  </si>
  <si>
    <t xml:space="preserve">ALVENARIA ESTRUTURAL DE BLOCOS CERÂMICOS 14X19X39, (ESPESSURA DE 14 CM), PARA PAREDES COM ÁREA LÍQUIDA MAIOR OU IGUAL A 6M², COM VÃOS, UTILIZANDO PALHETA E ARGAMASSA DE ASSENTAMENTO COM PREPARO MANUAL. AF_12/2014</t>
  </si>
  <si>
    <t xml:space="preserve">ALVENARIA ESTRUTURAL DE BLOCOS CERÂMICOS 14X19X29, (ESPESSURA DE 14 CM), PARA PAREDES COM ÁREA LÍQUIDA MENOR QUE 6M², SEM VÃOS, UTILIZANDO PALHETA E ARGAMASSA DE ASSENTAMENTO COM PREPARO EM BETONEIRA. AF_12/2014</t>
  </si>
  <si>
    <t xml:space="preserve">ALVENARIA ESTRUTURAL DE BLOCOS CERÂMICOS 14X19X29, (ESPESSURA DE 14 CM), PARA PAREDES COM ÁREA LÍQUIDA MENOR QUE 6M², SEM VÃOS, UTILIZANDO PALHETA E ARGAMASSA DE ASSENTAMENTO COM PREPARO MANUAL. AF_12/2014</t>
  </si>
  <si>
    <t xml:space="preserve">ALVENARIA ESTRUTURAL DE BLOCOS CERÂMICOS 14X19X29, (ESPESSURA DE 14 CM), PARA PAREDES COM ÁREA LÍQUIDA MAIOR OU IGUAL A 6M2, SEM VÃOS, UTILIZANDO PALHETA E ARGAMASSA DE ASSENTAMENTO COM PREPARO MANUAL. AF_12/2014</t>
  </si>
  <si>
    <t xml:space="preserve">ALVENARIA ESTRUTURAL DE BLOCOS CERÂMICOS 14X19X29, (ESPESSURA DE 14 CM), PARA PAREDES COM ÁREA LÍQUIDA MENOR QUE 6M², COM VÃOS, UTILIZANDO PALHETA E ARGAMASSA DE ASSENTAMENTO COM PREPARO EM BETONEIRA. AF_12/2014</t>
  </si>
  <si>
    <t xml:space="preserve">ALVENARIA ESTRUTURAL DE BLOCOS CERÂMICOS 14X19X29, (ESPESSURA DE 14 CM), PARA PAREDES COM ÁREA LÍQUIDA MENOR QUE 6M², COM VÃOS, UTILIZANDO PALHETA E ARGAMASSA DE ASSENTAMENTO COM PREPARO MANUAL. AF_12/2014</t>
  </si>
  <si>
    <t xml:space="preserve">ALVENARIA ESTRUTURAL DE BLOCOS CERÂMICOS 14X19X29, (ESPESSURA DE 14 CM), PARA PAREDES COM ÁREA LÍQUIDA MAIOR OU IGUAL A 6M², COM VÃOS, UTILIZANDO PALHETA E ARGAMASSA DE ASSENTAMENTO COM PREPARO EM BETONEIRA. AF_12/2014</t>
  </si>
  <si>
    <t xml:space="preserve">ALVENARIA ESTRUTURAL DE BLOCOS CERÂMICOS 14X19X29, (ESPESSURA DE 14 CM), PARA PAREDES COM ÁREA LÍQUIDA MAIOR OU IGUAL A 6M², COM VÃOS, UTILIZANDO PALHETA E ARGAMASSA DE ASSENTAMENTO COM PREPARO MANUAL. AF_12/2014</t>
  </si>
  <si>
    <t xml:space="preserve">ALVENARIA ESTRUTURAL DE BLOCOS CERÂMICOS 14X19X39, (ESPESSURA DE 14 CM), PARA PAREDES COM ÁREA LÍQUIDA MENOR QUE 6M², SEM VÃOS, UTILIZANDO COLHER DE PEDREIRO E ARGAMASSA DE ASSENTAMENTO COM PREPARO EM BETONEIRA. AF_12/2014</t>
  </si>
  <si>
    <t xml:space="preserve">ALVENARIA ESTRUTURAL DE BLOCOS CERÂMICOS 14X19X39, (ESPESSURA DE 14 CM), PARA PAREDES COM ÁREA LÍQUIDA MENOR QUE 6M², SEM VÃOS, UTILIZANDO COLHER DE PEDREIRO E ARGAMASSA DE ASSENTAMENTO COM PREPARO MANUAL. AF_12/2014</t>
  </si>
  <si>
    <t xml:space="preserve">ALVENARIA ESTRUTURAL DE BLOCOS CERÂMICOS 14X19X39, (ESPESSURA DE 14 CM), PARA PAREDES COM ÁREA LÍQUIDA MAIOR OU IGUAL A 6M², SEM VÃOS, UTILIZANDO COLHER DE PEDREIRO E ARGAMASSA DE ASSENTAMENTO COM PREPARO EM BETONEIRA. AF_12/2014</t>
  </si>
  <si>
    <t xml:space="preserve">ALVENARIA ESTRUTURAL DE BLOCOS CERÂMICOS 14X19X39, (ESPESSURA DE 14 CM), PARA PAREDES COM ÁREA LÍQUIDA MAIOR OU IGUAL A 6M², SEM VÃOS, UTILIZANDO COLHER DE PEDREIRO E ARGAMASSA DE ASSENTAMENTO COM PREPARO MANUAL. AF_12/2014</t>
  </si>
  <si>
    <t xml:space="preserve">ALVENARIA ESTRUTURAL DE BLOCOS CERÂMICOS 14X19X39, (ESPESSURA DE 14 CM), PARA PAREDES COM ÁREA LÍQUIDA MENOR QUE 6M², COM VÃOS, UTILIZANDO COLHER DE PEDREIRO E ARGAMASSA DE ASSENTAMENTO COM PREPARO EM BETONEIRA. AF_12/2014</t>
  </si>
  <si>
    <t xml:space="preserve">ALVENARIA ESTRUTURAL DE BLOCOS CERÂMICOS 14X19X39, (ESPESSURA DE 14 CM), PARA PAREDES COM ÁREA LÍQUIDA MENOR QUE 6M², COM VÃOS, UTILIZANDO COLHER DE PEDREIRO E ARGAMASSA DE ASSENTAMENTO COM PREPARO MANUAL. AF_12/2014</t>
  </si>
  <si>
    <t xml:space="preserve">ALVENARIA ESTRUTURAL DE BLOCOS CERÂMICOS 14X19X39, (ESPESSURA DE 14 CM), PARA PAREDES COM ÁREA LÍQUIDA MAIOR OU IGUAL A 6M², COM VÃOS, UTILIZANDO COLHER DE PEDREIRO E ARGAMASSA DE ASSENTAMENTO COM PREPARO EM BETONEIRA. AF_12/2014</t>
  </si>
  <si>
    <t xml:space="preserve">ALVENARIA ESTRUTURAL DE BLOCOS CERÂMICOS 14X19X39, (ESPESSURA DE 14 CM), PARA PAREDES COM ÁREA LÍQUIDA MAIOR OU IGUAL A 6M², COM VÃOS, UTILIZANDO COLHER DE PEDREIRO E ARGAMASSA DE ASSENTAMENTO COM PREPARO MANUAL. AF_12/2014</t>
  </si>
  <si>
    <t xml:space="preserve">ALVENARIA ESTRUTURAL DE BLOCOS CERÂMICOS 14X19X29, (ESPESSURA DE 14 CM), PARA PAREDES COM ÁREA LÍQUIDA MENOR QUE 6M², SEM VÃOS, UTILIZANDO COLHER DE PEDREIRO E ARGAMASSA DE ASSENTAMENTO COM PREPARO EM BETONEIRA. AF_12/2014</t>
  </si>
  <si>
    <t xml:space="preserve">ALVENARIA ESTRUTURAL DE BLOCOS CERÂMICOS 14X19X29, (ESPESSURA DE 14 CM), PARA PAREDES COM ÁREA LÍQUIDA MENOR QUE 6M², SEM VÃOS, UTILIZANDO COLHER DE PEDREIRO E ARGAMASSA DE ASSENTAMENTO COM PREPARO MANUAL. AF_12/2014</t>
  </si>
  <si>
    <t xml:space="preserve">ALVENARIA ESTRUTURAL DE BLOCOS CERÂMICOS 14X19X29, (ESPESSURA DE 14 CM), PARA PAREDES COM ÁREA LÍQUIDA MAIOR OU IGUAL A 6M², SEM VÃOS, UTILIZANDO COLHER DE PEDREIRO E ARGAMASSA DE ASSENTAMENTO COM PREPARO EM BETONEIRA. AF_12/2014</t>
  </si>
  <si>
    <t xml:space="preserve">ALVENARIA ESTRUTURAL DE BLOCOS CERÂMICOS 14X19X29, (ESPESSURA DE 14 CM), PARA PAREDES COM ÁREA LÍQUIDA MAIOR OU IGUAL A 6M², SEM VÃOS, UTILIZANDO COLHER DE PEDREIRO E ARGAMASSA DE ASSENTAMENTO COM PREPARO MANUAL. AF_12/2014</t>
  </si>
  <si>
    <t xml:space="preserve">ALVENARIA ESTRUTURAL DE BLOCOS CERÂMICOS 14X19X29, (ESPESSURA DE 14 CM), PARA PAREDES COM ÁREA LÍQUIDA MENOR QUE 6M², COM VÃOS, UTILIZANDO COLHER DE PEDREIRO E ARGAMASSA DE ASSENTAMENTO COM PREPARO EM BETONEIRA. AF_12/2014</t>
  </si>
  <si>
    <t xml:space="preserve">ALVENARIA ESTRUTURAL DE BLOCOS CERÂMICOS 14X19X29, (ESPESSURA DE 14 CM), PARA PAREDES COM ÁREA LÍQUIDA MENOR QUE 6M², COM VÃOS, UTILIZANDO COLHER DE PEDREIRO E ARGAMASSA DE ASSENTAMENTO COM PREPARO MANUAL. AF_12/2014</t>
  </si>
  <si>
    <t xml:space="preserve">ALVENARIA ESTRUTURAL DE BLOCOS CERÂMICOS 14X19X29, (ESPESSURA DE 14 CM), PARA PAREDES COM ÁREA LÍQUIDA MAIOR OU IGUAL A 6M², COM VÃOS, UTILIZANDO COLHER DE PEDREIRO E ARGAMASSA DE ASSENTAMENTO COM PREPARO EM BETONEIRA. AF_12/2014</t>
  </si>
  <si>
    <t xml:space="preserve">ALVENARIA ESTRUTURAL DE BLOCOS CERÂMICOS 14X19X29, (ESPESSURA DE 14 CM), PARA PAREDES COM ÁREA LÍQUIDA MAIOR OU IGUAL A 6M², COM VÃOS, UTILIZANDO COLHER DE PEDREIRO E ARGAMASSA DE ASSENTAMENTO COM PREPARO MANUAL. AF_12/2014</t>
  </si>
  <si>
    <t xml:space="preserve">COBOGO CERAMICO (ELEMENTO VAZADO), 9X20X20CM, ASSENTADO COM ARGAMASSA TRACO 1:4 DE CIMENTO E AREIA</t>
  </si>
  <si>
    <t xml:space="preserve">ALVENARIA DE VEDAÇÃO DE BLOCOS VAZADOS DE CONCRETO DE 9X19X39CM (ESPESSURA 9CM) DE PAREDES COM ÁREA LÍQUIDA MENOR QUE 6M² SEM VÃOS E ARGAMASSA DE ASSENTAMENTO COM PREPARO EM BETONEIRA. AF_06/2014</t>
  </si>
  <si>
    <t xml:space="preserve">ALVENARIA DE VEDAÇÃO DE BLOCOS VAZADOS DE CONCRETO DE 9X19X39CM (ESPESSURA 9CM) DE PAREDES COM ÁREA LÍQUIDA MENOR QUE 6M² SEM VÃOS E ARGAMASSA DE ASSENTAMENTO COM PREPARO MANUAL. AF_06/2014</t>
  </si>
  <si>
    <t xml:space="preserve">ALVENARIA DE VEDAÇÃO DE BLOCOS VAZADOS DE CONCRETO DE 14X19X39CM (ESPESSURA 14CM) DE PAREDES COM ÁREA LÍQUIDA MENOR QUE 6M² SEM VÃOS E ARGAMASSA DE ASSENTAMENTO COM PREPARO EM BETONEIRA. AF_06/2014</t>
  </si>
  <si>
    <t xml:space="preserve">ALVENARIA DE VEDAÇÃO DE BLOCOS VAZADOS DE CONCRETO DE 14X19X39CM (ESPESSURA 14CM) DE PAREDES COM ÁREA LÍQUIDA MENOR QUE 6M² SEM VÃOS E ARGAMASSA DE ASSENTAMENTO COM PREPARO MANUAL. AF_06/2014</t>
  </si>
  <si>
    <t xml:space="preserve">ALVENARIA DE VEDAÇÃO DE BLOCOS VAZADOS DE CONCRETO DE 19X19X39CM (ESPESSURA 19CM) DE PAREDES COM ÁREA LÍQUIDA MENOR QUE 6M² SEM VÃOS E ARGAMASSA DE ASSENTAMENTO COM PREPARO EM BETONEIRA. AF_06/2014</t>
  </si>
  <si>
    <t xml:space="preserve">ALVENARIA DE VEDAÇÃO DE BLOCOS VAZADOS DE CONCRETO DE 19X19X39CM (ESPESSURA 19CM) DE PAREDES COM ÁREA LÍQUIDA MENOR QUE 6M² SEM VÃOS E ARGAMASSA DE ASSENTAMENTO COM PREPARO MANUAL. AF_06/2014</t>
  </si>
  <si>
    <t xml:space="preserve">ALVENARIA DE VEDAÇÃO DE BLOCOS VAZADOS DE CONCRETO DE 9X19X39CM (ESPESSURA 9CM) DE PAREDES COM ÁREA LÍQUIDA MAIOR OU IGUAL A 6M² SEM VÃOS E ARGAMASSA DE ASSENTAMENTO COM PREPARO EM BETONEIRA. AF_06/2014</t>
  </si>
  <si>
    <t xml:space="preserve">ALVENARIA DE VEDAÇÃO DE BLOCOS VAZADOS DE CONCRETO DE 9X19X39CM (ESPESSURA 9CM) DE PAREDES COM ÁREA LÍQUIDA MAIOR OU IGUAL A 6M² SEM VÃOS E ARGAMASSA DE ASSENTAMENTO COM PREPARO MANUAL. AF_06/2014</t>
  </si>
  <si>
    <t xml:space="preserve">ALVENARIA DE VEDAÇÃO DE BLOCOS VAZADOS DE CONCRETO DE 14X19X39CM (ESPESSURA 14CM) DE PAREDES COM ÁREA LÍQUIDA MAIOR OU IGUAL A 6M² SEM VÃOS E ARGAMASSA DE ASSENTAMENTO COM PREPARO EM BETONEIRA. AF_06/2014</t>
  </si>
  <si>
    <t xml:space="preserve">ALVENARIA DE VEDAÇÃO DE BLOCOS VAZADOS DE CONCRETO DE 14X19X39CM (ESPESSURA 14CM) DE PAREDES COM ÁREA LÍQUIDA MAIOR OU IGUAL A 6M² SEM VÃOS E ARGAMASSA DE ASSENTAMENTO COM PREPARO MANUAL. AF_06/2014</t>
  </si>
  <si>
    <t xml:space="preserve">ALVENARIA DE VEDAÇÃO DE BLOCOS VAZADOS DE CONCRETO DE 19X19X39CM (ESPESSURA 19CM) DE PAREDES COM ÁREA LÍQUIDA MAIOR OU IGUAL A 6M² SEM VÃOS E ARGAMASSA DE ASSENTAMENTO COM PREPARO EM BETONEIRA. AF_06/2014</t>
  </si>
  <si>
    <t xml:space="preserve">ALVENARIA DE VEDAÇÃO DE BLOCOS VAZADOS DE CONCRETO DE 19X19X39CM (ESPESSURA 19CM) DE PAREDES COM ÁREA LÍQUIDA MAIOR OU IGUAL A 6M² SEM VÃOS E ARGAMASSA DE ASSENTAMENTO COM PREPARO MANUAL. AF_06/2014</t>
  </si>
  <si>
    <t xml:space="preserve">ALVENARIA DE VEDAÇÃO DE BLOCOS VAZADOS DE CONCRETO DE 9X19X39CM (ESPESSURA 9CM) DE PAREDES COM ÁREA LÍQUIDA MENOR QUE 6M² COM VÃOS E ARGAMASSA DE ASSENTAMENTO COM PREPARO EM BETONEIRA. AF_06/2014</t>
  </si>
  <si>
    <t xml:space="preserve">ALVENARIA DE VEDAÇÃO DE BLOCOS VAZADOS DE CONCRETO DE 9X19X39CM (ESPESSURA 9CM) DE PAREDES COM ÁREA LÍQUIDA MENOR QUE 6M² COM VÃOS E ARGAMASSA DE ASSENTAMENTO COM PREPARO MANUAL. AF_06/2014</t>
  </si>
  <si>
    <t xml:space="preserve">ALVENARIA DE VEDAÇÃO DE BLOCOS VAZADOS DE CONCRETO DE 14X19X39CM (ESPESSURA 14CM) DE PAREDES COM ÁREA LÍQUIDA MENOR QUE 6M² COM VÃOS E ARGAMASSA DE ASSENTAMENTO COM PREPARO EM BETONEIRA. AF_06/2014</t>
  </si>
  <si>
    <t xml:space="preserve">ALVENARIA DE VEDAÇÃO DE BLOCOS VAZADOS DE CONCRETO DE 14X19X39CM (ESPESSURA 14CM) DE PAREDES COM ÁREA LÍQUIDA MENOR QUE 6M² COM VÃOS E ARGAMASSA DE ASSENTAMENTO COM PREPARO MANUAL. AF_06/2014</t>
  </si>
  <si>
    <t xml:space="preserve">ALVENARIA DE VEDAÇÃO DE BLOCOS VAZADOS DE CONCRETO DE 19X19X39CM (ESPESSURA 19CM) DE PAREDES COM ÁREA LÍQUIDA MENOR QUE 6M² COM VÃOS E ARGAMASSA DE ASSENTAMENTO COM PREPARO EM BETONEIRA. AF_06/2014</t>
  </si>
  <si>
    <t xml:space="preserve">ALVENARIA DE VEDAÇÃO DE BLOCOS VAZADOS DE CONCRETO DE 19X19X39CM (ESPESSURA 19CM) DE PAREDES COM ÁREA LÍQUIDA MENOR QUE 6M² COM VÃOS E ARGAMASSA DE ASSENTAMENTO COM PREPARO MANUAL. AF_06/2014</t>
  </si>
  <si>
    <t xml:space="preserve">ALVENARIA DE VEDAÇÃO DE BLOCOS VAZADOS DE CONCRETO DE 9X19X39CM (ESPESSURA 9CM) DE PAREDES COM ÁREA LÍQUIDA MAIOR OU IGUAL A 6M² COM VÃOS E ARGAMASSA DE ASSENTAMENTO COM PREPARO EM BETONEIRA. AF_06/2014</t>
  </si>
  <si>
    <t xml:space="preserve">ALVENARIA DE VEDAÇÃO DE BLOCOS VAZADOS DE CONCRETO DE 9X19X39CM (ESPESSURA 9CM) DE PAREDES COM ÁREA LÍQUIDA MAIOR OU IGUAL A 6M² COM VÃOS E ARGAMASSA DE ASSENTAMENTO COM PREPARO MANUAL. AF_06/2014</t>
  </si>
  <si>
    <t xml:space="preserve">ALVENARIA DE VEDAÇÃO DE BLOCOS VAZADOS DE CONCRETO DE 14X19X39CM (ESPESSURA 14CM) DE PAREDES COM ÁREA LÍQUIDA MAIOR OU IGUAL A 6M² COM VÃOS E ARGAMASSA DE ASSENTAMENTO COM PREPARO EM BETONEIRA. AF_06/2014</t>
  </si>
  <si>
    <t xml:space="preserve">ALVENARIA DE VEDAÇÃO DE BLOCOS VAZADOS DE CONCRETO DE 14X19X39CM (ESPESSURA 14CM) DE PAREDES COM ÁREA LÍQUIDA MAIOR OU IGUAL A 6M² COM VÃOS E ARGAMASSA DE ASSENTAMENTO COM PREPARO MANUAL. AF_06/2014</t>
  </si>
  <si>
    <t xml:space="preserve">ALVENARIA DE VEDAÇÃO DE BLOCOS VAZADOS DE CONCRETO DE 19X19X39CM (ESPESSURA 19CM) DE PAREDES COM ÁREA LÍQUIDA MAIOR OU IGUAL A 6M² COM VÃOS E ARGAMASSA DE ASSENTAMENTO COM PREPARO EM BETONEIRA. AF_06/2014</t>
  </si>
  <si>
    <t xml:space="preserve">ALVENARIA DE VEDAÇÃO DE BLOCOS VAZADOS DE CONCRETO DE 19X19X39CM (ESPESSURA 19CM) DE PAREDES COM ÁREA LÍQUIDA MAIOR OU IGUAL A 6M² COM VÃOS E ARGAMASSA DE ASSENTAMENTO COM PREPARO MANUAL. AF_06/2014</t>
  </si>
  <si>
    <t xml:space="preserve">(COMPOSIÇÃO REPRESENTATIVA) DO SERVIÇO DE ALVENARIA DE VEDAÇÃO DE BLOCOS VAZADOS DE CONCRETO DE 9X19X39CM (ESPESSURA 9CM), PARA EDIFICAÇÃO HABITACIONAL MULTIFAMILIAR (PRÉDIO). AF_11/2014</t>
  </si>
  <si>
    <t xml:space="preserve">(COMPOSIÇÃO REPRESENTATIVA) DO SERVIÇO DE ALVENARIA DE VEDAÇÃO DE BLOCOS VAZADOS DE CONCRETO DE 9X19X39CM (ESPESSURA 9CM), PARA EDIFICAÇÃO HABITACIONAL UNIFAMILIAR (CASA) E EDIFICAÇÃO PÚBLICA PADRÃO. AF_11/2014</t>
  </si>
  <si>
    <t xml:space="preserve">(COMPOSIÇÃO REPRESENTATIVA) DO SERVIÇO DE ALVENARIA DE VEDAÇÃO DE BLOCOS VAZADOS DE CONCRETO DE 14X19X39CM (ESPESSURA 14CM), PARA EDIFICAÇÃO HABITACIONAL UNIFAMILIAR (CASA) E EDIFICAÇÃO PÚBLICA PADRÃO. AF_12/2014</t>
  </si>
  <si>
    <t xml:space="preserve">73937/1</t>
  </si>
  <si>
    <t xml:space="preserve">COBOGO DE CONCRETO (ELEMENTO VAZADO), 7X50X50CM, ASSENTADO COM ARGAMASSA TRACO 1:4 (CIMENTO E AREIA)</t>
  </si>
  <si>
    <t xml:space="preserve">73937/3</t>
  </si>
  <si>
    <t xml:space="preserve">COBOGO DE CONCRETO (ELEMENTO VAZADO), 7X50X50CM, ASSENTADO COM ARGAMASSA TRACO 1:3 (CIMENTO E AREIA)</t>
  </si>
  <si>
    <t xml:space="preserve">73937/5</t>
  </si>
  <si>
    <t xml:space="preserve">COBOGO DE CONCRETO (ELEMENTO VAZADO), 10X29X39CM ABERTURA COM VIDRO, ASSENTADO COM ARGAMASSA TRACO 1:4 (CIMENTO E AREIA MEDIA NAO PENEIRADA)</t>
  </si>
  <si>
    <t xml:space="preserve">ALVENARIA DE BLOCOS DE CONCRETO ESTRUTURAL 14X19X39 CM, (ESPESSURA 14 CM), FBK = 4,5 MPA, PARA PAREDES COM ÁREA LÍQUIDA MENOR QUE 6M², SEM VÃOS, UTILIZANDO PALHETA. AF_12/2014</t>
  </si>
  <si>
    <t xml:space="preserve">ALVENARIA DE BLOCOS DE CONCRETO ESTRUTURAL 14X19X39 CM, (ESPESSURA 14 CM), FBK = 4,5 MPA, PARA PAREDES COM ÁREA LÍQUIDA MAIOR OU IGUAL A 6M², SEM VÃOS, UTILIZANDO PALHETA. AF_12/2014</t>
  </si>
  <si>
    <t xml:space="preserve">ALVENARIA DE BLOCOS DE CONCRETO ESTRUTURAL 14X19X39 CM, (ESPESSURA 14 CM) FBK = 14,0 MPA, PARA PAREDES COM ÁREA LÍQUIDA MENOR QUE 6M², SEM VÃOS, UTILIZANDO PALHETA. AF_12/2014</t>
  </si>
  <si>
    <t xml:space="preserve">ALVENARIA DE BLOCOS DE CONCRETO ESTRUTURAL 14X19X39 CM, (ESPESSURA 14 CM) FBK = 14,0 MPA, PARA PAREDES COM ÁREA LÍQUIDA MAIOR OU IGUAL A 6M², SEM VÃOS, UTILIZANDO PALHETA. AF_12/2014</t>
  </si>
  <si>
    <t xml:space="preserve">ALVENARIA DE BLOCOS DE CONCRETO ESTRUTURAL 14X19X39 CM, (ESPESSURA 14 CM), FBK = 4,5 MPA, PARA PAREDES COM ÁREA LÍQUIDA MENOR QUE 6M², COM VÃOS, UTILIZANDO PALHETA. AF_12/2014</t>
  </si>
  <si>
    <t xml:space="preserve">ALVENARIA DE BLOCOS DE CONCRETO ESTRUTURAL 14X19X39 CM, (ESPESSURA 14 CM), FBK = 4,5 MPA, PARA PAREDES COM ÁREA LÍQUIDA MAIOR OU IGUAL A 6M², COM VÃOS, UTILIZANDO PALHETA. AF_12/2014</t>
  </si>
  <si>
    <t xml:space="preserve">ALVENARIA DE BLOCOS DE CONCRETO ESTRUTURAL 14X19X39 CM, (ESPESSURA 14 CM) FBK = 14,0 MPA, PARA PAREDES COM ÁREA LÍQUIDA MENOR QUE 6M², COM VÃOS, UTILIZANDO PALHETA. AF_12/2014</t>
  </si>
  <si>
    <t xml:space="preserve">ALVENARIA DE BLOCOS DE CONCRETO ESTRUTURAL 14X19X39 CM, (ESPESSURA 14 CM) FBK = 14,0 MPA, PARA PAREDES COM ÁREA LÍQUIDA MAIOR OU IGUAL A 6M², COM VÃOS, UTILIZANDO PALHETA. AF_12/2014</t>
  </si>
  <si>
    <t xml:space="preserve">ALVENARIA DE BLOCOS DE CONCRETO ESTRUTURAL 14X19X29 CM, (ESPESSURA 14 CM), FBK = 4,5 MPA, PARA PAREDES COM ÁREA LÍQUIDA MENOR QUE 6M², SEM VÃOS, UTILIZANDO PALHETA. AF_12/2014</t>
  </si>
  <si>
    <t xml:space="preserve">ALVENARIA DE BLOCOS DE CONCRETO ESTRUTURAL 14X19X29 CM, (ESPESSURA 14 CM), FBK = 4,5 MPA, PARA PAREDES COM ÁREA LÍQUIDA MAIOR OU IGUAL A 6M², SEM VÃOS, UTILIZANDO PALHETA. AF_12/2014</t>
  </si>
  <si>
    <t xml:space="preserve">ALVENARIA DE BLOCOS DE CONCRETO ESTRUTURAL 14X19X29 CM, (ESPESSURA 14 CM) FBK = 14,0 MPA, PARA PAREDES COM ÁREA LÍQUIDA MENOR QUE 6M², SEM VÃOS, UTILIZANDO PALHETA. AF_12/2014</t>
  </si>
  <si>
    <t xml:space="preserve">ALVENARIA DE BLOCOS DE CONCRETO ESTRUTURAL 14X19X29 CM, (ESPESSURA 14 CM) FBK = 14,0 MPA, PARA PAREDES COM ÁREA LÍQUIDA MAIOR OU IGUAL A 6M², SEM VÃOS, UTILIZANDO PALHETA. AF_12/2014</t>
  </si>
  <si>
    <t xml:space="preserve">ALVENARIA DE BLOCOS DE CONCRETO ESTRUTURAL 14X19X29 CM, (ESPESSURA 14 CM), FBK = 4,5 MPA, PARA PAREDES COM ÁREA LÍQUIDA MENOR QUE 6M², COM VÃOS, UTILIZANDO PALHETA. AF_12/2014</t>
  </si>
  <si>
    <t xml:space="preserve">ALVENARIA DE BLOCOS DE CONCRETO ESTRUTURAL 14X19X29 CM, (ESPESSURA 14 CM), FBK = 4,5 MPA, PARA PAREDES COM ÁREA LÍQUIDA MAIOR OU IGUAL A 6M², COM VÃOS, UTILIZANDO PALHETA. AF_12/2014</t>
  </si>
  <si>
    <t xml:space="preserve">ALVENARIA DE BLOCOS DE CONCRETO ESTRUTURAL 14X19X29 CM, (ESPESSURA 14 CM) FBK = 14,0 MPA, PARA PAREDES COM ÁREA LÍQUIDA MENOR QUE 6M², COM VÃOS, UTILIZANDO PALHETA. AF_12/2014</t>
  </si>
  <si>
    <t xml:space="preserve">ALVENARIA DE BLOCOS DE CONCRETO ESTRUTURAL 14X19X29 CM, (ESPESSURA 14 CM) FBK = 14,0 MPA, PARA PAREDES COM ÁREA LÍQUIDA MAIOR OU IGUAL A 6M², COM VÃOS, UTILIZANDO PALHETA. AF_12/2014</t>
  </si>
  <si>
    <t xml:space="preserve">ALVENARIA DE BLOCOS DE CONCRETO ESTRUTURAL 14X19X39 CM, (ESPESSURA 14 CM), FBK = 4,5 MPA, PARA PAREDES COM ÁREA LÍQUIDA MENOR QUE 6M², SEM VÃOS, UTILIZANDO COLHER DE PEDREIRO. AF_12/2014</t>
  </si>
  <si>
    <t xml:space="preserve">ALVENARIA DE BLOCOS DE CONCRETO ESTRUTURAL 14X19X39 CM, (ESPESSURA 14 CM), FBK = 4,5 MPA, PARA PAREDES COM ÁREA LÍQUIDA MAIOR OU IGUAL A 6M², SEM VÃOS, UTILIZANDO COLHER DE PEDREIRO. AF_12/2014</t>
  </si>
  <si>
    <t xml:space="preserve">ALVENARIA DE BLOCOS DE CONCRETO ESTRUTURAL 14X19X39 CM, (ESPESSURA 14 CM) FBK = 14,0 MPA, PARA PAREDES COM ÁREA LÍQUIDA MENOR QUE 6M², SEM VÃOS, UTILIZANDO COLHER DE PEDREIRO. AF_12/2014</t>
  </si>
  <si>
    <t xml:space="preserve">ALVENARIA DE BLOCOS DE CONCRETO ESTRUTURAL 14X19X39 CM, (ESPESSURA 14 CM) FBK = 14,0 MPA, PARA PAREDES COM ÁREA LÍQUIDA MAIOR OU IGUAL A 6M², SEM VÃOS, UTILIZANDO COLHER DE PEDREIRO. AF_12/2014</t>
  </si>
  <si>
    <t xml:space="preserve">ALVENARIA DE BLOCOS DE CONCRETO ESTRUTURAL 14X19X39 CM, (ESPESSURA 14 CM), FBK = 4,5 MPA, PARA PAREDES COM ÁREA LÍQUIDA MENOR QUE 6M², COM VÃOS, UTILIZANDO COLHER DE PEDREIRO. AF_12/2014</t>
  </si>
  <si>
    <t xml:space="preserve">ALVENARIA DE BLOCOS DE CONCRETO ESTRUTURAL 14X19X39 CM, (ESPESSURA 14 CM), FBK = 4,5 MPA, PARA PAREDES COM ÁREA LÍQUIDA MAIOR OU IGUAL A 6M², COM VÃOS, UTILIZANDO COLHER DE PEDREIRO. AF_12/2014</t>
  </si>
  <si>
    <t xml:space="preserve">ALVENARIA DE BLOCOS DE CONCRETO ESTRUTURAL 14X19X39 CM, (ESPESSURA 14 CM) FBK = 14,0 MPA, PARA PAREDES COM ÁREA LÍQUIDA MENOR QUE 6M², COM VÃOS, UTILIZANDO COLHER DE PEDREIRO. AF_12/2014</t>
  </si>
  <si>
    <t xml:space="preserve">ALVENARIA DE BLOCOS DE CONCRETO ESTRUTURAL 14X19X39 CM, (ESPESSURA 14 CM) FBK = 14,0 MPA, PARA PAREDES COM ÁREA LÍQUIDA MAIOR OU IGUAL A 6M², COM VÃOS, UTILIZANDO COLHER DE PEDREIRO. AF_12/2014</t>
  </si>
  <si>
    <t xml:space="preserve">ALVENARIA DE BLOCOS DE CONCRETO ESTRUTURAL 14X19X29 CM, (ESPESSURA 14 CM), FBK = 4,5 MPA, PARA PAREDES COM ÁREA LÍQUIDA MENOR QUE 6M², SEM VÃOS, UTILIZANDO COLHER DE PEDREIRO. AF_12/2014</t>
  </si>
  <si>
    <t xml:space="preserve">ALVENARIA DE BLOCOS DE CONCRETO ESTRUTURAL 14X19X29 CM, (ESPESSURA 14 CM), FBK = 4,5 MPA, PARA PAREDES COM ÁREA LÍQUIDA MAIOR OU IGUAL A 6M², SEM VÃOS, UTILIZANDO COLHER DE PEDREIRO. AF_12/2014</t>
  </si>
  <si>
    <t xml:space="preserve">ALVENARIA DE BLOCOS DE CONCRETO ESTRUTURAL 14X19X29 CM, (ESPESSURA 14 CM) FBK = 14,0 MPA, PARA PAREDES COM ÁREA LÍQUIDA MENOR QUE 6M², SEM VÃOS, UTILIZANDO COLHER DE PEDREIRO. AF_12/2014</t>
  </si>
  <si>
    <t xml:space="preserve">ALVENARIA DE BLOCOS DE CONCRETO ESTRUTURAL 14X19X29 CM, (ESPESSURA 14 CM) FBK = 14,0 MPA, PARA PAREDES COM ÁREA LÍQUIDA MAIOR OU IGUAL A 6M², SEM VÃOS, UTILIZANDO COLHER DE PEDREIRO. AF_12/2014</t>
  </si>
  <si>
    <t xml:space="preserve">ALVENARIA DE BLOCOS DE CONCRETO ESTRUTURAL 14X19X29 CM, (ESPESSURA 14 CM), FBK = 4,5 MPA, PARA PAREDES COM ÁREA LÍQUIDA MENOR QUE 6M², COM VÃOS, UTILIZANDO COLHER DE PEDREIRO. AF_12/2014</t>
  </si>
  <si>
    <t xml:space="preserve">ALVENARIA DE BLOCOS DE CONCRETO ESTRUTURAL 14X19X29 CM, (ESPESSURA 14 CM), FBK = 4,5 MPA, PARA PAREDES COM ÁREA LÍQUIDA MAIOR OU IGUAL A 6M², COM VÃOS, UTILIZANDO COLHER DE PEDREIRO. AF_12/2014</t>
  </si>
  <si>
    <t xml:space="preserve">ALVENARIA DE BLOCOS DE CONCRETO ESTRUTURAL 14X19X29 CM, (ESPESSURA 14 CM) FBK = 14,0 MPA, PARA PAREDES COM ÁREA LÍQUIDA MENOR QUE 6M², COM VÃOS, UTILIZANDO COLHER DE PEDREIRO. AF_12/2014</t>
  </si>
  <si>
    <t xml:space="preserve">ALVENARIA DE BLOCOS DE CONCRETO ESTRUTURAL 14X19X29 CM, (ESPESSURA 14 CM) FBK = 14,0 MPA, PARA PAREDES COM ÁREA LÍQUIDA MAIOR OU IGUAL A 6M², COM VÃOS, UTILIZANDO COLHER DE PEDREIRO. AF_12/2014</t>
  </si>
  <si>
    <t xml:space="preserve">(COMPOSIÇÃO REPRESENTATIVA) DE ALVENARIA DE BLOCOS DE CONCRETO ESTRUTURAL 14X19X39 CM, (ESPESSURA 14 CM), FBK = 4,5 MPA, UTILIZANDO PALHETA, PARA EDIFICAÇÃO HABITACIONAL. AF_10/2015</t>
  </si>
  <si>
    <t xml:space="preserve">COMPOSIÇÃO REPRESENTATIVA DE SERVIÇOS DE ALVENARIA DE BLOCOS DE CONCRETO ESTRUTURAL 14X19X29 CM, (ESPESSURA 14 CM), FBK = 4,5 MPA, UTILIZANDO PALHETA, PARA EDIFICAÇÃO HABITACIONAL. AF_10/2015</t>
  </si>
  <si>
    <t xml:space="preserve">BLOCOS DE VIDRO TIPO CANELADO 19X19X8CM, ASSENTADO COM ARGAMASSA TRACO 1:3 (CIMENTO E AREIA GROSSA) PREPARO MECANICO, COM REJUNTAMENTO EM CIMENTO BRANCO E BARRAS DE ACO</t>
  </si>
  <si>
    <t xml:space="preserve">BLOCOS DE VIDRO TIPO XADREZ 20X20X10CM, ASSENTADO COM ARGAMASSA TRACO 1:3 (CIMENTO E AREIA GROSSA) PREPARO MECANICO, COM REJUNTAMENTO EM CIMENTO BRANCO E BARRAS DE ACO</t>
  </si>
  <si>
    <t xml:space="preserve">BLOCOS DE VIDRO TIPO XADREZ 20X10X8CM, ASSENTADO COM ARGAMASSA TRACO 1:3 (CIMENTO E AREIA GROSSA) PREPARO MECANICO, COM REJUNTAMENTO EM CIMENTO BRANCO E BARRAS DE ACO</t>
  </si>
  <si>
    <t xml:space="preserve">RETIRADA DE DIVISORIAS EM CHAPAS DE MADEIRA, COM MONTANTES METALICOS</t>
  </si>
  <si>
    <t xml:space="preserve">RECOLOCACAO DE PLACAS DIVISORIAS DE GRANILITE, CONSIDERANDO REAPROVEITAMENTO DO MATERIAL</t>
  </si>
  <si>
    <t xml:space="preserve">RECOLOCACAO DE DIVISORIAS TIPO CHAPAS OU TABUAS, EXCLUSIVE ENTARUGAMENTO, CONSIDERANDO REAPROVEITAMENTO DO MATERIAL</t>
  </si>
  <si>
    <t xml:space="preserve">RECOLOCACAO DE DIVISORIAS TIPO CHAPAS OU TABUAS, INCLUSIVE ENTARUGAMENTO, CONSIDERANDO REAPROVEITAMENTO DO MATERIAL</t>
  </si>
  <si>
    <t xml:space="preserve">73774/1</t>
  </si>
  <si>
    <t xml:space="preserve">DIVISORIA EM MARMORITE ESPESSURA 35MM, CHUMBAMENTO NO PISO E PAREDE COM ARGAMASSA DE CIMENTO E AREIA, POLIMENTO MANUAL, EXCLUSIVE FERRAGENS</t>
  </si>
  <si>
    <t xml:space="preserve">73909/1</t>
  </si>
  <si>
    <t xml:space="preserve">DIVISORIA EM MADEIRA COMPENSADA RESINADA ESPESSURA 6MM, ESTRUTURADA EM MADEIRA DE LEI 3"X3"</t>
  </si>
  <si>
    <t xml:space="preserve">74229/1</t>
  </si>
  <si>
    <t xml:space="preserve">DIVISORIA EM MARMORE BRANCO POLIDO, ESPESSURA 3 CM, ASSENTADO COM ARGAMASSA TRACO 1:4 (CIMENTO E AREIA), ARREMATE COM CIMENTO BRANCO, EXCLUSIVE FERRAGENS</t>
  </si>
  <si>
    <t xml:space="preserve">DIVISORIA EM GRANITO BRANCO POLIDO, ESP = 3CM, ASSENTADO COM ARGAMASSA TRACO 1:4, ARREMATE EM CIMENTO BRANCO, EXCLUSIVE FERRAGENS</t>
  </si>
  <si>
    <t xml:space="preserve">PAREDE COM PLACAS DE GESSO ACARTONADO (DRYWALL), PARA USO INTERNO, COM DUAS FACES SIMPLES E ESTRUTURA METÁLICA COM GUIAS SIMPLES, SEM VÃOS. AF_06/2017_P</t>
  </si>
  <si>
    <t xml:space="preserve">PAREDE COM PLACAS DE GESSO ACARTONADO (DRYWALL), PARA USO INTERNO, COM DUAS FACES SIMPLES E ESTRUTURA METÁLICA COM GUIAS SIMPLES, COM VÃOS AF_06/2017_P</t>
  </si>
  <si>
    <t xml:space="preserve">PAREDE COM PLACAS DE GESSO ACARTONADO (DRYWALL), PARA USO INTERNO, COM DUAS FACES SIMPLES E ESTRUTURA METÁLICA COM GUIAS DUPLAS, SEM VÃOS. AF_06/2017_P</t>
  </si>
  <si>
    <t xml:space="preserve">PAREDE COM PLACAS DE GESSO ACARTONADO (DRYWALL), PARA USO INTERNO, COM DUAS FACES SIMPLES E ESTRUTURA METÁLICA COM GUIAS DUPLAS, COM VÃOS. AF_06/2017_P</t>
  </si>
  <si>
    <t xml:space="preserve">PAREDE COM PLACAS DE GESSO ACARTONADO (DRYWALL), PARA USO INTERNO, COM UMA FACE SIMPLES E OUTRA FACE DUPLA E ESTRUTURA METÁLICA COM GUIAS SIMPLES, SEM VÃOS. AF_06/2017_P</t>
  </si>
  <si>
    <t xml:space="preserve">PAREDE COM PLACAS DE GESSO ACARTONADO (DRYWALL), PARA USO INTERNO, COM UMA FACE SIMPLES E OUTRA FACE DUPLA E ESTRUTURA METÁLICA COM GUIAS SIMPLES, COM VÃOS. AF_06/2017_P</t>
  </si>
  <si>
    <t xml:space="preserve">PAREDE COM PLACAS DE GESSO ACARTONADO (DRYWALL), PARA USO INTERNO COM UMA FACE SIMPLES E OUTRA FACE DUPLA E ESTRUTURA METÁLICA COM GUIAS DUPLAS, SEM VÃOS. AF_06/2017_P</t>
  </si>
  <si>
    <t xml:space="preserve">PAREDE COM PLACAS DE GESSO ACARTONADO (DRYWALL), PARA USO INTERNO, COM UMA FACE SIMPLES E OUTRA FACE DUPLA E   ESTRUTURA METÁLICA COM GUIAS DUPLAS, COM VÃOS. AF_06/2017_P</t>
  </si>
  <si>
    <t xml:space="preserve">PAREDE COM PLACAS DE GESSO ACARTONADO (DRYWALL), PARA USO INTERNO, COM DUAS FACES DUPLAS E ESTRUTURA METÁLICA COM GUIAS SIMPLES, SEM VÃOS. AF_06/2017_P</t>
  </si>
  <si>
    <t xml:space="preserve">PAREDE COM PLACAS DE GESSO ACARTONADO (DRYWALL), PARA USO INTERNO, COM DUAS FACES DUPLAS E ESTRUTURA METÁLICA COM GUIAS SIMPLES, COM VÃOS. AF_06/2017_P</t>
  </si>
  <si>
    <t xml:space="preserve">PAREDE COM PLACAS DE GESSO ACARTONADO (DRYWALL), PARA USO INTERNO COM DUAS FACES DUPLAS E ESTRUTURA METÁLICA COM GUIAS DUPLAS, SEM VÃOS. AF_06/2017</t>
  </si>
  <si>
    <t xml:space="preserve">PAREDE COM PLACAS DE GESSO ACARTONADO (DRYWALL), PARA USO INTERNO, COM DUAS FACES DUPLAS E ESTRUTURA METÁLICA COM GUIAS DUPLAS, COM VÃOS. AF_06/2017_P</t>
  </si>
  <si>
    <t xml:space="preserve">PAREDE COM PLACAS DE GESSO ACARTONADO (DRYWALL), PARA USO INTERNO, COM UMA FACE SIMPLES E ESTRUTURA METÁLICA COM GUIAS SIMPLES, SEM VÃOS. AF_06/2017_P</t>
  </si>
  <si>
    <t xml:space="preserve">PAREDE COM PLACAS DE GESSO ACARTONADO (DRYWALL), PARA USO INTERNO, COM UMA FACE SIMPLES E ESTRUTURA METÁLICA COM GUIAS SIMPLES, COM VÃOS. AF_06/2017_P</t>
  </si>
  <si>
    <t xml:space="preserve">INSTALAÇÃO DE ISOLAMENTO COM LÃ DE ROCHA EM PAREDES DRYWALL. AF_06/2017</t>
  </si>
  <si>
    <t xml:space="preserve">INSTALAÇÃO DE REFORÇO METÁLICO EM PAREDE DRYWALL. AF_06/2017</t>
  </si>
  <si>
    <t xml:space="preserve">INSTALAÇÃO DE REFORÇO DE MADEIRA EM PAREDE DRYWALL. AF_06/2017</t>
  </si>
  <si>
    <t xml:space="preserve">73863/1</t>
  </si>
  <si>
    <t xml:space="preserve">ALVENARIA COM BLOCOS DE CONCRETO CELULAR 10X30X60CM, ESPESSURA 10CM, ASSENTADOS COM ARGAMASSA TRACO 1:2:9 (CIMENTO, CAL E AREIA) PREPARO MANUAL</t>
  </si>
  <si>
    <t xml:space="preserve">73863/2</t>
  </si>
  <si>
    <t xml:space="preserve">ALVENARIA COM BLOCOS DE CONCRETO CELULAR 20X30X60CM, ESPESSURA 20CM, ASSENTADOS COM ARGAMASSA TRACO 1:2:9 (CIMENTO, CAL E AREIA) PREPARO MANUAL</t>
  </si>
  <si>
    <t xml:space="preserve">73790/2</t>
  </si>
  <si>
    <t xml:space="preserve">REASSENTAMENTO DE PARALELEPIPEDO SOBRE COLCHAO DE PO DE PEDRA ESPESSURA 10CM, REJUNTADO COM BETUME E PEDRISCO, CONSIDERANDO APROVEITAMENTO DO PARALELEPIPEDO</t>
  </si>
  <si>
    <t xml:space="preserve">73790/4</t>
  </si>
  <si>
    <t xml:space="preserve">REASSENTAMENTO DE PARALELEPIPEDO SOBRE COLCHAO DE PO DE PEDRA ESPESSURA 10CM, REJUNTADO COM ARGAMASSA TRACO 1:3 (CIMENTO E AREIA), CONSIDERANDO APROVEITAMENTO DO PARALELEPIPEDO</t>
  </si>
  <si>
    <t xml:space="preserve">RECOMPOSICAO DE PAVIMENTACAO TIPO BLOKRET SOBRE COLCHAO DE AREIA COM REAPROVEITAMENTO DE MATERIAL</t>
  </si>
  <si>
    <t xml:space="preserve">83695/1</t>
  </si>
  <si>
    <t xml:space="preserve">REJUNTAMENTO PAVIMENTACAO PARALELEPIPEDO BETUME CASCALH INCL MATERIAIS</t>
  </si>
  <si>
    <t xml:space="preserve">RECOMPOSICAO DE REVESTIMENTO PRIMARIO MEDIDO P/ VOLUME COMPACTADO</t>
  </si>
  <si>
    <t xml:space="preserve">DEMOLIÇÃO DE PAVIMENTAÇÃO ASFÁLTICA COM UTILIZAÇÃO DE MARTELO PERFURADOR, ESPESSURA ATÉ 15 CM, EXCLUSIVE CARGA E TRANSPORTE</t>
  </si>
  <si>
    <t xml:space="preserve">REGULARIZAÇÃO E COMPACTAÇÃO DE SUBLEITO DE SOLO  PREDOMINANTEMENTE ARGILOSO. AF_11/2019</t>
  </si>
  <si>
    <t xml:space="preserve">REGULARIZAÇÃO E COMPACTAÇÃO DE SUBLEITO DE SOLO PREDOMINANTEMENTE ARENOSO. AF_11/2019</t>
  </si>
  <si>
    <t xml:space="preserve">EXECUÇÃO E COMPACTAÇÃO DE BASE E OU SUB BASE COM SOLO ESTABILIZADO GRANULOMETRICAMENTE - EXCLUSIVE ESCAVAÇÃO, CARGA E TRANSPORTE E SOLO. AF_09/2017</t>
  </si>
  <si>
    <t xml:space="preserve">EXECUÇÃO E COMPACTAÇÃO DE BASE E OU SUB BASE PARA PAVIMENTAÇÃO DE SOLOS DE COMPORTAMENTO LATERÍTICO (ARENOSO) - EXCLUSIVE SOLO, ESCAVAÇÃO, CARGA E TRANSPORTE. AF_11/2019</t>
  </si>
  <si>
    <t xml:space="preserve">EXECUÇÃO E COMPACTAÇÃO DE BASE E OU SUB BASE PARA PAVIMENTAÇÃO DE SOLO (PREDOMINANTEMENTE ARENOSO) MELHORADO COM CIMENTO (TEOR DE 2%) - EXCLUSIVE  SOLO, ESCAVAÇÃO, CARGA E TRANSPORTE. AF_11/2019</t>
  </si>
  <si>
    <t xml:space="preserve">EXECUÇÃO E COMPACTAÇÃO DE BASE E OU SUB BASE PARA PAVIMENTAÇÃO DE SOLO (PREDOMINANTEMENTE ARENOSO) MELHORADO COM CIMENTO (TEOR DE 4%) - EXCLUSIVE  SOLO, ESCAVAÇÃO, CARGA E TRANSPORTE. AF_11/2019</t>
  </si>
  <si>
    <t xml:space="preserve">EXECUÇÃO E COMPACTAÇÃO DE BASE E OU SUB BASE PARA PAVIMENTAÇÃO DE SOLO (PREDOMINANTEMENTE ARENOSO) COM CIMENTO (TEOR DE 6%) - EXCLUSIVE SOLO, ESCAVAÇÃO, CARGA E TRANSPORTE. AF_11/2019</t>
  </si>
  <si>
    <t xml:space="preserve">EXECUÇÃO E COMPACTAÇÃO DE BASE E OU SUB BASE PARA PAVIMENTAÇÃO DE SOLO (PREDOMINANTEMENTE ARENOSO) COM CIMENTO (TEOR DE 8%) - EXCLUSIVE SOLO, ESCAVAÇÃO, CARGA E TRANSPORTE. AF_11/2019</t>
  </si>
  <si>
    <t xml:space="preserve">EXECUÇÃO E COMPACTAÇÃO DE BASE E OU SUB BASE PARA PAVIMENTAÇÃO DE BRITA GRADUADA SIMPLES - EXCLUSIVE CARGA E TRANSPORTE. AF_11/2019</t>
  </si>
  <si>
    <t xml:space="preserve">EXECUÇÃO E COMPACTAÇÃO DE BASE E OU SUB BASE PARA PAVIMENTAÇÃO DE BRITA GRADUADA SIMPLES TRATADA COM CIMENTO - EXCLUSIVE CARGA E TRANSPORTE. AF_11/2019</t>
  </si>
  <si>
    <t xml:space="preserve">EXECUÇÃO E COMPACTAÇÃO DE BASE E OU SUB BASE PARA PAVIMENTAÇÃO DE CONCRETO COMPACTADO COM ROLO - EXCLUSIVE CARGA E TRANSPORTE. AF_11/2019</t>
  </si>
  <si>
    <t xml:space="preserve">EXECUÇÃO E COMPACTAÇÃO DE BASE E OU SUB BASE PARA PAVIMENTAÇÃO DE PEDRA RACHÃO - EXCLUSIVE ESCAVAÇÃO, CARGA E TRANSPORTE. AF_11/2019</t>
  </si>
  <si>
    <t xml:space="preserve">EXECUÇÃO E COMPACTAÇÃO DE BASE E OU SUB BASE PARA PAVIMENTAÇÃO DE MACADAME SECO - EXCLUSIVE CARGA E TRANSPORTE. AF_11/2019</t>
  </si>
  <si>
    <t xml:space="preserve">EXECUÇÃO DE IMPRIMAÇÃO COM ASFALTO DILUÍDO CM-30. AF_11/2019</t>
  </si>
  <si>
    <t xml:space="preserve">EXECUÇÃO DE PINTURA DE LIGAÇÃO COM EMULSÃO ASFÁLTICA RR-2C. AF_11/2019</t>
  </si>
  <si>
    <t xml:space="preserve">EXECUÇÃO E COMPACTAÇÃO DE BASE E OU SUB-BASE PARA PAVIMENTAÇÃO DE SOLO (PREDOMINANTEMENTE ARENOSO) BRITA - 40/60 - EXCLUSIVE SOLO, ESCAVAÇÃO, CARGA E TRANSPORTE. AF_11/2019</t>
  </si>
  <si>
    <t xml:space="preserve">EXECUÇÃO E COMPACTAÇÃO DE BASE E OU SUB-BASE PARA PAVIMENTAÇÃO DE SOLO (PREDOMINANTEMENTE ARENOSO) BRITA - 50/50 - EXCLUSIVE SOLO, ESCAVAÇÃO, CARGA E TRANSPORTE. AF_11/2019</t>
  </si>
  <si>
    <t xml:space="preserve">EXECUÇÃO E COMPACTAÇÃO DE BASE E OU SUB-BASE PARA PAVIMENTAÇÃO DE SOLO (PREDOMINANTEMENTE ARENOSO) BRITA - 40/60 COM CIMENTO (TEOR DE 4%) - EXCLUSIVE SOLO, ESCAVAÇÃO, CARGA E TRANSPORTE. AF_11/2019</t>
  </si>
  <si>
    <t xml:space="preserve">EXECUÇÃO E COMPACTAÇÃO DE BASE E OU SUB-BASE PARA PAVIMENTAÇÃO DE SOLO (PREDOMINANTEMENTE ARENOSO) BRITA - 40/60 COM CIMENTO (TEOR DE 6%) - EXCLUSIVE SOLO, ESCAVAÇÃO, CARGA E TRANSPORTE. AF_11/2019</t>
  </si>
  <si>
    <t xml:space="preserve">EXECUÇÃO E COMPACTAÇÃO DE BASE E OU SUB-BASE PARA PAVIMENTAÇÃO DE SOLO (PREDOMINANTEMENTE ARENOSO) BRITA - 40/60 COM CIMENTO (TEOR DE 8%) - EXCLUSIVE SOLO, ESCAVAÇÃO, CARGA E TRANSPORTE. AF_11/2019</t>
  </si>
  <si>
    <t xml:space="preserve">EXECUÇÃO E COMPACTAÇÃO DE BASE E OU SUB-BASE PARA PAVIMENTAÇÃO DE SOLO (PREDOMINANTEMENTE ARENOSO) BRITA - 50/50 COM CIMENTO (TEOR DE 4%)  - EXCLUSIVE SOLO, ESCAVAÇÃO, CARGA E TRANSPORTE. AF_11/2019</t>
  </si>
  <si>
    <t xml:space="preserve">EXECUÇÃO E COMPACTAÇÃO DE BASE E OU SUB-BASE PARA PAVIMENTAÇÃO DE SOLO (PREDOMINANTEMENTE ARENOSO) BRITA - 50/50 COM CIMENTO (TEOR DE 6%) - EXCLUSIVE SOLO, ESCAVAÇÃO, CARGA E TRANSPORTE. AF_11/2019</t>
  </si>
  <si>
    <t xml:space="preserve">EXECUÇÃO E COMPACTAÇÃO DE BASE E OU SUB-BASE PARA PAVIMENTAÇÃO DE SOLO (PREDOMINANTEMENTE ARENOSO) BRITA - 50/50 COM CIMENTO (TEOR DE 8%) - EXCLUSIVE SOLO, ESCAVAÇÃO, CARGA E TRANSPORTE. AF_11/2019</t>
  </si>
  <si>
    <t xml:space="preserve">EXECUÇÃO E COMPACTAÇÃO DE BASE E OU SUB-BASE PARA PAVIMENTAÇÃO DE SOLO (PREDOMINANTEMENTE ARGILOSO) BRITA - 40/60 - EXCLUSIVE SOLO, ESCAVAÇÃO, CARGA E TRANSPORTE. AF_11/2019</t>
  </si>
  <si>
    <t xml:space="preserve">EXECUÇÃO E COMPACTAÇÃO DE BASE E OU SUB-BASE PARA PAVIMENTAÇÃO DE SOLO (PREDOMINANTEMENTE ARGILOSO) BRITA - 50/50 - EXCLUSIVE SOLO, ESCAVAÇÃO, CARGA E TRANSPORTE. AF_11/2019</t>
  </si>
  <si>
    <t xml:space="preserve">ESPALHAMENTO DE MATERIAL COM TRATOR DE ESTEIRAS. AF_11/2019</t>
  </si>
  <si>
    <t xml:space="preserve">REGULARIZAÇÃO DE SUPERFÍCIES COM MOTONIVELADORA. AF_11/2019</t>
  </si>
  <si>
    <t xml:space="preserve">PAVIMENTO EM PARALELEPIPEDO SOBRE COLCHAO DE AREIA REJUNTADO COM ARGAMASSA DE CIMENTO E AREIA NO TRAÇO 1:3 (PEDRAS PEQUENAS 30 A 35 PECAS POR M2)</t>
  </si>
  <si>
    <t xml:space="preserve">PINTURA DE LIGACAO COM EMULSAO RR-1C</t>
  </si>
  <si>
    <t xml:space="preserve">PINTURA DE LIGACAO COM EMULSAO RR-2C</t>
  </si>
  <si>
    <t xml:space="preserve">CONTENCAO LATERAL COM SOLO LOCAL PARA PAVIMENTO POLIEDRICO</t>
  </si>
  <si>
    <t xml:space="preserve">CORTE E PREPARO DE CORDAO DE PEDRA PARA PAVIMENTO POLIEDRICO</t>
  </si>
  <si>
    <t xml:space="preserve">CORTE E PREPARO DE PEDRA PARA PAVIMENTO POLIEDRICO</t>
  </si>
  <si>
    <t xml:space="preserve">DESMONTE MANUAL DE PEDRA PARA PAVIMENTO POLIEDRICO</t>
  </si>
  <si>
    <t xml:space="preserve">EXTRACAO, CARGA E ASSENTAMENTO DE CORDAO DE PEDRA PARA PAVIMENTO POLIEDRICO, EXCLUSIVE TRANSPORTE DE PEDRA E INDENIZACAO PEDREIRA</t>
  </si>
  <si>
    <t xml:space="preserve">EXTRACAO, CARGA, PREPARO E ASSENTAMENTO DE PEDRAS POLIEDRICAS, EXCLUSIVE TRANSPORTE DE PEDRA E INDENIZACAO PEDREIRA</t>
  </si>
  <si>
    <t xml:space="preserve">73760/1</t>
  </si>
  <si>
    <t xml:space="preserve">CAPA SELANTE COMPREENDENDO APLICAÇÃO DE ASFALTO NA PROPORÇÃO DE 0,7 A 1,5L / M2, DISTRIBUIÇÃO DE AGREGADOS DE 5 A 15KG/M2 E COMPACTAÇÃO COM ROLO - COM USO DA EMULSAO RR-2C, INCLUSO APLICACAO E COMPACTACAO</t>
  </si>
  <si>
    <t xml:space="preserve">73849/1</t>
  </si>
  <si>
    <t xml:space="preserve">AREIA ASFALTO A QUENTE (AAUQ) COM CAP 50/70, INCLUSO USINAGEM E APLICACAO, EXCLUSIVE TRANSPORTE</t>
  </si>
  <si>
    <t xml:space="preserve">73849/2</t>
  </si>
  <si>
    <t xml:space="preserve">AREIA ASFALTO A FRIO (AAUF), COM EMULSAO RR-2C INCLUSO USINAGEM E APLICACAO, EXCLUSIVE TRANSPORTE</t>
  </si>
  <si>
    <t xml:space="preserve">EXECUÇÃO DE PAVIMENTO EM PISO INTERTRAVADO, COM BLOCO PISOGRAMA DE 35 X 25 CM, ESPESSURA 6 CM. AF_12/2015</t>
  </si>
  <si>
    <t xml:space="preserve">EXECUÇÃO DE PAVIMENTO EM PISO INTERTRAVADO, COM BLOCO PISOGRAMA DE 35 X 25 CM, ESPESSURA 8 CM. AF_12/2015</t>
  </si>
  <si>
    <t xml:space="preserve">EXECUÇÃO DE PAVIMENTO EM PISO INTERTRAVADO, COM BLOCO SEXTAVADO DE 25 X 25 CM, ESPESSURA 6 CM. AF_12/2015</t>
  </si>
  <si>
    <t xml:space="preserve">EXECUÇÃO DE PAVIMENTO EM PISO INTERTRAVADO, COM BLOCO SEXTAVADO DE 25 X 25 CM, ESPESSURA 8 CM. AF_12/2015</t>
  </si>
  <si>
    <t xml:space="preserve">EXECUÇÃO DE PAVIMENTO EM PISO INTERTRAVADO, COM BLOCO SEXTAVADO DE 25 X 25 CM, ESPESSURA 10 CM. AF_12/2015</t>
  </si>
  <si>
    <t xml:space="preserve">EXECUÇÃO DE PASSEIO EM PISO INTERTRAVADO, COM BLOCO RETANGULAR COR NATURAL DE 20 X 10 CM, ESPESSURA 6 CM. AF_12/2015</t>
  </si>
  <si>
    <t xml:space="preserve">EXECUÇÃO DE PÁTIO/ESTACIONAMENTO EM PISO INTERTRAVADO, COM BLOCO RETANGULAR COR NATURAL DE 20 X 10 CM, ESPESSURA 6 CM. AF_12/2015</t>
  </si>
  <si>
    <t xml:space="preserve">EXECUÇÃO DE PÁTIO/ESTACIONAMENTO EM PISO INTERTRAVADO, COM BLOCO RETANGULAR COR NATURAL DE 20 X 10 CM, ESPESSURA 8 CM. AF_12/2015</t>
  </si>
  <si>
    <t xml:space="preserve">EXECUÇÃO DE VIA EM PISO INTERTRAVADO, COM BLOCO RETANGULAR COR NATURAL DE 20 X 10 CM, ESPESSURA 8 CM. AF_12/2015</t>
  </si>
  <si>
    <t xml:space="preserve">EXECUÇÃO DE PÁTIO/ESTACIONAMENTO EM PISO INTERTRAVADO, COM BLOCO RETANGULAR DE 20 X 10 CM, ESPESSURA 10 CM. AF_12/2015</t>
  </si>
  <si>
    <t xml:space="preserve">EXECUÇÃO DE VIA EM PISO INTERTRAVADO, COM BLOCO RETANGULAR DE 20 X 10 CM, ESPESSURA 10 CM. AF_12/2015</t>
  </si>
  <si>
    <t xml:space="preserve">EXECUÇÃO DE PASSEIO EM PISO INTERTRAVADO, COM BLOCO 16 FACES DE 22 X 11 CM, ESPESSURA 6 CM. AF_12/2015</t>
  </si>
  <si>
    <t xml:space="preserve">EXECUÇÃO DE PÁTIO/ESTACIONAMENTO EM PISO INTERTRAVADO, COM BLOCO 16 FACES DE 22 X 11 CM, ESPESSURA 6 CM. AF_12/2015</t>
  </si>
  <si>
    <t xml:space="preserve">EXECUÇÃO DE PÁTIO/ESTACIONAMENTO EM PISO INTERTRAVADO, COM BLOCO 16 FACES DE 22 X 11 CM, ESPESSURA 8 CM. AF_12/2015</t>
  </si>
  <si>
    <t xml:space="preserve">EXECUÇÃO DE VIA EM PISO INTERTRAVADO, COM BLOCO 16 FACES DE 22 X 11 CM, ESPESSURA 8 CM. AF_12/2015</t>
  </si>
  <si>
    <t xml:space="preserve">EXECUÇÃO DE PÁTIO/ESTACIONAMENTO EM PISO INTERTRAVADO, COM BLOCO 16 FACES DE 22 X 11 CM, ESPESSURA 10 CM. AF_12/2015</t>
  </si>
  <si>
    <t xml:space="preserve">EXECUÇÃO DE VIA EM PISO INTERTRAVADO, COM BLOCO 16 FACES DE 22 X 11 CM, ESPESSURA 10 CM. AF_12/2015</t>
  </si>
  <si>
    <t xml:space="preserve">EXECUÇÃO DE PASSEIO EM PISO INTERTRAVADO, COM BLOCO RETANGULAR COLORIDO DE 20 X 10 CM, ESPESSURA 6 CM. AF_12/2015</t>
  </si>
  <si>
    <t xml:space="preserve">EXECUÇÃO DE PÁTIO/ESTACIONAMENTO EM PISO INTERTRAVADO, COM BLOCO RETANGULAR COLORIDO DE 20 X 10 CM, ESPESSURA 6 CM. AF_12/2015</t>
  </si>
  <si>
    <t xml:space="preserve">EXECUÇÃO DE PÁTIO/ESTACIONAMENTO EM PISO INTERTRAVADO, COM BLOCO RETANGULAR COLORIDO DE 20 X 10 CM, ESPESSURA 8 CM. AF_12/2015</t>
  </si>
  <si>
    <t xml:space="preserve">EXECUÇÃO DE VIA EM PISO INTERTRAVADO, COM BLOCO RETANGULAR COLORIDO DE 20 X 10 CM, ESPESSURA 8 CM. AF_12/2015</t>
  </si>
  <si>
    <t xml:space="preserve">EXECUÇÃO DE JUNTAS DE CONTRAÇÃO PARA PAVIMENTOS DE CONCRETO. AF_11/2017</t>
  </si>
  <si>
    <t xml:space="preserve">APLICAÇÃO DE GRAXA EM BARRAS DE TRANSFERÊNCIA PARA EXECUÇÃO DE PAVIMENTO DE CONCRETO. AF_11/2017</t>
  </si>
  <si>
    <t xml:space="preserve">BARRAS DE LIGAÇÃO, AÇO CA-50 DE 10 MM, PARA EXECUÇÃO DE PAVIMENTO DE CONCRETO  FORNECIMENTO E INSTALAÇÃO. AF_11/2017</t>
  </si>
  <si>
    <t xml:space="preserve">CONSTRUÇÃO DE PAVIMENTO COM TRATAMENTO SUPERFICIAL SIMPLES, COM EMULSÃO ASFÁLTICA RR-2C. AF_01/2018</t>
  </si>
  <si>
    <t xml:space="preserve">CONSTRUÇÃO DE PAVIMENTO COM TRATAMENTO SUPERFICIAL SIMPLES, COM EMULSÃO ASFÁLTICA RR-2C, COM BANHO DILUÍDO. AF_01/2018</t>
  </si>
  <si>
    <t xml:space="preserve">CONSTRUÇÃO DE PAVIMENTO COM TRATAMENTO SUPERFICIAL DUPLO, COM EMULSÃO ASFÁLTICA RR-2C. AF_01/2018</t>
  </si>
  <si>
    <t xml:space="preserve">CONSTRUÇÃO DE PAVIMENTO COM TRATAMENTO SUPERFICIAL DUPLO, COM EMULSÃO ASFÁLTICA RR-2C, COM BANHO DILUÍDO. AF_01/2018</t>
  </si>
  <si>
    <t xml:space="preserve">CONSTRUÇÃO DE PAVIMENTO COM TRATAMENTO SUPERFICIAL DUPLO, COM EMULSÃO ASFÁLTICA RR-2C, COM CAPA SELANTE. AF_01/2018</t>
  </si>
  <si>
    <t xml:space="preserve">CONSTRUÇÃO DE PAVIMENTO COM TRATAMENTO SUPERFICIAL TRIPLO, COM EMULSÃO ASFÁLTICA RR-2C. AF_01/2018</t>
  </si>
  <si>
    <t xml:space="preserve">CONSTRUÇÃO DE PAVIMENTO COM TRATAMENTO SUPERFICIAL TRIPLO, COM EMULSÃO ASFÁLTICA RR-2C, COM BANHO DILUÍDO. AF_01/2018</t>
  </si>
  <si>
    <t xml:space="preserve">CONSTRUÇÃO DE PAVIMENTO COM TRATAMENTO SUPERFICIAL TRIPLO, COM EMULSÃO ASFÁLTICA RR-2C, COM CAPA SELANTE. AF_01/2018</t>
  </si>
  <si>
    <t xml:space="preserve">RECONSTRUÇÃO DE PAVIMENTO COM TRATAMENTO SUPERFICIAL SIMPLES, COM EMULSÃO ASFÁLTICA RR-2C. AF_01/2018</t>
  </si>
  <si>
    <t xml:space="preserve">RECONSTRUÇÃO DE PAVIMENTO COM TRATAMENTO SUPERFICIAL SIMPLES, COM EMULSÃO ASFÁLTICA RR-2C, COM BANHO DILUÍDO. AF_01/2018</t>
  </si>
  <si>
    <t xml:space="preserve">RECONSTRUÇÃO DE PAVIMENTO COM TRATAMENTO SUPERFICIAL DUPLO, COM EMULSÃO ASFÁLTICA RR-2C. AF_01/2018</t>
  </si>
  <si>
    <t xml:space="preserve">RECONSTRUÇÃO DE PAVIMENTO COM TRATAMENTO SUPERFICIAL DUPLO, COM EMULSÃO ASFÁLTICA RR-2C, COM BANHO DILUÍDO. AF_01/2018</t>
  </si>
  <si>
    <t xml:space="preserve">RECONSTRUÇÃO DE PAVIMENTO COM TRATAMENTO SUPERFICIAL DUPLO, COM EMULSÃO ASFÁLTICA RR-2C, COM CAPA SELANTE. AF_01/2018</t>
  </si>
  <si>
    <t xml:space="preserve">RECONSTRUÇÃO DE PAVIMENTO COM TRATAMENTO SUPERFICIAL TRIPLO, COM EMULSÃO ASFÁLTICA RR-2C. AF_01/2018</t>
  </si>
  <si>
    <t xml:space="preserve">RECONSTRUÇÃO DE PAVIMENTO COM TRATAMENTO SUPERFICIAL TRIPLO, COM EMULSÃO ASFÁLTICA RR-2C, COM BANHO DILUÍDO. AF_01/2018</t>
  </si>
  <si>
    <t xml:space="preserve">RECONSTRUÇÃO DE PAVIMENTO COM TRATAMENTO SUPERFICIAL TRIPLO, COM EMULSÃO ASFÁLTICA RR-2C, COM CAPA SELANTE. AF_01/2018</t>
  </si>
  <si>
    <t xml:space="preserve">SINALIZACAO HORIZONTAL COM TINTA RETRORREFLETIVA A BASE DE RESINA ACRILICA COM MICROESFERAS DE VIDRO</t>
  </si>
  <si>
    <t xml:space="preserve">CAIACAO EM MEIO FIO</t>
  </si>
  <si>
    <t xml:space="preserve">73770/1</t>
  </si>
  <si>
    <t xml:space="preserve">BARREIRA PRE-MOLDADA EXTERNA CONCRETO ARMADO 0,25X0,40X1,14M FCK=25MPA ACO CA-50 INCL VIGOTA HORIZONTAL MONTANTE A CADA 1,00M  FERROS DE LIGACAO E MATERIAIS.</t>
  </si>
  <si>
    <t xml:space="preserve">73770/2</t>
  </si>
  <si>
    <t xml:space="preserve">BARREIRA DUPLA PRE-MOL INTER CONCRETO ARMADO 0,15X0,65X0,77M FCK=25MPA ACO CA-50 INCL FERROS DE LIGACAO E MATERIAIS.</t>
  </si>
  <si>
    <t xml:space="preserve">83696/1</t>
  </si>
  <si>
    <t xml:space="preserve">PINTURA GUARDA-CORPO GUARDA-RODA E MURETA PROTECAO COM CAL EM PONTES EVIADUTOS MEDIDA PELO DOBRO DA AREA TOTAL (LARGURAXALTURA).</t>
  </si>
  <si>
    <t xml:space="preserve">USINAGEM DE CBUQ COM CAP 50/70, PARA CAPA DE ROLAMENTO</t>
  </si>
  <si>
    <t xml:space="preserve">USINAGEM DE CBUQ COM CAP 50/70, PARA BINDER</t>
  </si>
  <si>
    <t xml:space="preserve">73759/2</t>
  </si>
  <si>
    <t xml:space="preserve">PRE-MISTURADO A FRIO COM EMULSAO RL-1C, INCLUSO USINAGEM E APLICACAO, EXCLUSIVE TRANSPORTE</t>
  </si>
  <si>
    <t xml:space="preserve">EXECUÇÃO DE PAVIMENTO COM APLICAÇÃO DE CONCRETO ASFÁLTICO, CAMADA DE ROLAMENTO - EXCLUSIVE CARGA E TRANSPORTE. AF_11/2019</t>
  </si>
  <si>
    <t xml:space="preserve">EXECUÇÃO DE PAVIMENTO COM APLICAÇÃO DE CONCRETO ASFÁLTICO, CAMADA DE BINDER - EXCLUSIVE CARGA E TRANSPORTE. AF_11/2019</t>
  </si>
  <si>
    <t xml:space="preserve">FRESAGEM DE PAVIMENTO ASFÁLTICO (PROFUNDIDADE ATÉ 5,0 CM) - EXCLUSIVE TRANSPORTE. AF_11/2019</t>
  </si>
  <si>
    <t xml:space="preserve">USINAGEM DE BRITA GRADUADA SIMPLES, UTILIZANDO BRITA COMERCIAL COM USINA 300 T/H. AF_06/2017</t>
  </si>
  <si>
    <t xml:space="preserve">USINAGEM DE BRITA GRADUADA TRATADA COM CIMENTO, UTILIZANDO BRITA COMERCIAL COM USINA 300 T/H. AF_06/2017</t>
  </si>
  <si>
    <t xml:space="preserve">USINAGEM DE CONCRETO PARA COMPACTAÇÃO COM ROLO, UTILIZANDO BRITA COMERCIAL. AF_06/2017</t>
  </si>
  <si>
    <t xml:space="preserve">CAIACAO INT OU EXT SOBRE REVESTIMENTO LISO C/ADOCAO DE FIXADOR COM    COM DUAS DEMAOS</t>
  </si>
  <si>
    <t xml:space="preserve">PINTURA DE SUPERFICIE C/TINTA GRAFITE</t>
  </si>
  <si>
    <t xml:space="preserve">74133/1</t>
  </si>
  <si>
    <t xml:space="preserve">EMASSAMENTO COM MASSA A OLEO, UMA DEMAO</t>
  </si>
  <si>
    <t xml:space="preserve">74133/2</t>
  </si>
  <si>
    <t xml:space="preserve">EMASSAMENTO COM MASSA A OLEO, DUAS DEMAOS</t>
  </si>
  <si>
    <t xml:space="preserve">EMASSAMENTO COM MASSA EPOXI, 2 DEMAOS</t>
  </si>
  <si>
    <t xml:space="preserve">79494/1</t>
  </si>
  <si>
    <t xml:space="preserve">PINTURA DE QUADRO ESCOLAR COM TINTA ESMALTE ACABAMENTO FOSCO, DUAS DEMAOS SOBRE MASSA ACRILICA</t>
  </si>
  <si>
    <t xml:space="preserve">PINTURA COM TINTA IMPERMEAVEL MINERAL EM PO, DUAS DEMAOS</t>
  </si>
  <si>
    <t xml:space="preserve">APLICAÇÃO MANUAL DE FUNDO SELADOR ACRÍLICO EM PANOS COM PRESENÇA DE VÃOS DE EDIFÍCIOS DE MÚLTIPLOS PAVIMENTOS. AF_06/2014</t>
  </si>
  <si>
    <t xml:space="preserve">APLICAÇÃO MANUAL DE FUNDO SELADOR ACRÍLICO EM PANOS CEGOS DE FACHADA (SEM PRESENÇA DE VÃOS) DE EDIFÍCIOS DE MÚLTIPLOS PAVIMENTOS. AF_06/2014</t>
  </si>
  <si>
    <t xml:space="preserve">APLICAÇÃO MANUAL DE FUNDO SELADOR ACRÍLICO EM SUPERFÍCIES EXTERNAS DE SACADA DE EDIFÍCIOS DE MÚLTIPLOS PAVIMENTOS. AF_06/2014</t>
  </si>
  <si>
    <t xml:space="preserve">APLICAÇÃO MANUAL DE FUNDO SELADOR ACRÍLICO EM SUPERFÍCIES INTERNAS DA SACADA DE EDIFÍCIOS DE MÚLTIPLOS PAVIMENTOS. AF_06/2014</t>
  </si>
  <si>
    <t xml:space="preserve">APLICAÇÃO MANUAL DE FUNDO SELADOR ACRÍLICO EM PAREDES EXTERNAS DE CASAS. AF_06/2014</t>
  </si>
  <si>
    <t xml:space="preserve">APLICAÇÃO MANUAL DE PINTURA COM TINTA TEXTURIZADA ACRÍLICA EM PANOS COM PRESENÇA DE VÃOS DE EDIFÍCIOS DE MÚLTIPLOS PAVIMENTOS, UMA COR. AF_06/2014</t>
  </si>
  <si>
    <t xml:space="preserve">APLICAÇÃO MANUAL DE PINTURA COM TINTA TEXTURIZADA ACRÍLICA EM PANOS CEGOS DE FACHADA (SEM PRESENÇA DE VÃOS) DE EDIFÍCIOS DE MÚLTIPLOS PAVIMENTOS, UMA COR. AF_06/2014</t>
  </si>
  <si>
    <t xml:space="preserve">APLICAÇÃO MANUAL DE PINTURA COM TINTA TEXTURIZADA ACRÍLICA EM SUPERFÍCIES EXTERNAS DE SACADA DE EDIFÍCIOS DE MÚLTIPLOS PAVIMENTOS, UMA COR. AF_06/2014</t>
  </si>
  <si>
    <t xml:space="preserve">APLICAÇÃO MANUAL DE PINTURA COM TINTA TEXTURIZADA ACRÍLICA EM SUPERFÍCIES INTERNAS DA SACADA DE EDIFÍCIOS DE MÚLTIPLOS PAVIMENTOS, UMA COR. AF_06/2014</t>
  </si>
  <si>
    <t xml:space="preserve">APLICAÇÃO MANUAL DE PINTURA COM TINTA TEXTURIZADA ACRÍLICA EM PAREDES EXTERNAS DE CASAS, UMA COR. AF_06/2014</t>
  </si>
  <si>
    <t xml:space="preserve">APLICAÇÃO MANUAL DE PINTURA COM TINTA TEXTURIZADA ACRÍLICA EM PANOS COM PRESENÇA DE VÃOS DE EDIFÍCIOS DE MÚLTIPLOS PAVIMENTOS, DUAS CORES. AF_06/2014</t>
  </si>
  <si>
    <t xml:space="preserve">APLICAÇÃO MANUAL DE PINTURA COM TINTA TEXTURIZADA ACRÍLICA EM PANOS CEGOS DE FACHADA (SEM PRESENÇA DE VÃOS) DE EDIFÍCIOS DE MÚLTIPLOS PAVIMENTOS, DUAS CORES. AF_06/2014</t>
  </si>
  <si>
    <t xml:space="preserve">APLICAÇÃO MANUAL DE PINTURA COM TINTA TEXTURIZADA ACRÍLICA EM SUPERFÍCIES EXTERNAS DE SACADA DE EDIFÍCIOS DE MÚLTIPLOS PAVIMENTOS, DUAS CORES. AF_06/2014</t>
  </si>
  <si>
    <t xml:space="preserve">APLICAÇÃO MANUAL DE PINTURA COM TINTA TEXTURIZADA ACRÍLICA EM SUPERFÍCIES INTERNAS DA SACADA DE EDIFÍCIOS DE MÚLTIPLOS PAVIMENTOS, DUAS CORES. AF_06/2014</t>
  </si>
  <si>
    <t xml:space="preserve">APLICAÇÃO MANUAL DE PINTURA COM TINTA TEXTURIZADA ACRÍLICA EM PAREDES EXTERNAS DE CASAS, DUAS CORES. AF_06/2014</t>
  </si>
  <si>
    <t xml:space="preserve">APLICAÇÃO MANUAL DE PINTURA COM TINTA TEXTURIZADA ACRÍLICA EM MOLDURAS DE EPS, PRÉ-FABRICADOS, OU OUTROS. AF_06/2014</t>
  </si>
  <si>
    <t xml:space="preserve">APLICAÇÃO DE FUNDO SELADOR LÁTEX PVA EM TETO, UMA DEMÃO. AF_06/2014</t>
  </si>
  <si>
    <t xml:space="preserve">APLICAÇÃO DE FUNDO SELADOR LÁTEX PVA EM PAREDES, UMA DEMÃO. AF_06/2014</t>
  </si>
  <si>
    <t xml:space="preserve">APLICAÇÃO DE FUNDO SELADOR ACRÍLICO EM TETO, UMA DEMÃO. AF_06/2014</t>
  </si>
  <si>
    <t xml:space="preserve">APLICAÇÃO DE FUNDO SELADOR ACRÍLICO EM PAREDES, UMA DEMÃO. AF_06/2014</t>
  </si>
  <si>
    <t xml:space="preserve">APLICAÇÃO MANUAL DE PINTURA COM TINTA LÁTEX PVA EM TETO, DUAS DEMÃOS. AF_06/2014</t>
  </si>
  <si>
    <t xml:space="preserve">APLICAÇÃO MANUAL DE PINTURA COM TINTA LÁTEX PVA EM PAREDES, DUAS DEMÃOS. AF_06/2014</t>
  </si>
  <si>
    <t xml:space="preserve">APLICAÇÃO MANUAL DE PINTURA COM TINTA LÁTEX ACRÍLICA EM TETO, DUAS DEMÃOS. AF_06/2014</t>
  </si>
  <si>
    <t xml:space="preserve">APLICAÇÃO MANUAL DE PINTURA COM TINTA LÁTEX ACRÍLICA EM PAREDES, DUAS DEMÃOS. AF_06/2014</t>
  </si>
  <si>
    <t xml:space="preserve">APLICAÇÃO MECÂNICA DE PINTURA COM TINTA LÁTEX PVA EM TETO, DUAS DEMÃOS. AF_06/2014</t>
  </si>
  <si>
    <t xml:space="preserve">APLICAÇÃO MECÂNICA DE PINTURA COM TINTA LÁTEX PVA EM PAREDES, DUAS DEMÃOS. AF_06/2014</t>
  </si>
  <si>
    <t xml:space="preserve">APLICAÇÃO MECÂNICA DE PINTURA COM TINTA LÁTEX ACRÍLICA EM TETO, DUAS DEMÃOS. AF_06/2014</t>
  </si>
  <si>
    <t xml:space="preserve">APLICAÇÃO MECÂNICA DE PINTURA COM TINTA LÁTEX ACRÍLICA EM PAREDES, DUAS DEMÃOS. AF_06/2014</t>
  </si>
  <si>
    <t xml:space="preserve">APLICAÇÃO E LIXAMENTO DE MASSA LÁTEX EM TETO, UMA DEMÃO. AF_06/2014</t>
  </si>
  <si>
    <t xml:space="preserve">APLICAÇÃO E LIXAMENTO DE MASSA LÁTEX EM PAREDES, UMA DEMÃO. AF_06/2014</t>
  </si>
  <si>
    <t xml:space="preserve">APLICAÇÃO E LIXAMENTO DE MASSA LÁTEX EM TETO, DUAS DEMÃOS. AF_06/2014</t>
  </si>
  <si>
    <t xml:space="preserve">APLICAÇÃO E LIXAMENTO DE MASSA LÁTEX EM PAREDES, DUAS DEMÃOS. AF_06/2014</t>
  </si>
  <si>
    <t xml:space="preserve">TEXTURA ACRÍLICA, APLICAÇÃO MANUAL EM PAREDE, UMA DEMÃO. AF_09/2016</t>
  </si>
  <si>
    <t xml:space="preserve">TEXTURA ACRÍLICA, APLICAÇÃO MANUAL EM TETO, UMA DEMÃO. AF_09/2016</t>
  </si>
  <si>
    <t xml:space="preserve">APLICAÇÃO MANUAL DE TINTA LÁTEX ACRÍLICA EM PANOS COM PRESENÇA DE VÃOS DE EDIFÍCIOS DE MÚLTIPLOS PAVIMENTOS, DUAS DEMÃOS. AF_11/2016</t>
  </si>
  <si>
    <t xml:space="preserve">APLICAÇÃO MANUAL DE TINTA LÁTEX ACRÍLICA EM PANOS SEM PRESENÇA DE VÃOS DE EDIFÍCIOS DE MÚLTIPLOS PAVIMENTOS, DUAS DEMÃOS. AF_11/2016</t>
  </si>
  <si>
    <t xml:space="preserve">APLICAÇÃO MANUAL DE TINTA LÁTEX ACRÍLICA EM SUPERFÍCIES EXTERNAS DE SACADA DE EDIFÍCIOS DE MÚLTIPLOS PAVIMENTOS, DUAS DEMÃOS. AF_11/2016</t>
  </si>
  <si>
    <t xml:space="preserve">APLICAÇÃO MANUAL DE TINTA LÁTEX ACRÍLICA EM SUPERFÍCIES INTERNAS DE SACADA DE EDIFÍCIOS DE MÚLTIPLOS PAVIMENTOS, DUAS DEMÃOS. AF_11/2016</t>
  </si>
  <si>
    <t xml:space="preserve">APLICAÇÃO MANUAL DE TINTA LÁTEX ACRÍLICA EM PAREDE EXTERNAS DE CASAS, DUAS DEMÃOS. AF_11/2016</t>
  </si>
  <si>
    <t xml:space="preserve">APLICAÇÃO MANUAL DE MASSA ACRÍLICA EM PANOS DE FACHADA COM PRESENÇA DE VÃOS, DE EDIFÍCIOS DE MÚLTIPLOS PAVIMENTOS, UMA DEMÃO. AF_05/2017</t>
  </si>
  <si>
    <t xml:space="preserve">APLICAÇÃO MANUAL DE MASSA ACRÍLICA EM PANOS DE FACHADA SEM PRESENÇA DE VÃOS, DE EDIFÍCIOS DE MÚLTIPLOS PAVIMENTOS, UMA DEMÃO. AF_05/2017</t>
  </si>
  <si>
    <t xml:space="preserve">APLICAÇÃO MANUAL DE MASSA ACRÍLICA EM SUPERFÍCIES EXTERNAS DE SACADA DE EDIFÍCIOS DE MÚLTIPLOS PAVIMENTOS, UMA DEMÃO. AF_05/2017</t>
  </si>
  <si>
    <t xml:space="preserve">APLICAÇÃO MANUAL DE MASSA ACRÍLICA EM SUPERFÍCIES INTERNAS DE SACADA DE EDIFÍCIOS DE MÚLTIPLOS PAVIMENTOS, UMA DEMÃO. AF_05/2017</t>
  </si>
  <si>
    <t xml:space="preserve">APLICAÇÃO MANUAL DE MASSA ACRÍLICA EM PAREDES EXTERNAS DE CASAS, UMA DEMÃO. AF_05/2017</t>
  </si>
  <si>
    <t xml:space="preserve">APLICAÇÃO MANUAL DE MASSA ACRÍLICA EM PANOS DE FACHADA COM PRESENÇA DE VÃOS, DE EDIFÍCIOS DE MÚLTIPLOS PAVIMENTOS, DUAS DEMÃOS. AF_05/2017</t>
  </si>
  <si>
    <t xml:space="preserve">APLICAÇÃO MANUAL DE MASSA ACRÍLICA EM PANOS DE FACHADA SEM PRESENÇA DE VÃOS, DE EDIFÍCIOS DE MÚLTIPLOS PAVIMENTOS, DUAS DEMÃOS. AF_05/2017</t>
  </si>
  <si>
    <t xml:space="preserve">APLICAÇÃO MANUAL DE MASSA ACRÍLICA EM SUPERFÍCIES EXTERNAS DE SACADA DE EDIFÍCIOS DE MÚLTIPLOS PAVIMENTOS, DUAS DEMÃOS. AF_05/2017</t>
  </si>
  <si>
    <t xml:space="preserve">APLICAÇÃO MANUAL DE MASSA ACRÍLICA EM SUPERFÍCIES INTERNAS DE SACADA DE EDIFÍCIOS DE MÚLTIPLOS PAVIMENTOS, DUAS DEMÃOS. AF_05/2017</t>
  </si>
  <si>
    <t xml:space="preserve">APLICAÇÃO MANUAL DE MASSA ACRÍLICA EM PAREDES EXTERNAS DE CASAS, DUAS DEMÃOS. AF_05/2017</t>
  </si>
  <si>
    <t xml:space="preserve">PINTURA EPOXI, DUAS DEMAOS</t>
  </si>
  <si>
    <t xml:space="preserve">PINTURA COM TINTA A BASE DE BORRACHA CLORADA, 2 DEMAOS</t>
  </si>
  <si>
    <t xml:space="preserve">79514/1</t>
  </si>
  <si>
    <t xml:space="preserve">PINTURA EPOXI, TRES DEMAOS</t>
  </si>
  <si>
    <t xml:space="preserve">PINTURA EPOXI INCLUSO EMASSAMENTO E FUNDO PREPARADOR</t>
  </si>
  <si>
    <t xml:space="preserve">TRATAMENTO EM  CONCRETO COM ESTUQUE E LIXAMENTO</t>
  </si>
  <si>
    <t xml:space="preserve">PINTURA EM VERNIZ SINTETICO BRILHANTE EM MADEIRA, TRES DEMAOS</t>
  </si>
  <si>
    <t xml:space="preserve">VERNIZ SINTETICO EM MADEIRA, DUAS DEMAOS</t>
  </si>
  <si>
    <t xml:space="preserve">73739/1</t>
  </si>
  <si>
    <t xml:space="preserve">PINTURA ESMALTE ACETINADO EM MADEIRA, DUAS DEMAOS</t>
  </si>
  <si>
    <t xml:space="preserve">74065/1</t>
  </si>
  <si>
    <t xml:space="preserve">PINTURA ESMALTE FOSCO PARA MADEIRA, DUAS DEMAOS, SOBRE FUNDO NIVELADOR BRANCO</t>
  </si>
  <si>
    <t xml:space="preserve">74065/2</t>
  </si>
  <si>
    <t xml:space="preserve">PINTURA ESMALTE ACETINADO PARA MADEIRA, DUAS DEMAOS, SOBRE FUNDO NIVELADOR BRANCO</t>
  </si>
  <si>
    <t xml:space="preserve">74065/3</t>
  </si>
  <si>
    <t xml:space="preserve">PINTURA ESMALTE BRILHANTE PARA MADEIRA, DUAS DEMAOS, SOBRE FUNDO NIVELADOR BRANCO</t>
  </si>
  <si>
    <t xml:space="preserve">PINTURA A OLEO, 1 DEMAO</t>
  </si>
  <si>
    <t xml:space="preserve">PINTURA A OLEO, 2 DEMAOS</t>
  </si>
  <si>
    <t xml:space="preserve">PINTURA COM VERNIZ POLIURETANO, 2 DEMAOS</t>
  </si>
  <si>
    <t xml:space="preserve">79497/1</t>
  </si>
  <si>
    <t xml:space="preserve">PINTURA A OLEO, 3 DEMAOS</t>
  </si>
  <si>
    <t xml:space="preserve">VERNIZ SINTETICO BRILHANTE, 2 DEMAOS</t>
  </si>
  <si>
    <t xml:space="preserve">FUNDO SINTETICO NIVELADOR BRANCO</t>
  </si>
  <si>
    <t xml:space="preserve">PINTURA ESMALTE FOSCO EM MADEIRA, DUAS DEMAOS</t>
  </si>
  <si>
    <t xml:space="preserve">PINTURA IMUNIZANTE PARA MADEIRA, DUAS DEMAOS</t>
  </si>
  <si>
    <t xml:space="preserve">PINTURA VERNIZ POLIURETANO BRILHANTE EM MADEIRA, TRES DEMAOS</t>
  </si>
  <si>
    <t xml:space="preserve">73794/1</t>
  </si>
  <si>
    <t xml:space="preserve">PINTURA COM TINTA PROTETORA ACABAMENTO GRAFITE ESMALTE SOBRE SUPERFICIE METALICA, 2 DEMAOS</t>
  </si>
  <si>
    <t xml:space="preserve">FUNDO PREPARADOR PRIMER A BASE DE EPOXI, PARA ESTRUTURA METALICA, UMA DEMAO, ESPESSURA DE 25 MICRA.</t>
  </si>
  <si>
    <t xml:space="preserve">73924/1</t>
  </si>
  <si>
    <t xml:space="preserve">PINTURA ESMALTE ALTO BRILHO, DUAS DEMAOS, SOBRE SUPERFICIE METALICA</t>
  </si>
  <si>
    <t xml:space="preserve">73924/2</t>
  </si>
  <si>
    <t xml:space="preserve">PINTURA ESMALTE ACETINADO, DUAS DEMAOS, SOBRE SUPERFICIE METALICA</t>
  </si>
  <si>
    <t xml:space="preserve">PINTURA ESMALTE FOSCO, DUAS DEMAOS, SOBRE SUPERFICIE METALICA</t>
  </si>
  <si>
    <t xml:space="preserve">74064/1</t>
  </si>
  <si>
    <t xml:space="preserve">FUNDO ANTICORROSIVO A BASE DE OXIDO DE FERRO (ZARCAO), DUAS DEMAOS</t>
  </si>
  <si>
    <t xml:space="preserve">74064/2</t>
  </si>
  <si>
    <t xml:space="preserve">FUNDO ANTICORROSIVO A BASE DE OXIDO DE FERRO (ZARCAO), UMA DEMAO</t>
  </si>
  <si>
    <t xml:space="preserve">PINTURA ESMALTE FOSCO, DUAS DEMAOS, SOBRE SUPERFICIE METALICA, INCLUSO UMA DEMAO DE FUNDO ANTICORROSIVO. UTILIZACAO DE REVOLVER ( AR-COMPRIMIDO).</t>
  </si>
  <si>
    <t xml:space="preserve">PINTURA A OLEO BRILHANTE SOBRE SUPERFICIE METALICA, UMA DEMAO INCLUSO UMA DEMAO DE FUNDO ANTICORROSIVO</t>
  </si>
  <si>
    <t xml:space="preserve">79515/1</t>
  </si>
  <si>
    <t xml:space="preserve">PINTURA COM TINTA PROTETORA ACABAMENTO ALUMINIO, TRES DEMAOS</t>
  </si>
  <si>
    <t xml:space="preserve">FUNDO PREPARADOR PRIMER SINTETICO, PARA ESTRUTURA METALICA, UMA DEMÃO, ESPESSURA DE 25 MICRA</t>
  </si>
  <si>
    <t xml:space="preserve">PINTURA COM TINTA PROTETORA ACABAMENTO ALUMINIO, UMA DEMAO SOBRE SUPERFCIE METALICA</t>
  </si>
  <si>
    <t xml:space="preserve">PINTURA COM TINTA PROTETORA ACABAMENTO ALUMINIO, DUAS DEMAOS SOBRE SUPERFICIE METALICA</t>
  </si>
  <si>
    <t xml:space="preserve">PINTURA ESMALTE BRILHANTE (2 DEMAOS) SOBRE SUPERFICIE METALICA, INCLUSIVE PROTECAO COM ZARCAO (1 DEMAO)</t>
  </si>
  <si>
    <t xml:space="preserve">PINTURA ACRILICA DE FAIXAS DE DEMARCACAO EM QUADRA POLIESPORTIVA, 5 CM DE LARGURA</t>
  </si>
  <si>
    <t xml:space="preserve">73978/1</t>
  </si>
  <si>
    <t xml:space="preserve">PINTURA HIDROFUGANTE COM SILICONE SOBRE PISO CIMENTADO, UMA DEMAO</t>
  </si>
  <si>
    <t xml:space="preserve">74245/1</t>
  </si>
  <si>
    <t xml:space="preserve">PINTURA ACRILICA EM PISO CIMENTADO DUAS DEMAOS</t>
  </si>
  <si>
    <t xml:space="preserve">PINTURA COM TINTA A BASE DE BORRACHA CLORADA , DE FAIXAS DE DEMARCACAO, EM QUADRA POLIESPORTIVA, 5 CM DE LARGURA.</t>
  </si>
  <si>
    <t xml:space="preserve">ML</t>
  </si>
  <si>
    <t xml:space="preserve">79500/2</t>
  </si>
  <si>
    <t xml:space="preserve">PINTURA ACRILICA EM PISO CIMENTADO, TRES DEMAOS</t>
  </si>
  <si>
    <t xml:space="preserve">APLICACAO DE VERNIZ POLIURETANO FOSCO SOBRE PISO DE PEDRAS DECORATIVAS, 3 DEMAOS</t>
  </si>
  <si>
    <t xml:space="preserve">POLIMENTO E ENCERAMENTO DE PISO EM MADEIRA</t>
  </si>
  <si>
    <t xml:space="preserve">PINTURA PARA TELHAS DE ALUMINIO COM TINTA ESMALTE AUTOMOTIVA</t>
  </si>
  <si>
    <t xml:space="preserve">RECOLOCACAO DE TACOS DE MADEIRA COM REAPROVEITAMENTO DE MATERIAL E ASSENTAMENTO COM ARGAMASSA 1:4 (CIMENTO E AREIA)</t>
  </si>
  <si>
    <t xml:space="preserve">73734/1</t>
  </si>
  <si>
    <t xml:space="preserve">PISO EM TACO DE MADEIRA 7X21CM, ASSENTADO COM ARGAMASSA TRACO 1:4 (CIMENTO E AREIA MEDIA)</t>
  </si>
  <si>
    <t xml:space="preserve">PISO EM TACO DE MADEIRA 7X21CM, FIXADO COM COLA BASE DE PVA</t>
  </si>
  <si>
    <t xml:space="preserve">REVESTIMENTO CERÂMICO PARA PISO COM PLACAS TIPO ESMALTADA EXTRA DE DIMENSÕES 35X35 CM APLICADA EM AMBIENTES DE ÁREA MENOR QUE 5 M2. AF_06/2014</t>
  </si>
  <si>
    <t xml:space="preserve">REVESTIMENTO CERÂMICO PARA PISO COM PLACAS TIPO ESMALTADA EXTRA DE DIMENSÕES 35X35 CM APLICADA EM AMBIENTES DE ÁREA ENTRE 5 M2 E 10 M2. AF_06/2014</t>
  </si>
  <si>
    <t xml:space="preserve">REVESTIMENTO CERÂMICO PARA PISO COM PLACAS TIPO ESMALTADA EXTRA DE DIMENSÕES 35X35 CM APLICADA EM AMBIENTES DE ÁREA MAIOR QUE 10 M2. AF_06/2014</t>
  </si>
  <si>
    <t xml:space="preserve">REVESTIMENTO CERÂMICO PARA PISO COM PLACAS TIPO ESMALTADA EXTRA DE DIMENSÕES 45X45 CM APLICADA EM AMBIENTES DE ÁREA MENOR QUE 5 M2. AF_06/2014</t>
  </si>
  <si>
    <t xml:space="preserve">REVESTIMENTO CERÂMICO PARA PISO COM PLACAS TIPO ESMALTADA EXTRA DE DIMENSÕES 45X45 CM APLICADA EM AMBIENTES DE ÁREA ENTRE 5 M2 E 10 M2. AF_06/2014</t>
  </si>
  <si>
    <t xml:space="preserve">REVESTIMENTO CERÂMICO PARA PISO COM PLACAS TIPO ESMALTADA EXTRA DE DIMENSÕES 45X45 CM APLICADA EM AMBIENTES DE ÁREA MAIOR QUE 10 M2. AF_06/2014</t>
  </si>
  <si>
    <t xml:space="preserve">REVESTIMENTO CERÂMICO PARA PISO COM PLACAS TIPO ESMALTADA EXTRA DE DIMENSÕES 60X60 CM APLICADA EM AMBIENTES DE ÁREA MENOR QUE 5 M2. AF_06/2014</t>
  </si>
  <si>
    <t xml:space="preserve">REVESTIMENTO CERÂMICO PARA PISO COM PLACAS TIPO ESMALTADA EXTRA DE DIMENSÕES 60X60 CM APLICADA EM AMBIENTES DE ÁREA ENTRE 5 M2 E 10 M2. AF_06/2014</t>
  </si>
  <si>
    <t xml:space="preserve">REVESTIMENTO CERÂMICO PARA PISO COM PLACAS TIPO ESMALTADA EXTRA DE DIMENSÕES 60X60 CM APLICADA EM AMBIENTES DE ÁREA MAIOR QUE 10 M2. AF_06/2014</t>
  </si>
  <si>
    <t xml:space="preserve">REVESTIMENTO CERÂMICO PARA PISO COM PLACAS TIPO PORCELANATO DE DIMENSÕES 45X45 CM APLICADA EM AMBIENTES DE ÁREA MENOR QUE 5 M². AF_06/2014</t>
  </si>
  <si>
    <t xml:space="preserve">REVESTIMENTO CERÂMICO PARA PISO COM PLACAS TIPO PORCELANATO DE DIMENSÕES 45X45 CM APLICADA EM AMBIENTES DE ÁREA ENTRE 5 M² E 10 M². AF_06/2014</t>
  </si>
  <si>
    <t xml:space="preserve">REVESTIMENTO CERÂMICO PARA PISO COM PLACAS TIPO PORCELANATO DE DIMENSÕES 45X45 CM APLICADA EM AMBIENTES DE ÁREA MAIOR QUE 10 M². AF_06/2014</t>
  </si>
  <si>
    <t xml:space="preserve">REVESTIMENTO CERÂMICO PARA PISO COM PLACAS TIPO PORCELANATO DE DIMENSÕES 60X60 CM APLICADA EM AMBIENTES DE ÁREA MENOR QUE 5 M². AF_06/2014</t>
  </si>
  <si>
    <t xml:space="preserve">REVESTIMENTO CERÂMICO PARA PISO COM PLACAS TIPO PORCELANATO DE DIMENSÕES 60X60 CM APLICADA EM AMBIENTES DE ÁREA ENTRE 5 M² E 10 M². AF_06/2014</t>
  </si>
  <si>
    <t xml:space="preserve">REVESTIMENTO CERÂMICO PARA PISO COM PLACAS TIPO PORCELANATO DE DIMENSÕES 60X60 CM APLICADA EM AMBIENTES DE ÁREA MAIOR QUE 10 M². AF_06/2014</t>
  </si>
  <si>
    <t xml:space="preserve">(COMPOSIÇÃO REPRESENTATIVA) DO SERVIÇO DE REVESTIMENTO CERÂMICO PARA PISO COM PLACAS TIPO GRÉS DE DIMENSÕES 35X35 CM, PARA EDIFICAÇÃO HABITACIONAL MULTIFAMILIAR (PRÉDIO). AF_11/2014</t>
  </si>
  <si>
    <t xml:space="preserve">(COMPOSIÇÃO REPRESENTATIVA) DO SERVIÇO DE REVESTIMENTO CERÂMICO PARA PISO COM PLACAS TIPO GRÉS DE DIMENSÕES 35X35 CM, PARA EDIFICAÇÃO HABITACIONAL UNIFAMILIAR (CASA) E EDIFICAÇÃO PÚBLICA PADRÃO. AF_11/2014</t>
  </si>
  <si>
    <t xml:space="preserve">REVESTIMENTO CERÂMICO PARA PISO COM PLACAS TIPO ESMALTADA PADRÃO POPULAR DE DIMENSÕES 35X35 CM APLICADA EM AMBIENTES DE ÁREA MENOR QUE 5 M2. AF_06/2014</t>
  </si>
  <si>
    <t xml:space="preserve">REVESTIMENTO CERÂMICO PARA PISO COM PLACAS TIPO ESMALTADA PADRÃO POPULAR DE DIMENSÕES 35X35 CM APLICADA EM AMBIENTES DE ÁREA ENTRE 5 M2 E 10 M2. AF_06/2014</t>
  </si>
  <si>
    <t xml:space="preserve">REVESTIMENTO CERÂMICO PARA PISO COM PLACAS TIPO ESMALTADA PADRÃO POPULAR DE DIMENSÕES 35X35 CM APLICADA EM AMBIENTES DE ÁREA MAIOR QUE 10 M2. AF_06/2014</t>
  </si>
  <si>
    <t xml:space="preserve">73743/1</t>
  </si>
  <si>
    <t xml:space="preserve">PISO EM PEDRA SÃO TOME ASSENTADO SOBRE ARGAMASSA 1:3 (CIMENTO E AREIA) REJUNTADO COM CIMENTO BRANCO</t>
  </si>
  <si>
    <t xml:space="preserve">73921/2</t>
  </si>
  <si>
    <t xml:space="preserve">PISO EM PEDRA ARDOSIA ASSENTADO SOBRE ARGAMASSA COLANTE REJUNTADO COM CIMENTO COMUM</t>
  </si>
  <si>
    <t xml:space="preserve">PISO EM PEDRA PORTUGUESA ASSENTADO SOBRE BASE DE AREIA, REJUNTADO COM CIMENTO COMUM</t>
  </si>
  <si>
    <t xml:space="preserve">PISO EM LADRILHO HIDRÁULICO APLICADO EM AMBIENTES INTERNOS, INCLUSO APLICAÇÃO DE RESINA. AF_06/2018</t>
  </si>
  <si>
    <t xml:space="preserve">PISO EM GRANITO APLICADO EM AMBIENTES INTERNOS. AF_06/2018</t>
  </si>
  <si>
    <t xml:space="preserve">PISO EM MÁRMORE APLICADO EM AMBIENTES INTERNOS. AF_06/2018</t>
  </si>
  <si>
    <t xml:space="preserve">PISO VINÍLICO SEMI-FLEXÍVEL EM PLACAS, PADRÃO LISO, ESPESSURA 3,2 MM, FIXADO COM COLA. AF_06/2018</t>
  </si>
  <si>
    <t xml:space="preserve">PISO CIMENTADO, TRAÇO 1:3 (CIMENTO E AREIA), ACABAMENTO LISO, ESPESSURA 2,0 CM, PREPARO MECÂNICO DA ARGAMASSA. AF_06/2018</t>
  </si>
  <si>
    <t xml:space="preserve">PISO CIMENTADO, TRAÇO 1:3 (CIMENTO E AREIA), ACABAMENTO LISO, ESPESSURA 3,0 CM, PREPARO MECÂNICO DA ARGAMASSA. AF_06/2018</t>
  </si>
  <si>
    <t xml:space="preserve">PISO CIMENTADO, TRAÇO 1:3 (CIMENTO E AREIA), ACABAMENTO RÚSTICO, ESPESSURA 2,0 CM, PREPARO MECÂNICO DA ARGAMASSA. AF_06/2018</t>
  </si>
  <si>
    <t xml:space="preserve">PISO CIMENTADO, TRAÇO 1:3 (CIMENTO E AREIA), ACABAMENTO RÚSTICO, ESPESSURA 3,0 CM, PREPARO MECÂNICO DA ARGAMASSA. AF_06/2018</t>
  </si>
  <si>
    <t xml:space="preserve">RODAPÉ EM GRANITO, ALTURA 10 CM. AF_06/2018</t>
  </si>
  <si>
    <t xml:space="preserve">RODAPÉ EM LADRILHO HIDRÁULICO, ALTURA 7 CM. AF_06/2018</t>
  </si>
  <si>
    <t xml:space="preserve">RODAPÉ EM POLIESTIRENO, ALTURA 5 CM. AF_06/2018</t>
  </si>
  <si>
    <t xml:space="preserve">SOLEIRA EM GRANITO, LARGURA 15 CM, ESPESSURA 2,0 CM. AF_06/2018</t>
  </si>
  <si>
    <t xml:space="preserve">PISO DE BORRACHA FRISADO, ESPESSURA 7MM, ASSENTADO COM ARGAMASSA TRACO 1:3 (CIMENTO E AREIA)</t>
  </si>
  <si>
    <t xml:space="preserve">PISO DE BORRACHA PASTILHADO, ESPESSURA 7MM, ASSENTADO COM ARGAMASSA TRACO 1:3 (CIMENTO E AREIA)</t>
  </si>
  <si>
    <t xml:space="preserve">73876/1</t>
  </si>
  <si>
    <t xml:space="preserve">PISO DE BORRACHA PASTILHADO, ESPESSURA 7MM, FIXADO COM COLA</t>
  </si>
  <si>
    <t xml:space="preserve">PISO DE BORRACHA CANELADA, ESPESSURA 3,5MM, FIXADO COM COLA</t>
  </si>
  <si>
    <t xml:space="preserve">ASSENTAMENTO DE PISO DE BORRACHA PASTILHADA FIXADO COM COLA</t>
  </si>
  <si>
    <t xml:space="preserve">PISO INDUSTRIAL ALTA RESISTENCIA, ESPESSURA 12MM, INCLUSO JUNTAS DE DILATACAO PLASTICAS E POLIMENTO MECANIZADO</t>
  </si>
  <si>
    <t xml:space="preserve">APLICACAO DE TINTA A BASE DE EPOXI SOBRE PISO</t>
  </si>
  <si>
    <t xml:space="preserve">PISO EM GRANILITE, MARMORITE OU GRANITINA ESPESSURA 8 MM, INCLUSO JUNTAS DE DILATACAO PLASTICAS</t>
  </si>
  <si>
    <t xml:space="preserve">74111/1</t>
  </si>
  <si>
    <t xml:space="preserve">SOLEIRA / TABEIRA EM MARMORE BRANCO COMUM, POLIDO, LARGURA 5 CM, ESPESSURA 2 CM, ASSENTADA COM ARGAMASSA COLANTE</t>
  </si>
  <si>
    <t xml:space="preserve">SOLEIRA EM MÁRMORE, LARGURA 15 CM, ESPESSURA 2,0 CM. AF_06/2018</t>
  </si>
  <si>
    <t xml:space="preserve">RODAPÉ EM MÁRMORE, ALTURA 7 CM. AF_06/2018</t>
  </si>
  <si>
    <t xml:space="preserve">73886/1</t>
  </si>
  <si>
    <t xml:space="preserve">RODAPE EM MADEIRA, ALTURA 7CM, FIXADO EM PECAS DE MADEIRA</t>
  </si>
  <si>
    <t xml:space="preserve">RODAPE EM MADEIRA, ALTURA 7CM, FIXADO COM COLA</t>
  </si>
  <si>
    <t xml:space="preserve">RODAPÉ CERÂMICO DE 7CM DE ALTURA COM PLACAS TIPO ESMALTADA EXTRA  DE DIMENSÕES 35X35CM. AF_06/2014</t>
  </si>
  <si>
    <t xml:space="preserve">RODAPÉ CERÂMICO DE 7CM DE ALTURA COM PLACAS TIPO ESMALTADA EXTRA DE DIMENSÕES 45X45CM. AF_06/2014</t>
  </si>
  <si>
    <t xml:space="preserve">RODAPÉ CERÂMICO DE 7CM DE ALTURA COM PLACAS TIPO ESMALTADA EXTRA DE DIMENSÕES 60X60CM. AF_06/2014</t>
  </si>
  <si>
    <t xml:space="preserve">RODAPÉ CERÂMICO DE 7CM DE ALTURA COM PLACAS TIPO ESMALTADA COMERCIAL DE DIMENSÕES 35X35CM (PADRAO POPULAR). AF_06/2017</t>
  </si>
  <si>
    <t xml:space="preserve">73850/1</t>
  </si>
  <si>
    <t xml:space="preserve">RODAPE EM MARMORITE, ALTURA 10CM</t>
  </si>
  <si>
    <t xml:space="preserve">RODAPE EM ARDOSIA ASSENTADO COM ARGAMASSA TRACO 1:4 (CIMENTO E AREIA) ALTURA 10CM</t>
  </si>
  <si>
    <t xml:space="preserve">PISO EM CONCRETO 20 MPA PREPARO MECANICO, ESPESSURA 7CM, INCLUSO SELANTE ELASTICO A BASE DE POLIURETANO</t>
  </si>
  <si>
    <t xml:space="preserve">PISO EM CONCRETO 20 MPA PREPARO MECANICO, ESPESSURA 7CM, INCLUSO JUNTAS DE DILATACAO EM MADEIRA</t>
  </si>
  <si>
    <t xml:space="preserve">PISO EM CONCRETO 20MPA PREPARO MECANICO, ESPESSURA 7 CM, COM ARMACAO EM TELA SOLDADA</t>
  </si>
  <si>
    <t xml:space="preserve">EXECUÇÃO DE PASSEIO (CALÇADA) OU PISO DE CONCRETO COM CONCRETO MOLDADO IN LOCO, FEITO EM OBRA, ACABAMENTO CONVENCIONAL, NÃO ARMADO. AF_07/2016</t>
  </si>
  <si>
    <t xml:space="preserve">EXECUÇÃO DE PASSEIO (CALÇADA) OU PISO DE CONCRETO COM CONCRETO MOLDADO IN LOCO, USINADO, ACABAMENTO CONVENCIONAL, NÃO ARMADO. AF_07/2016</t>
  </si>
  <si>
    <t xml:space="preserve">EXECUÇÃO DE PASSEIO (CALÇADA) OU PISO DE CONCRETO COM CONCRETO MOLDADO IN LOCO, FEITO EM OBRA, ACABAMENTO CONVENCIONAL, ESPESSURA 6 CM, ARMADO. AF_07/2016</t>
  </si>
  <si>
    <t xml:space="preserve">EXECUÇÃO DE PASSEIO (CALÇADA) OU PISO DE CONCRETO COM CONCRETO MOLDADO IN LOCO, USINADO, ACABAMENTO CONVENCIONAL, ESPESSURA 6 CM, ARMADO. AF_07/2016</t>
  </si>
  <si>
    <t xml:space="preserve">EXECUÇÃO DE PASSEIO (CALÇADA) OU PISO DE CONCRETO COM CONCRETO MOLDADO IN LOCO, FEITO EM OBRA, ACABAMENTO CONVENCIONAL, ESPESSURA 8 CM, ARMADO. AF_07/2016</t>
  </si>
  <si>
    <t xml:space="preserve">EXECUÇÃO DE PASSEIO (CALÇADA) OU PISO DE CONCRETO COM CONCRETO MOLDADO IN LOCO, USINADO, ACABAMENTO CONVENCIONAL, ESPESSURA 8 CM, ARMADO. AF_07/2016</t>
  </si>
  <si>
    <t xml:space="preserve">EXECUÇÃO DE PASSEIO (CALÇADA) OU PISO DE CONCRETO COM CONCRETO MOLDADO IN LOCO, FEITO EM OBRA, ACABAMENTO CONVENCIONAL, ESPESSURA 10 CM, ARMADO. AF_07/2016</t>
  </si>
  <si>
    <t xml:space="preserve">EXECUÇÃO DE PASSEIO (CALÇADA) OU PISO DE CONCRETO COM CONCRETO MOLDADO IN LOCO, USINADO, ACABAMENTO CONVENCIONAL, ESPESSURA 10 CM, ARMADO. AF_07/2016</t>
  </si>
  <si>
    <t xml:space="preserve">EXECUÇÃO DE PASSEIO (CALÇADA) OU PISO DE CONCRETO COM CONCRETO MOLDADO IN LOCO, FEITO EM OBRA, ACABAMENTO CONVENCIONAL, ESPESSURA 12 CM, ARMADO. AF_07/2016</t>
  </si>
  <si>
    <t xml:space="preserve">EXECUÇÃO DE PASSEIO (CALÇADA) OU PISO DE CONCRETO COM CONCRETO MOLDADO IN LOCO, USINADO, ACABAMENTO CONVENCIONAL, ESPESSURA 12 CM, ARMADO. AF_07/2016</t>
  </si>
  <si>
    <t xml:space="preserve">CONTRAPISO EM ARGAMASSA TRAÇO 1:4 (CIMENTO E AREIA), PREPARO MECÂNICO COM BETONEIRA 400 L, APLICADO EM ÁREAS SECAS SOBRE LAJE, ADERIDO, ESPESSURA 2CM. AF_06/2014</t>
  </si>
  <si>
    <t xml:space="preserve">CONTRAPISO EM ARGAMASSA TRAÇO 1:4 (CIMENTO E AREIA), PREPARO MANUAL, APLICADO EM ÁREAS SECAS SOBRE LAJE, ADERIDO, ESPESSURA 2CM. AF_06/2014</t>
  </si>
  <si>
    <t xml:space="preserve">CONTRAPISO EM ARGAMASSA PRONTA, PREPARO MECÂNICO COM MISTURADOR 300 KG, APLICADO EM ÁREAS SECAS SOBRE LAJE, ADERIDO, ESPESSURA 2CM. AF_06/2014</t>
  </si>
  <si>
    <t xml:space="preserve">CONTRAPISO EM ARGAMASSA PRONTA, PREPARO MANUAL, APLICADO EM ÁREAS SECAS SOBRE LAJE, ADERIDO, ESPESSURA 2CM. AF_06/2014</t>
  </si>
  <si>
    <t xml:space="preserve">CONTRAPISO EM ARGAMASSA TRAÇO 1:4 (CIMENTO E AREIA), PREPARO MECÂNICO COM BETONEIRA 400 L, APLICADO EM ÁREAS SECAS SOBRE LAJE, ADERIDO, ESPESSURA 3CM. AF_06/2014</t>
  </si>
  <si>
    <t xml:space="preserve">CONTRAPISO EM ARGAMASSA TRAÇO 1:4 (CIMENTO E AREIA), PREPARO MANUAL, APLICADO EM ÁREAS SECAS SOBRE LAJE, ADERIDO, ESPESSURA 3CM. AF_06/2014</t>
  </si>
  <si>
    <t xml:space="preserve">CONTRAPISO EM ARGAMASSA PRONTA, PREPARO MECÂNICO COM MISTURADOR 300 KG, APLICADO EM ÁREAS SECAS SOBRE LAJE, ADERIDO, ESPESSURA 3CM. AF_06/2014</t>
  </si>
  <si>
    <t xml:space="preserve">CONTRAPISO EM ARGAMASSA PRONTA, PREPARO MANUAL, APLICADO EM ÁREAS SECAS SOBRE LAJE, ADERIDO, ESPESSURA 3CM. AF_06/2014</t>
  </si>
  <si>
    <t xml:space="preserve">CONTRAPISO EM ARGAMASSA TRAÇO 1:4 (CIMENTO E AREIA), PREPARO MECÂNICO COM BETONEIRA 400 L, APLICADO EM ÁREAS SECAS SOBRE LAJE, ADERIDO, ESPESSURA 4CM. AF_06/2014</t>
  </si>
  <si>
    <t xml:space="preserve">CONTRAPISO EM ARGAMASSA TRAÇO 1:4 (CIMENTO E AREIA), PREPARO MANUAL, APLICADO EM ÁREAS SECAS SOBRE LAJE, ADERIDO, ESPESSURA 4CM. AF_06/2014</t>
  </si>
  <si>
    <t xml:space="preserve">CONTRAPISO EM ARGAMASSA PRONTA, PREPARO MECÂNICO COM MISTURADOR 300 KG, APLICADO EM ÁREAS SECAS SOBRE LAJE, ADERIDO, ESPESSURA 4CM. AF_06/2014</t>
  </si>
  <si>
    <t xml:space="preserve">CONTRAPISO EM ARGAMASSA PRONTA, PREPARO MANUAL, APLICADO EM ÁREAS SECAS SOBRE LAJE, ADERIDO, ESPESSURA 4CM. AF_06/2014</t>
  </si>
  <si>
    <t xml:space="preserve">CONTRAPISO EM ARGAMASSA TRAÇO 1:4 (CIMENTO E AREIA), PREPARO MECÂNICO COM BETONEIRA 400 L, APLICADO EM ÁREAS SECAS SOBRE LAJE, NÃO ADERIDO, ESPESSURA 4CM. AF_06/2014</t>
  </si>
  <si>
    <t xml:space="preserve">CONTRAPISO EM ARGAMASSA TRAÇO 1:4 (CIMENTO E AREIA), PREPARO MANUAL, APLICADO EM ÁREAS SECAS SOBRE LAJE, NÃO ADERIDO, ESPESSURA 4CM. AF_06/2014</t>
  </si>
  <si>
    <t xml:space="preserve">CONTRAPISO EM ARGAMASSA PRONTA, PREPARO MECÂNICO COM MISTURADOR 300 KG, APLICADO EM ÁREAS SECAS SOBRE LAJE, NÃO ADERIDO, ESPESSURA 4CM. AF_06/2014</t>
  </si>
  <si>
    <t xml:space="preserve">CONTRAPISO EM ARGAMASSA PRONTA, PREPARO MANUAL, APLICADO EM ÁREAS SECAS SOBRE LAJE, NÃO ADERIDO, ESPESSURA 4CM. AF_06/2014</t>
  </si>
  <si>
    <t xml:space="preserve">CONTRAPISO EM ARGAMASSA TRAÇO 1:4 (CIMENTO E AREIA), PREPARO MECÂNICO COM BETONEIRA 400 L, APLICADO EM ÁREAS SECAS SOBRE LAJE, NÃO ADERIDO, ESPESSURA 5CM. AF_06/2014</t>
  </si>
  <si>
    <t xml:space="preserve">CONTRAPISO EM ARGAMASSA TRAÇO 1:4 (CIMENTO E AREIA), PREPARO MANUAL, APLICADO EM ÁREAS SECAS SOBRE LAJE, NÃO ADERIDO, ESPESSURA 5CM. AF_06/2014</t>
  </si>
  <si>
    <t xml:space="preserve">CONTRAPISO EM ARGAMASSA PRONTA, PREPARO MECÂNICO COM MISTURADOR 300 KG, APLICADO EM ÁREAS SECAS SOBRE LAJE, NÃO ADERIDO, ESPESSURA 5CM. AF_06/2014</t>
  </si>
  <si>
    <t xml:space="preserve">CONTRAPISO EM ARGAMASSA PRONTA, PREPARO MANUAL, APLICADO EM ÁREAS SECAS SOBRE LAJE, NÃO ADERIDO, ESPESSURA 5CM. AF_06/2014</t>
  </si>
  <si>
    <t xml:space="preserve">CONTRAPISO EM ARGAMASSA TRAÇO 1:4 (CIMENTO E AREIA), PREPARO MECÂNICO COM BETONEIRA 400 L, APLICADO EM ÁREAS SECAS SOBRE LAJE, NÃO ADERIDO, ESPESSURA 6CM. AF_06/2014</t>
  </si>
  <si>
    <t xml:space="preserve">CONTRAPISO EM ARGAMASSA TRAÇO 1:4 (CIMENTO E AREIA), PREPARO MANUAL, APLICADO EM ÁREAS SECAS SOBRE LAJE, NÃO ADERIDO, ESPESSURA 6CM. AF_06/2014</t>
  </si>
  <si>
    <t xml:space="preserve">CONTRAPISO EM ARGAMASSA PRONTA, PREPARO MECÂNICO COM MISTURADOR 300 KG, APLICADO EM ÁREAS SECAS SOBRE LAJE, NÃO ADERIDO, ESPESSURA 6CM. AF_06/2014</t>
  </si>
  <si>
    <t xml:space="preserve">CONTRAPISO EM ARGAMASSA PRONTA, PREPARO MANUAL, APLICADO EM ÁREAS SECAS SOBRE LAJE, NÃO ADERIDO, ESPESSURA 6CM. AF_06/2014</t>
  </si>
  <si>
    <t xml:space="preserve">CONTRAPISO EM ARGAMASSA TRAÇO 1:4 (CIMENTO E AREIA), PREPARO MECÂNICO COM BETONEIRA 400 L, APLICADO EM ÁREAS MOLHADAS SOBRE LAJE, ADERIDO, ESPESSURA 2CM. AF_06/2014</t>
  </si>
  <si>
    <t xml:space="preserve">CONTRAPISO EM ARGAMASSA TRAÇO 1:4 (CIMENTO E AREIA), PREPARO MANUAL, APLICADO EM ÁREAS MOLHADAS SOBRE LAJE, ADERIDO, ESPESSURA 2CM. AF_06/2014</t>
  </si>
  <si>
    <t xml:space="preserve">CONTRAPISO EM ARGAMASSA PRONTA, PREPARO MECÂNICO COM MISTURADOR 300 KG, APLICADO EM ÁREAS MOLHADAS SOBRE LAJE, ADERIDO, ESPESSURA 2CM. AF_06/2014</t>
  </si>
  <si>
    <t xml:space="preserve">CONTRAPISO EM ARGAMASSA PRONTA, PREPARO MANUAL, APLICADO EM ÁREAS MOLHADAS SOBRE LAJE, ADERIDO, ESPESSURA 2CM. AF_06/2014</t>
  </si>
  <si>
    <t xml:space="preserve">CONTRAPISO EM ARGAMASSA TRAÇO 1:4 (CIMENTO E AREIA), PREPARO MECÂNICO COM BETONEIRA 400 L, APLICADO EM ÁREAS MOLHADAS SOBRE LAJE, ADERIDO, ESPESSURA 3CM. AF_06/2014</t>
  </si>
  <si>
    <t xml:space="preserve">CONTRAPISO EM ARGAMASSA TRAÇO 1:4 (CIMENTO E AREIA), PREPARO MANUAL, APLICADO EM ÁREAS MOLHADAS SOBRE LAJE, ADERIDO, ESPESSURA 3CM. AF_06/2014</t>
  </si>
  <si>
    <t xml:space="preserve">CONTRAPISO EM ARGAMASSA PRONTA, PREPARO MECÂNICO COM MISTURADOR 300 KG, APLICADO EM ÁREAS MOLHADAS SOBRE LAJE, ADERIDO, ESPESSURA 3CM. AF_06/2014</t>
  </si>
  <si>
    <t xml:space="preserve">CONTRAPISO EM ARGAMASSA PRONTA, PREPARO MANUAL, APLICADO EM ÁREAS MOLHADAS SOBRE LAJE, ADERIDO, ESPESSURA 3CM. AF_06/2014</t>
  </si>
  <si>
    <t xml:space="preserve">CONTRAPISO EM ARGAMASSA TRAÇO 1:4 (CIMENTO E AREIA), PREPARO MECÂNICO COM BETONEIRA 400 L, APLICADO EM ÁREAS MOLHADAS SOBRE IMPERMEABILIZAÇÃO, ESPESSURA 3CM. AF_06/2014</t>
  </si>
  <si>
    <t xml:space="preserve">CONTRAPISO EM ARGAMASSA TRAÇO 1:4 (CIMENTO E AREIA), PREPARO MANUAL, APLICADO EM ÁREAS MOLHADAS SOBRE IMPERMEABILIZAÇÃO, ESPESSURA 3CM. AF_06/2014</t>
  </si>
  <si>
    <t xml:space="preserve">CONTRAPISO EM ARGAMASSA PRONTA, PREPARO MECÂNICO COM MISTURADOR 300 KG, APLICADO EM ÁREAS MOLHADAS SOBRE IMPERMEABILIZAÇÃO, ESPESSURA 3CM. AF_06/2014</t>
  </si>
  <si>
    <t xml:space="preserve">CONTRAPISO EM ARGAMASSA PRONTA, PREPARO MANUAL, APLICADO EM ÁREAS MOLHADAS SOBRE IMPERMEABILIZAÇÃO, ESPESSURA 3CM. AF_06/2014</t>
  </si>
  <si>
    <t xml:space="preserve">CONTRAPISO EM ARGAMASSA TRAÇO 1:4 (CIMENTO E AREIA), PREPARO MECÂNICO COM BETONEIRA 400 L, APLICADO EM ÁREAS MOLHADAS SOBRE IMPERMEABILIZAÇÃO, ESPESSURA 4CM. AF_06/2014</t>
  </si>
  <si>
    <t xml:space="preserve">CONTRAPISO EM ARGAMASSA TRAÇO 1:4 (CIMENTO E AREIA), PREPARO MANUAL, APLICADO EM ÁREAS MOLHADAS SOBRE IMPERMEABILIZAÇÃO, ESPESSURA 4CM. AF_06/2014</t>
  </si>
  <si>
    <t xml:space="preserve">CONTRAPISO EM ARGAMASSA PRONTA, PREPARO MECÂNICO COM MISTURADOR 300 KG, APLICADO EM ÁREAS MOLHADAS SOBRE IMPERMEABILIZAÇÃO, ESPESSURA 4CM. AF_06/2014</t>
  </si>
  <si>
    <t xml:space="preserve">CONTRAPISO EM ARGAMASSA PRONTA, PREPARO MANUAL, APLICADO EM ÁREAS MOLHADAS SOBRE IMPERMEABILIZAÇÃO, ESPESSURA 4CM. AF_06/2014</t>
  </si>
  <si>
    <t xml:space="preserve">CONTRAPISO AUTONIVELANTE, APLICADO SOBRE LAJE, NÃO ADERIDO, ESPESSURA 3CM. AF_06/2014</t>
  </si>
  <si>
    <t xml:space="preserve">CONTRAPISO AUTONIVELANTE, APLICADO SOBRE LAJE, NÃO ADERIDO, ESPESSURA 4CM. AF_06/2014</t>
  </si>
  <si>
    <t xml:space="preserve">CONTRAPISO AUTONIVELANTE, APLICADO SOBRE LAJE, NÃO ADERIDO, ESPESSURA 5CM. AF_06/2014</t>
  </si>
  <si>
    <t xml:space="preserve">CONTRAPISO AUTONIVELANTE, APLICADO SOBRE LAJE, ADERIDO, ESPESSURA 2CM. AF_06/2014</t>
  </si>
  <si>
    <t xml:space="preserve">CONTRAPISO AUTONIVELANTE, APLICADO SOBRE LAJE, ADERIDO, ESPESSURA 3CM. AF_06/2014</t>
  </si>
  <si>
    <t xml:space="preserve">CONTRAPISO AUTONIVELANTE, APLICADO SOBRE LAJE, ADERIDO, ESPESSURA 4CM. AF_06/2014</t>
  </si>
  <si>
    <t xml:space="preserve">CONTRAPISO ACÚSTICO EM ARGAMASSA TRAÇO 1:4 (CIMENTO E AREIA), PREPARO MECÂNICO COM BETONEIRA 400L, APLICADO EM ÁREAS SECAS MENORES QUE 15M2, ESPESSURA 5CM. AF_10/2014</t>
  </si>
  <si>
    <t xml:space="preserve">CONTRAPISO ACÚSTICO EM ARGAMASSA TRAÇO 1:4 (CIMENTO E AREIA), PREPARO MANUAL, APLICADO EM ÁREAS SECAS MENORES QUE 15M2, ESPESSURA 5CM. AF_10/2014</t>
  </si>
  <si>
    <t xml:space="preserve">CONTRAPISO ACÚSTICO EM ARGAMASSA PRONTA, PREPARO MECÂNICO COM MISTURADOR 300 KG, APLICADO EM ÁREAS SECAS MENORES QUE 15M2, ESPESSURA 5CM. AF_10/2014</t>
  </si>
  <si>
    <t xml:space="preserve">CONTRAPISO ACÚSTICO EM ARGAMASSA PRONTA, PREPARO MANUAL, APLICADO EM ÁREAS SECAS MENORES QUE 15M2, ESPESSURA 5CM. AF_10/2014</t>
  </si>
  <si>
    <t xml:space="preserve">CONTRAPISO ACÚSTICO EM ARGAMASSA TRAÇO 1:4 (CIMENTO E AREIA), PREPARO MECÂNICO COM BETONEIRA 400L, APLICADO EM ÁREAS SECAS MENORES QUE 15M2, ESPESSURA 6CM. AF_10/2014</t>
  </si>
  <si>
    <t xml:space="preserve">CONTRAPISO ACÚSTICO EM ARGAMASSA TRAÇO 1:4 (CIMENTO E AREIA), PREPARO MANUAL, APLICADO EM ÁREAS SECAS MENORES QUE 15M2, ESPESSURA 6CM. AF_10/2014</t>
  </si>
  <si>
    <t xml:space="preserve">CONTRAPISO ACÚSTICO EM ARGAMASSA PRONTA, PREPARO MECÂNICO COM MISTURADOR 300 KG, APLICADO EM ÁREAS SECAS MENORES QUE 15M2, ESPESSURA 6CM. AF_10/2014</t>
  </si>
  <si>
    <t xml:space="preserve">CONTRAPISO ACÚSTICO EM ARGAMASSA PRONTA, PREPARO MANUAL, APLICADO EM ÁREAS SECAS MENORES QUE 15M2, ESPESSURA 6CM. AF_10/2014</t>
  </si>
  <si>
    <t xml:space="preserve">CONTRAPISO ACÚSTICO EM ARGAMASSA TRAÇO 1:4 (CIMENTO E AREIA), PREPARO MECÂNICO COM BETONEIRA 400L, APLICADO EM ÁREAS SECAS MENORES QUE 15M2, ESPESSURA 7CM. AF_10/2014</t>
  </si>
  <si>
    <t xml:space="preserve">CONTRAPISO ACÚSTICO EM ARGAMASSA TRAÇO 1:4 (CIMENTO E AREIA), PREPARO MANUAL, APLICADO EM ÁREAS SECAS MENORES QUE 15M2, ESPESSURA 7CM. AF_10/2014</t>
  </si>
  <si>
    <t xml:space="preserve">CONTRAPISO ACÚSTICO EM ARGAMASSA PRONTA, PREPARO MECÂNICO COM MISTURADOR 300 KG, APLICADO EM ÁREAS SECAS MENORES QUE 15M2, ESPESSURA 7CM. AF_10/2014</t>
  </si>
  <si>
    <t xml:space="preserve">CONTRAPISO ACÚSTICO EM ARGAMASSA PRONTA, PREPARO MANUAL, APLICADO EM ÁREAS SECAS MENORES QUE 15M2, ESPESSURA 7CM. AF_10/2014</t>
  </si>
  <si>
    <t xml:space="preserve">CONTRAPISO ACÚSTICO EM ARGAMASSA TRAÇO 1:4 (CIMENTO E AREIA), PREPARO MECÂNICO COM BETONEIRA 400L, APLICADO EM ÁREAS SECAS MAIORES QUE 15M2, ESPESSURA 5CM. AF_10/2014</t>
  </si>
  <si>
    <t xml:space="preserve">CONTRAPISO ACÚSTICO EM ARGAMASSA TRAÇO 1:4 (CIMENTO E AREIA), PREPARO MANUAL, APLICADO EM ÁREAS SECAS MAIORES QUE 15M2, ESPESSURA 5CM. AF_10/2014</t>
  </si>
  <si>
    <t xml:space="preserve">CONTRAPISO ACÚSTICO EM ARGAMASSA PRONTA, PREPARO MECÂNICO COM MISTURADOR 300 KG, APLICADO EM ÁREAS SECAS MAIORES QUE 15M2, ESPESSURA 5CM. AF_10/2014</t>
  </si>
  <si>
    <t xml:space="preserve">CONTRAPISO ACÚSTICO EM ARGAMASSA PRONTA, PREPARO MANUAL, APLICADO EM ÁREAS SECAS MAIORES QUE 15M2, ESPESSURA 5CM. AF_10/2014</t>
  </si>
  <si>
    <t xml:space="preserve">CONTRAPISO ACÚSTICO EM ARGAMASSA TRAÇO 1:4 (CIMENTO E AREIA), PREPARO MECÂNICO COM BETONEIRA 400L, APLICADO EM ÁREAS SECAS MAIORES QUE 15M2, ESPESSURA 6CM. AF_10/2014</t>
  </si>
  <si>
    <t xml:space="preserve">CONTRAPISO ACÚSTICO EM ARGAMASSA TRAÇO 1:4 (CIMENTO E AREIA), PREPARO MANUAL, APLICADO EM ÁREAS SECAS MAIORES QUE 15M2, ESPESSURA 6CM. AF_10/2014</t>
  </si>
  <si>
    <t xml:space="preserve">CONTRAPISO ACÚSTICO EM ARGAMASSA PRONTA, PREPARO MECÂNICO COM MISTURADOR 300 KG, APLICADO EM ÁREAS SECAS MAIORES QUE 15M2, ESPESSURA 6CM. AF_10/2014</t>
  </si>
  <si>
    <t xml:space="preserve">CONTRAPISO ACÚSTICO EM ARGAMASSA PRONTA, PREPARO MANUAL, APLICADO EM ÁREAS SECAS MAIORES QUE 15M2, ESPESSURA 6CM. AF_10/2014</t>
  </si>
  <si>
    <t xml:space="preserve">CONTRAPISO ACÚSTICO EM ARGAMASSA TRAÇO 1:4 (CIMENTO E AREIA), PREPARO MECÂNICO COM BETONEIRA 400L, APLICADO EM ÁREAS SECAS MAIORES QUE 15M2, ESPESSURA 7CM. AF_10/2014</t>
  </si>
  <si>
    <t xml:space="preserve">CONTRAPISO ACÚSTICO EM ARGAMASSA TRAÇO 1:4 (CIMENTO E AREIA), PREPARO MANUAL, APLICADO EM ÁREAS SECAS MAIORES QUE 15M2, ESPESSURA 7CM. AF_10/2014</t>
  </si>
  <si>
    <t xml:space="preserve">CONTRAPISO ACÚSTICO EM ARGAMASSA PRONTA, PREPARO MECÂNICO COM MISTURADOR 300 KG, APLICADO EM ÁREAS SECAS MAIORES QUE 15M2, ESPESSURA 7CM. AF_10/2014</t>
  </si>
  <si>
    <t xml:space="preserve">CONTRAPISO ACÚSTICO EM ARGAMASSA PRONTA, PREPARO MANUAL, APLICADO EM ÁREAS SECAS MAIORES QUE 15M2, ESPESSURA 7CM. AF_10/2014</t>
  </si>
  <si>
    <t xml:space="preserve">(COMPOSIÇÃO REPRESENTATIVA) DO SERVIÇO DE CONTRAPISO EM ARGAMASSA TRAÇO 1:4 (CIM E AREIA), EM BETONEIRA 400 L, ESPESSURA 3 CM ÁREAS SECAS E 3 CM ÁREAS MOLHADAS, PARA EDIFICAÇÃO HABITACIONAL UNIFAMILIAR (CASA) E EDIFICAÇÃO PÚBLICA PADRÃO. AF_11/2014</t>
  </si>
  <si>
    <t xml:space="preserve">(COMPOSIÇÃO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</si>
  <si>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 xml:space="preserve">(COMPOSIÇÃO REPRESENTATIVA) DO SERVIÇO DE CONTRAPISO EM ARGAMASSA TRAÇO 1:4 (CIM E AREIA), EM BETONEIRA 400 L, ESPESSURA 3 CM ÁREAS SECAS E 3 CM ÁREAS MOLHADAS, PARA EDIFICAÇÃO HABITACIONAL MULTIFAMILIAR (PRÉDIO). AF_11/2014</t>
  </si>
  <si>
    <t xml:space="preserve">(COMPOSIÇÃO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</si>
  <si>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 xml:space="preserve">RODAPE BORRACHA LISO, ALTURA = 7CM, ESPESSURA = 2 MM, PARA ARGAMASSA</t>
  </si>
  <si>
    <t xml:space="preserve">CHAPISCO APLICADO SOMENTE EM ESTRUTURAS DE CONCRETO EM ALVENARIAS INTERNAS, COM DESEMPENADEIRA DENTADA. ARGAMASSA INDUSTRIALIZADA COM PREPARO MANUAL. AF_06/2014</t>
  </si>
  <si>
    <t xml:space="preserve">CHAPISCO APLICADO SOMENTE EM ESTRUTURAS DE CONCRETO EM ALVENARIAS INTERNAS, COM DESEMPENADEIRA DENTADA.  ARGAMASSA INDUSTRIALIZADA COM PREPARO EM MISTURADOR 300 KG. AF_06/2014</t>
  </si>
  <si>
    <t xml:space="preserve">CHAPISCO APLICADO EM ALVENARIAS E ESTRUTURAS DE CONCRETO INTERNAS, COM ROLO PARA TEXTURA ACRÍLICA.  ARGAMASSA TRAÇO 1:4 E EMULSÃO POLIMÉRICA (ADESIVO) COM PREPARO MANUAL. AF_06/2014</t>
  </si>
  <si>
    <t xml:space="preserve">CHAPISCO APLICADO EM ALVENARIAS E ESTRUTURAS DE CONCRETO INTERNAS, COM ROLO PARA TEXTURA ACRÍLICA.  ARGAMASSA TRAÇO 1:4 E EMULSÃO POLIMÉRICA (ADESIVO) COM PREPARO EM BETONEIRA 400L. AF_06/2014</t>
  </si>
  <si>
    <t xml:space="preserve">CHAPISCO APLICADO EM ALVENARIAS E ESTRUTURAS DE CONCRETO INTERNAS, COM ROLO PARA TEXTURA ACRÍLICA.  ARGAMASSA INDUSTRIALIZADA COM PREPARO MANUAL. AF_06/2014</t>
  </si>
  <si>
    <t xml:space="preserve">CHAPISCO APLICADO EM ALVENARIAS E ESTRUTURAS DE CONCRETO INTERNAS, COM ROLO PARA TEXTURA ACRÍLICA.  ARGAMASSA INDUSTRIALIZADA COM PREPARO EM MISTURADOR 300 KG. AF_06/2014</t>
  </si>
  <si>
    <t xml:space="preserve">CHAPISCO APLICADO EM ALVENARIAS E ESTRUTURAS DE CONCRETO INTERNAS, COM COLHER DE PEDREIRO.  ARGAMASSA TRAÇO 1:3 COM PREPARO MANUAL. AF_06/2014</t>
  </si>
  <si>
    <t xml:space="preserve">CHAPISCO APLICADO EM ALVENARIAS E ESTRUTURAS DE CONCRETO INTERNAS, COM COLHER DE PEDREIRO.  ARGAMASSA TRAÇO 1:3 COM PREPARO EM BETONEIRA 400L. AF_06/2014</t>
  </si>
  <si>
    <t xml:space="preserve">CHAPISCO APLICADO NO TETO, COM ROLO PARA TEXTURA ACRÍLICA. ARGAMASSA TRAÇO 1:4 E EMULSÃO POLIMÉRICA (ADESIVO) COM PREPARO MANUAL. AF_06/2014</t>
  </si>
  <si>
    <t xml:space="preserve">CHAPISCO APLICADO NO TETO, COM ROLO PARA TEXTURA ACRÍLICA. ARGAMASSA TRAÇO 1:4 E EMULSÃO POLIMÉRICA (ADESIVO) COM PREPARO EM BETONEIRA 400L. AF_06/2014</t>
  </si>
  <si>
    <t xml:space="preserve">CHAPISCO APLICADO NO TETO, COM ROLO PARA TEXTURA ACRÍLICA. ARGAMASSA INDUSTRIALIZADA COM PREPARO MANUAL. AF_06/2014</t>
  </si>
  <si>
    <t xml:space="preserve">CHAPISCO APLICADO NO TETO, COM ROLO PARA TEXTURA ACRÍLICA. ARGAMASSA INDUSTRIALIZADA COM PREPARO EM MISTURADOR 300 KG. AF_06/2014</t>
  </si>
  <si>
    <t xml:space="preserve">CHAPISCO APLICADO NO TETO, COM DESEMPENADEIRA DENTADA. ARGAMASSA INDUSTRIALIZADA COM PREPARO MANUAL. AF_06/2014</t>
  </si>
  <si>
    <t xml:space="preserve">CHAPISCO APLICADO NO TETO, COM DESEMPENADEIRA DENTADA. ARGAMASSA INDUSTRIALIZADA COM PREPARO EM MISTURADOR 300 KG. AF_06/2014</t>
  </si>
  <si>
    <t xml:space="preserve">CHAPISCO APLICADO EM ALVENARIA (SEM PRESENÇA DE VÃOS) E ESTRUTURAS DE CONCRETO DE FACHADA, COM ROLO PARA TEXTURA ACRÍLICA.  ARGAMASSA TRAÇO 1:4 E EMULSÃO POLIMÉRICA (ADESIVO) COM PREPARO MANUAL. AF_06/2014</t>
  </si>
  <si>
    <t xml:space="preserve">CHAPISCO APLICADO EM ALVENARIA (SEM PRESENÇA DE VÃOS) E ESTRUTURAS DE CONCRETO DE FACHADA, COM ROLO PARA TEXTURA ACRÍLICA.  ARGAMASSA TRAÇO 1:4 E EMULSÃO POLIMÉRICA (ADESIVO) COM PREPARO EM BETONEIRA 400L. AF_06/2014</t>
  </si>
  <si>
    <t xml:space="preserve">CHAPISCO APLICADO EM ALVENARIA (SEM PRESENÇA DE VÃOS) E ESTRUTURAS DE CONCRETO DE FACHADA, COM ROLO PARA TEXTURA ACRÍLICA.  ARGAMASSA INDUSTRIALIZADA COM PREPARO MANUAL. AF_06/2014</t>
  </si>
  <si>
    <t xml:space="preserve">CHAPISCO APLICADO EM ALVENARIA (SEM PRESENÇA DE VÃOS) E ESTRUTURAS DE CONCRETO DE FACHADA, COM ROLO PARA TEXTURA ACRÍLICA.  ARGAMASSA INDUSTRIALIZADA COM PREPARO EM MISTURADOR 300 KG. AF_06/2014</t>
  </si>
  <si>
    <t xml:space="preserve">CHAPISCO APLICADO EM ALVENARIA (SEM PRESENÇA DE VÃOS) E ESTRUTURAS DE CONCRETO DE FACHADA, COM COLHER DE PEDREIRO.  ARGAMASSA TRAÇO 1:3 COM PREPARO MANUAL. AF_06/2014</t>
  </si>
  <si>
    <t xml:space="preserve">CHAPISCO APLICADO EM ALVENARIA (SEM PRESENÇA DE VÃOS) E ESTRUTURAS DE CONCRETO DE FACHADA, COM COLHER DE PEDREIRO.  ARGAMASSA TRAÇO 1:3 COM PREPARO EM BETONEIRA 400L. AF_06/2014</t>
  </si>
  <si>
    <t xml:space="preserve">CHAPISCO APLICADO EM ALVENARIA (SEM PRESENÇA DE VÃOS) E ESTRUTURAS DE CONCRETO DE FACHADA, COM EQUIPAMENTO DE PROJEÇÃO.  ARGAMASSA TRAÇO 1:3 COM PREPARO MANUAL. AF_06/2014</t>
  </si>
  <si>
    <t xml:space="preserve">CHAPISCO APLICADO EM ALVENARIA (SEM PRESENÇA DE VÃOS) E ESTRUTURAS DE CONCRETO DE FACHADA, COM EQUIPAMENTO DE PROJEÇÃO.  ARGAMASSA TRAÇO 1:3 COM PREPARO EM BETONEIRA 400 L. AF_06/2014</t>
  </si>
  <si>
    <t xml:space="preserve">CHAPISCO APLICADO EM ALVENARIA (COM PRESENÇA DE VÃOS) E ESTRUTURAS DE CONCRETO DE FACHADA, COM ROLO PARA TEXTURA ACRÍLICA.  ARGAMASSA TRAÇO 1:4 E EMULSÃO POLIMÉRICA (ADESIVO) COM PREPARO MANUAL. AF_06/2014</t>
  </si>
  <si>
    <t xml:space="preserve">CHAPISCO APLICADO EM ALVENARIA (COM PRESENÇA DE VÃOS) E ESTRUTURAS DE CONCRETO DE FACHADA, COM ROLO PARA TEXTURA ACRÍLICA.  ARGAMASSA TRAÇO 1:4 E EMULSÃO POLIMÉRICA (ADESIVO) COM PREPARO EM BETONEIRA 400L. AF_06/2014</t>
  </si>
  <si>
    <t xml:space="preserve">CHAPISCO APLICADO EM ALVENARIA (COM PRESENÇA DE VÃOS) E ESTRUTURAS DE CONCRETO DE FACHADA, COM ROLO PARA TEXTURA ACRÍLICA.  ARGAMASSA INDUSTRIALIZADA COM PREPARO MANUAL. AF_06/2014</t>
  </si>
  <si>
    <t xml:space="preserve">CHAPISCO APLICADO EM ALVENARIA (COM PRESENÇA DE VÃOS) E ESTRUTURAS DE CONCRETO DE FACHADA, COM ROLO PARA TEXTURA ACRÍLICA.  ARGAMASSA INDUSTRIALIZADA COM PREPARO EM MISTURADOR 300 KG. AF_06/2014</t>
  </si>
  <si>
    <t xml:space="preserve">CHAPISCO APLICADO EM ALVENARIA (COM PRESENÇA DE VÃOS) E ESTRUTURAS DE CONCRETO DE FACHADA, COM COLHER DE PEDREIRO.  ARGAMASSA TRAÇO 1:3 COM PREPARO MANUAL. AF_06/2014</t>
  </si>
  <si>
    <t xml:space="preserve">CHAPISCO APLICADO EM ALVENARIA (COM PRESENÇA DE VÃOS) E ESTRUTURAS DE CONCRETO DE FACHADA, COM COLHER DE PEDREIRO.  ARGAMASSA TRAÇO 1:3 COM PREPARO EM BETONEIRA 400L. AF_06/2014</t>
  </si>
  <si>
    <t xml:space="preserve">CHAPISCO APLICADO EM ALVENARIA (COM PRESENÇA DE VÃOS) E ESTRUTURAS DE CONCRETO DE FACHADA, COM EQUIPAMENTO DE PROJEÇÃO.  ARGAMASSA TRAÇO 1:3 COM PREPARO MANUAL. AF_06/2014</t>
  </si>
  <si>
    <t xml:space="preserve">CHAPISCO APLICADO EM ALVENARIA (COM PRESENÇA DE VÃOS) E ESTRUTURAS DE CONCRETO DE FACHADA, COM EQUIPAMENTO DE PROJEÇÃO.  ARGAMASSA TRAÇO 1:3 COM PREPARO EM BETONEIRA 400 L. AF_06/2014</t>
  </si>
  <si>
    <t xml:space="preserve">CHAPISCO APLICADO SOMENTE NA ESTRUTURA DE CONCRETO DA FACHADA, COM DESEMPENADEIRA DENTADA. ARGAMASSA INDUSTRIALIZADA COM PREPARO MANUAL. AF_06/2014</t>
  </si>
  <si>
    <t xml:space="preserve">CHAPISCO APLICADO SOMENTE NA ESTRUTURA DE CONCRETO DA FACHADA, COM DESEMPENADEIRA DENTADA. ARGAMASSA INDUSTRIALIZADA COM PREPARO EM MISTURADOR 300 KG. AF_06/2014</t>
  </si>
  <si>
    <t xml:space="preserve">BARRA LISA COM ARGAMASSA TRACO 1:4 (CIMENTO E AREIA GROSSA), ESPESSURA 2,0CM, INCLUSO ADITIVO IMPERMEABILIZANTE, PREPARO MECANICO DA ARGAMASSA</t>
  </si>
  <si>
    <t xml:space="preserve">BARRA LISA TRACO 1:3 (CIMENTO E AREIA MEDIA), ESPESSURA 1,5CM, PREPARO MANUAL DA ARGAMASSA</t>
  </si>
  <si>
    <t xml:space="preserve">BARRA LISA TRACO 1:3 (CIMENTO E AREIA MEDIA), ESPESSURA 1,0CM, PREPARO MANUAL DA ARGAMASSA</t>
  </si>
  <si>
    <t xml:space="preserve">BARRA LISA TRACO 1:4 (CIMENTO E AREIA MEDIA), ESPESSURA 2,0CM, PREPARO MANUAL DA ARGAMASSA</t>
  </si>
  <si>
    <t xml:space="preserve">BARRA LISA TRACO 1:3 (CIMENTO E AREIA MEDIA), ESPESSURA 0,5CM, PREPARO MANUAL DA ARGAMASSA</t>
  </si>
  <si>
    <t xml:space="preserve">BARRA LISA TRACO 1:4 (CIMENTO E AREIA MEDIA), COM CORANTE AMARELO, ESPESSURA 2,0CM, PREPARO MANUAL DA ARGAMASSA</t>
  </si>
  <si>
    <t xml:space="preserve">BARRA LISA TRACO 1:3 (CIMENTO E AREIA MEDIA NAO PENEIRADA), INCLUSO ADITIVO IMPERMEABILIZANTE, ESPESSURA 0,5CM, PREPARO MANUAL DA ARGAMASSA</t>
  </si>
  <si>
    <t xml:space="preserve">APLICAÇÃO MANUAL DE GESSO DESEMPENADO (SEM TALISCAS) EM TETO DE AMBIENTES DE ÁREA MAIOR QUE 10M², ESPESSURA DE 0,5CM. AF_06/2014</t>
  </si>
  <si>
    <t xml:space="preserve">APLICAÇÃO MANUAL DE GESSO DESEMPENADO (SEM TALISCAS) EM TETO DE AMBIENTES DE ÁREA ENTRE 5M² E 10M², ESPESSURA DE 0,5CM. AF_06/2014</t>
  </si>
  <si>
    <t xml:space="preserve">APLICAÇÃO MANUAL DE GESSO DESEMPENADO (SEM TALISCAS) EM TETO DE AMBIENTES DE ÁREA MENOR QUE 5M², ESPESSURA DE 0,5CM. AF_06/2014</t>
  </si>
  <si>
    <t xml:space="preserve">APLICAÇÃO MANUAL DE GESSO DESEMPENADO (SEM TALISCAS) EM TETO DE AMBIENTES DE ÁREA MAIOR QUE 10M², ESPESSURA DE 1,0CM. AF_06/2014</t>
  </si>
  <si>
    <t xml:space="preserve">APLICAÇÃO MANUAL DE GESSO DESEMPENADO (SEM TALISCAS) EM TETO DE AMBIENTES DE ÁREA ENTRE 5M² E 10M², ESPESSURA DE 1,0CM. AF_06/2014</t>
  </si>
  <si>
    <t xml:space="preserve">APLICAÇÃO MANUAL DE GESSO DESEMPENADO (SEM TALISCAS) EM TETO DE AMBIENTES DE ÁREA MENOR QUE 5M², ESPESSURA DE 1,0CM. AF_06/2014</t>
  </si>
  <si>
    <t xml:space="preserve">APLICAÇÃO MANUAL DE GESSO DESEMPENADO (SEM TALISCAS) EM PAREDES DE AMBIENTES DE ÁREA MAIOR QUE 10M², ESPESSURA DE 0,5CM. AF_06/2014</t>
  </si>
  <si>
    <t xml:space="preserve">APLICAÇÃO MANUAL DE GESSO DESEMPENADO (SEM TALISCAS) EM PAREDES DE AMBIENTES DE ÁREA ENTRE 5M² E 10M², ESPESSURA DE 0,5CM. AF_06/2014</t>
  </si>
  <si>
    <t xml:space="preserve">APLICAÇÃO MANUAL DE GESSO DESEMPENADO (SEM TALISCAS) EM PAREDES DE AMBIENTES DE ÁREA MENOR QUE 5M², ESPESSURA DE 0,5CM. AF_06/2014</t>
  </si>
  <si>
    <t xml:space="preserve">APLICAÇÃO MANUAL DE GESSO DESEMPENADO (SEM TALISCAS) EM PAREDES DE AMBIENTES DE ÁREA MAIOR QUE 10M², ESPESSURA DE 1,0CM. AF_06/2014</t>
  </si>
  <si>
    <t xml:space="preserve">APLICAÇÃO MANUAL DE GESSO DESEMPENADO (SEM TALISCAS) EM PAREDES DE AMBIENTES DE ÁREA ENTRE 5M² E 10M², ESPESSURA DE 1,0CM. AF_06/2014</t>
  </si>
  <si>
    <t xml:space="preserve">APLICAÇÃO MANUAL DE GESSO DESEMPENADO (SEM TALISCAS) EM PAREDES DE AMBIENTES DE ÁREA MENOR QUE 5M², ESPESSURA DE 1,0CM. AF_06/2014</t>
  </si>
  <si>
    <t xml:space="preserve">APLICAÇÃO MANUAL DE GESSO SARRAFEADO (COM TALISCAS) EM PAREDES DE AMBIENTES DE ÁREA MAIOR QUE 10M², ESPESSURA DE 1,0CM. AF_06/2014</t>
  </si>
  <si>
    <t xml:space="preserve">APLICAÇÃO MANUAL DE GESSO SARRAFEADO (COM TALISCAS) EM PAREDES DE AMBIENTES DE ÁREA ENTRE 5M² E 10M², ESPESSURA DE 1,0CM. AF_06/2014</t>
  </si>
  <si>
    <t xml:space="preserve">APLICAÇÃO MANUAL DE GESSO SARRAFEADO (COM TALISCAS) EM PAREDES DE AMBIENTES DE ÁREA MENOR QUE 5M², ESPESSURA DE 1,0CM. AF_06/2014</t>
  </si>
  <si>
    <t xml:space="preserve">APLICAÇÃO MANUAL DE GESSO SARRAFEADO (COM TALISCAS) EM PAREDES DE AMBIENTES DE ÁREA MAIOR QUE 10M², ESPESSURA DE 1,5CM. AF_06/2014</t>
  </si>
  <si>
    <t xml:space="preserve">APLICAÇÃO MANUAL DE GESSO SARRAFEADO (COM TALISCAS) EM PAREDES DE AMBIENTES DE ÁREA ENTRE 5M² E 10M², ESPESSURA DE 1,5CM. AF_06/2014</t>
  </si>
  <si>
    <t xml:space="preserve">APLICAÇÃO MANUAL DE GESSO SARRAFEADO (COM TALISCAS) EM PAREDES DE AMBIENTES DE ÁREA MENOR QUE 5M², ESPESSURA DE 1,5CM. AF_06/2014</t>
  </si>
  <si>
    <t xml:space="preserve">APLICAÇÃO DE GESSO PROJETADO COM EQUIPAMENTO DE PROJEÇÃO EM PAREDES DE AMBIENTES DE ÁREA MAIOR QUE 10M², DESEMPENADO (SEM TALISCAS), ESPESSURA DE 0,5CM. AF_06/2014</t>
  </si>
  <si>
    <t xml:space="preserve">APLICAÇÃO DE GESSO PROJETADO COM EQUIPAMENTO DE PROJEÇÃO EM PAREDES DE AMBIENTES DE ÁREA ENTRE 5M² E 10M², DESEMPENADO (SEM TALISCAS), ESPESSURA DE 0,5CM. AF_06/2014</t>
  </si>
  <si>
    <t xml:space="preserve">APLICAÇÃO DE GESSO PROJETADO COM EQUIPAMENTO DE PROJEÇÃO EM PAREDES DE AMBIENTES DE ÁREA MENOR QUE 5M², DESEMPENADO (SEM TALISCAS), ESPESSURA DE 0,5CM. AF_06/2014</t>
  </si>
  <si>
    <t xml:space="preserve">APLICAÇÃO DE GESSO PROJETADO COM EQUIPAMENTO DE PROJEÇÃO EM PAREDES DE AMBIENTES DE ÁREA MAIOR QUE 10M², DESEMPENADO (SEM TALISCAS), ESPESSURA DE 1,0CM. AF_06/2014</t>
  </si>
  <si>
    <t xml:space="preserve">APLICAÇÃO DE GESSO PROJETADO COM EQUIPAMENTO DE PROJEÇÃO EM PAREDES DE AMBIENTES DE ÁREA ENTRE 5M² E 10M², DESEMPENADO (SEM TALISCAS), ESPESSURA DE 1,0CM. AF_06/2014</t>
  </si>
  <si>
    <t xml:space="preserve">APLICAÇÃO DE GESSO PROJETADO COM EQUIPAMENTO DE PROJEÇÃO EM PAREDES DE AMBIENTES DE ÁREA MENOR QUE 5M², DESEMPENADO (SEM TALISCAS), ESPESSURA DE 1,0CM. AF_06/2014</t>
  </si>
  <si>
    <t xml:space="preserve">APLICAÇÃO DE GESSO PROJETADO COM EQUIPAMENTO DE PROJEÇÃO EM PAREDES DE AMBIENTES DE ÁREA MAIOR QUE 10M², SARRAFEADO (COM TALISCAS), ESPESSURA DE 1,0CM. AF_06/2014</t>
  </si>
  <si>
    <t xml:space="preserve">APLICAÇÃO DE GESSO PROJETADO COM EQUIPAMENTO DE PROJEÇÃO EM PAREDES DE AMBIENTES DE ÁREA ENTRE 5M² E 10M², SARRAFEADO (COM TALISCAS), ESPESSURA DE 1,0CM. AF_06/2014</t>
  </si>
  <si>
    <t xml:space="preserve">APLICAÇÃO DE GESSO PROJETADO COM EQUIPAMENTO DE PROJEÇÃO EM PAREDES DE AMBIENTES DE ÁREA MENOR QUE 5M², SARRAFEADO (COM TALISCAS), ESPESSURA DE 1,0CM. AF_06/2014</t>
  </si>
  <si>
    <t xml:space="preserve">APLICAÇÃO DE GESSO PROJETADO COM EQUIPAMENTO DE PROJEÇÃO EM PAREDES DE AMBIENTES DE ÁREA MAIOR QUE 10M², SARRAFEADO (COM TALISCAS), ESPESSURA DE 1,5CM. AF_06/2014</t>
  </si>
  <si>
    <t xml:space="preserve">APLICAÇÃO DE GESSO PROJETADO COM EQUIPAMENTO DE PROJEÇÃO EM PAREDES DE AMBIENTES DE ÁREA ENTRE 5M² E 10M², SARRAFEADO (COM TALISCAS), ESPESSURA DE 1,5CM. AF_06/2014</t>
  </si>
  <si>
    <t xml:space="preserve">APLICAÇÃO DE GESSO PROJETADO COM EQUIPAMENTO DE PROJEÇÃO EM PAREDES DE AMBIENTES DE ÁREA MENOR QUE 5M², SARRAFEADO (COM TALISCAS), ESPESSURA DE 1,5CM. AF_06/2014</t>
  </si>
  <si>
    <t xml:space="preserve">EMBOÇO, PARA RECEBIMENTO DE CERÂMICA, EM ARGAMASSA TRAÇO 1:2:8, PREPARO MECÂNICO COM BETONEIRA 400L, APLICADO MANUALMENTE EM FACES INTERNAS DE PAREDES, PARA AMBIENTE COM ÁREA MENOR QUE 5M2, ESPESSURA DE 20MM, COM EXECUÇÃO DE TALISCAS. AF_06/2014</t>
  </si>
  <si>
    <t xml:space="preserve">EMBOÇO, PARA RECEBIMENTO DE CERÂMICA, EM ARGAMASSA TRAÇO 1:2:8, PREPARO MANUAL, APLICADO MANUALMENTE EM FACES INTERNAS DE PAREDES, PARA AMBIENTE COM ÁREA MENOR QUE 5M2, ESPESSURA DE 20MM, COM EXECUÇÃO DE TALISCAS. AF_06/2014</t>
  </si>
  <si>
    <t xml:space="preserve">MASSA ÚNICA, PARA RECEBIMENTO DE PINTURA, EM ARGAMASSA TRAÇO 1:2:8, PREPARO MECÂNICO COM BETONEIRA 400L, APLICADA MANUALMENTE EM FACES INTERNAS DE PAREDES, ESPESSURA DE 20MM, COM EXECUÇÃO DE TALISCAS. AF_06/2014</t>
  </si>
  <si>
    <t xml:space="preserve">MASSA ÚNICA, PARA RECEBIMENTO DE PINTURA, EM ARGAMASSA TRAÇO 1:2:8, PREPARO MANUAL, APLICADA MANUALMENTE EM FACES INTERNAS DE PAREDES, ESPESSURA DE 20MM, COM EXECUÇÃO DE TALISCAS. AF_06/2014</t>
  </si>
  <si>
    <t xml:space="preserve">EMBOÇO, PARA RECEBIMENTO DE CERÂMICA, EM ARGAMASSA TRAÇO 1:2:8, PREPARO MECÂNICO COM BETONEIRA 400L, APLICADO MANUALMENTE EM FACES INTERNAS DE PAREDES, PARA AMBIENTE COM ÁREA ENTRE 5M2 E 10M2, ESPESSURA DE 20MM, COM EXECUÇÃO DE TALISCAS. AF_06/2014</t>
  </si>
  <si>
    <t xml:space="preserve">EMBOÇO, PARA RECEBIMENTO DE CERÂMICA, EM ARGAMASSA TRAÇO 1:2:8, PREPARO MANUAL, APLICADO MANUALMENTE EM FACES INTERNAS DE PAREDES, PARA AMBIENTE COM ÁREA  ENTRE 5M2 E 10M2, ESPESSURA DE 20MM, COM EXECUÇÃO DE TALISCAS. AF_06/2014</t>
  </si>
  <si>
    <t xml:space="preserve">EMBOÇO, PARA RECEBIMENTO DE CERÂMICA, EM ARGAMASSA TRAÇO 1:2:8, PREPARO MECÂNICO COM BETONEIRA 400L, APLICADO MANUALMENTE EM FACES INTERNAS DE PAREDES, PARA AMBIENTE COM ÁREA  MAIOR QUE 10M2, ESPESSURA DE 20MM, COM EXECUÇÃO DE TALISCAS. AF_06/2014</t>
  </si>
  <si>
    <t xml:space="preserve">EMBOÇO, PARA RECEBIMENTO DE CERÂMICA, EM ARGAMASSA TRAÇO 1:2:8, PREPARO MANUAL, APLICADO MANUALMENTE EM FACES INTERNAS DE PAREDES, PARA AMBIENTE COM ÁREA  MAIOR QUE 10M2, ESPESSURA DE 20MM, COM EXECUÇÃO DE TALISCAS. AF_06/2014</t>
  </si>
  <si>
    <t xml:space="preserve">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</si>
  <si>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 xml:space="preserve">MASSA ÚNICA, PARA RECEBIMENTO DE PINTURA, EM ARGAMASSA INDUSTRIALIZADA, PREPARO MECÂNICO, APLICADO COM EQUIPAMENTO DE MISTURA E PROJEÇÃO DE 1,5 M3/H DE ARGAMASSA EM FACES INTERNAS DE PAREDES, ESPESSURA DE 20MM, COM EXECUÇÃO DE TALISCAS. AF_06/2014</t>
  </si>
  <si>
    <t xml:space="preserve">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</si>
  <si>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 xml:space="preserve">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</si>
  <si>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 xml:space="preserve">MASSA ÚNICA, PARA RECEBIMENTO DE PINTURA OU CERÂMICA, ARGAMASSA INDUSTRIALIZADA, PREPARO MECÂNICO, APLICADO COM EQUIPAMENTO DE MISTURA E PROJEÇÃO DE 1,5 M3/H EM FACES INTERNAS DE PAREDES, ESPESSURA DE 5MM, SEM EXECUÇÃO DE TALISCAS. AF_06/2014</t>
  </si>
  <si>
    <t xml:space="preserve">EMBOÇO, PARA RECEBIMENTO DE CERÂMICA, EM ARGAMASSA TRAÇO 1:2:8, PREPARO MECÂNICO COM BETONEIRA 400L, APLICADO MANUALMENTE EM FACES INTERNAS DE PAREDES, PARA AMBIENTE COM ÁREA MENOR QUE 5M2, ESPESSURA DE 10MM, COM EXECUÇÃO DE TALISCAS. AF_06/2014</t>
  </si>
  <si>
    <t xml:space="preserve">EMBOÇO, PARA RECEBIMENTO DE CERÂMICA, EM ARGAMASSA TRAÇO 1:2:8, PREPARO MANUAL, APLICADO MANUALMENTE EM FACES INTERNAS DE PAREDES, PARA AMBIENTE COM ÁREA MENOR QUE 5M2, ESPESSURA DE 10MM, COM EXECUÇÃO DE TALISCAS. AF_06/2014</t>
  </si>
  <si>
    <t xml:space="preserve">MASSA ÚNICA, PARA RECEBIMENTO DE PINTURA, EM ARGAMASSA TRAÇO 1:2:8, PREPARO MECÂNICO COM BETONEIRA 400L, APLICADA MANUALMENTE EM FACES INTERNAS DE PAREDES, ESPESSURA DE 10MM, COM EXECUÇÃO DE TALISCAS. AF_06/2014</t>
  </si>
  <si>
    <t xml:space="preserve">MASSA ÚNICA, PARA RECEBIMENTO DE PINTURA, EM ARGAMASSA TRAÇO 1:2:8, PREPARO MANUAL, APLICADA MANUALMENTE EM FACES INTERNAS DE PAREDES, ESPESSURA DE 10MM, COM EXECUÇÃO DE TALISCAS. AF_06/2014</t>
  </si>
  <si>
    <t xml:space="preserve">EMBOÇO, PARA RECEBIMENTO DE CERÂMICA, EM ARGAMASSA TRAÇO 1:2:8, PREPARO MECÂNICO COM BETONEIRA 400L, APLICADO MANUALMENTE EM FACES INTERNAS DE PAREDES, PARA AMBIENTE COM ÁREA ENTRE 5M2 E 10M2, ESPESSURA DE 10MM, COM EXECUÇÃO DE TALISCAS. AF_06/2014</t>
  </si>
  <si>
    <t xml:space="preserve">EMBOÇO, PARA RECEBIMENTO DE CERÂMICA, EM ARGAMASSA TRAÇO 1:2:8, PREPARO MANUAL, APLICADO MANUALMENTE EM FACES INTERNAS DE PAREDES, PARA AMBIENTE COM ÁREA ENTRE 5M2 E 10M2, ESPESSURA DE 10MM, COM EXECUÇÃO DE TALISCAS. AF_06/2014</t>
  </si>
  <si>
    <t xml:space="preserve">EMBOÇO, PARA RECEBIMENTO DE CERÂMICA, EM ARGAMASSA TRAÇO 1:2:8, PREPARO MECÂNICO COM BETONEIRA 400L, APLICADO MANUALMENTE EM FACES INTERNAS DE PAREDES, PARA AMBIENTE COM ÁREA MAIOR QUE 10M2, ESPESSURA DE 10MM, COM EXECUÇÃO DE TALISCAS. AF_06/2014</t>
  </si>
  <si>
    <t xml:space="preserve">EMBOÇO, PARA RECEBIMENTO DE CERÂMICA, EM ARGAMASSA TRAÇO 1:2:8, PREPARO MANUAL, APLICADO MANUALMENTE EM FACES INTERNAS DE PAREDES, PARA AMBIENTE COM ÁREA MAIOR QUE 10M2, ESPESSURA DE 10MM, COM EXECUÇÃO DE TALISCAS. AF_06/2014</t>
  </si>
  <si>
    <t xml:space="preserve">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</si>
  <si>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 xml:space="preserve">MASSA ÚNICA, PARA RECEBIMENTO DE PINTURA, EM ARGAMASSA INDUSTRIALIZADA, PREPARO MECÂNICO, APLICADO COM EQUIPAMENTO DE MISTURA E PROJEÇÃO DE 1,5 M3/H DE ARGAMASSA EM FACES INTERNAS DE PAREDES, ESPESSURA DE 10MM, COM EXECUÇÃO DE TALISCAS. AF_06/2014</t>
  </si>
  <si>
    <t xml:space="preserve">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</si>
  <si>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 xml:space="preserve">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</si>
  <si>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 xml:space="preserve">MASSA ÚNICA, PARA RECEBIMENTO DE PINTURA OU CERÂMICA, EM ARGAMASSA INDUSTRIALIZADA, PREPARO MECÂNICO, APLICADO COM EQUIPAMENTO DE MISTURA E PROJEÇÃO DE 1,5 M3/H DE ARGAMASSA EM FACES INTERNAS DE PAREDES, ESPESSURA DE 10MM, SEM EXECUÇÃO DE TALISCAS. AF_06/2014</t>
  </si>
  <si>
    <t xml:space="preserve">EMBOÇO OU MASSA ÚNICA EM ARGAMASSA TRAÇO 1:2:8, PREPARO MECÂNICO COM BETONEIRA 400 L, APLICADA MANUALMENTE EM PANOS DE FACHADA COM PRESENÇA DE VÃOS, ESPESSURA DE 25 MM. AF_06/2014</t>
  </si>
  <si>
    <t xml:space="preserve">EMBOÇO OU MASSA ÚNICA EM ARGAMASSA TRAÇO 1:2:8, PREPARO MANUAL, APLICADA MANUALMENTE EM PANOS DE FACHADA COM PRESENÇA DE VÃOS, ESPESSURA DE 25 MM. AF_06/2014</t>
  </si>
  <si>
    <t xml:space="preserve">EMBOÇO OU MASSA ÚNICA EM ARGAMASSA INDUSTRIALIZADA, PREPARO MECÂNICO E APLICAÇÃO COM EQUIPAMENTO DE MISTURA E PROJEÇÃO DE 1,5 M3/H DE ARGAMASSA EM PANOS DE FACHADA COM PRESENÇA DE VÃOS, ESPESSURA DE 25 MM. AF_06/2014</t>
  </si>
  <si>
    <t xml:space="preserve">EMBOÇO OU MASSA ÚNICA EM ARGAMASSA TRAÇO 1:2:8, PREPARO MECÂNICO COM BETONEIRA 400 L, APLICADA MANUALMENTE EM PANOS DE FACHADA COM PRESENÇA DE VÃOS, ESPESSURA DE 35 MM. AF_06/2014</t>
  </si>
  <si>
    <t xml:space="preserve">EMBOÇO OU MASSA ÚNICA EM ARGAMASSA TRAÇO 1:2:8, PREPARO MANUAL, APLICADA MANUALMENTE EM PANOS DE FACHADA COM PRESENÇA DE VÃOS, ESPESSURA DE 35 MM. AF_06/2014</t>
  </si>
  <si>
    <t xml:space="preserve">EMBOÇO OU MASSA ÚNICA EM ARGAMASSA INDUSTRIALIZADA, PREPARO MECÂNICO E APLICAÇÃO COM EQUIPAMENTO DE MISTURA E PROJEÇÃO DE 1,5 M3/H DE ARGAMASSA EM PANOS DE FACHADA COM PRESENÇA DE VÃOS, ESPESSURA DE 35 MM. AF_06/2014</t>
  </si>
  <si>
    <t xml:space="preserve">EMBOÇO OU MASSA ÚNICA EM ARGAMASSA TRAÇO 1:2:8, PREPARO MECÂNICO COM BETONEIRA 400 L, APLICADA MANUALMENTE EM PANOS DE FACHADA COM PRESENÇA DE VÃOS, ESPESSURA DE 45 MM. AF_06/2014</t>
  </si>
  <si>
    <t xml:space="preserve">EMBOÇO OU MASSA ÚNICA EM ARGAMASSA TRAÇO 1:2:8, PREPARO MANUAL, APLICADA MANUALMENTE EM PANOS DE FACHADA COM PRESENÇA DE VÃOS, ESPESSURA DE 45 MM. AF_06/2014</t>
  </si>
  <si>
    <t xml:space="preserve">EMBOÇO OU MASSA ÚNICA EM ARGAMASSA INDUSTRIALIZADA, PREPARO MECÂNICO E APLICAÇÃO COM EQUIPAMENTO DE MISTURA E PROJEÇÃO DE 1,5 M3/H DE ARGAMASSA EM PANOS DE FACHADA COM PRESENÇA DE VÃOS, ESPESSURA DE 45 MM. AF_06/2014</t>
  </si>
  <si>
    <t xml:space="preserve">EMBOÇO OU MASSA ÚNICA EM ARGAMASSA TRAÇO 1:2:8, PREPARO MECÂNICO COM BETONEIRA 400 L, APLICADA MANUALMENTE EM PANOS DE FACHADA COM PRESENÇA DE VÃOS, ESPESSURA MAIOR OU IGUAL A 50 MM. AF_06/2014</t>
  </si>
  <si>
    <t xml:space="preserve">EMBOÇO OU MASSA ÚNICA EM ARGAMASSA TRAÇO 1:2:8, PREPARO MANUAL, APLICADA MANUALMENTE EM PANOS DE FACHADA COM PRESENÇA DE VÃOS, ESPESSURA MAIOR OU IGUAL A 50 MM. AF_06/2014</t>
  </si>
  <si>
    <t xml:space="preserve">EMBOÇO OU MASSA ÚNICA EM ARGAMASSA INDUSTRIALIZADA, PREPARO MECÂNICO E APLICAÇÃO COM EQUIPAMENTO DE MISTURA E PROJEÇÃO DE 1,5 M3/H DE ARGAMASSA EM PANOS DE FACHADA COM PRESENÇA DE VÃOS, ESPESSURA MAIOR OU IGUAL A 50 MM. AF_06/2014</t>
  </si>
  <si>
    <t xml:space="preserve">EMBOÇO OU MASSA ÚNICA EM ARGAMASSA TRAÇO 1:2:8, PREPARO MECÂNICO COM BETONEIRA 400 L, APLICADA MANUALMENTE EM PANOS CEGOS DE FACHADA (SEM PRESENÇA DE VÃOS), ESPESSURA DE 25 MM. AF_06/2014</t>
  </si>
  <si>
    <t xml:space="preserve">EMBOÇO OU MASSA ÚNICA EM ARGAMASSA TRAÇO 1:2:8, PREPARO MANUAL, APLICADA MANUALMENTE EM PANOS CEGOS DE FACHADA (SEM PRESENÇA DE VÃOS), ESPESSURA DE 25 MM. AF_06/2014</t>
  </si>
  <si>
    <t xml:space="preserve">EMBOÇO OU MASSA ÚNICA EM ARGAMASSA INDUSTRIALIZADA, PREPARO MECÂNICO E APLICAÇÃO COM EQUIPAMENTO DE MISTURA E PROJEÇÃO DE 1,5 M3/H DE ARGAMASSA EM PANOS CEGOS DE FACHADA (SEM PRESENÇA DE VÃOS), ESPESSURA DE 25 MM. AF_06/2014</t>
  </si>
  <si>
    <t xml:space="preserve">EMBOÇO OU MASSA ÚNICA EM ARGAMASSA TRAÇO 1:2:8, PREPARO MECÂNICO COM BETONEIRA 400 L, APLICADA MANUALMENTE EM PANOS CEGOS DE FACHADA (SEM PRESENÇA DE VÃOS), ESPESSURA DE 35 MM. AF_06/2014</t>
  </si>
  <si>
    <t xml:space="preserve">EMBOÇO OU MASSA ÚNICA EM ARGAMASSA TRAÇO 1:2:8, PREPARO MANUAL, APLICADA MANUALMENTE EM PANOS CEGOS DE FACHADA (SEM PRESENÇA DE VÃOS), ESPESSURA DE 35 MM. AF_06/2014</t>
  </si>
  <si>
    <t xml:space="preserve">EMBOÇO OU MASSA ÚNICA EM ARGAMASSA INDUSTRIALIZADA, PREPARO MECÂNICO E APLICAÇÃO COM EQUIPAMENTO DE MISTURA E PROJEÇÃO DE 1,5 M3/H DE ARGAMASSA EM PANOS CEGOS DE FACHADA (SEM PRESENÇA DE VÃOS), ESPESSURA DE 35 MM. AF_06/2014</t>
  </si>
  <si>
    <t xml:space="preserve">EMBOÇO OU MASSA ÚNICA EM ARGAMASSA TRAÇO 1:2:8, PREPARO MECÂNICO COM BETONEIRA 400 L, APLICADA MANUALMENTE EM PANOS CEGOS DE FACHADA (SEM PRESENÇA DE VÃOS), ESPESSURA DE 45 MM. AF_06/2014</t>
  </si>
  <si>
    <t xml:space="preserve">EMBOÇO OU MASSA ÚNICA EM ARGAMASSA TRAÇO 1:2:8, PREPARO MANUAL, APLICADA MANUALMENTE EM PANOS CEGOS DE FACHADA (SEM PRESENÇA DE VÃOS), ESPESSURA DE 45 MM. AF_06/2014</t>
  </si>
  <si>
    <t xml:space="preserve">EMBOÇO OU MASSA ÚNICA EM ARGAMASSA INDUSTRIALIZADA, PREPARO MECÂNICO E APLICAÇÃO COM EQUIPAMENTO DE MISTURA E PROJEÇÃO DE 1,5 M3/H DE ARGAMASSA EM PANOS CEGOS DE FACHADA (SEM PRESENÇA DE VÃOS), ESPESSURA DE 45 MM. AF_06/2014</t>
  </si>
  <si>
    <t xml:space="preserve">EMBOÇO OU MASSA ÚNICA EM ARGAMASSA TRAÇO 1:2:8, PREPARO MECÂNICO COM BETONEIRA 400 L, APLICADA MANUALMENTE EM PANOS CEGOS DE FACHADA (SEM PRESENÇA DE VÃOS), ESPESSURA MAIOR OU IGUAL A 50 MM. AF_06/2014</t>
  </si>
  <si>
    <t xml:space="preserve">EMBOÇO OU MASSA ÚNICA EM ARGAMASSA TRAÇO 1:2:8, PREPARO MANUAL, APLICADA MANUALMENTE EM PANOS CEGOS DE FACHADA (SEM PRESENÇA DE VÃOS), ESPESSURA MAIOR OU IGUAL A 50 MM. AF_06/2014</t>
  </si>
  <si>
    <t xml:space="preserve">EMBOÇO OU MASSA ÚNICA EM ARGAMASSA INDUSTRIALIZADA, PREPARO MECÂNICO E APLICAÇÃO COM EQUIPAMENTO DE MISTURA E PROJEÇÃO DE 1,5 M3/H DE ARGAMASSA EM PANOS CEGOS DE FACHADA (SEM PRESENÇA DE VÃOS), ESPESSURA MAIOR OU IGUAL A 50 MM. AF_06/2014</t>
  </si>
  <si>
    <t xml:space="preserve">EMBOÇO OU MASSA ÚNICA EM ARGAMASSA TRAÇO 1:2:8, PREPARO MECÂNICO COM BETONEIRA 400 L, APLICADA MANUALMENTE EM SUPERFÍCIES EXTERNAS DA SACADA, ESPESSURA DE 25 MM, SEM USO DE TELA METÁLICA DE REFORÇO CONTRA FISSURAÇÃO. AF_06/2014</t>
  </si>
  <si>
    <t xml:space="preserve">EMBOÇO OU MASSA ÚNICA EM ARGAMASSA TRAÇO 1:2:8, PREPARO MANUAL, APLICADA MANUALMENTE EM SUPERFÍCIES EXTERNAS DA SACADA, ESPESSURA DE 25 MM, SEM USO DE TELA METÁLICA DE REFORÇO CONTRA FISSURAÇÃO. AF_06/2014</t>
  </si>
  <si>
    <t xml:space="preserve">EMBOÇO OU MASSA ÚNICA EM ARGAMASSA INDUSTRIALIZADA, PREPARO MECÂNICO E APLICAÇÃO COM EQUIPAMENTO DE MISTURA E PROJEÇÃO DE 1,5 M3/H EM SUPERFÍCIES EXTERNAS DA SACADA, ESPESSURA 25 MM, SEM USO DE TELA METÁLICA. AF_06/2014</t>
  </si>
  <si>
    <t xml:space="preserve">EMBOÇO OU MASSA ÚNICA EM ARGAMASSA TRAÇO 1:2:8, PREPARO MECÂNICO COM BETONEIRA 400 L, APLICADA MANUALMENTE EM SUPERFÍCIES EXTERNAS DA SACADA, ESPESSURA DE 35 MM, SEM USO DE TELA METÁLICA DE REFORÇO CONTRA FISSURAÇÃO. AF_06/2014</t>
  </si>
  <si>
    <t xml:space="preserve">EMBOÇO OU MASSA ÚNICA EM ARGAMASSA TRAÇO 1:2:8, PREPARO MANUAL, APLICADA MANUALMENTE EM SUPERFÍCIES EXTERNAS DA SACADA, ESPESSURA DE 35 MM, SEM USO DE TELA METÁLICA DE REFORÇO CONTRA FISSURAÇÃO. AF_06/2014</t>
  </si>
  <si>
    <t xml:space="preserve">EMBOÇO OU MASSA ÚNICA EM ARGAMASSA INDUSTRIALIZADA, PREPARO MECÂNICO E APLICAÇÃO COM EQUIPAMENTO DE MISTURA E PROJEÇÃO DE 1,5 M3/H EM SUPERFÍCIES EXTERNAS DA SACADA, ESPESSURA 35 MM, SEM USO DE TELA METÁLICA. AF_06/2014</t>
  </si>
  <si>
    <t xml:space="preserve">EMBOÇO OU MASSA ÚNICA EM ARGAMASSA TRAÇO 1:2:8, PREPARO MECÂNICO COM BETONEIRA 400 L, APLICADA MANUALMENTE EM SUPERFÍCIES EXTERNAS DA SACADA, ESPESSURA DE 45 MM, SEM USO DE TELA METÁLICA DE REFORÇO CONTRA FISSURAÇÃO. AF_06/2014</t>
  </si>
  <si>
    <t xml:space="preserve">EMBOÇO OU MASSA ÚNICA EM ARGAMASSA TRAÇO 1:2:8, PREPARO MANUAL, APLICADA MANUALMENTE EM SUPERFÍCIES EXTERNAS DA SACADA, ESPESSURA DE 45 MM, SEM USO DE TELA METÁLICA DE REFORÇO CONTRA FISSURAÇÃO. AF_06/2014</t>
  </si>
  <si>
    <t xml:space="preserve">EMBOÇO OU MASSA ÚNICA EM ARGAMASSA INDUSTRIALIZADA, PREPARO MECÂNICO E APLICAÇÃO COM EQUIPAMENTO DE MISTURA E PROJEÇÃO DE 1,5 M3/H EM SUPERFÍCIES EXTERNAS DA SACADA, ESPESSURA 45 MM, SEM USO DE TELA METÁLICA. AF_06/2014</t>
  </si>
  <si>
    <t xml:space="preserve">EMBOÇO OU MASSA ÚNICA EM ARGAMASSA TRAÇO 1:2:8, PREPARO MECÂNICO COM BETONEIRA 400 L, APLICADA MANUALMENTE EM SUPERFÍCIES EXTERNAS DA SACADA, ESPESSURA MAIOR OU IGUAL A 50 MM, SEM USO DE TELA METÁLICA DE REFORÇO CONTRA FISSURAÇÃO. AF_06/2014</t>
  </si>
  <si>
    <t xml:space="preserve">EMBOÇO OU MASSA ÚNICA EM ARGAMASSA TRAÇO 1:2:8, PREPARO MANUAL, APLICADA MANUALMENTE EM SUPERFÍCIES EXTERNAS DA SACADA, ESPESSURA MAIOR OU IGUAL A 50 MM, SEM USO DE TELA METÁLICA DE REFORÇO CONTRA FISSURAÇÃO. AF_06/2014</t>
  </si>
  <si>
    <t xml:space="preserve">EMBOÇO OU MASSA ÚNICA EM ARGAMASSA INDUSTRIALIZADA, PREPARO MECÂNICO E APLICAÇÃO COM EQUIPAMENTO DE MISTURA E PROJEÇÃO DE 1,5 M3/H EM SUPERFÍCIES EXTERNAS DA SACADA, ESPESSURA MAIOR OU IGUAL A 50 MM, SEM USO DE TELA METÁLICA. AF_06/2014</t>
  </si>
  <si>
    <t xml:space="preserve">EMBOÇO OU MASSA ÚNICA EM ARGAMASSA TRAÇO 1:2:8, PREPARO MECÂNICO COM BETONEIRA 400 L, APLICADA MANUALMENTE NAS PAREDES INTERNAS DA SACADA, ESPESSURA DE 25 MM, SEM USO DE TELA METÁLICA DE REFORÇO CONTRA FISSURAÇÃO. AF_06/2014</t>
  </si>
  <si>
    <t xml:space="preserve">EMBOÇO OU MASSA ÚNICA EM ARGAMASSA TRAÇO 1:2:8, PREPARO MANUAL, APLICADA MANUALMENTE NAS PAREDES INTERNAS DA SACADA, ESPESSURA DE 25 MM, SEM USO DE TELA METÁLICA DE REFORÇO CONTRA FISSURAÇÃO. AF_06/2014</t>
  </si>
  <si>
    <t xml:space="preserve">EMBOÇO OU MASSA ÚNICA EM ARGAMASSA INDUSTRIALIZADA, PREPARO MECÂNICO E APLICAÇÃO COM EQUIPAMENTO DE MISTURA E PROJEÇÃO DE 1,5 M3/H NAS PAREDES INTERNAS DA SACADA, ESPESSURA 25 MM, SEM USO DE TELA METÁLICA. AF_06/2014</t>
  </si>
  <si>
    <t xml:space="preserve">EMBOÇO OU MASSA ÚNICA EM ARGAMASSA TRAÇO 1:2:8, PREPARO MECÂNICO COM BETONEIRA 400 L, APLICADA MANUALMENTE NAS PAREDES INTERNAS DA SACADA, ESPESSURA DE 35 MM, SEM USO DE TELA METÁLICA DE REFORÇO CONTRA FISSURAÇÃO. AF_06/2014</t>
  </si>
  <si>
    <t xml:space="preserve">EMBOÇO OU MASSA ÚNICA EM ARGAMASSA TRAÇO 1:2:8, PREPARO MANUAL, APLICADA MANUALMENTE NAS PAREDES INTERNAS DA SACADA, ESPESSURA DE 35 MM, SEM USO DE TELA METÁLICA DE REFORÇO CONTRA FISSURAÇÃO. AF_06/2014</t>
  </si>
  <si>
    <t xml:space="preserve">EMBOÇO OU MASSA ÚNICA EM ARGAMASSA INDUSTRIALIZADA, PREPARO MECÂNICO E APLICAÇÃO COM EQUIPAMENTO DE MISTURA E PROJEÇÃO DE 1,5 M3/H DE ARGAMASSA NAS PAREDES INTERNAS DA SACADA, ESPESSURA 35 MM, SEM USO DE TELA METÁLICA. AF_06/2014</t>
  </si>
  <si>
    <t xml:space="preserve">REVESTIMENTO DECORATIVO MONOCAMADA APLICADO MANUALMENTE EM PANOS CEGOS DA FACHADA DE UM EDIFÍCIO DE ESTRUTURA CONVENCIONAL, COM ACABAMENTO RASPADO. AF_06/2014</t>
  </si>
  <si>
    <t xml:space="preserve">REVESTIMENTO DECORATIVO MONOCAMADA APLICADO MANUALMENTE EM PANOS CEGOS DA FACHADA DE UM EDIFÍCIO DE ALVENARIA ESTRUTURAL, COM ACABAMENTO RASPADO. AF_06/2014</t>
  </si>
  <si>
    <t xml:space="preserve">REVESTIMENTO DECORATIVO MONOCAMADA APLICADO COM EQUIPAMENTO DE PROJEÇÃO EM PANOS CEGOS DA FACHADA DE UM EDIFÍCIO DE ESTRUTURA CONVENCIONAL, COM ACABAMENTO RASPADO. AF_06/2014</t>
  </si>
  <si>
    <t xml:space="preserve">REVESTIMENTO DECORATIVO MONOCAMADA APLICADO COM EQUIPAMENTO DE PROJEÇÃO EM PANOS CEGOS DA FACHADA DE UM EDIFÍCIO DE ALVENARIA ESTRUTURAL, COM ACABAMENTO RASPADO. AF_06/2014</t>
  </si>
  <si>
    <t xml:space="preserve">REVESTIMENTO DECORATIVO MONOCAMADA APLICADO MANUALMENTE EM PANOS DA FACHADA COM PRESENÇA DE VÃOS, DE UM EDIFÍCIO DE ESTRUTURA CONVENCIONAL E ACABAMENTO RASPADO. AF_06/2014</t>
  </si>
  <si>
    <t xml:space="preserve">REVESTIMENTO DECORATIVO MONOCAMADA APLICADO MANUALMENTE EM PANOS DA FACHADA COM PRESENÇA DE VÃOS, DE UM EDIFÍCIO DE ALVENARIA ESTRUTURAL E ACABAMENTO RASPADO. AF_06/2014</t>
  </si>
  <si>
    <t xml:space="preserve">REVESTIMENTO DECORATIVO MONOCAMADA APLICADO COM EQUIPAMENTO DE PROJEÇÃO EM PANOS DA FACHADA COM PRESENÇA DE VÃOS, DE UM EDIFÍCIO DE ESTRUTURA CONVENCIONAL E ACABAMENTO RASPADO. AF_06/2014</t>
  </si>
  <si>
    <t xml:space="preserve">REVESTIMENTO DECORATIVO MONOCAMADA APLICADO COM EQUIPAMENTO DE PROJEÇÃO EM PANOS DA FACHADA COM PRESENÇA DE VÃOS, DE UM EDIFÍCIO DE ALVENARIA ESTRUTURAL E ACABAMENTO RASPADO. AF_06/2014</t>
  </si>
  <si>
    <t xml:space="preserve">REVESTIMENTO DECORATIVO MONOCAMADA APLICADO MANUALMENTE EM SUPERFÍCIES EXTERNAS DA SACADA DE UM EDIFÍCIO DE ESTRUTURA CONVENCIONAL E ACABAMENTO RASPADO. AF_06/2014</t>
  </si>
  <si>
    <t xml:space="preserve">REVESTIMENTO DECORATIVO MONOCAMADA APLICADO MANUALMENTE EM SUPERFÍCIES EXTERNAS DA SACADA DE UM EDIFÍCIO DE ALVENARIA ESTRUTURAL E ACABAMENTO RASPADO. AF_06/2014</t>
  </si>
  <si>
    <t xml:space="preserve">REVESTIMENTO DECORATIVO MONOCAMADA APLICADO COM EQUIPAMENTO DE PROJEÇÃO EM SUPERFÍCIES EXTERNAS DA SACADA DE UM EDIFÍCIO DE ESTRUTURA CONVENCIONAL E ACABAMENTO RASPADO. AF_06/2014</t>
  </si>
  <si>
    <t xml:space="preserve">REVESTIMENTO DECORATIVO MONOCAMADA APLICADO COM EQUIPAMENTO DE PROJEÇÃO EM SUPERFÍCIES EXTERNAS DA SACADA DE UM EDIFÍCIO DE ALVENARIA ESTRUTURAL E ACABAMENTO RASPADO. AF_06/2014</t>
  </si>
  <si>
    <t xml:space="preserve">REVESTIMENTO DECORATIVO MONOCAMADA APLICADO MANUALMENTE EM PANOS CEGOS DA FACHADA DE UM EDIFÍCIO DE ESTRUTURA CONVENCIONAL, COM ACABAMENTO TRAVERTINO. AF_06/2014</t>
  </si>
  <si>
    <t xml:space="preserve">REVESTIMENTO DECORATIVO MONOCAMADA APLICADO MANUALMENTE EM PANOS CEGOS DA FACHADA DE UM EDIFÍCIO DE ALVENARIA ESTRUTURAL, COM ACABAMENTO TRAVERTINO. AF_06/2014</t>
  </si>
  <si>
    <t xml:space="preserve">REVESTIMENTO DECORATIVO MONOCAMADA APLICADO COM EQUIPAMENTO DE PROJEÇÃO EM PANOS CEGOS DA FACHADA DE UM EDIFÍCIO DE ESTRUTURA CONVENCIONAL, COM ACABAMENTO TRAVERTINO. AF_06/2014</t>
  </si>
  <si>
    <t xml:space="preserve">REVESTIMENTO DECORATIVO MONOCAMADA APLICADO COM EQUIPAMENTO DE PROJEÇÃO EM PANOS CEGOS DA FACHADA DE UM EDIFÍCIO DE ALVENARIA ESTRUTURAL, COM ACABAMENTO TRAVERTINO. AF_06/2014</t>
  </si>
  <si>
    <t xml:space="preserve">REVESTIMENTO DECORATIVO MONOCAMADA APLICADO MANUALMENTE EM PANOS DA FACHADA COM PRESENÇA DE VÃOS, DE UM EDIFÍCIO DE ESTRUTURA CONVENCIONAL E ACABAMENTO TRAVERTINO. AF_06/2014</t>
  </si>
  <si>
    <t xml:space="preserve">REVESTIMENTO DECORATIVO MONOCAMADA APLICADO MANUALMENTE EM PANOS DA FACHADA COM PRESENÇA DE VÃOS, DE UM EDIFÍCIO DE ALVENARIA ESTRUTURAL E ACABAMENTO TRAVERTINO. AF_06/2014</t>
  </si>
  <si>
    <t xml:space="preserve">REVESTIMENTO DECORATIVO MONOCAMADA APLICADO COM EQUIPAMENTO DE PROJEÇÃO EM PANOS DA FACHADA COM PRESENÇA DE VÃOS, DE UM EDIFÍCIO DE ESTRUTURA CONVENCIONAL E ACABAMENTO TRAVERTINO. AF_06/2014</t>
  </si>
  <si>
    <t xml:space="preserve">REVESTIMENTO DECORATIVO MONOCAMADA APLICADO COM EQUIPAMENTO DE PROJEÇÃO EM PANOS DA FACHADA COM PRESENÇA DE VÃOS, DE UM EDIFÍCIO DE ALVENARIA ESTRUTURAL E ACABAMENTO TRAVERTINO. AF_06/2014</t>
  </si>
  <si>
    <t xml:space="preserve">REVESTIMENTO DECORATIVO MONOCAMADA APLICADO MANUALMENTE EM SUPERFÍCIES EXTERNAS DA SACADA DE UM EDIFÍCIO DE ESTRUTURA CONVENCIONAL E ACABAMENTO TRAVERTINO. AF_06/2014</t>
  </si>
  <si>
    <t xml:space="preserve">REVESTIMENTO DECORATIVO MONOCAMADA APLICADO MANUALMENTE EM SUPERFÍCIES EXTERNAS DA SACADA DE UM EDIFÍCIO DE ALVENARIA ESTRUTURAL E ACABAMENTO TRAVERTINO. AF_06/2014</t>
  </si>
  <si>
    <t xml:space="preserve">REVESTIMENTO DECORATIVO MONOCAMADA APLICADO COM EQUIPAMENTO DE PROJEÇÃO EM SUPERFÍCIES EXTERNAS DA SACADA DE UM EDIFÍCIO DE ESTRUTURA CONVENCIONAL E ACABAMENTO TRAVERTINO. AF_06/2014</t>
  </si>
  <si>
    <t xml:space="preserve">REVESTIMENTO DECORATIVO MONOCAMADA APLICADO COM EQUIPAMENTO DE PROJEÇÃO EM SUPERFÍCIES EXTERNAS DA SACADA DE UM EDIFÍCIO DE ALVENARIA ESTRUTURAL E ACABAMENTO TRAVERTINO. AF_06/2014</t>
  </si>
  <si>
    <t xml:space="preserve">REVESTIMENTO DECORATIVO MONOCAMADA APLICADO MANUALMENTE NAS PAREDES INTERNAS DA SACADA COM ACABAMENTO RASPADO. AF_06/2014</t>
  </si>
  <si>
    <t xml:space="preserve">REVESTIMENTO DECORATIVO MONOCAMADA APLICADO MANUALMENTE NAS PAREDES INTERNAS DA SACADA COM ACABAMENTO TRAVERTINO. AF_06/2014</t>
  </si>
  <si>
    <t xml:space="preserve">(COMPOSIÇÃO REPRESENTATIVA) DO SERVIÇO DE EMBOÇO/MASSA ÚNICA, TRAÇO 1:2:8, PREPARO MECÂNICO, COM BETONEIRA DE 400L, EM PAREDES DE AMBIENTES INTERNOS, COM EXECUÇÃO DE TALISCAS, PARA EDIFICAÇÃO HABITACIONAL MULTIFAMILIAR (PRÉDIO). AF_11/2014</t>
  </si>
  <si>
    <t xml:space="preserve">(COMPOSIÇÃO REPRESENTATIVA) DO SERVIÇO DE APLICAÇÃO MANUAL DE GESSO DESEMPENADO (SEM TALISCAS) EM TETO, ESPESSURA 0,5 CM, PARA EDIFICAÇÃO HABITACIONAL MULTIFAMILIAR (PRÉDIO). AF_11/2014</t>
  </si>
  <si>
    <t xml:space="preserve">(COMPOSIÇÃO REPRESENTATIVA) DO SERVIÇO DE EMBOÇO/MASSA ÚNICA, APLICADO MANUALMENTE, TRAÇO 1:2:8, EM BETONEIRA DE 400L, PAREDES INTERNAS, COM EXECUÇÃO DE TALISCAS, EDIFICAÇÃO HABITACIONAL UNIFAMILIAR (CASAS) E EDIFICAÇÃO PÚBLICA PADRÃO. AF_12/2014</t>
  </si>
  <si>
    <t xml:space="preserve">MASSA ÚNICA, PARA RECEBIMENTO DE PINTURA, EM ARGAMASSA TRAÇO 1:2:8, PREPARO MECÂNICO COM BETONEIRA 400L, APLICADA MANUALMENTE EM TETO, ESPESSURA DE 20MM, COM EXECUÇÃO DE TALISCAS. AF_03/2015</t>
  </si>
  <si>
    <t xml:space="preserve">MASSA ÚNICA, PARA RECEBIMENTO DE PINTURA, EM ARGAMASSA TRAÇO 1:2:8, PREPARO MANUAL, APLICADA MANUALMENTE EM TETO, ESPESSURA DE 20MM, COM EXECUÇÃO DE TALISCAS. AF_03/2015</t>
  </si>
  <si>
    <t xml:space="preserve">MASSA ÚNICA, PARA RECEBIMENTO DE PINTURA, EM ARGAMASSA TRAÇO 1:2:8, PREPARO MECÂNICO COM BETONEIRA 400L, APLICADA MANUALMENTE EM TETO, ESPESSURA DE 10MM, COM EXECUÇÃO DE TALISCAS. AF_03/2015</t>
  </si>
  <si>
    <t xml:space="preserve">MASSA ÚNICA, PARA RECEBIMENTO DE PINTURA, EM ARGAMASSA TRAÇO 1:2:8, PREPARO MANUAL, APLICADA MANUALMENTE EM TETO, ESPESSURA DE 10MM, COM EXECUÇÃO DE TALISCAS. AF_03/2015</t>
  </si>
  <si>
    <t xml:space="preserve">APICOAMENTO MANUAL DE SUPERFICIE DE CONCRETO</t>
  </si>
  <si>
    <t xml:space="preserve">REVESTIMENTO CERÂMICO PARA PAREDES EXTERNAS EM PASTILHAS DE PORCELANA 5 X 5 CM (PLACAS DE 30 X 30 CM), ALINHADAS A PRUMO, APLICADO EM PANOS COM VÃOS. AF_06/2014</t>
  </si>
  <si>
    <t xml:space="preserve">REVESTIMENTO CERÂMICO PARA PAREDES EXTERNAS EM PASTILHAS DE PORCELANA 5 X 5 CM (PLACAS DE 30 X 30 CM), ALINHADAS A PRUMO, APLICADO EM PANOS SEM VÃOS. AF_06/2014</t>
  </si>
  <si>
    <t xml:space="preserve">REVESTIMENTO CERÂMICO PARA PAREDES EXTERNAS EM PASTILHAS DE PORCELANA 5 X 5 CM (PLACAS DE 30 X 30 CM), ALINHADAS A PRUMO, APLICADO EM SUPERFÍCIES EXTERNAS DA SACADA. AF_06/2014</t>
  </si>
  <si>
    <t xml:space="preserve">REVESTIMENTO CERÂMICO PARA PAREDES EXTERNAS EM PASTILHAS DE PORCELANA 5 X 5 CM (PLACAS DE 30 X 30 CM), ALINHADAS A PRUMO, APLICADO EM SUPERFÍCIES INTERNAS DA SACADA. AF_06/2014</t>
  </si>
  <si>
    <t xml:space="preserve">REVESTIMENTO CERÂMICO PARA PAREDES INTERNAS COM PLACAS TIPO ESMALTADA EXTRA DE DIMENSÕES 20X20 CM APLICADAS EM AMBIENTES DE ÁREA MENOR QUE 5 M² NA ALTURA INTEIRA DAS PAREDES. AF_06/2014</t>
  </si>
  <si>
    <t xml:space="preserve">REVESTIMENTO CERÂMICO PARA PAREDES INTERNAS COM PLACAS TIPO ESMALTADA EXTRA DE DIMENSÕES 20X20 CM APLICADAS EM AMBIENTES DE ÁREA MAIOR QUE 5 M² NA ALTURA INTEIRA DAS PAREDES. AF_06/2014</t>
  </si>
  <si>
    <t xml:space="preserve">REVESTIMENTO CERÂMICO PARA PAREDES INTERNAS COM PLACAS TIPO ESMALTADA EXTRA DE DIMENSÕES 20X20 CM APLICADAS EM AMBIENTES DE ÁREA MENOR QUE 5 M² A MEIA ALTURA DAS PAREDES. AF_06/2014</t>
  </si>
  <si>
    <t xml:space="preserve">REVESTIMENTO CERÂMICO PARA PAREDES INTERNAS COM PLACAS TIPO ESMALTADA EXTRA DE DIMENSÕES 20X20 CM APLICADAS EM AMBIENTES DE ÁREA MAIOR QUE 5 M² A MEIA ALTURA DAS PAREDES. AF_06/2014</t>
  </si>
  <si>
    <t xml:space="preserve">REVESTIMENTO CERÂMICO PARA PAREDES INTERNAS COM PLACAS TIPO ESMALTADA EXTRA DE DIMENSÕES 25X35 CM APLICADAS EM AMBIENTES DE ÁREA MENOR QUE 5 M² NA ALTURA INTEIRA DAS PAREDES. AF_06/2014</t>
  </si>
  <si>
    <t xml:space="preserve">REVESTIMENTO CERÂMICO PARA PAREDES INTERNAS COM PLACAS TIPO ESMALTADA EXTRA DE DIMENSÕES 25X35 CM APLICADAS EM AMBIENTES DE ÁREA MAIOR QUE 5 M² NA ALTURA INTEIRA DAS PAREDES. AF_06/2014</t>
  </si>
  <si>
    <t xml:space="preserve">REVESTIMENTO CERÂMICO PARA PAREDES INTERNAS COM PLACAS TIPO ESMALTADA EXTRA DE DIMENSÕES 25X35 CM APLICADAS EM AMBIENTES DE ÁREA MENOR QUE 5 M² A MEIA ALTURA DAS PAREDES. AF_06/2014</t>
  </si>
  <si>
    <t xml:space="preserve">REVESTIMENTO CERÂMICO PARA PAREDES INTERNAS COM PLACAS TIPO ESMALTADA EXTRA DE DIMENSÕES 25X35 CM APLICADAS EM AMBIENTES DE ÁREA MAIOR QUE 5 M² A MEIA ALTURA DAS PAREDES. AF_06/2014</t>
  </si>
  <si>
    <t xml:space="preserve">REVESTIMENTO CERÂMICO PARA PAREDES INTERNAS COM PLACAS TIPO ESMALTADA EXTRA  DE DIMENSÕES 33X45 CM APLICADAS EM AMBIENTES DE ÁREA MENOR QUE 5 M² NA ALTURA INTEIRA DAS PAREDES. AF_06/2014</t>
  </si>
  <si>
    <t xml:space="preserve">REVESTIMENTO CERÂMICO PARA PAREDES INTERNAS COM PLACAS TIPO ESMALTADA EXTRA DE DIMENSÕES 33X45 CM APLICADAS EM AMBIENTES DE ÁREA MAIOR QUE 5 M² NA ALTURA INTEIRA DAS PAREDES. AF_06/2014</t>
  </si>
  <si>
    <t xml:space="preserve">REVESTIMENTO CERÂMICO PARA PAREDES INTERNAS COM PLACAS TIPO ESMALTADA EXTRA DE DIMENSÕES 33X45 CM APLICADAS EM AMBIENTES DE ÁREA MENOR QUE 5 M² A MEIA ALTURA DAS PAREDES. AF_06/2014</t>
  </si>
  <si>
    <t xml:space="preserve">REVESTIMENTO CERÂMICO PARA PAREDES INTERNAS COM PLACAS TIPO ESMALTADA EXTRA  DE DIMENSÕES 33X45 CM APLICADAS EM AMBIENTES DE ÁREA MAIOR QUE 5 M² A MEIA ALTURA DAS PAREDES. AF_06/2014</t>
  </si>
  <si>
    <t xml:space="preserve">REVESTIMENTO CERÂMICO PARA PAREDES EXTERNAS EM PASTILHAS DE PORCELANA 2,5 X 2,5 CM (PLACAS DE 30 X 30 CM), ALINHADAS A PRUMO, APLICADO EM PANOS COM VÃOS. AF_10/2014</t>
  </si>
  <si>
    <t xml:space="preserve">REVESTIMENTO CERÂMICO PARA PAREDES EXTERNAS EM PASTILHAS DE PORCELANA 2,5 X 2,5 CM (PLACAS DE 30 X 30 CM), ALINHADAS A PRUMO, APLICADO EM PANOS SEM VÃOS. AF_10/2014</t>
  </si>
  <si>
    <t xml:space="preserve">REVESTIMENTO CERÂMICO PARA PAREDES EXTERNAS EM PASTILHAS DE PORCELANA 2,5 X 2,5 CM (PLACAS DE 30 X 30 CM), ALINHADAS A PRUMO, APLICADO EM SUPERFÍCIES EXTERNAS DA SACADA. AF_10/2014</t>
  </si>
  <si>
    <t xml:space="preserve">REVESTIMENTO CERÂMICO PARA PAREDES EXTERNAS EM PASTILHAS DE PORCELANA 2,5 X 2,5 CM (PLACAS DE 30 X 30 CM), ALINHADAS A PRUMO, APLICADO EM SUPERFÍCIES INTERNAS DA SACADA. AF_10/2014</t>
  </si>
  <si>
    <t xml:space="preserve">(COMPOSIÇÃO REPRESENTATIVA) DO SERVIÇO DE REVESTIMENTO CERÂMICO PARA AMBIENTES DE ÁREAS MOLHADAS, MEIA PAREDE OU PAREDE INTEIRA, COM PLACAS TIPO GRÊS OU SEMI-GRÊS, DIMENSÕES 20X20 CM, PARA EDIFICAÇÃO HABITACIONAL MULTIFAMILIAR (PRÉDIO). AF_11/2014</t>
  </si>
  <si>
    <t xml:space="preserve">(COMPOSIÇÃO REPRESENTATIVA) DO SERVIÇO DE REVESTIMENTO CERÂMICO PARA PAREDES INTERNAS, MEIA PAREDE, OU PAREDE INTEIRA, PLACAS GRÊS OU SEMI-GRÊS DE 20X20 CM, PARA EDIFICAÇÕES HABITACIONAIS UNIFAMILIAR (CASAS) E EDIFICAÇÕES PÚBLICAS PADRÃO. AF_11/2014</t>
  </si>
  <si>
    <t xml:space="preserve">REVESTIMENTO CERÂMICO PARA PAREDES INTERNAS COM PLACAS TIPO ESMALTADA PADRÃO POPULAR DE DIMENSÕES 20X20 CM, ARGAMASSA TIPO AC I, APLICADAS EM AMBIENTES DE ÁREA MENOR QUE 5 M2 NA ALTURA INTEIRA DAS PAREDES. AF_06/2014</t>
  </si>
  <si>
    <t xml:space="preserve">REVESTIMENTO CERÂMICO PARA PAREDES INTERNAS COM PLACAS TIPO ESMALTADA PADRÃO POPULAR DE DIMENSÕES 20X20 CM, ARGAMASSA TIPO AC I, APLICADAS EM AMBIENTES DE ÁREA MAIOR QUE 5 M2 NA ALTURA INTEIRA DAS PAREDES. AF_06/2014</t>
  </si>
  <si>
    <t xml:space="preserve">REVESTIMENTO CERÂMICO PARA PAREDES INTERNAS COM PLACAS TIPO ESMALTADA PADRÃO POPULAR DE DIMENSÕES 20X20 CM, ARGAMASSA TIPO AC I, APLICADAS EM AMBIENTES DE ÁREA MENOR QUE 5 M2 A MEIA ALTURA DAS PAREDES. AF_06/2014</t>
  </si>
  <si>
    <t xml:space="preserve">REVESTIMENTO CERÂMICO PARA PAREDES INTERNAS COM PLACAS TIPO ESMALTADA PADRÃO POPULAR DE DIMENSÕES 20X20 CM, ARGAMASSA TIPO AC I, APLICADAS EM AMBIENTES DE ÁREA MAIOR QUE 5 M2 A MEIA ALTURA DAS PAREDES. AF_06/2014</t>
  </si>
  <si>
    <t xml:space="preserve">REVESTIMENTO CERÂMICO PARA PAREDES INTERNAS COM PLACAS TIPO ESMALTADA PADRÃO POPULAR DE DIMENSÕES 20X20 CM, ARGAMASSA TIPO AC III, APLICADAS EM AMBIENTES DE ÁREA MENOR QUE 5 M2 NA ALTURA INTEIRA DAS PAREDES. AF_06/2014</t>
  </si>
  <si>
    <t xml:space="preserve">REVESTIMENTO CERÂMICO PARA PAREDES INTERNAS COM PLACAS TIPO ESMALTADA PADRÃO POPULAR DE DIMENSÕES 20X20 CM, ARGAMASSA TIPO AC III, APLICADAS EM AMBIENTES DE ÁREA MAIOR QUE 5 M2 NA ALTURA INTEIRA DAS PAREDES. AF_06/2014</t>
  </si>
  <si>
    <t xml:space="preserve">REVESTIMENTO CERÂMICO PARA PAREDES INTERNAS COM PLACAS TIPO ESMALTADA PADRÃO POPULAR DE DIMENSÕES 20X20 CM, ARGAMASSA TIPO AC III, APLICADAS EM AMBIENTES DE ÁREA MENOR QUE 5 M2 A MEIA ALTURA DAS PAREDES. AF_06/2014</t>
  </si>
  <si>
    <t xml:space="preserve">REVESTIMENTO CERÂMICO PARA PAREDES INTERNAS COM PLACAS TIPO ESMALTADA PADRÃO POPULAR DE DIMENSÕES 20X20 CM, ARGAMASSA TIPO AC III, APLICADAS EM AMBIENTES DE ÁREA MAIOR QUE 5 M2 A MEIA ALTURA DAS PAREDES. AF_06/2014</t>
  </si>
  <si>
    <t xml:space="preserve">PEITORIL EM MARMORE BRANCO, LARGURA DE 15CM, ASSENTADO COM ARGAMASSA TRACO 1:4 (CIMENTO E AREIA MEDIA), PREPARO MANUAL DA ARGAMASSA</t>
  </si>
  <si>
    <t xml:space="preserve">PEITORIL EM MARMORE BRANCO, LARGURA DE 25CM, ASSENTADO COM ARGAMASSA TRACO 1:3 (CIMENTO E AREIA MEDIA), PREPARO MANUAL DA ARGAMASSA</t>
  </si>
  <si>
    <t xml:space="preserve">ASSENTAMENTO DE PEITORIL COM ARGAMASSA DE CIMENTO COLANTE</t>
  </si>
  <si>
    <t xml:space="preserve">TABEIRA DE MADEIRA LEI, 1A QUALIDADE, 2,5X30,0CM PARA BEIRAL DE TELHADO</t>
  </si>
  <si>
    <t xml:space="preserve">FORRO EM MADEIRA PINUS, PARA AMBIENTES RESIDENCIAIS, INCLUSIVE ESTRUTURA DE FIXAÇÃO. AF_05/2017</t>
  </si>
  <si>
    <t xml:space="preserve">FORRO EM MADEIRA PINUS, PARA AMBIENTES COMERCIAIS, INCLUSIVE ESTRUTURA DE FIXAÇÃO. AF_05/2017</t>
  </si>
  <si>
    <t xml:space="preserve">ACABAMENTOS PARA FORRO (RODA-FORRO EM MADEIRA PINUS). AF_05/2017</t>
  </si>
  <si>
    <t xml:space="preserve">FORRO EM PLACAS DE GESSO, PARA AMBIENTES RESIDENCIAIS. AF_05/2017_P</t>
  </si>
  <si>
    <t xml:space="preserve">FORRO EM DRYWALL, PARA AMBIENTES RESIDENCIAIS, INCLUSIVE ESTRUTURA DE FIXAÇÃO. AF_05/2017_P</t>
  </si>
  <si>
    <t xml:space="preserve">FORRO EM PLACAS DE GESSO, PARA AMBIENTES COMERCIAIS. AF_05/2017_P</t>
  </si>
  <si>
    <t xml:space="preserve">FORRO EM DRYWALL, PARA AMBIENTES COMERCIAIS, INCLUSIVE ESTRUTURA DE FIXAÇÃO. AF_05/2017_P</t>
  </si>
  <si>
    <t xml:space="preserve">ACABAMENTOS PARA FORRO (MOLDURA DE GESSO). AF_05/2017</t>
  </si>
  <si>
    <t xml:space="preserve">ACABAMENTOS PARA FORRO (MOLDURA EM DRYWALL, COM LARGURA DE 15 CM). AF_05/2017_P</t>
  </si>
  <si>
    <t xml:space="preserve">ACABAMENTOS PARA FORRO (SANCA DE GESSO MONTADA NA OBRA). AF_05/2017_P</t>
  </si>
  <si>
    <t xml:space="preserve">REVESTIMENTO EM LAMINADO MELAMINICO TEXTURIZADO, ESPESSURA 0,8 MM, FIXADO COM COLA</t>
  </si>
  <si>
    <t xml:space="preserve">73807/1</t>
  </si>
  <si>
    <t xml:space="preserve">CORRIMAO EM MARMORITE, LARGURA 15CM</t>
  </si>
  <si>
    <t xml:space="preserve">RECOLOCACO DE FORROS EM REGUA DE PVC E PERFIS, CONSIDERANDO REAPROVEITAMENTO DO MATERIAL</t>
  </si>
  <si>
    <t xml:space="preserve">FORRO EM RÉGUAS DE PVC, FRISADO, PARA AMBIENTES RESIDENCIAIS, INCLUSIVE ESTRUTURA DE FIXAÇÃO. AF_05/2017_P</t>
  </si>
  <si>
    <t xml:space="preserve">FORRO EM RÉGUAS DE PVC, FRISADO, PARA AMBIENTES COMERCIAIS, INCLUSIVE ESTRUTURA DE FIXAÇÃO. AF_05/2017_P</t>
  </si>
  <si>
    <t xml:space="preserve">ACABAMENTOS PARA FORRO (RODA-FORRO EM PERFIL METÁLICO E PLÁSTICO). AF_05/2017</t>
  </si>
  <si>
    <t xml:space="preserve">FORRO EM RÉGUAS DE PVC, LISO, PARA AMBIENTES RESIDENCIAIS, INCLUSIVE ESTRUTURA DE FIXAÇÃO. AF_05/2017_P</t>
  </si>
  <si>
    <t xml:space="preserve">FORRO DE PVC, LISO, PARA AMBIENTES COMERCIAIS, INCLUSIVE ESTRUTURA DE FIXAÇÃO. AF_05/2017_P</t>
  </si>
  <si>
    <t xml:space="preserve">ISOLAMENTO TERMICO COM ARGAMASSA TRACO 1:3 (CIMENTO E AREIA GROSSA NAO PENEIRADA), COM ADICAO DE PEROLAS DE ISOPOR, ESPESSURA 6CM, PREPARO MANUAL DA ARGAMASSA</t>
  </si>
  <si>
    <t xml:space="preserve">73833/1</t>
  </si>
  <si>
    <t xml:space="preserve">ISOLAMENTO TERMICO COM MANTA DE LA DE VIDRO, ESPESSURA 2,5CM</t>
  </si>
  <si>
    <t xml:space="preserve">REPARO ESTRUTURAL DE ESTRUTURAS DE CONCRETO COM ARGAMASSA POLIMERICA DE ALTO DESEMPENHO, E=2 CM</t>
  </si>
  <si>
    <t xml:space="preserve">REPARO/COLAGEM DE ESTRUTURAS DE CONCRETO COM ADESIVO ESTRUTURAL A BASE DE EPOXI, E=2 MM</t>
  </si>
  <si>
    <t xml:space="preserve">ESTUCAMENTO DE PANOS DE FACHADA SEM VÃOS DO SISTEMA DE PAREDES DE CONCRETO EM EDIFICAÇÕES DE MÚLTIPLOS PAVIMENTOS. AF_06/2015</t>
  </si>
  <si>
    <t xml:space="preserve">ESTUCAMENTO DE PANOS DE FACHADA COM VÃOS DO SISTEMA DE PAREDES DE CONCRETO EM EDIFICAÇÕES DE MÚLTIPLOS PAVIMENTOS. AF_06/2015</t>
  </si>
  <si>
    <t xml:space="preserve">ESTUCAMENTO DE SUPERFÍCIE EXTERNA DA SACADA DO SISTEMA DE PAREDES DE CONCRETO EM EDIFICAÇÕES DE MÚLTIPLOS PAVIMENTOS. AF_06/2015</t>
  </si>
  <si>
    <t xml:space="preserve">ESTUCAMENTO DE PANOS DE FACHADA SEM VÃOS DO SISTEMA DE PAREDES DE CONCRETO EM EDIFICAÇÕES DE PAVIMENTO ÚNICO. AF_06/2015</t>
  </si>
  <si>
    <t xml:space="preserve">ESTUCAMENTO DE PANOS DE FACHADA COM VÃOS DO SISTEMA DE PAREDES DE CONCRETO EM EDIFICAÇÕES DE PAVIMENTO ÚNICO. AF_06/2015</t>
  </si>
  <si>
    <t xml:space="preserve">ESTUCAMENTO DE DENSIDADE BAIXA NAS FACES INTERNAS DE PAREDES DO SISTEMA DE PAREDES DE CONCRETO. AF_06/2015</t>
  </si>
  <si>
    <t xml:space="preserve">ESTUCAMENTO, PARA QUALQUER REVESTIMENTO, EM TETO DO SISTEMA DE PAREDES DE CONCRETO. AF_06/2015</t>
  </si>
  <si>
    <t xml:space="preserve">ESTUCAMENTO DE DENSIDADE ALTA, NAS FACES INTERNAS DE PAREDES DO SISTEMA DE PAREDES DE CONCRETO. AF_06/2015</t>
  </si>
  <si>
    <t xml:space="preserve">ARGAMASSA TRAÇO 1:7 (EM VOLUME DE CIMENTO E AREIA MÉDIA ÚMIDA) COM ADIÇÃO DE PLASTIFICANTE PARA EMBOÇO/MASSA ÚNICA/ASSENTAMENTO DE ALVENARIA DE VEDAÇÃO, PREPARO MECÂNICO COM BETONEIRA 400 L. AF_08/2019</t>
  </si>
  <si>
    <t xml:space="preserve">ARGAMASSA TRAÇO 1:7 (EM VOLUME DE CIMENTO E AREIA MÉDIA ÚMIDA) COM ADIÇÃO DE PLASTIFICANTE PARA EMBOÇO/MASSA ÚNICA/ASSENTAMENTO DE ALVENARIA DE VEDAÇÃO, PREPARO MECÂNICO COM BETONEIRA 600 L. AF_08/2019</t>
  </si>
  <si>
    <t xml:space="preserve">ARGAMASSA TRAÇO 1:6 (EM VOLUME DE CIMENTO E AREIA MÉDIA ÚMIDA) COM ADIÇÃO DE PLASTIFICANTE PARA EMBOÇO/MASSA ÚNICA/ASSENTAMENTO DE ALVENARIA DE VEDAÇÃO, PREPARO MECÂNICO COM BETONEIRA 400 L. AF_08/2019</t>
  </si>
  <si>
    <t xml:space="preserve">ARGAMASSA TRAÇO 1:6 (EM VOLUME DE CIMENTO E AREIA MÉDIA ÚMIDA) COM ADIÇÃO DE PLASTIFICANTE PARA EMBOÇO/MASSA ÚNICA/ASSENTAMENTO DE ALVENARIA DE VEDAÇÃO, PREPARO MECÂNICO COM BETONEIRA 600 L. AF_08/2019</t>
  </si>
  <si>
    <t xml:space="preserve">ARGAMASSA TRAÇO 1:1:6 (EM VOLUME DE CIMENTO, CAL E AREIA MÉDIA ÚMIDA) PARA EMBOÇO/MASSA ÚNICA/ASSENTAMENTO DE ALVENARIA DE VEDAÇÃO, PREPARO MECÂNICO COM BETONEIRA 400 L. AF_08/2019</t>
  </si>
  <si>
    <t xml:space="preserve">ARGAMASSA TRAÇO 1:1:6 (EM VOLUME DE CIMENTO, CAL E AREIA MÉDIA ÚMIDA) PARA EMBOÇO/MASSA ÚNICA/ASSENTAMENTO DE ALVENARIA DE VEDAÇÃO, PREPARO MECÂNICO COM BETONEIRA 600 L. AF_08/2019</t>
  </si>
  <si>
    <t xml:space="preserve">ARGAMASSA TRAÇO 1:1,5:7,5 (EM VOLUME DE CIMENTO, CAL E AREIA MÉDIA ÚMIDA) PARA EMBOÇO/MASSA ÚNICA/ASSENTAMENTO DE ALVENARIA DE VEDAÇÃO, PREPARO MECÂNICO COM BETONEIRA 400 L. AF_08/2019</t>
  </si>
  <si>
    <t xml:space="preserve">ARGAMASSA TRAÇO 1:1,5:7,5 (EM VOLUME DE CIMENTO, CAL E AREIA MÉDIA ÚMIDA) PARA EMBOÇO/MASSA ÚNICA/ASSENTAMENTO DE ALVENARIA DE VEDAÇÃO, PREPARO MECÂNICO COM BETONEIRA 600 L. AF_08/2019</t>
  </si>
  <si>
    <t xml:space="preserve">ARGAMASSA TRAÇO 1:2:8 (EM VOLUME DE CIMENTO, CAL E AREIA MÉDIA ÚMIDA) PARA EMBOÇO/MASSA ÚNICA/ASSENTAMENTO DE ALVENARIA DE VEDAÇÃO, PREPARO MECÂNICO COM BETONEIRA 400 L. AF_08/2019</t>
  </si>
  <si>
    <t xml:space="preserve">ARGAMASSA TRAÇO 1:2:9 (EM VOLUME DE CIMENTO, CAL E AREIA MÉDIA ÚMIDA) PARA EMBOÇO/MASSA ÚNICA/ASSENTAMENTO DE ALVENARIA DE VEDAÇÃO, PREPARO MECÂNICO COM BETONEIRA 600 L. AF_08/2019</t>
  </si>
  <si>
    <t xml:space="preserve">ARGAMASSA TRAÇO 1:3:12 (EM VOLUME DE CIMENTO, CAL E AREIA MÉDIA ÚMIDA) PARA EMBOÇO/MASSA ÚNICA/ASSENTAMENTO DE ALVENARIA DE VEDAÇÃO, PREPARO MECÂNICO COM BETONEIRA 400 L. AF_08/2019</t>
  </si>
  <si>
    <t xml:space="preserve">ARGAMASSA TRAÇO 1:3:12 (EM VOLUME DE CIMENTO, CAL E AREIA MÉDIA ÚMIDA) PARA EMBOÇO/MASSA ÚNICA/ASSENTAMENTO DE ALVENARIA DE VEDAÇÃO, PREPARO MECÂNICO COM BETONEIRA 600 L. AF_08/2019</t>
  </si>
  <si>
    <t xml:space="preserve">ARGAMASSA TRAÇO 1:3 (EM VOLUME DE CIMENTO E AREIA MÉDIA ÚMIDA) PARA CONTRAPISO, PREPARO MECÂNICO COM BETONEIRA 400 L. AF_08/2019</t>
  </si>
  <si>
    <t xml:space="preserve">ARGAMASSA TRAÇO 1:3 (EM VOLUME DE CIMENTO E AREIA MÉDIA ÚMIDA) PARA CONTRAPISO, PREPARO MECÂNICO COM BETONEIRA 600 L. AF_08/2019</t>
  </si>
  <si>
    <t xml:space="preserve">ARGAMASSA TRAÇO 1:4 (EM VOLUME DE CIMENTO E AREIA MÉDIA ÚMIDA) PARA CONTRAPISO, PREPARO MECÂNICO COM BETONEIRA 400 L. AF_08/2019</t>
  </si>
  <si>
    <t xml:space="preserve">ARGAMASSA TRAÇO 1:4 (EM VOLUME DE CIMENTO E AREIA MÉDIA ÚMIDA) PARA CONTRAPISO, PREPARO MECÂNICO COM BETONEIRA 600 L. AF_08/2019</t>
  </si>
  <si>
    <t xml:space="preserve">ARGAMASSA TRAÇO 1:5 (EM VOLUME DE CIMENTO E AREIA MÉDIA ÚMIDA) PARA CONTRAPISO, PREPARO MECÂNICO COM BETONEIRA 400 L. AF_08/2019</t>
  </si>
  <si>
    <t xml:space="preserve">ARGAMASSA TRAÇO 1:5 (EM VOLUME DE CIMENTO E AREIA MÉDIA ÚMIDA) PARA CONTRAPISO, PREPARO MECÂNICO COM BETONEIRA 600 L. AF_08/2019</t>
  </si>
  <si>
    <t xml:space="preserve">ARGAMASSA TRAÇO 1:6 (EM VOLUME DE CIMENTO E AREIA MÉDIA ÚMIDA) PARA CONTRAPISO, PREPARO MECÂNICO COM BETONEIRA 400 L. AF_08/2019</t>
  </si>
  <si>
    <t xml:space="preserve">ARGAMASSA TRAÇO 1:6 (EM VOLUME DE CIMENTO E AREIA MÉDIA ÚMIDA) PARA CONTRAPISO, PREPARO MECÂNICO COM BETONEIRA 600 L. AF_08/2019</t>
  </si>
  <si>
    <t xml:space="preserve">ARGAMASSA TRAÇO 1:5 (EM VOLUME DE CIMENTO E AREIA GROSSA ÚMIDA) PARA CHAPISCO CONVENCIONAL, PREPARO MECÂNICO COM BETONEIRA 400 L. AF_08/2019</t>
  </si>
  <si>
    <t xml:space="preserve">ARGAMASSA TRAÇO 1:5 (EM VOLUME DE CIMENTO E AREIA GROSSA ÚMIDA) PARA CHAPISCO CONVENCIONAL, PREPARO MECÂNICO COM BETONEIRA 600 L. AF_08/2019</t>
  </si>
  <si>
    <t xml:space="preserve">ARGAMASSA TRAÇO 1:3 (EM VOLUME DE CIMENTO E AREIA GROSSA ÚMIDA) PARA CHAPISCO CONVENCIONAL, PREPARO MECÂNICO COM BETONEIRA 400 L. AF_08/2019</t>
  </si>
  <si>
    <t xml:space="preserve">ARGAMASSA TRAÇO 1:3 (EM VOLUME DE CIMENTO E AREIA GROSSA ÚMIDA) PARA CHAPISCO CONVENCIONAL, PREPARO MECÂNICO COM BETONEIRA 600 L. AF_08/2019</t>
  </si>
  <si>
    <t xml:space="preserve">ARGAMASSA TRAÇO 1:4 (EM VOLUME DE CIMENTO E AREIA GROSSA ÚMIDA) PARA CHAPISCO CONVENCIONAL, PREPARO MECÂNICO COM BETONEIRA 400 L. AF_08/2019</t>
  </si>
  <si>
    <t xml:space="preserve">ARGAMASSA TRAÇO 1:4 (EM VOLUME DE CIMENTO E AREIA GROSSA ÚMIDA) PARA CHAPISCO CONVENCIONAL, PREPARO MECÂNICO COM BETONEIRA 600 L. AF_08/2019</t>
  </si>
  <si>
    <t xml:space="preserve">ARGAMASSA TRAÇO 1:5 (EM VOLUME DE CIMENTO E AREIA GROSSA ÚMIDA) COM ADIÇÃO DE EMULSÃO POLIMÉRICA PARA CHAPISCO ROLADO, PREPARO MECÂNICO COM BETONEIRA 400 L. AF_08/2019</t>
  </si>
  <si>
    <t xml:space="preserve">ARGAMASSA TRAÇO 1:5 (EM VOLUME DE CIMENTO E AREIA GROSSA ÚMIDA) COM ADIÇÃO DE EMULSÃO POLIMÉRICA PARA CHAPISCO ROLADO, PREPARO MECÂNICO COM BETONEIRA 600 L. AF_08/2019</t>
  </si>
  <si>
    <t xml:space="preserve">ARGAMASSA TRAÇO 1:3 (EM VOLUME DE CIMENTO E AREIA GROSSA ÚMIDA) COM ADIÇÃO DE EMULSÃO POLIMÉRICA PARA CHAPISCO ROLADO, PREPARO MECÂNICO COM BETONEIRA 400 L. AF_08/2019</t>
  </si>
  <si>
    <t xml:space="preserve">ARGAMASSA TRAÇO 1:3 (EM VOLUME DE CIMENTO E AREIA GROSSA ÚMIDA) COM ADIÇÃO DE EMULSÃO POLIMÉRICA PARA CHAPISCO ROLADO, PREPARO MECÂNICO COM BETONEIRA 600 L. AF_08/2019</t>
  </si>
  <si>
    <t xml:space="preserve">ARGAMASSA TRAÇO 1:4 (EM VOLUME DE CIMENTO E AREIA GROSSA ÚMIDA) COM ADIÇÃO DE EMULSÃO POLIMÉRICA PARA CHAPISCO ROLADO, PREPARO MECÂNICO COM BETONEIRA 400 L. AF_08/2019</t>
  </si>
  <si>
    <t xml:space="preserve">ARGAMASSA TRAÇO 1:4 (EM VOLUME DE CIMENTO E AREIA GROSSA ÚMIDA) COM ADIÇÃO DE EMULSÃO POLIMÉRICA PARA CHAPISCO ROLADO, PREPARO MECÂNICO COM BETONEIRA 600 L. AF_08/2019</t>
  </si>
  <si>
    <t xml:space="preserve">ARGAMASSA TRAÇO 1:7 (EM VOLUME DE CIMENTO E AREIA MÉDIA ÚMIDA) COM ADIÇÃO DE PLASTIFICANTE PARA EMBOÇO/MASSA ÚNICA/ASSENTAMENTO DE ALVENARIA DE VEDAÇÃO, PREPARO MECÂNICO COM MISTURADOR DE EIXO HORIZONTAL DE 300 KG. AF_08/2019</t>
  </si>
  <si>
    <t xml:space="preserve">ARGAMASSA TRAÇO 1:7 (EM VOLUME DE CIMENTO E AREIA MÉDIA ÚMIDA) COM ADIÇÃO DE PLASTIFICANTE PARA EMBOÇO/MASSA ÚNICA/ASSENTAMENTO DE ALVENARIA DE VEDAÇÃO, PREPARO MECÂNICO COM MISTURADOR DE EIXO HORIZONTAL DE 600 KG. AF_08/2019</t>
  </si>
  <si>
    <t xml:space="preserve">ARGAMASSA TRAÇO 1:6 (EM VOLUME DE CIMENTO E AREIA MÉDIA ÚMIDA) COM ADIÇÃO DE PLASTIFICANTE PARA EMBOÇO/MASSA ÚNICA/ASSENTAMENTO DE ALVENARIA DE VEDAÇÃO, PREPARO MECÂNICO COM MISTURADOR DE EIXO HORIZONTAL DE 300 KG. AF_08/2019</t>
  </si>
  <si>
    <t xml:space="preserve">ARGAMASSA TRAÇO 1:6 (EM VOLUME DE CIMENTO E AREIA MÉDIA ÚMIDA) COM ADIÇÃO DE PLASTIFICANTE PARA EMBOÇO/MASSA ÚNICA/ASSENTAMENTO DE ALVENARIA DE VEDAÇÃO, PREPARO MECÂNICO COM MISTURADOR DE EIXO HORIZONTAL DE 600 KG. AF_08/2019</t>
  </si>
  <si>
    <t xml:space="preserve">ARGAMASSA TRAÇO 1:1:6 (EM VOLUME DE CIMENTO, CAL E AREIA MÉDIA ÚMIDA) PARA EMBOÇO/MASSA ÚNICA/ASSENTAMENTO DE ALVENARIA DE VEDAÇÃO, PREPARO MECÂNICO COM MISTURADOR DE EIXO HORIZONTAL DE 300 KG. AF_08/2019</t>
  </si>
  <si>
    <t xml:space="preserve">ARGAMASSA TRAÇO 1:1:6 (EM VOLUME DE CIMENTO, CAL E AREIA MÉDIA ÚMIDA) PARA EMBOÇO/MASSA ÚNICA/ASSENTAMENTO DE ALVENARIA DE VEDAÇÃO, PREPARO MECÂNICO COM MISTURADOR DE EIXO HORIZONTAL DE 600 KG. AF_08/2019</t>
  </si>
  <si>
    <t xml:space="preserve">ARGAMASSA TRAÇO 1:1,5:7,5 (EM VOLUME DE CIMENTO, CAL E AREIA MÉDIA ÚMIDA) PARA EMBOÇO/MASSA ÚNICA/ASSENTAMENTO DE ALVENARIA DE VEDAÇÃO, PREPARO MECÂNICO COM MISTURADOR DE EIXO HORIZONTAL DE 300 KG. AF_08/2019</t>
  </si>
  <si>
    <t xml:space="preserve">ARGAMASSA TRAÇO 1:1,5:7,5 (EM VOLUME DE CIMENTO, CAL E AREIA MÉDIA ÚMIDA) PARA EMBOÇO/MASSA ÚNICA/ASSENTAMENTO DE ALVENARIA DE VEDAÇÃO, PREPARO MECÂNICO COM MISTURADOR DE EIXO HORIZONTAL DE 600 KG. AF_08/2019</t>
  </si>
  <si>
    <t xml:space="preserve">ARGAMASSA TRAÇO 1:2:8 (EM VOLUME DE CIMENTO, CAL E AREIA MÉDIA ÚMIDA) PARA EMBOÇO/MASSA ÚNICA/ASSENTAMENTO DE ALVENARIA DE VEDAÇÃO, PREPARO MECÂNICO COM MISTURADOR DE EIXO HORIZONTAL DE 300 KG. AF_08/2019</t>
  </si>
  <si>
    <t xml:space="preserve">ARGAMASSA TRAÇO 1:2:8 (EM VOLUME DE CIMENTO, CAL E AREIA MÉDIA ÚMIDA) PARA EMBOÇO/MASSA ÚNICA/ASSENTAMENTO DE ALVENARIA DE VEDAÇÃO, PREPARO MECÂNICO COM MISTURADOR DE EIXO HORIZONTAL DE 600 KG. AF_08/2019</t>
  </si>
  <si>
    <t xml:space="preserve">ARGAMASSA TRAÇO 1:2:9 (EM VOLUME DE CIMENTO, CAL E AREIA MÉDIA ÚMIDA) PARA EMBOÇO/MASSA ÚNICA/ASSENTAMENTO DE ALVENARIA DE VEDAÇÃO, PREPARO MECÂNICO COM MISTURADOR DE EIXO HORIZONTAL DE 300 KG. AF_08/2019</t>
  </si>
  <si>
    <t xml:space="preserve">ARGAMASSA TRAÇO 1:3:12 (EM VOLUME DE CIMENTO, CAL E AREIA MÉDIA ÚMIDA) PARA EMBOÇO/MASSA ÚNICA/ASSENTAMENTO DE ALVENARIA DE VEDAÇÃO, PREPARO MECÂNICO COM MISTURADOR DE EIXO HORIZONTAL DE 600 KG. AF_08/2019</t>
  </si>
  <si>
    <t xml:space="preserve">ARGAMASSA TRAÇO 1:3 (EM VOLUME DE CIMENTO E AREIA MÉDIA ÚMIDA) PARA CONTRAPISO, PREPARO MECÂNICO COM MISTURADOR DE EIXO HORIZONTAL DE 160 KG. AF_08/2019</t>
  </si>
  <si>
    <t xml:space="preserve">ARGAMASSA TRAÇO 1:3 (EM VOLUME DE CIMENTO E AREIA MÉDIA ÚMIDA) PARA CONTRAPISO, PREPARO MECÂNICO COM MISTURADOR DE EIXO HORIZONTAL DE 300 KG. AF_08/2019</t>
  </si>
  <si>
    <t xml:space="preserve">ARGAMASSA TRAÇO 1:3 (EM VOLUME DE CIMENTO E AREIA MÉDIA ÚMIDA) PARA CONTRAPISO, PREPARO MECÂNICO COM MISTURADOR DE EIXO HORIZONTAL DE 600 KG. AF_08/2019</t>
  </si>
  <si>
    <t xml:space="preserve">ARGAMASSA TRAÇO 1:4 (EM VOLUME DE CIMENTO E AREIA MÉDIA ÚMIDA) PARA CONTRAPISO, PREPARO MECÂNICO COM MISTURADOR DE EIXO HORIZONTAL DE 160 KG. AF_08/2019</t>
  </si>
  <si>
    <t xml:space="preserve">ARGAMASSA TRAÇO 1:4 (EM VOLUME DE CIMENTO E AREIA MÉDIA ÚMIDA) PARA CONTRAPISO, PREPARO MECÂNICO COM MISTURADOR DE EIXO HORIZONTAL DE 300 KG. AF_08/2019</t>
  </si>
  <si>
    <t xml:space="preserve">ARGAMASSA TRAÇO 1:4 (EM VOLUME DE CIMENTO E AREIA MÉDIA ÚMIDA) PARA CONTRAPISO, PREPARO MECÂNICO COM MISTURADOR DE EIXO HORIZONTAL DE 600 KG. AF_08/2019</t>
  </si>
  <si>
    <t xml:space="preserve">ARGAMASSA TRAÇO 1:5 (EM VOLUME DE CIMENTO E AREIA MÉDIA ÚMIDA) PARA CONTRAPISO, PREPARO MECÂNICO COM MISTURADOR DE EIXO HORIZONTAL DE 160 KG. AF_08/2019</t>
  </si>
  <si>
    <t xml:space="preserve">ARGAMASSA TRAÇO 1:5 (EM VOLUME DE CIMENTO E AREIA MÉDIA ÚMIDA) PARA CONTRAPISO, PREPARO MECÂNICO COM MISTURADOR DE EIXO HORIZONTAL DE 300 KG. AF_08/2019</t>
  </si>
  <si>
    <t xml:space="preserve">ARGAMASSA TRAÇO 1:5 (EM VOLUME DE CIMENTO E AREIA MÉDIA ÚMIDA) PARA CONTRAPISO, PREPARO MECÂNICO COM MISTURADOR DE EIXO HORIZONTAL DE 600 KG. AF_08/2019</t>
  </si>
  <si>
    <t xml:space="preserve">ARGAMASSA TRAÇO 1:6 (EM VOLUME DE CIMENTO E AREIA MÉDIA ÚMIDA) PARA CONTRAPISO, PREPARO MECÂNICO COM MISTURADOR DE EIXO HORIZONTAL DE 160 KG. AF_08/2019</t>
  </si>
  <si>
    <t xml:space="preserve">ARGAMASSA TRAÇO 1:6 (EM VOLUME DE CIMENTO E AREIA MÉDIA ÚMIDA) PARA CONTRAPISO, PREPARO MECÂNICO COM MISTURADOR DE EIXO HORIZONTAL DE 600 KG. AF_08/2019</t>
  </si>
  <si>
    <t xml:space="preserve">ARGAMASSA TRAÇO 1:5 (EM VOLUME DE CIMENTO E AREIA GROSSA ÚMIDA) PARA CHAPISCO CONVENCIONAL, PREPARO MECÂNICO COM MISTURADOR DE EIXO HORIZONTAL DE 300 KG. AF_08/2019</t>
  </si>
  <si>
    <t xml:space="preserve">ARGAMASSA TRAÇO 1:5 (EM VOLUME DE CIMENTO E AREIA GROSSA ÚMIDA) PARA CHAPISCO CONVENCIONAL, PREPARO MECÂNICO COM MISTURADOR DE EIXO HORIZONTAL DE 600 KG. AF_08/2019</t>
  </si>
  <si>
    <t xml:space="preserve">ARGAMASSA TRAÇO 1:3 (EM VOLUME DE CIMENTO E AREIA GROSSA ÚMIDA) PARA CHAPISCO CONVENCIONAL, PREPARO MECÂNICO COM MISTURADOR DE EIXO HORIZONTAL DE 160 KG. AF_08/2019</t>
  </si>
  <si>
    <t xml:space="preserve">ARGAMASSA TRAÇO 1:3 (EM VOLUME DE CIMENTO E AREIA GROSSA ÚMIDA) PARA CHAPISCO CONVENCIONAL, PREPARO MECÂNICO COM MISTURADOR DE EIXO HORIZONTAL DE 300 KG. AF_08/2019</t>
  </si>
  <si>
    <t xml:space="preserve">ARGAMASSA TRAÇO 1:3 (EM VOLUME DE CIMENTO E AREIA GROSSA ÚMIDA) PARA CHAPISCO CONVENCIONAL, PREPARO MECÂNICO COM MISTURADOR DE EIXO HORIZONTAL DE 600 KG. AF_08/2019</t>
  </si>
  <si>
    <t xml:space="preserve">ARGAMASSA TRAÇO 1:4 (EM VOLUME DE CIMENTO E AREIA GROSSA ÚMIDA) PARA CHAPISCO CONVENCIONAL, PREPARO MECÂNICO COM MISTURADOR DE EIXO HORIZONTAL DE 160 KG. AF_08/2019</t>
  </si>
  <si>
    <t xml:space="preserve">ARGAMASSA TRAÇO 1:4 (EM VOLUME DE CIMENTO E AREIA GROSSA ÚMIDA) PARA CHAPISCO CONVENCIONAL, PREPARO MECÂNICO COM MISTURADOR DE EIXO HORIZONTAL DE 300 KG. AF_08/2019</t>
  </si>
  <si>
    <t xml:space="preserve">ARGAMASSA TRAÇO 1:4 (EM VOLUME DE CIMENTO E AREIA GROSSA ÚMIDA) PARA CHAPISCO CONVENCIONAL, PREPARO MECÂNICO COM MISTURADOR DE EIXO HORIZONTAL DE 600 KG. AF_08/2019</t>
  </si>
  <si>
    <t xml:space="preserve">ARGAMASSA TRAÇO 1:5 (EM VOLUME DE CIMENTO E AREIA GROSSA ÚMIDA) COM ADIÇÃO DE EMULSÃO POLIMÉRICA PARA CHAPISCO ROLADO, PREPARO MECÂNICO COM MISTURADOR DE EIXO HORIZONTAL DE 300 KG. AF_08/2019</t>
  </si>
  <si>
    <t xml:space="preserve">ARGAMASSA TRAÇO 1:5 (EM VOLUME DE CIMENTO E AREIA GROSSA ÚMIDA) COM ADIÇÃO DE EMULSÃO POLIMÉRICA PARA CHAPISCO ROLADO, PREPARO MECÂNICO COM MISTURADOR DE EIXO HORIZONTAL DE 600 KG. AF_08/2019</t>
  </si>
  <si>
    <t xml:space="preserve">ARGAMASSA TRAÇO 1:3 (EM VOLUME DE CIMENTO E AREIA GROSSA ÚMIDA) COM ADIÇÃO DE EMULSÃO POLIMÉRICA PARA CHAPISCO ROLADO, PREPARO MECÂNICO COM MISTURADOR DE EIXO HORIZONTAL DE 160 KG. AF_08/2019</t>
  </si>
  <si>
    <t xml:space="preserve">ARGAMASSA TRAÇO 1:3 (EM VOLUME DE CIMENTO E AREIA GROSSA ÚMIDA) COM ADIÇÃO DE EMULSÃO POLIMÉRICA PARA CHAPISCO ROLADO, PREPARO MECÂNICO COM MISTURADOR DE EIXO HORIZONTAL DE 300 KG. AF_08/2019</t>
  </si>
  <si>
    <t xml:space="preserve">ARGAMASSA TRAÇO 1:3 (EM VOLUME DE CIMENTO E AREIA GROSSA ÚMIDA) COM ADIÇÃO DE EMULSÃO POLIMÉRICA PARA CHAPISCO ROLADO, PREPARO MECÂNICO COM MISTURADOR DE EIXO HORIZONTAL DE 600 KG. AF_08/2019</t>
  </si>
  <si>
    <t xml:space="preserve">ARGAMASSA TRAÇO 1:4 (EM VOLUME DE CIMENTO E AREIA GROSSA ÚMIDA) COM ADIÇÃO DE EMULSÃO POLIMÉRICA PARA CHAPISCO ROLADO, PREPARO MECÂNICO COM MISTURADOR DE EIXO HORIZONTAL DE 300 KG. AF_08/2019</t>
  </si>
  <si>
    <t xml:space="preserve">ARGAMASSA TRAÇO 1:4 (EM VOLUME DE CIMENTO E AREIA GROSSA ÚMIDA) COM ADIÇÃO DE EMULSÃO POLIMÉRICA PARA CHAPISCO ROLADO, PREPARO MECÂNICO COM MISTURADOR DE EIXO HORIZONTAL DE 600 KG. AF_08/2019</t>
  </si>
  <si>
    <t xml:space="preserve">ARGAMASSA TRAÇO 1:7 (EM VOLUME DE CIMENTO E AREIA MÉDIA ÚMIDA) COM ADIÇÃO DE PLASTIFICANTE PARA EMBOÇO/MASSA ÚNICA/ASSENTAMENTO DE ALVENARIA DE VEDAÇÃO, PREPARO MANUAL. AF_08/2019</t>
  </si>
  <si>
    <t xml:space="preserve">ARGAMASSA TRAÇO 1:6 (EM VOLUME DE CIMENTO E AREIA MÉDIA ÚMIDA) COM ADIÇÃO DE PLASTIFICANTE PARA EMBOÇO/MASSA ÚNICA/ASSENTAMENTO DE ALVENARIA DE VEDAÇÃO, PREPARO MANUAL. AF_08/2019</t>
  </si>
  <si>
    <t xml:space="preserve">ARGAMASSA TRAÇO 1:1:6 (EM VOLUME DE CIMENTO, CAL E AREIA MÉDIA ÚMIDA) PARA EMBOÇO/MASSA ÚNICA/ASSENTAMENTO DE ALVENARIA DE VEDAÇÃO, PREPARO MANUAL. AF_08/2019</t>
  </si>
  <si>
    <t xml:space="preserve">ARGAMASSA TRAÇO 1:1,5:7,5 (EM VOLUME DE CIMENTO, CAL E AREIA MÉDIA ÚMIDA) PARA EMBOÇO/MASSA ÚNICA/ASSENTAMENTO DE ALVENARIA DE VEDAÇÃO, PREPARO MANUAL. AF_08/2019</t>
  </si>
  <si>
    <t xml:space="preserve">ARGAMASSA TRAÇO 1:2:8 (EM VOLUME DE CIMENTO, CAL E AREIA MÉDIA ÚMIDA) PARA EMBOÇO/MASSA ÚNICA/ASSENTAMENTO DE ALVENARIA DE VEDAÇÃO, PREPARO MANUAL. AF_08/2019</t>
  </si>
  <si>
    <t xml:space="preserve">ARGAMASSA TRAÇO 1:2:9 (EM VOLUME DE CIMENTO, CAL E AREIA MÉDIA ÚMIDA) PARA EMBOÇO/MASSA ÚNICA/ASSENTAMENTO DE ALVENARIA DE VEDAÇÃO, PREPARO MANUAL. AF_08/2019</t>
  </si>
  <si>
    <t xml:space="preserve">ARGAMASSA TRAÇO 1:3:12 (EM VOLUME DE CIMENTO, CAL E AREIA MÉDIA ÚMIDA) PARA EMBOÇO/MASSA ÚNICA/ASSENTAMENTO DE ALVENARIA DE VEDAÇÃO, PREPARO MANUAL. AF_08/2019</t>
  </si>
  <si>
    <t xml:space="preserve">ARGAMASSA TRAÇO 1:3 (EM VOLUME DE CIMENTO E AREIA MÉDIA ÚMIDA) PARA CONTRAPISO, PREPARO MANUAL. AF_08/2019</t>
  </si>
  <si>
    <t xml:space="preserve">ARGAMASSA TRAÇO 1:4 (EM VOLUME DE CIMENTO E AREIA MÉDIA ÚMIDA) PARA CONTRAPISO, PREPARO MANUAL. AF_08/2019</t>
  </si>
  <si>
    <t xml:space="preserve">ARGAMASSA TRAÇO 1:5 (EM VOLUME DE CIMENTO E AREIA MÉDIA ÚMIDA) PARA CONTRAPISO, PREPARO MANUAL. AF_08/2019</t>
  </si>
  <si>
    <t xml:space="preserve">ARGAMASSA TRAÇO 1:6 (EM VOLUME DE CIMENTO E AREIA MÉDIA ÚMIDA) PARA CONTRAPISO, PREPARO MANUAL. AF_08/2019</t>
  </si>
  <si>
    <t xml:space="preserve">ARGAMASSA TRAÇO 1:5 (EM VOLUME DE CIMENTO E AREIA GROSSA ÚMIDA) PARA CHAPISCO CONVENCIONAL, PREPARO MANUAL. AF_08/2019</t>
  </si>
  <si>
    <t xml:space="preserve">ARGAMASSA TRAÇO 1:3 (EM VOLUME DE CIMENTO E AREIA GROSSA ÚMIDA) PARA CHAPISCO CONVENCIONAL, PREPARO MANUAL. AF_08/2019</t>
  </si>
  <si>
    <t xml:space="preserve">ARGAMASSA TRAÇO 1:4 (EM VOLUME DE CIMENTO E AREIA GROSSA ÚMIDA) PARA CHAPISCO CONVENCIONAL, PREPARO MANUAL. AF_08/2019</t>
  </si>
  <si>
    <t xml:space="preserve">ARGAMASSA TRAÇO 1:5 (EM VOLUME DE CIMENTO E AREIA GROSSA ÚMIDA) COM ADIÇÃO DE EMULSÃO POLIMÉRICA PARA CHAPISCO ROLADO, PREPARO MANUAL. AF_08/2019</t>
  </si>
  <si>
    <t xml:space="preserve">ARGAMASSA TRAÇO 1:3 (EM VOLUME DE CIMENTO E AREIA GROSSA ÚMIDA) COM ADIÇÃO DE EMULSÃO POLIMÉRICA PARA CHAPISCO ROLADO, PREPARO MANUAL. AF_08/2019</t>
  </si>
  <si>
    <t xml:space="preserve">ARGAMASSA TRAÇO 1:4 (EM VOLUME DE CIMENTO E AREIA GROSSA ÚMIDA) COM ADIÇÃO DE EMULSÃO POLIMÉRICA PARA CHAPISCO ROLADO, PREPARO MANUAL. AF_08/2019</t>
  </si>
  <si>
    <t xml:space="preserve">ARGAMASSA INDUSTRIALIZADA MULTIUSO PARA REVESTIMENTOS E ASSENTAMENTO DA ALVENARIA, PREPARO COM MISTURADOR DE EIXO HORIZONTAL DE 160 KG. AF_08/2019</t>
  </si>
  <si>
    <t xml:space="preserve">ARGAMASSA INDUSTRIALIZADA MULTIUSO PARA REVESTIMENTOS E ASSENTAMENTO DA ALVENARIA, PREPARO COM MISTURADOR DE EIXO HORIZONTAL DE 300 KG. AF_08/2019</t>
  </si>
  <si>
    <t xml:space="preserve">ARGAMASSA INDUSTRIALIZADA MULTIUSO PARA REVESTIMENTOS E ASSENTAMENTO DA ALVENARIA, PREPARO COM MISTURADOR DE EIXO HORIZONTAL DE 600 KG. AF_08/2019</t>
  </si>
  <si>
    <t xml:space="preserve">ARGAMASSA PRONTA PARA CONTRAPISO, PREPARO COM MISTURADOR DE EIXO HORIZONTAL DE 160 KG. AF_08/2019</t>
  </si>
  <si>
    <t xml:space="preserve">ARGAMASSA PRONTA PARA CONTRAPISO, PREPARO COM MISTURADOR DE EIXO HORIZONTAL DE 300 KG. AF_08/2019</t>
  </si>
  <si>
    <t xml:space="preserve">ARGAMASSA PRONTA PARA CONTRAPISO, PREPARO COM MISTURADOR DE EIXO HORIZONTAL DE 600 KG. AF_08/2019</t>
  </si>
  <si>
    <t xml:space="preserve">ARGAMASSA PARA REVESTIMENTO DECORATIVO MONOCAMADA (MONOCAPA), PREPARO COM MISTURADOR DE EIXO HORIZONTAL DE 160 KG. AF_08/2019</t>
  </si>
  <si>
    <t xml:space="preserve">ARGAMASSA PARA REVESTIMENTO DECORATIVO MONOCAMADA (MONOCAPA), PREPARO COM MISTURADOR DE EIXO HORIZONTAL DE 300 KG. AF_08/2019</t>
  </si>
  <si>
    <t xml:space="preserve">ARGAMASSA PARA REVESTIMENTO DECORATIVO MONOCAMADA (MONOCAPA), PREPARO COM MISTURADOR DE EIXO HORIZONTAL DE 600 KG. AF_08/2019</t>
  </si>
  <si>
    <t xml:space="preserve">ARGAMASSA INDUSTRIALIZADA PARA CHAPISCO ROLADO, PREPARO COM MISTURADOR DE EIXO HORIZONTAL DE 160 KG. AF_08/2019</t>
  </si>
  <si>
    <t xml:space="preserve">ARGAMASSA INDUSTRIALIZADA PARA CHAPISCO ROLADO, PREPARO COM MISTURADOR DE EIXO HORIZONTAL DE 300 KG. AF_08/2019</t>
  </si>
  <si>
    <t xml:space="preserve">ARGAMASSA INDUSTRIALIZADA PARA CHAPISCO ROLADO, PREPARO COM MISTURADOR DE EIXO HORIZONTAL DE 600 KG. AF_08/2019</t>
  </si>
  <si>
    <t xml:space="preserve">ARGAMASSA INDUSTRIALIZADA PARA CHAPISCO COLANTE, PREPARO COM MISTURADOR DE EIXO HORIZONTAL DE 160 KG. AF_08/2019</t>
  </si>
  <si>
    <t xml:space="preserve">ARGAMASSA INDUSTRIALIZADA PARA CHAPISCO COLANTE, PREPARO COM MISTURADOR DE EIXO HORIZONTAL DE 300 KG. AF_08/2019</t>
  </si>
  <si>
    <t xml:space="preserve">ARGAMASSA INDUSTRIALIZADA PARA CHAPISCO COLANTE, PREPARO COM MISTURADOR DE EIXO HORIZONTAL DE 600 KG. AF_08/2019</t>
  </si>
  <si>
    <t xml:space="preserve">ARGAMASSA INDUSTRIALIZADA MULTIUSO PARA REVESTIMENTOS E ASSENTAMENTO DA ALVENARIA, PREPARO MANUAL. AF_08/2019</t>
  </si>
  <si>
    <t xml:space="preserve">ARGAMASSA PRONTA PARA CONTRAPISO, PREPARO MANUAL. AF_08/2019</t>
  </si>
  <si>
    <t xml:space="preserve">ARGAMASSA INDUSTRIALIZADA PARA CHAPISCO ROLADO, PREPARO MANUAL. AF_08/2019</t>
  </si>
  <si>
    <t xml:space="preserve">ARGAMASSA INDUSTRIALIZADA PARA CHAPISCO COLANTE, PREPARO MANUAL. AF_08/2019</t>
  </si>
  <si>
    <t xml:space="preserve">ARGAMASSA PARA REVESTIMENTO DECORATIVO MONOCAMADA (MONOCAPA), MISTURA E PROJEÇÃO DE 1,5 M3/H DE ARGAMASSA. AF_08/2019</t>
  </si>
  <si>
    <t xml:space="preserve">ARGAMASSA PARA REVESTIMENTO DECORATIVO MONOCAMADA (MONOCAPA), MISTURA E PROJEÇÃO DE 2 M3/H DE ARGAMASSA. AF_06/2014</t>
  </si>
  <si>
    <t xml:space="preserve">ARGAMASSA INDUSTRIALIZADA PARA REVESTIMENTOS, MISTURA E PROJEÇÃO DE 1,5 M³/H DE ARGAMASSA. AF_08/2019</t>
  </si>
  <si>
    <t xml:space="preserve">ARGAMASSA INDUSTRIALIZADA PARA REVESTIMENTOS, MISTURA E PROJEÇÃO DE 2 M³/H DE ARGAMASSA. AF_06/2014</t>
  </si>
  <si>
    <t xml:space="preserve">ARGAMASSA À BASE DE GESSO, MISTURA E PROJEÇÃO DE 1,5 M³/H DE ARGAMASSA. AF_08/2019</t>
  </si>
  <si>
    <t xml:space="preserve">ARGAMASSA TRAÇO 1:0,5:4,5 (EM VOLUME DE CIMENTO, CAL E AREIA MÉDIA ÚMIDA), PREPARO MECÂNICO COM BETONEIRA 400 L. AF_08/2019</t>
  </si>
  <si>
    <t xml:space="preserve">ARGAMASSA TRAÇO 1:0,5:4,5 (EM VOLUME DE CIMENTO, CAL E AREIA MÉDIA ÚMIDA) PARA ASSENTAMENTO DE ALVENARIA, PREPARO MANUAL. AF_08/2019</t>
  </si>
  <si>
    <t xml:space="preserve">ARGAMASSA TRAÇO 1:3 (EM VOLUME DE CIMENTO E AREIA MÉDIA ÚMIDA), PREPARO MECÂNICO COM BETONEIRA 400 L. AF_08/2019</t>
  </si>
  <si>
    <t xml:space="preserve">ARGAMASSA TRAÇO 1:3 (EM VOLUME DE CIMENTO E AREIA MÉDIA ÚMIDA), PREPARO MANUAL. AF_08/2019</t>
  </si>
  <si>
    <t xml:space="preserve">ARGAMASSA TRAÇO 1:4 (CIMENTO E AREIA MÉDIA), PREPARO MECÂNICO COM BETONEIRA 400 L. AF_08/2014</t>
  </si>
  <si>
    <t xml:space="preserve">ARGAMASSA TRAÇO 1:4 (EM VOLUME DE CIMENTO E AREIA MÉDIA ÚMIDA), PREPARO MANUAL. AF_08/2019</t>
  </si>
  <si>
    <t xml:space="preserve">ARGAMASSA TRAÇO 1:2:9 (EM VOLUME DE CIMENTO, CAL E AREIA MÉDIA ÚMIDA) PARA EMBOÇO/MASSA ÚNICA/ASSENTAMENTO DE ALVENARIA DE VEDAÇÃO, PREPARO MECÂNICO COM BETONEIRA 400 L. AF_08/2019</t>
  </si>
  <si>
    <t xml:space="preserve">ARGAMASSA TRAÇO 1:1,65 (CIMENTO E AREIA MÉDIA), FCK 20 MPA, PREPARO MECÂNICO COM MISTURADOR DUPLO HORIZONTAL DE ALTA TURBULÊNCIA. AF_11/2016</t>
  </si>
  <si>
    <t xml:space="preserve">ARGAMASSA TRAÇO 1:0,5:4,5  (EM VOLUME DE CIMENTO, CAL E AREIA MÉDIA ÚMIDA), PREPARO MECÂNICO COM MISTURADOR DE EIXO HORIZONTAL DE 160 KG. AF_08/2019</t>
  </si>
  <si>
    <t xml:space="preserve">ARGAMASSA TRAÇO 1:0,5:4,5  (EM VOLUME DE CIMENTO, CAL E AREIA MÉDIA ÚMIDA), PREPARO MECÂNICO COM MISTURADOR DE EIXO HORIZONTAL DE 300 KG. AF_08/2019</t>
  </si>
  <si>
    <t xml:space="preserve">ARGAMASSA TRAÇO 1:0,5:4,5  (EM VOLUME DE CIMENTO, CAL E AREIA MÉDIA ÚMIDA), PREPARO MECÂNICO COM MISTURADOR DE EIXO HORIZONTAL DE 600 KG. AF_08/2019</t>
  </si>
  <si>
    <t xml:space="preserve">ARGAMASSA TRAÇO 1:3 (EM VOLUME DE CIMENTO E AREIA MÉDIA ÚMIDA), PREPARO MECÂNICO COM MISTURADOR DE EIXO HORIZONTAL DE 160 KG. AF_08/2019</t>
  </si>
  <si>
    <t xml:space="preserve">ARGAMASSA TRAÇO 1:3 (EM VOLUME DE CIMENTO E AREIA MÉDIA ÚMIDA), PREPARO MECÂNICO COM MISTURADOR DE EIXO HORIZONTAL DE 300 KG. AF_08/2019</t>
  </si>
  <si>
    <t xml:space="preserve">ARGAMASSA TRAÇO 1:3 (EM VOLUME DE CIMENTO E AREIA MÉDIA ÚMIDA), PREPARO MECÂNICO COM MISTURADOR DE EIXO HORIZONTAL DE 600 KG. AF_08/2019</t>
  </si>
  <si>
    <t xml:space="preserve">ARGAMASSA TRAÇO 1:4 (EM VOLUME DE CIMENTO E AREIA MÉDIA ÚMIDA), PREPARO MECÂNICO COM MISTURADOR DE EIXO HORIZONTAL DE 160 KG. AF_08/2019</t>
  </si>
  <si>
    <t xml:space="preserve">ARGAMASSA TRAÇO 1:4 (EM VOLUME DE CIMENTO E AREIA MÉDIA ÚMIDA), PREPARO MECÂNICO COM MISTURADOR DE EIXO HORIZONTAL DE 300 KG. AF_08/2019</t>
  </si>
  <si>
    <t xml:space="preserve">ARGAMASSA TRAÇO 1:4 (EM VOLUME DE CIMENTO E AREIA MÉDIA ÚMIDA), PREPARO MECÂNICO COM MISTURADOR DE EIXO HORIZONTAL DE 600 KG. AF_08/2019</t>
  </si>
  <si>
    <t xml:space="preserve">ARGAMASSA TRAÇO 1:3 (EM VOLUME DE CIMENTO E AREIA MÉDIA ÚMIDA) COM ADIÇÃO DE IMPERMEABILIZANTE, PREPARO MECÂNICO COM BETONEIRA 400 L. AF_08/2019</t>
  </si>
  <si>
    <t xml:space="preserve">ARGAMASSA TRAÇO 1:3 (EM VOLUME DE CIMENTO E AREIA MÉDIA ÚMIDA) COM ADIÇÃO DE IMPERMEABILIZANTE, PREPARO MECÂNICO COM MISTURADOR DE EIXO HORIZONTAL DE 160 KG. AF_08/2019</t>
  </si>
  <si>
    <t xml:space="preserve">ARGAMASSA TRAÇO 1:3 (EM VOLUME DE CIMENTO E AREIA MÉDIA ÚMIDA) COM ADIÇÃO DE IMPERMEABILIZANTE, PREPARO MECÂNICO COM MISTURADOR DE EIXO HORIZONTAL DE 300 KG. AF_08/2019</t>
  </si>
  <si>
    <t xml:space="preserve">ARGAMASSA TRAÇO 1:3 (EM VOLUME DE CIMENTO E AREIA MÉDIA ÚMIDA) COM ADIÇÃO DE IMPERMEABILIZANTE, PREPARO MECÂNICO COM MISTURADOR DE EIXO HORIZONTAL DE 600 KG. AF_08/2019</t>
  </si>
  <si>
    <t xml:space="preserve">ARGAMASSA TRAÇO 1:3 (EM VOLUME DE CIMENTO E AREIA MÉDIA ÚMIDA) COM ADIÇÃO DE IMPERMEABILIZANTE, PREPARO MANUAL. AF_08/2019</t>
  </si>
  <si>
    <t xml:space="preserve">ARGAMASSA TRAÇO 1:4 (EM VOLUME DE CIMENTO E AREIA MÉDIA ÚMIDA) COM ADIÇÃO DE IMPERMEABILIZANTE, PREPARO MECÂNICO COM BETONEIRA 400 L. AF_08/2019</t>
  </si>
  <si>
    <t xml:space="preserve">ARGAMASSA TRAÇO 1:4 (EM VOLUME DE CIMENTO E AREIA MÉDIA ÚMIDA) COM ADIÇÃO DE IMPERMEABILIZANTE, PREPARO MECÂNICO COM MISTURADOR DE EIXO HORIZONTAL DE 160 KG. AF_08/2019</t>
  </si>
  <si>
    <t xml:space="preserve">ARGAMASSA TRAÇO 1:4 (EM VOLUME DE CIMENTO E AREIA MÉDIA ÚMIDA) COM ADIÇÃO DE IMPERMEABILIZANTE, PREPARO MECÂNICO COM MISTURADOR DE EIXO HORIZONTAL DE 300 KG. AF_08/2019</t>
  </si>
  <si>
    <t xml:space="preserve">ARGAMASSA TRAÇO 1:4 (EM VOLUME DE CIMENTO E AREIA MÉDIA ÚMIDA) COM ADIÇÃO DE IMPERMEABILIZANTE, PREPARO MECÂNICO COM MISTURADOR DE EIXO HORIZONTAL DE 600 KG. AF_08/2019</t>
  </si>
  <si>
    <t xml:space="preserve">ARGAMASSA TRAÇO 1:4 (EM VOLUME DE CIMENTO E AREIA MÉDIA ÚMIDA) COM ADIÇÃO DE IMPERMEABILIZANTE, PREPARO MANUAL. AF_08/2019</t>
  </si>
  <si>
    <t xml:space="preserve">ARGAMASSA TRAÇO 1:2:9 (EM VOLUME DE CIMENTO, CAL E AREIA MÉDIA ÚMIDA) PARA EMBOÇO/MASSA ÚNICA/ASSENTAMENTO DE ALVENARIA DE VEDAÇÃO, PREPARO MECÂNICO COM MISTURADOR DE EIXO HORIZONTAL DE 600 KG. AF_08/2019</t>
  </si>
  <si>
    <t xml:space="preserve">ARGAMASSA TRAÇO 1:0,5:4,5 (EM VOLUME DE CIMENTO, CAL E AREIA MÉDIA ÚMIDA), PREPARO MECÂNICO COM BETONEIRA 600 L. AF_08/2019</t>
  </si>
  <si>
    <t xml:space="preserve">ARGAMASSA TRAÇO 1:3 (EM VOLUME DE CIMENTO E AREIA MÉDIA ÚMIDA), PREPARO MECÂNICO COM BETONEIRA 600 L. AF_08/2019</t>
  </si>
  <si>
    <t xml:space="preserve">ARGAMASSA TRAÇO 1:4 (EM VOLUME DE CIMENTO E AREIA MÉDIA ÚMIDA), PREPARO MECÂNICO COM BETONEIRA 600 L. AF_08/2019</t>
  </si>
  <si>
    <t xml:space="preserve">ARGAMASSA TRAÇO 1:3 (EM VOLUME DE CIMENTO E AREIA MÉDIA ÚMIDA) COM ADIÇÃO DE IMPERMEABILIZANTE, PREPARO MECÂNICO COM BETONEIRA 600 L. AF_08/2019</t>
  </si>
  <si>
    <t xml:space="preserve">ARGAMASSA TRAÇO 1:4 (EM VOLUME DE CIMENTO E AREIA MÉDIA ÚMIDA) COM ADIÇÃO DE IMPERMEABILIZANTE, PREPARO MECÂNICO COM BETONEIRA 600 L. AF_08/2019</t>
  </si>
  <si>
    <t xml:space="preserve">PENEIRAMENTO DE AREIA COM PENEIRA ELÉTRICA. AF_11/2015</t>
  </si>
  <si>
    <t xml:space="preserve">PENEIRAMENTO DE AREIA COM PENEIRA MANUAL. AF_11/2015</t>
  </si>
  <si>
    <t xml:space="preserve">ENSACAMENTO DE AREIA. AF_11/2015</t>
  </si>
  <si>
    <t xml:space="preserve">TRANSPORTE HORIZONTAL MANUAL, DE SACOS DE 50 KG (UNIDADE: KGXKM). AF_07/2019</t>
  </si>
  <si>
    <t xml:space="preserve">KGXKM</t>
  </si>
  <si>
    <t xml:space="preserve">TRANSPORTE HORIZONTAL MANUAL, DE SACOS DE 30 KG (UNIDADE: KGXKM). AF_07/2019</t>
  </si>
  <si>
    <t xml:space="preserve">TRANSPORTE HORIZONTAL MANUAL, DE SACOS DE 20 KG (UNIDADE: KGXKM). AF_07/2019</t>
  </si>
  <si>
    <t xml:space="preserve">TRANSPORTE HORIZONTAL COM CARRINHO PLATAFORMA, DE SACOS DE 50 KG (UNIDADE: KGXKM). AF_07/2019</t>
  </si>
  <si>
    <t xml:space="preserve">TRANSPORTE HORIZONTAL COM CARRINHO PLATAFORMA, DE SACOS DE 30 KG (UNIDADE: KGXKM). AF_07/2019</t>
  </si>
  <si>
    <t xml:space="preserve">TRANSPORTE HORIZONTAL COM CARRINHO PLATAFORMA, DE SACOS DE 20 KG (UNIDADE: KGXKM). AF_07/2019</t>
  </si>
  <si>
    <t xml:space="preserve">TRANSPORTE HORIZONTAL COM CARRINHO DE MÃO, DE SACOS DE 50 KG (UNIDADE: KGXKM). AF_07/2019</t>
  </si>
  <si>
    <t xml:space="preserve">TRANSPORTE HORIZONTAL COM CARRINHO DE MÃO, DE SACOS DE 30 KG (UNIDADE: KGXKM). AF_07/2019</t>
  </si>
  <si>
    <t xml:space="preserve">TRANSPORTE HORIZONTAL COM CARRINHO DE MÃO, DE SACOS DE 20 KG (UNIDADE: KGXKM). AF_07/2019</t>
  </si>
  <si>
    <t xml:space="preserve">TRANSPORTE HORIZONTAL COM MANIPULADOR TELESCÓPICO, DE PÁLETE DE SACOS (UNIDADE: KGXKM). AF_07/2019</t>
  </si>
  <si>
    <t xml:space="preserve">TRANSPORTE HORIZONTAL COM JERICA DE 60 L, DE MASSA/ GRANEL (UNIDADE: M3XKM). AF_07/2019</t>
  </si>
  <si>
    <t xml:space="preserve">TRANSPORTE HORIZONTAL COM JERICA DE 90 L, DE MASSA/ GRANEL (UNIDADE: M3XKM). AF_07/2019</t>
  </si>
  <si>
    <t xml:space="preserve">TRANSPORTE HORIZONTAL COM CARREGADEIRA, DE MASSA/ GRANEL (UNIDADE: M3XKM). AF_07/2019</t>
  </si>
  <si>
    <t xml:space="preserve">TRANSPORTE HORIZONTAL MANUAL, DE BLOCOS VAZADOS DE CONCRETO OU CERÂMICO DE 19X19X39CM (UNIDADE: BLOCOXKM). AF_07/2019</t>
  </si>
  <si>
    <t xml:space="preserve">UNXKM</t>
  </si>
  <si>
    <t xml:space="preserve">TRANSPORTE HORIZONTAL MANUAL, DE BLOCOS CERÂMICOS FURADOS NA HORIZONTAL DE 9X19X19CM (UNIDADE: BLOCOXKM). AF_07/2019</t>
  </si>
  <si>
    <t xml:space="preserve">TRANSPORTE HORIZONTAL COM CARRINHO DE MÃO, DE BLOCOS VAZADOS DE CONCRETO OU CERÂMICO DE 19X19X39CM (UNIDADE: BLOCOXKM). AF_07/2019</t>
  </si>
  <si>
    <t xml:space="preserve">TRANSPORTE HORIZONTAL COM CARRINHO DE MÃO, DE BLOCOS CERÂMICOS FURADOS NA HORIZONTAL DE 9X19X19CM (UNIDADE: BLOCOXKM). AF_07/2019</t>
  </si>
  <si>
    <t xml:space="preserve">TRANSPORTE HORIZONTAL COM CARRINHO PLATAFORMA, DE BLOCOS VAZADOS DE CONCRETO OU CERÂMICO DE 19X19X39CM (UNIDADE: BLOCOXKM). AF_07/2019</t>
  </si>
  <si>
    <t xml:space="preserve">TRANSPORTE HORIZONTAL COM CARRINHO PLATAFORMA, DE BLOCOS CERÂMICOS FURADOS NA HORIZONTAL DE 9X19X19CM (UNIDADE: BLOCOXKM). AF_07/2019</t>
  </si>
  <si>
    <t xml:space="preserve">TRANSPORTE HORIZONTAL COM CARRINHO MINI PÁLETES, DE BLOCOS VAZADOS DE CONCRETO DE 19X19X39CM (UNIDADE: BLOCOXKM). AF_07/2019</t>
  </si>
  <si>
    <t xml:space="preserve">TRANSPORTE HORIZONTAL COM CARRINHO MINI PÁLETES, DE BLOCOS CERÂMICOS FURADOS NA VERTICAL DE 19X19X39CM (UNIDADE: BLOCOXKM). AF_07/2019</t>
  </si>
  <si>
    <t xml:space="preserve">TRANSPORTE HORIZONTAL COM CARRINHO MINI PÁLETES, DE BLOCOS CERÂMICOS FURADOS NA HORIZONTAL DE 9X19X19CM (UNIDADE: BLOCOXKM). AF_07/2019</t>
  </si>
  <si>
    <t xml:space="preserve">TRANSPORTE HORIZONTAL COM MANIPULADOR TELESCÓPICO, DE BLOCOS VAZADOS DE CONCRETO DE 19X19X39CM (UNIDADE: BLOCOXKM). AF_07/2019</t>
  </si>
  <si>
    <t xml:space="preserve">TRANSPORTE HORIZONTAL COM MANIPULADOR TELESCÓPICO, DE BLOCOS CERÂMICOS FURADOS NA VERTICAL DE 19X19X39CM (UNIDADE: BLOCOXKM). AF_07/2019</t>
  </si>
  <si>
    <t xml:space="preserve">TRANSPORTE HORIZONTAL COM MANIPULADOR TELESCÓPICO, DE BLOCOS CERÂMICOS FURADOS NA HORIZONTAL DE 9X19X19CM (UNIDADE: BLOCOXKM). AF_07/2019</t>
  </si>
  <si>
    <t xml:space="preserve">TRANSPORTE HORIZONTAL MANUAL, DE CAIXA COM REVESTIMENTO CERÂMICO (UNIDADE: M2XKM). AF_07/2019</t>
  </si>
  <si>
    <t xml:space="preserve">M2XKM</t>
  </si>
  <si>
    <t xml:space="preserve">TRANSPORTE HORIZONTAL COM CARRINHO DE MÃO, DE CAIXA COM REVESTIMENTO CERÂMICO (UNIDADE: M2XKM). AF_07/2019</t>
  </si>
  <si>
    <t xml:space="preserve">TRANSPORTE HORIZONTAL COM CARRINHO PLATAFORMA, DE CAIXA COM REVESTIMENTO CERÂMICO (UNIDADE: M2XKM). AF_07/2019</t>
  </si>
  <si>
    <t xml:space="preserve">TRANSPORTE HORIZONTAL COM CARRINHO MINI PÁLETES, DE CAIXA COM REVESTIMENTO CERÂMICO (UNIDADE: M2XKM). AF_07/2019</t>
  </si>
  <si>
    <t xml:space="preserve">TRANSPORTE HORIZONTAL COM MANIPULADOR TELESCÓPICO, DE CAIXA COM REVESTIMENTO CERÂMICO (UNIDADE: M2XKM). AF_07/2019</t>
  </si>
  <si>
    <t xml:space="preserve">TRANSPORTE HORIZONTAL MANUAL, DE LATA DE 18 LITROS (UNIDADE: LXKM). AF_07/2019</t>
  </si>
  <si>
    <t xml:space="preserve">LXKM</t>
  </si>
  <si>
    <t xml:space="preserve">TRANSPORTE HORIZONTAL COM CARRINHO PLATAFORMA, DE LATA DE 18 LITROS (UNIDADE: LXKM). AF_07/2019</t>
  </si>
  <si>
    <t xml:space="preserve">TRANSPORTE HORIZONTAL COM CARRINHO RACIONAL, DE LATA DE 18 LITROS (UNIDADE: LXKM). AF_07/2019</t>
  </si>
  <si>
    <t xml:space="preserve">TRANSPORTE HORIZONTAL COM MANIPULADOR TELESCÓPICO, DE LATA DE 18 LITROS (UNIDADE: LXKM). AF_07/2019</t>
  </si>
  <si>
    <t xml:space="preserve">TRANSPORTE VERTICAL MANUAL, 1 PAVIMENTO, DE SACOS DE 50 KG (UNIDADE: KG). AF_07/2019</t>
  </si>
  <si>
    <t xml:space="preserve">TRANSPORTE VERTICAL MANUAL, 1 PAVIMENTO, DE SACOS DE 30 KG (UNIDADE: KG). AF_07/2019</t>
  </si>
  <si>
    <t xml:space="preserve">TRANSPORTE VERTICAL MANUAL, 1 PAVIMENTO, DE SACOS DE 20 KG (UNIDADE: KG). AF_07/2019</t>
  </si>
  <si>
    <t xml:space="preserve">TRANSPORTE VERTICAL MANUAL, 1 PAVIMENTO, DE BLOCOS VAZADOS DE CONCRETO OU CERÂMICO DE 19X19X39CM (UNIDADE: BLOCO). AF_07/2019</t>
  </si>
  <si>
    <t xml:space="preserve">TRANSPORTE VERTICAL MANUAL, 1 PAVIMENTO, DE BLOCOS CERÂMICOS FURADOS NA HORIZONTAL DE 9X19X19CM (UNIDADE: BLOCO). AF_07/2019</t>
  </si>
  <si>
    <t xml:space="preserve">TRANSPORTE VERTICAL MANUAL, 1 PAVIMENTO, DE CAIXA COM REVESTIMENTO CERÂMICO (UNIDADE: M2). AF_07/2019</t>
  </si>
  <si>
    <t xml:space="preserve">TRANSPORTE VERTICAL MANUAL, 1 PAVIMENTO, DE LATA DE 18 LITROS (UNIDADE: L). AF_07/2019</t>
  </si>
  <si>
    <t xml:space="preserve">L</t>
  </si>
  <si>
    <t xml:space="preserve">TRANSPORTE HORIZONTAL MANUAL, DE TUBO DE PVC SOLDÁVEL COM DIÂMETRO MENOR OU IGUAL A 60 MM (UNIDADE: MXKM). AF_07/2019</t>
  </si>
  <si>
    <t xml:space="preserve">MXKM</t>
  </si>
  <si>
    <t xml:space="preserve">TRANSPORTE HORIZONTAL MANUAL, DE TUBO DE PVC SOLDÁVEL COM DIÂMETRO MAIOR QUE 60 MM E MENOR OU IGUAL A 85 MM (UNIDADE: MXKM). AF_07/2019</t>
  </si>
  <si>
    <t xml:space="preserve">TRANSPORTE HORIZONTAL MANUAL, DE TUBO DE CPVC COM DIÂMETRO MENOR OU IGUAL A 73 MM (UNIDADE: MXKM). AF_07/2019</t>
  </si>
  <si>
    <t xml:space="preserve">TRANSPORTE HORIZONTAL MANUAL, DE TUBO DE CPVC COM DIÂMETRO MAIOR QUE 73 MM E MENOR OU IGUAL A 89 MM (UNIDADE: MXKM). AF_07/2019</t>
  </si>
  <si>
    <t xml:space="preserve">TRANSPORTE HORIZONTAL MANUAL, DE TUBO DE PPR - PN12 OU PN25 - COM DIÂMETRO MENOR OU IGUAL A 50 MM (UNIDADE: MXKM). AF_07/2019</t>
  </si>
  <si>
    <t xml:space="preserve">TRANSPORTE HORIZONTAL MANUAL, DE TUBO DE PPR - PN12 OU PN25 - COM DIÂMETRO MAIOR QUE 50 MM E MENOR OU IGUAL A 75 MM (UNIDADE: MXKM). AF_07/2019</t>
  </si>
  <si>
    <t xml:space="preserve">TRANSPORTE HORIZONTAL MANUAL, DE TUBO DE PPR - PN12 OU PN25 - COM DIÂMETRO MAIOR QUE 75 MM E MENOR OU IGUAL A 110 MM (UNIDADE: MXKM). AF_07/2019</t>
  </si>
  <si>
    <t xml:space="preserve">TRANSPORTE HORIZONTAL MANUAL, DE TUBO DE COBRE - CLASSE E - COM DIÂMETRO MENOR OU IGUAL A 54 MM (UNIDADE: MXKM). AF_07/2019</t>
  </si>
  <si>
    <t xml:space="preserve">TRANSPORTE HORIZONTAL MANUAL, DE TUBO DE COBRE - CLASSE E - COM DIÂMETRO MAIOR QUE 54 MM E MENOR OU IGUAL A 79 MM (UNIDADE: MXKM). AF_07/2019</t>
  </si>
  <si>
    <t xml:space="preserve">TRANSPORTE HORIZONTAL MANUAL, DE TUBO DE COBRE - CLASSE E - COM DIÂMETRO MAIOR QUE 79 MM E MENOR OU IGUAL A 104 MM (UNIDADE: MXKM). AF_07/2019</t>
  </si>
  <si>
    <t xml:space="preserve">TRANSPORTE HORIZONTAL MANUAL, DE TUBO DE PVC SÉRIE NORMAL - ESGOTO PREDIAL, OU REFORÇADO PARA ESGOTO OU ÁGUAS PLUVIAIS PREDIAL, COM DIÂMETRO MENOR OU IGUAL A 75 MM (UNIDADE: MXKM). AF_07/2019</t>
  </si>
  <si>
    <t xml:space="preserve">TRANSPORTE HORIZONTAL MANUAL, DE TUBO DE PVC SÉRIE NORMAL - ESGOTO PREDIAL, OU REFORÇADO PARA ESGOTO OU ÁGUAS PLUVIAIS PREDIAL, COM DIÂMETRO MAIOR QUE 75 MM E MENOR OU IGUAL A 100 MM (UNIDADE: MXKM). AF_07/2019</t>
  </si>
  <si>
    <t xml:space="preserve">TRANSPORTE HORIZONTAL MANUAL, DE TUBO DE PVC SÉRIE NORMAL - ESGOTO PREDIAL, OU REFORÇADO PARA ESGOTO OU ÁGUAS PLUVIAIS PREDIAL, COM DIÂMETRO MAIOR QUE 100 MM E MENOR OU IGUAL A 150 MM (UNIDADE: MXKM). AF_07/2019</t>
  </si>
  <si>
    <t xml:space="preserve">TRANSPORTE HORIZONTAL MANUAL, DE TUBO DE AÇO CARBONO LEVE OU MÉDIO, PRETO OU GALVANIZADO, COM DIÂMETRO MENOR OU IGUAL A 20 MM (UNIDADE: MXKM). AF_07/2019</t>
  </si>
  <si>
    <t xml:space="preserve">TRANSPORTE HORIZONTAL MANUAL, DE TUBO DE AÇO CARBONO LEVE OU MÉDIO, PRETO OU GALVANIZADO, COM DIÂMETRO MAIOR QUE 20 MM E MENOR OU IGUAL A 32 MM (UNIDADE: MXKM). AF_07/2019</t>
  </si>
  <si>
    <t xml:space="preserve">TRANSPORTE HORIZONTAL MANUAL, DE TUBO DE AÇO CARBONO LEVE OU MÉDIO, PRETO OU GALVANIZADO, COM DIÂMETRO MAIOR QUE 32 MM E MENOR OU IGUAL A 65 MM (UNIDADE: MXKM). AF_07/2019</t>
  </si>
  <si>
    <t xml:space="preserve">TRANSPORTE HORIZONTAL MANUAL, DE TUBO DE AÇO CARBONO LEVE OU MÉDIO, PRETO OU GALVANIZADO, COM DIÂMETRO MAIOR QUE 65 MM E MENOR OU IGUAL A 90 MM (UNIDADE: MXKM). AF_07/2019</t>
  </si>
  <si>
    <t xml:space="preserve">TRANSPORTE HORIZONTAL MANUAL, DE TUBO DE AÇO CARBONO LEVE OU MÉDIO, PRETO OU GALVANIZADO, COM DIÂMETRO MAIOR QUE 90 MM E MENOR OU IGUAL A 125 MM (UNIDADE: MXKM). AF_07/2019</t>
  </si>
  <si>
    <t xml:space="preserve">TRANSPORTE HORIZONTAL MANUAL, DE TUBO DE AÇO CARBONO LEVE OU MÉDIO, PRETO OU GALVANIZADO, COM DIÂMETRO MAIOR QUE 125 MM E MENOR OU IGUAL A 150 MM (UNIDADE: MXKM). AF_07/2019</t>
  </si>
  <si>
    <t xml:space="preserve">TRANSPORTE HORIZONTAL MANUAL, DE TÁBUAS DE MADEIRA COM SEÇÃO TRANSVERSAL DE 2,5 X 25 CM E 2,5 X 30 CM (UNIDADE: MXKM). AF_07/2019</t>
  </si>
  <si>
    <t xml:space="preserve">TRANSPORTE HORIZONTAL MANUAL, DE CAIBROS DE MADEIRA COM SEÇÃO TRANSVERSAL DE 7,5 X 6 CM E 6 X 8 CM (UNIDADE: MXKM). AF_07/2019</t>
  </si>
  <si>
    <t xml:space="preserve">TRANSPORTE HORIZONTAL MANUAL, DE RIPAS DE MADEIRA COM SEÇÃO TRANSVERSAL DE 1 X 5 CM E 2 X 5 CM (UNIDADE: MXKM). AF_07/2019</t>
  </si>
  <si>
    <t xml:space="preserve">TRANSPORTE HORIZONTAL MANUAL, DE VIGAS DE MADEIRA COM SEÇÃO TRANSVERSAL DE 5 X 12 CM (UNIDADE: MXKM). AF_07/2019</t>
  </si>
  <si>
    <t xml:space="preserve">TRANSPORTE HORIZONTAL MANUAL, DE VIGAS DE MADEIRA COM SEÇÃO TRANSVERSAL DE 6 X 16 CM (UNIDADE: MXKM). AF_07/2019</t>
  </si>
  <si>
    <t xml:space="preserve">TRANSPORTE HORIZONTAL MANUAL, DE VERGALHÕES DE AÇO COM DIÂMETRO DE 5 MM (UNIDADE: KGXKM). AF_07/2019</t>
  </si>
  <si>
    <t xml:space="preserve">TRANSPORTE HORIZONTAL MANUAL, DE VERGALHÕES DE AÇO COM DIÂMETRO DE 6,3 MM (UNIDADE: KGXKM). AF_07/2019</t>
  </si>
  <si>
    <t xml:space="preserve">TRANSPORTE HORIZONTAL MANUAL, DE VERGALHÕES DE AÇO COM DIÂMETRO DE 8 MM (UNIDADE: KGXKM). AF_07/2019</t>
  </si>
  <si>
    <t xml:space="preserve">TRANSPORTE HORIZONTAL MANUAL, DE VERGALHÕES DE AÇO COM DIÂMETRO DE 10 MM; 12,5 MM; 16 MM; 20 MM; 25 MM OU 32 MM (UNIDADE: KGXKM). AF_07/2019</t>
  </si>
  <si>
    <t xml:space="preserve">TRANSPORTE HORIZONTAL MANUAL, DE JANELA (UNIDADE: M2XKM). AF_07/2019</t>
  </si>
  <si>
    <t xml:space="preserve">TRANSPORTE VERTICAL MANUAL, 1 PAVIMENTO, DE JANELA (UNIDADE: M2). AF_07/2019</t>
  </si>
  <si>
    <t xml:space="preserve">TRANSPORTE HORIZONTAL MANUAL, DE PORTA (UNIDADE: UNIDXKM). AF_07/2019</t>
  </si>
  <si>
    <t xml:space="preserve">TRANSPORTE VERTICAL MANUAL, 1 PAVIMENTO, DE PORTA (UNIDADE: UNID). AF_07/2019</t>
  </si>
  <si>
    <t xml:space="preserve">TRANSPORTE HORIZONTAL MANUAL, DE BANCADA DE MÁRMORE OU GRANITO PARA COZINHA/LAVATÓRIO OU MÁRMORE SINTÉTICO COM CUBA INTEGRADA (UNIDADE: UNIDXKM). AF_07/2019</t>
  </si>
  <si>
    <t xml:space="preserve">TRANSPORTE VERTICAL, BANCADA DE MÁRMORE OU GRANITO PARA COZINHA/LAVATÓRIO OU MÁRMORE SINTÉTICO COM CUBA INTEGRADA, MANUAL, 1 PAVIMENTO, (UNIDADE: UNID). AF_07/2019</t>
  </si>
  <si>
    <t xml:space="preserve">TRANSPORTE HORIZONTAL COM CARRINHO PLATAFORMA, DE BANCADA DE MÁRMORE OU GRANITO PARA COZINHA/LAVATÓRIO OU MÁRMORE SINTÉTICO COM CUBA INTEGRADA (UNIDADE: UNIDXKM). AF_07/2019</t>
  </si>
  <si>
    <t xml:space="preserve">TRANSPORTE HORIZONTAL MANUAL, DE VIDRO (UNIDADE: M2XKM). AF_07/2019</t>
  </si>
  <si>
    <t xml:space="preserve">TRANSPORTE VERTICAL MANUAL, 1 PAVIMENTO, DE VIDRO (UNIDADE: M2). AF_07/2019</t>
  </si>
  <si>
    <t xml:space="preserve">TRANSPORTE HORIZONTAL MANUAL, DE TELA DE AÇO (UNIDADE: KGXKM). AF_07/2019</t>
  </si>
  <si>
    <t xml:space="preserve">TRANSPORTE HORIZONTAL MANUAL, DE COMPENSADO DE MADEIRA (UNIDADE: M2XKM). AF_07/2019</t>
  </si>
  <si>
    <t xml:space="preserve">TRANSPORTE HORIZONTAL MANUAL, DE TELHA TERMOACÚSTICA OU TELHA DE AÇO ZINCADO (UNIDADE: M2XKM). AF_07/2019</t>
  </si>
  <si>
    <t xml:space="preserve">TRANSPORTE HORIZONTAL MANUAL, DE TELHA DE FIBROCIMENTO OU TELHA ESTRUTURAL DE FIBROCIMENTO, CANALETE 90 OU KALHETÃO (UNIDADE: M2XKM). AF_07/2019</t>
  </si>
  <si>
    <t xml:space="preserve">TRANSPORTE HORIZONTAL COM MANIPULADOR TELESCÓPICO, DE TELHAS TERMOACÚSTICAS, FIBROCIMENTO, AÇO ZINCADO, FIBROCIMENTO ESTRUTURAL, CANALETE 90 OU KALHETÃO (UNIDADE: M2XKM). AF_07/2019</t>
  </si>
  <si>
    <t xml:space="preserve">TRANSPORTE HORIZONTAL MANUAL, DE BACIA SANITÁRIA, CAIXA ACOPLADA, TANQUE OU PIA (UNIDADE: UNIDXKM). AF_07/2019</t>
  </si>
  <si>
    <t xml:space="preserve">TRANSPORTE VERTICAL MANUAL, 1 PAVIMENTO, DE BACIA SANITÁRIA, CAIXA ACOPLADA, TANQUE OU PIA (UNIDADE: UNID). AF_07/2019</t>
  </si>
  <si>
    <t xml:space="preserve">TRANSPORTE HORIZONTAL COM CARRINHO PLATAFORMA, DE BACIA SANITÁRIA, CAIXA ACOPLADA, TANQUE OU PIA (UNIDADE: UNIDXKM). AF_07/2019</t>
  </si>
  <si>
    <t xml:space="preserve">TRANSPORTE HORIZONTAL COM MANIPULADOR TELESCÓPICO, DE BACIA SANITÁRIA, CAIXA ACOPLADA, TANQUE OU PIA (UNIDADE: UNIDXKM). AF_07/2019</t>
  </si>
  <si>
    <t xml:space="preserve">TRANSPORTE HORIZONTAL MANUAL, DE TELHA DE CONCRETO OU CERÂMICA (UNIDADE: M2XKM). AF_07/2019</t>
  </si>
  <si>
    <t xml:space="preserve">TRANSPORTE HORIZONTAL COM CARRINHO PLATAFORMA, DE TELHA DE CONCRETO OU CERÂMICA (UNIDADE: M2XKM). AF_07/2019</t>
  </si>
  <si>
    <t xml:space="preserve">TRANSPORTE HORIZONTAL COM MANIPULADOR TELESCÓPICO, DE TELHA DE CONCRETO OU CERÂMICA (UNIDADE: M2XKM). AF_07/2019</t>
  </si>
  <si>
    <t xml:space="preserve">TRANSPORTE HORIZONTAL MANUAL, DE BARRAMENTO BLINDADO (UNIDADE: MXKM). AF_07/2019</t>
  </si>
  <si>
    <t xml:space="preserve">TRANSPORTE HORIZONTAL COM CARRINHO PLATAFORMA, DE BARRAMENTO BLINDADO (UNIDADE: MXKM). AF_07/2019</t>
  </si>
  <si>
    <t xml:space="preserve">TRANSPORTE HORIZONTAL MANUAL, DE CALHA QUADRADA NÚMERO 24  CORTE 33 (UNIDADE: MXKM). AF_07/2019</t>
  </si>
  <si>
    <t xml:space="preserve">RASPAGEM / CALAFETACAO TACOS MADEIRA 1 DEMAO CERA</t>
  </si>
  <si>
    <t xml:space="preserve">ENCERAMENTO MANUAL EM MADEIRA - 3 DEMAOS</t>
  </si>
  <si>
    <t xml:space="preserve">LIMPEZA DE PISO CERÂMICO OU PORCELANATO COM VASSOURA A SECO. AF_04/2019</t>
  </si>
  <si>
    <t xml:space="preserve">LIMPEZA DE PISO CERÂMICO OU PORCELANATO COM PANO ÚMIDO. AF_04/2019</t>
  </si>
  <si>
    <t xml:space="preserve">LIMPEZA DE PISO CERÂMICO OU COM PEDRAS RÚSTICAS UTILIZANDO ÁCIDO MURIÁTICO. AF_04/2019</t>
  </si>
  <si>
    <t xml:space="preserve">LIMPEZA DE REVESTIMENTO CERÂMICO EM PAREDE COM PANO ÚMIDO AF_04/2019</t>
  </si>
  <si>
    <t xml:space="preserve">LIMPEZA DE REVESTIMENTO CERÂMICO EM PAREDE UTILIZANDO ÁCIDO MURIÁTICO. AF_04/2019</t>
  </si>
  <si>
    <t xml:space="preserve">LIMPEZA DE PISO DE LADRILHO HIDRÁULICO COM PANO ÚMIDO. AF_04/2019</t>
  </si>
  <si>
    <t xml:space="preserve">LIMPEZA DE CONTRAPISO COM VASSOURA A SECO. AF_04/2019</t>
  </si>
  <si>
    <t xml:space="preserve">LIMPEZA DE LADRILHO HIDRÁULICO EM PAREDE COM PANO ÚMIDO. AF_04/2019</t>
  </si>
  <si>
    <t xml:space="preserve">LIMPEZA DE SUPERFÍCIE COM JATO DE ALTA PRESSÃO. AF_04/2019</t>
  </si>
  <si>
    <t xml:space="preserve">LIMPEZA DE PORTA DE MADEIRA. AF_04/2019</t>
  </si>
  <si>
    <t xml:space="preserve">LIMPEZA DE FORRO REMOVÍVEL COM PANO ÚMIDO. AF_04/2019</t>
  </si>
  <si>
    <t xml:space="preserve">74163/1</t>
  </si>
  <si>
    <t xml:space="preserve">PERFURACAO DE POCO COM PERFURATRIZ PNEUMATICA</t>
  </si>
  <si>
    <t xml:space="preserve">74163/2</t>
  </si>
  <si>
    <t xml:space="preserve">PERFURACAO DE POCO COM PERFURATRIZ A PERCUSSAO</t>
  </si>
  <si>
    <t xml:space="preserve">REVESTIMENTO DE POCOS C/ TUBOS DE CONCRETO</t>
  </si>
  <si>
    <t xml:space="preserve">ABRACADEIRA P/POCOS PROFUNDOS</t>
  </si>
  <si>
    <t xml:space="preserve">CONJUNTO DE MANGUEIRA PARA COMBATE A INCENDIO EM FIBRA DE POLIESTER PURA, COM 1.1/2", REVESTIDA INTERNAMENTE, COM 2 LANCES DE 15M CADA</t>
  </si>
  <si>
    <t xml:space="preserve">CONCRETO CICLOPICO FCK=10MPA 30% PEDRA DE MAO INCLUSIVE LANCAMENTO</t>
  </si>
  <si>
    <t xml:space="preserve">CAIXA PARA RALO C OM GRELHA FOFO 135 KG DE ALV TIJOLO MACICO (7X10X20) PAREDES DE UMA VEZ (0.20 M) DE 0.90X1.20X1.50 M (EXTERNA) COM ARGAMASSA 1:4 CIMENTO:AREIA, BASE CONC FCK=10 MPA, EXCLUSIVE ESCAVACAO E REATERRO.</t>
  </si>
  <si>
    <t xml:space="preserve">MÃO FRANCESA EM BARRA DE FERRO CHATO RETANGULAR 2" X 1/4", REFORÇADA, 40 X 30 CM</t>
  </si>
  <si>
    <t xml:space="preserve">MÃO FRANCESA EM BARRA DE FERRO CHATO RETANGULAR 2" X 1/4", REFORÇADA, 30 X 25 CM</t>
  </si>
  <si>
    <t xml:space="preserve">GUARDA-CORPO FIXADO EM FÔRMA DE MADEIRA COM TRAVESSÕES EM MADEIRA PREGADA E FECHAMENTO EM TELA DE POLIPROPILENO PARA EDIFICAÇÕES COM ATÉ 2 PAVIMENTOS. AF_11/2017</t>
  </si>
  <si>
    <t xml:space="preserve">GUARDA-CORPO FIXADO EM FÔRMA DE MADEIRA COM TRAVESSÕES EM MADEIRA PREGADA E FECHAMENTO EM TELA DE POLIPROPILENO PARA EDIFICAÇÕES COM  3 PAVIMENTOS. AF_11/2017</t>
  </si>
  <si>
    <t xml:space="preserve">GUARDA-CORPO FIXADO EM FÔRMA DE MADEIRA COM TRAVESSÕES EM MADEIRA PREGADA E FECHAMENTO EM TELA DE POLIPROPILENO PARA EDIFICAÇÕES COM ALTURA IGUAL OU SUPERIOR A 4 PAVIMENTOS. AF_11/2017</t>
  </si>
  <si>
    <t xml:space="preserve">GUARDA-CORPO FIXADO EM FÔRMA DE MADEIRA COM TRAVESSÕES EM MADEIRA PREGADA E FECHAMENTO EM PAINEL COMPENSADO PARA EDIFICAÇÕES COM ATÉ 2 PAVIMENTOS. AF_11/2017</t>
  </si>
  <si>
    <t xml:space="preserve">GUARDA-CORPO FIXADO EM FÔRMA DE MADEIRA COM TRAVESSÕES EM MADEIRA PREGADA E FECHAMENTO EM PAINEL COMPENSADO PARA EDIFICAÇÕES COM 3 PAVIMENTOS. AF_11/2017</t>
  </si>
  <si>
    <t xml:space="preserve">GUARDA-CORPO FIXADO EM FÔRMA DE MADEIRA COM TRAVESSÕES EM MADEIRA PREGADA E FECHAMENTO EM PAINEL COMPENSADO PARA EDIFICAÇÕES COM ALTURA IGUAL OU SUPERIOR A 4 PAVIMENTOS. AF_11/2017</t>
  </si>
  <si>
    <t xml:space="preserve">GUARDA-CORPO FIXADO EM FÔRMA DE MADEIRA COM TRAVESSÕES EM MADEIRA PREGADA PRÉ-MONTADA E ENCAIXE NA FÔRMA. PARA EDIFICAÇÕES COM ATÉ 2 PAVIMENTOS. AF_11/2017</t>
  </si>
  <si>
    <t xml:space="preserve">GUARDA-CORPO FIXADO EM FÔRMA DE MADEIRA COM TRAVESSÕES EM MADEIRA PREGADA PRÉ-MONTADA E ENCAIXE NA FÔRMA PARA EDIFICAÇÕES COM 3 PAVIMENTOS. AF_11/2017</t>
  </si>
  <si>
    <t xml:space="preserve">GUARDA-CORPO FIXADO EM FÔRMA DE MADEIRA COM TRAVESSÕES EM MADEIRA PREGADA PRÉ-MONTADA E ENCAIXE NA FÔRMA. PARA EDIFICAÇÕES COM ALTURA IGUAL OU SUPERIOR A 4 PAVIMENTOS. AF_11/2017</t>
  </si>
  <si>
    <t xml:space="preserve">GUARDA-CORPO EM LAJE PÓS-DESFÔRMA, PARA ESTRUTURAS EM CONCRETO, COM ESCORAS DE MADEIRA ESTRONCADAS NA ESTRUTURA, TRAVESSÕES DE MADEIRA PREGADOS E FECHAMENTO EM TELA DE POLIPROPILENO PARA EDIFICAÇÕES COM ALTURA ATÉ 4 PAVIMENTOS (1 MONTAGEM POR OBRA). AF_11/2017</t>
  </si>
  <si>
    <t xml:space="preserve">GUARDA-CORPO EM LAJE PÓS-DESFÔRMA, PARA ESTRUTURAS EM CONCRETO, COM ESCORAS DE MADEIRA ESTRONCADAS NA ESTRUTURA, TRAVESSÕES DE MADEIRA PREGADOS E FECHAMENTO EM TELA DE POLIPROPILENO PARA EDIFICAÇÕES ACIMA DE 4 PAV. (2 MONTAGENS POR OBRA). AF_11/2017</t>
  </si>
  <si>
    <t xml:space="preserve">GUARDA-CORPO EM LAJE PÓS-DESFORMA, PARA ESTRUTURAS EM CONCRETO, COM ESCORAS METÁLICAS ESTRONCADAS NA ESTRUTURA, TRAVESSÕES DE MADEIRA E FECHAMENTO EM TELA DE POLIPROPILENO PARA EDIFICAÇÕES COM ALTURA ATÉ 4 PAVIMENTOS (1 MONTAGEM POR OBRA). AF_11/2017</t>
  </si>
  <si>
    <t xml:space="preserve">GUARDA-CORPO EM LAJE PÓS-DESFORMA, PARA ESTRUTURAS EM CONCRETO, COM ESCORAS METÁLICAS ESTRONCADAS NA ESTRUTURA, TRAVESSÕES DE MADEIRA E FECHAMENTO EM TELA DE POLIPROPILENO PARA EDIFICAÇÕES ACIMA DE 4 PAVIMENTOS (2 MONTAGENS POR OBRA). AF_11/2017</t>
  </si>
  <si>
    <t xml:space="preserve">FECHAMENTO REMOVÍVEL DE VÃO DE PORTAS, EM MADEIRA (VÃO DO ELEVADOR)  1 MONTAGEM EM OBRA. AF_11/2017</t>
  </si>
  <si>
    <t xml:space="preserve">FECHAMENTO REMOVÍVEL DE ABERTURA DE CAIXILHO, EM MADEIRA  4 MONTAGENS EM OBRA. AF_11/2017</t>
  </si>
  <si>
    <t xml:space="preserve">FECHAMENTO REMOVÍVEL DE ABERTURA NO PISO, EM MADEIRA  1 MONTAGEM EM OBRA. AF_11/2017</t>
  </si>
  <si>
    <t xml:space="preserve">PONTEIRAS DE PROTEÇÃO DE VERGALHÕES EXPOSTOS EM FUNDAÇÕES. AF_11/2017</t>
  </si>
  <si>
    <t xml:space="preserve">PONTEIRAS DE PROTEÇÃO DE VERGALHÕES EXPOSTOS EM ESTRUTURAS DE CONCRETO ARMADO CONVENCIONAL. AF_11/2017</t>
  </si>
  <si>
    <t xml:space="preserve">PONTEIRAS DE PROTEÇÃO DE VERGALHÕES EXPOSTOS EM ALVENARIA ESTRUTURAL. AF_11/2017</t>
  </si>
  <si>
    <t xml:space="preserve">SINALIZAÇÃO COM FITA FIXADA NA ESTRUTURA. AF_11/2017</t>
  </si>
  <si>
    <t xml:space="preserve">SINALIZAÇÃO COM FITA FIXADA EM CONE PLÁSTICO, INCLUINDO CONE. AF_11/2017</t>
  </si>
  <si>
    <t xml:space="preserve">COLOCAÇÃO DE TELA EM ANDAIME FACHADEIRO. AF_11/2017</t>
  </si>
  <si>
    <t xml:space="preserve">MONTAGEM E DESMONTAGEM DE ANDAIME MODULAR FACHADEIRO, COM PISO METÁLICO, PARA EDIFICAÇÕES COM MÚLTIPLOS PAVIMENTOS (EXCLUSIVE ANDAIME E LIMPEZA). AF_11/2017</t>
  </si>
  <si>
    <t xml:space="preserve">MONTAGEM E DESMONTAGEM DE ANDAIME TUBULAR TIPO TORRE (EXCLUSIVE ANDAIME E LIMPEZA). AF_11/2017</t>
  </si>
  <si>
    <t xml:space="preserve">MONTAGEM E DESMONTAGEM DE ANDAIME MULTIDIRECIONAL (EXCLUSIVE ANDAIME E LIMPEZA). AF_11/2017</t>
  </si>
  <si>
    <t xml:space="preserve">COBERTURA PARA PROTEÇÃO DE PEDESTRES SOBRE ESTRUTURA DE ANDAIME, INCLUSIVE MONTAGEM E DESMONTAGEM. AF_11/2017</t>
  </si>
  <si>
    <t xml:space="preserve">PLATAFORMA DE PROTEÇÃO PRINCIPAL PARA ALVENARIA ESTRUTURAL PARA SER APOIADA EM ANDAIME, INCLUSIVE MONTAGEM E DESMONTAGEM. AF_11/2017</t>
  </si>
  <si>
    <t xml:space="preserve">73916/2</t>
  </si>
  <si>
    <t xml:space="preserve">PLACA ESMALTADA PARA IDENTIFICAÇÃO NR DE RUA, DIMENSÕES 45X25CM</t>
  </si>
  <si>
    <t xml:space="preserve">DESMATAMENTO E LIMPEZA MECANIZADA DE TERRENO COM ARVORES ATE Ø 15CM, UTILIZANDO TRATOR DE ESTEIRAS</t>
  </si>
  <si>
    <t xml:space="preserve">73822/2</t>
  </si>
  <si>
    <t xml:space="preserve">LIMPEZA MECANIZADA DE TERRENO COM REMOCAO DE CAMADA VEGETAL, UTILIZANDO MOTONIVELADORA</t>
  </si>
  <si>
    <t xml:space="preserve">73859/1</t>
  </si>
  <si>
    <t xml:space="preserve">DESMATAMENTO E LIMPEZA MECANIZADA DE TERRENO COM REMOCAO DE CAMADA VEGETAL, UTILIZANDO TRATOR DE ESTEIRAS</t>
  </si>
  <si>
    <t xml:space="preserve">73859/2</t>
  </si>
  <si>
    <t xml:space="preserve">CAPINA E LIMPEZA MANUAL DE TERRENO</t>
  </si>
  <si>
    <t xml:space="preserve">CORTE DE CAPOEIRA FINA A FOICE</t>
  </si>
  <si>
    <t xml:space="preserve">PREPARO MANUAL DE TERRENO S/ RASPAGEM SUPERFICIAL</t>
  </si>
  <si>
    <t xml:space="preserve">74220/1</t>
  </si>
  <si>
    <t xml:space="preserve">TAPUME DE CHAPA DE MADEIRA COMPENSADA, E= 6MM, COM PINTURA A CAL E REAPROVEITAMENTO DE 2X</t>
  </si>
  <si>
    <t xml:space="preserve">74221/1</t>
  </si>
  <si>
    <t xml:space="preserve">SINALIZACAO DE TRANSITO - NOTURNA</t>
  </si>
  <si>
    <t xml:space="preserve">74219/1</t>
  </si>
  <si>
    <t xml:space="preserve">PASSADICOS COM TABUAS DE MADEIRA PARA PEDESTRES</t>
  </si>
  <si>
    <t xml:space="preserve">74219/2</t>
  </si>
  <si>
    <t xml:space="preserve">PASSADICOS COM TABUAS DE MADEIRA PARA VEICULOS</t>
  </si>
  <si>
    <t xml:space="preserve">CHAPA DE ACO CARBONO 3/8 (COLOC/ USO/ RETIR) P/ PASS VEICULO SOBRE VALA MEDIDA P/ AREA CHAPA EM CADA APLICACAO</t>
  </si>
  <si>
    <t xml:space="preserve">REMOCAO DE VIDRO COMUM</t>
  </si>
  <si>
    <t xml:space="preserve">DEMOLIÇÃO DE ALVENARIA DE BLOCO FURADO, DE FORMA MANUAL, COM REAPROVEITAMENTO. AF_12/2017</t>
  </si>
  <si>
    <t xml:space="preserve">DEMOLIÇÃO DE ALVENARIA DE BLOCO FURADO, DE FORMA MANUAL, SEM REAPROVEITAMENTO. AF_12/2017</t>
  </si>
  <si>
    <t xml:space="preserve">DEMOLIÇÃO DE ALVENARIA DE TIJOLO MACIÇO, DE FORMA MANUAL, COM REAPROVEITAMENTO. AF_12/2017</t>
  </si>
  <si>
    <t xml:space="preserve">DEMOLIÇÃO DE ALVENARIA DE TIJOLO MACIÇO, DE FORMA MANUAL, SEM REAPROVEITAMENTO. AF_12/2017</t>
  </si>
  <si>
    <t xml:space="preserve">DEMOLIÇÃO DE ALVENARIA PARA QUALQUER TIPO DE BLOCO, DE FORMA MECANIZADA, SEM REAPROVEITAMENTO. AF_12/2017</t>
  </si>
  <si>
    <t xml:space="preserve">DEMOLIÇÃO DE PILARES E VIGAS EM CONCRETO ARMADO, DE FORMA MANUAL, SEM REAPROVEITAMENTO. AF_12/2017</t>
  </si>
  <si>
    <t xml:space="preserve">DEMOLIÇÃO DE PILARES E VIGAS EM CONCRETO ARMADO, DE FORMA MECANIZADA COM MARTELETE, SEM REAPROVEITAMENTO. AF_12/2017</t>
  </si>
  <si>
    <t xml:space="preserve">DEMOLIÇÃO DE LAJES, DE FORMA MANUAL, SEM REAPROVEITAMENTO. AF_12/2017</t>
  </si>
  <si>
    <t xml:space="preserve">DEMOLIÇÃO DE LAJES, DE FORMA MECANIZADA COM MARTELETE, SEM REAPROVEITAMENTO. AF_12/2017</t>
  </si>
  <si>
    <t xml:space="preserve">DEMOLIÇÃO DE ARGAMASSAS, DE FORMA MANUAL, SEM REAPROVEITAMENTO. AF_12/2017</t>
  </si>
  <si>
    <t xml:space="preserve">DEMOLIÇÃO DE RODAPÉ CERÂMICO, DE FORMA MANUAL, SEM REAPROVEITAMENTO. AF_12/2017</t>
  </si>
  <si>
    <t xml:space="preserve">DEMOLIÇÃO DE REVESTIMENTO CERÂMICO, DE FORMA MANUAL, SEM REAPROVEITAMENTO. AF_12/2017</t>
  </si>
  <si>
    <t xml:space="preserve">DEMOLIÇÃO DE REVESTIMENTO CERÂMICO, DE FORMA MECANIZADA COM MARTELETE, SEM REAPROVEITAMENTO. AF_12/2017</t>
  </si>
  <si>
    <t xml:space="preserve">DEMOLIÇÃO DE PAVIMENTO INTERTRAVADO, DE FORMA MANUAL, COM REAPROVEITAMENTO. AF_12/2017</t>
  </si>
  <si>
    <t xml:space="preserve">DEMOLIÇÃO PARCIAL DE PAVIMENTO ASFÁLTICO, DE FORMA MECANIZADA, SEM REAPROVEITAMENTO. AF_12/2017</t>
  </si>
  <si>
    <t xml:space="preserve">REMOÇÃO DE TAPUME/ CHAPAS METÁLICAS E DE MADEIRA, DE FORMA MANUAL, SEM REAPROVEITAMENTO. AF_12/2017</t>
  </si>
  <si>
    <t xml:space="preserve">REMOÇÃO DE CHAPAS E PERFIS DE DRYWALL, DE FORMA MANUAL, SEM REAPROVEITAMENTO. AF_12/2017</t>
  </si>
  <si>
    <t xml:space="preserve">REMOÇÃO DE PLACAS E PILARETES DE CONCRETO, DE FORMA MANUAL, SEM REAPROVEITAMENTO. AF_12/2017</t>
  </si>
  <si>
    <t xml:space="preserve">REMOÇÃO DE FORROS DE DRYWALL, PVC E FIBROMINERAL, DE FORMA MANUAL, SEM REAPROVEITAMENTO. AF_12/2017</t>
  </si>
  <si>
    <t xml:space="preserve">REMOÇÃO DE FORRO DE GESSO, DE FORMA MANUAL, SEM REAPROVEITAMENTO. AF_12/2017</t>
  </si>
  <si>
    <t xml:space="preserve">REMOÇÃO DE TRAMA METÁLICA OU DE MADEIRA PARA FORRO, DE FORMA MANUAL, SEM REAPROVEITAMENTO. AF_12/2017</t>
  </si>
  <si>
    <t xml:space="preserve">REMOÇÃO DE PISO DE MADEIRA (ASSOALHO E BARROTE), DE FORMA MANUAL, SEM REAPROVEITAMENTO. AF_12/2017</t>
  </si>
  <si>
    <t xml:space="preserve">REMOÇÃO DE PORTAS, DE FORMA MANUAL, SEM REAPROVEITAMENTO. AF_12/2017</t>
  </si>
  <si>
    <t xml:space="preserve">REMOÇÃO DE JANELAS, DE FORMA MANUAL, SEM REAPROVEITAMENTO. AF_12/2017</t>
  </si>
  <si>
    <t xml:space="preserve">REMOÇÃO DE TELHAS, DE FIBROCIMENTO, METÁLICA E CERÂMICA, DE FORMA MANUAL, SEM REAPROVEITAMENTO. AF_12/2017</t>
  </si>
  <si>
    <t xml:space="preserve">REMOÇÃO DE PROTEÇÃO TÉRMICA PARA COBERTURA EM EPS, DE FORMA MANUAL, SEM REAPROVEITAMENTO. AF_12/2017</t>
  </si>
  <si>
    <t xml:space="preserve">REMOÇÃO DE TELHAS DE FIBROCIMENTO, METÁLICA E CERÂMICA, DE FORMA MECANIZADA, COM USO DE GUINDASTE, SEM REAPROVEITAMENTO. AF_12/2017</t>
  </si>
  <si>
    <t xml:space="preserve">REMOÇÃO DE TRAMA DE MADEIRA PARA COBERTURA, DE FORMA MANUAL, SEM REAPROVEITAMENTO. AF_12/2017</t>
  </si>
  <si>
    <t xml:space="preserve">REMOÇÃO DE TESOURAS DE MADEIRA, COM VÃO MENOR QUE 8M, DE FORMA MANUAL, SEM REAPROVEITAMENTO. AF_12/2017</t>
  </si>
  <si>
    <t xml:space="preserve">REMOÇÃO DE TESOURAS DE MADEIRA, COM VÃO MAIOR OU IGUAL A 8M, DE FORMA MANUAL, SEM REAPROVEITAMENTO. AF_12/2017</t>
  </si>
  <si>
    <t xml:space="preserve">REMOÇÃO DE TESOURAS DE MADEIRA, COM VÃO MENOR QUE 8M, DE FORMA MECANIZADA, COM REAPROVEITAMENTO. AF_12/2017</t>
  </si>
  <si>
    <t xml:space="preserve">REMOÇÃO DE TESOURAS DE MADEIRA, COM VÃO MAIOR OU IGUAL A 8M, DE FORMA MECANIZADA, COM REAPROVEITAMENTO. AF_12/2017</t>
  </si>
  <si>
    <t xml:space="preserve">REMOÇÃO DE TRAMA METÁLICA PARA COBERTURA, DE FORMA MANUAL, SEM REAPROVEITAMENTO. AF_12/2017</t>
  </si>
  <si>
    <t xml:space="preserve">REMOÇÃO DE TESOURAS METÁLICAS, COM VÃO MENOR QUE 8M, DE FORMA MANUAL, SEM REAPROVEITAMENTO. AF_12/2017</t>
  </si>
  <si>
    <t xml:space="preserve">REMOÇÃO DE TESOURAS METÁLICAS, COM VÃO MAIOR OU IGUAL A 8M, DE FORMA MANUAL, SEM REAPROVEITAMENTO. AF_12/2017</t>
  </si>
  <si>
    <t xml:space="preserve">REMOÇÃO DE TESOURAS METÁLICAS, COM VÃO MENOR QUE 8M, DE FORMA MECANIZADA, COM REAPROVEITAMENTO. AF_12/2017</t>
  </si>
  <si>
    <t xml:space="preserve">REMOÇÃO DE TESOURAS METÁLICAS, COM VÃO MAIOR OU IGUAL A 8M, DE FORMA MECANIZADA, COM REAPROVEITAMENTO. AF_12/2017</t>
  </si>
  <si>
    <t xml:space="preserve">REMOÇÃO DE INTERRUPTORES/TOMADAS ELÉTRICAS, DE FORMA MANUAL, SEM REAPROVEITAMENTO. AF_12/2017</t>
  </si>
  <si>
    <t xml:space="preserve">REMOÇÃO DE CABOS ELÉTRICOS, DE FORMA MANUAL, SEM REAPROVEITAMENTO. AF_12/2017</t>
  </si>
  <si>
    <t xml:space="preserve">REMOÇÃO DE TUBULAÇÕES (TUBOS E CONEXÕES) DE ÁGUA FRIA, DE FORMA MANUAL, SEM REAPROVEITAMENTO. AF_12/2017</t>
  </si>
  <si>
    <t xml:space="preserve">REMOÇÃO DE LOUÇAS, DE FORMA MANUAL, SEM REAPROVEITAMENTO. AF_12/2017</t>
  </si>
  <si>
    <t xml:space="preserve">REMOÇÃO DE ACESSÓRIOS, DE FORMA MANUAL, SEM REAPROVEITAMENTO. AF_12/2017</t>
  </si>
  <si>
    <t xml:space="preserve">REMOÇÃO DE LUMINÁRIAS, DE FORMA MANUAL, SEM REAPROVEITAMENTO. AF_12/2017</t>
  </si>
  <si>
    <t xml:space="preserve">REMOÇÃO DE METAIS SANITÁRIOS, DE FORMA MANUAL, SEM REAPROVEITAMENTO. AF_12/2017</t>
  </si>
  <si>
    <t xml:space="preserve">ISOLAMENTO DE OBRA COM TELA PLASTICA COM MALHA DE 5MM</t>
  </si>
  <si>
    <t xml:space="preserve">ISOLAMENTO DE OBRA COM TELA PLASTICA COM MALHA DE 5MM E ESTRUTURA DE MADEIRA PONTALETEADA</t>
  </si>
  <si>
    <t xml:space="preserve">SERVIÇOS TÉCNICOS ESPECIALIZADOS PARA ACOMPANHAMENTO DE EXECUÇÃO DE FUNDAÇÕES PROFUNDAS E ESTRUTURAS DE CONTENÇÃO</t>
  </si>
  <si>
    <t xml:space="preserve">LOCAÇÃO DE PONTO PARA REFERÊNCIA TOPOGRÁFICA. AF_10/2018</t>
  </si>
  <si>
    <t xml:space="preserve">LOCACAO CONVENCIONAL DE OBRA, UTILIZANDO GABARITO DE TÁBUAS CORRIDAS PONTALETADAS A CADA 2,00M -  2 UTILIZAÇÕES. AF_10/2018</t>
  </si>
  <si>
    <t xml:space="preserve">CAVALETE DE OBRA COM ALTURA DE 1,00 M - 2 UTILIZAÇÕES. AF_10/2018</t>
  </si>
  <si>
    <t xml:space="preserve">CAVALETE DE OBRA COM ALTURA DE 0,50 M - 2 UTILIZAÇÕES. AF_10/2018</t>
  </si>
  <si>
    <t xml:space="preserve">MARCAÇÃO DE PONTOS EM GABARITO OU CAVALETE. AF_10/2018</t>
  </si>
  <si>
    <t xml:space="preserve">LOCAÇÃO DE REDE DE ÁGUA OU ESGOTO. AF_10/2018</t>
  </si>
  <si>
    <t xml:space="preserve">LOCAÇÃO DE PAVIMENTAÇÃO. AF_10/2018</t>
  </si>
  <si>
    <t xml:space="preserve">SERVICOS TOPOGRAFICOS PARA PAVIMENTACAO, INCLUSIVE NOTA DE SERVICOS, ACOMPANHAMENTO E GREIDE</t>
  </si>
  <si>
    <t xml:space="preserve">TRANSPORTE COM CAMINHÃO BASCULANTE DE 10 M3, EM VIA URBANA EM LEITO NATURAL (UNIDADE: M3XKM). AF_04/2016</t>
  </si>
  <si>
    <t xml:space="preserve">TRANSPORTE COM CAMINHÃO BASCULANTE DE 10 M3, EM VIA URBANA EM REVESTIMENTO PRIMÁRIO (UNIDADE: M3XKM). AF_04/2016</t>
  </si>
  <si>
    <t xml:space="preserve">TRANSPORTE COM CAMINHÃO BASCULANTE DE 10 M3, EM VIA URBANA PAVIMENTADA, DMT ACIMA DE 30KM (UNIDADE: M3XKM). AF_04/2016</t>
  </si>
  <si>
    <t xml:space="preserve">TRANSPORTE COM CAMINHÃO BASCULANTE DE 14 M3, EM VIA URBANA EM LEITO NATURAL (UNIDADE: M3XKM). AF_04/2016</t>
  </si>
  <si>
    <t xml:space="preserve">TRANSPORTE COM CAMINHÃO BASCULANTE DE 14 M3, EM VIA URBANA EM REVESTIMENTO PRIMÁRIO (UNIDADE: M3XKM). AF_04/2016</t>
  </si>
  <si>
    <t xml:space="preserve">TRANSPORTE COM CAMINHÃO BASCULANTE DE 14 M3, EM VIA URBANA PAVIMENTADA, DMT ACIMA DE 30 KM (UNIDADE: M3XKM). AF_04/2016</t>
  </si>
  <si>
    <t xml:space="preserve">TRANSPORTE COM CAMINHÃO BASCULANTE DE 10 M3, EM VIA URBANA EM LEITO NATURAL (UNIDADE: TXKM). AF_04/2016</t>
  </si>
  <si>
    <t xml:space="preserve">TRANSPORTE COM CAMINHÃO BASCULANTE DE 10 M3, EM VIA URBANA EM REVESTIMENTO PRIMÁRIO (UNIDADE: TXKM). AF_04/2016</t>
  </si>
  <si>
    <t xml:space="preserve">TRANSPORTE COM CAMINHÃO BASCULANTE DE 10 M3, EM VIA URBANA PAVIMENTADA, DMT ACIMA DE 30 KM (UNIDADE: TXKM). AF_04/2016</t>
  </si>
  <si>
    <t xml:space="preserve">TRANSPORTE COM CAMINHÃO BASCULANTE DE 14 M3, EM VIA URBANA EM LEITO NATURAL (UNIDADE: TXKM). AF_04/2016</t>
  </si>
  <si>
    <t xml:space="preserve">TRANSPORTE COM CAMINHÃO BASCULANTE DE 14 M3, EM VIA URBANA EM REVESTIMENTO PRIMÁRIO (UNIDADE: TXKM). AF_04/2016</t>
  </si>
  <si>
    <t xml:space="preserve">TRANSPORTE COM CAMINHÃO BASCULANTE DE 14 M3, EM VIA URBANA PAVIMENTADA, DMT ACIMA DE 30 KM (UNIDADE: TXKM). AF_04/2016</t>
  </si>
  <si>
    <t xml:space="preserve">TRANSPORTE COM CAMINHÃO BASCULANTE DE 18 M3, EM VIA URBANA EM LEITO NATURAL (UNIDADE: M3XKM). AF_09/2016</t>
  </si>
  <si>
    <t xml:space="preserve">TRANSPORTE COM CAMINHÃO BASCULANTE DE 18 M3, EM VIA URBANA EM REVESTIMENTO PRIMÁRIO (UNIDADE: M3XKM). AF_09/2016</t>
  </si>
  <si>
    <t xml:space="preserve">TRANSPORTE COM CAMINHÃO BASCULANTE DE 18 M3, EM VIA URBANA PAVIMENTADA, DMT ACIMA DE 30 KM(UNIDADE: M3XKM). AF_09/2016</t>
  </si>
  <si>
    <t xml:space="preserve">TRANSPORTE COM CAMINHÃO BASCULANTE DE 18 M3, EM VIA URBANA EM LEITO NATURAL (UNIDADE: TXKM). AF_09/2016</t>
  </si>
  <si>
    <t xml:space="preserve">TRANSPORTE COM CAMINHÃO BASCULANTE DE 18 M3, EM VIA URBANA EM REVESTIMENTO PRIMÁRIO (UNIDADE: TXKM). AF_09/2016</t>
  </si>
  <si>
    <t xml:space="preserve">TRANSPORTE COM CAMINHÃO BASCULANTE DE 18 M3, EM VIA URBANA PAVIMENTADA, DMT ACIMA DE 30 KM (UNIDADE: TXKM). AF_09/2016</t>
  </si>
  <si>
    <t xml:space="preserve">TRANSPORTE COM CAMINHÃO BASCULANTE DE 10 M3, EM VIA URBANA PAVIMENTADA, DMT ATÉ 30 KM (UNIDADE: M3XKM). AF_12/2016</t>
  </si>
  <si>
    <t xml:space="preserve">TRANSPORTE COM CAMINHÃO BASCULANTE DE 14 M3, EM VIA URBANA PAVIMENTADA, DMT ATÉ 30 KM (UNIDADE: M3XKM). AF_12/2016</t>
  </si>
  <si>
    <t xml:space="preserve">TRANSPORTE COM CAMINHÃO BASCULANTE DE 18 M3, EM VIA URBANA PAVIMENTADA, DMT ATÉ 30 KM (UNIDADE: M3XKM). AF_12/2016</t>
  </si>
  <si>
    <t xml:space="preserve">TRANSPORTE COM CAMINHÃO BASCULANTE DE 10 M3, EM VIA URBANA PAVIMENTADA, DMT ATÉ 30 KM (UNIDADE: TXKM). AF_12/2016</t>
  </si>
  <si>
    <t xml:space="preserve">TRANSPORTE COM CAMINHÃO BASCULANTE DE 14 M3, EM VIA URBANA PAVIMENTADA, DMT ATÉ 30 KM (UNIDADE: TXKM). AF_12/2016</t>
  </si>
  <si>
    <t xml:space="preserve">TRANSPORTE COM CAMINHÃO BASCULANTE DE 18 M3, EM VIA URBANA PAVIMENTADA, DMT ATÉ 30 KM (UNIDADE: TXKM). AF_12/2016</t>
  </si>
  <si>
    <t xml:space="preserve">TRANSPORTE DE MATERIAL ASFALTICO, COM CAMINHÃO COM CAPACIDADE DE 30000 L EM RODOVIA PAVIMENTADA PARA DISTÂNCIAS MÉDIAS DE TRANSPORTE SUPERIORES A 100 KM. AF_02/2016</t>
  </si>
  <si>
    <t xml:space="preserve">TRANSPORTE DE MATERIAL ASFALTICO, COM CAMINHÃO COM CAPACIDADE DE 20000 L EM RODOVIA PAVIMENTADA PARA DISTÂNCIAS MÉDIAS DE TRANSPORTE IGUAL OU INFERIOR A 100 KM. AF_02/2016</t>
  </si>
  <si>
    <t xml:space="preserve">TRANSPORTE DE MATERIAL ASFALTICO, COM CAMINHÃO COM CAPACIDADE DE 30000 L EM RODOVIA NÃO PAVIMENTADA PARA DISTÂNCIAS MÉDIAS DE TRANSPORTE SUPERIORES A 100 KM. AF_02/2016</t>
  </si>
  <si>
    <t xml:space="preserve">TRANSPORTE DE MATERIAL ASFALTICO, COM CAMINHÃO COM CAPACIDADE DE 20000 L EM RODOVIA NÃO PAVIMENTADA PARA DISTÂNCIAS MÉDIAS DE TRANSPORTE IGUAL OU INFERIOR A 100 KM. AF_02/2016</t>
  </si>
  <si>
    <t xml:space="preserve">74038/1</t>
  </si>
  <si>
    <t xml:space="preserve">PORTAO COM MOUROES DE MADEIRA ROLICA, DIAMETRO 11CM, COM 5 FIOS DE ARAME FARPADO Nº 14 CLASSE 250, SEM DOBRADICAS</t>
  </si>
  <si>
    <t xml:space="preserve">74039/1</t>
  </si>
  <si>
    <t xml:space="preserve">CERCA COM MOUROES DE MADEIRA ROLICA, DIAMETRO 11CM, ESPACAMENTO DE 2M, ALTURA LIVRE DE 1M, CRAVADOS 0,5M, COM 5 FIOS DE ARAME FARPADO Nº 14 CLASSE 250</t>
  </si>
  <si>
    <t xml:space="preserve">74142/1</t>
  </si>
  <si>
    <t xml:space="preserve">CERCA COM MOUROES DE CONCRETO, RETO, ESPACAMENTO DE 3M, CRAVADOS 0,5M, COM 4 FIOS DE ARAME FARPADO Nº 14 CLASSE 250</t>
  </si>
  <si>
    <t xml:space="preserve">74142/2</t>
  </si>
  <si>
    <t xml:space="preserve">CERCA COM MOUROES DE MADEIRA, 7,5X7,5CM, ESPACAMENTO DE 2M, ALTURA LIVRE DE 2M, CRAVADOS 0,5M, COM 4 FIOS DE ARAME FARPADO Nº 14 CLASSE 250</t>
  </si>
  <si>
    <t xml:space="preserve">74142/3</t>
  </si>
  <si>
    <t xml:space="preserve">CERCA COM MOUROES DE MADEIRA, 7,5X7,5CM, ESPACAMENTO DE 2M, ALTURA LIVRE DE 2M, CRAVADOS 0,5M, COM 8 FIOS DE ARAME FARPADO Nº 14 CLASSE 250</t>
  </si>
  <si>
    <t xml:space="preserve">74142/4</t>
  </si>
  <si>
    <t xml:space="preserve">CERCA COM MOUROES DE CONCRETO, SECAO "T" PONTA INCLINADA, 10X10CM, ESPACAMENTO DE 3M, CRAVADOS 0,5M, COM 11 FIOS DE ARAME FARPADO Nº 16</t>
  </si>
  <si>
    <t xml:space="preserve">74143/1</t>
  </si>
  <si>
    <t xml:space="preserve">CERCA COM MOUROES DE CONCRETO, RETO, 15X15CM, ESPACAMENTO DE 3M, CRAVADOS 0,5M, ESCORAS DE 10X10CM NOS CANTOS, COM 12 FIOS DE ARAME DE ACO OVALADO 15X17</t>
  </si>
  <si>
    <t xml:space="preserve">74143/2</t>
  </si>
  <si>
    <t xml:space="preserve">CERCA COM MOUROES DE CONCRETO, RETO, 15X15CM, ESPACAMENTO DE 3M, CRAVADOS 0,5M, ESCORAS DE 10X10CM NOS CANTOS, COM 9 FIOS DE ARAME DE ACO OVALADO 15X17</t>
  </si>
  <si>
    <t xml:space="preserve">RECOMPOSICAO PARCIAL DO ARAME FARPADO Nº 14 CLASSE 250, FIXADO EM CERCA COM MOURÕES DE CONCRETO, RETO, 15X15CM</t>
  </si>
  <si>
    <t xml:space="preserve">73787/1</t>
  </si>
  <si>
    <t xml:space="preserve">ALAMBRADO EM TUBOS DE ACO GALVANIZADO, COM COSTURA, DIN 2440, DIAMETRO 2", ALTURA 3M, FIXADOS A CADA 2M EM BLOCOS DE CONCRETO, COM TELA DE ARAME GALVANIZADO REVESTIDO COM PVC, FIO 12 BWG E MALHA 7,5X7,5CM</t>
  </si>
  <si>
    <t xml:space="preserve">74244/1</t>
  </si>
  <si>
    <t xml:space="preserve">ALAMBRADO PARA QUADRA POLIESPORTIVA, ESTRUTURADO POR TUBOS DE ACO GALVANIZADO, COM COSTURA, DIN 2440, DIAMETRO 2", COM TELA DE ARAME GALVANIZADO, FIO 14 BWG E MALHA QUADRADA 5X5CM</t>
  </si>
  <si>
    <t xml:space="preserve">73788/2</t>
  </si>
  <si>
    <t xml:space="preserve">GRADE EM MADEIRA PARA PROTECAO DE MUDAS DE ARVORES</t>
  </si>
  <si>
    <t xml:space="preserve">PLANTIO DE ARBUSTO OU  CERCA VIVA. AF_05/2018</t>
  </si>
  <si>
    <t xml:space="preserve">PLANTIO DE ÁRVORE ORNAMENTAL COM ALTURA DE MUDA MENOR OU IGUAL A 2,00 M. AF_05/2018</t>
  </si>
  <si>
    <t xml:space="preserve">PLANTIO DE ÁRVORE ORNAMENTAL COM ALTURA DE MUDA MAIOR QUE 2,00 M E MENOR OU IGUAL A 4,00 M. AF_05/2018</t>
  </si>
  <si>
    <t xml:space="preserve">PLANTIO DE PALMEIRA COM ALTURA DE MUDA MENOR OU IGUAL A 2,00 M. AF_05/2018</t>
  </si>
  <si>
    <t xml:space="preserve">REVOLVIMENTO E LIMPEZA MANUAL DE SOLO. AF_05/2018</t>
  </si>
  <si>
    <t xml:space="preserve">APLICAÇÃO DE ADUBO EM SOLO. AF_05/2018</t>
  </si>
  <si>
    <t xml:space="preserve">APLICAÇÃO DE CALCÁRIO PARA CORREÇÃO DO PH DO SOLO. AF_05/2018</t>
  </si>
  <si>
    <t xml:space="preserve">ALAMBRADO EM MOURÕES DE CONCRETO, COM TELA DE ARAME GALVANIZADO (INCLUSIVE MURETA EM CONCRETO). AF_05/2018</t>
  </si>
  <si>
    <t xml:space="preserve">LIMPEZA MANUAL DE VEGETAÇÃO EM TERRENO COM ENXADA.AF_05/2018</t>
  </si>
  <si>
    <t xml:space="preserve">PLANTIO DE GRAMA SAO CARLOS EM LEIVAS</t>
  </si>
  <si>
    <t xml:space="preserve">PLANTIO DE GRAMA ESMERALDA EM ROLO</t>
  </si>
  <si>
    <t xml:space="preserve">PLANTIO DE GRAMA EM PAVIMENTO CONCREGRAMA. AF_05/2018</t>
  </si>
  <si>
    <t xml:space="preserve">PLANTIO DE GRAMA EM PLACAS. AF_05/2018</t>
  </si>
  <si>
    <t xml:space="preserve">PLANTIO DE FORRAÇÃO. AF_05/2018</t>
  </si>
  <si>
    <t xml:space="preserve">RETIRADA DE GRAMA EM PLACAS</t>
  </si>
  <si>
    <t xml:space="preserve">PODA E LIMPEZA DE ARBUSTO TIPO CERCA VIVA</t>
  </si>
  <si>
    <t xml:space="preserve">LIMPEZA MECANIZADA DE CAMADA VEGETAL, VEGETAÇÃO E PEQUENAS ÁRVORES (DIÂMETRO DE TRONCO MENOR QUE 0,20 M), COM TRATOR DE ESTEIRAS.AF_05/2018</t>
  </si>
  <si>
    <t xml:space="preserve">REMOÇÃO DE RAÍZES REMANESCENTES DE TRONCO DE ÁRVORE COM DIÂMETRO MAIOR OU IGUAL A 0,20 M E MENOR QUE 0,40 M.AF_05/2018</t>
  </si>
  <si>
    <t xml:space="preserve">REMOÇÃO DE RAÍZES REMANESCENTES DE TRONCO DE ÁRVORE COM DIÂMETRO MAIOR OU IGUAL A 0,40 M E MENOR QUE 0,60 M.AF_05/2018</t>
  </si>
  <si>
    <t xml:space="preserve">REMOÇÃO DE RAÍZES REMANESCENTES DE TRONCO DE ÁRVORE COM DIÂMETRO MAIOR OU IGUAL A 0,60 M.AF_05/2018</t>
  </si>
  <si>
    <t xml:space="preserve">CORTE RASO E RECORTE DE ÁRVORE COM DIÂMETRO DE TRONCO MAIOR OU IGUAL A 0,20 M E MENOR QUE 0,40 M.AF_05/2018</t>
  </si>
  <si>
    <t xml:space="preserve">CORTE RASO E RECORTE DE ÁRVORE COM DIÂMETRO DE TRONCO MAIOR OU IGUAL A 0,40 M E MENOR QUE 0,60 M.AF_05/2018</t>
  </si>
  <si>
    <t xml:space="preserve">CORTE RASO E RECORTE DE ÁRVORE COM DIÂMETRO DE TRONCO MAIOR OU IGUAL A 0,60 M.AF_05/2018</t>
  </si>
  <si>
    <t xml:space="preserve">PODA EM ALTURA DE ÁRVORE COM DIÂMETRO DE TRONCO MENOR QUE 0,20 M.AF_05/2018</t>
  </si>
  <si>
    <t xml:space="preserve">PODA EM ALTURA DE ÁRVORE COM DIÂMETRO DE TRONCO MAIOR OU IGUAL A 0,20 M E MENOR QUE 0,40 M.AF_05/2018</t>
  </si>
  <si>
    <t xml:space="preserve">PODA EM ALTURA DE ÁRVORE COM DIÂMETRO DE TRONCO MAIOR OU IGUAL A 0,40 M E MENOR QUE 0,60 M.AF_05/2018</t>
  </si>
  <si>
    <t xml:space="preserve">PODA EM ALTURA DE ÁRVORE COM DIÂMETRO DE TRONCO MAIOR OU IGUAL A 0,60 M.AF_05/2018</t>
  </si>
  <si>
    <t xml:space="preserve">AJUDANTE DE ARMADOR COM ENCARGOS COMPLEMENTARES</t>
  </si>
  <si>
    <t xml:space="preserve">AJUDANTE DE CARPINTEIRO COM ENCARGOS COMPLEMENTARES</t>
  </si>
  <si>
    <t xml:space="preserve">AJUDANTE DE ESTRUTURA METÁLICA COM ENCARGOS COMPLEMENTARES</t>
  </si>
  <si>
    <t xml:space="preserve">AJUDANTE DE OPERAÇÃO EM GERAL COM ENCARGOS COMPLEMENTARES</t>
  </si>
  <si>
    <t xml:space="preserve">AJUDANTE DE PEDREIRO COM ENCARGOS COMPLEMENTARES</t>
  </si>
  <si>
    <t xml:space="preserve">AJUDANTE ESPECIALIZADO COM ENCARGOS COMPLEMENTARES</t>
  </si>
  <si>
    <t xml:space="preserve">ARMADOR COM ENCARGOS COMPLEMENTARES</t>
  </si>
  <si>
    <t xml:space="preserve">ASSENTADOR DE TUBOS COM ENCARGOS COMPLEMENTARES</t>
  </si>
  <si>
    <t xml:space="preserve">AUXILIAR DE LABORATÓRIO COM ENCARGOS COMPLEMENTARES</t>
  </si>
  <si>
    <t xml:space="preserve">AUXILIAR DE MECÂNICO COM ENCARGOS COMPLEMENTARES</t>
  </si>
  <si>
    <t xml:space="preserve">AUXILIAR DE SERRALHEIRO COM ENCARGOS COMPLEMENTARES</t>
  </si>
  <si>
    <t xml:space="preserve">AUXILIAR DE SERVIÇOS GERAIS COM ENCARGOS COMPLEMENTARES</t>
  </si>
  <si>
    <t xml:space="preserve">AUXILIAR DE TOPÓGRAFO COM ENCARGOS COMPLEMENTARES</t>
  </si>
  <si>
    <t xml:space="preserve">AUXILIAR TÉCNICO DE ENGENHARIA COM ENCARGOS COMPLEMENTARES</t>
  </si>
  <si>
    <t xml:space="preserve">AZULEJISTA OU LADRILHISTA COM ENCARGOS COMPLEMENTARES</t>
  </si>
  <si>
    <t xml:space="preserve">BLASTER, DINAMITADOR OU CABO DE FOGO COM ENCARGOS COMPLEMENTARES</t>
  </si>
  <si>
    <t xml:space="preserve">CADASTRISTA DE REDES DE AGUA E ESGOTO COM ENCARGOS COMPLEMENTARES</t>
  </si>
  <si>
    <t xml:space="preserve">CALAFETADOR/CALAFATE COM ENCARGOS COMPLEMENTARES</t>
  </si>
  <si>
    <t xml:space="preserve">CALCETEIRO COM ENCARGOS COMPLEMENTARES</t>
  </si>
  <si>
    <t xml:space="preserve">CARPINTEIRO DE ESQUADRIA COM ENCARGOS COMPLEMENTARES</t>
  </si>
  <si>
    <t xml:space="preserve">CARPINTEIRO DE FORMAS COM ENCARGOS COMPLEMENTARES</t>
  </si>
  <si>
    <t xml:space="preserve">CAVOUQUEIRO OU OPERADOR PERFURATRIZ/ROMPEDOR COM ENCARGOS COMPLEMENTARES</t>
  </si>
  <si>
    <t xml:space="preserve">ELETRICISTA COM ENCARGOS COMPLEMENTARES</t>
  </si>
  <si>
    <t xml:space="preserve">ELETRICISTA INDUSTRIAL COM ENCARGOS COMPLEMENTARES</t>
  </si>
  <si>
    <t xml:space="preserve">ELETROTÉCNICO COM ENCARGOS COMPLEMENTARES</t>
  </si>
  <si>
    <t xml:space="preserve">ESTUCADOR COM ENCARGOS COMPLEMENTARES</t>
  </si>
  <si>
    <t xml:space="preserve">GESSEIRO COM ENCARGOS COMPLEMENTARES</t>
  </si>
  <si>
    <t xml:space="preserve">IMPERMEABILIZADOR COM ENCARGOS COMPLEMENTARES</t>
  </si>
  <si>
    <t xml:space="preserve">MACARIQUEIRO COM ENCARGOS COMPLEMENTARES</t>
  </si>
  <si>
    <t xml:space="preserve">MARCENEIRO COM ENCARGOS COMPLEMENTARES</t>
  </si>
  <si>
    <t xml:space="preserve">MARMORISTA/GRANITEIRO COM ENCARGOS COMPLEMENTARES</t>
  </si>
  <si>
    <t xml:space="preserve">MECÃNICO DE EQUIPAMENTOS PESADOS COM ENCARGOS COMPLEMENTARES</t>
  </si>
  <si>
    <t xml:space="preserve">MONTADOR (TUBO AÇO/EQUIPAMENTOS) COM ENCARGOS COMPLEMENTARES</t>
  </si>
  <si>
    <t xml:space="preserve">MONTADOR DE ESTRUTURA METÁLICA COM ENCARGOS COMPLEMENTARES</t>
  </si>
  <si>
    <t xml:space="preserve">MONTADOR ELETROMECÃNICO COM ENCARGOS COMPLEMENTARES</t>
  </si>
  <si>
    <t xml:space="preserve">MOTORISTA DE BASCULANTE COM ENCARGOS COMPLEMENTARES</t>
  </si>
  <si>
    <t xml:space="preserve">MOTORISTA DE CAMINHÃO COM ENCARGOS COMPLEMENTARES</t>
  </si>
  <si>
    <t xml:space="preserve">MOTORISTA DE CAMINHÃO E CARRETA COM ENCARGOS COMPLEMENTARES</t>
  </si>
  <si>
    <t xml:space="preserve">MOTORISTA DE VEIÍCULO LEVE COM ENCARGOS COMPLEMENTARES</t>
  </si>
  <si>
    <t xml:space="preserve">MOTORISTA DE VEÍCULO PESADO COM ENCARGOS COMPLEMENTARES</t>
  </si>
  <si>
    <t xml:space="preserve">MOTORISTA OPERADOR DE MUNCK COM ENCARGOS COMPLEMENTARES</t>
  </si>
  <si>
    <t xml:space="preserve">NIVELADOR COM ENCARGOS COMPLEMENTARES</t>
  </si>
  <si>
    <t xml:space="preserve">OPERADOR DE BETONEIRA (CAMINHÃO) COM ENCARGOS COMPLEMENTARES</t>
  </si>
  <si>
    <t xml:space="preserve">OPERADOR DE COMPRESSOR OU COMPRESSORISTA COM ENCARGOS COMPLEMENTARES</t>
  </si>
  <si>
    <t xml:space="preserve">OPERADOR DE DEMARCADORA DE FAIXAS COM ENCARGOS COMPLEMENTARES</t>
  </si>
  <si>
    <t xml:space="preserve">OPERADOR DE ESCAVADEIRA COM ENCARGOS COMPLEMENTARES</t>
  </si>
  <si>
    <t xml:space="preserve">OPERADOR DE GUINCHO COM ENCARGOS COMPLEMENTARES</t>
  </si>
  <si>
    <t xml:space="preserve">OPERADOR DE GUINDASTE COM ENCARGOS COMPLEMENTARES</t>
  </si>
  <si>
    <t xml:space="preserve">OPERADOR DE MÁQUINAS E EQUIPAMENTOS COM ENCARGOS COMPLEMENTARES</t>
  </si>
  <si>
    <t xml:space="preserve">OPERADOR DE MARTELETE OU MARTELETEIRO COM ENCARGOS COMPLEMENTARES</t>
  </si>
  <si>
    <t xml:space="preserve">OPERADOR DE MOTO-ESCREIPER COM ENCARGOS COMPLEMENTARES</t>
  </si>
  <si>
    <t xml:space="preserve">OPERADOR DE MOTONIVELADORA COM ENCARGOS COMPLEMENTARES</t>
  </si>
  <si>
    <t xml:space="preserve">OPERADOR DE PÁ CARREGADEIRA COM ENCARGOS COMPLEMENTARES</t>
  </si>
  <si>
    <t xml:space="preserve">OPERADOR DE PAVIMENTADORA COM ENCARGOS COMPLEMENTARES</t>
  </si>
  <si>
    <t xml:space="preserve">OPERADOR DE ROLO COMPACTADOR COM ENCARGOS COMPLEMENTARES</t>
  </si>
  <si>
    <t xml:space="preserve">OPERADOR DE USINA DE ASFALTO, DE SOLOS OU DE CONCRETO COM ENCARGOS COMPLEMENTARES</t>
  </si>
  <si>
    <t xml:space="preserve">OPERADOR JATO DE AREIA OU JATISTA COM ENCARGOS COMPLEMENTARES</t>
  </si>
  <si>
    <t xml:space="preserve">OPERADOR PARA BATE ESTACAS COM ENCARGOS COMPLEMENTARES</t>
  </si>
  <si>
    <t xml:space="preserve">PASTILHEIRO COM ENCARGOS COMPLEMENTARES</t>
  </si>
  <si>
    <t xml:space="preserve">PEDREIRO COM ENCARGOS COMPLEMENTARES</t>
  </si>
  <si>
    <t xml:space="preserve">PINTOR COM ENCARGOS COMPLEMENTARES</t>
  </si>
  <si>
    <t xml:space="preserve">PINTOR DE LETREIROS COM ENCARGOS COMPLEMENTARES</t>
  </si>
  <si>
    <t xml:space="preserve">PINTOR PARA TINTA EPÓXI COM ENCARGOS COMPLEMENTARES</t>
  </si>
  <si>
    <t xml:space="preserve">POCEIRO COM ENCARGOS COMPLEMENTARES</t>
  </si>
  <si>
    <t xml:space="preserve">RASTELEIRO COM ENCARGOS COMPLEMENTARES</t>
  </si>
  <si>
    <t xml:space="preserve">SERRALHEIRO COM ENCARGOS COMPLEMENTARES</t>
  </si>
  <si>
    <t xml:space="preserve">SOLDADOR COM ENCARGOS COMPLEMENTARES</t>
  </si>
  <si>
    <t xml:space="preserve">SOLDADOR A (PARA SOLDA A SER TESTADA COM RAIOS "X") COM ENCARGOS COMPLEMENTARES</t>
  </si>
  <si>
    <t xml:space="preserve">TAQUEADOR OU TAQUEIRO COM ENCARGOS COMPLEMENTARES</t>
  </si>
  <si>
    <t xml:space="preserve">TÉCNICO DE LABORATÓRIO COM ENCARGOS COMPLEMENTARES</t>
  </si>
  <si>
    <t xml:space="preserve">TÉCNICO DE SONDAGEM COM ENCARGOS COMPLEMENTARES</t>
  </si>
  <si>
    <t xml:space="preserve">TELHADISTA COM ENCARGOS COMPLEMENTARES</t>
  </si>
  <si>
    <t xml:space="preserve">TRATORISTA COM ENCARGOS COMPLEMENTARES</t>
  </si>
  <si>
    <t xml:space="preserve">VIDRACEIRO COM ENCARGOS COMPLEMENTARES</t>
  </si>
  <si>
    <t xml:space="preserve">VIGIA NOTURNO COM ENCARGOS COMPLEMENTARES</t>
  </si>
  <si>
    <t xml:space="preserve">OPERADOR DE BETONEIRA ESTACIONÁRIA/MISTURADOR COM ENCARGOS COMPLEMENTARES</t>
  </si>
  <si>
    <t xml:space="preserve">JARDINEIRO COM ENCARGOS COMPLEMENTARES</t>
  </si>
  <si>
    <t xml:space="preserve">DESENHISTA DETALHISTA COM ENCARGOS COMPLEMENTARES</t>
  </si>
  <si>
    <t xml:space="preserve">ALMOXARIFE COM ENCARGOS COMPLEMENTARES</t>
  </si>
  <si>
    <t xml:space="preserve">APONTADOR OU APROPRIADOR COM ENCARGOS COMPLEMENTARES</t>
  </si>
  <si>
    <t xml:space="preserve">ARQUITETO DE OBRA JUNIOR COM ENCARGOS COMPLEMENTARES</t>
  </si>
  <si>
    <t xml:space="preserve">ARQUITETO DE OBRA PLENO COM ENCARGOS COMPLEMENTARES</t>
  </si>
  <si>
    <t xml:space="preserve">ARQUITETO DE OBRA SENIOR COM ENCARGOS COMPLEMENTARES</t>
  </si>
  <si>
    <t xml:space="preserve">AUXILIAR DE DESENHISTA COM ENCARGOS COMPLEMENTARES</t>
  </si>
  <si>
    <t xml:space="preserve">AUXILIAR DE ESCRITORIO COM ENCARGOS COMPLEMENTARES</t>
  </si>
  <si>
    <t xml:space="preserve">DESENHISTA COPISTA COM ENCARGOS COMPLEMENTARES</t>
  </si>
  <si>
    <t xml:space="preserve">DESENHISTA PROJETISTA COM ENCARGOS COMPLEMENTARES</t>
  </si>
  <si>
    <t xml:space="preserve">ENCARREGADO GERAL COM ENCARGOS COMPLEMENTARES</t>
  </si>
  <si>
    <t xml:space="preserve">ENGENHEIRO CIVIL DE OBRA JUNIOR COM ENCARGOS COMPLEMENTARES</t>
  </si>
  <si>
    <t xml:space="preserve">ENGENHEIRO CIVIL DE OBRA PLENO COM ENCARGOS COMPLEMENTARES</t>
  </si>
  <si>
    <t xml:space="preserve">ENGENHEIRO CIVIL DE OBRA SENIOR COM ENCARGOS COMPLEMENTARES</t>
  </si>
  <si>
    <t xml:space="preserve">MESTRE DE OBRAS COM ENCARGOS COMPLEMENTARES</t>
  </si>
  <si>
    <t xml:space="preserve">TOPOGRAFO COM ENCARGOS COMPLEMENTARES</t>
  </si>
  <si>
    <t xml:space="preserve">ENGENHEIRO ELETRICISTA COM ENCARGOS COMPLEMENTARES</t>
  </si>
  <si>
    <t xml:space="preserve">ENGENHEIRO SANITARISTA COM ENCARGOS COMPLEMENTARES</t>
  </si>
  <si>
    <t xml:space="preserve">MOTORISTA DE CAMINHAO COM ENCARGOS COMPLEMENTARES</t>
  </si>
  <si>
    <t xml:space="preserve">MES</t>
  </si>
  <si>
    <t xml:space="preserve">ARQUITETO JUNIOR COM ENCARGOS COMPLEMENTARES</t>
  </si>
  <si>
    <t xml:space="preserve">ARQUITETO PLENO COM ENCARGOS COMPLEMENTARES</t>
  </si>
  <si>
    <t xml:space="preserve">ARQUITETO SENIOR COM ENCARGOS COMPLEMENTARES</t>
  </si>
  <si>
    <t xml:space="preserve">ENCARREGADO GERAL DE OBRAS COM ENCARGOS COMPLEMENTARES</t>
  </si>
  <si>
    <t xml:space="preserve">CURSO DE CAPACITAÇÃO PARA AJUDANTE DE ARMADOR (ENCARGOS COMPLEMENTARES) - HORISTA</t>
  </si>
  <si>
    <t xml:space="preserve">CURSO DE CAPACITAÇÃO PARA AJUDANTE DE CARPINTEIRO (ENCARGOS COMPLEMENTARES) - HORISTA</t>
  </si>
  <si>
    <t xml:space="preserve">CURSO DE CAPACITAÇÃO PARA AJUDANTE DE ESTRUTURA METÁLICA (ENCARGOS COMPLEMENTARES) - HORISTA</t>
  </si>
  <si>
    <t xml:space="preserve">CURSO DE CAPACITAÇÃO PARA AJUDANTE DE OPERAÇÃO EM GERAL (ENCARGOS COMPLEMENTARES) - HORISTA</t>
  </si>
  <si>
    <t xml:space="preserve">CURSO DE CAPACITAÇÃO PARA AJUDANTE DE PEDREIRO (ENCARGOS COMPLEMENTARES) - HORISTA</t>
  </si>
  <si>
    <t xml:space="preserve">CURSO DE CAPACITAÇÃO PARA AJUDANTE ESPECIALIZADO (ENCARGOS COMPLEMENTARES) - HORISTA</t>
  </si>
  <si>
    <t xml:space="preserve">CURSO DE CAPACITAÇÃO PARA ARMADOR (ENCARGOS COMPLEMENTARES) - HORISTA</t>
  </si>
  <si>
    <t xml:space="preserve">CURSO DE CAPACITAÇÃO PARA ASSENTADOR DE TUBOS (ENCARGOS COMPLEMENTARES) - HORISTA</t>
  </si>
  <si>
    <t xml:space="preserve">CURSO DE CAPACITAÇÃO PARA AUXILIAR DE ELETRICISTA (ENCARGOS COMPLEMENTARES) - HORISTA</t>
  </si>
  <si>
    <t xml:space="preserve">CURSO DE CAPACITAÇÃO PARA AUXILIAR DE ENCANADOR OU BOMBEIRO HIDRÁULICO (ENCARGOS COMPLEMENTARES) - HORISTA</t>
  </si>
  <si>
    <t xml:space="preserve">CURSO DE CAPACITAÇÃO PARA AUXILIAR DE LABORATÓRIO (ENCARGOS COMPLEMENTARES) - HORISTA</t>
  </si>
  <si>
    <t xml:space="preserve">CURSO DE CAPACITAÇÃO PARA AUXILIAR DE MECÂNICO (ENCARGOS COMPLEMENTARES) - HORISTA</t>
  </si>
  <si>
    <t xml:space="preserve">CURSO DE CAPACITAÇÃO PARA AUXILIAR DE SERRALHEIRO (ENCARGOS COMPLEMENTARES) - HORISTA</t>
  </si>
  <si>
    <t xml:space="preserve">CURSO DE CAPACITAÇÃO PARA AUXILIAR DE SERVIÇOS GERAIS (ENCARGOS COMPLEMENTARES) - HORISTA</t>
  </si>
  <si>
    <t xml:space="preserve">CURSO DE CAPACITAÇÃO PARA AUXILIAR DE TOPÓGRAFO (ENCARGOS COMPLEMENTARES) - HORISTA</t>
  </si>
  <si>
    <t xml:space="preserve">CURSO DE CAPACITAÇÃO PARA AUXILIAR TÉCNICO DE ENGENHARIA (ENCARGOS COMPLEMENTARES) - HORISTA</t>
  </si>
  <si>
    <t xml:space="preserve">CURSO DE CAPACITAÇÃO PARA AZULEJISTA OU LADRILHISTA (ENCARGOS COMPLEMENTARES) - HORISTA</t>
  </si>
  <si>
    <t xml:space="preserve">CURSO DE CAPACITAÇÃO PARA BLASTER, DINAMITADOR OU CABO DE FOGO (ENCARGOS COMPLEMENTARES) - HORISTA</t>
  </si>
  <si>
    <t xml:space="preserve">CURSO DE CAPACITAÇÃO PARA CADASTRISTA DE REDES DE AGUA E ESGOTO (ENCARGOS COMPLEMENTARES) - HORISTA</t>
  </si>
  <si>
    <t xml:space="preserve">CURSO DE CAPACITAÇÃO PARA CALAFETADOR/CALAFATE (ENCARGOS COMPLEMENTARES) - HORISTA</t>
  </si>
  <si>
    <t xml:space="preserve">CURSO DE CAPACITAÇÃO PARA CALCETEIRO (ENCARGOS COMPLEMENTARES) - HORISTA</t>
  </si>
  <si>
    <t xml:space="preserve">CURSO DE CAPACITAÇÃO PARA CARPINTEIRO DE ESQUADRIA (ENCARGOS COMPLEMENTARES) - HORISTA</t>
  </si>
  <si>
    <t xml:space="preserve">CURSO DE CAPACITAÇÃO PARA CARPINTEIRO DE FÔRMAS (ENCARGOS COMPLEMENTARES) - HORISTA</t>
  </si>
  <si>
    <t xml:space="preserve">CURSO DE CAPACITAÇÃO PARA CAVOUQUEIRO OU OPERADOR PERFURATRIZ/ROMPEDOR (ENCARGOS COMPLEMENTARES) - HORISTA</t>
  </si>
  <si>
    <t xml:space="preserve">CURSO DE CAPACITAÇÃO PARA ELETRICISTA (ENCARGOS COMPLEMENTARES) - HORISTA</t>
  </si>
  <si>
    <t xml:space="preserve">CURSO DE CAPACITAÇÃO PARA ELETRICISTA INDUSTRIAL (ENCARGOS COMPLEMENTARES) - HORISTA</t>
  </si>
  <si>
    <t xml:space="preserve">CURSO DE CAPACITAÇÃO PARA ELETROTÉCNICO (ENCARGOS COMPLEMENTARES) - HORISTA</t>
  </si>
  <si>
    <t xml:space="preserve">CURSO DE CAPACITAÇÃO PARA ENCANADOR OU BOMBEIRO HIDRÁULICO (ENCARGOS COMPLEMENTARES) - HORISTA</t>
  </si>
  <si>
    <t xml:space="preserve">CURSO DE CAPACITAÇÃO PARA ESTUCADOR (ENCARGOS COMPLEMENTARES) - HORISTA</t>
  </si>
  <si>
    <t xml:space="preserve">CURSO DE CAPACITAÇÃO PARA GESSEIRO (ENCARGOS COMPLEMENTARES) - HORISTA</t>
  </si>
  <si>
    <t xml:space="preserve">CURSO DE CAPACITAÇÃO PARA IMPERMEABILIZADOR (ENCARGOS COMPLEMENTARES) - HORISTA</t>
  </si>
  <si>
    <t xml:space="preserve">CURSO DE CAPACITAÇÃO PARA MAÇARIQUEIRO (ENCARGOS COMPLEMENTARES) - HORISTA</t>
  </si>
  <si>
    <t xml:space="preserve">CURSO DE CAPACITAÇÃO PARA MARCENEIRO (ENCARGOS COMPLEMENTARES) - HORISTA</t>
  </si>
  <si>
    <t xml:space="preserve">CURSO DE CAPACITAÇÃO PARA MARMORISTA/GRANITEIRO (ENCARGOS COMPLEMENTARES) - HORISTA</t>
  </si>
  <si>
    <t xml:space="preserve">CURSO DE CAPACITAÇÃO PARA MECÂNICO DE EQUIPAMENTOS PESADOS (ENCARGOS COMPLEMENTARES) - HORISTA</t>
  </si>
  <si>
    <t xml:space="preserve">CURSO DE CAPACITAÇÃO PARA MONTADOR  DE TUBO AÇO/EQUIPAMENTOS (ENCARGOS COMPLEMENTARES) - HORISTA</t>
  </si>
  <si>
    <t xml:space="preserve">CURSO DE CAPACITAÇÃO PARA MONTADOR DE ESTRUTURA METÁLICA (ENCARGOS COMPLEMENTARES) - HORISTA</t>
  </si>
  <si>
    <t xml:space="preserve">CURSO DE CAPACITAÇÃO PARA MONTADOR ELETROMECÂNICO (ENCARGOS COMPLEMENTARES) - HORISTA</t>
  </si>
  <si>
    <t xml:space="preserve">CURSO DE CAPACITAÇÃO PARA MOTORISTA DE BASCULANTE (ENCARGOS COMPLEMENTARES) - HORISTA</t>
  </si>
  <si>
    <t xml:space="preserve">CURSO DE CAPACITAÇÃO PARA MOTORISTA DE CAMINHÃO (ENCARGOS COMPLEMENTARES) - HORISTA</t>
  </si>
  <si>
    <t xml:space="preserve">CURSO DE CAPACITAÇÃO PARA MOTORISTA DE CAMINHÃO E CARRETA (ENCARGOS COMPLEMENTARES) - HORISTA</t>
  </si>
  <si>
    <t xml:space="preserve">CURSO DE CAPACITAÇÃO PARA MOTORISTA DE VEÍCULO LEVE (ENCARGOS COMPLEMENTARES) - HORISTA</t>
  </si>
  <si>
    <t xml:space="preserve">CURSO DE CAPACITAÇÃO PARA MOTORISTA DE VEÍCULO PESADO (ENCARGOS COMPLEMENTARES) - HORISTA</t>
  </si>
  <si>
    <t xml:space="preserve">CURSO DE CAPACITAÇÃO PARA MOTORISTA OPERADOR DE MUNCK (ENCARGOS COMPLEMENTARES) - HORISTA</t>
  </si>
  <si>
    <t xml:space="preserve">CURSO DE CAPACITAÇÃO PARA NIVELADOR (ENCARGOS COMPLEMENTARES) - HORISTA</t>
  </si>
  <si>
    <t xml:space="preserve">CURSO DE CAPACITAÇÃO PARA OPERADOR DE BETONEIRA (CAMINHÃO) (ENCARGOS COMPLEMENTARES) - HORISTA</t>
  </si>
  <si>
    <t xml:space="preserve">CURSO DE CAPACITAÇÃO PARA OPERADOR DE COMPRESSOR OU COMPRESSORISTA (ENCARGOS COMPLEMENTARES) - HORISTA</t>
  </si>
  <si>
    <t xml:space="preserve">CURSO DE CAPACITAÇÃO PARA OPERADOR DE DEMARCADORA DE FAIXAS (ENCARGOS COMPLEMENTARES) - HORISTA</t>
  </si>
  <si>
    <t xml:space="preserve">CURSO DE CAPACITAÇÃO PARA OPERADOR DE ESCAVADEIRA (ENCARGOS COMPLEMENTARES) - HORISTA</t>
  </si>
  <si>
    <t xml:space="preserve">CURSO DE CAPACITAÇÃO PARA OPERADOR DE GUINCHO (ENCARGOS COMPLEMENTARES) - HORISTA</t>
  </si>
  <si>
    <t xml:space="preserve">CURSO DE CAPACITAÇÃO PARA OPERADOR DE GUINDASTE (ENCARGOS COMPLEMENTARES) - HORISTA</t>
  </si>
  <si>
    <t xml:space="preserve">CURSO DE CAPACITAÇÃO PARA OPERADOR DE MÁQUINAS E EQUIPAMENTOS (ENCARGOS COMPLEMENTARES) - HORISTA</t>
  </si>
  <si>
    <t xml:space="preserve">CURSO DE CAPACITAÇÃO PARA OPERADOR DE MARTELETE OU MARTELETEIRO (ENCARGOS COMPLEMENTARES) - HORISTA</t>
  </si>
  <si>
    <t xml:space="preserve">CURSO DE CAPACITAÇÃO PARA OPERADOR DE MOTO-ESCREIPER (ENCARGOS COMPLEMENTARES) - HORISTA</t>
  </si>
  <si>
    <t xml:space="preserve">CURSO DE CAPACITAÇÃO PARA OPERADOR DE MOTONIVELADORA (ENCARGOS COMPLEMENTARES) - HORISTA</t>
  </si>
  <si>
    <t xml:space="preserve">CURSO DE CAPACITAÇÃO PARA OPERADOR DE PÁ CARREGADEIRA (ENCARGOS COMPLEMENTARES) - HORISTA</t>
  </si>
  <si>
    <t xml:space="preserve">CURSO DE CAPACITAÇÃO PARA OPERADOR DE PAVIMENTADORA (ENCARGOS COMPLEMENTARES) - HORISTA</t>
  </si>
  <si>
    <t xml:space="preserve">CURSO DE CAPACITAÇÃO PARA OPERADOR DE ROLO COMPACTADOR (ENCARGOS COMPLEMENTARES) - HORISTA</t>
  </si>
  <si>
    <t xml:space="preserve">CURSO DE CAPACITAÇÃO PARA OPERADOR DE USINA DE ASFALTO, DE SOLOS OU DE CONCRETO (ENCARGOS COMPLEMENTARES) - HORISTA</t>
  </si>
  <si>
    <t xml:space="preserve">CURSO DE CAPACITAÇÃO PARA OPERADOR JATO DE AREIA OU JATISTA (ENCARGOS COMPLEMENTARES) - HORISTA</t>
  </si>
  <si>
    <t xml:space="preserve">CURSO DE CAPACITAÇÃO PARA OPERADOR PARA BATE ESTACAS (ENCARGOS COMPLEMENTARES) - HORISTA</t>
  </si>
  <si>
    <t xml:space="preserve">CURSO DE CAPACITAÇÃO PARA PASTILHEIRO (ENCARGOS COMPLEMENTARES) - HORISTA</t>
  </si>
  <si>
    <t xml:space="preserve">CURSO DE CAPACITAÇÃO PARA PEDREIRO (ENCARGOS COMPLEMENTARES) - HORISTA</t>
  </si>
  <si>
    <t xml:space="preserve">CURSO DE CAPACITAÇÃO PARA PINTOR (ENCARGOS COMPLEMENTARES) - HORISTA</t>
  </si>
  <si>
    <t xml:space="preserve">CURSO DE CAPACITAÇÃO PARA PINTOR DE LETREIROS (ENCARGOS COMPLEMENTARES) - HORISTA</t>
  </si>
  <si>
    <t xml:space="preserve">CURSO DE CAPACITAÇÃO PARA PINTOR PARA TINTA EPÓXI (ENCARGOS COMPLEMENTARES) - HORISTA</t>
  </si>
  <si>
    <t xml:space="preserve">CURSO DE CAPACITAÇÃO PARA POCEIRO (ENCARGOS COMPLEMENTARES) - HORISTA</t>
  </si>
  <si>
    <t xml:space="preserve">CURSO DE CAPACITAÇÃO PARA RASTELEIRO (ENCARGOS COMPLEMENTARES) - HORISTA</t>
  </si>
  <si>
    <t xml:space="preserve">CURSO DE CAPACITAÇÃO PARA SERRALHEIRO (ENCARGOS COMPLEMENTARES) - HORISTA</t>
  </si>
  <si>
    <t xml:space="preserve">CURSO DE CAPACITAÇÃO PARA SERVENTE (ENCARGOS COMPLEMENTARES) - HORISTA</t>
  </si>
  <si>
    <t xml:space="preserve">CURSO DE CAPACITAÇÃO PARA SOLDADOR (ENCARGOS COMPLEMENTARES) - HORISTA</t>
  </si>
  <si>
    <t xml:space="preserve">CURSO DE CAPACITAÇÃO PARA SOLDADOR A (PARA SOLDA A SER TESTADA COM RAIOS  X ) (ENCARGOS COMPLEMENTARES) - HORISTA</t>
  </si>
  <si>
    <t xml:space="preserve">CURSO DE CAPACITAÇÃO PARA TAQUEADOR OU TAQUEIRO (ENCARGOS COMPLEMENTARES) - HORISTA</t>
  </si>
  <si>
    <t xml:space="preserve">CURSO DE CAPACITAÇÃO PARA TÉCNICO DE LABORATÓRIO (ENCARGOS COMPLEMENTARES) - HORISTA</t>
  </si>
  <si>
    <t xml:space="preserve">CURSO DE CAPACITAÇÃO PARA TÉCNICO DE SONDAGEM (ENCARGOS COMPLEMENTARES) - HORISTA</t>
  </si>
  <si>
    <t xml:space="preserve">CURSO DE CAPACITAÇÃO PARA TELHADISTA (ENCARGOS COMPLEMENTARES) - HORISTA</t>
  </si>
  <si>
    <t xml:space="preserve">CURSO DE CAPACITAÇÃO PARA TRATORISTA (ENCARGOS COMPLEMENTARES) - HORISTA</t>
  </si>
  <si>
    <t xml:space="preserve">CURSO DE CAPACITAÇÃO PARA VIDRACEIRO (ENCARGOS COMPLEMENTARES) - HORISTA</t>
  </si>
  <si>
    <t xml:space="preserve">CURSO DE CAPACITAÇÃO PARA VIGIA NOTURNO (ENCARGOS COMPLEMENTARES) - HORISTA</t>
  </si>
  <si>
    <t xml:space="preserve">CURSO DE CAPACITAÇÃO PARA OPERADOR DE BETONEIRA ESTACIONÁRIA/MISTURADOR (ENCARGOS COMPLEMENTARES) - HORISTA</t>
  </si>
  <si>
    <t xml:space="preserve">CURSO DE CAPACITAÇÃO PARA JARDINEIRO (ENCARGOS COMPLEMENTARES) - HORISTA</t>
  </si>
  <si>
    <t xml:space="preserve">CURSO DE CAPACITAÇÃO PARA DESENHISTA DETALHISTA (ENCARGOS COMPLEMENTARES) - HORISTA</t>
  </si>
  <si>
    <t xml:space="preserve">CURSO DE CAPACITAÇÃO PARA ALMOXARIFE (ENCARGOS COMPLEMENTARES) - HORISTA</t>
  </si>
  <si>
    <t xml:space="preserve">CURSO DE CAPACITAÇÃO PARA APONTADOR OU APROPRIADOR (ENCARGOS COMPLEMENTARES) - HORISTA</t>
  </si>
  <si>
    <t xml:space="preserve">CURSO DE CAPACITAÇÃO PARA ARQUITETO DE OBRA JÚNIOR (ENCARGOS COMPLEMENTARES) - HORISTA</t>
  </si>
  <si>
    <t xml:space="preserve">CURSO DE CAPACITAÇÃO PARA ARQUITETO DE OBRA PLENO (ENCARGOS COMPLEMENTARES) - HORISTA</t>
  </si>
  <si>
    <t xml:space="preserve">CURSO DE CAPACITAÇÃO PARA ARQUITETO DE OBRA SÊNIOR (ENCARGOS COMPLEMENTARES) - HORISTA</t>
  </si>
  <si>
    <t xml:space="preserve">CURSO DE CAPACITAÇÃO PARA AUXILIAR DE DESENHISTA (ENCARGOS COMPLEMENTARES) - HORISTA</t>
  </si>
  <si>
    <t xml:space="preserve">CURSO DE CAPACITAÇÃO PARA AUXILIAR DE ESCRITÓRIO (ENCARGOS COMPLEMENTARES) - HORISTA</t>
  </si>
  <si>
    <t xml:space="preserve">CURSO DE CAPACITAÇÃO PARA DESENHISTA COPISTA (ENCARGOS COMPLEMENTARES) - HORISTA</t>
  </si>
  <si>
    <t xml:space="preserve">CURSO DE CAPACITAÇÃO PARA DESENHISTA PROJETISTA (ENCARGOS COMPLEMENTARES) - HORISTA</t>
  </si>
  <si>
    <t xml:space="preserve">CURSO DE CAPACITAÇÃO PARA ENCARREGADO GERAL (ENCARGOS COMPLEMENTARES) - HORISTA</t>
  </si>
  <si>
    <t xml:space="preserve">CURSO DE CAPACITAÇÃO PARA ENGENHEIRO CIVIL DE OBRA JÚNIOR (ENCARGOS COMPLEMENTARES) - HORISTA</t>
  </si>
  <si>
    <t xml:space="preserve">CURSO DE CAPACITAÇÃO PARA ENGENHEIRO CIVIL DE OBRA PLENO (ENCARGOS COMPLEMENTARES) - HORISTA</t>
  </si>
  <si>
    <t xml:space="preserve">CURSO DE CAPACITAÇÃO PARA ENGENHEIRO CIVIL DE OBRA SÊNIOR (ENCARGOS COMPLEMENTARES) - HORISTA</t>
  </si>
  <si>
    <t xml:space="preserve">CURSO DE CAPACITAÇÃO PARA MESTRE DE OBRAS (ENCARGOS COMPLEMENTARES) - HORISTA</t>
  </si>
  <si>
    <t xml:space="preserve">CURSO DE CAPACITAÇÃO PARA TOPÓGRAFO (ENCARGOS COMPLEMENTARES) - HORISTA</t>
  </si>
  <si>
    <t xml:space="preserve">CURSO DE CAPACITAÇÃO PARA ENGENHEIRO ELETRICISTA (ENCARGOS COMPLEMENTARES) - HORISTA</t>
  </si>
  <si>
    <t xml:space="preserve">CURSO DE CAPACITAÇÃO  PARA MOTORISTA DE CAMINHÃO (ENCARGOS COMPLEMENTARES) - MENSALISTA</t>
  </si>
  <si>
    <t xml:space="preserve">CURSO DE CAPACITAÇÃO PARA DESENHISTA DETALHISTA (ENCARGOS COMPLEMENTARES) - MENSALISTA</t>
  </si>
  <si>
    <t xml:space="preserve">CURSO DE CAPACITAÇÃO PARA DESENHISTA COPISTA (ENCARGOS COMPLEMENTARES) - MENSALISTA</t>
  </si>
  <si>
    <t xml:space="preserve">CURSO DE CAPACITAÇÃO PARA DESENHISTA PROJETISTA (ENCARGOS COMPLEMENTARES) - MENSALISTA</t>
  </si>
  <si>
    <t xml:space="preserve">CURSO DE CAPACITAÇÃO PARA AUXILIAR DE DESENHISTA (ENCARGOS COMPLEMENTARES) - MENSALISTA</t>
  </si>
  <si>
    <t xml:space="preserve">CURSO DE CAPACITAÇÃO PARA ALMOXARIFE (ENCARGOS COMPLEMENTARES) - MENSALISTA</t>
  </si>
  <si>
    <t xml:space="preserve">CURSO DE CAPACITAÇÃO PARA APONTADOR OU APROPRIADOR (ENCARGOS COMPLEMENTARES) - MENSALISTA</t>
  </si>
  <si>
    <t xml:space="preserve">CURSO DE CAPACITAÇÃO PARA ENGENHEIRO CIVIL DE OBRA JÚNIOR (ENCARGOS COMPLEMENTARES) - MENSALISTA</t>
  </si>
  <si>
    <t xml:space="preserve">CURSO DE CAPACITAÇÃO PARA AUXILIAR DE ESCRITÓRIO (ENCARGOS COMPLEMENTARES) - MENSALISTA</t>
  </si>
  <si>
    <t xml:space="preserve">CURSO DE CAPACITAÇÃO PARA ENGENHEIRO CIVIL DE OBRA PLENO (ENCARGOS COMPLEMENTARES) - MENSALISTA</t>
  </si>
  <si>
    <t xml:space="preserve">CURSO DE CAPACITAÇÃO PARA ENGENHEIRO CIVIL DE OBRA SÊNIOR (ENCARGOS COMPLEMENTARES) - MENSALISTA</t>
  </si>
  <si>
    <t xml:space="preserve">CURSO DE CAPACITAÇÃO PARA ARQUITETO JÚNIOR (ENCARGOS COMPLEMENTARES) - MENSALISTA</t>
  </si>
  <si>
    <t xml:space="preserve">CURSO DE CAPACITAÇÃO PARA ARQUITETO PLENO (ENCARGOS COMPLEMENTARES) - MENSALISTA</t>
  </si>
  <si>
    <t xml:space="preserve">CURSO DE CAPACITAÇÃO PARA ARQUITETO SÊNIOR (ENCARGOS COMPLEMENTARES) - MENSALISTA</t>
  </si>
  <si>
    <t xml:space="preserve">CURSO DE CAPACITAÇÃO PARA ENCARREGADO GERAL DE OBRAS (ENCARGOS COMPLEMENTARES) - MENSALISTA</t>
  </si>
  <si>
    <t xml:space="preserve">CURSO DE CAPACITAÇÃO PARA MESTRE DE OBRAS (ENCARGOS COMPLEMENTARES) - MENSALISTA</t>
  </si>
  <si>
    <t xml:space="preserve">CURSO DE CAPACITAÇÃO PARA TOPÓGRAFO (ENCARGOS COMPLEMENTARES) - MENSALISTA</t>
  </si>
  <si>
    <t xml:space="preserve">CURSO DE CAPACITAÇÃO PARA VIGIA DIURNO (ENCARGOS COMPLEMENTARES) - HORISTA</t>
  </si>
  <si>
    <t xml:space="preserve">VIGIA DIURNO COM ENCARGOS COMPLEMENTARES</t>
  </si>
  <si>
    <t xml:space="preserve">CURSO DE CAPACITAÇÃO PARA AUXILIAR DE ALMOXARIFE (ENCARGOS COMPLEMENTARES) - HORISTA</t>
  </si>
  <si>
    <t xml:space="preserve">CURSO DE CAPACITAÇÃO PARA AJUDANTE DE PINTOR (ENCARGOS COMPLEMENTARES) - HORISTA</t>
  </si>
  <si>
    <t xml:space="preserve">CURSO DE CAPACITAÇÃO PARA COORDENADOR/GERENTE DE OBRA (ENCARGOS COMPLEMENTARES) - HORISTA</t>
  </si>
  <si>
    <t xml:space="preserve">CURSO DE CAPACITAÇÃO PARA AUXILIAR DE AZULEJISTA (ENCARGOS COMPLEMENTARES) - HORISTA</t>
  </si>
  <si>
    <t xml:space="preserve">CURSO DE CAPACITAÇÃO PARA ARQUITETO PAISAGISTA (ENCARGOS COMPLEMENTARES) - HORISTA</t>
  </si>
  <si>
    <t xml:space="preserve">CURSO DE CAPACITAÇÃO PARA MONTADOR DE ELETROELETRONICOS (ENCARGOS COMPLEMENTARES) - HORISTA</t>
  </si>
  <si>
    <t xml:space="preserve">CURSO DE CAPACITAÇÃO PARA ENGENHEIRO CIVIL JUNIOR (ENCARGOS COMPLEMENTARES) - HORISTA</t>
  </si>
  <si>
    <t xml:space="preserve">CURSO DE CAPACITAÇÃO PARA ENGENHEIRO CIVIL PLENO (ENCARGOS COMPLEMENTARES) - HORISTA</t>
  </si>
  <si>
    <t xml:space="preserve">CURSO DE CAPACITAÇÃO PARA MECÂNICO DE REFRIGERAÇÃO (ENCARGOS COMPLEMENTARES) - HORISTA</t>
  </si>
  <si>
    <t xml:space="preserve">CURSO DE CAPACITAÇÃO PARA TÉCNICO EM SEGURANÇA DO TRABALHO (ENCARGOS COMPLEMENTARES) - HORISTA</t>
  </si>
  <si>
    <t xml:space="preserve">AUXILIAR DE ALMOXARIFE COM ENCARGOS COMPLEMENTARES</t>
  </si>
  <si>
    <t xml:space="preserve">AJUDANTE DE PINTOR COM ENCARGOS COMPLEMENTARES</t>
  </si>
  <si>
    <t xml:space="preserve">COORDENADOR/GERENTE DE OBRA COM ENCARGOS COMPLEMENTARES</t>
  </si>
  <si>
    <t xml:space="preserve">AUXILIAR DE AZULEJISTA COM ENCARGOS COMPLEMENTARES</t>
  </si>
  <si>
    <t xml:space="preserve">ARQUITETO PAISAGISTA COM ENCARGOS COMPLEMENTARES</t>
  </si>
  <si>
    <t xml:space="preserve">ENGENHEIRO CIVIL JUNIOR COM ENCARGOS COMPLEMENTARES</t>
  </si>
  <si>
    <t xml:space="preserve">ENGENHEIRO CIVIL PLENO COM ENCARGOS COMPLEMENTARES</t>
  </si>
  <si>
    <t xml:space="preserve">MONTADOR DE ELETROELETRÔNICOS COM ENCARGOS COMPLEMENTARES</t>
  </si>
  <si>
    <t xml:space="preserve">MECÂNICO DE REFRIGERAÇÃO COM ENCARGOS COMPLEMENTARES</t>
  </si>
  <si>
    <t xml:space="preserve">TÉCNICO EM SEGURAÇA DO TRABALHO COM ENCARGOS COMPLEMENTARES</t>
  </si>
  <si>
    <t xml:space="preserve">CURSO DE CAPACITAÇÃO PARA AUXILIAR DE ALMOXARIFE (ENCARGOS COMPLEMENTARES) - MENSALISTA</t>
  </si>
  <si>
    <t xml:space="preserve">CURSO DE CAPACITAÇÃO PARA COORDENADOR/GERENTE DE OBRA (ENCARGOS COMPLEMENTARES) - MENSALISTA</t>
  </si>
  <si>
    <t xml:space="preserve">CURSO DE CAPACITAÇÃO PARA ARQUITETO PAISAGISTA (ENCARGOS COMPLEMENTARES) - MENSALISTA</t>
  </si>
  <si>
    <t xml:space="preserve">CURSO DE CAPACITAÇÃO PARA ENGENHEIRO CIVIL JUNIOR (ENCARGOS COMPLEMENTARES) - MENSALISTA</t>
  </si>
  <si>
    <t xml:space="preserve">CURSO DE CAPACITAÇÃO PARA ENGENHEIRO CIVIL PLENO (ENCARGOS COMPLEMENTARES) - MENSALISTA</t>
  </si>
  <si>
    <t xml:space="preserve">CURSO DE CAPACITAÇÃO PARA TÉCNICO EM SEGURANÇA DO TRABALHO (ENCARGOS COMPLEMENTARES) - MENSALISTA</t>
  </si>
  <si>
    <t xml:space="preserve">COORDENADOR / GERENTE DE OBRA COM ENCARGOS COMPLEMENTARES</t>
  </si>
  <si>
    <t xml:space="preserve">TÉCNICO EM SEGURANÇA DO TRABALHO COM ENCARGOS COMPLEMENTARES</t>
  </si>
  <si>
    <t xml:space="preserve">TECNICO DE EDIFICACOES COM ENCARGOS COMPLEMENTARES</t>
  </si>
  <si>
    <t xml:space="preserve">CURSO DE CAPACITAÇÃO PARA TECNICO DE EDIFICACOES (ENCARGOS COMPLEMENTARES) - HORISTA</t>
  </si>
  <si>
    <t xml:space="preserve">CURSO DE CAPACITAÇÃO PARA TECNICO DE EDIFICACOES (ENCARGOS COMPLEMENTARES) - MENSALISTA</t>
  </si>
  <si>
    <t xml:space="preserve">PREFEITURA MUNICIPAL DE PORTO DOS GAÚCHOS – MT</t>
  </si>
  <si>
    <r>
      <rPr>
        <b val="true"/>
        <sz val="10"/>
        <rFont val="Arial"/>
        <family val="2"/>
        <charset val="1"/>
      </rPr>
      <t xml:space="preserve">SITE</t>
    </r>
    <r>
      <rPr>
        <sz val="10"/>
        <rFont val="Arial"/>
        <family val="2"/>
        <charset val="1"/>
      </rPr>
      <t xml:space="preserve">: www.portodosgauchos.mt.gov.br   -  </t>
    </r>
    <r>
      <rPr>
        <b val="true"/>
        <sz val="10"/>
        <rFont val="Arial"/>
        <family val="2"/>
        <charset val="1"/>
      </rPr>
      <t xml:space="preserve"> e-mail</t>
    </r>
    <r>
      <rPr>
        <sz val="10"/>
        <rFont val="Arial"/>
        <family val="2"/>
        <charset val="1"/>
      </rPr>
      <t xml:space="preserve">: engenharia@portodosgauchos.mt.gov.br
 PRAÇA LEOPOLDINA WILKE, N. 19 - CENTRO - CEP: 78.560-000 – PORTO DOS GAÚCHOS - MT  
FONE: (66) 3526-2011</t>
    </r>
  </si>
  <si>
    <t xml:space="preserve">MEMORIAL DE CÁLCULO</t>
  </si>
  <si>
    <t xml:space="preserve">ASSOCIAÇÃO MATO-GROSSENSE
 DOS MUNICÍPIOS</t>
  </si>
  <si>
    <r>
      <rPr>
        <sz val="10"/>
        <rFont val="Arial"/>
        <family val="2"/>
        <charset val="1"/>
      </rPr>
      <t xml:space="preserve">SITE: </t>
    </r>
    <r>
      <rPr>
        <b val="true"/>
        <sz val="10"/>
        <rFont val="Arial"/>
        <family val="2"/>
        <charset val="1"/>
      </rPr>
      <t xml:space="preserve">www.amm.org.br</t>
    </r>
    <r>
      <rPr>
        <sz val="10"/>
        <rFont val="Arial"/>
        <family val="2"/>
        <charset val="1"/>
      </rPr>
      <t xml:space="preserve">   -   e-mail: </t>
    </r>
    <r>
      <rPr>
        <b val="true"/>
        <sz val="10"/>
        <rFont val="Arial"/>
        <family val="2"/>
        <charset val="1"/>
      </rPr>
      <t xml:space="preserve">centraldeprojetosamm@gmail.com
</t>
    </r>
    <r>
      <rPr>
        <sz val="10"/>
        <rFont val="Arial"/>
        <family val="2"/>
        <charset val="1"/>
      </rPr>
      <t xml:space="preserve"> AV. RUBENS DE MENDONÇA Nº 3.920 - CEP: 78,000-070 - CUIABÁ - MT  
FONE: (65) 2123-1200  -  FAX: 2123-1251</t>
    </r>
  </si>
  <si>
    <t xml:space="preserve">BDI DIFERENCIADO CONFORME ACÓRDÃO Nº 2622/2013 – TCU – Plenário </t>
  </si>
  <si>
    <t xml:space="preserve">C O O R D E N A Ç Ã O   D E   P R O J E T O S</t>
  </si>
  <si>
    <t xml:space="preserve">ENCARGOS SOCIAIS SOBRE A MÃO DE OBRA </t>
  </si>
  <si>
    <t xml:space="preserve">DESCRIÇÃO</t>
  </si>
  <si>
    <t xml:space="preserve">COM DESONERAÇÃO</t>
  </si>
  <si>
    <t xml:space="preserve">SEM DESONERAÇÃO</t>
  </si>
  <si>
    <t xml:space="preserve">HORISTA  %</t>
  </si>
  <si>
    <t xml:space="preserve">MENSALISTA  %</t>
  </si>
  <si>
    <t xml:space="preserve">HORISTA %</t>
  </si>
  <si>
    <t xml:space="preserve">MENSALISTA %</t>
  </si>
  <si>
    <t xml:space="preserve">GRUPO A</t>
  </si>
  <si>
    <t xml:space="preserve">A1</t>
  </si>
  <si>
    <t xml:space="preserve">INSS</t>
  </si>
  <si>
    <t xml:space="preserve">A2</t>
  </si>
  <si>
    <t xml:space="preserve">SESI</t>
  </si>
  <si>
    <t xml:space="preserve">A3</t>
  </si>
  <si>
    <t xml:space="preserve">SENAI</t>
  </si>
  <si>
    <t xml:space="preserve">A4</t>
  </si>
  <si>
    <t xml:space="preserve">INCRA</t>
  </si>
  <si>
    <t xml:space="preserve">A5</t>
  </si>
  <si>
    <t xml:space="preserve">SEBRAE</t>
  </si>
  <si>
    <t xml:space="preserve">A6</t>
  </si>
  <si>
    <t xml:space="preserve">SALÁRIO EDUCAÇÃO</t>
  </si>
  <si>
    <t xml:space="preserve">A7</t>
  </si>
  <si>
    <t xml:space="preserve">SEGURO CONTRA ACIDENTES DE TRABALHO</t>
  </si>
  <si>
    <t xml:space="preserve">A8</t>
  </si>
  <si>
    <t xml:space="preserve">FGTS</t>
  </si>
  <si>
    <t xml:space="preserve">A9</t>
  </si>
  <si>
    <t xml:space="preserve">SECONCI</t>
  </si>
  <si>
    <t xml:space="preserve">A</t>
  </si>
  <si>
    <t xml:space="preserve">GRUPO B</t>
  </si>
  <si>
    <t xml:space="preserve">B1</t>
  </si>
  <si>
    <t xml:space="preserve">REPOUSO SEMANAL REMUNERADO</t>
  </si>
  <si>
    <t xml:space="preserve">NÃO INCIDE</t>
  </si>
  <si>
    <t xml:space="preserve">B2</t>
  </si>
  <si>
    <t xml:space="preserve">FERIADOS</t>
  </si>
  <si>
    <t xml:space="preserve">B3</t>
  </si>
  <si>
    <t xml:space="preserve">AUXÍLIO - ENFERMIDADE</t>
  </si>
  <si>
    <t xml:space="preserve">B4</t>
  </si>
  <si>
    <t xml:space="preserve">13º SALÁRIO</t>
  </si>
  <si>
    <t xml:space="preserve">B5</t>
  </si>
  <si>
    <t xml:space="preserve">LICENÇA PATERNIDADE</t>
  </si>
  <si>
    <t xml:space="preserve">B6</t>
  </si>
  <si>
    <t xml:space="preserve">FALTAS JUSTIFICADAS</t>
  </si>
  <si>
    <t xml:space="preserve">B7</t>
  </si>
  <si>
    <t xml:space="preserve">DIAS DE CHUVAS</t>
  </si>
  <si>
    <t xml:space="preserve">B8</t>
  </si>
  <si>
    <t xml:space="preserve">AUXÍLIO ACIDENTE DE TRABALHO</t>
  </si>
  <si>
    <t xml:space="preserve">B9</t>
  </si>
  <si>
    <t xml:space="preserve">FÉRIAS GOZADAS</t>
  </si>
  <si>
    <t xml:space="preserve">B10</t>
  </si>
  <si>
    <t xml:space="preserve">SALÁRIO MATERNIDADE</t>
  </si>
  <si>
    <t xml:space="preserve">B</t>
  </si>
  <si>
    <t xml:space="preserve">GRUPO C</t>
  </si>
  <si>
    <t xml:space="preserve">C1</t>
  </si>
  <si>
    <t xml:space="preserve">AVISO PRÉVIO INDENIZADO</t>
  </si>
  <si>
    <t xml:space="preserve">C2</t>
  </si>
  <si>
    <t xml:space="preserve">AVISO PRÉVIO TRABALHADO</t>
  </si>
  <si>
    <t xml:space="preserve">C3</t>
  </si>
  <si>
    <t xml:space="preserve">FÉRIAS INDENIZADAS</t>
  </si>
  <si>
    <t xml:space="preserve">C4</t>
  </si>
  <si>
    <t xml:space="preserve">DEPÓSITO RESCISÃO SEM JUSTA CAUSA</t>
  </si>
  <si>
    <t xml:space="preserve">C5</t>
  </si>
  <si>
    <t xml:space="preserve">INDENIZAÇÃO ADICIONAL</t>
  </si>
  <si>
    <t xml:space="preserve">C</t>
  </si>
  <si>
    <t xml:space="preserve">GRUPO D</t>
  </si>
  <si>
    <t xml:space="preserve">D1</t>
  </si>
  <si>
    <r>
      <rPr>
        <sz val="12"/>
        <color rgb="FF000000"/>
        <rFont val="Arial"/>
        <family val="2"/>
        <charset val="1"/>
      </rPr>
      <t xml:space="preserve">REINCIDÊNCIA DE GRUPO </t>
    </r>
    <r>
      <rPr>
        <b val="true"/>
        <sz val="12"/>
        <color rgb="FF000000"/>
        <rFont val="Arial"/>
        <family val="2"/>
        <charset val="1"/>
      </rPr>
      <t xml:space="preserve">A</t>
    </r>
    <r>
      <rPr>
        <sz val="12"/>
        <color rgb="FF000000"/>
        <rFont val="Arial"/>
        <family val="2"/>
        <charset val="1"/>
      </rPr>
      <t xml:space="preserve"> SOBRE GRUPO </t>
    </r>
    <r>
      <rPr>
        <b val="true"/>
        <sz val="12"/>
        <color rgb="FF000000"/>
        <rFont val="Arial"/>
        <family val="2"/>
        <charset val="1"/>
      </rPr>
      <t xml:space="preserve">B </t>
    </r>
  </si>
  <si>
    <t xml:space="preserve">D2</t>
  </si>
  <si>
    <t xml:space="preserve">REINCIDÊNCIA DE GRUPO A SOBRE AVISO PRÉVIO TRABALHADO E REINCIDÊNCIA DO FGTS SOBRE AVISO PRÉVIO INDENIZADO</t>
  </si>
  <si>
    <t xml:space="preserve">D</t>
  </si>
</sst>
</file>

<file path=xl/styles.xml><?xml version="1.0" encoding="utf-8"?>
<styleSheet xmlns="http://schemas.openxmlformats.org/spreadsheetml/2006/main">
  <numFmts count="23">
    <numFmt numFmtId="164" formatCode="General"/>
    <numFmt numFmtId="165" formatCode="#,##0.00"/>
    <numFmt numFmtId="166" formatCode="0.00%"/>
    <numFmt numFmtId="167" formatCode="D/M/YYYY"/>
    <numFmt numFmtId="168" formatCode="MMM/YY"/>
    <numFmt numFmtId="169" formatCode="_(&quot;R$ &quot;* #,##0.00_);_(&quot;R$ &quot;* \(#,##0.00\);_(&quot;R$ &quot;* \-??_);_(@_)"/>
    <numFmt numFmtId="170" formatCode="#,##0"/>
    <numFmt numFmtId="171" formatCode="0"/>
    <numFmt numFmtId="172" formatCode="0.00"/>
    <numFmt numFmtId="173" formatCode="_-* #,##0.00_-;\-* #,##0.00_-;_-* \-??_-;_-@_-"/>
    <numFmt numFmtId="174" formatCode="[$R$-416]\ #,##0.00;[RED]\-[$R$-416]\ #,##0.00"/>
    <numFmt numFmtId="175" formatCode="_(* #,##0.00_);_(* \(#,##0.00\);_(* \-??_);_(@_)"/>
    <numFmt numFmtId="176" formatCode="#,##0.00_);[RED]\(#,##0.00\)"/>
    <numFmt numFmtId="177" formatCode="0%"/>
    <numFmt numFmtId="178" formatCode="@"/>
    <numFmt numFmtId="179" formatCode="0.0000"/>
    <numFmt numFmtId="180" formatCode="0.000"/>
    <numFmt numFmtId="181" formatCode="&quot;R$ &quot;#,##0.00;[RED]&quot;-R$ &quot;#,##0.00"/>
    <numFmt numFmtId="182" formatCode="_-[$R$-416]\ * #,##0.00_-;\-[$R$-416]\ * #,##0.00_-;_-[$R$-416]\ * \-??_-;_-@_-"/>
    <numFmt numFmtId="183" formatCode="_(* #,##0.00000_);_(* \(#,##0.00000\);_(* \-??_);_(@_)"/>
    <numFmt numFmtId="184" formatCode="0.00000"/>
    <numFmt numFmtId="185" formatCode="0.0000000"/>
    <numFmt numFmtId="186" formatCode="_-&quot;R$ &quot;* #,##0.00_-;&quot;-R$ &quot;* #,##0.00_-;_-&quot;R$ &quot;* \-??_-;_-@_-"/>
  </numFmts>
  <fonts count="75">
    <font>
      <sz val="11"/>
      <color rgb="FF000000"/>
      <name val="Calibri"/>
      <family val="2"/>
      <charset val="1"/>
    </font>
    <font>
      <sz val="10"/>
      <name val="Arial"/>
      <family val="0"/>
    </font>
    <font>
      <sz val="10"/>
      <name val="Arial"/>
      <family val="0"/>
    </font>
    <font>
      <sz val="10"/>
      <name val="Arial"/>
      <family val="0"/>
    </font>
    <font>
      <sz val="12"/>
      <name val="Arial"/>
      <family val="2"/>
      <charset val="1"/>
    </font>
    <font>
      <b val="true"/>
      <sz val="12"/>
      <name val="Arial"/>
      <family val="2"/>
      <charset val="1"/>
    </font>
    <font>
      <sz val="12"/>
      <color rgb="FFFFFFFF"/>
      <name val="Arial"/>
      <family val="2"/>
      <charset val="1"/>
    </font>
    <font>
      <b val="true"/>
      <sz val="12"/>
      <color rgb="FFFFFFFF"/>
      <name val="Arial"/>
      <family val="2"/>
      <charset val="1"/>
    </font>
    <font>
      <b val="true"/>
      <sz val="20"/>
      <name val="Arial"/>
      <family val="2"/>
      <charset val="1"/>
    </font>
    <font>
      <b val="true"/>
      <sz val="16"/>
      <name val="Arial"/>
      <family val="2"/>
      <charset val="1"/>
    </font>
    <font>
      <b val="true"/>
      <sz val="14"/>
      <name val="Arial"/>
      <family val="2"/>
      <charset val="1"/>
    </font>
    <font>
      <b val="true"/>
      <sz val="12"/>
      <color rgb="FFFF0000"/>
      <name val="Arial"/>
      <family val="2"/>
      <charset val="1"/>
    </font>
    <font>
      <b val="true"/>
      <sz val="12"/>
      <color rgb="FFCCCCCC"/>
      <name val="Arial"/>
      <family val="2"/>
      <charset val="1"/>
    </font>
    <font>
      <sz val="12"/>
      <color rgb="FF4472C4"/>
      <name val="Arial"/>
      <family val="2"/>
      <charset val="1"/>
    </font>
    <font>
      <b val="true"/>
      <sz val="12"/>
      <color rgb="FF4472C4"/>
      <name val="Arial"/>
      <family val="2"/>
      <charset val="1"/>
    </font>
    <font>
      <sz val="11"/>
      <name val="Arial"/>
      <family val="2"/>
      <charset val="1"/>
    </font>
    <font>
      <b val="true"/>
      <sz val="11"/>
      <name val="Arial"/>
      <family val="2"/>
      <charset val="1"/>
    </font>
    <font>
      <b val="true"/>
      <sz val="11"/>
      <color rgb="FFFFFFFF"/>
      <name val="Arial"/>
      <family val="2"/>
      <charset val="1"/>
    </font>
    <font>
      <sz val="11"/>
      <color rgb="FFFFFFFF"/>
      <name val="Arial"/>
      <family val="2"/>
      <charset val="1"/>
    </font>
    <font>
      <sz val="12"/>
      <color rgb="FF5B9BD5"/>
      <name val="Arial"/>
      <family val="2"/>
      <charset val="1"/>
    </font>
    <font>
      <sz val="10"/>
      <name val="Arial"/>
      <family val="2"/>
      <charset val="1"/>
    </font>
    <font>
      <b val="true"/>
      <sz val="10"/>
      <name val="Arial"/>
      <family val="2"/>
      <charset val="1"/>
    </font>
    <font>
      <sz val="1"/>
      <name val="Arial"/>
      <family val="2"/>
      <charset val="1"/>
    </font>
    <font>
      <b val="true"/>
      <sz val="18"/>
      <name val="Arial"/>
      <family val="2"/>
      <charset val="1"/>
    </font>
    <font>
      <sz val="14"/>
      <name val="Arial"/>
      <family val="2"/>
      <charset val="1"/>
    </font>
    <font>
      <b val="true"/>
      <sz val="14"/>
      <color rgb="FFFFFFFF"/>
      <name val="Arial"/>
      <family val="2"/>
      <charset val="1"/>
    </font>
    <font>
      <sz val="10"/>
      <color rgb="FFFFFFFF"/>
      <name val="Arial"/>
      <family val="2"/>
      <charset val="1"/>
    </font>
    <font>
      <sz val="1"/>
      <color rgb="FFFFFFFF"/>
      <name val="Arial"/>
      <family val="2"/>
      <charset val="1"/>
    </font>
    <font>
      <sz val="14"/>
      <color rgb="FFFFFFFF"/>
      <name val="Arial"/>
      <family val="2"/>
      <charset val="1"/>
    </font>
    <font>
      <b val="true"/>
      <sz val="8"/>
      <name val="Arial"/>
      <family val="2"/>
      <charset val="1"/>
    </font>
    <font>
      <b val="true"/>
      <sz val="12"/>
      <color rgb="FF000000"/>
      <name val="Arial"/>
      <family val="2"/>
      <charset val="1"/>
    </font>
    <font>
      <i val="true"/>
      <sz val="12"/>
      <color rgb="FF000000"/>
      <name val="Arial"/>
      <family val="2"/>
      <charset val="1"/>
    </font>
    <font>
      <i val="true"/>
      <sz val="12"/>
      <color rgb="FFBCE4E5"/>
      <name val="Arial"/>
      <family val="2"/>
      <charset val="1"/>
    </font>
    <font>
      <i val="true"/>
      <sz val="12"/>
      <color rgb="FFFFFFFF"/>
      <name val="Arial"/>
      <family val="2"/>
      <charset val="1"/>
    </font>
    <font>
      <b val="true"/>
      <i val="true"/>
      <sz val="12"/>
      <color rgb="FF000000"/>
      <name val="Arial"/>
      <family val="2"/>
      <charset val="1"/>
    </font>
    <font>
      <sz val="12"/>
      <color rgb="FFFF0000"/>
      <name val="Arial"/>
      <family val="2"/>
      <charset val="1"/>
    </font>
    <font>
      <sz val="12"/>
      <color rgb="FF99CC00"/>
      <name val="Arial"/>
      <family val="2"/>
      <charset val="1"/>
    </font>
    <font>
      <sz val="12"/>
      <color rgb="FF000000"/>
      <name val="Arial"/>
      <family val="2"/>
      <charset val="1"/>
    </font>
    <font>
      <sz val="12"/>
      <color rgb="FF000000"/>
      <name val="Calibri"/>
      <family val="2"/>
      <charset val="1"/>
    </font>
    <font>
      <b val="true"/>
      <sz val="12"/>
      <color rgb="FF000000"/>
      <name val="Calibri"/>
      <family val="2"/>
      <charset val="1"/>
    </font>
    <font>
      <b val="true"/>
      <sz val="11"/>
      <color rgb="FF000000"/>
      <name val="Calibri"/>
      <family val="2"/>
      <charset val="1"/>
    </font>
    <font>
      <b val="true"/>
      <sz val="21.5"/>
      <name val="Arial"/>
      <family val="2"/>
      <charset val="1"/>
    </font>
    <font>
      <b val="true"/>
      <sz val="12"/>
      <name val="Calibri"/>
      <family val="2"/>
      <charset val="1"/>
    </font>
    <font>
      <u val="single"/>
      <sz val="11"/>
      <color rgb="FF0000FF"/>
      <name val="Calibri"/>
      <family val="2"/>
      <charset val="1"/>
    </font>
    <font>
      <b val="true"/>
      <sz val="16"/>
      <color rgb="FFFFFFFF"/>
      <name val="Arial"/>
      <family val="2"/>
      <charset val="1"/>
    </font>
    <font>
      <sz val="12"/>
      <color rgb="FF333333"/>
      <name val="Arial"/>
      <family val="2"/>
      <charset val="1"/>
    </font>
    <font>
      <sz val="8"/>
      <color rgb="FFFFFFFF"/>
      <name val="Courier New"/>
      <family val="3"/>
      <charset val="1"/>
    </font>
    <font>
      <u val="single"/>
      <sz val="12"/>
      <color rgb="FF000000"/>
      <name val="Arial"/>
      <family val="2"/>
      <charset val="1"/>
    </font>
    <font>
      <sz val="48"/>
      <color rgb="FFFFFFFF"/>
      <name val="Arial"/>
      <family val="2"/>
      <charset val="1"/>
    </font>
    <font>
      <sz val="1.5"/>
      <color rgb="FFFFFFFF"/>
      <name val="Calibri"/>
      <family val="2"/>
      <charset val="1"/>
    </font>
    <font>
      <b val="true"/>
      <sz val="1.5"/>
      <name val="Arial"/>
      <family val="2"/>
      <charset val="1"/>
    </font>
    <font>
      <sz val="1.5"/>
      <color rgb="FF000000"/>
      <name val="Calibri"/>
      <family val="2"/>
      <charset val="1"/>
    </font>
    <font>
      <sz val="11"/>
      <color rgb="FFFFFFFF"/>
      <name val="Calibri"/>
      <family val="2"/>
      <charset val="1"/>
    </font>
    <font>
      <sz val="10"/>
      <color rgb="FFFF0000"/>
      <name val="Arial"/>
      <family val="2"/>
      <charset val="1"/>
    </font>
    <font>
      <u val="single"/>
      <sz val="12"/>
      <color rgb="FF0000FF"/>
      <name val="Calibri"/>
      <family val="2"/>
      <charset val="1"/>
    </font>
    <font>
      <b val="true"/>
      <sz val="11"/>
      <color rgb="FF000000"/>
      <name val="Arial"/>
      <family val="2"/>
      <charset val="1"/>
    </font>
    <font>
      <sz val="10"/>
      <name val="Courier New"/>
      <family val="3"/>
      <charset val="1"/>
    </font>
    <font>
      <sz val="20"/>
      <color rgb="FFFF0000"/>
      <name val="Arial"/>
      <family val="2"/>
      <charset val="1"/>
    </font>
    <font>
      <sz val="48"/>
      <name val="Arial"/>
      <family val="2"/>
      <charset val="1"/>
    </font>
    <font>
      <b val="true"/>
      <sz val="14"/>
      <name val="Cambria"/>
      <family val="1"/>
      <charset val="1"/>
    </font>
    <font>
      <b val="true"/>
      <sz val="12"/>
      <name val="Cambria"/>
      <family val="1"/>
      <charset val="1"/>
    </font>
    <font>
      <sz val="10"/>
      <name val="Cambria"/>
      <family val="1"/>
      <charset val="1"/>
    </font>
    <font>
      <sz val="8"/>
      <name val="Cambria"/>
      <family val="1"/>
      <charset val="1"/>
    </font>
    <font>
      <b val="true"/>
      <sz val="1"/>
      <name val="Arial"/>
      <family val="2"/>
      <charset val="1"/>
    </font>
    <font>
      <b val="true"/>
      <sz val="20"/>
      <color rgb="FF000000"/>
      <name val="Arial"/>
      <family val="2"/>
      <charset val="1"/>
    </font>
    <font>
      <sz val="4"/>
      <name val="Arial"/>
      <family val="2"/>
      <charset val="1"/>
    </font>
    <font>
      <b val="true"/>
      <sz val="16"/>
      <color rgb="FFFF0000"/>
      <name val="Arial"/>
      <family val="2"/>
      <charset val="1"/>
    </font>
    <font>
      <sz val="3"/>
      <name val="Arial"/>
      <family val="2"/>
      <charset val="1"/>
    </font>
    <font>
      <b val="true"/>
      <sz val="3"/>
      <name val="Arial"/>
      <family val="2"/>
      <charset val="1"/>
    </font>
    <font>
      <b val="true"/>
      <sz val="4"/>
      <name val="Arial"/>
      <family val="2"/>
      <charset val="1"/>
    </font>
    <font>
      <sz val="10"/>
      <color rgb="FF99CC00"/>
      <name val="Arial"/>
      <family val="2"/>
      <charset val="1"/>
    </font>
    <font>
      <sz val="4"/>
      <color rgb="FF99CC00"/>
      <name val="Arial"/>
      <family val="2"/>
      <charset val="1"/>
    </font>
    <font>
      <sz val="10"/>
      <color rgb="FF000000"/>
      <name val="Arial"/>
      <family val="2"/>
      <charset val="1"/>
    </font>
    <font>
      <sz val="4"/>
      <color rgb="FF000000"/>
      <name val="Arial"/>
      <family val="2"/>
      <charset val="1"/>
    </font>
    <font>
      <sz val="11"/>
      <color rgb="FF000000"/>
      <name val="Calibri"/>
      <family val="0"/>
    </font>
  </fonts>
  <fills count="26">
    <fill>
      <patternFill patternType="none"/>
    </fill>
    <fill>
      <patternFill patternType="gray125"/>
    </fill>
    <fill>
      <patternFill patternType="solid">
        <fgColor rgb="FF7F7F7F"/>
        <bgColor rgb="FF808080"/>
      </patternFill>
    </fill>
    <fill>
      <patternFill patternType="solid">
        <fgColor rgb="FFFFFBCC"/>
        <bgColor rgb="FFFFFFD7"/>
      </patternFill>
    </fill>
    <fill>
      <patternFill patternType="solid">
        <fgColor rgb="FFD9D9D9"/>
        <bgColor rgb="FFDDDDDD"/>
      </patternFill>
    </fill>
    <fill>
      <patternFill patternType="solid">
        <fgColor rgb="FF0070C0"/>
        <bgColor rgb="FF4472C4"/>
      </patternFill>
    </fill>
    <fill>
      <patternFill patternType="solid">
        <fgColor rgb="FFDDDDDD"/>
        <bgColor rgb="FFD9D9D9"/>
      </patternFill>
    </fill>
    <fill>
      <patternFill patternType="solid">
        <fgColor rgb="FF808080"/>
        <bgColor rgb="FF7F7F7F"/>
      </patternFill>
    </fill>
    <fill>
      <patternFill patternType="solid">
        <fgColor rgb="FFFFFFFF"/>
        <bgColor rgb="FFF2F2F2"/>
      </patternFill>
    </fill>
    <fill>
      <patternFill patternType="solid">
        <fgColor rgb="FFC0C0C0"/>
        <bgColor rgb="FFBFBFBF"/>
      </patternFill>
    </fill>
    <fill>
      <patternFill patternType="solid">
        <fgColor rgb="FF00AF50"/>
        <bgColor rgb="FF00B050"/>
      </patternFill>
    </fill>
    <fill>
      <patternFill patternType="solid">
        <fgColor rgb="FFFFFF00"/>
        <bgColor rgb="FFFFCC99"/>
      </patternFill>
    </fill>
    <fill>
      <patternFill patternType="solid">
        <fgColor rgb="FFBFBFBF"/>
        <bgColor rgb="FFC0C0C0"/>
      </patternFill>
    </fill>
    <fill>
      <patternFill patternType="solid">
        <fgColor rgb="FF00B050"/>
        <bgColor rgb="FF00AF50"/>
      </patternFill>
    </fill>
    <fill>
      <patternFill patternType="solid">
        <fgColor rgb="FFEEEEEE"/>
        <bgColor rgb="FFF2F2F2"/>
      </patternFill>
    </fill>
    <fill>
      <patternFill patternType="solid">
        <fgColor rgb="FFFFFFD7"/>
        <bgColor rgb="FFFFFBCC"/>
      </patternFill>
    </fill>
    <fill>
      <patternFill patternType="solid">
        <fgColor rgb="FFC6D9F1"/>
        <bgColor rgb="FFBCE4E5"/>
      </patternFill>
    </fill>
    <fill>
      <patternFill patternType="solid">
        <fgColor rgb="FFDCE6F2"/>
        <bgColor rgb="FFDBEEF4"/>
      </patternFill>
    </fill>
    <fill>
      <patternFill patternType="solid">
        <fgColor rgb="FFFFCC99"/>
        <bgColor rgb="FFD9D9D9"/>
      </patternFill>
    </fill>
    <fill>
      <patternFill patternType="solid">
        <fgColor rgb="FF00A933"/>
        <bgColor rgb="FF00AF50"/>
      </patternFill>
    </fill>
    <fill>
      <patternFill patternType="solid">
        <fgColor rgb="FFC4BD97"/>
        <bgColor rgb="FFBFBFBF"/>
      </patternFill>
    </fill>
    <fill>
      <patternFill patternType="solid">
        <fgColor rgb="FFDBEEF4"/>
        <bgColor rgb="FFDCE6F2"/>
      </patternFill>
    </fill>
    <fill>
      <patternFill patternType="solid">
        <fgColor rgb="FFF2F2F2"/>
        <bgColor rgb="FFEEEEEE"/>
      </patternFill>
    </fill>
    <fill>
      <patternFill patternType="solid">
        <fgColor rgb="FF8EB4E3"/>
        <bgColor rgb="FFB9C8DC"/>
      </patternFill>
    </fill>
    <fill>
      <patternFill patternType="solid">
        <fgColor rgb="FF4D73B4"/>
        <bgColor rgb="FF4472C4"/>
      </patternFill>
    </fill>
    <fill>
      <patternFill patternType="solid">
        <fgColor rgb="FFB9C8DC"/>
        <bgColor rgb="FFC0C0C0"/>
      </patternFill>
    </fill>
  </fills>
  <borders count="90">
    <border diagonalUp="false" diagonalDown="false">
      <left/>
      <right/>
      <top/>
      <bottom/>
      <diagonal/>
    </border>
    <border diagonalUp="false" diagonalDown="false">
      <left style="medium"/>
      <right/>
      <top style="medium"/>
      <bottom style="medium"/>
      <diagonal/>
    </border>
    <border diagonalUp="false" diagonalDown="false">
      <left/>
      <right/>
      <top style="medium"/>
      <bottom/>
      <diagonal/>
    </border>
    <border diagonalUp="false" diagonalDown="false">
      <left/>
      <right style="medium"/>
      <top style="medium"/>
      <bottom/>
      <diagonal/>
    </border>
    <border diagonalUp="false" diagonalDown="false">
      <left style="medium"/>
      <right/>
      <top style="medium"/>
      <bottom/>
      <diagonal/>
    </border>
    <border diagonalUp="false" diagonalDown="false">
      <left style="medium"/>
      <right style="medium"/>
      <top style="medium"/>
      <bottom/>
      <diagonal/>
    </border>
    <border diagonalUp="false" diagonalDown="false">
      <left style="medium"/>
      <right style="medium"/>
      <top style="medium"/>
      <bottom style="medium"/>
      <diagonal/>
    </border>
    <border diagonalUp="false" diagonalDown="false">
      <left style="medium"/>
      <right/>
      <top/>
      <bottom/>
      <diagonal/>
    </border>
    <border diagonalUp="false" diagonalDown="false">
      <left/>
      <right style="medium"/>
      <top/>
      <bottom/>
      <diagonal/>
    </border>
    <border diagonalUp="false" diagonalDown="false">
      <left style="medium"/>
      <right/>
      <top/>
      <bottom style="medium"/>
      <diagonal/>
    </border>
    <border diagonalUp="false" diagonalDown="false">
      <left/>
      <right style="medium"/>
      <top/>
      <bottom style="medium"/>
      <diagonal/>
    </border>
    <border diagonalUp="false" diagonalDown="false">
      <left style="medium"/>
      <right style="medium"/>
      <top/>
      <bottom style="medium"/>
      <diagonal/>
    </border>
    <border diagonalUp="false" diagonalDown="false">
      <left/>
      <right/>
      <top style="medium"/>
      <bottom style="medium"/>
      <diagonal/>
    </border>
    <border diagonalUp="false" diagonalDown="false">
      <left/>
      <right style="medium"/>
      <top style="medium"/>
      <bottom style="medium"/>
      <diagonal/>
    </border>
    <border diagonalUp="false" diagonalDown="false">
      <left style="medium"/>
      <right/>
      <top style="hair"/>
      <bottom/>
      <diagonal/>
    </border>
    <border diagonalUp="false" diagonalDown="false">
      <left/>
      <right/>
      <top style="hair"/>
      <bottom/>
      <diagonal/>
    </border>
    <border diagonalUp="false" diagonalDown="false">
      <left/>
      <right style="medium"/>
      <top style="hair"/>
      <bottom/>
      <diagonal/>
    </border>
    <border diagonalUp="false" diagonalDown="false">
      <left style="medium"/>
      <right style="thin"/>
      <top style="medium"/>
      <bottom style="medium"/>
      <diagonal/>
    </border>
    <border diagonalUp="false" diagonalDown="false">
      <left style="thin"/>
      <right style="thin"/>
      <top style="medium"/>
      <bottom style="medium"/>
      <diagonal/>
    </border>
    <border diagonalUp="false" diagonalDown="false">
      <left style="thin"/>
      <right style="medium"/>
      <top style="medium"/>
      <bottom style="medium"/>
      <diagonal/>
    </border>
    <border diagonalUp="false" diagonalDown="false">
      <left/>
      <right/>
      <top/>
      <bottom style="medium"/>
      <diagonal/>
    </border>
    <border diagonalUp="false" diagonalDown="false">
      <left style="medium"/>
      <right style="thin"/>
      <top style="thin"/>
      <bottom style="medium"/>
      <diagonal/>
    </border>
    <border diagonalUp="false" diagonalDown="false">
      <left style="thin"/>
      <right style="thin"/>
      <top style="thin"/>
      <bottom style="medium"/>
      <diagonal/>
    </border>
    <border diagonalUp="false" diagonalDown="false">
      <left style="thin"/>
      <right style="medium"/>
      <top style="thin"/>
      <bottom style="medium"/>
      <diagonal/>
    </border>
    <border diagonalUp="false" diagonalDown="false">
      <left style="medium"/>
      <right style="thin"/>
      <top style="thin"/>
      <bottom style="thin"/>
      <diagonal/>
    </border>
    <border diagonalUp="false" diagonalDown="false">
      <left style="thin"/>
      <right style="thin"/>
      <top style="thin"/>
      <bottom style="thin"/>
      <diagonal/>
    </border>
    <border diagonalUp="false" diagonalDown="false">
      <left style="thin"/>
      <right style="medium"/>
      <top style="thin"/>
      <bottom style="thin"/>
      <diagonal/>
    </border>
    <border diagonalUp="false" diagonalDown="false">
      <left style="medium"/>
      <right/>
      <top style="medium"/>
      <bottom style="thin"/>
      <diagonal/>
    </border>
    <border diagonalUp="false" diagonalDown="false">
      <left/>
      <right/>
      <top style="medium"/>
      <bottom style="thin"/>
      <diagonal/>
    </border>
    <border diagonalUp="false" diagonalDown="false">
      <left/>
      <right style="medium"/>
      <top style="medium"/>
      <bottom style="thin"/>
      <diagonal/>
    </border>
    <border diagonalUp="false" diagonalDown="false">
      <left style="medium"/>
      <right style="medium"/>
      <top style="thin"/>
      <bottom style="thin"/>
      <diagonal/>
    </border>
    <border diagonalUp="false" diagonalDown="false">
      <left style="medium"/>
      <right style="thin"/>
      <top style="medium"/>
      <bottom style="thin"/>
      <diagonal/>
    </border>
    <border diagonalUp="false" diagonalDown="false">
      <left style="thin"/>
      <right style="thin"/>
      <top style="medium"/>
      <bottom style="thin"/>
      <diagonal/>
    </border>
    <border diagonalUp="false" diagonalDown="false">
      <left style="thin"/>
      <right style="medium"/>
      <top style="medium"/>
      <bottom style="thin"/>
      <diagonal/>
    </border>
    <border diagonalUp="false" diagonalDown="false">
      <left/>
      <right/>
      <top style="thin"/>
      <bottom style="thin"/>
      <diagonal/>
    </border>
    <border diagonalUp="false" diagonalDown="false">
      <left style="thin"/>
      <right style="thin"/>
      <top style="thin"/>
      <bottom/>
      <diagonal/>
    </border>
    <border diagonalUp="false" diagonalDown="false">
      <left style="medium"/>
      <right/>
      <top style="thin"/>
      <bottom style="thin"/>
      <diagonal/>
    </border>
    <border diagonalUp="false" diagonalDown="false">
      <left/>
      <right style="medium"/>
      <top style="thin"/>
      <bottom style="thin"/>
      <diagonal/>
    </border>
    <border diagonalUp="false" diagonalDown="false">
      <left style="medium"/>
      <right style="thin"/>
      <top/>
      <bottom style="thin"/>
      <diagonal/>
    </border>
    <border diagonalUp="false" diagonalDown="false">
      <left style="thin"/>
      <right/>
      <top/>
      <bottom style="thin"/>
      <diagonal/>
    </border>
    <border diagonalUp="false" diagonalDown="false">
      <left/>
      <right/>
      <top/>
      <bottom style="thin"/>
      <diagonal/>
    </border>
    <border diagonalUp="false" diagonalDown="false">
      <left style="thin"/>
      <right style="thin"/>
      <top/>
      <bottom style="thin"/>
      <diagonal/>
    </border>
    <border diagonalUp="false" diagonalDown="false">
      <left style="thin"/>
      <right style="medium"/>
      <top/>
      <bottom style="thin"/>
      <diagonal/>
    </border>
    <border diagonalUp="false" diagonalDown="false">
      <left style="thin"/>
      <right/>
      <top style="thin"/>
      <bottom style="thin"/>
      <diagonal/>
    </border>
    <border diagonalUp="false" diagonalDown="false">
      <left/>
      <right style="thin"/>
      <top style="thin"/>
      <bottom style="thin"/>
      <diagonal/>
    </border>
    <border diagonalUp="false" diagonalDown="false">
      <left style="medium"/>
      <right/>
      <top style="thin"/>
      <bottom style="medium"/>
      <diagonal/>
    </border>
    <border diagonalUp="false" diagonalDown="false">
      <left/>
      <right/>
      <top/>
      <bottom style="double">
        <color rgb="FF008000"/>
      </bottom>
      <diagonal/>
    </border>
    <border diagonalUp="false" diagonalDown="false">
      <left/>
      <right style="double">
        <color rgb="FF008000"/>
      </right>
      <top/>
      <bottom/>
      <diagonal/>
    </border>
    <border diagonalUp="false" diagonalDown="false">
      <left style="double">
        <color rgb="FF008000"/>
      </left>
      <right style="double">
        <color rgb="FF008000"/>
      </right>
      <top style="double">
        <color rgb="FF008000"/>
      </top>
      <bottom/>
      <diagonal/>
    </border>
    <border diagonalUp="false" diagonalDown="false">
      <left style="double">
        <color rgb="FF008000"/>
      </left>
      <right style="double">
        <color rgb="FF008000"/>
      </right>
      <top/>
      <bottom/>
      <diagonal/>
    </border>
    <border diagonalUp="false" diagonalDown="false">
      <left style="medium"/>
      <right/>
      <top/>
      <bottom style="thin"/>
      <diagonal/>
    </border>
    <border diagonalUp="false" diagonalDown="false">
      <left/>
      <right style="medium"/>
      <top/>
      <bottom style="thin"/>
      <diagonal/>
    </border>
    <border diagonalUp="false" diagonalDown="false">
      <left style="medium"/>
      <right style="medium"/>
      <top/>
      <bottom/>
      <diagonal/>
    </border>
    <border diagonalUp="false" diagonalDown="false">
      <left style="double">
        <color rgb="FF008000"/>
      </left>
      <right style="double">
        <color rgb="FF008000"/>
      </right>
      <top/>
      <bottom style="double">
        <color rgb="FF008000"/>
      </bottom>
      <diagonal/>
    </border>
    <border diagonalUp="false" diagonalDown="false">
      <left style="medium"/>
      <right style="thin"/>
      <top style="medium"/>
      <bottom/>
      <diagonal/>
    </border>
    <border diagonalUp="false" diagonalDown="false">
      <left style="thin"/>
      <right style="thin"/>
      <top style="medium"/>
      <bottom/>
      <diagonal/>
    </border>
    <border diagonalUp="false" diagonalDown="false">
      <left style="thin"/>
      <right style="medium"/>
      <top style="medium"/>
      <bottom/>
      <diagonal/>
    </border>
    <border diagonalUp="false" diagonalDown="false">
      <left style="medium"/>
      <right style="thin"/>
      <top/>
      <bottom style="medium"/>
      <diagonal/>
    </border>
    <border diagonalUp="false" diagonalDown="false">
      <left style="medium"/>
      <right style="medium"/>
      <top style="medium"/>
      <bottom style="thin"/>
      <diagonal/>
    </border>
    <border diagonalUp="false" diagonalDown="false">
      <left style="thin"/>
      <right style="medium"/>
      <top/>
      <bottom style="medium"/>
      <diagonal/>
    </border>
    <border diagonalUp="false" diagonalDown="false">
      <left style="thin"/>
      <right/>
      <top style="medium"/>
      <bottom style="thin"/>
      <diagonal/>
    </border>
    <border diagonalUp="false" diagonalDown="false">
      <left/>
      <right style="thin"/>
      <top style="medium"/>
      <bottom style="thin"/>
      <diagonal/>
    </border>
    <border diagonalUp="false" diagonalDown="false">
      <left style="thin"/>
      <right/>
      <top/>
      <bottom/>
      <diagonal/>
    </border>
    <border diagonalUp="false" diagonalDown="false">
      <left style="medium"/>
      <right style="medium"/>
      <top style="thin"/>
      <bottom/>
      <diagonal/>
    </border>
    <border diagonalUp="false" diagonalDown="false">
      <left style="medium"/>
      <right style="thin"/>
      <top style="thin"/>
      <bottom/>
      <diagonal/>
    </border>
    <border diagonalUp="false" diagonalDown="false">
      <left style="thin"/>
      <right style="thin"/>
      <top/>
      <bottom style="medium"/>
      <diagonal/>
    </border>
    <border diagonalUp="false" diagonalDown="false">
      <left style="medium"/>
      <right style="thin"/>
      <top/>
      <bottom/>
      <diagonal/>
    </border>
    <border diagonalUp="false" diagonalDown="false">
      <left style="thin"/>
      <right style="medium"/>
      <top/>
      <bottom/>
      <diagonal/>
    </border>
    <border diagonalUp="false" diagonalDown="false">
      <left style="medium"/>
      <right style="medium"/>
      <top style="thin"/>
      <bottom style="medium"/>
      <diagonal/>
    </border>
    <border diagonalUp="false" diagonalDown="false">
      <left/>
      <right style="thin"/>
      <top style="thin"/>
      <bottom style="medium"/>
      <diagonal/>
    </border>
    <border diagonalUp="false" diagonalDown="false">
      <left/>
      <right/>
      <top style="thin"/>
      <bottom style="medium"/>
      <diagonal/>
    </border>
    <border diagonalUp="false" diagonalDown="false">
      <left style="medium"/>
      <right style="medium"/>
      <top/>
      <bottom style="thin"/>
      <diagonal/>
    </border>
    <border diagonalUp="false" diagonalDown="false">
      <left style="hair"/>
      <right style="hair"/>
      <top style="hair"/>
      <bottom style="hair"/>
      <diagonal/>
    </border>
    <border diagonalUp="false" diagonalDown="false">
      <left style="medium"/>
      <right/>
      <top style="thin"/>
      <bottom/>
      <diagonal/>
    </border>
    <border diagonalUp="false" diagonalDown="false">
      <left/>
      <right style="medium"/>
      <top style="thin"/>
      <bottom/>
      <diagonal/>
    </border>
    <border diagonalUp="false" diagonalDown="false">
      <left/>
      <right style="thin"/>
      <top/>
      <bottom/>
      <diagonal/>
    </border>
    <border diagonalUp="false" diagonalDown="false">
      <left/>
      <right style="thin"/>
      <top/>
      <bottom style="thin"/>
      <diagonal/>
    </border>
    <border diagonalUp="false" diagonalDown="false">
      <left style="thin"/>
      <right/>
      <top style="medium"/>
      <bottom style="medium"/>
      <diagonal/>
    </border>
    <border diagonalUp="false" diagonalDown="false">
      <left/>
      <right style="thin"/>
      <top style="medium"/>
      <bottom style="medium"/>
      <diagonal/>
    </border>
    <border diagonalUp="false" diagonalDown="false">
      <left style="thin"/>
      <right style="thin"/>
      <top/>
      <bottom/>
      <diagonal/>
    </border>
    <border diagonalUp="false" diagonalDown="false">
      <left style="thin"/>
      <right style="medium"/>
      <top style="thin"/>
      <bottom/>
      <diagonal/>
    </border>
    <border diagonalUp="false" diagonalDown="false">
      <left/>
      <right style="thin"/>
      <top/>
      <bottom style="medium"/>
      <diagonal/>
    </border>
    <border diagonalUp="false" diagonalDown="false">
      <left style="medium"/>
      <right style="medium"/>
      <top/>
      <bottom style="thin">
        <color rgb="FF7590BF"/>
      </bottom>
      <diagonal/>
    </border>
    <border diagonalUp="false" diagonalDown="false">
      <left style="medium"/>
      <right style="thin">
        <color rgb="FF7590BF"/>
      </right>
      <top style="thin">
        <color rgb="FF7590BF"/>
      </top>
      <bottom style="thin">
        <color rgb="FF7590BF"/>
      </bottom>
      <diagonal/>
    </border>
    <border diagonalUp="false" diagonalDown="false">
      <left style="thin">
        <color rgb="FF7590BF"/>
      </left>
      <right style="thin">
        <color rgb="FF7590BF"/>
      </right>
      <top style="thin">
        <color rgb="FF7590BF"/>
      </top>
      <bottom style="thin">
        <color rgb="FF7590BF"/>
      </bottom>
      <diagonal/>
    </border>
    <border diagonalUp="false" diagonalDown="false">
      <left style="thin">
        <color rgb="FF7590BF"/>
      </left>
      <right style="medium"/>
      <top style="thin">
        <color rgb="FF7590BF"/>
      </top>
      <bottom style="thin">
        <color rgb="FF7590BF"/>
      </bottom>
      <diagonal/>
    </border>
    <border diagonalUp="false" diagonalDown="false">
      <left style="medium"/>
      <right style="medium"/>
      <top style="thin">
        <color rgb="FF7590BF"/>
      </top>
      <bottom style="thin">
        <color rgb="FF7590BF"/>
      </bottom>
      <diagonal/>
    </border>
    <border diagonalUp="false" diagonalDown="false">
      <left style="medium"/>
      <right style="thin">
        <color rgb="FF7590BF"/>
      </right>
      <top style="thin">
        <color rgb="FF7590BF"/>
      </top>
      <bottom style="medium"/>
      <diagonal/>
    </border>
    <border diagonalUp="false" diagonalDown="false">
      <left style="thin">
        <color rgb="FF7590BF"/>
      </left>
      <right style="thin">
        <color rgb="FF7590BF"/>
      </right>
      <top style="thin">
        <color rgb="FF7590BF"/>
      </top>
      <bottom style="medium"/>
      <diagonal/>
    </border>
    <border diagonalUp="false" diagonalDown="false">
      <left style="thin">
        <color rgb="FF7590BF"/>
      </left>
      <right style="medium"/>
      <top style="thin">
        <color rgb="FF7590BF"/>
      </top>
      <bottom style="medium"/>
      <diagonal/>
    </border>
  </borders>
  <cellStyleXfs count="22">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73" fontId="0" fillId="0" borderId="0" applyFont="true" applyBorder="true" applyAlignment="true" applyProtection="true">
      <alignment horizontal="general" vertical="bottom" textRotation="0" wrapText="false" indent="0" shrinkToFit="false"/>
      <protection locked="true" hidden="false"/>
    </xf>
    <xf numFmtId="41" fontId="1" fillId="0" borderId="0" applyFont="true" applyBorder="false" applyAlignment="false" applyProtection="false"/>
    <xf numFmtId="186" fontId="0" fillId="0" borderId="0" applyFont="true" applyBorder="true" applyAlignment="true" applyProtection="true">
      <alignment horizontal="general" vertical="bottom" textRotation="0" wrapText="false" indent="0" shrinkToFit="false"/>
      <protection locked="true" hidden="false"/>
    </xf>
    <xf numFmtId="42" fontId="1" fillId="0" borderId="0" applyFont="true" applyBorder="false" applyAlignment="false" applyProtection="false"/>
    <xf numFmtId="177" fontId="0" fillId="0" borderId="0" applyFont="true" applyBorder="true" applyAlignment="true" applyProtection="true">
      <alignment horizontal="general" vertical="bottom" textRotation="0" wrapText="false" indent="0" shrinkToFit="false"/>
      <protection locked="true" hidden="false"/>
    </xf>
    <xf numFmtId="164" fontId="43"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cellStyleXfs>
  <cellXfs count="1097">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0" borderId="0" xfId="21" applyFont="true" applyBorder="false" applyAlignment="true" applyProtection="false">
      <alignment horizontal="general" vertical="center" textRotation="0" wrapText="false" indent="0" shrinkToFit="false"/>
      <protection locked="true" hidden="false"/>
    </xf>
    <xf numFmtId="164" fontId="5" fillId="0" borderId="0" xfId="21" applyFont="true" applyBorder="false" applyAlignment="true" applyProtection="false">
      <alignment horizontal="right" vertical="center" textRotation="0" wrapText="false" indent="0" shrinkToFit="false"/>
      <protection locked="true" hidden="false"/>
    </xf>
    <xf numFmtId="164" fontId="4" fillId="0" borderId="0" xfId="21" applyFont="true" applyBorder="false" applyAlignment="true" applyProtection="false">
      <alignment horizontal="center" vertical="center" textRotation="0" wrapText="true" indent="0" shrinkToFit="false"/>
      <protection locked="true" hidden="false"/>
    </xf>
    <xf numFmtId="164" fontId="4" fillId="0" borderId="0" xfId="21" applyFont="true" applyBorder="false" applyAlignment="true" applyProtection="false">
      <alignment horizontal="general" vertical="center" textRotation="0" wrapText="true" indent="0" shrinkToFit="false"/>
      <protection locked="true" hidden="false"/>
    </xf>
    <xf numFmtId="165" fontId="4" fillId="0" borderId="0" xfId="21" applyFont="true" applyBorder="false" applyAlignment="true" applyProtection="false">
      <alignment horizontal="center" vertical="center" textRotation="0" wrapText="true" indent="0" shrinkToFit="false"/>
      <protection locked="true" hidden="false"/>
    </xf>
    <xf numFmtId="165" fontId="4" fillId="0" borderId="0" xfId="21" applyFont="true" applyBorder="false" applyAlignment="true" applyProtection="false">
      <alignment horizontal="general" vertical="center" textRotation="0" wrapText="true" indent="0" shrinkToFit="false"/>
      <protection locked="true" hidden="false"/>
    </xf>
    <xf numFmtId="165" fontId="6" fillId="0" borderId="0" xfId="21" applyFont="true" applyBorder="false" applyAlignment="true" applyProtection="false">
      <alignment horizontal="general" vertical="center" textRotation="0" wrapText="false" indent="0" shrinkToFit="false"/>
      <protection locked="true" hidden="false"/>
    </xf>
    <xf numFmtId="164" fontId="6" fillId="0" borderId="0" xfId="21" applyFont="true" applyBorder="false" applyAlignment="true" applyProtection="false">
      <alignment horizontal="general" vertical="center" textRotation="0" wrapText="false" indent="0" shrinkToFit="false"/>
      <protection locked="true" hidden="false"/>
    </xf>
    <xf numFmtId="164" fontId="6" fillId="0" borderId="0" xfId="0" applyFont="true" applyBorder="false" applyAlignment="false" applyProtection="false">
      <alignment horizontal="general" vertical="bottom" textRotation="0" wrapText="false" indent="0" shrinkToFit="false"/>
      <protection locked="true" hidden="false"/>
    </xf>
    <xf numFmtId="164" fontId="7" fillId="0" borderId="0" xfId="21" applyFont="true" applyBorder="false" applyAlignment="true" applyProtection="false">
      <alignment horizontal="right" vertical="center" textRotation="0" wrapText="false" indent="0" shrinkToFit="false"/>
      <protection locked="true" hidden="false"/>
    </xf>
    <xf numFmtId="164" fontId="6" fillId="0" borderId="0" xfId="21" applyFont="true" applyBorder="false" applyAlignment="true" applyProtection="false">
      <alignment horizontal="center" vertical="center" textRotation="0" wrapText="true" indent="0" shrinkToFit="false"/>
      <protection locked="true" hidden="false"/>
    </xf>
    <xf numFmtId="164" fontId="6" fillId="0" borderId="0" xfId="21" applyFont="true" applyBorder="false" applyAlignment="true" applyProtection="false">
      <alignment horizontal="general" vertical="center" textRotation="0" wrapText="true" indent="0" shrinkToFit="false"/>
      <protection locked="true" hidden="false"/>
    </xf>
    <xf numFmtId="165" fontId="6" fillId="0" borderId="0" xfId="21" applyFont="true" applyBorder="false" applyAlignment="true" applyProtection="false">
      <alignment horizontal="center" vertical="center" textRotation="0" wrapText="true" indent="0" shrinkToFit="false"/>
      <protection locked="true" hidden="false"/>
    </xf>
    <xf numFmtId="165" fontId="6" fillId="0" borderId="0" xfId="21" applyFont="true" applyBorder="false" applyAlignment="true" applyProtection="false">
      <alignment horizontal="general" vertical="center" textRotation="0" wrapText="true" indent="0" shrinkToFit="false"/>
      <protection locked="true" hidden="false"/>
    </xf>
    <xf numFmtId="164" fontId="7" fillId="0" borderId="0" xfId="21" applyFont="true" applyBorder="true" applyAlignment="true" applyProtection="false">
      <alignment horizontal="right" vertical="center" textRotation="0" wrapText="false" indent="0" shrinkToFit="false"/>
      <protection locked="true" hidden="false"/>
    </xf>
    <xf numFmtId="164" fontId="7" fillId="0" borderId="0" xfId="21" applyFont="true" applyBorder="true" applyAlignment="true" applyProtection="false">
      <alignment horizontal="center" vertical="center" textRotation="0" wrapText="true" indent="0" shrinkToFit="false"/>
      <protection locked="true" hidden="false"/>
    </xf>
    <xf numFmtId="165" fontId="7" fillId="0" borderId="0" xfId="21" applyFont="true" applyBorder="false" applyAlignment="true" applyProtection="false">
      <alignment horizontal="general" vertical="center" textRotation="0" wrapText="true" indent="0" shrinkToFit="false"/>
      <protection locked="true" hidden="false"/>
    </xf>
    <xf numFmtId="165" fontId="6" fillId="0" borderId="0" xfId="21" applyFont="true" applyBorder="true" applyAlignment="true" applyProtection="false">
      <alignment horizontal="general" vertical="center" textRotation="0" wrapText="false" indent="0" shrinkToFit="false"/>
      <protection locked="true" hidden="false"/>
    </xf>
    <xf numFmtId="164" fontId="6" fillId="0" borderId="0" xfId="21" applyFont="true" applyBorder="true" applyAlignment="true" applyProtection="false">
      <alignment horizontal="general" vertical="center" textRotation="0" wrapText="false" indent="0" shrinkToFit="false"/>
      <protection locked="true" hidden="false"/>
    </xf>
    <xf numFmtId="164" fontId="4" fillId="2" borderId="1" xfId="21" applyFont="true" applyBorder="true" applyAlignment="true" applyProtection="false">
      <alignment horizontal="center" vertical="center" textRotation="0" wrapText="true" indent="0" shrinkToFit="false"/>
      <protection locked="true" hidden="false"/>
    </xf>
    <xf numFmtId="164" fontId="4" fillId="2" borderId="2" xfId="21" applyFont="true" applyBorder="true" applyAlignment="true" applyProtection="false">
      <alignment horizontal="center" vertical="center" textRotation="0" wrapText="true" indent="0" shrinkToFit="false"/>
      <protection locked="true" hidden="false"/>
    </xf>
    <xf numFmtId="164" fontId="4" fillId="2" borderId="2" xfId="21" applyFont="true" applyBorder="true" applyAlignment="true" applyProtection="false">
      <alignment horizontal="general" vertical="center" textRotation="0" wrapText="true" indent="0" shrinkToFit="false"/>
      <protection locked="true" hidden="false"/>
    </xf>
    <xf numFmtId="165" fontId="4" fillId="2" borderId="2" xfId="21" applyFont="true" applyBorder="true" applyAlignment="true" applyProtection="false">
      <alignment horizontal="center" vertical="center" textRotation="0" wrapText="true" indent="0" shrinkToFit="false"/>
      <protection locked="true" hidden="false"/>
    </xf>
    <xf numFmtId="165" fontId="4" fillId="2" borderId="2" xfId="21" applyFont="true" applyBorder="true" applyAlignment="true" applyProtection="false">
      <alignment horizontal="general" vertical="center" textRotation="0" wrapText="true" indent="0" shrinkToFit="false"/>
      <protection locked="true" hidden="false"/>
    </xf>
    <xf numFmtId="165" fontId="4" fillId="2" borderId="3" xfId="21" applyFont="true" applyBorder="true" applyAlignment="true" applyProtection="false">
      <alignment horizontal="general" vertical="center" textRotation="0" wrapText="true" indent="0" shrinkToFit="false"/>
      <protection locked="true" hidden="false"/>
    </xf>
    <xf numFmtId="164" fontId="4" fillId="0" borderId="0" xfId="21" applyFont="true" applyBorder="true" applyAlignment="true" applyProtection="false">
      <alignment horizontal="general" vertical="center" textRotation="0" wrapText="false" indent="0" shrinkToFit="false"/>
      <protection locked="true" hidden="false"/>
    </xf>
    <xf numFmtId="164" fontId="5" fillId="0" borderId="0" xfId="21" applyFont="true" applyBorder="true" applyAlignment="true" applyProtection="false">
      <alignment horizontal="right" vertical="center" textRotation="0" wrapText="false" indent="0" shrinkToFit="false"/>
      <protection locked="true" hidden="false"/>
    </xf>
    <xf numFmtId="164" fontId="4" fillId="3" borderId="4" xfId="21" applyFont="true" applyBorder="true" applyAlignment="true" applyProtection="true">
      <alignment horizontal="general" vertical="center" textRotation="0" wrapText="true" indent="0" shrinkToFit="false"/>
      <protection locked="false" hidden="false"/>
    </xf>
    <xf numFmtId="164" fontId="5" fillId="3" borderId="3" xfId="21" applyFont="true" applyBorder="true" applyAlignment="true" applyProtection="true">
      <alignment horizontal="general" vertical="center" textRotation="0" wrapText="true" indent="0" shrinkToFit="false"/>
      <protection locked="false" hidden="false"/>
    </xf>
    <xf numFmtId="164" fontId="8" fillId="3" borderId="5" xfId="21" applyFont="true" applyBorder="true" applyAlignment="true" applyProtection="true">
      <alignment horizontal="center" vertical="center" textRotation="0" wrapText="true" indent="0" shrinkToFit="false"/>
      <protection locked="false" hidden="false"/>
    </xf>
    <xf numFmtId="164" fontId="5" fillId="0" borderId="6" xfId="21" applyFont="true" applyBorder="true" applyAlignment="true" applyProtection="true">
      <alignment horizontal="center" vertical="center" textRotation="0" wrapText="true" indent="0" shrinkToFit="false"/>
      <protection locked="true" hidden="false"/>
    </xf>
    <xf numFmtId="164" fontId="9" fillId="3" borderId="6" xfId="21" applyFont="true" applyBorder="true" applyAlignment="true" applyProtection="true">
      <alignment horizontal="center" vertical="center" textRotation="0" wrapText="true" indent="0" shrinkToFit="false"/>
      <protection locked="false" hidden="false"/>
    </xf>
    <xf numFmtId="164" fontId="4" fillId="3" borderId="7" xfId="21" applyFont="true" applyBorder="true" applyAlignment="true" applyProtection="true">
      <alignment horizontal="general" vertical="center" textRotation="0" wrapText="true" indent="0" shrinkToFit="false"/>
      <protection locked="false" hidden="false"/>
    </xf>
    <xf numFmtId="164" fontId="5" fillId="3" borderId="8" xfId="21" applyFont="true" applyBorder="true" applyAlignment="true" applyProtection="true">
      <alignment horizontal="general" vertical="center" textRotation="0" wrapText="true" indent="0" shrinkToFit="false"/>
      <protection locked="false" hidden="false"/>
    </xf>
    <xf numFmtId="164" fontId="5" fillId="3" borderId="9" xfId="21" applyFont="true" applyBorder="true" applyAlignment="true" applyProtection="true">
      <alignment horizontal="general" vertical="center" textRotation="0" wrapText="true" indent="0" shrinkToFit="false"/>
      <protection locked="false" hidden="false"/>
    </xf>
    <xf numFmtId="164" fontId="5" fillId="3" borderId="10" xfId="21" applyFont="true" applyBorder="true" applyAlignment="true" applyProtection="true">
      <alignment horizontal="general" vertical="center" textRotation="0" wrapText="true" indent="0" shrinkToFit="false"/>
      <protection locked="false" hidden="false"/>
    </xf>
    <xf numFmtId="164" fontId="5" fillId="3" borderId="11" xfId="21" applyFont="true" applyBorder="true" applyAlignment="true" applyProtection="true">
      <alignment horizontal="center" vertical="center" textRotation="0" wrapText="true" indent="0" shrinkToFit="false"/>
      <protection locked="false" hidden="false"/>
    </xf>
    <xf numFmtId="164" fontId="10" fillId="0" borderId="9" xfId="21" applyFont="true" applyBorder="true" applyAlignment="true" applyProtection="true">
      <alignment horizontal="center" vertical="center" textRotation="0" wrapText="true" indent="0" shrinkToFit="false"/>
      <protection locked="true" hidden="false"/>
    </xf>
    <xf numFmtId="166" fontId="10" fillId="0" borderId="10" xfId="21" applyFont="true" applyBorder="true" applyAlignment="true" applyProtection="true">
      <alignment horizontal="center" vertical="center" textRotation="0" wrapText="true" indent="0" shrinkToFit="false"/>
      <protection locked="true" hidden="false"/>
    </xf>
    <xf numFmtId="164" fontId="7" fillId="0" borderId="0" xfId="21" applyFont="true" applyBorder="true" applyAlignment="true" applyProtection="false">
      <alignment horizontal="center" vertical="center" textRotation="0" wrapText="false" indent="0" shrinkToFit="false"/>
      <protection locked="true" hidden="false"/>
    </xf>
    <xf numFmtId="164" fontId="5" fillId="4" borderId="6" xfId="21" applyFont="true" applyBorder="true" applyAlignment="true" applyProtection="false">
      <alignment horizontal="center" vertical="center" textRotation="0" wrapText="true" indent="0" shrinkToFit="false"/>
      <protection locked="true" hidden="false"/>
    </xf>
    <xf numFmtId="164" fontId="4" fillId="2" borderId="12" xfId="21" applyFont="true" applyBorder="true" applyAlignment="true" applyProtection="false">
      <alignment horizontal="center" vertical="center" textRotation="0" wrapText="true" indent="0" shrinkToFit="false"/>
      <protection locked="true" hidden="false"/>
    </xf>
    <xf numFmtId="164" fontId="4" fillId="2" borderId="12" xfId="21" applyFont="true" applyBorder="true" applyAlignment="true" applyProtection="false">
      <alignment horizontal="general" vertical="center" textRotation="0" wrapText="true" indent="0" shrinkToFit="false"/>
      <protection locked="true" hidden="false"/>
    </xf>
    <xf numFmtId="165" fontId="4" fillId="2" borderId="12" xfId="21" applyFont="true" applyBorder="true" applyAlignment="true" applyProtection="false">
      <alignment horizontal="center" vertical="center" textRotation="0" wrapText="true" indent="0" shrinkToFit="false"/>
      <protection locked="true" hidden="false"/>
    </xf>
    <xf numFmtId="165" fontId="4" fillId="2" borderId="12" xfId="21" applyFont="true" applyBorder="true" applyAlignment="true" applyProtection="false">
      <alignment horizontal="general" vertical="center" textRotation="0" wrapText="true" indent="0" shrinkToFit="false"/>
      <protection locked="true" hidden="false"/>
    </xf>
    <xf numFmtId="165" fontId="4" fillId="2" borderId="13" xfId="21" applyFont="true" applyBorder="true" applyAlignment="true" applyProtection="false">
      <alignment horizontal="general" vertical="center" textRotation="0" wrapText="true" indent="0" shrinkToFit="false"/>
      <protection locked="true" hidden="false"/>
    </xf>
    <xf numFmtId="164" fontId="5" fillId="0" borderId="14" xfId="21" applyFont="true" applyBorder="true" applyAlignment="true" applyProtection="false">
      <alignment horizontal="general" vertical="center" textRotation="0" wrapText="true" indent="0" shrinkToFit="false"/>
      <protection locked="true" hidden="false"/>
    </xf>
    <xf numFmtId="164" fontId="4" fillId="0" borderId="15" xfId="21" applyFont="true" applyBorder="true" applyAlignment="true" applyProtection="false">
      <alignment horizontal="left" vertical="center" textRotation="0" wrapText="true" indent="0" shrinkToFit="false"/>
      <protection locked="true" hidden="false"/>
    </xf>
    <xf numFmtId="165" fontId="4" fillId="0" borderId="15" xfId="21" applyFont="true" applyBorder="true" applyAlignment="true" applyProtection="false">
      <alignment horizontal="general" vertical="center" textRotation="0" wrapText="true" indent="0" shrinkToFit="false"/>
      <protection locked="true" hidden="false"/>
    </xf>
    <xf numFmtId="164" fontId="5" fillId="0" borderId="15" xfId="21" applyFont="true" applyBorder="true" applyAlignment="true" applyProtection="false">
      <alignment horizontal="right" vertical="center" textRotation="0" wrapText="true" indent="0" shrinkToFit="false"/>
      <protection locked="true" hidden="false"/>
    </xf>
    <xf numFmtId="167" fontId="4" fillId="3" borderId="16" xfId="21" applyFont="true" applyBorder="true" applyAlignment="true" applyProtection="true">
      <alignment horizontal="right" vertical="center" textRotation="0" wrapText="true" indent="0" shrinkToFit="false"/>
      <protection locked="false" hidden="false"/>
    </xf>
    <xf numFmtId="167" fontId="6" fillId="0" borderId="0" xfId="21" applyFont="true" applyBorder="true" applyAlignment="true" applyProtection="false">
      <alignment horizontal="right" vertical="center" textRotation="0" wrapText="false" indent="0" shrinkToFit="false"/>
      <protection locked="true" hidden="false"/>
    </xf>
    <xf numFmtId="164" fontId="5" fillId="0" borderId="7" xfId="21" applyFont="true" applyBorder="true" applyAlignment="true" applyProtection="false">
      <alignment horizontal="general" vertical="center" textRotation="0" wrapText="true" indent="0" shrinkToFit="false"/>
      <protection locked="true" hidden="false"/>
    </xf>
    <xf numFmtId="168" fontId="4" fillId="0" borderId="0" xfId="21" applyFont="true" applyBorder="true" applyAlignment="true" applyProtection="false">
      <alignment horizontal="left" vertical="center" textRotation="0" wrapText="true" indent="0" shrinkToFit="false"/>
      <protection locked="true" hidden="false"/>
    </xf>
    <xf numFmtId="164" fontId="5" fillId="0" borderId="0" xfId="21" applyFont="true" applyBorder="true" applyAlignment="true" applyProtection="false">
      <alignment horizontal="right" vertical="center" textRotation="0" wrapText="true" indent="0" shrinkToFit="false"/>
      <protection locked="true" hidden="false"/>
    </xf>
    <xf numFmtId="166" fontId="4" fillId="0" borderId="8" xfId="21" applyFont="true" applyBorder="true" applyAlignment="true" applyProtection="true">
      <alignment horizontal="right" vertical="center" textRotation="0" wrapText="true" indent="0" shrinkToFit="false"/>
      <protection locked="true" hidden="false"/>
    </xf>
    <xf numFmtId="166" fontId="6" fillId="0" borderId="0" xfId="21" applyFont="true" applyBorder="true" applyAlignment="true" applyProtection="true">
      <alignment horizontal="right" vertical="center" textRotation="0" wrapText="false" indent="0" shrinkToFit="false"/>
      <protection locked="true" hidden="false"/>
    </xf>
    <xf numFmtId="164" fontId="7" fillId="5" borderId="9" xfId="21" applyFont="true" applyBorder="true" applyAlignment="true" applyProtection="false">
      <alignment horizontal="center" vertical="center" textRotation="0" wrapText="true" indent="0" shrinkToFit="false"/>
      <protection locked="true" hidden="false"/>
    </xf>
    <xf numFmtId="169" fontId="7" fillId="5" borderId="10" xfId="21" applyFont="true" applyBorder="true" applyAlignment="true" applyProtection="true">
      <alignment horizontal="center" vertical="center" textRotation="0" wrapText="true" indent="0" shrinkToFit="false"/>
      <protection locked="true" hidden="false"/>
    </xf>
    <xf numFmtId="169" fontId="7" fillId="0" borderId="0" xfId="21" applyFont="true" applyBorder="true" applyAlignment="true" applyProtection="true">
      <alignment horizontal="center" vertical="center" textRotation="0" wrapText="false" indent="0" shrinkToFit="false"/>
      <protection locked="true" hidden="false"/>
    </xf>
    <xf numFmtId="164" fontId="5" fillId="0" borderId="0" xfId="21" applyFont="true" applyBorder="true" applyAlignment="true" applyProtection="false">
      <alignment horizontal="general" vertical="center" textRotation="0" wrapText="false" indent="0" shrinkToFit="false"/>
      <protection locked="true" hidden="false"/>
    </xf>
    <xf numFmtId="168" fontId="4" fillId="0" borderId="0" xfId="21" applyFont="true" applyBorder="true" applyAlignment="true" applyProtection="false">
      <alignment horizontal="left" vertical="center" textRotation="0" wrapText="false" indent="0" shrinkToFit="false"/>
      <protection locked="true" hidden="false"/>
    </xf>
    <xf numFmtId="168" fontId="4" fillId="0" borderId="0" xfId="21" applyFont="true" applyBorder="true" applyAlignment="true" applyProtection="false">
      <alignment horizontal="center" vertical="center" textRotation="0" wrapText="false" indent="0" shrinkToFit="false"/>
      <protection locked="true" hidden="false"/>
    </xf>
    <xf numFmtId="166" fontId="4" fillId="0" borderId="0" xfId="21" applyFont="true" applyBorder="true" applyAlignment="true" applyProtection="true">
      <alignment horizontal="right" vertical="center" textRotation="0" wrapText="false" indent="0" shrinkToFit="false"/>
      <protection locked="true" hidden="false"/>
    </xf>
    <xf numFmtId="164" fontId="5" fillId="6" borderId="6" xfId="21" applyFont="true" applyBorder="true" applyAlignment="true" applyProtection="false">
      <alignment horizontal="center" vertical="center" textRotation="0" wrapText="true" indent="0" shrinkToFit="false"/>
      <protection locked="true" hidden="false"/>
    </xf>
    <xf numFmtId="164" fontId="5" fillId="7" borderId="17" xfId="21" applyFont="true" applyBorder="true" applyAlignment="true" applyProtection="false">
      <alignment horizontal="center" vertical="center" textRotation="0" wrapText="true" indent="0" shrinkToFit="false"/>
      <protection locked="true" hidden="false"/>
    </xf>
    <xf numFmtId="164" fontId="5" fillId="7" borderId="18" xfId="21" applyFont="true" applyBorder="true" applyAlignment="true" applyProtection="false">
      <alignment horizontal="center" vertical="center" textRotation="0" wrapText="true" indent="0" shrinkToFit="false"/>
      <protection locked="true" hidden="false"/>
    </xf>
    <xf numFmtId="165" fontId="5" fillId="7" borderId="18" xfId="21" applyFont="true" applyBorder="true" applyAlignment="true" applyProtection="false">
      <alignment horizontal="center" vertical="center" textRotation="0" wrapText="true" indent="0" shrinkToFit="false"/>
      <protection locked="true" hidden="false"/>
    </xf>
    <xf numFmtId="165" fontId="5" fillId="7" borderId="19" xfId="21" applyFont="true" applyBorder="true" applyAlignment="true" applyProtection="false">
      <alignment horizontal="center" vertical="center" textRotation="0" wrapText="true" indent="0" shrinkToFit="false"/>
      <protection locked="true" hidden="false"/>
    </xf>
    <xf numFmtId="165" fontId="7" fillId="0" borderId="0" xfId="21" applyFont="true" applyBorder="true" applyAlignment="true" applyProtection="false">
      <alignment horizontal="center" vertical="center" textRotation="0" wrapText="false" indent="0" shrinkToFit="false"/>
      <protection locked="true" hidden="false"/>
    </xf>
    <xf numFmtId="165" fontId="4" fillId="0" borderId="0" xfId="21" applyFont="true" applyBorder="false" applyAlignment="true" applyProtection="false">
      <alignment horizontal="general" vertical="center" textRotation="0" wrapText="false" indent="0" shrinkToFit="false"/>
      <protection locked="true" hidden="false"/>
    </xf>
    <xf numFmtId="165" fontId="5" fillId="0" borderId="0" xfId="21" applyFont="true" applyBorder="true" applyAlignment="true" applyProtection="false">
      <alignment horizontal="right" vertical="center" textRotation="0" wrapText="false" indent="0" shrinkToFit="false"/>
      <protection locked="true" hidden="false"/>
    </xf>
    <xf numFmtId="164" fontId="5" fillId="8" borderId="20" xfId="21" applyFont="true" applyBorder="true" applyAlignment="true" applyProtection="false">
      <alignment horizontal="general" vertical="center" textRotation="0" wrapText="true" indent="0" shrinkToFit="false"/>
      <protection locked="true" hidden="false"/>
    </xf>
    <xf numFmtId="164" fontId="5" fillId="8" borderId="20" xfId="21" applyFont="true" applyBorder="true" applyAlignment="true" applyProtection="false">
      <alignment horizontal="center" vertical="center" textRotation="0" wrapText="true" indent="0" shrinkToFit="false"/>
      <protection locked="true" hidden="false"/>
    </xf>
    <xf numFmtId="165" fontId="5" fillId="8" borderId="20" xfId="21" applyFont="true" applyBorder="true" applyAlignment="true" applyProtection="false">
      <alignment horizontal="general" vertical="center" textRotation="0" wrapText="true" indent="0" shrinkToFit="false"/>
      <protection locked="true" hidden="false"/>
    </xf>
    <xf numFmtId="164" fontId="11" fillId="0" borderId="0" xfId="21" applyFont="true" applyBorder="false" applyAlignment="true" applyProtection="false">
      <alignment horizontal="right" vertical="center" textRotation="0" wrapText="false" indent="0" shrinkToFit="false"/>
      <protection locked="true" hidden="false"/>
    </xf>
    <xf numFmtId="164" fontId="5" fillId="9" borderId="4" xfId="21" applyFont="true" applyBorder="true" applyAlignment="true" applyProtection="false">
      <alignment horizontal="center" vertical="center" textRotation="0" wrapText="true" indent="0" shrinkToFit="false"/>
      <protection locked="true" hidden="false"/>
    </xf>
    <xf numFmtId="165" fontId="5" fillId="9" borderId="2" xfId="21" applyFont="true" applyBorder="true" applyAlignment="true" applyProtection="false">
      <alignment horizontal="left" vertical="center" textRotation="0" wrapText="true" indent="0" shrinkToFit="false"/>
      <protection locked="true" hidden="false"/>
    </xf>
    <xf numFmtId="165" fontId="5" fillId="9" borderId="3" xfId="21" applyFont="true" applyBorder="true" applyAlignment="true" applyProtection="true">
      <alignment horizontal="general" vertical="center" textRotation="0" wrapText="true" indent="0" shrinkToFit="false"/>
      <protection locked="true" hidden="false"/>
    </xf>
    <xf numFmtId="165" fontId="7" fillId="0" borderId="0" xfId="21" applyFont="true" applyBorder="true" applyAlignment="true" applyProtection="true">
      <alignment horizontal="left" vertical="center" textRotation="0" wrapText="false" indent="0" shrinkToFit="false"/>
      <protection locked="true" hidden="false"/>
    </xf>
    <xf numFmtId="170" fontId="4" fillId="0" borderId="21" xfId="21" applyFont="true" applyBorder="true" applyAlignment="true" applyProtection="false">
      <alignment horizontal="center" vertical="center" textRotation="0" wrapText="true" indent="0" shrinkToFit="false"/>
      <protection locked="true" hidden="false"/>
    </xf>
    <xf numFmtId="164" fontId="4" fillId="0" borderId="22" xfId="21" applyFont="true" applyBorder="true" applyAlignment="true" applyProtection="false">
      <alignment horizontal="center" vertical="center" textRotation="0" wrapText="true" indent="0" shrinkToFit="false"/>
      <protection locked="true" hidden="false"/>
    </xf>
    <xf numFmtId="164" fontId="4" fillId="0" borderId="22" xfId="21" applyFont="true" applyBorder="true" applyAlignment="true" applyProtection="false">
      <alignment horizontal="general" vertical="center" textRotation="0" wrapText="true" indent="0" shrinkToFit="false"/>
      <protection locked="true" hidden="false"/>
    </xf>
    <xf numFmtId="165" fontId="4" fillId="0" borderId="22" xfId="21" applyFont="true" applyBorder="true" applyAlignment="true" applyProtection="false">
      <alignment horizontal="right" vertical="center" textRotation="0" wrapText="true" indent="0" shrinkToFit="false"/>
      <protection locked="true" hidden="false"/>
    </xf>
    <xf numFmtId="165" fontId="4" fillId="3" borderId="22" xfId="21" applyFont="true" applyBorder="true" applyAlignment="true" applyProtection="true">
      <alignment horizontal="right" vertical="center" textRotation="0" wrapText="true" indent="0" shrinkToFit="false"/>
      <protection locked="false" hidden="false"/>
    </xf>
    <xf numFmtId="165" fontId="4" fillId="0" borderId="23" xfId="21" applyFont="true" applyBorder="true" applyAlignment="true" applyProtection="true">
      <alignment horizontal="general" vertical="center" textRotation="0" wrapText="true" indent="0" shrinkToFit="false"/>
      <protection locked="true" hidden="false"/>
    </xf>
    <xf numFmtId="171" fontId="6" fillId="0" borderId="0" xfId="21" applyFont="true" applyBorder="true" applyAlignment="true" applyProtection="false">
      <alignment horizontal="left" vertical="center" textRotation="0" wrapText="false" indent="0" shrinkToFit="false"/>
      <protection locked="true" hidden="false"/>
    </xf>
    <xf numFmtId="172" fontId="6" fillId="0" borderId="0" xfId="21" applyFont="true" applyBorder="true" applyAlignment="true" applyProtection="false">
      <alignment horizontal="general" vertical="center" textRotation="0" wrapText="false" indent="0" shrinkToFit="false"/>
      <protection locked="true" hidden="false"/>
    </xf>
    <xf numFmtId="170" fontId="4" fillId="0" borderId="24" xfId="21" applyFont="true" applyBorder="true" applyAlignment="true" applyProtection="false">
      <alignment horizontal="center" vertical="center" textRotation="0" wrapText="true" indent="0" shrinkToFit="false"/>
      <protection locked="true" hidden="false"/>
    </xf>
    <xf numFmtId="164" fontId="4" fillId="0" borderId="25" xfId="21" applyFont="true" applyBorder="true" applyAlignment="true" applyProtection="false">
      <alignment horizontal="center" vertical="center" textRotation="0" wrapText="true" indent="0" shrinkToFit="false"/>
      <protection locked="true" hidden="false"/>
    </xf>
    <xf numFmtId="164" fontId="4" fillId="0" borderId="25" xfId="21" applyFont="true" applyBorder="true" applyAlignment="true" applyProtection="false">
      <alignment horizontal="general" vertical="center" textRotation="0" wrapText="true" indent="0" shrinkToFit="false"/>
      <protection locked="true" hidden="false"/>
    </xf>
    <xf numFmtId="172" fontId="4" fillId="0" borderId="25" xfId="21" applyFont="true" applyBorder="true" applyAlignment="true" applyProtection="false">
      <alignment horizontal="center" vertical="center" textRotation="0" wrapText="true" indent="0" shrinkToFit="false"/>
      <protection locked="true" hidden="false"/>
    </xf>
    <xf numFmtId="165" fontId="4" fillId="0" borderId="25" xfId="21" applyFont="true" applyBorder="true" applyAlignment="true" applyProtection="false">
      <alignment horizontal="right" vertical="center" textRotation="0" wrapText="true" indent="0" shrinkToFit="false"/>
      <protection locked="true" hidden="false"/>
    </xf>
    <xf numFmtId="165" fontId="4" fillId="3" borderId="25" xfId="21" applyFont="true" applyBorder="true" applyAlignment="true" applyProtection="true">
      <alignment horizontal="right" vertical="center" textRotation="0" wrapText="true" indent="0" shrinkToFit="false"/>
      <protection locked="false" hidden="false"/>
    </xf>
    <xf numFmtId="165" fontId="4" fillId="0" borderId="26" xfId="21" applyFont="true" applyBorder="true" applyAlignment="true" applyProtection="true">
      <alignment horizontal="general" vertical="center" textRotation="0" wrapText="true" indent="0" shrinkToFit="false"/>
      <protection locked="true" hidden="false"/>
    </xf>
    <xf numFmtId="171" fontId="7" fillId="0" borderId="0" xfId="21" applyFont="true" applyBorder="true" applyAlignment="true" applyProtection="false">
      <alignment horizontal="left" vertical="center" textRotation="0" wrapText="false" indent="0" shrinkToFit="false"/>
      <protection locked="true" hidden="false"/>
    </xf>
    <xf numFmtId="164" fontId="7" fillId="0" borderId="0" xfId="21" applyFont="true" applyBorder="true" applyAlignment="true" applyProtection="false">
      <alignment horizontal="general" vertical="center" textRotation="0" wrapText="false" indent="0" shrinkToFit="false"/>
      <protection locked="true" hidden="false"/>
    </xf>
    <xf numFmtId="172" fontId="4" fillId="0" borderId="22" xfId="21" applyFont="true" applyBorder="true" applyAlignment="true" applyProtection="false">
      <alignment horizontal="center" vertical="center" textRotation="0" wrapText="true" indent="0" shrinkToFit="false"/>
      <protection locked="true" hidden="false"/>
    </xf>
    <xf numFmtId="165" fontId="12" fillId="9" borderId="3" xfId="21" applyFont="true" applyBorder="true" applyAlignment="true" applyProtection="true">
      <alignment horizontal="general" vertical="center" textRotation="0" wrapText="true" indent="0" shrinkToFit="false"/>
      <protection locked="true" hidden="false"/>
    </xf>
    <xf numFmtId="164" fontId="6" fillId="0" borderId="25" xfId="21" applyFont="true" applyBorder="true" applyAlignment="true" applyProtection="false">
      <alignment horizontal="center" vertical="center" textRotation="0" wrapText="true" indent="0" shrinkToFit="false"/>
      <protection locked="true" hidden="false"/>
    </xf>
    <xf numFmtId="172" fontId="6" fillId="0" borderId="25" xfId="21" applyFont="true" applyBorder="true" applyAlignment="true" applyProtection="false">
      <alignment horizontal="center" vertical="center" textRotation="0" wrapText="true" indent="0" shrinkToFit="false"/>
      <protection locked="true" hidden="false"/>
    </xf>
    <xf numFmtId="165" fontId="6" fillId="0" borderId="25" xfId="21" applyFont="true" applyBorder="true" applyAlignment="true" applyProtection="false">
      <alignment horizontal="right" vertical="center" textRotation="0" wrapText="true" indent="0" shrinkToFit="false"/>
      <protection locked="true" hidden="false"/>
    </xf>
    <xf numFmtId="165" fontId="6" fillId="0" borderId="26" xfId="21" applyFont="true" applyBorder="true" applyAlignment="true" applyProtection="true">
      <alignment horizontal="general" vertical="center" textRotation="0" wrapText="true" indent="0" shrinkToFit="false"/>
      <protection locked="true" hidden="false"/>
    </xf>
    <xf numFmtId="164" fontId="5" fillId="9" borderId="27" xfId="21" applyFont="true" applyBorder="true" applyAlignment="true" applyProtection="false">
      <alignment horizontal="center" vertical="center" textRotation="0" wrapText="true" indent="0" shrinkToFit="false"/>
      <protection locked="true" hidden="false"/>
    </xf>
    <xf numFmtId="165" fontId="5" fillId="9" borderId="28" xfId="21" applyFont="true" applyBorder="true" applyAlignment="true" applyProtection="false">
      <alignment horizontal="left" vertical="center" textRotation="0" wrapText="true" indent="0" shrinkToFit="false"/>
      <protection locked="true" hidden="false"/>
    </xf>
    <xf numFmtId="165" fontId="5" fillId="9" borderId="29" xfId="21" applyFont="true" applyBorder="true" applyAlignment="true" applyProtection="true">
      <alignment horizontal="general" vertical="center" textRotation="0" wrapText="true" indent="0" shrinkToFit="false"/>
      <protection locked="true" hidden="false"/>
    </xf>
    <xf numFmtId="164" fontId="5" fillId="10" borderId="30" xfId="21" applyFont="true" applyBorder="true" applyAlignment="true" applyProtection="false">
      <alignment horizontal="center" vertical="center" textRotation="0" wrapText="true" indent="0" shrinkToFit="false"/>
      <protection locked="true" hidden="false"/>
    </xf>
    <xf numFmtId="164" fontId="7" fillId="0" borderId="0" xfId="21" applyFont="true" applyBorder="false" applyAlignment="true" applyProtection="false">
      <alignment horizontal="general" vertical="center" textRotation="0" wrapText="false" indent="0" shrinkToFit="false"/>
      <protection locked="true" hidden="false"/>
    </xf>
    <xf numFmtId="165" fontId="4" fillId="0" borderId="0" xfId="21" applyFont="true" applyBorder="true" applyAlignment="true" applyProtection="false">
      <alignment horizontal="general" vertical="center" textRotation="0" wrapText="false" indent="0" shrinkToFit="false"/>
      <protection locked="true" hidden="false"/>
    </xf>
    <xf numFmtId="164" fontId="5" fillId="8" borderId="0" xfId="21" applyFont="true" applyBorder="true" applyAlignment="true" applyProtection="false">
      <alignment horizontal="general" vertical="center" textRotation="0" wrapText="true" indent="0" shrinkToFit="false"/>
      <protection locked="true" hidden="false"/>
    </xf>
    <xf numFmtId="164" fontId="5" fillId="8" borderId="0" xfId="21" applyFont="true" applyBorder="true" applyAlignment="true" applyProtection="false">
      <alignment horizontal="center" vertical="center" textRotation="0" wrapText="true" indent="0" shrinkToFit="false"/>
      <protection locked="true" hidden="false"/>
    </xf>
    <xf numFmtId="165" fontId="5" fillId="8" borderId="0" xfId="21" applyFont="true" applyBorder="true" applyAlignment="true" applyProtection="false">
      <alignment horizontal="general" vertical="center" textRotation="0" wrapText="true" indent="0" shrinkToFit="false"/>
      <protection locked="true" hidden="false"/>
    </xf>
    <xf numFmtId="164" fontId="5" fillId="9" borderId="31" xfId="21" applyFont="true" applyBorder="true" applyAlignment="true" applyProtection="false">
      <alignment horizontal="center" vertical="center" textRotation="0" wrapText="true" indent="0" shrinkToFit="false"/>
      <protection locked="true" hidden="false"/>
    </xf>
    <xf numFmtId="165" fontId="5" fillId="9" borderId="32" xfId="21" applyFont="true" applyBorder="true" applyAlignment="true" applyProtection="false">
      <alignment horizontal="left" vertical="center" textRotation="0" wrapText="true" indent="0" shrinkToFit="false"/>
      <protection locked="true" hidden="false"/>
    </xf>
    <xf numFmtId="165" fontId="5" fillId="9" borderId="33" xfId="21" applyFont="true" applyBorder="true" applyAlignment="true" applyProtection="true">
      <alignment horizontal="general" vertical="center" textRotation="0" wrapText="true" indent="0" shrinkToFit="false"/>
      <protection locked="true" hidden="false"/>
    </xf>
    <xf numFmtId="170" fontId="4" fillId="0" borderId="25" xfId="21" applyFont="true" applyBorder="true" applyAlignment="true" applyProtection="false">
      <alignment horizontal="center" vertical="center" textRotation="0" wrapText="true" indent="0" shrinkToFit="false"/>
      <protection locked="true" hidden="false"/>
    </xf>
    <xf numFmtId="165" fontId="4" fillId="0" borderId="25" xfId="21" applyFont="true" applyBorder="true" applyAlignment="true" applyProtection="true">
      <alignment horizontal="general" vertical="center" textRotation="0" wrapText="true" indent="0" shrinkToFit="false"/>
      <protection locked="true" hidden="false"/>
    </xf>
    <xf numFmtId="170" fontId="4" fillId="0" borderId="0" xfId="21" applyFont="true" applyBorder="true" applyAlignment="true" applyProtection="false">
      <alignment horizontal="center" vertical="center" textRotation="0" wrapText="true" indent="0" shrinkToFit="false"/>
      <protection locked="true" hidden="false"/>
    </xf>
    <xf numFmtId="164" fontId="4" fillId="0" borderId="0" xfId="21" applyFont="true" applyBorder="true" applyAlignment="true" applyProtection="false">
      <alignment horizontal="center" vertical="center" textRotation="0" wrapText="true" indent="0" shrinkToFit="false"/>
      <protection locked="true" hidden="false"/>
    </xf>
    <xf numFmtId="164" fontId="4" fillId="0" borderId="0" xfId="21" applyFont="true" applyBorder="true" applyAlignment="true" applyProtection="false">
      <alignment horizontal="general" vertical="center" textRotation="0" wrapText="true" indent="0" shrinkToFit="false"/>
      <protection locked="true" hidden="false"/>
    </xf>
    <xf numFmtId="165" fontId="4" fillId="0" borderId="0" xfId="21" applyFont="true" applyBorder="true" applyAlignment="true" applyProtection="false">
      <alignment horizontal="right" vertical="center" textRotation="0" wrapText="true" indent="0" shrinkToFit="false"/>
      <protection locked="true" hidden="false"/>
    </xf>
    <xf numFmtId="165" fontId="4" fillId="0" borderId="0" xfId="21" applyFont="true" applyBorder="true" applyAlignment="true" applyProtection="true">
      <alignment horizontal="general" vertical="center" textRotation="0" wrapText="true" indent="0" shrinkToFit="false"/>
      <protection locked="true" hidden="false"/>
    </xf>
    <xf numFmtId="164" fontId="6" fillId="0" borderId="0" xfId="0" applyFont="true" applyBorder="true" applyAlignment="false" applyProtection="false">
      <alignment horizontal="general" vertical="bottom" textRotation="0" wrapText="false" indent="0" shrinkToFit="false"/>
      <protection locked="true" hidden="false"/>
    </xf>
    <xf numFmtId="172" fontId="4" fillId="8" borderId="25" xfId="21" applyFont="true" applyBorder="true" applyAlignment="true" applyProtection="false">
      <alignment horizontal="center" vertical="center" textRotation="0" wrapText="true" indent="0" shrinkToFit="false"/>
      <protection locked="true" hidden="false"/>
    </xf>
    <xf numFmtId="164" fontId="6" fillId="11" borderId="25" xfId="21" applyFont="true" applyBorder="true" applyAlignment="true" applyProtection="false">
      <alignment horizontal="center" vertical="center" textRotation="0" wrapText="true" indent="0" shrinkToFit="false"/>
      <protection locked="true" hidden="false"/>
    </xf>
    <xf numFmtId="164" fontId="4" fillId="8" borderId="22" xfId="21" applyFont="true" applyBorder="true" applyAlignment="true" applyProtection="false">
      <alignment horizontal="center" vertical="center" textRotation="0" wrapText="true" indent="0" shrinkToFit="false"/>
      <protection locked="true" hidden="false"/>
    </xf>
    <xf numFmtId="164" fontId="6" fillId="11" borderId="22" xfId="21" applyFont="true" applyBorder="true" applyAlignment="true" applyProtection="false">
      <alignment horizontal="center" vertical="center" textRotation="0" wrapText="true" indent="0" shrinkToFit="false"/>
      <protection locked="true" hidden="false"/>
    </xf>
    <xf numFmtId="164" fontId="5" fillId="0" borderId="0" xfId="21" applyFont="true" applyBorder="true" applyAlignment="true" applyProtection="false">
      <alignment horizontal="general" vertical="center" textRotation="0" wrapText="true" indent="0" shrinkToFit="false"/>
      <protection locked="true" hidden="false"/>
    </xf>
    <xf numFmtId="164" fontId="5" fillId="0" borderId="0" xfId="21" applyFont="true" applyBorder="true" applyAlignment="true" applyProtection="false">
      <alignment horizontal="center" vertical="center" textRotation="0" wrapText="true" indent="0" shrinkToFit="false"/>
      <protection locked="true" hidden="false"/>
    </xf>
    <xf numFmtId="165" fontId="5" fillId="0" borderId="0" xfId="21" applyFont="true" applyBorder="true" applyAlignment="true" applyProtection="false">
      <alignment horizontal="general" vertical="center" textRotation="0" wrapText="true" indent="0" shrinkToFit="false"/>
      <protection locked="true" hidden="false"/>
    </xf>
    <xf numFmtId="165" fontId="5" fillId="12" borderId="2" xfId="21" applyFont="true" applyBorder="true" applyAlignment="true" applyProtection="false">
      <alignment horizontal="left" vertical="center" textRotation="0" wrapText="false" indent="0" shrinkToFit="false"/>
      <protection locked="true" hidden="false"/>
    </xf>
    <xf numFmtId="165" fontId="5" fillId="9" borderId="2" xfId="21" applyFont="true" applyBorder="true" applyAlignment="true" applyProtection="false">
      <alignment horizontal="general" vertical="center" textRotation="0" wrapText="true" indent="0" shrinkToFit="false"/>
      <protection locked="true" hidden="false"/>
    </xf>
    <xf numFmtId="165" fontId="4" fillId="9" borderId="2" xfId="21" applyFont="true" applyBorder="true" applyAlignment="true" applyProtection="false">
      <alignment horizontal="center" vertical="center" textRotation="0" wrapText="true" indent="0" shrinkToFit="false"/>
      <protection locked="true" hidden="false"/>
    </xf>
    <xf numFmtId="165" fontId="4" fillId="9" borderId="2" xfId="21" applyFont="true" applyBorder="true" applyAlignment="true" applyProtection="true">
      <alignment horizontal="center" vertical="center" textRotation="0" wrapText="true" indent="0" shrinkToFit="false"/>
      <protection locked="true" hidden="false"/>
    </xf>
    <xf numFmtId="165" fontId="4" fillId="9" borderId="2" xfId="21" applyFont="true" applyBorder="true" applyAlignment="true" applyProtection="false">
      <alignment horizontal="general" vertical="center" textRotation="0" wrapText="true" indent="0" shrinkToFit="false"/>
      <protection locked="true" hidden="false"/>
    </xf>
    <xf numFmtId="165" fontId="5" fillId="10" borderId="30" xfId="21" applyFont="true" applyBorder="true" applyAlignment="true" applyProtection="false">
      <alignment horizontal="center" vertical="center" textRotation="0" wrapText="true" indent="0" shrinkToFit="false"/>
      <protection locked="true" hidden="false"/>
    </xf>
    <xf numFmtId="165" fontId="5" fillId="9" borderId="2" xfId="21" applyFont="true" applyBorder="true" applyAlignment="true" applyProtection="false">
      <alignment horizontal="left" vertical="center" textRotation="0" wrapText="false" indent="0" shrinkToFit="false"/>
      <protection locked="true" hidden="false"/>
    </xf>
    <xf numFmtId="164" fontId="5" fillId="12" borderId="2" xfId="21" applyFont="true" applyBorder="true" applyAlignment="true" applyProtection="false">
      <alignment horizontal="general" vertical="center" textRotation="0" wrapText="true" indent="0" shrinkToFit="false"/>
      <protection locked="true" hidden="false"/>
    </xf>
    <xf numFmtId="165" fontId="13" fillId="0" borderId="0" xfId="21" applyFont="true" applyBorder="false" applyAlignment="true" applyProtection="false">
      <alignment horizontal="general" vertical="center" textRotation="0" wrapText="false" indent="0" shrinkToFit="false"/>
      <protection locked="true" hidden="false"/>
    </xf>
    <xf numFmtId="165" fontId="14" fillId="0" borderId="0" xfId="21" applyFont="true" applyBorder="true" applyAlignment="true" applyProtection="false">
      <alignment horizontal="right" vertical="center" textRotation="0" wrapText="false" indent="0" shrinkToFit="false"/>
      <protection locked="true" hidden="false"/>
    </xf>
    <xf numFmtId="164" fontId="4" fillId="0" borderId="34" xfId="21" applyFont="true" applyBorder="true" applyAlignment="true" applyProtection="false">
      <alignment horizontal="center" vertical="center" textRotation="0" wrapText="true" indent="0" shrinkToFit="false"/>
      <protection locked="true" hidden="false"/>
    </xf>
    <xf numFmtId="165" fontId="15" fillId="0" borderId="0" xfId="21" applyFont="true" applyBorder="true" applyAlignment="true" applyProtection="false">
      <alignment horizontal="general" vertical="center" textRotation="0" wrapText="false" indent="0" shrinkToFit="false"/>
      <protection locked="true" hidden="false"/>
    </xf>
    <xf numFmtId="165" fontId="16" fillId="0" borderId="0" xfId="21" applyFont="true" applyBorder="true" applyAlignment="true" applyProtection="false">
      <alignment horizontal="right" vertical="center" textRotation="0" wrapText="false" indent="0" shrinkToFit="false"/>
      <protection locked="true" hidden="false"/>
    </xf>
    <xf numFmtId="164" fontId="16" fillId="0" borderId="0" xfId="21" applyFont="true" applyBorder="true" applyAlignment="true" applyProtection="false">
      <alignment horizontal="general" vertical="center" textRotation="0" wrapText="true" indent="0" shrinkToFit="false"/>
      <protection locked="true" hidden="false"/>
    </xf>
    <xf numFmtId="164" fontId="16" fillId="0" borderId="0" xfId="21" applyFont="true" applyBorder="true" applyAlignment="true" applyProtection="false">
      <alignment horizontal="center" vertical="center" textRotation="0" wrapText="true" indent="0" shrinkToFit="false"/>
      <protection locked="true" hidden="false"/>
    </xf>
    <xf numFmtId="165" fontId="16" fillId="0" borderId="0" xfId="21" applyFont="true" applyBorder="true" applyAlignment="true" applyProtection="false">
      <alignment horizontal="general" vertical="center" textRotation="0" wrapText="true" indent="0" shrinkToFit="false"/>
      <protection locked="true" hidden="false"/>
    </xf>
    <xf numFmtId="164" fontId="17" fillId="0" borderId="0" xfId="21" applyFont="true" applyBorder="true" applyAlignment="true" applyProtection="false">
      <alignment horizontal="center" vertical="center" textRotation="0" wrapText="false" indent="0" shrinkToFit="false"/>
      <protection locked="true" hidden="false"/>
    </xf>
    <xf numFmtId="165" fontId="18" fillId="0" borderId="0" xfId="21" applyFont="true" applyBorder="true" applyAlignment="true" applyProtection="false">
      <alignment horizontal="general" vertical="center" textRotation="0" wrapText="false" indent="0" shrinkToFit="false"/>
      <protection locked="true" hidden="false"/>
    </xf>
    <xf numFmtId="164" fontId="18" fillId="0" borderId="0" xfId="0" applyFont="true" applyBorder="true" applyAlignment="false" applyProtection="false">
      <alignment horizontal="general" vertical="bottom" textRotation="0" wrapText="false" indent="0" shrinkToFit="false"/>
      <protection locked="true" hidden="false"/>
    </xf>
    <xf numFmtId="164" fontId="4" fillId="0" borderId="35" xfId="21" applyFont="true" applyBorder="true" applyAlignment="true" applyProtection="false">
      <alignment horizontal="center" vertical="center" textRotation="0" wrapText="true" indent="0" shrinkToFit="false"/>
      <protection locked="true" hidden="false"/>
    </xf>
    <xf numFmtId="164" fontId="4" fillId="0" borderId="35" xfId="21" applyFont="true" applyBorder="true" applyAlignment="true" applyProtection="false">
      <alignment horizontal="general" vertical="center" textRotation="0" wrapText="true" indent="0" shrinkToFit="false"/>
      <protection locked="true" hidden="false"/>
    </xf>
    <xf numFmtId="165" fontId="4" fillId="0" borderId="35" xfId="21" applyFont="true" applyBorder="true" applyAlignment="true" applyProtection="false">
      <alignment horizontal="right" vertical="center" textRotation="0" wrapText="true" indent="0" shrinkToFit="false"/>
      <protection locked="true" hidden="false"/>
    </xf>
    <xf numFmtId="165" fontId="4" fillId="3" borderId="35" xfId="21" applyFont="true" applyBorder="true" applyAlignment="true" applyProtection="true">
      <alignment horizontal="right" vertical="center" textRotation="0" wrapText="true" indent="0" shrinkToFit="false"/>
      <protection locked="false" hidden="false"/>
    </xf>
    <xf numFmtId="165" fontId="4" fillId="0" borderId="35" xfId="21" applyFont="true" applyBorder="true" applyAlignment="true" applyProtection="true">
      <alignment horizontal="general" vertical="center" textRotation="0" wrapText="true" indent="0" shrinkToFit="false"/>
      <protection locked="true" hidden="false"/>
    </xf>
    <xf numFmtId="172" fontId="19" fillId="0" borderId="0" xfId="21" applyFont="true" applyBorder="true" applyAlignment="true" applyProtection="false">
      <alignment horizontal="center" vertical="center" textRotation="0" wrapText="true" indent="0" shrinkToFit="false"/>
      <protection locked="true" hidden="false"/>
    </xf>
    <xf numFmtId="165" fontId="5" fillId="12" borderId="28" xfId="21" applyFont="true" applyBorder="true" applyAlignment="true" applyProtection="false">
      <alignment horizontal="left" vertical="center" textRotation="0" wrapText="true" indent="0" shrinkToFit="false"/>
      <protection locked="true" hidden="false"/>
    </xf>
    <xf numFmtId="164" fontId="7" fillId="0" borderId="0" xfId="15" applyFont="true" applyBorder="true" applyAlignment="true" applyProtection="true">
      <alignment horizontal="left" vertical="center" textRotation="0" wrapText="false" indent="0" shrinkToFit="false"/>
      <protection locked="true" hidden="false"/>
    </xf>
    <xf numFmtId="164" fontId="7" fillId="5" borderId="30" xfId="21" applyFont="true" applyBorder="true" applyAlignment="true" applyProtection="false">
      <alignment horizontal="center" vertical="center" textRotation="0" wrapText="true" indent="0" shrinkToFit="false"/>
      <protection locked="true" hidden="false"/>
    </xf>
    <xf numFmtId="164" fontId="5" fillId="9" borderId="36" xfId="21" applyFont="true" applyBorder="true" applyAlignment="true" applyProtection="false">
      <alignment horizontal="center" vertical="center" textRotation="0" wrapText="true" indent="0" shrinkToFit="false"/>
      <protection locked="true" hidden="false"/>
    </xf>
    <xf numFmtId="165" fontId="5" fillId="12" borderId="34" xfId="21" applyFont="true" applyBorder="true" applyAlignment="true" applyProtection="false">
      <alignment horizontal="left" vertical="center" textRotation="0" wrapText="false" indent="0" shrinkToFit="false"/>
      <protection locked="true" hidden="false"/>
    </xf>
    <xf numFmtId="165" fontId="5" fillId="9" borderId="34" xfId="21" applyFont="true" applyBorder="true" applyAlignment="true" applyProtection="false">
      <alignment horizontal="general" vertical="center" textRotation="0" wrapText="true" indent="0" shrinkToFit="false"/>
      <protection locked="true" hidden="false"/>
    </xf>
    <xf numFmtId="165" fontId="4" fillId="9" borderId="34" xfId="21" applyFont="true" applyBorder="true" applyAlignment="true" applyProtection="false">
      <alignment horizontal="center" vertical="center" textRotation="0" wrapText="true" indent="0" shrinkToFit="false"/>
      <protection locked="true" hidden="false"/>
    </xf>
    <xf numFmtId="165" fontId="4" fillId="9" borderId="34" xfId="21" applyFont="true" applyBorder="true" applyAlignment="true" applyProtection="true">
      <alignment horizontal="center" vertical="center" textRotation="0" wrapText="true" indent="0" shrinkToFit="false"/>
      <protection locked="true" hidden="false"/>
    </xf>
    <xf numFmtId="165" fontId="4" fillId="9" borderId="34" xfId="21" applyFont="true" applyBorder="true" applyAlignment="true" applyProtection="false">
      <alignment horizontal="general" vertical="center" textRotation="0" wrapText="true" indent="0" shrinkToFit="false"/>
      <protection locked="true" hidden="false"/>
    </xf>
    <xf numFmtId="165" fontId="5" fillId="9" borderId="37" xfId="21" applyFont="true" applyBorder="true" applyAlignment="true" applyProtection="true">
      <alignment horizontal="general" vertical="center" textRotation="0" wrapText="true" indent="0" shrinkToFit="false"/>
      <protection locked="true" hidden="false"/>
    </xf>
    <xf numFmtId="164" fontId="5" fillId="13" borderId="30" xfId="21" applyFont="true" applyBorder="true" applyAlignment="true" applyProtection="false">
      <alignment horizontal="left" vertical="center" textRotation="0" wrapText="true" indent="0" shrinkToFit="false"/>
      <protection locked="true" hidden="false"/>
    </xf>
    <xf numFmtId="164" fontId="5" fillId="9" borderId="7" xfId="21" applyFont="true" applyBorder="true" applyAlignment="true" applyProtection="false">
      <alignment horizontal="center" vertical="center" textRotation="0" wrapText="true" indent="0" shrinkToFit="false"/>
      <protection locked="true" hidden="false"/>
    </xf>
    <xf numFmtId="165" fontId="5" fillId="12" borderId="0" xfId="21" applyFont="true" applyBorder="true" applyAlignment="true" applyProtection="false">
      <alignment horizontal="left" vertical="center" textRotation="0" wrapText="false" indent="0" shrinkToFit="false"/>
      <protection locked="true" hidden="false"/>
    </xf>
    <xf numFmtId="165" fontId="5" fillId="9" borderId="0" xfId="21" applyFont="true" applyBorder="true" applyAlignment="true" applyProtection="false">
      <alignment horizontal="general" vertical="center" textRotation="0" wrapText="true" indent="0" shrinkToFit="false"/>
      <protection locked="true" hidden="false"/>
    </xf>
    <xf numFmtId="165" fontId="4" fillId="9" borderId="0" xfId="21" applyFont="true" applyBorder="true" applyAlignment="true" applyProtection="false">
      <alignment horizontal="center" vertical="center" textRotation="0" wrapText="true" indent="0" shrinkToFit="false"/>
      <protection locked="true" hidden="false"/>
    </xf>
    <xf numFmtId="165" fontId="4" fillId="9" borderId="0" xfId="21" applyFont="true" applyBorder="true" applyAlignment="true" applyProtection="true">
      <alignment horizontal="center" vertical="center" textRotation="0" wrapText="true" indent="0" shrinkToFit="false"/>
      <protection locked="true" hidden="false"/>
    </xf>
    <xf numFmtId="165" fontId="4" fillId="9" borderId="0" xfId="21" applyFont="true" applyBorder="true" applyAlignment="true" applyProtection="false">
      <alignment horizontal="general" vertical="center" textRotation="0" wrapText="true" indent="0" shrinkToFit="false"/>
      <protection locked="true" hidden="false"/>
    </xf>
    <xf numFmtId="165" fontId="5" fillId="9" borderId="8" xfId="21" applyFont="true" applyBorder="true" applyAlignment="true" applyProtection="true">
      <alignment horizontal="general" vertical="center" textRotation="0" wrapText="true" indent="0" shrinkToFit="false"/>
      <protection locked="true" hidden="false"/>
    </xf>
    <xf numFmtId="164" fontId="4" fillId="0" borderId="0" xfId="21" applyFont="true" applyBorder="true" applyAlignment="true" applyProtection="false">
      <alignment horizontal="center" vertical="center" textRotation="0" wrapText="false" indent="0" shrinkToFit="false"/>
      <protection locked="true" hidden="false"/>
    </xf>
    <xf numFmtId="164" fontId="5" fillId="9" borderId="1" xfId="21" applyFont="true" applyBorder="true" applyAlignment="true" applyProtection="false">
      <alignment horizontal="left" vertical="center" textRotation="0" wrapText="false" indent="0" shrinkToFit="false"/>
      <protection locked="true" hidden="false"/>
    </xf>
    <xf numFmtId="164" fontId="5" fillId="9" borderId="12" xfId="21" applyFont="true" applyBorder="true" applyAlignment="true" applyProtection="false">
      <alignment horizontal="left" vertical="center" textRotation="0" wrapText="false" indent="0" shrinkToFit="false"/>
      <protection locked="true" hidden="false"/>
    </xf>
    <xf numFmtId="169" fontId="5" fillId="9" borderId="13" xfId="21" applyFont="true" applyBorder="true" applyAlignment="true" applyProtection="true">
      <alignment horizontal="center" vertical="center" textRotation="0" wrapText="true" indent="0" shrinkToFit="false"/>
      <protection locked="true" hidden="false"/>
    </xf>
    <xf numFmtId="165" fontId="4" fillId="0" borderId="0" xfId="21" applyFont="true" applyBorder="true" applyAlignment="true" applyProtection="false">
      <alignment horizontal="center" vertical="center" textRotation="0" wrapText="true" indent="0" shrinkToFit="false"/>
      <protection locked="true" hidden="false"/>
    </xf>
    <xf numFmtId="165" fontId="4" fillId="0" borderId="0" xfId="21" applyFont="true" applyBorder="true" applyAlignment="true" applyProtection="false">
      <alignment horizontal="general" vertical="center" textRotation="0" wrapText="true" indent="0" shrinkToFit="false"/>
      <protection locked="true" hidden="false"/>
    </xf>
    <xf numFmtId="164" fontId="20" fillId="0" borderId="0" xfId="21" applyFont="true" applyBorder="false" applyAlignment="true" applyProtection="false">
      <alignment horizontal="general" vertical="center" textRotation="0" wrapText="false" indent="0" shrinkToFit="false"/>
      <protection locked="true" hidden="false"/>
    </xf>
    <xf numFmtId="164" fontId="20" fillId="0" borderId="0" xfId="21" applyFont="true" applyBorder="false" applyAlignment="true" applyProtection="false">
      <alignment horizontal="center" vertical="center" textRotation="0" wrapText="false" indent="0" shrinkToFit="false"/>
      <protection locked="true" hidden="false"/>
    </xf>
    <xf numFmtId="164" fontId="20" fillId="0" borderId="0" xfId="21" applyFont="true" applyBorder="false" applyAlignment="true" applyProtection="false">
      <alignment horizontal="general" vertical="center" textRotation="0" wrapText="true" indent="0" shrinkToFit="false"/>
      <protection locked="true" hidden="false"/>
    </xf>
    <xf numFmtId="165" fontId="20" fillId="0" borderId="0" xfId="21" applyFont="true" applyBorder="false" applyAlignment="true" applyProtection="false">
      <alignment horizontal="center" vertical="center" textRotation="0" wrapText="false" indent="0" shrinkToFit="false"/>
      <protection locked="true" hidden="false"/>
    </xf>
    <xf numFmtId="166" fontId="21" fillId="0" borderId="0" xfId="21" applyFont="true" applyBorder="true" applyAlignment="true" applyProtection="true">
      <alignment horizontal="general" vertical="center" textRotation="0" wrapText="false" indent="0" shrinkToFit="false"/>
      <protection locked="true" hidden="false"/>
    </xf>
    <xf numFmtId="165" fontId="20" fillId="0" borderId="0" xfId="21" applyFont="true" applyBorder="false" applyAlignment="true" applyProtection="false">
      <alignment horizontal="general" vertical="center" textRotation="0" wrapText="false" indent="0" shrinkToFit="false"/>
      <protection locked="true" hidden="false"/>
    </xf>
    <xf numFmtId="164" fontId="22" fillId="0" borderId="0" xfId="21" applyFont="true" applyBorder="true" applyAlignment="true" applyProtection="false">
      <alignment horizontal="general" vertical="center" textRotation="0" wrapText="false" indent="0" shrinkToFit="false"/>
      <protection locked="true" hidden="false"/>
    </xf>
    <xf numFmtId="164" fontId="22" fillId="2" borderId="1" xfId="21" applyFont="true" applyBorder="true" applyAlignment="true" applyProtection="false">
      <alignment horizontal="center" vertical="center" textRotation="0" wrapText="false" indent="0" shrinkToFit="false"/>
      <protection locked="true" hidden="false"/>
    </xf>
    <xf numFmtId="164" fontId="22" fillId="2" borderId="12" xfId="21" applyFont="true" applyBorder="true" applyAlignment="true" applyProtection="false">
      <alignment horizontal="center" vertical="center" textRotation="0" wrapText="false" indent="0" shrinkToFit="false"/>
      <protection locked="true" hidden="false"/>
    </xf>
    <xf numFmtId="164" fontId="22" fillId="2" borderId="12" xfId="21" applyFont="true" applyBorder="true" applyAlignment="true" applyProtection="false">
      <alignment horizontal="general" vertical="center" textRotation="0" wrapText="true" indent="0" shrinkToFit="false"/>
      <protection locked="true" hidden="false"/>
    </xf>
    <xf numFmtId="165" fontId="22" fillId="2" borderId="12" xfId="21" applyFont="true" applyBorder="true" applyAlignment="true" applyProtection="false">
      <alignment horizontal="general" vertical="center" textRotation="0" wrapText="false" indent="0" shrinkToFit="false"/>
      <protection locked="true" hidden="false"/>
    </xf>
    <xf numFmtId="165" fontId="22" fillId="2" borderId="13" xfId="21" applyFont="true" applyBorder="true" applyAlignment="true" applyProtection="false">
      <alignment horizontal="general" vertical="center" textRotation="0" wrapText="false" indent="0" shrinkToFit="false"/>
      <protection locked="true" hidden="false"/>
    </xf>
    <xf numFmtId="164" fontId="20" fillId="0" borderId="0" xfId="21" applyFont="true" applyBorder="true" applyAlignment="true" applyProtection="false">
      <alignment horizontal="general" vertical="center" textRotation="0" wrapText="false" indent="0" shrinkToFit="false"/>
      <protection locked="true" hidden="false"/>
    </xf>
    <xf numFmtId="164" fontId="20" fillId="0" borderId="4" xfId="21" applyFont="true" applyBorder="true" applyAlignment="true" applyProtection="false">
      <alignment horizontal="general" vertical="center" textRotation="0" wrapText="false" indent="0" shrinkToFit="false"/>
      <protection locked="true" hidden="false"/>
    </xf>
    <xf numFmtId="164" fontId="23" fillId="0" borderId="3" xfId="21" applyFont="true" applyBorder="true" applyAlignment="true" applyProtection="false">
      <alignment horizontal="general" vertical="center" textRotation="0" wrapText="true" indent="0" shrinkToFit="false"/>
      <protection locked="true" hidden="false"/>
    </xf>
    <xf numFmtId="164" fontId="8" fillId="0" borderId="5" xfId="21" applyFont="true" applyBorder="true" applyAlignment="true" applyProtection="false">
      <alignment horizontal="center" vertical="center" textRotation="0" wrapText="true" indent="0" shrinkToFit="false"/>
      <protection locked="true" hidden="false"/>
    </xf>
    <xf numFmtId="164" fontId="24" fillId="0" borderId="6" xfId="21" applyFont="true" applyBorder="true" applyAlignment="true" applyProtection="false">
      <alignment horizontal="center" vertical="center" textRotation="0" wrapText="true" indent="0" shrinkToFit="false"/>
      <protection locked="true" hidden="false"/>
    </xf>
    <xf numFmtId="164" fontId="9" fillId="0" borderId="6" xfId="21" applyFont="true" applyBorder="true" applyAlignment="true" applyProtection="false">
      <alignment horizontal="center" vertical="center" textRotation="0" wrapText="true" indent="0" shrinkToFit="false"/>
      <protection locked="true" hidden="false"/>
    </xf>
    <xf numFmtId="164" fontId="20" fillId="0" borderId="7" xfId="21" applyFont="true" applyBorder="true" applyAlignment="true" applyProtection="false">
      <alignment horizontal="general" vertical="center" textRotation="0" wrapText="false" indent="0" shrinkToFit="false"/>
      <protection locked="true" hidden="false"/>
    </xf>
    <xf numFmtId="164" fontId="23" fillId="0" borderId="8" xfId="21" applyFont="true" applyBorder="true" applyAlignment="true" applyProtection="false">
      <alignment horizontal="general" vertical="center" textRotation="0" wrapText="true" indent="0" shrinkToFit="false"/>
      <protection locked="true" hidden="false"/>
    </xf>
    <xf numFmtId="164" fontId="10" fillId="0" borderId="6" xfId="21" applyFont="true" applyBorder="true" applyAlignment="true" applyProtection="false">
      <alignment horizontal="center" vertical="center" textRotation="0" wrapText="true" indent="0" shrinkToFit="false"/>
      <protection locked="true" hidden="false"/>
    </xf>
    <xf numFmtId="164" fontId="16" fillId="0" borderId="9" xfId="21" applyFont="true" applyBorder="true" applyAlignment="true" applyProtection="false">
      <alignment horizontal="general" vertical="center" textRotation="0" wrapText="true" indent="0" shrinkToFit="false"/>
      <protection locked="true" hidden="false"/>
    </xf>
    <xf numFmtId="164" fontId="16" fillId="0" borderId="10" xfId="21" applyFont="true" applyBorder="true" applyAlignment="true" applyProtection="false">
      <alignment horizontal="general" vertical="center" textRotation="0" wrapText="true" indent="0" shrinkToFit="false"/>
      <protection locked="true" hidden="false"/>
    </xf>
    <xf numFmtId="164" fontId="4" fillId="0" borderId="11" xfId="21" applyFont="true" applyBorder="true" applyAlignment="true" applyProtection="false">
      <alignment horizontal="center" vertical="center" textRotation="0" wrapText="true" indent="0" shrinkToFit="false"/>
      <protection locked="true" hidden="false"/>
    </xf>
    <xf numFmtId="164" fontId="10" fillId="0" borderId="6" xfId="21" applyFont="true" applyBorder="true" applyAlignment="true" applyProtection="false">
      <alignment horizontal="center" vertical="center" textRotation="0" wrapText="false" indent="0" shrinkToFit="false"/>
      <protection locked="true" hidden="false"/>
    </xf>
    <xf numFmtId="166" fontId="10" fillId="0" borderId="6" xfId="21" applyFont="true" applyBorder="true" applyAlignment="true" applyProtection="true">
      <alignment horizontal="center" vertical="center" textRotation="0" wrapText="true" indent="0" shrinkToFit="false"/>
      <protection locked="true" hidden="false"/>
    </xf>
    <xf numFmtId="164" fontId="24" fillId="0" borderId="0" xfId="21" applyFont="true" applyBorder="true" applyAlignment="true" applyProtection="false">
      <alignment horizontal="general" vertical="center" textRotation="0" wrapText="false" indent="0" shrinkToFit="false"/>
      <protection locked="true" hidden="false"/>
    </xf>
    <xf numFmtId="164" fontId="5" fillId="0" borderId="4" xfId="21" applyFont="true" applyBorder="true" applyAlignment="true" applyProtection="false">
      <alignment horizontal="general" vertical="center" textRotation="0" wrapText="true" indent="0" shrinkToFit="false"/>
      <protection locked="true" hidden="false"/>
    </xf>
    <xf numFmtId="164" fontId="5" fillId="0" borderId="2" xfId="21" applyFont="true" applyBorder="true" applyAlignment="true" applyProtection="false">
      <alignment horizontal="general" vertical="center" textRotation="0" wrapText="false" indent="0" shrinkToFit="false"/>
      <protection locked="true" hidden="false"/>
    </xf>
    <xf numFmtId="164" fontId="5" fillId="0" borderId="2" xfId="21" applyFont="true" applyBorder="true" applyAlignment="true" applyProtection="false">
      <alignment horizontal="center" vertical="center" textRotation="0" wrapText="false" indent="0" shrinkToFit="false"/>
      <protection locked="true" hidden="false"/>
    </xf>
    <xf numFmtId="164" fontId="5" fillId="0" borderId="2" xfId="21" applyFont="true" applyBorder="true" applyAlignment="true" applyProtection="false">
      <alignment horizontal="right" vertical="center" textRotation="0" wrapText="true" indent="0" shrinkToFit="false"/>
      <protection locked="true" hidden="false"/>
    </xf>
    <xf numFmtId="167" fontId="4" fillId="0" borderId="3" xfId="21" applyFont="true" applyBorder="true" applyAlignment="true" applyProtection="false">
      <alignment horizontal="right" vertical="center" textRotation="0" wrapText="false" indent="0" shrinkToFit="false"/>
      <protection locked="true" hidden="false"/>
    </xf>
    <xf numFmtId="164" fontId="5" fillId="0" borderId="0" xfId="21" applyFont="true" applyBorder="true" applyAlignment="true" applyProtection="false">
      <alignment horizontal="center" vertical="center" textRotation="0" wrapText="false" indent="0" shrinkToFit="false"/>
      <protection locked="true" hidden="false"/>
    </xf>
    <xf numFmtId="164" fontId="25" fillId="5" borderId="30" xfId="21" applyFont="true" applyBorder="true" applyAlignment="true" applyProtection="false">
      <alignment horizontal="center" vertical="center" textRotation="0" wrapText="false" indent="0" shrinkToFit="false"/>
      <protection locked="true" hidden="false"/>
    </xf>
    <xf numFmtId="164" fontId="5" fillId="8" borderId="38" xfId="21" applyFont="true" applyBorder="true" applyAlignment="true" applyProtection="false">
      <alignment horizontal="center" vertical="center" textRotation="0" wrapText="true" indent="0" shrinkToFit="false"/>
      <protection locked="true" hidden="false"/>
    </xf>
    <xf numFmtId="165" fontId="4" fillId="8" borderId="39" xfId="21" applyFont="true" applyBorder="true" applyAlignment="true" applyProtection="false">
      <alignment horizontal="center" vertical="center" textRotation="0" wrapText="true" indent="0" shrinkToFit="false"/>
      <protection locked="true" hidden="false"/>
    </xf>
    <xf numFmtId="165" fontId="4" fillId="8" borderId="40" xfId="21" applyFont="true" applyBorder="true" applyAlignment="true" applyProtection="false">
      <alignment horizontal="general" vertical="center" textRotation="0" wrapText="false" indent="0" shrinkToFit="false"/>
      <protection locked="true" hidden="false"/>
    </xf>
    <xf numFmtId="165" fontId="4" fillId="8" borderId="40" xfId="21" applyFont="true" applyBorder="true" applyAlignment="true" applyProtection="false">
      <alignment horizontal="center" vertical="center" textRotation="0" wrapText="false" indent="0" shrinkToFit="false"/>
      <protection locked="true" hidden="false"/>
    </xf>
    <xf numFmtId="166" fontId="4" fillId="8" borderId="41" xfId="21" applyFont="true" applyBorder="true" applyAlignment="true" applyProtection="true">
      <alignment horizontal="center" vertical="center" textRotation="0" wrapText="false" indent="0" shrinkToFit="false"/>
      <protection locked="true" hidden="false"/>
    </xf>
    <xf numFmtId="174" fontId="4" fillId="8" borderId="42" xfId="21" applyFont="true" applyBorder="true" applyAlignment="true" applyProtection="false">
      <alignment horizontal="center" vertical="center" textRotation="0" wrapText="false" indent="0" shrinkToFit="false"/>
      <protection locked="true" hidden="false"/>
    </xf>
    <xf numFmtId="164" fontId="5" fillId="8" borderId="24" xfId="21" applyFont="true" applyBorder="true" applyAlignment="true" applyProtection="false">
      <alignment horizontal="center" vertical="center" textRotation="0" wrapText="true" indent="0" shrinkToFit="false"/>
      <protection locked="true" hidden="false"/>
    </xf>
    <xf numFmtId="165" fontId="4" fillId="8" borderId="43" xfId="21" applyFont="true" applyBorder="true" applyAlignment="true" applyProtection="false">
      <alignment horizontal="center" vertical="center" textRotation="0" wrapText="true" indent="0" shrinkToFit="false"/>
      <protection locked="true" hidden="false"/>
    </xf>
    <xf numFmtId="165" fontId="4" fillId="8" borderId="34" xfId="21" applyFont="true" applyBorder="true" applyAlignment="true" applyProtection="false">
      <alignment horizontal="general" vertical="center" textRotation="0" wrapText="false" indent="0" shrinkToFit="false"/>
      <protection locked="true" hidden="false"/>
    </xf>
    <xf numFmtId="165" fontId="4" fillId="8" borderId="34" xfId="21" applyFont="true" applyBorder="true" applyAlignment="true" applyProtection="false">
      <alignment horizontal="center" vertical="center" textRotation="0" wrapText="false" indent="0" shrinkToFit="false"/>
      <protection locked="true" hidden="false"/>
    </xf>
    <xf numFmtId="166" fontId="4" fillId="8" borderId="25" xfId="21" applyFont="true" applyBorder="true" applyAlignment="true" applyProtection="true">
      <alignment horizontal="center" vertical="center" textRotation="0" wrapText="false" indent="0" shrinkToFit="false"/>
      <protection locked="true" hidden="false"/>
    </xf>
    <xf numFmtId="174" fontId="4" fillId="8" borderId="26" xfId="21" applyFont="true" applyBorder="true" applyAlignment="true" applyProtection="false">
      <alignment horizontal="center" vertical="center" textRotation="0" wrapText="false" indent="0" shrinkToFit="false"/>
      <protection locked="true" hidden="false"/>
    </xf>
    <xf numFmtId="165" fontId="5" fillId="8" borderId="34" xfId="21" applyFont="true" applyBorder="true" applyAlignment="true" applyProtection="false">
      <alignment horizontal="general" vertical="center" textRotation="0" wrapText="false" indent="0" shrinkToFit="false"/>
      <protection locked="true" hidden="false"/>
    </xf>
    <xf numFmtId="166" fontId="6" fillId="8" borderId="25" xfId="21" applyFont="true" applyBorder="true" applyAlignment="true" applyProtection="true">
      <alignment horizontal="center" vertical="center" textRotation="0" wrapText="false" indent="0" shrinkToFit="false"/>
      <protection locked="true" hidden="false"/>
    </xf>
    <xf numFmtId="174" fontId="6" fillId="8" borderId="26" xfId="21" applyFont="true" applyBorder="true" applyAlignment="true" applyProtection="false">
      <alignment horizontal="center" vertical="center" textRotation="0" wrapText="false" indent="0" shrinkToFit="false"/>
      <protection locked="true" hidden="false"/>
    </xf>
    <xf numFmtId="170" fontId="4" fillId="0" borderId="0" xfId="21" applyFont="true" applyBorder="false" applyAlignment="true" applyProtection="false">
      <alignment horizontal="general" vertical="center" textRotation="0" wrapText="false" indent="0" shrinkToFit="false"/>
      <protection locked="true" hidden="false"/>
    </xf>
    <xf numFmtId="164" fontId="5" fillId="0" borderId="24" xfId="21" applyFont="true" applyBorder="true" applyAlignment="true" applyProtection="false">
      <alignment horizontal="center" vertical="center" textRotation="0" wrapText="true" indent="0" shrinkToFit="false"/>
      <protection locked="true" hidden="false"/>
    </xf>
    <xf numFmtId="165" fontId="4" fillId="0" borderId="43" xfId="21" applyFont="true" applyBorder="true" applyAlignment="true" applyProtection="false">
      <alignment horizontal="center" vertical="center" textRotation="0" wrapText="true" indent="0" shrinkToFit="false"/>
      <protection locked="true" hidden="false"/>
    </xf>
    <xf numFmtId="165" fontId="4" fillId="0" borderId="34" xfId="21" applyFont="true" applyBorder="true" applyAlignment="true" applyProtection="false">
      <alignment horizontal="center" vertical="center" textRotation="0" wrapText="false" indent="0" shrinkToFit="false"/>
      <protection locked="true" hidden="false"/>
    </xf>
    <xf numFmtId="165" fontId="4" fillId="8" borderId="44" xfId="21" applyFont="true" applyBorder="true" applyAlignment="true" applyProtection="false">
      <alignment horizontal="left" vertical="center" textRotation="0" wrapText="true" indent="0" shrinkToFit="false"/>
      <protection locked="true" hidden="false"/>
    </xf>
    <xf numFmtId="164" fontId="23" fillId="8" borderId="45" xfId="21" applyFont="true" applyBorder="true" applyAlignment="true" applyProtection="false">
      <alignment horizontal="right" vertical="center" textRotation="0" wrapText="true" indent="0" shrinkToFit="false"/>
      <protection locked="true" hidden="false"/>
    </xf>
    <xf numFmtId="166" fontId="9" fillId="8" borderId="22" xfId="21" applyFont="true" applyBorder="true" applyAlignment="true" applyProtection="true">
      <alignment horizontal="center" vertical="center" textRotation="0" wrapText="false" indent="0" shrinkToFit="false"/>
      <protection locked="true" hidden="false"/>
    </xf>
    <xf numFmtId="169" fontId="9" fillId="8" borderId="23" xfId="21" applyFont="true" applyBorder="true" applyAlignment="true" applyProtection="true">
      <alignment horizontal="center" vertical="center" textRotation="0" wrapText="false" indent="0" shrinkToFit="false"/>
      <protection locked="true" hidden="false"/>
    </xf>
    <xf numFmtId="164" fontId="26" fillId="0" borderId="0" xfId="21" applyFont="true" applyBorder="false" applyAlignment="true" applyProtection="false">
      <alignment horizontal="general" vertical="center" textRotation="0" wrapText="false" indent="0" shrinkToFit="false"/>
      <protection locked="true" hidden="false"/>
    </xf>
    <xf numFmtId="164" fontId="27" fillId="0" borderId="0" xfId="21" applyFont="true" applyBorder="true" applyAlignment="true" applyProtection="false">
      <alignment horizontal="general" vertical="center" textRotation="0" wrapText="false" indent="0" shrinkToFit="false"/>
      <protection locked="true" hidden="false"/>
    </xf>
    <xf numFmtId="164" fontId="26" fillId="0" borderId="0" xfId="21" applyFont="true" applyBorder="true" applyAlignment="true" applyProtection="false">
      <alignment horizontal="general" vertical="center" textRotation="0" wrapText="false" indent="0" shrinkToFit="false"/>
      <protection locked="true" hidden="false"/>
    </xf>
    <xf numFmtId="164" fontId="28" fillId="0" borderId="0" xfId="21" applyFont="true" applyBorder="true" applyAlignment="true" applyProtection="false">
      <alignment horizontal="general" vertical="center" textRotation="0" wrapText="false" indent="0" shrinkToFit="false"/>
      <protection locked="true" hidden="false"/>
    </xf>
    <xf numFmtId="164" fontId="5" fillId="0" borderId="9" xfId="21" applyFont="true" applyBorder="true" applyAlignment="true" applyProtection="false">
      <alignment horizontal="general" vertical="center" textRotation="0" wrapText="true" indent="0" shrinkToFit="false"/>
      <protection locked="true" hidden="false"/>
    </xf>
    <xf numFmtId="164" fontId="4" fillId="0" borderId="20" xfId="21" applyFont="true" applyBorder="true" applyAlignment="true" applyProtection="false">
      <alignment horizontal="general" vertical="center" textRotation="0" wrapText="false" indent="0" shrinkToFit="false"/>
      <protection locked="true" hidden="false"/>
    </xf>
    <xf numFmtId="164" fontId="5" fillId="0" borderId="20" xfId="21" applyFont="true" applyBorder="true" applyAlignment="true" applyProtection="false">
      <alignment horizontal="general" vertical="center" textRotation="0" wrapText="true" indent="0" shrinkToFit="false"/>
      <protection locked="true" hidden="false"/>
    </xf>
    <xf numFmtId="164" fontId="5" fillId="0" borderId="20" xfId="21" applyFont="true" applyBorder="true" applyAlignment="true" applyProtection="false">
      <alignment horizontal="general" vertical="center" textRotation="0" wrapText="false" indent="0" shrinkToFit="false"/>
      <protection locked="true" hidden="false"/>
    </xf>
    <xf numFmtId="164" fontId="5" fillId="0" borderId="20" xfId="21" applyFont="true" applyBorder="true" applyAlignment="true" applyProtection="false">
      <alignment horizontal="right" vertical="center" textRotation="0" wrapText="false" indent="0" shrinkToFit="false"/>
      <protection locked="true" hidden="false"/>
    </xf>
    <xf numFmtId="166" fontId="4" fillId="0" borderId="10" xfId="21" applyFont="true" applyBorder="true" applyAlignment="true" applyProtection="true">
      <alignment horizontal="right" vertical="center" textRotation="0" wrapText="true" indent="0" shrinkToFit="false"/>
      <protection locked="true" hidden="false"/>
    </xf>
    <xf numFmtId="164" fontId="25" fillId="5" borderId="5" xfId="21" applyFont="true" applyBorder="true" applyAlignment="true" applyProtection="false">
      <alignment horizontal="center" vertical="center" textRotation="0" wrapText="false" indent="0" shrinkToFit="false"/>
      <protection locked="true" hidden="false"/>
    </xf>
    <xf numFmtId="164" fontId="9" fillId="14" borderId="25" xfId="21" applyFont="true" applyBorder="true" applyAlignment="true" applyProtection="false">
      <alignment horizontal="center" vertical="center" textRotation="0" wrapText="true" indent="0" shrinkToFit="false"/>
      <protection locked="true" hidden="false"/>
    </xf>
    <xf numFmtId="165" fontId="5" fillId="14" borderId="25" xfId="21" applyFont="true" applyBorder="true" applyAlignment="true" applyProtection="false">
      <alignment horizontal="center" vertical="center" textRotation="0" wrapText="false" indent="0" shrinkToFit="false"/>
      <protection locked="true" hidden="false"/>
    </xf>
    <xf numFmtId="165" fontId="5" fillId="15" borderId="25" xfId="21" applyFont="true" applyBorder="true" applyAlignment="true" applyProtection="false">
      <alignment horizontal="center" vertical="center" textRotation="0" wrapText="false" indent="0" shrinkToFit="false"/>
      <protection locked="true" hidden="false"/>
    </xf>
    <xf numFmtId="165" fontId="5" fillId="15" borderId="25" xfId="21" applyFont="true" applyBorder="true" applyAlignment="true" applyProtection="false">
      <alignment horizontal="center" vertical="center" textRotation="0" wrapText="true" indent="0" shrinkToFit="false"/>
      <protection locked="true" hidden="false"/>
    </xf>
    <xf numFmtId="174" fontId="5" fillId="15" borderId="25" xfId="21" applyFont="true" applyBorder="true" applyAlignment="true" applyProtection="false">
      <alignment horizontal="center" vertical="center" textRotation="0" wrapText="false" indent="0" shrinkToFit="false"/>
      <protection locked="true" hidden="false"/>
    </xf>
    <xf numFmtId="164" fontId="5" fillId="0" borderId="25" xfId="21" applyFont="true" applyBorder="true" applyAlignment="true" applyProtection="false">
      <alignment horizontal="center" vertical="center" textRotation="0" wrapText="true" indent="0" shrinkToFit="false"/>
      <protection locked="true" hidden="false"/>
    </xf>
    <xf numFmtId="165" fontId="5" fillId="0" borderId="25" xfId="21" applyFont="true" applyBorder="true" applyAlignment="true" applyProtection="false">
      <alignment horizontal="left" vertical="center" textRotation="0" wrapText="true" indent="0" shrinkToFit="false"/>
      <protection locked="true" hidden="false"/>
    </xf>
    <xf numFmtId="174" fontId="4" fillId="0" borderId="25" xfId="21" applyFont="true" applyBorder="true" applyAlignment="true" applyProtection="false">
      <alignment horizontal="center" vertical="center" textRotation="0" wrapText="false" indent="0" shrinkToFit="false"/>
      <protection locked="true" hidden="false"/>
    </xf>
    <xf numFmtId="174" fontId="5" fillId="0" borderId="25" xfId="21" applyFont="true" applyBorder="true" applyAlignment="true" applyProtection="false">
      <alignment horizontal="center" vertical="center" textRotation="0" wrapText="false" indent="0" shrinkToFit="false"/>
      <protection locked="true" hidden="false"/>
    </xf>
    <xf numFmtId="174" fontId="6" fillId="0" borderId="0" xfId="21" applyFont="true" applyBorder="false" applyAlignment="true" applyProtection="false">
      <alignment horizontal="general" vertical="center" textRotation="0" wrapText="false" indent="0" shrinkToFit="false"/>
      <protection locked="true" hidden="false"/>
    </xf>
    <xf numFmtId="166" fontId="6" fillId="0" borderId="0" xfId="21" applyFont="true" applyBorder="false" applyAlignment="true" applyProtection="false">
      <alignment horizontal="general" vertical="center" textRotation="0" wrapText="false" indent="0" shrinkToFit="false"/>
      <protection locked="true" hidden="false"/>
    </xf>
    <xf numFmtId="164" fontId="7" fillId="0" borderId="25" xfId="21" applyFont="true" applyBorder="true" applyAlignment="true" applyProtection="false">
      <alignment horizontal="center" vertical="center" textRotation="0" wrapText="true" indent="0" shrinkToFit="false"/>
      <protection locked="true" hidden="false"/>
    </xf>
    <xf numFmtId="165" fontId="7" fillId="0" borderId="25" xfId="21" applyFont="true" applyBorder="true" applyAlignment="true" applyProtection="false">
      <alignment horizontal="left" vertical="center" textRotation="0" wrapText="true" indent="0" shrinkToFit="false"/>
      <protection locked="true" hidden="false"/>
    </xf>
    <xf numFmtId="174" fontId="6" fillId="0" borderId="25" xfId="21" applyFont="true" applyBorder="true" applyAlignment="true" applyProtection="false">
      <alignment horizontal="center" vertical="center" textRotation="0" wrapText="false" indent="0" shrinkToFit="false"/>
      <protection locked="true" hidden="false"/>
    </xf>
    <xf numFmtId="174" fontId="7" fillId="0" borderId="25" xfId="21" applyFont="true" applyBorder="true" applyAlignment="true" applyProtection="false">
      <alignment horizontal="center" vertical="center" textRotation="0" wrapText="false" indent="0" shrinkToFit="false"/>
      <protection locked="true" hidden="false"/>
    </xf>
    <xf numFmtId="165" fontId="4" fillId="0" borderId="0" xfId="21" applyFont="true" applyBorder="true" applyAlignment="true" applyProtection="false">
      <alignment horizontal="center" vertical="center" textRotation="0" wrapText="false" indent="0" shrinkToFit="false"/>
      <protection locked="true" hidden="false"/>
    </xf>
    <xf numFmtId="174" fontId="4" fillId="0" borderId="0" xfId="21" applyFont="true" applyBorder="true" applyAlignment="true" applyProtection="false">
      <alignment horizontal="center" vertical="center" textRotation="0" wrapText="false" indent="0" shrinkToFit="false"/>
      <protection locked="true" hidden="false"/>
    </xf>
    <xf numFmtId="174" fontId="5" fillId="14" borderId="25" xfId="21" applyFont="true" applyBorder="true" applyAlignment="true" applyProtection="false">
      <alignment horizontal="center" vertical="center" textRotation="0" wrapText="false" indent="0" shrinkToFit="false"/>
      <protection locked="true" hidden="false"/>
    </xf>
    <xf numFmtId="174" fontId="8" fillId="14" borderId="25" xfId="21" applyFont="true" applyBorder="true" applyAlignment="true" applyProtection="false">
      <alignment horizontal="center" vertical="center" textRotation="0" wrapText="false" indent="0" shrinkToFit="false"/>
      <protection locked="true" hidden="false"/>
    </xf>
    <xf numFmtId="164" fontId="4" fillId="2" borderId="1" xfId="21" applyFont="true" applyBorder="true" applyAlignment="true" applyProtection="false">
      <alignment horizontal="center" vertical="center" textRotation="0" wrapText="false" indent="0" shrinkToFit="false"/>
      <protection locked="true" hidden="false"/>
    </xf>
    <xf numFmtId="164" fontId="4" fillId="2" borderId="12" xfId="21" applyFont="true" applyBorder="true" applyAlignment="true" applyProtection="false">
      <alignment horizontal="center" vertical="center" textRotation="0" wrapText="false" indent="0" shrinkToFit="false"/>
      <protection locked="true" hidden="false"/>
    </xf>
    <xf numFmtId="165" fontId="4" fillId="2" borderId="12" xfId="21" applyFont="true" applyBorder="true" applyAlignment="true" applyProtection="false">
      <alignment horizontal="general" vertical="center" textRotation="0" wrapText="false" indent="0" shrinkToFit="false"/>
      <protection locked="true" hidden="false"/>
    </xf>
    <xf numFmtId="165" fontId="4" fillId="2" borderId="13" xfId="21" applyFont="true" applyBorder="true" applyAlignment="true" applyProtection="false">
      <alignment horizontal="general" vertical="center" textRotation="0" wrapText="false" indent="0" shrinkToFit="false"/>
      <protection locked="true" hidden="false"/>
    </xf>
    <xf numFmtId="164" fontId="4" fillId="0" borderId="7" xfId="21" applyFont="true" applyBorder="true" applyAlignment="true" applyProtection="true">
      <alignment horizontal="general" vertical="center" textRotation="0" wrapText="false" indent="0" shrinkToFit="false"/>
      <protection locked="false" hidden="false"/>
    </xf>
    <xf numFmtId="164" fontId="8" fillId="0" borderId="8" xfId="21" applyFont="true" applyBorder="true" applyAlignment="true" applyProtection="true">
      <alignment horizontal="left" vertical="center" textRotation="0" wrapText="true" indent="0" shrinkToFit="false"/>
      <protection locked="false" hidden="false"/>
    </xf>
    <xf numFmtId="164" fontId="5" fillId="0" borderId="8" xfId="21" applyFont="true" applyBorder="true" applyAlignment="true" applyProtection="true">
      <alignment horizontal="left" vertical="center" textRotation="0" wrapText="false" indent="0" shrinkToFit="false"/>
      <protection locked="false" hidden="false"/>
    </xf>
    <xf numFmtId="164" fontId="21" fillId="0" borderId="8" xfId="21" applyFont="true" applyBorder="true" applyAlignment="true" applyProtection="true">
      <alignment horizontal="left" vertical="center" textRotation="0" wrapText="true" indent="0" shrinkToFit="false"/>
      <protection locked="false" hidden="false"/>
    </xf>
    <xf numFmtId="164" fontId="21" fillId="0" borderId="0" xfId="21" applyFont="true" applyBorder="true" applyAlignment="true" applyProtection="true">
      <alignment horizontal="left" vertical="center" textRotation="0" wrapText="true" indent="0" shrinkToFit="false"/>
      <protection locked="false" hidden="false"/>
    </xf>
    <xf numFmtId="164" fontId="29" fillId="0" borderId="0" xfId="21" applyFont="true" applyBorder="true" applyAlignment="true" applyProtection="true">
      <alignment horizontal="left" vertical="center" textRotation="0" wrapText="true" indent="0" shrinkToFit="false"/>
      <protection locked="false" hidden="false"/>
    </xf>
    <xf numFmtId="164" fontId="29" fillId="0" borderId="8" xfId="21" applyFont="true" applyBorder="true" applyAlignment="true" applyProtection="true">
      <alignment horizontal="left" vertical="center" textRotation="0" wrapText="true" indent="0" shrinkToFit="false"/>
      <protection locked="false" hidden="false"/>
    </xf>
    <xf numFmtId="164" fontId="5" fillId="0" borderId="7" xfId="21" applyFont="true" applyBorder="true" applyAlignment="true" applyProtection="false">
      <alignment horizontal="left" vertical="center" textRotation="0" wrapText="false" indent="0" shrinkToFit="false"/>
      <protection locked="true" hidden="false"/>
    </xf>
    <xf numFmtId="164" fontId="4" fillId="0" borderId="8" xfId="21" applyFont="true" applyBorder="true" applyAlignment="true" applyProtection="false">
      <alignment horizontal="left" vertical="center" textRotation="0" wrapText="false" indent="0" shrinkToFit="false"/>
      <protection locked="true" hidden="false"/>
    </xf>
    <xf numFmtId="167" fontId="4" fillId="0" borderId="8" xfId="21" applyFont="true" applyBorder="true" applyAlignment="true" applyProtection="false">
      <alignment horizontal="left" vertical="center" textRotation="0" wrapText="false" indent="0" shrinkToFit="false"/>
      <protection locked="true" hidden="false"/>
    </xf>
    <xf numFmtId="164" fontId="5" fillId="16" borderId="36" xfId="21" applyFont="true" applyBorder="true" applyAlignment="true" applyProtection="false">
      <alignment horizontal="general" vertical="center" textRotation="0" wrapText="false" indent="0" shrinkToFit="false"/>
      <protection locked="true" hidden="false"/>
    </xf>
    <xf numFmtId="164" fontId="5" fillId="16" borderId="34" xfId="21" applyFont="true" applyBorder="true" applyAlignment="true" applyProtection="false">
      <alignment horizontal="general" vertical="center" textRotation="0" wrapText="false" indent="0" shrinkToFit="false"/>
      <protection locked="true" hidden="false"/>
    </xf>
    <xf numFmtId="164" fontId="5" fillId="16" borderId="37" xfId="21" applyFont="true" applyBorder="true" applyAlignment="true" applyProtection="false">
      <alignment horizontal="general" vertical="center" textRotation="0" wrapText="false" indent="0" shrinkToFit="false"/>
      <protection locked="true" hidden="false"/>
    </xf>
    <xf numFmtId="165" fontId="5" fillId="8" borderId="7" xfId="21" applyFont="true" applyBorder="true" applyAlignment="true" applyProtection="false">
      <alignment horizontal="right" vertical="center" textRotation="0" wrapText="false" indent="0" shrinkToFit="false"/>
      <protection locked="true" hidden="false"/>
    </xf>
    <xf numFmtId="165" fontId="4" fillId="8" borderId="0" xfId="21" applyFont="true" applyBorder="true" applyAlignment="true" applyProtection="false">
      <alignment horizontal="general" vertical="center" textRotation="0" wrapText="false" indent="0" shrinkToFit="false"/>
      <protection locked="true" hidden="false"/>
    </xf>
    <xf numFmtId="165" fontId="4" fillId="8" borderId="8" xfId="21" applyFont="true" applyBorder="true" applyAlignment="true" applyProtection="false">
      <alignment horizontal="general" vertical="center" textRotation="0" wrapText="false" indent="0" shrinkToFit="false"/>
      <protection locked="true" hidden="false"/>
    </xf>
    <xf numFmtId="165" fontId="4" fillId="8" borderId="0" xfId="21" applyFont="true" applyBorder="false" applyAlignment="true" applyProtection="false">
      <alignment horizontal="general" vertical="center" textRotation="0" wrapText="false" indent="0" shrinkToFit="false"/>
      <protection locked="true" hidden="false"/>
    </xf>
    <xf numFmtId="165" fontId="6" fillId="8" borderId="0" xfId="21" applyFont="true" applyBorder="false" applyAlignment="true" applyProtection="false">
      <alignment horizontal="general" vertical="center" textRotation="0" wrapText="false" indent="0" shrinkToFit="false"/>
      <protection locked="true" hidden="false"/>
    </xf>
    <xf numFmtId="164" fontId="5" fillId="0" borderId="24" xfId="21" applyFont="true" applyBorder="true" applyAlignment="true" applyProtection="false">
      <alignment horizontal="center" vertical="center" textRotation="0" wrapText="false" indent="0" shrinkToFit="false"/>
      <protection locked="true" hidden="false"/>
    </xf>
    <xf numFmtId="164" fontId="30" fillId="0" borderId="25" xfId="21" applyFont="true" applyBorder="true" applyAlignment="true" applyProtection="false">
      <alignment horizontal="center" vertical="center" textRotation="0" wrapText="false" indent="0" shrinkToFit="false"/>
      <protection locked="true" hidden="false"/>
    </xf>
    <xf numFmtId="164" fontId="30" fillId="0" borderId="26" xfId="21" applyFont="true" applyBorder="true" applyAlignment="true" applyProtection="false">
      <alignment horizontal="center" vertical="center" textRotation="0" wrapText="false" indent="0" shrinkToFit="false"/>
      <protection locked="true" hidden="false"/>
    </xf>
    <xf numFmtId="165" fontId="4" fillId="4" borderId="36" xfId="21" applyFont="true" applyBorder="true" applyAlignment="true" applyProtection="false">
      <alignment horizontal="general" vertical="center" textRotation="0" wrapText="true" indent="0" shrinkToFit="false"/>
      <protection locked="true" hidden="false"/>
    </xf>
    <xf numFmtId="165" fontId="4" fillId="4" borderId="34" xfId="21" applyFont="true" applyBorder="true" applyAlignment="true" applyProtection="false">
      <alignment horizontal="general" vertical="center" textRotation="0" wrapText="true" indent="0" shrinkToFit="false"/>
      <protection locked="true" hidden="false"/>
    </xf>
    <xf numFmtId="175" fontId="31" fillId="4" borderId="34" xfId="21" applyFont="true" applyBorder="true" applyAlignment="true" applyProtection="true">
      <alignment horizontal="general" vertical="center" textRotation="0" wrapText="false" indent="0" shrinkToFit="false"/>
      <protection locked="true" hidden="false"/>
    </xf>
    <xf numFmtId="175" fontId="31" fillId="4" borderId="37" xfId="21" applyFont="true" applyBorder="true" applyAlignment="true" applyProtection="true">
      <alignment horizontal="general" vertical="center" textRotation="0" wrapText="false" indent="0" shrinkToFit="false"/>
      <protection locked="true" hidden="false"/>
    </xf>
    <xf numFmtId="164" fontId="4" fillId="0" borderId="0" xfId="21" applyFont="true" applyBorder="false" applyAlignment="true" applyProtection="false">
      <alignment horizontal="center" vertical="center" textRotation="0" wrapText="false" indent="0" shrinkToFit="false"/>
      <protection locked="true" hidden="false"/>
    </xf>
    <xf numFmtId="164" fontId="5" fillId="0" borderId="38" xfId="21" applyFont="true" applyBorder="true" applyAlignment="true" applyProtection="false">
      <alignment horizontal="center" vertical="center" textRotation="0" wrapText="false" indent="0" shrinkToFit="false"/>
      <protection locked="true" hidden="false"/>
    </xf>
    <xf numFmtId="165" fontId="4" fillId="8" borderId="41" xfId="21" applyFont="true" applyBorder="true" applyAlignment="true" applyProtection="false">
      <alignment horizontal="general" vertical="center" textRotation="0" wrapText="true" indent="0" shrinkToFit="false"/>
      <protection locked="true" hidden="false"/>
    </xf>
    <xf numFmtId="175" fontId="31" fillId="17" borderId="41" xfId="21" applyFont="true" applyBorder="true" applyAlignment="true" applyProtection="true">
      <alignment horizontal="general" vertical="center" textRotation="0" wrapText="false" indent="0" shrinkToFit="false"/>
      <protection locked="true" hidden="false"/>
    </xf>
    <xf numFmtId="175" fontId="31" fillId="8" borderId="41" xfId="21" applyFont="true" applyBorder="true" applyAlignment="true" applyProtection="true">
      <alignment horizontal="general" vertical="center" textRotation="0" wrapText="false" indent="0" shrinkToFit="false"/>
      <protection locked="true" hidden="false"/>
    </xf>
    <xf numFmtId="175" fontId="31" fillId="8" borderId="42" xfId="21" applyFont="true" applyBorder="true" applyAlignment="true" applyProtection="true">
      <alignment horizontal="general" vertical="center" textRotation="0" wrapText="false" indent="0" shrinkToFit="false"/>
      <protection locked="true" hidden="false"/>
    </xf>
    <xf numFmtId="173" fontId="6" fillId="0" borderId="0" xfId="21" applyFont="true" applyBorder="false" applyAlignment="true" applyProtection="false">
      <alignment horizontal="general" vertical="center" textRotation="0" wrapText="false" indent="0" shrinkToFit="false"/>
      <protection locked="true" hidden="false"/>
    </xf>
    <xf numFmtId="173" fontId="6" fillId="0" borderId="0" xfId="21" applyFont="true" applyBorder="true" applyAlignment="true" applyProtection="false">
      <alignment horizontal="general" vertical="center" textRotation="0" wrapText="false" indent="0" shrinkToFit="false"/>
      <protection locked="true" hidden="false"/>
    </xf>
    <xf numFmtId="165" fontId="6" fillId="8" borderId="41" xfId="21" applyFont="true" applyBorder="true" applyAlignment="true" applyProtection="false">
      <alignment horizontal="general" vertical="center" textRotation="0" wrapText="true" indent="0" shrinkToFit="false"/>
      <protection locked="true" hidden="false"/>
    </xf>
    <xf numFmtId="175" fontId="32" fillId="17" borderId="41" xfId="21" applyFont="true" applyBorder="true" applyAlignment="true" applyProtection="true">
      <alignment horizontal="general" vertical="center" textRotation="0" wrapText="false" indent="0" shrinkToFit="false"/>
      <protection locked="true" hidden="false"/>
    </xf>
    <xf numFmtId="175" fontId="33" fillId="8" borderId="41" xfId="21" applyFont="true" applyBorder="true" applyAlignment="true" applyProtection="true">
      <alignment horizontal="general" vertical="center" textRotation="0" wrapText="false" indent="0" shrinkToFit="false"/>
      <protection locked="true" hidden="false"/>
    </xf>
    <xf numFmtId="164" fontId="30" fillId="4" borderId="24" xfId="21" applyFont="true" applyBorder="true" applyAlignment="true" applyProtection="false">
      <alignment horizontal="left" vertical="center" textRotation="0" wrapText="false" indent="0" shrinkToFit="false"/>
      <protection locked="true" hidden="false"/>
    </xf>
    <xf numFmtId="175" fontId="34" fillId="4" borderId="25" xfId="21" applyFont="true" applyBorder="true" applyAlignment="true" applyProtection="true">
      <alignment horizontal="general" vertical="center" textRotation="0" wrapText="false" indent="0" shrinkToFit="false"/>
      <protection locked="true" hidden="false"/>
    </xf>
    <xf numFmtId="175" fontId="34" fillId="4" borderId="26" xfId="21" applyFont="true" applyBorder="true" applyAlignment="true" applyProtection="true">
      <alignment horizontal="general" vertical="center" textRotation="0" wrapText="false" indent="0" shrinkToFit="false"/>
      <protection locked="true" hidden="false"/>
    </xf>
    <xf numFmtId="164" fontId="30" fillId="4" borderId="21" xfId="21" applyFont="true" applyBorder="true" applyAlignment="true" applyProtection="false">
      <alignment horizontal="left" vertical="center" textRotation="0" wrapText="false" indent="0" shrinkToFit="false"/>
      <protection locked="true" hidden="false"/>
    </xf>
    <xf numFmtId="175" fontId="34" fillId="4" borderId="22" xfId="21" applyFont="true" applyBorder="true" applyAlignment="true" applyProtection="true">
      <alignment horizontal="general" vertical="center" textRotation="0" wrapText="false" indent="0" shrinkToFit="false"/>
      <protection locked="true" hidden="false"/>
    </xf>
    <xf numFmtId="175" fontId="34" fillId="4" borderId="23" xfId="21" applyFont="true" applyBorder="true" applyAlignment="true" applyProtection="true">
      <alignment horizontal="general" vertical="center" textRotation="0" wrapText="false" indent="0" shrinkToFit="false"/>
      <protection locked="true" hidden="false"/>
    </xf>
    <xf numFmtId="164" fontId="4" fillId="0" borderId="0" xfId="21" applyFont="true" applyBorder="false" applyAlignment="false" applyProtection="false">
      <alignment horizontal="general" vertical="bottom" textRotation="0" wrapText="false" indent="0" shrinkToFit="false"/>
      <protection locked="true" hidden="false"/>
    </xf>
    <xf numFmtId="164" fontId="4" fillId="0" borderId="46" xfId="21" applyFont="true" applyBorder="true" applyAlignment="false" applyProtection="false">
      <alignment horizontal="general" vertical="bottom" textRotation="0" wrapText="false" indent="0" shrinkToFit="false"/>
      <protection locked="true" hidden="false"/>
    </xf>
    <xf numFmtId="164" fontId="4" fillId="0" borderId="47" xfId="21" applyFont="true" applyBorder="true" applyAlignment="false" applyProtection="false">
      <alignment horizontal="general" vertical="bottom" textRotation="0" wrapText="false" indent="0" shrinkToFit="false"/>
      <protection locked="true" hidden="false"/>
    </xf>
    <xf numFmtId="164" fontId="35" fillId="0" borderId="48" xfId="21" applyFont="true" applyBorder="true" applyAlignment="true" applyProtection="false">
      <alignment horizontal="center" vertical="center" textRotation="0" wrapText="false" indent="0" shrinkToFit="false"/>
      <protection locked="true" hidden="false"/>
    </xf>
    <xf numFmtId="164" fontId="5" fillId="0" borderId="0" xfId="21" applyFont="true" applyBorder="false" applyAlignment="true" applyProtection="false">
      <alignment horizontal="center" vertical="center" textRotation="0" wrapText="false" indent="0" shrinkToFit="false"/>
      <protection locked="true" hidden="false"/>
    </xf>
    <xf numFmtId="164" fontId="11" fillId="0" borderId="0" xfId="21" applyFont="true" applyBorder="false" applyAlignment="true" applyProtection="false">
      <alignment horizontal="center" vertical="center" textRotation="0" wrapText="false" indent="0" shrinkToFit="false"/>
      <protection locked="true" hidden="false"/>
    </xf>
    <xf numFmtId="164" fontId="35" fillId="0" borderId="49" xfId="21" applyFont="true" applyBorder="true" applyAlignment="true" applyProtection="false">
      <alignment horizontal="center" vertical="center" textRotation="0" wrapText="false" indent="0" shrinkToFit="false"/>
      <protection locked="true" hidden="false"/>
    </xf>
    <xf numFmtId="164" fontId="4" fillId="2" borderId="2" xfId="21" applyFont="true" applyBorder="true" applyAlignment="true" applyProtection="false">
      <alignment horizontal="center" vertical="center" textRotation="0" wrapText="false" indent="0" shrinkToFit="false"/>
      <protection locked="true" hidden="false"/>
    </xf>
    <xf numFmtId="165" fontId="4" fillId="2" borderId="2" xfId="21" applyFont="true" applyBorder="true" applyAlignment="true" applyProtection="false">
      <alignment horizontal="general" vertical="center" textRotation="0" wrapText="false" indent="0" shrinkToFit="false"/>
      <protection locked="true" hidden="false"/>
    </xf>
    <xf numFmtId="165" fontId="4" fillId="2" borderId="3" xfId="21" applyFont="true" applyBorder="true" applyAlignment="true" applyProtection="false">
      <alignment horizontal="general" vertical="center" textRotation="0" wrapText="false" indent="0" shrinkToFit="false"/>
      <protection locked="true" hidden="false"/>
    </xf>
    <xf numFmtId="164" fontId="4" fillId="0" borderId="4" xfId="21" applyFont="true" applyBorder="true" applyAlignment="true" applyProtection="false">
      <alignment horizontal="general" vertical="center" textRotation="0" wrapText="false" indent="0" shrinkToFit="false"/>
      <protection locked="true" hidden="false"/>
    </xf>
    <xf numFmtId="164" fontId="5" fillId="0" borderId="3" xfId="21" applyFont="true" applyBorder="true" applyAlignment="true" applyProtection="false">
      <alignment horizontal="general" vertical="center" textRotation="0" wrapText="true" indent="0" shrinkToFit="false"/>
      <protection locked="true" hidden="false"/>
    </xf>
    <xf numFmtId="164" fontId="23" fillId="0" borderId="6" xfId="21" applyFont="true" applyBorder="true" applyAlignment="true" applyProtection="false">
      <alignment horizontal="center" vertical="center" textRotation="0" wrapText="true" indent="0" shrinkToFit="false"/>
      <protection locked="true" hidden="false"/>
    </xf>
    <xf numFmtId="164" fontId="4" fillId="0" borderId="6" xfId="21" applyFont="true" applyBorder="true" applyAlignment="true" applyProtection="false">
      <alignment horizontal="center" vertical="center" textRotation="0" wrapText="true" indent="0" shrinkToFit="false"/>
      <protection locked="true" hidden="false"/>
    </xf>
    <xf numFmtId="164" fontId="5" fillId="0" borderId="6" xfId="21" applyFont="true" applyBorder="true" applyAlignment="true" applyProtection="false">
      <alignment horizontal="center" vertical="center" textRotation="0" wrapText="true" indent="0" shrinkToFit="false"/>
      <protection locked="true" hidden="false"/>
    </xf>
    <xf numFmtId="164" fontId="5" fillId="0" borderId="10" xfId="21" applyFont="true" applyBorder="true" applyAlignment="true" applyProtection="false">
      <alignment horizontal="general" vertical="center" textRotation="0" wrapText="true" indent="0" shrinkToFit="false"/>
      <protection locked="true" hidden="false"/>
    </xf>
    <xf numFmtId="164" fontId="5" fillId="0" borderId="6" xfId="21" applyFont="true" applyBorder="true" applyAlignment="true" applyProtection="false">
      <alignment horizontal="center" vertical="center" textRotation="0" wrapText="false" indent="0" shrinkToFit="false"/>
      <protection locked="true" hidden="false"/>
    </xf>
    <xf numFmtId="166" fontId="5" fillId="0" borderId="6" xfId="21" applyFont="true" applyBorder="true" applyAlignment="true" applyProtection="true">
      <alignment horizontal="center" vertical="center" textRotation="0" wrapText="true" indent="0" shrinkToFit="false"/>
      <protection locked="true" hidden="false"/>
    </xf>
    <xf numFmtId="164" fontId="4" fillId="0" borderId="2" xfId="21" applyFont="true" applyBorder="true" applyAlignment="true" applyProtection="false">
      <alignment horizontal="general" vertical="center" textRotation="0" wrapText="false" indent="0" shrinkToFit="false"/>
      <protection locked="true" hidden="false"/>
    </xf>
    <xf numFmtId="164" fontId="4" fillId="0" borderId="2" xfId="21" applyFont="true" applyBorder="true" applyAlignment="true" applyProtection="false">
      <alignment horizontal="general" vertical="center" textRotation="0" wrapText="true" indent="0" shrinkToFit="false"/>
      <protection locked="true" hidden="false"/>
    </xf>
    <xf numFmtId="167" fontId="4" fillId="0" borderId="8" xfId="21" applyFont="true" applyBorder="true" applyAlignment="true" applyProtection="false">
      <alignment horizontal="right" vertical="center" textRotation="0" wrapText="false" indent="0" shrinkToFit="false"/>
      <protection locked="true" hidden="false"/>
    </xf>
    <xf numFmtId="167" fontId="4" fillId="0" borderId="0" xfId="21" applyFont="true" applyBorder="true" applyAlignment="true" applyProtection="false">
      <alignment horizontal="right" vertical="center" textRotation="0" wrapText="false" indent="0" shrinkToFit="false"/>
      <protection locked="true" hidden="false"/>
    </xf>
    <xf numFmtId="164" fontId="5" fillId="0" borderId="50" xfId="21" applyFont="true" applyBorder="true" applyAlignment="true" applyProtection="false">
      <alignment horizontal="general" vertical="center" textRotation="0" wrapText="true" indent="0" shrinkToFit="false"/>
      <protection locked="true" hidden="false"/>
    </xf>
    <xf numFmtId="164" fontId="5" fillId="0" borderId="40" xfId="21" applyFont="true" applyBorder="true" applyAlignment="true" applyProtection="false">
      <alignment horizontal="right" vertical="center" textRotation="0" wrapText="false" indent="0" shrinkToFit="false"/>
      <protection locked="true" hidden="false"/>
    </xf>
    <xf numFmtId="166" fontId="4" fillId="0" borderId="51" xfId="21" applyFont="true" applyBorder="true" applyAlignment="true" applyProtection="true">
      <alignment horizontal="right" vertical="center" textRotation="0" wrapText="true" indent="0" shrinkToFit="false"/>
      <protection locked="true" hidden="false"/>
    </xf>
    <xf numFmtId="166" fontId="4" fillId="0" borderId="0" xfId="21" applyFont="true" applyBorder="true" applyAlignment="true" applyProtection="true">
      <alignment horizontal="right" vertical="center" textRotation="0" wrapText="true" indent="0" shrinkToFit="false"/>
      <protection locked="true" hidden="false"/>
    </xf>
    <xf numFmtId="164" fontId="23" fillId="4" borderId="6" xfId="21" applyFont="true" applyBorder="true" applyAlignment="true" applyProtection="false">
      <alignment horizontal="center" vertical="center" textRotation="0" wrapText="true" indent="0" shrinkToFit="false"/>
      <protection locked="true" hidden="false"/>
    </xf>
    <xf numFmtId="164" fontId="5" fillId="0" borderId="31" xfId="21" applyFont="true" applyBorder="true" applyAlignment="true" applyProtection="false">
      <alignment horizontal="center" vertical="center" textRotation="0" wrapText="false" indent="0" shrinkToFit="false"/>
      <protection locked="true" hidden="false"/>
    </xf>
    <xf numFmtId="164" fontId="5" fillId="0" borderId="32" xfId="21" applyFont="true" applyBorder="true" applyAlignment="true" applyProtection="false">
      <alignment horizontal="center" vertical="center" textRotation="0" wrapText="false" indent="0" shrinkToFit="false"/>
      <protection locked="true" hidden="false"/>
    </xf>
    <xf numFmtId="164" fontId="5" fillId="0" borderId="33" xfId="21" applyFont="true" applyBorder="true" applyAlignment="true" applyProtection="false">
      <alignment horizontal="center" vertical="bottom" textRotation="0" wrapText="false" indent="0" shrinkToFit="false"/>
      <protection locked="true" hidden="false"/>
    </xf>
    <xf numFmtId="164" fontId="5" fillId="0" borderId="26" xfId="21" applyFont="true" applyBorder="true" applyAlignment="true" applyProtection="false">
      <alignment horizontal="center" vertical="bottom" textRotation="0" wrapText="false" indent="0" shrinkToFit="false"/>
      <protection locked="true" hidden="false"/>
    </xf>
    <xf numFmtId="164" fontId="5" fillId="18" borderId="24" xfId="21" applyFont="true" applyBorder="true" applyAlignment="true" applyProtection="false">
      <alignment horizontal="center" vertical="bottom" textRotation="0" wrapText="false" indent="0" shrinkToFit="false"/>
      <protection locked="true" hidden="false"/>
    </xf>
    <xf numFmtId="171" fontId="5" fillId="18" borderId="25" xfId="21" applyFont="true" applyBorder="true" applyAlignment="true" applyProtection="false">
      <alignment horizontal="center" vertical="bottom" textRotation="0" wrapText="false" indent="0" shrinkToFit="false"/>
      <protection locked="true" hidden="false"/>
    </xf>
    <xf numFmtId="165" fontId="5" fillId="18" borderId="26" xfId="21" applyFont="true" applyBorder="true" applyAlignment="true" applyProtection="false">
      <alignment horizontal="center" vertical="bottom" textRotation="0" wrapText="false" indent="0" shrinkToFit="false"/>
      <protection locked="true" hidden="false"/>
    </xf>
    <xf numFmtId="172" fontId="35" fillId="0" borderId="1" xfId="21" applyFont="true" applyBorder="true" applyAlignment="true" applyProtection="false">
      <alignment horizontal="center" vertical="center" textRotation="0" wrapText="false" indent="0" shrinkToFit="false"/>
      <protection locked="true" hidden="false"/>
    </xf>
    <xf numFmtId="172" fontId="36" fillId="0" borderId="13" xfId="21" applyFont="true" applyBorder="true" applyAlignment="true" applyProtection="false">
      <alignment horizontal="center" vertical="center" textRotation="0" wrapText="false" indent="0" shrinkToFit="false"/>
      <protection locked="true" hidden="false"/>
    </xf>
    <xf numFmtId="172" fontId="36" fillId="0" borderId="0" xfId="21" applyFont="true" applyBorder="true" applyAlignment="true" applyProtection="false">
      <alignment horizontal="center" vertical="center" textRotation="0" wrapText="false" indent="0" shrinkToFit="false"/>
      <protection locked="true" hidden="false"/>
    </xf>
    <xf numFmtId="164" fontId="4" fillId="0" borderId="24" xfId="21" applyFont="true" applyBorder="true" applyAlignment="true" applyProtection="false">
      <alignment horizontal="center" vertical="bottom" textRotation="0" wrapText="false" indent="0" shrinkToFit="false"/>
      <protection locked="true" hidden="false"/>
    </xf>
    <xf numFmtId="171" fontId="5" fillId="0" borderId="25" xfId="21" applyFont="true" applyBorder="true" applyAlignment="true" applyProtection="false">
      <alignment horizontal="left" vertical="bottom" textRotation="0" wrapText="false" indent="0" shrinkToFit="false"/>
      <protection locked="true" hidden="false"/>
    </xf>
    <xf numFmtId="165" fontId="4" fillId="0" borderId="26" xfId="21" applyFont="true" applyBorder="true" applyAlignment="true" applyProtection="false">
      <alignment horizontal="center" vertical="bottom" textRotation="0" wrapText="false" indent="0" shrinkToFit="false"/>
      <protection locked="true" hidden="false"/>
    </xf>
    <xf numFmtId="172" fontId="35" fillId="0" borderId="0" xfId="21" applyFont="true" applyBorder="true" applyAlignment="true" applyProtection="false">
      <alignment horizontal="center" vertical="center" textRotation="0" wrapText="false" indent="0" shrinkToFit="false"/>
      <protection locked="true" hidden="false"/>
    </xf>
    <xf numFmtId="164" fontId="4" fillId="0" borderId="21" xfId="21" applyFont="true" applyBorder="true" applyAlignment="true" applyProtection="false">
      <alignment horizontal="center" vertical="bottom" textRotation="0" wrapText="false" indent="0" shrinkToFit="false"/>
      <protection locked="true" hidden="false"/>
    </xf>
    <xf numFmtId="171" fontId="5" fillId="0" borderId="22" xfId="21" applyFont="true" applyBorder="true" applyAlignment="true" applyProtection="false">
      <alignment horizontal="left" vertical="bottom" textRotation="0" wrapText="false" indent="0" shrinkToFit="false"/>
      <protection locked="true" hidden="false"/>
    </xf>
    <xf numFmtId="165" fontId="4" fillId="0" borderId="23" xfId="21" applyFont="true" applyBorder="true" applyAlignment="true" applyProtection="false">
      <alignment horizontal="center" vertical="bottom" textRotation="0" wrapText="false" indent="0" shrinkToFit="false"/>
      <protection locked="true" hidden="false"/>
    </xf>
    <xf numFmtId="164" fontId="37" fillId="0" borderId="0" xfId="21" applyFont="true" applyBorder="false" applyAlignment="true" applyProtection="false">
      <alignment horizontal="center" vertical="center" textRotation="0" wrapText="false" indent="0" shrinkToFit="false"/>
      <protection locked="true" hidden="false"/>
    </xf>
    <xf numFmtId="164" fontId="4" fillId="0" borderId="52" xfId="21" applyFont="true" applyBorder="true" applyAlignment="true" applyProtection="false">
      <alignment horizontal="center" vertical="bottom" textRotation="0" wrapText="false" indent="0" shrinkToFit="false"/>
      <protection locked="true" hidden="false"/>
    </xf>
    <xf numFmtId="166" fontId="4" fillId="0" borderId="0" xfId="21" applyFont="true" applyBorder="true" applyAlignment="true" applyProtection="true">
      <alignment horizontal="general" vertical="bottom" textRotation="0" wrapText="false" indent="0" shrinkToFit="false"/>
      <protection locked="true" hidden="false"/>
    </xf>
    <xf numFmtId="164" fontId="5" fillId="18" borderId="31" xfId="21" applyFont="true" applyBorder="true" applyAlignment="true" applyProtection="false">
      <alignment horizontal="center" vertical="bottom" textRotation="0" wrapText="false" indent="0" shrinkToFit="false"/>
      <protection locked="true" hidden="false"/>
    </xf>
    <xf numFmtId="171" fontId="5" fillId="18" borderId="32" xfId="21" applyFont="true" applyBorder="true" applyAlignment="true" applyProtection="false">
      <alignment horizontal="center" vertical="bottom" textRotation="0" wrapText="false" indent="0" shrinkToFit="false"/>
      <protection locked="true" hidden="false"/>
    </xf>
    <xf numFmtId="165" fontId="5" fillId="18" borderId="33" xfId="21" applyFont="true" applyBorder="true" applyAlignment="true" applyProtection="false">
      <alignment horizontal="center" vertical="bottom" textRotation="0" wrapText="false" indent="0" shrinkToFit="false"/>
      <protection locked="true" hidden="false"/>
    </xf>
    <xf numFmtId="166" fontId="38" fillId="0" borderId="0" xfId="21" applyFont="true" applyBorder="true" applyAlignment="true" applyProtection="true">
      <alignment horizontal="general" vertical="bottom" textRotation="0" wrapText="false" indent="0" shrinkToFit="false"/>
      <protection locked="true" hidden="false"/>
    </xf>
    <xf numFmtId="171" fontId="4" fillId="0" borderId="25" xfId="21" applyFont="true" applyBorder="true" applyAlignment="true" applyProtection="false">
      <alignment horizontal="left" vertical="bottom" textRotation="0" wrapText="false" indent="0" shrinkToFit="false"/>
      <protection locked="true" hidden="false"/>
    </xf>
    <xf numFmtId="165" fontId="4" fillId="8" borderId="26" xfId="21" applyFont="true" applyBorder="true" applyAlignment="true" applyProtection="false">
      <alignment horizontal="center" vertical="bottom" textRotation="0" wrapText="false" indent="0" shrinkToFit="false"/>
      <protection locked="true" hidden="false"/>
    </xf>
    <xf numFmtId="171" fontId="4" fillId="0" borderId="22" xfId="21" applyFont="true" applyBorder="true" applyAlignment="true" applyProtection="false">
      <alignment horizontal="left" vertical="bottom" textRotation="0" wrapText="false" indent="0" shrinkToFit="false"/>
      <protection locked="true" hidden="false"/>
    </xf>
    <xf numFmtId="164" fontId="4" fillId="0" borderId="5" xfId="21" applyFont="true" applyBorder="true" applyAlignment="true" applyProtection="false">
      <alignment horizontal="center" vertical="bottom" textRotation="0" wrapText="false" indent="0" shrinkToFit="false"/>
      <protection locked="true" hidden="false"/>
    </xf>
    <xf numFmtId="164" fontId="4" fillId="0" borderId="11" xfId="21" applyFont="true" applyBorder="true" applyAlignment="true" applyProtection="false">
      <alignment horizontal="center" vertical="center" textRotation="0" wrapText="false" indent="0" shrinkToFit="false"/>
      <protection locked="true" hidden="false"/>
    </xf>
    <xf numFmtId="166" fontId="35" fillId="0" borderId="53" xfId="21" applyFont="true" applyBorder="true" applyAlignment="true" applyProtection="true">
      <alignment horizontal="center" vertical="center" textRotation="0" wrapText="false" indent="0" shrinkToFit="false"/>
      <protection locked="true" hidden="false"/>
    </xf>
    <xf numFmtId="164" fontId="30" fillId="9" borderId="6" xfId="21" applyFont="true" applyBorder="true" applyAlignment="true" applyProtection="false">
      <alignment horizontal="center" vertical="center" textRotation="0" wrapText="true" indent="0" shrinkToFit="false"/>
      <protection locked="true" hidden="false"/>
    </xf>
    <xf numFmtId="166" fontId="5" fillId="9" borderId="13" xfId="21" applyFont="true" applyBorder="true" applyAlignment="true" applyProtection="false">
      <alignment horizontal="center" vertical="center" textRotation="0" wrapText="false" indent="0" shrinkToFit="false"/>
      <protection locked="true" hidden="false"/>
    </xf>
    <xf numFmtId="164" fontId="5" fillId="0" borderId="1" xfId="21" applyFont="true" applyBorder="true" applyAlignment="true" applyProtection="false">
      <alignment horizontal="center" vertical="bottom" textRotation="0" wrapText="false" indent="0" shrinkToFit="false"/>
      <protection locked="true" hidden="false"/>
    </xf>
    <xf numFmtId="169" fontId="5" fillId="0" borderId="6" xfId="21" applyFont="true" applyBorder="true" applyAlignment="true" applyProtection="true">
      <alignment horizontal="center" vertical="center" textRotation="0" wrapText="false" indent="0" shrinkToFit="false"/>
      <protection locked="true" hidden="false"/>
    </xf>
    <xf numFmtId="171" fontId="5" fillId="0" borderId="6" xfId="21" applyFont="true" applyBorder="true" applyAlignment="true" applyProtection="false">
      <alignment horizontal="center" vertical="center" textRotation="0" wrapText="false" indent="0" shrinkToFit="false"/>
      <protection locked="true" hidden="false"/>
    </xf>
    <xf numFmtId="164" fontId="39" fillId="0" borderId="6" xfId="21" applyFont="true" applyBorder="true" applyAlignment="true" applyProtection="false">
      <alignment horizontal="center" vertical="center" textRotation="0" wrapText="false" indent="0" shrinkToFit="false"/>
      <protection locked="true" hidden="false"/>
    </xf>
    <xf numFmtId="164" fontId="4" fillId="0" borderId="0" xfId="21" applyFont="true" applyBorder="true" applyAlignment="false" applyProtection="false">
      <alignment horizontal="general" vertical="bottom" textRotation="0" wrapText="false" indent="0" shrinkToFit="false"/>
      <protection locked="true" hidden="false"/>
    </xf>
    <xf numFmtId="164" fontId="4" fillId="0" borderId="4" xfId="21" applyFont="true" applyBorder="true" applyAlignment="false" applyProtection="false">
      <alignment horizontal="general" vertical="bottom" textRotation="0" wrapText="false" indent="0" shrinkToFit="false"/>
      <protection locked="true" hidden="false"/>
    </xf>
    <xf numFmtId="164" fontId="39" fillId="0" borderId="2" xfId="21" applyFont="true" applyBorder="true" applyAlignment="true" applyProtection="false">
      <alignment horizontal="general" vertical="center" textRotation="0" wrapText="true" indent="0" shrinkToFit="false"/>
      <protection locked="true" hidden="false"/>
    </xf>
    <xf numFmtId="164" fontId="4" fillId="0" borderId="2" xfId="21" applyFont="true" applyBorder="true" applyAlignment="false" applyProtection="false">
      <alignment horizontal="general" vertical="bottom" textRotation="0" wrapText="false" indent="0" shrinkToFit="false"/>
      <protection locked="true" hidden="false"/>
    </xf>
    <xf numFmtId="164" fontId="4" fillId="0" borderId="3" xfId="21" applyFont="true" applyBorder="true" applyAlignment="false" applyProtection="false">
      <alignment horizontal="general" vertical="bottom" textRotation="0" wrapText="false" indent="0" shrinkToFit="false"/>
      <protection locked="true" hidden="false"/>
    </xf>
    <xf numFmtId="164" fontId="4" fillId="0" borderId="7" xfId="21" applyFont="true" applyBorder="true" applyAlignment="false" applyProtection="false">
      <alignment horizontal="general" vertical="bottom" textRotation="0" wrapText="false" indent="0" shrinkToFit="false"/>
      <protection locked="true" hidden="false"/>
    </xf>
    <xf numFmtId="164" fontId="39" fillId="0" borderId="0" xfId="21" applyFont="true" applyBorder="true" applyAlignment="true" applyProtection="false">
      <alignment horizontal="right" vertical="center" textRotation="0" wrapText="false" indent="0" shrinkToFit="false"/>
      <protection locked="true" hidden="false"/>
    </xf>
    <xf numFmtId="164" fontId="4" fillId="0" borderId="40" xfId="21" applyFont="true" applyBorder="true" applyAlignment="true" applyProtection="false">
      <alignment horizontal="center" vertical="center" textRotation="0" wrapText="false" indent="0" shrinkToFit="false"/>
      <protection locked="true" hidden="false"/>
    </xf>
    <xf numFmtId="164" fontId="4" fillId="0" borderId="0" xfId="21" applyFont="true" applyBorder="true" applyAlignment="true" applyProtection="false">
      <alignment horizontal="left" vertical="center" textRotation="0" wrapText="false" indent="0" shrinkToFit="false"/>
      <protection locked="true" hidden="false"/>
    </xf>
    <xf numFmtId="164" fontId="4" fillId="0" borderId="8" xfId="21" applyFont="true" applyBorder="true" applyAlignment="false" applyProtection="false">
      <alignment horizontal="general" vertical="bottom" textRotation="0" wrapText="false" indent="0" shrinkToFit="false"/>
      <protection locked="true" hidden="false"/>
    </xf>
    <xf numFmtId="176" fontId="4" fillId="0" borderId="0" xfId="21" applyFont="true" applyBorder="true" applyAlignment="true" applyProtection="false">
      <alignment horizontal="center" vertical="center" textRotation="0" wrapText="false" indent="0" shrinkToFit="false"/>
      <protection locked="true" hidden="false"/>
    </xf>
    <xf numFmtId="166" fontId="4" fillId="0" borderId="1" xfId="21" applyFont="true" applyBorder="true" applyAlignment="true" applyProtection="false">
      <alignment horizontal="center" vertical="center" textRotation="0" wrapText="false" indent="0" shrinkToFit="false"/>
      <protection locked="true" hidden="false"/>
    </xf>
    <xf numFmtId="164" fontId="4" fillId="0" borderId="13" xfId="21" applyFont="true" applyBorder="true" applyAlignment="true" applyProtection="false">
      <alignment horizontal="left" vertical="center" textRotation="0" wrapText="false" indent="0" shrinkToFit="false"/>
      <protection locked="true" hidden="false"/>
    </xf>
    <xf numFmtId="164" fontId="4" fillId="0" borderId="0" xfId="21" applyFont="true" applyBorder="true" applyAlignment="true" applyProtection="false">
      <alignment horizontal="left" vertical="bottom" textRotation="0" wrapText="false" indent="0" shrinkToFit="false"/>
      <protection locked="true" hidden="false"/>
    </xf>
    <xf numFmtId="177" fontId="4" fillId="0" borderId="1" xfId="21" applyFont="true" applyBorder="true" applyAlignment="true" applyProtection="false">
      <alignment horizontal="center" vertical="center" textRotation="0" wrapText="false" indent="0" shrinkToFit="false"/>
      <protection locked="true" hidden="false"/>
    </xf>
    <xf numFmtId="164" fontId="4" fillId="0" borderId="9" xfId="21" applyFont="true" applyBorder="true" applyAlignment="false" applyProtection="false">
      <alignment horizontal="general" vertical="bottom" textRotation="0" wrapText="false" indent="0" shrinkToFit="false"/>
      <protection locked="true" hidden="false"/>
    </xf>
    <xf numFmtId="177" fontId="4" fillId="0" borderId="20" xfId="21" applyFont="true" applyBorder="true" applyAlignment="true" applyProtection="false">
      <alignment horizontal="center" vertical="center" textRotation="0" wrapText="false" indent="0" shrinkToFit="false"/>
      <protection locked="true" hidden="false"/>
    </xf>
    <xf numFmtId="164" fontId="4" fillId="0" borderId="20" xfId="21" applyFont="true" applyBorder="true" applyAlignment="true" applyProtection="false">
      <alignment horizontal="left" vertical="center" textRotation="0" wrapText="false" indent="0" shrinkToFit="false"/>
      <protection locked="true" hidden="false"/>
    </xf>
    <xf numFmtId="164" fontId="4" fillId="0" borderId="20" xfId="21" applyFont="true" applyBorder="true" applyAlignment="false" applyProtection="false">
      <alignment horizontal="general" vertical="bottom" textRotation="0" wrapText="false" indent="0" shrinkToFit="false"/>
      <protection locked="true" hidden="false"/>
    </xf>
    <xf numFmtId="164" fontId="4" fillId="0" borderId="10" xfId="21" applyFont="true" applyBorder="true" applyAlignment="false" applyProtection="false">
      <alignment horizontal="general" vertical="bottom" textRotation="0" wrapText="false" indent="0" shrinkToFit="false"/>
      <protection locked="true" hidden="false"/>
    </xf>
    <xf numFmtId="164" fontId="0" fillId="0" borderId="0" xfId="21" applyFont="true" applyBorder="false" applyAlignment="false" applyProtection="false">
      <alignment horizontal="general" vertical="bottom" textRotation="0" wrapText="false" indent="0" shrinkToFit="false"/>
      <protection locked="true" hidden="false"/>
    </xf>
    <xf numFmtId="164" fontId="0" fillId="0" borderId="0" xfId="21" applyFont="false" applyBorder="false" applyAlignment="false" applyProtection="false">
      <alignment horizontal="general" vertical="bottom" textRotation="0" wrapText="false" indent="0" shrinkToFit="false"/>
      <protection locked="true" hidden="false"/>
    </xf>
    <xf numFmtId="164" fontId="0" fillId="0" borderId="0" xfId="21" applyFont="true" applyBorder="false" applyAlignment="true" applyProtection="false">
      <alignment horizontal="center" vertical="bottom" textRotation="0" wrapText="false" indent="0" shrinkToFit="false"/>
      <protection locked="true" hidden="false"/>
    </xf>
    <xf numFmtId="164" fontId="0" fillId="0" borderId="0" xfId="21" applyFont="true" applyBorder="false" applyAlignment="true" applyProtection="false">
      <alignment horizontal="general" vertical="bottom" textRotation="0" wrapText="true" indent="0" shrinkToFit="false"/>
      <protection locked="true" hidden="false"/>
    </xf>
    <xf numFmtId="164" fontId="40" fillId="11" borderId="17" xfId="21" applyFont="true" applyBorder="true" applyAlignment="true" applyProtection="false">
      <alignment horizontal="center" vertical="bottom" textRotation="0" wrapText="false" indent="0" shrinkToFit="false"/>
      <protection locked="true" hidden="false"/>
    </xf>
    <xf numFmtId="164" fontId="40" fillId="11" borderId="18" xfId="21" applyFont="true" applyBorder="true" applyAlignment="true" applyProtection="false">
      <alignment horizontal="center" vertical="bottom" textRotation="0" wrapText="true" indent="0" shrinkToFit="false"/>
      <protection locked="true" hidden="false"/>
    </xf>
    <xf numFmtId="164" fontId="39" fillId="11" borderId="6" xfId="21" applyFont="true" applyBorder="true" applyAlignment="true" applyProtection="false">
      <alignment horizontal="center" vertical="center" textRotation="0" wrapText="false" indent="0" shrinkToFit="false"/>
      <protection locked="true" hidden="false"/>
    </xf>
    <xf numFmtId="164" fontId="0" fillId="0" borderId="41" xfId="21" applyFont="true" applyBorder="true" applyAlignment="true" applyProtection="false">
      <alignment horizontal="center" vertical="bottom" textRotation="0" wrapText="false" indent="0" shrinkToFit="false"/>
      <protection locked="true" hidden="false"/>
    </xf>
    <xf numFmtId="164" fontId="0" fillId="0" borderId="25" xfId="21" applyFont="true" applyBorder="true" applyAlignment="true" applyProtection="false">
      <alignment horizontal="general" vertical="bottom" textRotation="0" wrapText="true" indent="0" shrinkToFit="false"/>
      <protection locked="true" hidden="false"/>
    </xf>
    <xf numFmtId="164" fontId="0" fillId="0" borderId="25" xfId="21" applyFont="true" applyBorder="true" applyAlignment="true" applyProtection="false">
      <alignment horizontal="center" vertical="bottom" textRotation="0" wrapText="false" indent="0" shrinkToFit="false"/>
      <protection locked="true" hidden="false"/>
    </xf>
    <xf numFmtId="164" fontId="0" fillId="0" borderId="25" xfId="21" applyFont="true" applyBorder="true" applyAlignment="false" applyProtection="false">
      <alignment horizontal="general" vertical="bottom" textRotation="0" wrapText="false" indent="0" shrinkToFit="false"/>
      <protection locked="true" hidden="false"/>
    </xf>
    <xf numFmtId="164" fontId="39" fillId="11" borderId="18" xfId="21" applyFont="true" applyBorder="true" applyAlignment="true" applyProtection="false">
      <alignment horizontal="center" vertical="center" textRotation="0" wrapText="false" indent="0" shrinkToFit="false"/>
      <protection locked="true" hidden="false"/>
    </xf>
    <xf numFmtId="164" fontId="39" fillId="11" borderId="19" xfId="21" applyFont="true" applyBorder="true" applyAlignment="true" applyProtection="false">
      <alignment horizontal="center" vertical="center" textRotation="0" wrapText="false" indent="0" shrinkToFit="false"/>
      <protection locked="true" hidden="false"/>
    </xf>
    <xf numFmtId="164" fontId="40" fillId="11" borderId="54" xfId="21" applyFont="true" applyBorder="true" applyAlignment="true" applyProtection="false">
      <alignment horizontal="center" vertical="bottom" textRotation="0" wrapText="false" indent="0" shrinkToFit="false"/>
      <protection locked="true" hidden="false"/>
    </xf>
    <xf numFmtId="164" fontId="40" fillId="11" borderId="55" xfId="21" applyFont="true" applyBorder="true" applyAlignment="true" applyProtection="false">
      <alignment horizontal="center" vertical="bottom" textRotation="0" wrapText="true" indent="0" shrinkToFit="false"/>
      <protection locked="true" hidden="false"/>
    </xf>
    <xf numFmtId="164" fontId="39" fillId="11" borderId="55" xfId="21" applyFont="true" applyBorder="true" applyAlignment="true" applyProtection="false">
      <alignment horizontal="center" vertical="center" textRotation="0" wrapText="false" indent="0" shrinkToFit="false"/>
      <protection locked="true" hidden="false"/>
    </xf>
    <xf numFmtId="164" fontId="39" fillId="11" borderId="56" xfId="21" applyFont="true" applyBorder="true" applyAlignment="true" applyProtection="false">
      <alignment horizontal="center" vertical="center" textRotation="0" wrapText="false" indent="0" shrinkToFit="false"/>
      <protection locked="true" hidden="false"/>
    </xf>
    <xf numFmtId="164" fontId="0" fillId="0" borderId="41" xfId="21" applyFont="true" applyBorder="true" applyAlignment="true" applyProtection="false">
      <alignment horizontal="general" vertical="bottom" textRotation="0" wrapText="true" indent="0" shrinkToFit="false"/>
      <protection locked="true" hidden="false"/>
    </xf>
    <xf numFmtId="164" fontId="0" fillId="0" borderId="41" xfId="21" applyFont="true" applyBorder="true" applyAlignment="false" applyProtection="false">
      <alignment horizontal="general" vertical="bottom" textRotation="0" wrapText="false" indent="0" shrinkToFit="false"/>
      <protection locked="true" hidden="false"/>
    </xf>
    <xf numFmtId="164" fontId="0" fillId="0" borderId="0" xfId="21" applyFont="true" applyBorder="true" applyAlignment="true" applyProtection="false">
      <alignment horizontal="center" vertical="bottom" textRotation="0" wrapText="false" indent="0" shrinkToFit="false"/>
      <protection locked="true" hidden="false"/>
    </xf>
    <xf numFmtId="164" fontId="0" fillId="0" borderId="0" xfId="21" applyFont="true" applyBorder="true" applyAlignment="true" applyProtection="false">
      <alignment horizontal="general" vertical="bottom" textRotation="0" wrapText="true" indent="0" shrinkToFit="false"/>
      <protection locked="true" hidden="false"/>
    </xf>
    <xf numFmtId="164" fontId="0" fillId="0" borderId="0" xfId="21" applyFont="true" applyBorder="true" applyAlignment="false" applyProtection="false">
      <alignment horizontal="general" vertical="bottom" textRotation="0" wrapText="false" indent="0" shrinkToFit="false"/>
      <protection locked="true" hidden="false"/>
    </xf>
    <xf numFmtId="164" fontId="20" fillId="0" borderId="0" xfId="21" applyFont="true" applyBorder="false" applyAlignment="true" applyProtection="false">
      <alignment horizontal="center" vertical="center" textRotation="0" wrapText="true" indent="0" shrinkToFit="false"/>
      <protection locked="true" hidden="false"/>
    </xf>
    <xf numFmtId="165" fontId="20" fillId="0" borderId="0" xfId="21" applyFont="true" applyBorder="false" applyAlignment="true" applyProtection="false">
      <alignment horizontal="center" vertical="center" textRotation="0" wrapText="true" indent="0" shrinkToFit="false"/>
      <protection locked="true" hidden="false"/>
    </xf>
    <xf numFmtId="166" fontId="21" fillId="0" borderId="0" xfId="21" applyFont="true" applyBorder="true" applyAlignment="true" applyProtection="true">
      <alignment horizontal="general" vertical="center" textRotation="0" wrapText="true" indent="0" shrinkToFit="false"/>
      <protection locked="true" hidden="false"/>
    </xf>
    <xf numFmtId="165" fontId="20" fillId="0" borderId="0" xfId="21" applyFont="true" applyBorder="false" applyAlignment="true" applyProtection="false">
      <alignment horizontal="general" vertical="center" textRotation="0" wrapText="true" indent="0" shrinkToFit="false"/>
      <protection locked="true" hidden="false"/>
    </xf>
    <xf numFmtId="164" fontId="22" fillId="2" borderId="1" xfId="21" applyFont="true" applyBorder="true" applyAlignment="true" applyProtection="false">
      <alignment horizontal="center" vertical="center" textRotation="0" wrapText="true" indent="0" shrinkToFit="false"/>
      <protection locked="true" hidden="false"/>
    </xf>
    <xf numFmtId="164" fontId="22" fillId="2" borderId="12" xfId="21" applyFont="true" applyBorder="true" applyAlignment="true" applyProtection="false">
      <alignment horizontal="center" vertical="center" textRotation="0" wrapText="true" indent="0" shrinkToFit="false"/>
      <protection locked="true" hidden="false"/>
    </xf>
    <xf numFmtId="165" fontId="22" fillId="2" borderId="12" xfId="21" applyFont="true" applyBorder="true" applyAlignment="true" applyProtection="false">
      <alignment horizontal="general" vertical="center" textRotation="0" wrapText="true" indent="0" shrinkToFit="false"/>
      <protection locked="true" hidden="false"/>
    </xf>
    <xf numFmtId="165" fontId="22" fillId="2" borderId="13" xfId="21" applyFont="true" applyBorder="true" applyAlignment="true" applyProtection="false">
      <alignment horizontal="general" vertical="center" textRotation="0" wrapText="true" indent="0" shrinkToFit="false"/>
      <protection locked="true" hidden="false"/>
    </xf>
    <xf numFmtId="164" fontId="20" fillId="0" borderId="5" xfId="21" applyFont="true" applyBorder="true" applyAlignment="true" applyProtection="false">
      <alignment horizontal="general" vertical="center" textRotation="0" wrapText="true" indent="0" shrinkToFit="false"/>
      <protection locked="true" hidden="false"/>
    </xf>
    <xf numFmtId="164" fontId="41" fillId="0" borderId="5" xfId="21" applyFont="true" applyBorder="true" applyAlignment="true" applyProtection="false">
      <alignment horizontal="center" vertical="center" textRotation="0" wrapText="true" indent="0" shrinkToFit="false"/>
      <protection locked="true" hidden="false"/>
    </xf>
    <xf numFmtId="164" fontId="20" fillId="0" borderId="11" xfId="21" applyFont="true" applyBorder="true" applyAlignment="true" applyProtection="false">
      <alignment horizontal="general" vertical="center" textRotation="0" wrapText="true" indent="0" shrinkToFit="false"/>
      <protection locked="true" hidden="false"/>
    </xf>
    <xf numFmtId="164" fontId="20" fillId="0" borderId="11" xfId="21" applyFont="true" applyBorder="true" applyAlignment="true" applyProtection="false">
      <alignment horizontal="center" vertical="center" textRotation="0" wrapText="true" indent="0" shrinkToFit="false"/>
      <protection locked="true" hidden="false"/>
    </xf>
    <xf numFmtId="164" fontId="8" fillId="0" borderId="9" xfId="21" applyFont="true" applyBorder="true" applyAlignment="true" applyProtection="false">
      <alignment horizontal="center" vertical="center" textRotation="0" wrapText="true" indent="0" shrinkToFit="false"/>
      <protection locked="true" hidden="false"/>
    </xf>
    <xf numFmtId="166" fontId="8" fillId="0" borderId="10" xfId="21" applyFont="true" applyBorder="true" applyAlignment="true" applyProtection="true">
      <alignment horizontal="center" vertical="center" textRotation="0" wrapText="true" indent="0" shrinkToFit="false"/>
      <protection locked="true" hidden="false"/>
    </xf>
    <xf numFmtId="164" fontId="4" fillId="0" borderId="2" xfId="21" applyFont="true" applyBorder="true" applyAlignment="true" applyProtection="false">
      <alignment horizontal="left" vertical="center" textRotation="0" wrapText="true" indent="0" shrinkToFit="false"/>
      <protection locked="true" hidden="false"/>
    </xf>
    <xf numFmtId="167" fontId="4" fillId="0" borderId="3" xfId="21" applyFont="true" applyBorder="true" applyAlignment="true" applyProtection="false">
      <alignment horizontal="right" vertical="center" textRotation="0" wrapText="true" indent="0" shrinkToFit="false"/>
      <protection locked="true" hidden="false"/>
    </xf>
    <xf numFmtId="164" fontId="4" fillId="0" borderId="20" xfId="21" applyFont="true" applyBorder="true" applyAlignment="true" applyProtection="false">
      <alignment horizontal="left" vertical="center" textRotation="0" wrapText="true" indent="0" shrinkToFit="false"/>
      <protection locked="true" hidden="false"/>
    </xf>
    <xf numFmtId="164" fontId="27" fillId="0" borderId="0" xfId="21" applyFont="true" applyBorder="false" applyAlignment="true" applyProtection="false">
      <alignment horizontal="general" vertical="center" textRotation="0" wrapText="false" indent="0" shrinkToFit="false"/>
      <protection locked="true" hidden="false"/>
    </xf>
    <xf numFmtId="164" fontId="22" fillId="19" borderId="1" xfId="21" applyFont="true" applyBorder="true" applyAlignment="true" applyProtection="false">
      <alignment horizontal="center" vertical="center" textRotation="0" wrapText="true" indent="0" shrinkToFit="false"/>
      <protection locked="true" hidden="false"/>
    </xf>
    <xf numFmtId="164" fontId="22" fillId="19" borderId="12" xfId="21" applyFont="true" applyBorder="true" applyAlignment="true" applyProtection="false">
      <alignment horizontal="general" vertical="center" textRotation="0" wrapText="true" indent="0" shrinkToFit="false"/>
      <protection locked="true" hidden="false"/>
    </xf>
    <xf numFmtId="164" fontId="22" fillId="19" borderId="12" xfId="21" applyFont="true" applyBorder="true" applyAlignment="true" applyProtection="false">
      <alignment horizontal="center" vertical="center" textRotation="0" wrapText="true" indent="0" shrinkToFit="false"/>
      <protection locked="true" hidden="false"/>
    </xf>
    <xf numFmtId="165" fontId="22" fillId="19" borderId="12" xfId="21" applyFont="true" applyBorder="true" applyAlignment="true" applyProtection="false">
      <alignment horizontal="general" vertical="center" textRotation="0" wrapText="true" indent="0" shrinkToFit="false"/>
      <protection locked="true" hidden="false"/>
    </xf>
    <xf numFmtId="165" fontId="22" fillId="19" borderId="13" xfId="21" applyFont="true" applyBorder="true" applyAlignment="true" applyProtection="false">
      <alignment horizontal="general" vertical="center" textRotation="0" wrapText="true" indent="0" shrinkToFit="false"/>
      <protection locked="true" hidden="false"/>
    </xf>
    <xf numFmtId="164" fontId="22" fillId="0" borderId="0" xfId="21" applyFont="true" applyBorder="false" applyAlignment="true" applyProtection="false">
      <alignment horizontal="general" vertical="center" textRotation="0" wrapText="false" indent="0" shrinkToFit="false"/>
      <protection locked="true" hidden="false"/>
    </xf>
    <xf numFmtId="164" fontId="25" fillId="5" borderId="6" xfId="21" applyFont="true" applyBorder="true" applyAlignment="true" applyProtection="false">
      <alignment horizontal="center" vertical="center" textRotation="0" wrapText="true" indent="0" shrinkToFit="false"/>
      <protection locked="true" hidden="false"/>
    </xf>
    <xf numFmtId="164" fontId="20" fillId="0" borderId="0" xfId="21" applyFont="true" applyBorder="true" applyAlignment="true" applyProtection="false">
      <alignment horizontal="general" vertical="center" textRotation="0" wrapText="true" indent="0" shrinkToFit="false"/>
      <protection locked="true" hidden="false"/>
    </xf>
    <xf numFmtId="178" fontId="20" fillId="0" borderId="0" xfId="21" applyFont="true" applyBorder="true" applyAlignment="true" applyProtection="false">
      <alignment horizontal="center" vertical="center" textRotation="0" wrapText="true" indent="0" shrinkToFit="false"/>
      <protection locked="true" hidden="false"/>
    </xf>
    <xf numFmtId="164" fontId="5" fillId="4" borderId="31" xfId="21" applyFont="true" applyBorder="true" applyAlignment="true" applyProtection="false">
      <alignment horizontal="center" vertical="center" textRotation="0" wrapText="true" indent="0" shrinkToFit="false"/>
      <protection locked="true" hidden="false"/>
    </xf>
    <xf numFmtId="164" fontId="5" fillId="4" borderId="32" xfId="21" applyFont="true" applyBorder="true" applyAlignment="true" applyProtection="false">
      <alignment horizontal="left" vertical="center" textRotation="0" wrapText="true" indent="0" shrinkToFit="false"/>
      <protection locked="true" hidden="false"/>
    </xf>
    <xf numFmtId="164" fontId="5" fillId="4" borderId="33" xfId="21" applyFont="true" applyBorder="true" applyAlignment="true" applyProtection="false">
      <alignment horizontal="center" vertical="center" textRotation="0" wrapText="true" indent="0" shrinkToFit="false"/>
      <protection locked="true" hidden="false"/>
    </xf>
    <xf numFmtId="169" fontId="6" fillId="0" borderId="0" xfId="21" applyFont="true" applyBorder="false" applyAlignment="true" applyProtection="false">
      <alignment horizontal="general" vertical="center" textRotation="0" wrapText="false" indent="0" shrinkToFit="false"/>
      <protection locked="true" hidden="false"/>
    </xf>
    <xf numFmtId="164" fontId="5" fillId="8" borderId="25" xfId="21" applyFont="true" applyBorder="true" applyAlignment="true" applyProtection="false">
      <alignment horizontal="center" vertical="center" textRotation="0" wrapText="true" indent="0" shrinkToFit="false"/>
      <protection locked="true" hidden="false"/>
    </xf>
    <xf numFmtId="165" fontId="5" fillId="8" borderId="26" xfId="21" applyFont="true" applyBorder="true" applyAlignment="true" applyProtection="false">
      <alignment horizontal="center" vertical="center" textRotation="0" wrapText="true" indent="0" shrinkToFit="false"/>
      <protection locked="true" hidden="false"/>
    </xf>
    <xf numFmtId="164" fontId="5" fillId="20" borderId="30" xfId="21" applyFont="true" applyBorder="true" applyAlignment="true" applyProtection="false">
      <alignment horizontal="center" vertical="center" textRotation="0" wrapText="true" indent="0" shrinkToFit="false"/>
      <protection locked="true" hidden="false"/>
    </xf>
    <xf numFmtId="164" fontId="4" fillId="0" borderId="24" xfId="21" applyFont="true" applyBorder="true" applyAlignment="true" applyProtection="false">
      <alignment horizontal="center" vertical="center" textRotation="0" wrapText="true" indent="0" shrinkToFit="false"/>
      <protection locked="true" hidden="false"/>
    </xf>
    <xf numFmtId="172" fontId="4" fillId="8" borderId="25" xfId="21" applyFont="true" applyBorder="true" applyAlignment="true" applyProtection="false">
      <alignment horizontal="right" vertical="center" textRotation="0" wrapText="true" indent="0" shrinkToFit="false"/>
      <protection locked="true" hidden="false"/>
    </xf>
    <xf numFmtId="172" fontId="4" fillId="0" borderId="25" xfId="21" applyFont="true" applyBorder="true" applyAlignment="true" applyProtection="false">
      <alignment horizontal="right" vertical="center" textRotation="0" wrapText="true" indent="0" shrinkToFit="false"/>
      <protection locked="true" hidden="false"/>
    </xf>
    <xf numFmtId="175" fontId="4" fillId="0" borderId="26" xfId="21" applyFont="true" applyBorder="true" applyAlignment="true" applyProtection="true">
      <alignment horizontal="left" vertical="center" textRotation="0" wrapText="true" indent="0" shrinkToFit="false"/>
      <protection locked="true" hidden="false"/>
    </xf>
    <xf numFmtId="164" fontId="4" fillId="0" borderId="21" xfId="21" applyFont="true" applyBorder="true" applyAlignment="true" applyProtection="false">
      <alignment horizontal="center" vertical="center" textRotation="0" wrapText="true" indent="0" shrinkToFit="false"/>
      <protection locked="true" hidden="false"/>
    </xf>
    <xf numFmtId="172" fontId="4" fillId="8" borderId="22" xfId="21" applyFont="true" applyBorder="true" applyAlignment="true" applyProtection="false">
      <alignment horizontal="right" vertical="center" textRotation="0" wrapText="true" indent="0" shrinkToFit="false"/>
      <protection locked="true" hidden="false"/>
    </xf>
    <xf numFmtId="172" fontId="4" fillId="0" borderId="22" xfId="21" applyFont="true" applyBorder="true" applyAlignment="true" applyProtection="false">
      <alignment horizontal="right" vertical="center" textRotation="0" wrapText="true" indent="0" shrinkToFit="false"/>
      <protection locked="true" hidden="false"/>
    </xf>
    <xf numFmtId="175" fontId="4" fillId="0" borderId="23" xfId="21" applyFont="true" applyBorder="true" applyAlignment="true" applyProtection="true">
      <alignment horizontal="left" vertical="center" textRotation="0" wrapText="true" indent="0" shrinkToFit="false"/>
      <protection locked="true" hidden="false"/>
    </xf>
    <xf numFmtId="178" fontId="5" fillId="0" borderId="8" xfId="21" applyFont="true" applyBorder="true" applyAlignment="true" applyProtection="false">
      <alignment horizontal="left" vertical="center" textRotation="0" wrapText="true" indent="0" shrinkToFit="false"/>
      <protection locked="true" hidden="false"/>
    </xf>
    <xf numFmtId="175" fontId="5" fillId="21" borderId="57" xfId="21" applyFont="true" applyBorder="true" applyAlignment="true" applyProtection="true">
      <alignment horizontal="right" vertical="center" textRotation="0" wrapText="true" indent="0" shrinkToFit="false"/>
      <protection locked="true" hidden="false"/>
    </xf>
    <xf numFmtId="169" fontId="5" fillId="21" borderId="10" xfId="21" applyFont="true" applyBorder="true" applyAlignment="true" applyProtection="true">
      <alignment horizontal="right" vertical="center" textRotation="0" wrapText="true" indent="0" shrinkToFit="false"/>
      <protection locked="true" hidden="false"/>
    </xf>
    <xf numFmtId="178" fontId="4" fillId="0" borderId="0" xfId="21" applyFont="true" applyBorder="true" applyAlignment="true" applyProtection="false">
      <alignment horizontal="center" vertical="center" textRotation="0" wrapText="true" indent="0" shrinkToFit="false"/>
      <protection locked="true" hidden="false"/>
    </xf>
    <xf numFmtId="164" fontId="5" fillId="12" borderId="58" xfId="21" applyFont="true" applyBorder="true" applyAlignment="true" applyProtection="false">
      <alignment horizontal="center" vertical="center" textRotation="0" wrapText="true" indent="0" shrinkToFit="false"/>
      <protection locked="true" hidden="false"/>
    </xf>
    <xf numFmtId="164" fontId="5" fillId="8" borderId="26" xfId="21" applyFont="true" applyBorder="true" applyAlignment="true" applyProtection="false">
      <alignment horizontal="center" vertical="center" textRotation="0" wrapText="true" indent="0" shrinkToFit="false"/>
      <protection locked="true" hidden="false"/>
    </xf>
    <xf numFmtId="172" fontId="4" fillId="0" borderId="26" xfId="21" applyFont="true" applyBorder="true" applyAlignment="true" applyProtection="false">
      <alignment horizontal="center" vertical="center" textRotation="0" wrapText="true" indent="0" shrinkToFit="false"/>
      <protection locked="true" hidden="false"/>
    </xf>
    <xf numFmtId="172" fontId="4" fillId="0" borderId="23" xfId="21" applyFont="true" applyBorder="true" applyAlignment="true" applyProtection="false">
      <alignment horizontal="center" vertical="center" textRotation="0" wrapText="true" indent="0" shrinkToFit="false"/>
      <protection locked="true" hidden="false"/>
    </xf>
    <xf numFmtId="172" fontId="4" fillId="0" borderId="0" xfId="21" applyFont="true" applyBorder="true" applyAlignment="true" applyProtection="false">
      <alignment horizontal="center" vertical="center" textRotation="0" wrapText="true" indent="0" shrinkToFit="false"/>
      <protection locked="true" hidden="false"/>
    </xf>
    <xf numFmtId="179" fontId="4" fillId="0" borderId="25" xfId="21" applyFont="true" applyBorder="true" applyAlignment="true" applyProtection="false">
      <alignment horizontal="right" vertical="center" textRotation="0" wrapText="true" indent="0" shrinkToFit="false"/>
      <protection locked="true" hidden="false"/>
    </xf>
    <xf numFmtId="169" fontId="5" fillId="21" borderId="59" xfId="21" applyFont="true" applyBorder="true" applyAlignment="true" applyProtection="true">
      <alignment horizontal="right" vertical="center" textRotation="0" wrapText="true" indent="0" shrinkToFit="false"/>
      <protection locked="true" hidden="false"/>
    </xf>
    <xf numFmtId="179" fontId="4" fillId="0" borderId="22" xfId="21" applyFont="true" applyBorder="true" applyAlignment="true" applyProtection="false">
      <alignment horizontal="right" vertical="center" textRotation="0" wrapText="true" indent="0" shrinkToFit="false"/>
      <protection locked="true" hidden="false"/>
    </xf>
    <xf numFmtId="178" fontId="4" fillId="0" borderId="0" xfId="21" applyFont="true" applyBorder="true" applyAlignment="true" applyProtection="false">
      <alignment horizontal="left" vertical="center" textRotation="0" wrapText="true" indent="0" shrinkToFit="false"/>
      <protection locked="true" hidden="false"/>
    </xf>
    <xf numFmtId="164" fontId="5" fillId="4" borderId="60" xfId="21" applyFont="true" applyBorder="true" applyAlignment="true" applyProtection="false">
      <alignment horizontal="general" vertical="center" textRotation="0" wrapText="true" indent="0" shrinkToFit="false"/>
      <protection locked="true" hidden="false"/>
    </xf>
    <xf numFmtId="164" fontId="5" fillId="4" borderId="28" xfId="21" applyFont="true" applyBorder="true" applyAlignment="true" applyProtection="false">
      <alignment horizontal="general" vertical="center" textRotation="0" wrapText="true" indent="0" shrinkToFit="false"/>
      <protection locked="true" hidden="false"/>
    </xf>
    <xf numFmtId="164" fontId="5" fillId="4" borderId="61" xfId="21" applyFont="true" applyBorder="true" applyAlignment="true" applyProtection="false">
      <alignment horizontal="general" vertical="center" textRotation="0" wrapText="true" indent="0" shrinkToFit="false"/>
      <protection locked="true" hidden="false"/>
    </xf>
    <xf numFmtId="180" fontId="37" fillId="8" borderId="25" xfId="21" applyFont="true" applyBorder="true" applyAlignment="true" applyProtection="false">
      <alignment horizontal="right" vertical="center" textRotation="0" wrapText="true" indent="0" shrinkToFit="false"/>
      <protection locked="true" hidden="false"/>
    </xf>
    <xf numFmtId="172" fontId="37" fillId="0" borderId="25" xfId="21" applyFont="true" applyBorder="true" applyAlignment="true" applyProtection="false">
      <alignment horizontal="right" vertical="center" textRotation="0" wrapText="true" indent="0" shrinkToFit="false"/>
      <protection locked="true" hidden="false"/>
    </xf>
    <xf numFmtId="172" fontId="37" fillId="8" borderId="22" xfId="21" applyFont="true" applyBorder="true" applyAlignment="true" applyProtection="false">
      <alignment horizontal="right" vertical="center" textRotation="0" wrapText="true" indent="0" shrinkToFit="false"/>
      <protection locked="true" hidden="false"/>
    </xf>
    <xf numFmtId="175" fontId="5" fillId="21" borderId="7" xfId="21" applyFont="true" applyBorder="true" applyAlignment="true" applyProtection="true">
      <alignment horizontal="right" vertical="center" textRotation="0" wrapText="true" indent="0" shrinkToFit="false"/>
      <protection locked="true" hidden="false"/>
    </xf>
    <xf numFmtId="169" fontId="5" fillId="21" borderId="8" xfId="21" applyFont="true" applyBorder="true" applyAlignment="true" applyProtection="true">
      <alignment horizontal="right" vertical="center" textRotation="0" wrapText="true" indent="0" shrinkToFit="false"/>
      <protection locked="true" hidden="false"/>
    </xf>
    <xf numFmtId="166" fontId="5" fillId="0" borderId="0" xfId="21" applyFont="true" applyBorder="true" applyAlignment="true" applyProtection="true">
      <alignment horizontal="general" vertical="center" textRotation="0" wrapText="true" indent="0" shrinkToFit="false"/>
      <protection locked="true" hidden="false"/>
    </xf>
    <xf numFmtId="164" fontId="7" fillId="0" borderId="62" xfId="21" applyFont="true" applyBorder="true" applyAlignment="true" applyProtection="false">
      <alignment horizontal="general" vertical="center" textRotation="0" wrapText="false" indent="0" shrinkToFit="false"/>
      <protection locked="true" hidden="false"/>
    </xf>
    <xf numFmtId="169" fontId="6" fillId="0" borderId="0" xfId="21" applyFont="true" applyBorder="true" applyAlignment="true" applyProtection="false">
      <alignment horizontal="general" vertical="center" textRotation="0" wrapText="false" indent="0" shrinkToFit="false"/>
      <protection locked="true" hidden="false"/>
    </xf>
    <xf numFmtId="164" fontId="4" fillId="0" borderId="44" xfId="21" applyFont="true" applyBorder="true" applyAlignment="true" applyProtection="false">
      <alignment horizontal="general" vertical="center" textRotation="0" wrapText="false" indent="0" shrinkToFit="false"/>
      <protection locked="true" hidden="false"/>
    </xf>
    <xf numFmtId="164" fontId="4" fillId="0" borderId="25" xfId="21" applyFont="true" applyBorder="true" applyAlignment="true" applyProtection="false">
      <alignment horizontal="general" vertical="center" textRotation="0" wrapText="false" indent="0" shrinkToFit="false"/>
      <protection locked="true" hidden="false"/>
    </xf>
    <xf numFmtId="164" fontId="37" fillId="0" borderId="24" xfId="21" applyFont="true" applyBorder="true" applyAlignment="true" applyProtection="true">
      <alignment horizontal="center" vertical="center" textRotation="0" wrapText="true" indent="0" shrinkToFit="false"/>
      <protection locked="true" hidden="false"/>
    </xf>
    <xf numFmtId="172" fontId="37" fillId="8" borderId="25" xfId="21" applyFont="true" applyBorder="true" applyAlignment="true" applyProtection="false">
      <alignment horizontal="right" vertical="center" textRotation="0" wrapText="true" indent="0" shrinkToFit="false"/>
      <protection locked="true" hidden="false"/>
    </xf>
    <xf numFmtId="164" fontId="4" fillId="8" borderId="24" xfId="21" applyFont="true" applyBorder="true" applyAlignment="true" applyProtection="false">
      <alignment horizontal="center" vertical="center" textRotation="0" wrapText="true" indent="0" shrinkToFit="false"/>
      <protection locked="true" hidden="false"/>
    </xf>
    <xf numFmtId="175" fontId="7" fillId="21" borderId="0" xfId="21" applyFont="true" applyBorder="true" applyAlignment="true" applyProtection="true">
      <alignment horizontal="right" vertical="center" textRotation="0" wrapText="false" indent="0" shrinkToFit="false"/>
      <protection locked="true" hidden="false"/>
    </xf>
    <xf numFmtId="172" fontId="37" fillId="0" borderId="22" xfId="21" applyFont="true" applyBorder="true" applyAlignment="true" applyProtection="false">
      <alignment horizontal="right" vertical="center" textRotation="0" wrapText="true" indent="0" shrinkToFit="false"/>
      <protection locked="true" hidden="false"/>
    </xf>
    <xf numFmtId="178" fontId="37" fillId="0" borderId="0" xfId="21" applyFont="true" applyBorder="true" applyAlignment="true" applyProtection="false">
      <alignment horizontal="center" vertical="center" textRotation="0" wrapText="true" indent="0" shrinkToFit="false"/>
      <protection locked="true" hidden="false"/>
    </xf>
    <xf numFmtId="164" fontId="6" fillId="0" borderId="40" xfId="21" applyFont="true" applyBorder="true" applyAlignment="true" applyProtection="false">
      <alignment horizontal="general" vertical="center" textRotation="0" wrapText="false" indent="0" shrinkToFit="false"/>
      <protection locked="true" hidden="false"/>
    </xf>
    <xf numFmtId="164" fontId="4" fillId="0" borderId="40" xfId="21" applyFont="true" applyBorder="true" applyAlignment="true" applyProtection="false">
      <alignment horizontal="general" vertical="center" textRotation="0" wrapText="false" indent="0" shrinkToFit="false"/>
      <protection locked="true" hidden="false"/>
    </xf>
    <xf numFmtId="169" fontId="26" fillId="0" borderId="0" xfId="21" applyFont="true" applyBorder="false" applyAlignment="true" applyProtection="false">
      <alignment horizontal="general" vertical="center" textRotation="0" wrapText="false" indent="0" shrinkToFit="false"/>
      <protection locked="true" hidden="false"/>
    </xf>
    <xf numFmtId="165" fontId="4" fillId="0" borderId="25" xfId="21" applyFont="true" applyBorder="true" applyAlignment="true" applyProtection="false">
      <alignment horizontal="center" vertical="center" textRotation="0" wrapText="true" indent="0" shrinkToFit="false"/>
      <protection locked="true" hidden="false"/>
    </xf>
    <xf numFmtId="178" fontId="5" fillId="0" borderId="0" xfId="21" applyFont="true" applyBorder="true" applyAlignment="true" applyProtection="false">
      <alignment horizontal="left" vertical="center" textRotation="0" wrapText="true" indent="0" shrinkToFit="false"/>
      <protection locked="true" hidden="false"/>
    </xf>
    <xf numFmtId="164" fontId="5" fillId="20" borderId="31" xfId="21" applyFont="true" applyBorder="true" applyAlignment="true" applyProtection="false">
      <alignment horizontal="center" vertical="center" textRotation="0" wrapText="true" indent="0" shrinkToFit="false"/>
      <protection locked="true" hidden="false"/>
    </xf>
    <xf numFmtId="164" fontId="42" fillId="20" borderId="32" xfId="20" applyFont="true" applyBorder="true" applyAlignment="true" applyProtection="true">
      <alignment horizontal="center" vertical="center" textRotation="0" wrapText="true" indent="0" shrinkToFit="false"/>
      <protection locked="true" hidden="false"/>
    </xf>
    <xf numFmtId="164" fontId="5" fillId="20" borderId="32" xfId="21" applyFont="true" applyBorder="true" applyAlignment="true" applyProtection="false">
      <alignment horizontal="center" vertical="center" textRotation="0" wrapText="true" indent="0" shrinkToFit="false"/>
      <protection locked="true" hidden="false"/>
    </xf>
    <xf numFmtId="165" fontId="5" fillId="20" borderId="32" xfId="21" applyFont="true" applyBorder="true" applyAlignment="true" applyProtection="false">
      <alignment horizontal="center" vertical="center" textRotation="0" wrapText="true" indent="0" shrinkToFit="false"/>
      <protection locked="true" hidden="false"/>
    </xf>
    <xf numFmtId="166" fontId="5" fillId="20" borderId="32" xfId="21" applyFont="true" applyBorder="true" applyAlignment="true" applyProtection="true">
      <alignment horizontal="center" vertical="center" textRotation="0" wrapText="true" indent="0" shrinkToFit="false"/>
      <protection locked="true" hidden="false"/>
    </xf>
    <xf numFmtId="165" fontId="5" fillId="20" borderId="33" xfId="21" applyFont="true" applyBorder="true" applyAlignment="true" applyProtection="false">
      <alignment horizontal="center" vertical="center" textRotation="0" wrapText="true" indent="0" shrinkToFit="false"/>
      <protection locked="true" hidden="false"/>
    </xf>
    <xf numFmtId="164" fontId="44" fillId="0" borderId="0" xfId="21" applyFont="true" applyBorder="false" applyAlignment="true" applyProtection="false">
      <alignment horizontal="general" vertical="center" textRotation="0" wrapText="false" indent="0" shrinkToFit="false"/>
      <protection locked="true" hidden="false"/>
    </xf>
    <xf numFmtId="165" fontId="5" fillId="0" borderId="25" xfId="21" applyFont="true" applyBorder="true" applyAlignment="true" applyProtection="false">
      <alignment horizontal="center" vertical="center" textRotation="0" wrapText="true" indent="0" shrinkToFit="false"/>
      <protection locked="true" hidden="false"/>
    </xf>
    <xf numFmtId="166" fontId="5" fillId="0" borderId="25" xfId="21" applyFont="true" applyBorder="true" applyAlignment="true" applyProtection="true">
      <alignment horizontal="center" vertical="center" textRotation="0" wrapText="true" indent="0" shrinkToFit="false"/>
      <protection locked="true" hidden="false"/>
    </xf>
    <xf numFmtId="165" fontId="5" fillId="0" borderId="26" xfId="21" applyFont="true" applyBorder="true" applyAlignment="true" applyProtection="false">
      <alignment horizontal="center" vertical="center" textRotation="0" wrapText="true" indent="0" shrinkToFit="false"/>
      <protection locked="true" hidden="false"/>
    </xf>
    <xf numFmtId="167" fontId="37" fillId="0" borderId="24" xfId="21" applyFont="true" applyBorder="true" applyAlignment="true" applyProtection="false">
      <alignment horizontal="center" vertical="center" textRotation="0" wrapText="true" indent="0" shrinkToFit="false"/>
      <protection locked="true" hidden="false"/>
    </xf>
    <xf numFmtId="164" fontId="37" fillId="0" borderId="25" xfId="21" applyFont="true" applyBorder="true" applyAlignment="true" applyProtection="false">
      <alignment horizontal="center" vertical="center" textRotation="0" wrapText="true" indent="0" shrinkToFit="false"/>
      <protection locked="true" hidden="false"/>
    </xf>
    <xf numFmtId="165" fontId="37" fillId="0" borderId="25" xfId="21" applyFont="true" applyBorder="true" applyAlignment="true" applyProtection="false">
      <alignment horizontal="center" vertical="center" textRotation="0" wrapText="true" indent="0" shrinkToFit="false"/>
      <protection locked="true" hidden="false"/>
    </xf>
    <xf numFmtId="164" fontId="45" fillId="0" borderId="25" xfId="21" applyFont="true" applyBorder="true" applyAlignment="true" applyProtection="false">
      <alignment horizontal="general" vertical="center" textRotation="0" wrapText="true" indent="0" shrinkToFit="false"/>
      <protection locked="true" hidden="false"/>
    </xf>
    <xf numFmtId="165" fontId="37" fillId="0" borderId="26" xfId="21" applyFont="true" applyBorder="true" applyAlignment="true" applyProtection="false">
      <alignment horizontal="general" vertical="center" textRotation="0" wrapText="true" indent="0" shrinkToFit="false"/>
      <protection locked="true" hidden="false"/>
    </xf>
    <xf numFmtId="166" fontId="37" fillId="0" borderId="25" xfId="21" applyFont="true" applyBorder="true" applyAlignment="true" applyProtection="true">
      <alignment horizontal="general" vertical="center" textRotation="0" wrapText="true" indent="0" shrinkToFit="false"/>
      <protection locked="true" hidden="false"/>
    </xf>
    <xf numFmtId="164" fontId="4" fillId="20" borderId="21" xfId="21" applyFont="true" applyBorder="true" applyAlignment="true" applyProtection="false">
      <alignment horizontal="center" vertical="center" textRotation="0" wrapText="true" indent="0" shrinkToFit="false"/>
      <protection locked="true" hidden="false"/>
    </xf>
    <xf numFmtId="164" fontId="5" fillId="20" borderId="22" xfId="21" applyFont="true" applyBorder="true" applyAlignment="true" applyProtection="false">
      <alignment horizontal="center" vertical="center" textRotation="0" wrapText="true" indent="0" shrinkToFit="false"/>
      <protection locked="true" hidden="false"/>
    </xf>
    <xf numFmtId="165" fontId="5" fillId="20" borderId="22" xfId="21" applyFont="true" applyBorder="true" applyAlignment="true" applyProtection="false">
      <alignment horizontal="general" vertical="center" textRotation="0" wrapText="true" indent="0" shrinkToFit="false"/>
      <protection locked="true" hidden="false"/>
    </xf>
    <xf numFmtId="165" fontId="4" fillId="20" borderId="22" xfId="21" applyFont="true" applyBorder="true" applyAlignment="true" applyProtection="false">
      <alignment horizontal="center" vertical="center" textRotation="0" wrapText="true" indent="0" shrinkToFit="false"/>
      <protection locked="true" hidden="false"/>
    </xf>
    <xf numFmtId="166" fontId="5" fillId="20" borderId="22" xfId="21" applyFont="true" applyBorder="true" applyAlignment="true" applyProtection="true">
      <alignment horizontal="general" vertical="center" textRotation="0" wrapText="true" indent="0" shrinkToFit="false"/>
      <protection locked="true" hidden="false"/>
    </xf>
    <xf numFmtId="165" fontId="4" fillId="20" borderId="23" xfId="21" applyFont="true" applyBorder="true" applyAlignment="true" applyProtection="false">
      <alignment horizontal="general" vertical="center" textRotation="0" wrapText="true" indent="0" shrinkToFit="false"/>
      <protection locked="true" hidden="false"/>
    </xf>
    <xf numFmtId="164" fontId="4" fillId="0" borderId="6" xfId="21" applyFont="true" applyBorder="true" applyAlignment="true" applyProtection="false">
      <alignment horizontal="left" vertical="center" textRotation="0" wrapText="true" indent="0" shrinkToFit="false"/>
      <protection locked="true" hidden="false"/>
    </xf>
    <xf numFmtId="178" fontId="37" fillId="0" borderId="0" xfId="21" applyFont="true" applyBorder="true" applyAlignment="true" applyProtection="false">
      <alignment horizontal="left" vertical="center" textRotation="0" wrapText="true" indent="0" shrinkToFit="false"/>
      <protection locked="true" hidden="false"/>
    </xf>
    <xf numFmtId="175" fontId="5" fillId="21" borderId="9" xfId="21" applyFont="true" applyBorder="true" applyAlignment="true" applyProtection="true">
      <alignment horizontal="right" vertical="center" textRotation="0" wrapText="true" indent="0" shrinkToFit="false"/>
      <protection locked="true" hidden="false"/>
    </xf>
    <xf numFmtId="164" fontId="5" fillId="20" borderId="63" xfId="21" applyFont="true" applyBorder="true" applyAlignment="true" applyProtection="false">
      <alignment horizontal="center" vertical="center" textRotation="0" wrapText="true" indent="0" shrinkToFit="false"/>
      <protection locked="true" hidden="false"/>
    </xf>
    <xf numFmtId="164" fontId="4" fillId="8" borderId="25" xfId="0" applyFont="true" applyBorder="true" applyAlignment="true" applyProtection="false">
      <alignment horizontal="center" vertical="top" textRotation="0" wrapText="true" indent="0" shrinkToFit="false"/>
      <protection locked="true" hidden="false"/>
    </xf>
    <xf numFmtId="180" fontId="37" fillId="8" borderId="22" xfId="21" applyFont="true" applyBorder="true" applyAlignment="true" applyProtection="false">
      <alignment horizontal="right" vertical="center" textRotation="0" wrapText="true" indent="0" shrinkToFit="false"/>
      <protection locked="true" hidden="false"/>
    </xf>
    <xf numFmtId="164" fontId="4" fillId="0" borderId="0" xfId="21" applyFont="true" applyBorder="true" applyAlignment="true" applyProtection="false">
      <alignment horizontal="left" vertical="center" textRotation="0" wrapText="true" indent="0" shrinkToFit="false"/>
      <protection locked="true" hidden="false"/>
    </xf>
    <xf numFmtId="175" fontId="4" fillId="0" borderId="0" xfId="21" applyFont="true" applyBorder="true" applyAlignment="true" applyProtection="true">
      <alignment horizontal="center" vertical="center" textRotation="0" wrapText="true" indent="0" shrinkToFit="false"/>
      <protection locked="true" hidden="false"/>
    </xf>
    <xf numFmtId="180" fontId="4" fillId="0" borderId="0" xfId="21" applyFont="true" applyBorder="true" applyAlignment="true" applyProtection="false">
      <alignment horizontal="right" vertical="center" textRotation="0" wrapText="true" indent="0" shrinkToFit="false"/>
      <protection locked="true" hidden="false"/>
    </xf>
    <xf numFmtId="164" fontId="46" fillId="0" borderId="25" xfId="21" applyFont="true" applyBorder="true" applyAlignment="true" applyProtection="false">
      <alignment horizontal="left" vertical="center" textRotation="0" wrapText="true" indent="0" shrinkToFit="false"/>
      <protection locked="true" hidden="false"/>
    </xf>
    <xf numFmtId="179" fontId="37" fillId="8" borderId="25" xfId="21" applyFont="true" applyBorder="true" applyAlignment="true" applyProtection="false">
      <alignment horizontal="right" vertical="center" textRotation="0" wrapText="true" indent="0" shrinkToFit="false"/>
      <protection locked="true" hidden="false"/>
    </xf>
    <xf numFmtId="164" fontId="4" fillId="0" borderId="64" xfId="21" applyFont="true" applyBorder="true" applyAlignment="true" applyProtection="false">
      <alignment horizontal="center" vertical="center" textRotation="0" wrapText="true" indent="0" shrinkToFit="false"/>
      <protection locked="true" hidden="false"/>
    </xf>
    <xf numFmtId="180" fontId="37" fillId="8" borderId="35" xfId="21" applyFont="true" applyBorder="true" applyAlignment="true" applyProtection="false">
      <alignment horizontal="right" vertical="center" textRotation="0" wrapText="true" indent="0" shrinkToFit="false"/>
      <protection locked="true" hidden="false"/>
    </xf>
    <xf numFmtId="164" fontId="4" fillId="0" borderId="25" xfId="21" applyFont="true" applyBorder="true" applyAlignment="true" applyProtection="false">
      <alignment horizontal="left" vertical="center" textRotation="0" wrapText="true" indent="0" shrinkToFit="false"/>
      <protection locked="true" hidden="false"/>
    </xf>
    <xf numFmtId="175" fontId="5" fillId="21" borderId="20" xfId="21" applyFont="true" applyBorder="true" applyAlignment="true" applyProtection="true">
      <alignment horizontal="right" vertical="center" textRotation="0" wrapText="true" indent="0" shrinkToFit="false"/>
      <protection locked="true" hidden="false"/>
    </xf>
    <xf numFmtId="164" fontId="37" fillId="0" borderId="0" xfId="21" applyFont="true" applyBorder="false" applyAlignment="true" applyProtection="false">
      <alignment horizontal="general" vertical="center" textRotation="0" wrapText="false" indent="0" shrinkToFit="false"/>
      <protection locked="true" hidden="false"/>
    </xf>
    <xf numFmtId="164" fontId="37" fillId="8" borderId="25" xfId="21" applyFont="true" applyBorder="true" applyAlignment="true" applyProtection="false">
      <alignment horizontal="right" vertical="center" textRotation="0" wrapText="true" indent="0" shrinkToFit="false"/>
      <protection locked="true" hidden="false"/>
    </xf>
    <xf numFmtId="164" fontId="37" fillId="8" borderId="22" xfId="21" applyFont="true" applyBorder="true" applyAlignment="true" applyProtection="false">
      <alignment horizontal="right" vertical="center" textRotation="0" wrapText="true" indent="0" shrinkToFit="false"/>
      <protection locked="true" hidden="false"/>
    </xf>
    <xf numFmtId="178" fontId="4" fillId="0" borderId="8" xfId="21" applyFont="true" applyBorder="true" applyAlignment="true" applyProtection="false">
      <alignment horizontal="left" vertical="center" textRotation="0" wrapText="true" indent="0" shrinkToFit="false"/>
      <protection locked="true" hidden="false"/>
    </xf>
    <xf numFmtId="164" fontId="4" fillId="0" borderId="57" xfId="21" applyFont="true" applyBorder="true" applyAlignment="true" applyProtection="false">
      <alignment horizontal="center" vertical="center" textRotation="0" wrapText="true" indent="0" shrinkToFit="false"/>
      <protection locked="true" hidden="false"/>
    </xf>
    <xf numFmtId="164" fontId="4" fillId="0" borderId="65" xfId="21" applyFont="true" applyBorder="true" applyAlignment="true" applyProtection="false">
      <alignment horizontal="general" vertical="center" textRotation="0" wrapText="true" indent="0" shrinkToFit="false"/>
      <protection locked="true" hidden="false"/>
    </xf>
    <xf numFmtId="164" fontId="4" fillId="0" borderId="65" xfId="21" applyFont="true" applyBorder="true" applyAlignment="true" applyProtection="false">
      <alignment horizontal="center" vertical="center" textRotation="0" wrapText="true" indent="0" shrinkToFit="false"/>
      <protection locked="true" hidden="false"/>
    </xf>
    <xf numFmtId="172" fontId="37" fillId="8" borderId="65" xfId="21" applyFont="true" applyBorder="true" applyAlignment="true" applyProtection="false">
      <alignment horizontal="right" vertical="center" textRotation="0" wrapText="true" indent="0" shrinkToFit="false"/>
      <protection locked="true" hidden="false"/>
    </xf>
    <xf numFmtId="172" fontId="4" fillId="0" borderId="65" xfId="21" applyFont="true" applyBorder="true" applyAlignment="true" applyProtection="false">
      <alignment horizontal="right" vertical="center" textRotation="0" wrapText="true" indent="0" shrinkToFit="false"/>
      <protection locked="true" hidden="false"/>
    </xf>
    <xf numFmtId="175" fontId="4" fillId="0" borderId="59" xfId="21" applyFont="true" applyBorder="true" applyAlignment="true" applyProtection="true">
      <alignment horizontal="left" vertical="center" textRotation="0" wrapText="true" indent="0" shrinkToFit="false"/>
      <protection locked="true" hidden="false"/>
    </xf>
    <xf numFmtId="175" fontId="4" fillId="8" borderId="26" xfId="21" applyFont="true" applyBorder="true" applyAlignment="true" applyProtection="true">
      <alignment horizontal="left" vertical="center" textRotation="0" wrapText="true" indent="0" shrinkToFit="false"/>
      <protection locked="true" hidden="false"/>
    </xf>
    <xf numFmtId="178" fontId="37" fillId="0" borderId="3" xfId="21" applyFont="true" applyBorder="true" applyAlignment="true" applyProtection="false">
      <alignment horizontal="left" vertical="center" textRotation="0" wrapText="true" indent="0" shrinkToFit="false"/>
      <protection locked="true" hidden="false"/>
    </xf>
    <xf numFmtId="165" fontId="37" fillId="0" borderId="25" xfId="21" applyFont="true" applyBorder="true" applyAlignment="true" applyProtection="false">
      <alignment horizontal="general" vertical="center" textRotation="0" wrapText="true" indent="0" shrinkToFit="false"/>
      <protection locked="true" hidden="false"/>
    </xf>
    <xf numFmtId="167" fontId="4" fillId="0" borderId="24" xfId="21" applyFont="true" applyBorder="true" applyAlignment="true" applyProtection="false">
      <alignment horizontal="center" vertical="center" textRotation="0" wrapText="true" indent="0" shrinkToFit="false"/>
      <protection locked="true" hidden="false"/>
    </xf>
    <xf numFmtId="175" fontId="4" fillId="0" borderId="25" xfId="21" applyFont="true" applyBorder="true" applyAlignment="true" applyProtection="true">
      <alignment horizontal="left" vertical="center" textRotation="0" wrapText="true" indent="0" shrinkToFit="false"/>
      <protection locked="true" hidden="false"/>
    </xf>
    <xf numFmtId="164" fontId="5" fillId="20" borderId="25" xfId="21" applyFont="true" applyBorder="true" applyAlignment="true" applyProtection="false">
      <alignment horizontal="center" vertical="center" textRotation="0" wrapText="true" indent="0" shrinkToFit="false"/>
      <protection locked="true" hidden="false"/>
    </xf>
    <xf numFmtId="175" fontId="5" fillId="21" borderId="66" xfId="21" applyFont="true" applyBorder="true" applyAlignment="true" applyProtection="true">
      <alignment horizontal="right" vertical="center" textRotation="0" wrapText="true" indent="0" shrinkToFit="false"/>
      <protection locked="true" hidden="false"/>
    </xf>
    <xf numFmtId="169" fontId="5" fillId="21" borderId="67" xfId="21" applyFont="true" applyBorder="true" applyAlignment="true" applyProtection="true">
      <alignment horizontal="right" vertical="center" textRotation="0" wrapText="true" indent="0" shrinkToFit="false"/>
      <protection locked="true" hidden="false"/>
    </xf>
    <xf numFmtId="179" fontId="4" fillId="0" borderId="35" xfId="21" applyFont="true" applyBorder="true" applyAlignment="true" applyProtection="false">
      <alignment horizontal="right" vertical="center" textRotation="0" wrapText="true" indent="0" shrinkToFit="false"/>
      <protection locked="true" hidden="false"/>
    </xf>
    <xf numFmtId="178" fontId="5" fillId="4" borderId="33" xfId="21" applyFont="true" applyBorder="true" applyAlignment="true" applyProtection="false">
      <alignment horizontal="center" vertical="center" textRotation="0" wrapText="true" indent="0" shrinkToFit="false"/>
      <protection locked="true" hidden="false"/>
    </xf>
    <xf numFmtId="164" fontId="4" fillId="0" borderId="25" xfId="21" applyFont="true" applyBorder="true" applyAlignment="true" applyProtection="false">
      <alignment horizontal="right" vertical="center" textRotation="0" wrapText="true" indent="0" shrinkToFit="false"/>
      <protection locked="true" hidden="false"/>
    </xf>
    <xf numFmtId="167" fontId="37" fillId="8" borderId="24" xfId="21" applyFont="true" applyBorder="true" applyAlignment="true" applyProtection="false">
      <alignment horizontal="center" vertical="center" textRotation="0" wrapText="true" indent="0" shrinkToFit="false"/>
      <protection locked="true" hidden="false"/>
    </xf>
    <xf numFmtId="164" fontId="37" fillId="8" borderId="25" xfId="21" applyFont="true" applyBorder="true" applyAlignment="true" applyProtection="false">
      <alignment horizontal="center" vertical="center" textRotation="0" wrapText="true" indent="0" shrinkToFit="false"/>
      <protection locked="true" hidden="false"/>
    </xf>
    <xf numFmtId="165" fontId="37" fillId="8" borderId="25" xfId="21" applyFont="true" applyBorder="true" applyAlignment="true" applyProtection="false">
      <alignment horizontal="general" vertical="center" textRotation="0" wrapText="true" indent="0" shrinkToFit="false"/>
      <protection locked="true" hidden="false"/>
    </xf>
    <xf numFmtId="164" fontId="4" fillId="8" borderId="25" xfId="21" applyFont="true" applyBorder="true" applyAlignment="true" applyProtection="false">
      <alignment horizontal="center" vertical="center" textRotation="0" wrapText="true" indent="0" shrinkToFit="false"/>
      <protection locked="true" hidden="false"/>
    </xf>
    <xf numFmtId="166" fontId="37" fillId="8" borderId="25" xfId="21" applyFont="true" applyBorder="true" applyAlignment="true" applyProtection="true">
      <alignment horizontal="general" vertical="center" textRotation="0" wrapText="true" indent="0" shrinkToFit="false"/>
      <protection locked="true" hidden="false"/>
    </xf>
    <xf numFmtId="165" fontId="37" fillId="8" borderId="26" xfId="21" applyFont="true" applyBorder="true" applyAlignment="true" applyProtection="false">
      <alignment horizontal="general" vertical="center" textRotation="0" wrapText="true" indent="0" shrinkToFit="false"/>
      <protection locked="true" hidden="false"/>
    </xf>
    <xf numFmtId="164" fontId="4" fillId="20" borderId="24" xfId="21" applyFont="true" applyBorder="true" applyAlignment="true" applyProtection="false">
      <alignment horizontal="center" vertical="center" textRotation="0" wrapText="true" indent="0" shrinkToFit="false"/>
      <protection locked="true" hidden="false"/>
    </xf>
    <xf numFmtId="165" fontId="5" fillId="20" borderId="25" xfId="21" applyFont="true" applyBorder="true" applyAlignment="true" applyProtection="false">
      <alignment horizontal="general" vertical="center" textRotation="0" wrapText="true" indent="0" shrinkToFit="false"/>
      <protection locked="true" hidden="false"/>
    </xf>
    <xf numFmtId="165" fontId="4" fillId="20" borderId="25" xfId="21" applyFont="true" applyBorder="true" applyAlignment="true" applyProtection="false">
      <alignment horizontal="center" vertical="center" textRotation="0" wrapText="true" indent="0" shrinkToFit="false"/>
      <protection locked="true" hidden="false"/>
    </xf>
    <xf numFmtId="166" fontId="5" fillId="20" borderId="25" xfId="21" applyFont="true" applyBorder="true" applyAlignment="true" applyProtection="true">
      <alignment horizontal="general" vertical="center" textRotation="0" wrapText="true" indent="0" shrinkToFit="false"/>
      <protection locked="true" hidden="false"/>
    </xf>
    <xf numFmtId="165" fontId="4" fillId="20" borderId="26" xfId="21" applyFont="true" applyBorder="true" applyAlignment="true" applyProtection="false">
      <alignment horizontal="general" vertical="center" textRotation="0" wrapText="true" indent="0" shrinkToFit="false"/>
      <protection locked="true" hidden="false"/>
    </xf>
    <xf numFmtId="164" fontId="4" fillId="0" borderId="68" xfId="21" applyFont="true" applyBorder="true" applyAlignment="true" applyProtection="false">
      <alignment horizontal="left" vertical="center" textRotation="0" wrapText="true" indent="0" shrinkToFit="false"/>
      <protection locked="true" hidden="false"/>
    </xf>
    <xf numFmtId="164" fontId="6" fillId="0" borderId="0" xfId="21" applyFont="true" applyBorder="true" applyAlignment="false" applyProtection="false">
      <alignment horizontal="general" vertical="bottom" textRotation="0" wrapText="false" indent="0" shrinkToFit="false"/>
      <protection locked="true" hidden="false"/>
    </xf>
    <xf numFmtId="164" fontId="4" fillId="0" borderId="0" xfId="21" applyFont="true" applyBorder="false" applyAlignment="true" applyProtection="false">
      <alignment horizontal="general" vertical="bottom" textRotation="0" wrapText="true" indent="0" shrinkToFit="false"/>
      <protection locked="true" hidden="false"/>
    </xf>
    <xf numFmtId="164" fontId="6" fillId="0" borderId="0" xfId="21" applyFont="true" applyBorder="false" applyAlignment="false" applyProtection="false">
      <alignment horizontal="general" vertical="bottom" textRotation="0" wrapText="false" indent="0" shrinkToFit="false"/>
      <protection locked="true" hidden="false"/>
    </xf>
    <xf numFmtId="178" fontId="5" fillId="0" borderId="0" xfId="21" applyFont="true" applyBorder="true" applyAlignment="true" applyProtection="false">
      <alignment horizontal="center" vertical="bottom" textRotation="0" wrapText="true" indent="0" shrinkToFit="false"/>
      <protection locked="true" hidden="false"/>
    </xf>
    <xf numFmtId="164" fontId="35" fillId="0" borderId="0" xfId="21" applyFont="true" applyBorder="true" applyAlignment="true" applyProtection="false">
      <alignment horizontal="general" vertical="center" textRotation="0" wrapText="true" indent="0" shrinkToFit="false"/>
      <protection locked="true" hidden="false"/>
    </xf>
    <xf numFmtId="169" fontId="5" fillId="0" borderId="0" xfId="21" applyFont="true" applyBorder="true" applyAlignment="true" applyProtection="true">
      <alignment horizontal="right" vertical="bottom" textRotation="0" wrapText="true" indent="0" shrinkToFit="false"/>
      <protection locked="true" hidden="false"/>
    </xf>
    <xf numFmtId="181" fontId="5" fillId="0" borderId="0" xfId="21" applyFont="true" applyBorder="true" applyAlignment="true" applyProtection="true">
      <alignment horizontal="right" vertical="bottom" textRotation="0" wrapText="true" indent="0" shrinkToFit="false"/>
      <protection locked="true" hidden="false"/>
    </xf>
    <xf numFmtId="164" fontId="4" fillId="0" borderId="0" xfId="21" applyFont="true" applyBorder="true" applyAlignment="true" applyProtection="false">
      <alignment horizontal="general" vertical="bottom" textRotation="0" wrapText="true" indent="0" shrinkToFit="false"/>
      <protection locked="true" hidden="false"/>
    </xf>
    <xf numFmtId="164" fontId="4" fillId="2" borderId="58" xfId="21" applyFont="true" applyBorder="true" applyAlignment="true" applyProtection="false">
      <alignment horizontal="center" vertical="center" textRotation="0" wrapText="true" indent="0" shrinkToFit="false"/>
      <protection locked="true" hidden="false"/>
    </xf>
    <xf numFmtId="164" fontId="4" fillId="0" borderId="52" xfId="21" applyFont="true" applyBorder="true" applyAlignment="true" applyProtection="false">
      <alignment horizontal="general" vertical="center" textRotation="0" wrapText="true" indent="0" shrinkToFit="false"/>
      <protection locked="true" hidden="false"/>
    </xf>
    <xf numFmtId="164" fontId="8" fillId="0" borderId="11" xfId="21" applyFont="true" applyBorder="true" applyAlignment="true" applyProtection="false">
      <alignment horizontal="center" vertical="center" textRotation="0" wrapText="true" indent="0" shrinkToFit="false"/>
      <protection locked="true" hidden="false"/>
    </xf>
    <xf numFmtId="164" fontId="5" fillId="0" borderId="11" xfId="21" applyFont="true" applyBorder="true" applyAlignment="true" applyProtection="false">
      <alignment horizontal="center" vertical="center" textRotation="0" wrapText="true" indent="0" shrinkToFit="false"/>
      <protection locked="true" hidden="false"/>
    </xf>
    <xf numFmtId="164" fontId="10" fillId="0" borderId="52" xfId="21" applyFont="true" applyBorder="true" applyAlignment="true" applyProtection="false">
      <alignment horizontal="center" vertical="center" textRotation="0" wrapText="true" indent="0" shrinkToFit="false"/>
      <protection locked="true" hidden="false"/>
    </xf>
    <xf numFmtId="164" fontId="4" fillId="0" borderId="5" xfId="21" applyFont="true" applyBorder="true" applyAlignment="true" applyProtection="false">
      <alignment horizontal="center" vertical="center" textRotation="0" wrapText="true" indent="0" shrinkToFit="false"/>
      <protection locked="true" hidden="false"/>
    </xf>
    <xf numFmtId="164" fontId="5" fillId="0" borderId="5" xfId="21" applyFont="true" applyBorder="true" applyAlignment="true" applyProtection="false">
      <alignment horizontal="center" vertical="center" textRotation="0" wrapText="true" indent="0" shrinkToFit="false"/>
      <protection locked="true" hidden="false"/>
    </xf>
    <xf numFmtId="166" fontId="5" fillId="0" borderId="5" xfId="21" applyFont="true" applyBorder="true" applyAlignment="true" applyProtection="true">
      <alignment horizontal="center" vertical="center" textRotation="0" wrapText="true" indent="0" shrinkToFit="false"/>
      <protection locked="true" hidden="false"/>
    </xf>
    <xf numFmtId="164" fontId="5" fillId="4" borderId="30" xfId="21" applyFont="true" applyBorder="true" applyAlignment="true" applyProtection="false">
      <alignment horizontal="center" vertical="center" textRotation="0" wrapText="true" indent="0" shrinkToFit="false"/>
      <protection locked="true" hidden="false"/>
    </xf>
    <xf numFmtId="164" fontId="4" fillId="2" borderId="30" xfId="21" applyFont="true" applyBorder="true" applyAlignment="true" applyProtection="false">
      <alignment horizontal="center" vertical="center" textRotation="0" wrapText="true" indent="0" shrinkToFit="false"/>
      <protection locked="true" hidden="false"/>
    </xf>
    <xf numFmtId="167" fontId="4" fillId="0" borderId="8" xfId="21" applyFont="true" applyBorder="true" applyAlignment="true" applyProtection="false">
      <alignment horizontal="right" vertical="center" textRotation="0" wrapText="true" indent="0" shrinkToFit="false"/>
      <protection locked="true" hidden="false"/>
    </xf>
    <xf numFmtId="168" fontId="4" fillId="0" borderId="0" xfId="21" applyFont="true" applyBorder="true" applyAlignment="true" applyProtection="false">
      <alignment horizontal="general" vertical="center" textRotation="0" wrapText="true" indent="0" shrinkToFit="false"/>
      <protection locked="true" hidden="false"/>
    </xf>
    <xf numFmtId="164" fontId="4" fillId="19" borderId="30" xfId="21" applyFont="true" applyBorder="true" applyAlignment="true" applyProtection="false">
      <alignment horizontal="center" vertical="center" textRotation="0" wrapText="true" indent="0" shrinkToFit="false"/>
      <protection locked="true" hidden="false"/>
    </xf>
    <xf numFmtId="164" fontId="4" fillId="19" borderId="68" xfId="21" applyFont="true" applyBorder="true" applyAlignment="true" applyProtection="false">
      <alignment horizontal="center" vertical="center" textRotation="0" wrapText="true" indent="0" shrinkToFit="false"/>
      <protection locked="true" hidden="false"/>
    </xf>
    <xf numFmtId="164" fontId="30" fillId="12" borderId="31" xfId="21" applyFont="true" applyBorder="true" applyAlignment="true" applyProtection="false">
      <alignment horizontal="center" vertical="center" textRotation="0" wrapText="true" indent="0" shrinkToFit="false"/>
      <protection locked="true" hidden="false"/>
    </xf>
    <xf numFmtId="164" fontId="30" fillId="6" borderId="32" xfId="21" applyFont="true" applyBorder="true" applyAlignment="true" applyProtection="false">
      <alignment horizontal="left" vertical="center" textRotation="0" wrapText="true" indent="0" shrinkToFit="false"/>
      <protection locked="true" hidden="false"/>
    </xf>
    <xf numFmtId="165" fontId="30" fillId="6" borderId="33" xfId="21" applyFont="true" applyBorder="true" applyAlignment="true" applyProtection="false">
      <alignment horizontal="center" vertical="center" textRotation="0" wrapText="true" indent="0" shrinkToFit="false"/>
      <protection locked="true" hidden="false"/>
    </xf>
    <xf numFmtId="169" fontId="6" fillId="0" borderId="0" xfId="21" applyFont="true" applyBorder="true" applyAlignment="false" applyProtection="false">
      <alignment horizontal="general" vertical="bottom" textRotation="0" wrapText="false" indent="0" shrinkToFit="false"/>
      <protection locked="true" hidden="false"/>
    </xf>
    <xf numFmtId="164" fontId="37" fillId="0" borderId="0" xfId="21" applyFont="true" applyBorder="false" applyAlignment="false" applyProtection="false">
      <alignment horizontal="general" vertical="bottom" textRotation="0" wrapText="false" indent="0" shrinkToFit="false"/>
      <protection locked="true" hidden="false"/>
    </xf>
    <xf numFmtId="164" fontId="30" fillId="0" borderId="24" xfId="21" applyFont="true" applyBorder="true" applyAlignment="true" applyProtection="false">
      <alignment horizontal="center" vertical="center" textRotation="0" wrapText="true" indent="0" shrinkToFit="false"/>
      <protection locked="true" hidden="false"/>
    </xf>
    <xf numFmtId="164" fontId="30" fillId="8" borderId="25" xfId="21" applyFont="true" applyBorder="true" applyAlignment="true" applyProtection="false">
      <alignment horizontal="center" vertical="center" textRotation="0" wrapText="true" indent="0" shrinkToFit="false"/>
      <protection locked="true" hidden="false"/>
    </xf>
    <xf numFmtId="165" fontId="30" fillId="8" borderId="26" xfId="21" applyFont="true" applyBorder="true" applyAlignment="true" applyProtection="false">
      <alignment horizontal="center" vertical="center" textRotation="0" wrapText="true" indent="0" shrinkToFit="false"/>
      <protection locked="true" hidden="false"/>
    </xf>
    <xf numFmtId="164" fontId="30" fillId="20" borderId="30" xfId="21" applyFont="true" applyBorder="true" applyAlignment="true" applyProtection="false">
      <alignment horizontal="center" vertical="center" textRotation="0" wrapText="true" indent="0" shrinkToFit="false"/>
      <protection locked="true" hidden="false"/>
    </xf>
    <xf numFmtId="164" fontId="37" fillId="0" borderId="21" xfId="21" applyFont="true" applyBorder="true" applyAlignment="true" applyProtection="false">
      <alignment horizontal="center" vertical="center" textRotation="0" wrapText="true" indent="0" shrinkToFit="false"/>
      <protection locked="true" hidden="false"/>
    </xf>
    <xf numFmtId="164" fontId="37" fillId="0" borderId="22" xfId="21" applyFont="true" applyBorder="true" applyAlignment="true" applyProtection="false">
      <alignment horizontal="general" vertical="center" textRotation="0" wrapText="true" indent="0" shrinkToFit="false"/>
      <protection locked="true" hidden="false"/>
    </xf>
    <xf numFmtId="165" fontId="37" fillId="0" borderId="22" xfId="21" applyFont="true" applyBorder="true" applyAlignment="true" applyProtection="false">
      <alignment horizontal="center" vertical="center" textRotation="0" wrapText="true" indent="0" shrinkToFit="false"/>
      <protection locked="true" hidden="false"/>
    </xf>
    <xf numFmtId="175" fontId="37" fillId="0" borderId="22" xfId="21" applyFont="true" applyBorder="true" applyAlignment="true" applyProtection="true">
      <alignment horizontal="center" vertical="center" textRotation="0" wrapText="true" indent="0" shrinkToFit="false"/>
      <protection locked="true" hidden="false"/>
    </xf>
    <xf numFmtId="165" fontId="37" fillId="0" borderId="23" xfId="21" applyFont="true" applyBorder="true" applyAlignment="true" applyProtection="false">
      <alignment horizontal="right" vertical="center" textRotation="0" wrapText="true" indent="0" shrinkToFit="false"/>
      <protection locked="true" hidden="false"/>
    </xf>
    <xf numFmtId="178" fontId="37" fillId="0" borderId="2" xfId="21" applyFont="true" applyBorder="true" applyAlignment="true" applyProtection="false">
      <alignment horizontal="left" vertical="top" textRotation="0" wrapText="true" indent="0" shrinkToFit="false"/>
      <protection locked="true" hidden="false"/>
    </xf>
    <xf numFmtId="175" fontId="30" fillId="21" borderId="9" xfId="21" applyFont="true" applyBorder="true" applyAlignment="true" applyProtection="true">
      <alignment horizontal="right" vertical="center" textRotation="0" wrapText="true" indent="0" shrinkToFit="false"/>
      <protection locked="true" hidden="false"/>
    </xf>
    <xf numFmtId="169" fontId="30" fillId="21" borderId="10" xfId="21" applyFont="true" applyBorder="true" applyAlignment="true" applyProtection="true">
      <alignment horizontal="right" vertical="center" textRotation="0" wrapText="true" indent="0" shrinkToFit="false"/>
      <protection locked="true" hidden="false"/>
    </xf>
    <xf numFmtId="175" fontId="30" fillId="0" borderId="0" xfId="21" applyFont="true" applyBorder="true" applyAlignment="true" applyProtection="true">
      <alignment horizontal="right" vertical="center" textRotation="0" wrapText="true" indent="0" shrinkToFit="false"/>
      <protection locked="true" hidden="false"/>
    </xf>
    <xf numFmtId="169" fontId="30" fillId="0" borderId="0" xfId="21" applyFont="true" applyBorder="true" applyAlignment="true" applyProtection="true">
      <alignment horizontal="right" vertical="center" textRotation="0" wrapText="true" indent="0" shrinkToFit="false"/>
      <protection locked="true" hidden="false"/>
    </xf>
    <xf numFmtId="164" fontId="37" fillId="0" borderId="0" xfId="21" applyFont="true" applyBorder="false" applyAlignment="true" applyProtection="false">
      <alignment horizontal="general" vertical="bottom" textRotation="0" wrapText="true" indent="0" shrinkToFit="false"/>
      <protection locked="true" hidden="false"/>
    </xf>
    <xf numFmtId="164" fontId="30" fillId="20" borderId="31" xfId="21" applyFont="true" applyBorder="true" applyAlignment="true" applyProtection="false">
      <alignment horizontal="center" vertical="center" textRotation="0" wrapText="true" indent="0" shrinkToFit="false"/>
      <protection locked="true" hidden="false"/>
    </xf>
    <xf numFmtId="164" fontId="30" fillId="20" borderId="32" xfId="20" applyFont="true" applyBorder="true" applyAlignment="true" applyProtection="true">
      <alignment horizontal="center" vertical="center" textRotation="0" wrapText="true" indent="0" shrinkToFit="false"/>
      <protection locked="true" hidden="false"/>
    </xf>
    <xf numFmtId="164" fontId="30" fillId="20" borderId="32" xfId="21" applyFont="true" applyBorder="true" applyAlignment="true" applyProtection="false">
      <alignment horizontal="center" vertical="center" textRotation="0" wrapText="true" indent="0" shrinkToFit="false"/>
      <protection locked="true" hidden="false"/>
    </xf>
    <xf numFmtId="165" fontId="30" fillId="20" borderId="32" xfId="21" applyFont="true" applyBorder="true" applyAlignment="true" applyProtection="false">
      <alignment horizontal="center" vertical="center" textRotation="0" wrapText="true" indent="0" shrinkToFit="false"/>
      <protection locked="true" hidden="false"/>
    </xf>
    <xf numFmtId="166" fontId="30" fillId="20" borderId="32" xfId="21" applyFont="true" applyBorder="true" applyAlignment="true" applyProtection="true">
      <alignment horizontal="center" vertical="center" textRotation="0" wrapText="true" indent="0" shrinkToFit="false"/>
      <protection locked="true" hidden="false"/>
    </xf>
    <xf numFmtId="165" fontId="30" fillId="20" borderId="33" xfId="21" applyFont="true" applyBorder="true" applyAlignment="true" applyProtection="false">
      <alignment horizontal="center" vertical="center" textRotation="0" wrapText="true" indent="0" shrinkToFit="false"/>
      <protection locked="true" hidden="false"/>
    </xf>
    <xf numFmtId="164" fontId="7" fillId="0" borderId="0" xfId="21" applyFont="true" applyBorder="true" applyAlignment="false" applyProtection="false">
      <alignment horizontal="general" vertical="bottom" textRotation="0" wrapText="false" indent="0" shrinkToFit="false"/>
      <protection locked="true" hidden="false"/>
    </xf>
    <xf numFmtId="164" fontId="30" fillId="0" borderId="25" xfId="21" applyFont="true" applyBorder="true" applyAlignment="true" applyProtection="false">
      <alignment horizontal="center" vertical="center" textRotation="0" wrapText="true" indent="0" shrinkToFit="false"/>
      <protection locked="true" hidden="false"/>
    </xf>
    <xf numFmtId="165" fontId="30" fillId="0" borderId="25" xfId="21" applyFont="true" applyBorder="true" applyAlignment="true" applyProtection="false">
      <alignment horizontal="center" vertical="center" textRotation="0" wrapText="true" indent="0" shrinkToFit="false"/>
      <protection locked="true" hidden="false"/>
    </xf>
    <xf numFmtId="166" fontId="30" fillId="0" borderId="25" xfId="21" applyFont="true" applyBorder="true" applyAlignment="true" applyProtection="true">
      <alignment horizontal="center" vertical="center" textRotation="0" wrapText="true" indent="0" shrinkToFit="false"/>
      <protection locked="true" hidden="false"/>
    </xf>
    <xf numFmtId="165" fontId="30" fillId="0" borderId="26" xfId="21" applyFont="true" applyBorder="true" applyAlignment="true" applyProtection="false">
      <alignment horizontal="center" vertical="center" textRotation="0" wrapText="true" indent="0" shrinkToFit="false"/>
      <protection locked="true" hidden="false"/>
    </xf>
    <xf numFmtId="167" fontId="37" fillId="0" borderId="25" xfId="21" applyFont="true" applyBorder="true" applyAlignment="true" applyProtection="false">
      <alignment horizontal="center" vertical="center" textRotation="0" wrapText="true" indent="0" shrinkToFit="false"/>
      <protection locked="true" hidden="false"/>
    </xf>
    <xf numFmtId="164" fontId="4" fillId="0" borderId="0" xfId="0" applyFont="true" applyBorder="false" applyAlignment="true" applyProtection="false">
      <alignment horizontal="center" vertical="bottom" textRotation="0" wrapText="false" indent="0" shrinkToFit="false"/>
      <protection locked="true" hidden="false"/>
    </xf>
    <xf numFmtId="165" fontId="47" fillId="0" borderId="26" xfId="21" applyFont="true" applyBorder="true" applyAlignment="true" applyProtection="false">
      <alignment horizontal="general" vertical="center" textRotation="0" wrapText="true" indent="0" shrinkToFit="false"/>
      <protection locked="true" hidden="false"/>
    </xf>
    <xf numFmtId="164" fontId="37" fillId="20" borderId="21" xfId="21" applyFont="true" applyBorder="true" applyAlignment="true" applyProtection="false">
      <alignment horizontal="center" vertical="center" textRotation="0" wrapText="true" indent="0" shrinkToFit="false"/>
      <protection locked="true" hidden="false"/>
    </xf>
    <xf numFmtId="164" fontId="30" fillId="20" borderId="22" xfId="21" applyFont="true" applyBorder="true" applyAlignment="true" applyProtection="false">
      <alignment horizontal="center" vertical="center" textRotation="0" wrapText="true" indent="0" shrinkToFit="false"/>
      <protection locked="true" hidden="false"/>
    </xf>
    <xf numFmtId="165" fontId="30" fillId="20" borderId="22" xfId="21" applyFont="true" applyBorder="true" applyAlignment="true" applyProtection="false">
      <alignment horizontal="general" vertical="center" textRotation="0" wrapText="true" indent="0" shrinkToFit="false"/>
      <protection locked="true" hidden="false"/>
    </xf>
    <xf numFmtId="165" fontId="37" fillId="20" borderId="22" xfId="21" applyFont="true" applyBorder="true" applyAlignment="true" applyProtection="false">
      <alignment horizontal="center" vertical="center" textRotation="0" wrapText="true" indent="0" shrinkToFit="false"/>
      <protection locked="true" hidden="false"/>
    </xf>
    <xf numFmtId="166" fontId="30" fillId="20" borderId="22" xfId="21" applyFont="true" applyBorder="true" applyAlignment="true" applyProtection="true">
      <alignment horizontal="general" vertical="center" textRotation="0" wrapText="true" indent="0" shrinkToFit="false"/>
      <protection locked="true" hidden="false"/>
    </xf>
    <xf numFmtId="165" fontId="37" fillId="20" borderId="23" xfId="21" applyFont="true" applyBorder="true" applyAlignment="true" applyProtection="false">
      <alignment horizontal="general" vertical="center" textRotation="0" wrapText="true" indent="0" shrinkToFit="false"/>
      <protection locked="true" hidden="false"/>
    </xf>
    <xf numFmtId="164" fontId="26" fillId="0" borderId="0" xfId="21" applyFont="true" applyBorder="true" applyAlignment="false" applyProtection="false">
      <alignment horizontal="general" vertical="bottom" textRotation="0" wrapText="false" indent="0" shrinkToFit="false"/>
      <protection locked="true" hidden="false"/>
    </xf>
    <xf numFmtId="167" fontId="30" fillId="0" borderId="63" xfId="21" applyFont="true" applyBorder="true" applyAlignment="true" applyProtection="false">
      <alignment horizontal="center" vertical="center" textRotation="0" wrapText="true" indent="0" shrinkToFit="false"/>
      <protection locked="true" hidden="false"/>
    </xf>
    <xf numFmtId="164" fontId="26" fillId="0" borderId="0" xfId="21" applyFont="true" applyBorder="false" applyAlignment="false" applyProtection="false">
      <alignment horizontal="general" vertical="bottom" textRotation="0" wrapText="false" indent="0" shrinkToFit="false"/>
      <protection locked="true" hidden="false"/>
    </xf>
    <xf numFmtId="164" fontId="20" fillId="0" borderId="0" xfId="21" applyFont="true" applyBorder="false" applyAlignment="false" applyProtection="false">
      <alignment horizontal="general" vertical="bottom" textRotation="0" wrapText="false" indent="0" shrinkToFit="false"/>
      <protection locked="true" hidden="false"/>
    </xf>
    <xf numFmtId="164" fontId="45" fillId="0" borderId="25" xfId="21" applyFont="true" applyBorder="true" applyAlignment="true" applyProtection="false">
      <alignment horizontal="center" vertical="center" textRotation="0" wrapText="true" indent="0" shrinkToFit="false"/>
      <protection locked="true" hidden="false"/>
    </xf>
    <xf numFmtId="164" fontId="43" fillId="0" borderId="0" xfId="20" applyFont="true" applyBorder="false" applyAlignment="false" applyProtection="false">
      <alignment horizontal="general" vertical="bottom" textRotation="0" wrapText="false" indent="0" shrinkToFit="false"/>
      <protection locked="true" hidden="false"/>
    </xf>
    <xf numFmtId="167" fontId="30" fillId="0" borderId="45" xfId="21" applyFont="true" applyBorder="true" applyAlignment="true" applyProtection="false">
      <alignment horizontal="right" vertical="center" textRotation="0" wrapText="true" indent="0" shrinkToFit="false"/>
      <protection locked="true" hidden="false"/>
    </xf>
    <xf numFmtId="182" fontId="30" fillId="0" borderId="69" xfId="21" applyFont="true" applyBorder="true" applyAlignment="true" applyProtection="false">
      <alignment horizontal="general" vertical="center" textRotation="0" wrapText="true" indent="0" shrinkToFit="false"/>
      <protection locked="true" hidden="false"/>
    </xf>
    <xf numFmtId="164" fontId="43" fillId="0" borderId="0" xfId="20" applyFont="true" applyBorder="false" applyAlignment="true" applyProtection="false">
      <alignment horizontal="general" vertical="bottom" textRotation="0" wrapText="true" indent="0" shrinkToFit="false"/>
      <protection locked="true" hidden="false"/>
    </xf>
    <xf numFmtId="164" fontId="20" fillId="0" borderId="2" xfId="21" applyFont="true" applyBorder="true" applyAlignment="true" applyProtection="false">
      <alignment horizontal="center" vertical="center" textRotation="0" wrapText="true" indent="0" shrinkToFit="false"/>
      <protection locked="true" hidden="false"/>
    </xf>
    <xf numFmtId="164" fontId="11" fillId="0" borderId="2" xfId="21" applyFont="true" applyBorder="true" applyAlignment="true" applyProtection="false">
      <alignment horizontal="center" vertical="center" textRotation="0" wrapText="true" indent="0" shrinkToFit="false"/>
      <protection locked="true" hidden="false"/>
    </xf>
    <xf numFmtId="164" fontId="35" fillId="0" borderId="0" xfId="21" applyFont="true" applyBorder="false" applyAlignment="true" applyProtection="false">
      <alignment horizontal="general" vertical="center" textRotation="0" wrapText="false" indent="0" shrinkToFit="false"/>
      <protection locked="true" hidden="false"/>
    </xf>
    <xf numFmtId="164" fontId="5" fillId="12" borderId="31" xfId="21" applyFont="true" applyBorder="true" applyAlignment="true" applyProtection="false">
      <alignment horizontal="center" vertical="center" textRotation="0" wrapText="true" indent="0" shrinkToFit="false"/>
      <protection locked="true" hidden="false"/>
    </xf>
    <xf numFmtId="164" fontId="5" fillId="12" borderId="32" xfId="21" applyFont="true" applyBorder="true" applyAlignment="true" applyProtection="false">
      <alignment horizontal="left" vertical="center" textRotation="0" wrapText="true" indent="0" shrinkToFit="false"/>
      <protection locked="true" hidden="false"/>
    </xf>
    <xf numFmtId="165" fontId="5" fillId="12" borderId="33" xfId="21" applyFont="true" applyBorder="true" applyAlignment="true" applyProtection="false">
      <alignment horizontal="center" vertical="center" textRotation="0" wrapText="true" indent="0" shrinkToFit="false"/>
      <protection locked="true" hidden="false"/>
    </xf>
    <xf numFmtId="164" fontId="5" fillId="20" borderId="30" xfId="21" applyFont="true" applyBorder="true" applyAlignment="true" applyProtection="false">
      <alignment horizontal="center" vertical="bottom" textRotation="0" wrapText="true" indent="0" shrinkToFit="false"/>
      <protection locked="true" hidden="false"/>
    </xf>
    <xf numFmtId="183" fontId="37" fillId="0" borderId="25" xfId="21" applyFont="true" applyBorder="true" applyAlignment="true" applyProtection="true">
      <alignment horizontal="right" vertical="center" textRotation="0" wrapText="true" indent="0" shrinkToFit="false"/>
      <protection locked="true" hidden="false"/>
    </xf>
    <xf numFmtId="165" fontId="4" fillId="0" borderId="26" xfId="21" applyFont="true" applyBorder="true" applyAlignment="true" applyProtection="false">
      <alignment horizontal="right" vertical="center" textRotation="0" wrapText="true" indent="0" shrinkToFit="false"/>
      <protection locked="true" hidden="false"/>
    </xf>
    <xf numFmtId="184" fontId="4" fillId="0" borderId="25" xfId="21" applyFont="true" applyBorder="true" applyAlignment="true" applyProtection="false">
      <alignment horizontal="right" vertical="center" textRotation="0" wrapText="true" indent="0" shrinkToFit="false"/>
      <protection locked="true" hidden="false"/>
    </xf>
    <xf numFmtId="184" fontId="4" fillId="0" borderId="22" xfId="21" applyFont="true" applyBorder="true" applyAlignment="true" applyProtection="false">
      <alignment horizontal="right" vertical="center" textRotation="0" wrapText="true" indent="0" shrinkToFit="false"/>
      <protection locked="true" hidden="false"/>
    </xf>
    <xf numFmtId="165" fontId="4" fillId="0" borderId="23" xfId="21" applyFont="true" applyBorder="true" applyAlignment="true" applyProtection="false">
      <alignment horizontal="right" vertical="center" textRotation="0" wrapText="true" indent="0" shrinkToFit="false"/>
      <protection locked="true" hidden="false"/>
    </xf>
    <xf numFmtId="175" fontId="5" fillId="0" borderId="0" xfId="21" applyFont="true" applyBorder="true" applyAlignment="true" applyProtection="true">
      <alignment horizontal="right" vertical="center" textRotation="0" wrapText="true" indent="0" shrinkToFit="false"/>
      <protection locked="true" hidden="false"/>
    </xf>
    <xf numFmtId="169" fontId="5" fillId="0" borderId="0" xfId="21" applyFont="true" applyBorder="true" applyAlignment="true" applyProtection="true">
      <alignment horizontal="right" vertical="center" textRotation="0" wrapText="true" indent="0" shrinkToFit="false"/>
      <protection locked="true" hidden="false"/>
    </xf>
    <xf numFmtId="164" fontId="11" fillId="0" borderId="0" xfId="21" applyFont="true" applyBorder="true" applyAlignment="true" applyProtection="false">
      <alignment horizontal="center" vertical="center" textRotation="0" wrapText="true" indent="0" shrinkToFit="false"/>
      <protection locked="true" hidden="false"/>
    </xf>
    <xf numFmtId="175" fontId="37" fillId="0" borderId="25" xfId="21" applyFont="true" applyBorder="true" applyAlignment="true" applyProtection="true">
      <alignment horizontal="right" vertical="center" textRotation="0" wrapText="true" indent="0" shrinkToFit="false"/>
      <protection locked="true" hidden="false"/>
    </xf>
    <xf numFmtId="169" fontId="6" fillId="0" borderId="0" xfId="21" applyFont="true" applyBorder="true" applyAlignment="true" applyProtection="false">
      <alignment horizontal="general" vertical="bottom" textRotation="0" wrapText="true" indent="0" shrinkToFit="false"/>
      <protection locked="true" hidden="false"/>
    </xf>
    <xf numFmtId="164" fontId="35" fillId="0" borderId="0" xfId="21" applyFont="true" applyBorder="false" applyAlignment="true" applyProtection="false">
      <alignment horizontal="general" vertical="center" textRotation="0" wrapText="true" indent="0" shrinkToFit="false"/>
      <protection locked="true" hidden="false"/>
    </xf>
    <xf numFmtId="183" fontId="37" fillId="0" borderId="22" xfId="21" applyFont="true" applyBorder="true" applyAlignment="true" applyProtection="true">
      <alignment horizontal="right" vertical="center" textRotation="0" wrapText="true" indent="0" shrinkToFit="false"/>
      <protection locked="true" hidden="false"/>
    </xf>
    <xf numFmtId="164" fontId="30" fillId="0" borderId="4" xfId="21" applyFont="true" applyBorder="true" applyAlignment="true" applyProtection="false">
      <alignment horizontal="center" vertical="center" textRotation="0" wrapText="false" indent="0" shrinkToFit="false"/>
      <protection locked="true" hidden="false"/>
    </xf>
    <xf numFmtId="164" fontId="5" fillId="0" borderId="2" xfId="21" applyFont="true" applyBorder="true" applyAlignment="true" applyProtection="false">
      <alignment horizontal="left" vertical="center" textRotation="0" wrapText="true" indent="0" shrinkToFit="false"/>
      <protection locked="true" hidden="false"/>
    </xf>
    <xf numFmtId="164" fontId="5" fillId="0" borderId="2" xfId="21" applyFont="true" applyBorder="true" applyAlignment="true" applyProtection="false">
      <alignment horizontal="center" vertical="center" textRotation="0" wrapText="true" indent="0" shrinkToFit="false"/>
      <protection locked="true" hidden="false"/>
    </xf>
    <xf numFmtId="164" fontId="5" fillId="0" borderId="3" xfId="21" applyFont="true" applyBorder="true" applyAlignment="true" applyProtection="false">
      <alignment horizontal="center" vertical="center" textRotation="0" wrapText="true" indent="0" shrinkToFit="false"/>
      <protection locked="true" hidden="false"/>
    </xf>
    <xf numFmtId="164" fontId="30" fillId="6" borderId="24" xfId="21" applyFont="true" applyBorder="true" applyAlignment="true" applyProtection="false">
      <alignment horizontal="center" vertical="center" textRotation="0" wrapText="true" indent="0" shrinkToFit="false"/>
      <protection locked="true" hidden="false"/>
    </xf>
    <xf numFmtId="164" fontId="30" fillId="6" borderId="25" xfId="21" applyFont="true" applyBorder="true" applyAlignment="true" applyProtection="false">
      <alignment horizontal="center" vertical="center" textRotation="0" wrapText="true" indent="0" shrinkToFit="false"/>
      <protection locked="true" hidden="false"/>
    </xf>
    <xf numFmtId="165" fontId="30" fillId="6" borderId="25" xfId="21" applyFont="true" applyBorder="true" applyAlignment="true" applyProtection="false">
      <alignment horizontal="center" vertical="center" textRotation="0" wrapText="true" indent="0" shrinkToFit="false"/>
      <protection locked="true" hidden="false"/>
    </xf>
    <xf numFmtId="166" fontId="30" fillId="6" borderId="25" xfId="21" applyFont="true" applyBorder="true" applyAlignment="true" applyProtection="true">
      <alignment horizontal="center" vertical="center" textRotation="0" wrapText="true" indent="0" shrinkToFit="false"/>
      <protection locked="true" hidden="false"/>
    </xf>
    <xf numFmtId="165" fontId="30" fillId="6" borderId="26" xfId="21" applyFont="true" applyBorder="true" applyAlignment="true" applyProtection="false">
      <alignment horizontal="center" vertical="center" textRotation="0" wrapText="true" indent="0" shrinkToFit="false"/>
      <protection locked="true" hidden="false"/>
    </xf>
    <xf numFmtId="167" fontId="37" fillId="0" borderId="21" xfId="21" applyFont="true" applyBorder="true" applyAlignment="true" applyProtection="false">
      <alignment horizontal="center" vertical="center" textRotation="0" wrapText="true" indent="0" shrinkToFit="false"/>
      <protection locked="true" hidden="false"/>
    </xf>
    <xf numFmtId="167" fontId="37" fillId="0" borderId="22" xfId="21" applyFont="true" applyBorder="true" applyAlignment="true" applyProtection="false">
      <alignment horizontal="center" vertical="center" textRotation="0" wrapText="true" indent="0" shrinkToFit="false"/>
      <protection locked="true" hidden="false"/>
    </xf>
    <xf numFmtId="165" fontId="37" fillId="0" borderId="22" xfId="21" applyFont="true" applyBorder="true" applyAlignment="true" applyProtection="false">
      <alignment horizontal="general" vertical="center" textRotation="0" wrapText="true" indent="0" shrinkToFit="false"/>
      <protection locked="true" hidden="false"/>
    </xf>
    <xf numFmtId="167" fontId="37" fillId="0" borderId="65" xfId="21" applyFont="true" applyBorder="true" applyAlignment="true" applyProtection="false">
      <alignment horizontal="center" vertical="center" textRotation="0" wrapText="true" indent="0" shrinkToFit="false"/>
      <protection locked="true" hidden="false"/>
    </xf>
    <xf numFmtId="164" fontId="43" fillId="0" borderId="20" xfId="20" applyFont="true" applyBorder="true" applyAlignment="true" applyProtection="false">
      <alignment horizontal="general" vertical="bottom" textRotation="0" wrapText="true" indent="0" shrinkToFit="false"/>
      <protection locked="true" hidden="false"/>
    </xf>
    <xf numFmtId="165" fontId="37" fillId="0" borderId="59" xfId="21" applyFont="true" applyBorder="true" applyAlignment="true" applyProtection="false">
      <alignment horizontal="general" vertical="center" textRotation="0" wrapText="true" indent="0" shrinkToFit="false"/>
      <protection locked="true" hidden="false"/>
    </xf>
    <xf numFmtId="167" fontId="37" fillId="0" borderId="45" xfId="21" applyFont="true" applyBorder="true" applyAlignment="true" applyProtection="false">
      <alignment horizontal="center" vertical="center" textRotation="0" wrapText="true" indent="0" shrinkToFit="false"/>
      <protection locked="true" hidden="false"/>
    </xf>
    <xf numFmtId="167" fontId="37" fillId="0" borderId="70" xfId="21" applyFont="true" applyBorder="true" applyAlignment="true" applyProtection="false">
      <alignment horizontal="center" vertical="center" textRotation="0" wrapText="true" indent="0" shrinkToFit="false"/>
      <protection locked="true" hidden="false"/>
    </xf>
    <xf numFmtId="165" fontId="37" fillId="0" borderId="70" xfId="21" applyFont="true" applyBorder="true" applyAlignment="true" applyProtection="false">
      <alignment horizontal="general" vertical="center" textRotation="0" wrapText="true" indent="0" shrinkToFit="false"/>
      <protection locked="true" hidden="false"/>
    </xf>
    <xf numFmtId="167" fontId="37" fillId="0" borderId="20" xfId="21" applyFont="true" applyBorder="true" applyAlignment="true" applyProtection="false">
      <alignment horizontal="center" vertical="center" textRotation="0" wrapText="true" indent="0" shrinkToFit="false"/>
      <protection locked="true" hidden="false"/>
    </xf>
    <xf numFmtId="165" fontId="37" fillId="0" borderId="10" xfId="21" applyFont="true" applyBorder="true" applyAlignment="true" applyProtection="false">
      <alignment horizontal="general" vertical="center" textRotation="0" wrapText="true" indent="0" shrinkToFit="false"/>
      <protection locked="true" hidden="false"/>
    </xf>
    <xf numFmtId="175" fontId="37" fillId="0" borderId="22" xfId="21" applyFont="true" applyBorder="true" applyAlignment="true" applyProtection="true">
      <alignment horizontal="right" vertical="center" textRotation="0" wrapText="true" indent="0" shrinkToFit="false"/>
      <protection locked="true" hidden="false"/>
    </xf>
    <xf numFmtId="183" fontId="4" fillId="0" borderId="22" xfId="21" applyFont="true" applyBorder="true" applyAlignment="true" applyProtection="false">
      <alignment horizontal="right" vertical="center" textRotation="0" wrapText="true" indent="0" shrinkToFit="false"/>
      <protection locked="true" hidden="false"/>
    </xf>
    <xf numFmtId="184" fontId="37" fillId="0" borderId="25" xfId="21" applyFont="true" applyBorder="true" applyAlignment="true" applyProtection="true">
      <alignment horizontal="right" vertical="center" textRotation="0" wrapText="true" indent="0" shrinkToFit="false"/>
      <protection locked="true" hidden="false"/>
    </xf>
    <xf numFmtId="165" fontId="6" fillId="0" borderId="0" xfId="21" applyFont="true" applyBorder="true" applyAlignment="false" applyProtection="false">
      <alignment horizontal="general" vertical="bottom" textRotation="0" wrapText="false" indent="0" shrinkToFit="false"/>
      <protection locked="true" hidden="false"/>
    </xf>
    <xf numFmtId="175" fontId="4" fillId="0" borderId="22" xfId="21" applyFont="true" applyBorder="true" applyAlignment="true" applyProtection="false">
      <alignment horizontal="right" vertical="center" textRotation="0" wrapText="true" indent="0" shrinkToFit="false"/>
      <protection locked="true" hidden="false"/>
    </xf>
    <xf numFmtId="164" fontId="4" fillId="0" borderId="36" xfId="21" applyFont="true" applyBorder="true" applyAlignment="true" applyProtection="false">
      <alignment horizontal="center" vertical="center" textRotation="0" wrapText="true" indent="0" shrinkToFit="false"/>
      <protection locked="true" hidden="false"/>
    </xf>
    <xf numFmtId="175" fontId="5" fillId="21" borderId="0" xfId="21" applyFont="true" applyBorder="true" applyAlignment="true" applyProtection="true">
      <alignment horizontal="right" vertical="center" textRotation="0" wrapText="true" indent="0" shrinkToFit="false"/>
      <protection locked="true" hidden="false"/>
    </xf>
    <xf numFmtId="169" fontId="5" fillId="21" borderId="0" xfId="21" applyFont="true" applyBorder="true" applyAlignment="true" applyProtection="true">
      <alignment horizontal="right" vertical="center" textRotation="0" wrapText="true" indent="0" shrinkToFit="false"/>
      <protection locked="true" hidden="false"/>
    </xf>
    <xf numFmtId="178" fontId="4" fillId="0" borderId="0" xfId="21" applyFont="true" applyBorder="true" applyAlignment="true" applyProtection="false">
      <alignment horizontal="general" vertical="center" textRotation="0" wrapText="true" indent="0" shrinkToFit="false"/>
      <protection locked="true" hidden="false"/>
    </xf>
    <xf numFmtId="178" fontId="4" fillId="0" borderId="0" xfId="21" applyFont="true" applyBorder="true" applyAlignment="true" applyProtection="false">
      <alignment horizontal="general" vertical="bottom" textRotation="0" wrapText="true" indent="0" shrinkToFit="false"/>
      <protection locked="true" hidden="false"/>
    </xf>
    <xf numFmtId="164" fontId="4" fillId="0" borderId="5" xfId="21" applyFont="true" applyBorder="true" applyAlignment="true" applyProtection="false">
      <alignment horizontal="general" vertical="center" textRotation="0" wrapText="false" indent="0" shrinkToFit="false"/>
      <protection locked="true" hidden="false"/>
    </xf>
    <xf numFmtId="164" fontId="4" fillId="0" borderId="11" xfId="21" applyFont="true" applyBorder="true" applyAlignment="true" applyProtection="false">
      <alignment horizontal="general" vertical="center" textRotation="0" wrapText="false" indent="0" shrinkToFit="false"/>
      <protection locked="true" hidden="false"/>
    </xf>
    <xf numFmtId="164" fontId="4" fillId="19" borderId="9" xfId="21" applyFont="true" applyBorder="true" applyAlignment="true" applyProtection="false">
      <alignment horizontal="center" vertical="center" textRotation="0" wrapText="false" indent="0" shrinkToFit="false"/>
      <protection locked="true" hidden="false"/>
    </xf>
    <xf numFmtId="164" fontId="4" fillId="19" borderId="20" xfId="21" applyFont="true" applyBorder="true" applyAlignment="true" applyProtection="false">
      <alignment horizontal="general" vertical="center" textRotation="0" wrapText="true" indent="0" shrinkToFit="false"/>
      <protection locked="true" hidden="false"/>
    </xf>
    <xf numFmtId="164" fontId="4" fillId="19" borderId="20" xfId="21" applyFont="true" applyBorder="true" applyAlignment="true" applyProtection="false">
      <alignment horizontal="center" vertical="center" textRotation="0" wrapText="false" indent="0" shrinkToFit="false"/>
      <protection locked="true" hidden="false"/>
    </xf>
    <xf numFmtId="165" fontId="4" fillId="19" borderId="20" xfId="21" applyFont="true" applyBorder="true" applyAlignment="true" applyProtection="false">
      <alignment horizontal="general" vertical="center" textRotation="0" wrapText="false" indent="0" shrinkToFit="false"/>
      <protection locked="true" hidden="false"/>
    </xf>
    <xf numFmtId="165" fontId="4" fillId="19" borderId="10" xfId="21" applyFont="true" applyBorder="true" applyAlignment="true" applyProtection="false">
      <alignment horizontal="general" vertical="center" textRotation="0" wrapText="false" indent="0" shrinkToFit="false"/>
      <protection locked="true" hidden="false"/>
    </xf>
    <xf numFmtId="164" fontId="7" fillId="5" borderId="6" xfId="21" applyFont="true" applyBorder="true" applyAlignment="true" applyProtection="false">
      <alignment horizontal="center" vertical="center" textRotation="0" wrapText="false" indent="0" shrinkToFit="false"/>
      <protection locked="true" hidden="false"/>
    </xf>
    <xf numFmtId="164" fontId="4" fillId="19" borderId="1" xfId="21" applyFont="true" applyBorder="true" applyAlignment="true" applyProtection="false">
      <alignment horizontal="center" vertical="center" textRotation="0" wrapText="false" indent="0" shrinkToFit="false"/>
      <protection locked="true" hidden="false"/>
    </xf>
    <xf numFmtId="164" fontId="4" fillId="19" borderId="12" xfId="21" applyFont="true" applyBorder="true" applyAlignment="true" applyProtection="false">
      <alignment horizontal="general" vertical="center" textRotation="0" wrapText="true" indent="0" shrinkToFit="false"/>
      <protection locked="true" hidden="false"/>
    </xf>
    <xf numFmtId="164" fontId="4" fillId="19" borderId="12" xfId="21" applyFont="true" applyBorder="true" applyAlignment="true" applyProtection="false">
      <alignment horizontal="center" vertical="center" textRotation="0" wrapText="false" indent="0" shrinkToFit="false"/>
      <protection locked="true" hidden="false"/>
    </xf>
    <xf numFmtId="165" fontId="4" fillId="19" borderId="12" xfId="21" applyFont="true" applyBorder="true" applyAlignment="true" applyProtection="false">
      <alignment horizontal="general" vertical="center" textRotation="0" wrapText="false" indent="0" shrinkToFit="false"/>
      <protection locked="true" hidden="false"/>
    </xf>
    <xf numFmtId="165" fontId="4" fillId="19" borderId="13" xfId="21" applyFont="true" applyBorder="true" applyAlignment="true" applyProtection="false">
      <alignment horizontal="general" vertical="center" textRotation="0" wrapText="false" indent="0" shrinkToFit="false"/>
      <protection locked="true" hidden="false"/>
    </xf>
    <xf numFmtId="178" fontId="5" fillId="0" borderId="7" xfId="21" applyFont="true" applyBorder="true" applyAlignment="true" applyProtection="false">
      <alignment horizontal="general" vertical="center" textRotation="0" wrapText="true" indent="0" shrinkToFit="false"/>
      <protection locked="true" hidden="false"/>
    </xf>
    <xf numFmtId="164" fontId="4" fillId="0" borderId="8" xfId="21" applyFont="true" applyBorder="true" applyAlignment="true" applyProtection="false">
      <alignment horizontal="general" vertical="center" textRotation="0" wrapText="true" indent="0" shrinkToFit="false"/>
      <protection locked="true" hidden="false"/>
    </xf>
    <xf numFmtId="164" fontId="5" fillId="4" borderId="31" xfId="21" applyFont="true" applyBorder="true" applyAlignment="true" applyProtection="false">
      <alignment horizontal="center" vertical="center" textRotation="0" wrapText="false" indent="0" shrinkToFit="false"/>
      <protection locked="true" hidden="false"/>
    </xf>
    <xf numFmtId="164" fontId="5" fillId="8" borderId="25" xfId="21" applyFont="true" applyBorder="true" applyAlignment="true" applyProtection="false">
      <alignment horizontal="center" vertical="center" textRotation="0" wrapText="false" indent="0" shrinkToFit="false"/>
      <protection locked="true" hidden="false"/>
    </xf>
    <xf numFmtId="164" fontId="5" fillId="20" borderId="30" xfId="21" applyFont="true" applyBorder="true" applyAlignment="true" applyProtection="false">
      <alignment horizontal="center" vertical="center" textRotation="0" wrapText="false" indent="0" shrinkToFit="false"/>
      <protection locked="true" hidden="false"/>
    </xf>
    <xf numFmtId="178" fontId="4" fillId="0" borderId="24" xfId="21" applyFont="true" applyBorder="true" applyAlignment="true" applyProtection="false">
      <alignment horizontal="center" vertical="center" textRotation="0" wrapText="false" indent="0" shrinkToFit="false"/>
      <protection locked="true" hidden="false"/>
    </xf>
    <xf numFmtId="165" fontId="4" fillId="0" borderId="25" xfId="21" applyFont="true" applyBorder="true" applyAlignment="true" applyProtection="false">
      <alignment horizontal="center" vertical="center" textRotation="0" wrapText="false" indent="0" shrinkToFit="false"/>
      <protection locked="true" hidden="false"/>
    </xf>
    <xf numFmtId="172" fontId="37" fillId="0" borderId="25" xfId="21" applyFont="true" applyBorder="true" applyAlignment="true" applyProtection="false">
      <alignment horizontal="right" vertical="center" textRotation="0" wrapText="false" indent="0" shrinkToFit="false"/>
      <protection locked="true" hidden="false"/>
    </xf>
    <xf numFmtId="165" fontId="37" fillId="0" borderId="26" xfId="21" applyFont="true" applyBorder="true" applyAlignment="true" applyProtection="false">
      <alignment horizontal="right" vertical="center" textRotation="0" wrapText="false" indent="0" shrinkToFit="false"/>
      <protection locked="true" hidden="false"/>
    </xf>
    <xf numFmtId="164" fontId="4" fillId="0" borderId="24" xfId="21" applyFont="true" applyBorder="true" applyAlignment="true" applyProtection="false">
      <alignment horizontal="center" vertical="center" textRotation="0" wrapText="false" indent="0" shrinkToFit="false"/>
      <protection locked="true" hidden="false"/>
    </xf>
    <xf numFmtId="184" fontId="4" fillId="0" borderId="25" xfId="21" applyFont="true" applyBorder="true" applyAlignment="true" applyProtection="false">
      <alignment horizontal="right" vertical="center" textRotation="0" wrapText="false" indent="0" shrinkToFit="false"/>
      <protection locked="true" hidden="false"/>
    </xf>
    <xf numFmtId="165" fontId="4" fillId="0" borderId="26" xfId="21" applyFont="true" applyBorder="true" applyAlignment="true" applyProtection="false">
      <alignment horizontal="right" vertical="center" textRotation="0" wrapText="false" indent="0" shrinkToFit="false"/>
      <protection locked="true" hidden="false"/>
    </xf>
    <xf numFmtId="164" fontId="4" fillId="0" borderId="21" xfId="21" applyFont="true" applyBorder="true" applyAlignment="true" applyProtection="false">
      <alignment horizontal="center" vertical="center" textRotation="0" wrapText="false" indent="0" shrinkToFit="false"/>
      <protection locked="true" hidden="false"/>
    </xf>
    <xf numFmtId="184" fontId="4" fillId="0" borderId="22" xfId="21" applyFont="true" applyBorder="true" applyAlignment="true" applyProtection="false">
      <alignment horizontal="right" vertical="center" textRotation="0" wrapText="false" indent="0" shrinkToFit="false"/>
      <protection locked="true" hidden="false"/>
    </xf>
    <xf numFmtId="165" fontId="4" fillId="0" borderId="23" xfId="21" applyFont="true" applyBorder="true" applyAlignment="true" applyProtection="false">
      <alignment horizontal="right" vertical="center" textRotation="0" wrapText="false" indent="0" shrinkToFit="false"/>
      <protection locked="true" hidden="false"/>
    </xf>
    <xf numFmtId="175" fontId="5" fillId="21" borderId="57" xfId="21" applyFont="true" applyBorder="true" applyAlignment="true" applyProtection="true">
      <alignment horizontal="right" vertical="center" textRotation="0" wrapText="false" indent="0" shrinkToFit="false"/>
      <protection locked="true" hidden="false"/>
    </xf>
    <xf numFmtId="169" fontId="5" fillId="21" borderId="59" xfId="21" applyFont="true" applyBorder="true" applyAlignment="true" applyProtection="true">
      <alignment horizontal="right" vertical="center" textRotation="0" wrapText="false" indent="0" shrinkToFit="false"/>
      <protection locked="true" hidden="false"/>
    </xf>
    <xf numFmtId="164" fontId="5" fillId="20" borderId="32" xfId="20" applyFont="true" applyBorder="true" applyAlignment="true" applyProtection="true">
      <alignment horizontal="center" vertical="center" textRotation="0" wrapText="true" indent="0" shrinkToFit="false"/>
      <protection locked="true" hidden="false"/>
    </xf>
    <xf numFmtId="165" fontId="5" fillId="20" borderId="22" xfId="21" applyFont="true" applyBorder="true" applyAlignment="true" applyProtection="false">
      <alignment horizontal="center" vertical="center" textRotation="0" wrapText="true" indent="0" shrinkToFit="false"/>
      <protection locked="true" hidden="false"/>
    </xf>
    <xf numFmtId="164" fontId="6" fillId="0" borderId="0" xfId="21" applyFont="true" applyBorder="false" applyAlignment="true" applyProtection="false">
      <alignment horizontal="left" vertical="center" textRotation="0" wrapText="false" indent="0" shrinkToFit="false"/>
      <protection locked="true" hidden="false"/>
    </xf>
    <xf numFmtId="164" fontId="4" fillId="8" borderId="6" xfId="21" applyFont="true" applyBorder="true" applyAlignment="true" applyProtection="false">
      <alignment horizontal="left" vertical="center" textRotation="0" wrapText="true" indent="0" shrinkToFit="false"/>
      <protection locked="true" hidden="false"/>
    </xf>
    <xf numFmtId="164" fontId="4" fillId="0" borderId="0" xfId="21" applyFont="true" applyBorder="false" applyAlignment="true" applyProtection="false">
      <alignment horizontal="left" vertical="center" textRotation="0" wrapText="false" indent="0" shrinkToFit="false"/>
      <protection locked="true" hidden="false"/>
    </xf>
    <xf numFmtId="178" fontId="4" fillId="0" borderId="6" xfId="21" applyFont="true" applyBorder="true" applyAlignment="true" applyProtection="false">
      <alignment horizontal="left" vertical="center" textRotation="0" wrapText="true" indent="0" shrinkToFit="false"/>
      <protection locked="true" hidden="false"/>
    </xf>
    <xf numFmtId="178" fontId="4" fillId="8" borderId="0" xfId="21" applyFont="true" applyBorder="true" applyAlignment="true" applyProtection="false">
      <alignment horizontal="left" vertical="center" textRotation="0" wrapText="true" indent="0" shrinkToFit="false"/>
      <protection locked="true" hidden="false"/>
    </xf>
    <xf numFmtId="164" fontId="4" fillId="0" borderId="25" xfId="21" applyFont="true" applyBorder="true" applyAlignment="true" applyProtection="false">
      <alignment horizontal="center" vertical="center" textRotation="0" wrapText="false" indent="0" shrinkToFit="false"/>
      <protection locked="true" hidden="false"/>
    </xf>
    <xf numFmtId="165" fontId="4" fillId="0" borderId="25" xfId="21" applyFont="true" applyBorder="true" applyAlignment="true" applyProtection="false">
      <alignment horizontal="right" vertical="center" textRotation="0" wrapText="false" indent="0" shrinkToFit="false"/>
      <protection locked="true" hidden="false"/>
    </xf>
    <xf numFmtId="164" fontId="5" fillId="20" borderId="71" xfId="21" applyFont="true" applyBorder="true" applyAlignment="true" applyProtection="false">
      <alignment horizontal="center" vertical="center" textRotation="0" wrapText="false" indent="0" shrinkToFit="false"/>
      <protection locked="true" hidden="false"/>
    </xf>
    <xf numFmtId="164" fontId="4" fillId="0" borderId="64" xfId="21" applyFont="true" applyBorder="true" applyAlignment="true" applyProtection="false">
      <alignment horizontal="center" vertical="center" textRotation="0" wrapText="false" indent="0" shrinkToFit="false"/>
      <protection locked="true" hidden="false"/>
    </xf>
    <xf numFmtId="184" fontId="4" fillId="0" borderId="35" xfId="21" applyFont="true" applyBorder="true" applyAlignment="true" applyProtection="false">
      <alignment horizontal="right" vertical="center" textRotation="0" wrapText="false" indent="0" shrinkToFit="false"/>
      <protection locked="true" hidden="false"/>
    </xf>
    <xf numFmtId="172" fontId="4" fillId="0" borderId="35" xfId="21" applyFont="true" applyBorder="true" applyAlignment="true" applyProtection="false">
      <alignment horizontal="right" vertical="center" textRotation="0" wrapText="true" indent="0" shrinkToFit="false"/>
      <protection locked="true" hidden="false"/>
    </xf>
    <xf numFmtId="178" fontId="4" fillId="0" borderId="3" xfId="21" applyFont="true" applyBorder="true" applyAlignment="true" applyProtection="false">
      <alignment horizontal="center" vertical="top" textRotation="0" wrapText="true" indent="0" shrinkToFit="false"/>
      <protection locked="true" hidden="false"/>
    </xf>
    <xf numFmtId="178" fontId="4" fillId="0" borderId="20" xfId="21" applyFont="true" applyBorder="true" applyAlignment="true" applyProtection="false">
      <alignment horizontal="left" vertical="center" textRotation="0" wrapText="true" indent="0" shrinkToFit="false"/>
      <protection locked="true" hidden="false"/>
    </xf>
    <xf numFmtId="164" fontId="43" fillId="0" borderId="72" xfId="20" applyFont="true" applyBorder="true" applyAlignment="true" applyProtection="false">
      <alignment horizontal="general" vertical="bottom" textRotation="0" wrapText="true" indent="0" shrinkToFit="false"/>
      <protection locked="true" hidden="false"/>
    </xf>
    <xf numFmtId="178" fontId="4" fillId="0" borderId="3" xfId="21" applyFont="true" applyBorder="true" applyAlignment="true" applyProtection="false">
      <alignment horizontal="left" vertical="center" textRotation="0" wrapText="true" indent="0" shrinkToFit="false"/>
      <protection locked="true" hidden="false"/>
    </xf>
    <xf numFmtId="164" fontId="4" fillId="0" borderId="73" xfId="21" applyFont="true" applyBorder="true" applyAlignment="true" applyProtection="false">
      <alignment horizontal="center" vertical="center" textRotation="0" wrapText="false" indent="0" shrinkToFit="false"/>
      <protection locked="true" hidden="false"/>
    </xf>
    <xf numFmtId="185" fontId="4" fillId="0" borderId="25" xfId="21" applyFont="true" applyBorder="true" applyAlignment="true" applyProtection="false">
      <alignment horizontal="right" vertical="center" textRotation="0" wrapText="false" indent="0" shrinkToFit="false"/>
      <protection locked="true" hidden="false"/>
    </xf>
    <xf numFmtId="164" fontId="5" fillId="20" borderId="58" xfId="21" applyFont="true" applyBorder="true" applyAlignment="true" applyProtection="false">
      <alignment horizontal="center" vertical="center" textRotation="0" wrapText="false" indent="0" shrinkToFit="false"/>
      <protection locked="true" hidden="false"/>
    </xf>
    <xf numFmtId="185" fontId="37" fillId="0" borderId="25" xfId="21" applyFont="true" applyBorder="true" applyAlignment="true" applyProtection="false">
      <alignment horizontal="right" vertical="top" textRotation="0" wrapText="true" indent="0" shrinkToFit="false"/>
      <protection locked="true" hidden="false"/>
    </xf>
    <xf numFmtId="185" fontId="4" fillId="0" borderId="35" xfId="21" applyFont="true" applyBorder="true" applyAlignment="true" applyProtection="false">
      <alignment horizontal="right" vertical="center" textRotation="0" wrapText="false" indent="0" shrinkToFit="false"/>
      <protection locked="true" hidden="false"/>
    </xf>
    <xf numFmtId="178" fontId="4" fillId="8" borderId="2" xfId="21" applyFont="true" applyBorder="true" applyAlignment="true" applyProtection="false">
      <alignment horizontal="left" vertical="center" textRotation="0" wrapText="true" indent="0" shrinkToFit="false"/>
      <protection locked="true" hidden="false"/>
    </xf>
    <xf numFmtId="165" fontId="4" fillId="0" borderId="0" xfId="21" applyFont="true" applyBorder="false" applyAlignment="true" applyProtection="false">
      <alignment horizontal="center" vertical="center" textRotation="0" wrapText="false" indent="0" shrinkToFit="false"/>
      <protection locked="true" hidden="false"/>
    </xf>
    <xf numFmtId="166" fontId="5" fillId="0" borderId="0" xfId="21" applyFont="true" applyBorder="true" applyAlignment="true" applyProtection="true">
      <alignment horizontal="general" vertical="center" textRotation="0" wrapText="false" indent="0" shrinkToFit="false"/>
      <protection locked="true" hidden="false"/>
    </xf>
    <xf numFmtId="164" fontId="5" fillId="0" borderId="9" xfId="21" applyFont="true" applyBorder="true" applyAlignment="true" applyProtection="false">
      <alignment horizontal="center" vertical="center" textRotation="0" wrapText="false" indent="0" shrinkToFit="false"/>
      <protection locked="true" hidden="false"/>
    </xf>
    <xf numFmtId="166" fontId="5" fillId="0" borderId="10" xfId="21" applyFont="true" applyBorder="true" applyAlignment="true" applyProtection="true">
      <alignment horizontal="center" vertical="center" textRotation="0" wrapText="true" indent="0" shrinkToFit="false"/>
      <protection locked="true" hidden="false"/>
    </xf>
    <xf numFmtId="164" fontId="4" fillId="0" borderId="2" xfId="21" applyFont="true" applyBorder="true" applyAlignment="true" applyProtection="false">
      <alignment horizontal="left" vertical="center" textRotation="0" wrapText="false" indent="0" shrinkToFit="false"/>
      <protection locked="true" hidden="false"/>
    </xf>
    <xf numFmtId="178" fontId="4" fillId="0" borderId="0" xfId="21" applyFont="true" applyBorder="true" applyAlignment="true" applyProtection="false">
      <alignment horizontal="center" vertical="center" textRotation="0" wrapText="false" indent="0" shrinkToFit="false"/>
      <protection locked="true" hidden="false"/>
    </xf>
    <xf numFmtId="179" fontId="4" fillId="0" borderId="25" xfId="21" applyFont="true" applyBorder="true" applyAlignment="true" applyProtection="false">
      <alignment horizontal="right" vertical="center" textRotation="0" wrapText="false" indent="0" shrinkToFit="false"/>
      <protection locked="true" hidden="false"/>
    </xf>
    <xf numFmtId="175" fontId="4" fillId="0" borderId="26" xfId="21" applyFont="true" applyBorder="true" applyAlignment="true" applyProtection="true">
      <alignment horizontal="left" vertical="center" textRotation="0" wrapText="false" indent="0" shrinkToFit="false"/>
      <protection locked="true" hidden="false"/>
    </xf>
    <xf numFmtId="180" fontId="4" fillId="0" borderId="25" xfId="21" applyFont="true" applyBorder="true" applyAlignment="true" applyProtection="false">
      <alignment horizontal="right" vertical="center" textRotation="0" wrapText="false" indent="0" shrinkToFit="false"/>
      <protection locked="true" hidden="false"/>
    </xf>
    <xf numFmtId="180" fontId="4" fillId="0" borderId="22" xfId="21" applyFont="true" applyBorder="true" applyAlignment="true" applyProtection="false">
      <alignment horizontal="right" vertical="center" textRotation="0" wrapText="false" indent="0" shrinkToFit="false"/>
      <protection locked="true" hidden="false"/>
    </xf>
    <xf numFmtId="175" fontId="4" fillId="0" borderId="23" xfId="21" applyFont="true" applyBorder="true" applyAlignment="true" applyProtection="true">
      <alignment horizontal="left" vertical="center" textRotation="0" wrapText="false" indent="0" shrinkToFit="false"/>
      <protection locked="true" hidden="false"/>
    </xf>
    <xf numFmtId="175" fontId="5" fillId="21" borderId="9" xfId="21" applyFont="true" applyBorder="true" applyAlignment="true" applyProtection="true">
      <alignment horizontal="right" vertical="center" textRotation="0" wrapText="false" indent="0" shrinkToFit="false"/>
      <protection locked="true" hidden="false"/>
    </xf>
    <xf numFmtId="169" fontId="5" fillId="21" borderId="10" xfId="21" applyFont="true" applyBorder="true" applyAlignment="true" applyProtection="true">
      <alignment horizontal="right" vertical="center" textRotation="0" wrapText="false" indent="0" shrinkToFit="false"/>
      <protection locked="true" hidden="false"/>
    </xf>
    <xf numFmtId="179" fontId="4" fillId="0" borderId="22" xfId="21" applyFont="true" applyBorder="true" applyAlignment="true" applyProtection="false">
      <alignment horizontal="right" vertical="center" textRotation="0" wrapText="false" indent="0" shrinkToFit="false"/>
      <protection locked="true" hidden="false"/>
    </xf>
    <xf numFmtId="164" fontId="4" fillId="0" borderId="8" xfId="21" applyFont="true" applyBorder="true" applyAlignment="true" applyProtection="false">
      <alignment horizontal="left" vertical="center" textRotation="0" wrapText="true" indent="0" shrinkToFit="false"/>
      <protection locked="true" hidden="false"/>
    </xf>
    <xf numFmtId="164" fontId="4" fillId="0" borderId="74" xfId="21" applyFont="true" applyBorder="true" applyAlignment="true" applyProtection="false">
      <alignment horizontal="left" vertical="center" textRotation="0" wrapText="true" indent="0" shrinkToFit="false"/>
      <protection locked="true" hidden="false"/>
    </xf>
    <xf numFmtId="164" fontId="0" fillId="2" borderId="12" xfId="21" applyFont="true" applyBorder="true" applyAlignment="true" applyProtection="false">
      <alignment horizontal="general" vertical="center" textRotation="0" wrapText="true" indent="0" shrinkToFit="false"/>
      <protection locked="true" hidden="false"/>
    </xf>
    <xf numFmtId="164" fontId="48" fillId="0" borderId="0" xfId="21" applyFont="true" applyBorder="true" applyAlignment="true" applyProtection="false">
      <alignment horizontal="general" vertical="center" textRotation="0" wrapText="false" indent="0" shrinkToFit="false"/>
      <protection locked="true" hidden="false"/>
    </xf>
    <xf numFmtId="164" fontId="41" fillId="0" borderId="6" xfId="21" applyFont="true" applyBorder="true" applyAlignment="true" applyProtection="false">
      <alignment horizontal="center" vertical="center" textRotation="0" wrapText="true" indent="0" shrinkToFit="false"/>
      <protection locked="true" hidden="false"/>
    </xf>
    <xf numFmtId="164" fontId="20" fillId="0" borderId="6" xfId="21" applyFont="true" applyBorder="true" applyAlignment="true" applyProtection="false">
      <alignment horizontal="center" vertical="center" textRotation="0" wrapText="true" indent="0" shrinkToFit="false"/>
      <protection locked="true" hidden="false"/>
    </xf>
    <xf numFmtId="164" fontId="8" fillId="0" borderId="6" xfId="21" applyFont="true" applyBorder="true" applyAlignment="true" applyProtection="false">
      <alignment horizontal="center" vertical="center" textRotation="0" wrapText="true" indent="0" shrinkToFit="false"/>
      <protection locked="true" hidden="false"/>
    </xf>
    <xf numFmtId="166" fontId="8" fillId="0" borderId="6" xfId="21" applyFont="true" applyBorder="true" applyAlignment="true" applyProtection="true">
      <alignment horizontal="center" vertical="center" textRotation="0" wrapText="true" indent="0" shrinkToFit="false"/>
      <protection locked="true" hidden="false"/>
    </xf>
    <xf numFmtId="164" fontId="5" fillId="0" borderId="62" xfId="21" applyFont="true" applyBorder="true" applyAlignment="true" applyProtection="false">
      <alignment horizontal="general" vertical="center" textRotation="0" wrapText="true" indent="0" shrinkToFit="false"/>
      <protection locked="true" hidden="false"/>
    </xf>
    <xf numFmtId="167" fontId="4" fillId="0" borderId="75" xfId="21" applyFont="true" applyBorder="true" applyAlignment="true" applyProtection="false">
      <alignment horizontal="right" vertical="center" textRotation="0" wrapText="true" indent="0" shrinkToFit="false"/>
      <protection locked="true" hidden="false"/>
    </xf>
    <xf numFmtId="164" fontId="5" fillId="0" borderId="39" xfId="21" applyFont="true" applyBorder="true" applyAlignment="true" applyProtection="false">
      <alignment horizontal="general" vertical="center" textRotation="0" wrapText="true" indent="0" shrinkToFit="false"/>
      <protection locked="true" hidden="false"/>
    </xf>
    <xf numFmtId="164" fontId="4" fillId="0" borderId="20" xfId="21" applyFont="true" applyBorder="true" applyAlignment="true" applyProtection="false">
      <alignment horizontal="general" vertical="center" textRotation="0" wrapText="true" indent="0" shrinkToFit="false"/>
      <protection locked="true" hidden="false"/>
    </xf>
    <xf numFmtId="164" fontId="5" fillId="0" borderId="40" xfId="21" applyFont="true" applyBorder="true" applyAlignment="true" applyProtection="false">
      <alignment horizontal="right" vertical="center" textRotation="0" wrapText="true" indent="0" shrinkToFit="false"/>
      <protection locked="true" hidden="false"/>
    </xf>
    <xf numFmtId="166" fontId="4" fillId="0" borderId="76" xfId="21" applyFont="true" applyBorder="true" applyAlignment="true" applyProtection="true">
      <alignment horizontal="right" vertical="center" textRotation="0" wrapText="true" indent="0" shrinkToFit="false"/>
      <protection locked="true" hidden="false"/>
    </xf>
    <xf numFmtId="164" fontId="22" fillId="19" borderId="77" xfId="21" applyFont="true" applyBorder="true" applyAlignment="true" applyProtection="false">
      <alignment horizontal="center" vertical="center" textRotation="0" wrapText="true" indent="0" shrinkToFit="false"/>
      <protection locked="true" hidden="false"/>
    </xf>
    <xf numFmtId="165" fontId="22" fillId="19" borderId="78" xfId="21" applyFont="true" applyBorder="true" applyAlignment="true" applyProtection="false">
      <alignment horizontal="general" vertical="center" textRotation="0" wrapText="true" indent="0" shrinkToFit="false"/>
      <protection locked="true" hidden="false"/>
    </xf>
    <xf numFmtId="164" fontId="25" fillId="5" borderId="18" xfId="21" applyFont="true" applyBorder="true" applyAlignment="true" applyProtection="false">
      <alignment horizontal="center" vertical="center" textRotation="0" wrapText="true" indent="0" shrinkToFit="false"/>
      <protection locked="true" hidden="false"/>
    </xf>
    <xf numFmtId="164" fontId="49" fillId="0" borderId="0" xfId="21" applyFont="true" applyBorder="false" applyAlignment="false" applyProtection="false">
      <alignment horizontal="general" vertical="bottom" textRotation="0" wrapText="false" indent="0" shrinkToFit="false"/>
      <protection locked="true" hidden="false"/>
    </xf>
    <xf numFmtId="178" fontId="50" fillId="0" borderId="62" xfId="21" applyFont="true" applyBorder="true" applyAlignment="true" applyProtection="false">
      <alignment horizontal="general" vertical="center" textRotation="0" wrapText="true" indent="0" shrinkToFit="false"/>
      <protection locked="true" hidden="false"/>
    </xf>
    <xf numFmtId="164" fontId="20" fillId="0" borderId="75" xfId="21" applyFont="true" applyBorder="true" applyAlignment="true" applyProtection="false">
      <alignment horizontal="general" vertical="center" textRotation="0" wrapText="true" indent="0" shrinkToFit="false"/>
      <protection locked="true" hidden="false"/>
    </xf>
    <xf numFmtId="164" fontId="51" fillId="0" borderId="0" xfId="21" applyFont="true" applyBorder="false" applyAlignment="false" applyProtection="false">
      <alignment horizontal="general" vertical="bottom" textRotation="0" wrapText="false" indent="0" shrinkToFit="false"/>
      <protection locked="true" hidden="false"/>
    </xf>
    <xf numFmtId="178" fontId="4" fillId="0" borderId="24" xfId="21" applyFont="true" applyBorder="true" applyAlignment="true" applyProtection="false">
      <alignment horizontal="center" vertical="center" textRotation="0" wrapText="true" indent="0" shrinkToFit="false"/>
      <protection locked="true" hidden="false"/>
    </xf>
    <xf numFmtId="165" fontId="37" fillId="0" borderId="26" xfId="21" applyFont="true" applyBorder="true" applyAlignment="true" applyProtection="false">
      <alignment horizontal="right" vertical="center" textRotation="0" wrapText="true" indent="0" shrinkToFit="false"/>
      <protection locked="true" hidden="false"/>
    </xf>
    <xf numFmtId="178" fontId="4" fillId="8" borderId="3" xfId="21" applyFont="true" applyBorder="true" applyAlignment="true" applyProtection="false">
      <alignment horizontal="left" vertical="center" textRotation="0" wrapText="true" indent="0" shrinkToFit="false"/>
      <protection locked="true" hidden="false"/>
    </xf>
    <xf numFmtId="178" fontId="4" fillId="8" borderId="0" xfId="21" applyFont="true" applyBorder="true" applyAlignment="true" applyProtection="false">
      <alignment horizontal="general" vertical="center" textRotation="0" wrapText="true" indent="0" shrinkToFit="false"/>
      <protection locked="true" hidden="false"/>
    </xf>
    <xf numFmtId="175" fontId="5" fillId="8" borderId="0" xfId="21" applyFont="true" applyBorder="true" applyAlignment="true" applyProtection="true">
      <alignment horizontal="right" vertical="center" textRotation="0" wrapText="true" indent="0" shrinkToFit="false"/>
      <protection locked="true" hidden="false"/>
    </xf>
    <xf numFmtId="169" fontId="5" fillId="8" borderId="0" xfId="21" applyFont="true" applyBorder="true" applyAlignment="true" applyProtection="true">
      <alignment horizontal="right" vertical="center" textRotation="0" wrapText="true" indent="0" shrinkToFit="false"/>
      <protection locked="true" hidden="false"/>
    </xf>
    <xf numFmtId="164" fontId="5" fillId="20" borderId="31" xfId="20" applyFont="true" applyBorder="true" applyAlignment="true" applyProtection="true">
      <alignment horizontal="center" vertical="center" textRotation="0" wrapText="true" indent="0" shrinkToFit="false"/>
      <protection locked="true" hidden="false"/>
    </xf>
    <xf numFmtId="165" fontId="5" fillId="20" borderId="33" xfId="20" applyFont="true" applyBorder="true" applyAlignment="true" applyProtection="true">
      <alignment horizontal="center" vertical="center" textRotation="0" wrapText="true" indent="0" shrinkToFit="false"/>
      <protection locked="true" hidden="false"/>
    </xf>
    <xf numFmtId="164" fontId="52" fillId="0" borderId="0" xfId="21" applyFont="true" applyBorder="false" applyAlignment="false" applyProtection="false">
      <alignment horizontal="general" vertical="bottom" textRotation="0" wrapText="false" indent="0" shrinkToFit="false"/>
      <protection locked="true" hidden="false"/>
    </xf>
    <xf numFmtId="167" fontId="6" fillId="0" borderId="0" xfId="21" applyFont="true" applyBorder="true" applyAlignment="true" applyProtection="false">
      <alignment horizontal="general" vertical="center" textRotation="0" wrapText="false" indent="0" shrinkToFit="false"/>
      <protection locked="true" hidden="false"/>
    </xf>
    <xf numFmtId="178" fontId="5" fillId="0" borderId="0" xfId="21" applyFont="true" applyBorder="true" applyAlignment="true" applyProtection="false">
      <alignment horizontal="general" vertical="center" textRotation="0" wrapText="true" indent="0" shrinkToFit="false"/>
      <protection locked="true" hidden="false"/>
    </xf>
    <xf numFmtId="178" fontId="4" fillId="8" borderId="8" xfId="21" applyFont="true" applyBorder="true" applyAlignment="true" applyProtection="false">
      <alignment horizontal="left" vertical="center" textRotation="0" wrapText="true" indent="0" shrinkToFit="false"/>
      <protection locked="true" hidden="false"/>
    </xf>
    <xf numFmtId="178" fontId="37" fillId="0" borderId="0" xfId="21" applyFont="true" applyBorder="true" applyAlignment="true" applyProtection="false">
      <alignment horizontal="general" vertical="center" textRotation="0" wrapText="true" indent="0" shrinkToFit="false"/>
      <protection locked="true" hidden="false"/>
    </xf>
    <xf numFmtId="167" fontId="37" fillId="0" borderId="24" xfId="21" applyFont="true" applyBorder="true" applyAlignment="true" applyProtection="false">
      <alignment horizontal="center" vertical="center" textRotation="0" wrapText="false" indent="0" shrinkToFit="false"/>
      <protection locked="true" hidden="false"/>
    </xf>
    <xf numFmtId="164" fontId="37" fillId="0" borderId="25" xfId="21" applyFont="true" applyBorder="true" applyAlignment="true" applyProtection="false">
      <alignment horizontal="center" vertical="center" textRotation="0" wrapText="false" indent="0" shrinkToFit="false"/>
      <protection locked="true" hidden="false"/>
    </xf>
    <xf numFmtId="166" fontId="37" fillId="0" borderId="25" xfId="21" applyFont="true" applyBorder="true" applyAlignment="true" applyProtection="true">
      <alignment horizontal="general" vertical="center" textRotation="0" wrapText="false" indent="0" shrinkToFit="false"/>
      <protection locked="true" hidden="false"/>
    </xf>
    <xf numFmtId="165" fontId="37" fillId="0" borderId="26" xfId="21" applyFont="true" applyBorder="true" applyAlignment="true" applyProtection="false">
      <alignment horizontal="general" vertical="center" textRotation="0" wrapText="false" indent="0" shrinkToFit="false"/>
      <protection locked="true" hidden="false"/>
    </xf>
    <xf numFmtId="180" fontId="37" fillId="0" borderId="25" xfId="21" applyFont="true" applyBorder="true" applyAlignment="true" applyProtection="false">
      <alignment horizontal="right" vertical="center" textRotation="0" wrapText="true" indent="0" shrinkToFit="false"/>
      <protection locked="true" hidden="false"/>
    </xf>
    <xf numFmtId="164" fontId="4" fillId="0" borderId="79" xfId="21" applyFont="true" applyBorder="true" applyAlignment="true" applyProtection="false">
      <alignment horizontal="center" vertical="center" textRotation="0" wrapText="true" indent="0" shrinkToFit="false"/>
      <protection locked="true" hidden="false"/>
    </xf>
    <xf numFmtId="164" fontId="5" fillId="0" borderId="79" xfId="21" applyFont="true" applyBorder="true" applyAlignment="true" applyProtection="false">
      <alignment horizontal="center" vertical="center" textRotation="0" wrapText="true" indent="0" shrinkToFit="false"/>
      <protection locked="true" hidden="false"/>
    </xf>
    <xf numFmtId="165" fontId="5" fillId="0" borderId="79" xfId="21" applyFont="true" applyBorder="true" applyAlignment="true" applyProtection="false">
      <alignment horizontal="general" vertical="center" textRotation="0" wrapText="true" indent="0" shrinkToFit="false"/>
      <protection locked="true" hidden="false"/>
    </xf>
    <xf numFmtId="165" fontId="4" fillId="0" borderId="79" xfId="21" applyFont="true" applyBorder="true" applyAlignment="true" applyProtection="false">
      <alignment horizontal="center" vertical="center" textRotation="0" wrapText="true" indent="0" shrinkToFit="false"/>
      <protection locked="true" hidden="false"/>
    </xf>
    <xf numFmtId="166" fontId="5" fillId="0" borderId="79" xfId="21" applyFont="true" applyBorder="true" applyAlignment="true" applyProtection="true">
      <alignment horizontal="general" vertical="center" textRotation="0" wrapText="true" indent="0" shrinkToFit="false"/>
      <protection locked="true" hidden="false"/>
    </xf>
    <xf numFmtId="165" fontId="4" fillId="0" borderId="79" xfId="21" applyFont="true" applyBorder="true" applyAlignment="true" applyProtection="false">
      <alignment horizontal="general" vertical="center" textRotation="0" wrapText="true" indent="0" shrinkToFit="false"/>
      <protection locked="true" hidden="false"/>
    </xf>
    <xf numFmtId="169" fontId="26" fillId="0" borderId="0" xfId="21" applyFont="true" applyBorder="true" applyAlignment="false" applyProtection="false">
      <alignment horizontal="general" vertical="bottom" textRotation="0" wrapText="false" indent="0" shrinkToFit="false"/>
      <protection locked="true" hidden="false"/>
    </xf>
    <xf numFmtId="180" fontId="4" fillId="0" borderId="25" xfId="21" applyFont="true" applyBorder="true" applyAlignment="true" applyProtection="false">
      <alignment horizontal="right" vertical="center" textRotation="0" wrapText="true" indent="0" shrinkToFit="false"/>
      <protection locked="true" hidden="false"/>
    </xf>
    <xf numFmtId="164" fontId="5" fillId="22" borderId="58" xfId="21" applyFont="true" applyBorder="true" applyAlignment="true" applyProtection="false">
      <alignment horizontal="center" vertical="center" textRotation="0" wrapText="true" indent="0" shrinkToFit="false"/>
      <protection locked="true" hidden="false"/>
    </xf>
    <xf numFmtId="167" fontId="4" fillId="0" borderId="7" xfId="21" applyFont="true" applyBorder="true" applyAlignment="true" applyProtection="false">
      <alignment horizontal="general" vertical="center" textRotation="0" wrapText="true" indent="0" shrinkToFit="false"/>
      <protection locked="true" hidden="false"/>
    </xf>
    <xf numFmtId="164" fontId="5" fillId="22" borderId="30" xfId="21" applyFont="true" applyBorder="true" applyAlignment="true" applyProtection="false">
      <alignment horizontal="center" vertical="center" textRotation="0" wrapText="true" indent="0" shrinkToFit="false"/>
      <protection locked="true" hidden="false"/>
    </xf>
    <xf numFmtId="164" fontId="4" fillId="0" borderId="7" xfId="21" applyFont="true" applyBorder="true" applyAlignment="true" applyProtection="false">
      <alignment horizontal="general" vertical="center" textRotation="0" wrapText="true" indent="0" shrinkToFit="false"/>
      <protection locked="true" hidden="false"/>
    </xf>
    <xf numFmtId="172" fontId="4" fillId="0" borderId="0" xfId="21" applyFont="true" applyBorder="true" applyAlignment="true" applyProtection="false">
      <alignment horizontal="general" vertical="center" textRotation="0" wrapText="true" indent="0" shrinkToFit="false"/>
      <protection locked="true" hidden="false"/>
    </xf>
    <xf numFmtId="164" fontId="5" fillId="0" borderId="68" xfId="21" applyFont="true" applyBorder="true" applyAlignment="true" applyProtection="false">
      <alignment horizontal="left" vertical="center" textRotation="0" wrapText="true" indent="0" shrinkToFit="false"/>
      <protection locked="true" hidden="false"/>
    </xf>
    <xf numFmtId="178" fontId="21" fillId="8" borderId="0" xfId="21" applyFont="true" applyBorder="true" applyAlignment="true" applyProtection="false">
      <alignment horizontal="center" vertical="center" textRotation="0" wrapText="true" indent="0" shrinkToFit="false"/>
      <protection locked="true" hidden="false"/>
    </xf>
    <xf numFmtId="164" fontId="53" fillId="0" borderId="0" xfId="21" applyFont="true" applyBorder="true" applyAlignment="true" applyProtection="false">
      <alignment horizontal="general" vertical="center" textRotation="0" wrapText="true" indent="0" shrinkToFit="false"/>
      <protection locked="true" hidden="false"/>
    </xf>
    <xf numFmtId="169" fontId="21" fillId="8" borderId="0" xfId="21" applyFont="true" applyBorder="true" applyAlignment="true" applyProtection="true">
      <alignment horizontal="right" vertical="center" textRotation="0" wrapText="true" indent="0" shrinkToFit="false"/>
      <protection locked="true" hidden="false"/>
    </xf>
    <xf numFmtId="181" fontId="21" fillId="8" borderId="0" xfId="21" applyFont="true" applyBorder="true" applyAlignment="true" applyProtection="true">
      <alignment horizontal="right" vertical="center" textRotation="0" wrapText="true" indent="0" shrinkToFit="false"/>
      <protection locked="true" hidden="false"/>
    </xf>
    <xf numFmtId="164" fontId="49" fillId="0" borderId="0" xfId="21" applyFont="true" applyBorder="true" applyAlignment="false" applyProtection="false">
      <alignment horizontal="general" vertical="bottom" textRotation="0" wrapText="false" indent="0" shrinkToFit="false"/>
      <protection locked="true" hidden="false"/>
    </xf>
    <xf numFmtId="178" fontId="50" fillId="0" borderId="0" xfId="21" applyFont="true" applyBorder="true" applyAlignment="true" applyProtection="false">
      <alignment horizontal="general" vertical="center" textRotation="0" wrapText="true" indent="0" shrinkToFit="false"/>
      <protection locked="true" hidden="false"/>
    </xf>
    <xf numFmtId="164" fontId="51" fillId="0" borderId="0" xfId="21" applyFont="true" applyBorder="true" applyAlignment="false" applyProtection="false">
      <alignment horizontal="general" vertical="bottom" textRotation="0" wrapText="false" indent="0" shrinkToFit="false"/>
      <protection locked="true" hidden="false"/>
    </xf>
    <xf numFmtId="164" fontId="37" fillId="0" borderId="25" xfId="21" applyFont="true" applyBorder="true" applyAlignment="true" applyProtection="false">
      <alignment horizontal="general" vertical="center" textRotation="0" wrapText="true" indent="0" shrinkToFit="false"/>
      <protection locked="true" hidden="false"/>
    </xf>
    <xf numFmtId="172" fontId="37" fillId="0" borderId="25" xfId="21" applyFont="true" applyBorder="true" applyAlignment="true" applyProtection="false">
      <alignment horizontal="center" vertical="center" textRotation="0" wrapText="true" indent="0" shrinkToFit="false"/>
      <protection locked="true" hidden="false"/>
    </xf>
    <xf numFmtId="164" fontId="4" fillId="8" borderId="3" xfId="21" applyFont="true" applyBorder="true" applyAlignment="true" applyProtection="false">
      <alignment horizontal="left" vertical="center" textRotation="0" wrapText="true" indent="0" shrinkToFit="false"/>
      <protection locked="true" hidden="false"/>
    </xf>
    <xf numFmtId="169" fontId="7" fillId="0" borderId="0" xfId="21" applyFont="true" applyBorder="true" applyAlignment="true" applyProtection="true">
      <alignment horizontal="right" vertical="center" textRotation="0" wrapText="false" indent="0" shrinkToFit="false"/>
      <protection locked="true" hidden="false"/>
    </xf>
    <xf numFmtId="166" fontId="5" fillId="20" borderId="33" xfId="21" applyFont="true" applyBorder="true" applyAlignment="true" applyProtection="true">
      <alignment horizontal="center" vertical="center" textRotation="0" wrapText="true" indent="0" shrinkToFit="false"/>
      <protection locked="true" hidden="false"/>
    </xf>
    <xf numFmtId="165" fontId="37" fillId="8" borderId="25" xfId="21" applyFont="true" applyBorder="true" applyAlignment="true" applyProtection="false">
      <alignment horizontal="center" vertical="center" textRotation="0" wrapText="true" indent="0" shrinkToFit="false"/>
      <protection locked="true" hidden="false"/>
    </xf>
    <xf numFmtId="164" fontId="43" fillId="0" borderId="0" xfId="20" applyFont="true" applyBorder="false" applyAlignment="true" applyProtection="false">
      <alignment horizontal="general" vertical="center" textRotation="0" wrapText="true" indent="0" shrinkToFit="false"/>
      <protection locked="true" hidden="false"/>
    </xf>
    <xf numFmtId="164" fontId="37" fillId="0" borderId="0" xfId="21" applyFont="true" applyBorder="true" applyAlignment="true" applyProtection="false">
      <alignment horizontal="center" vertical="center" textRotation="0" wrapText="true" indent="0" shrinkToFit="false"/>
      <protection locked="true" hidden="false"/>
    </xf>
    <xf numFmtId="166" fontId="37" fillId="0" borderId="0" xfId="21" applyFont="true" applyBorder="true" applyAlignment="true" applyProtection="true">
      <alignment horizontal="general" vertical="center" textRotation="0" wrapText="true" indent="0" shrinkToFit="false"/>
      <protection locked="true" hidden="false"/>
    </xf>
    <xf numFmtId="164" fontId="5" fillId="20" borderId="4" xfId="21" applyFont="true" applyBorder="true" applyAlignment="true" applyProtection="false">
      <alignment horizontal="center" vertical="center" textRotation="0" wrapText="true" indent="0" shrinkToFit="false"/>
      <protection locked="true" hidden="false"/>
    </xf>
    <xf numFmtId="164" fontId="5" fillId="20" borderId="2" xfId="20" applyFont="true" applyBorder="true" applyAlignment="true" applyProtection="true">
      <alignment horizontal="center" vertical="center" textRotation="0" wrapText="true" indent="0" shrinkToFit="false"/>
      <protection locked="true" hidden="false"/>
    </xf>
    <xf numFmtId="164" fontId="5" fillId="20" borderId="2" xfId="21" applyFont="true" applyBorder="true" applyAlignment="true" applyProtection="false">
      <alignment horizontal="center" vertical="center" textRotation="0" wrapText="true" indent="0" shrinkToFit="false"/>
      <protection locked="true" hidden="false"/>
    </xf>
    <xf numFmtId="165" fontId="5" fillId="20" borderId="2" xfId="21" applyFont="true" applyBorder="true" applyAlignment="true" applyProtection="false">
      <alignment horizontal="center" vertical="center" textRotation="0" wrapText="true" indent="0" shrinkToFit="false"/>
      <protection locked="true" hidden="false"/>
    </xf>
    <xf numFmtId="166" fontId="5" fillId="20" borderId="2" xfId="21" applyFont="true" applyBorder="true" applyAlignment="true" applyProtection="true">
      <alignment horizontal="center" vertical="center" textRotation="0" wrapText="true" indent="0" shrinkToFit="false"/>
      <protection locked="true" hidden="false"/>
    </xf>
    <xf numFmtId="165" fontId="5" fillId="20" borderId="3" xfId="21" applyFont="true" applyBorder="true" applyAlignment="true" applyProtection="false">
      <alignment horizontal="center" vertical="center" textRotation="0" wrapText="true" indent="0" shrinkToFit="false"/>
      <protection locked="true" hidden="false"/>
    </xf>
    <xf numFmtId="164" fontId="43" fillId="0" borderId="25" xfId="20" applyFont="true" applyBorder="true" applyAlignment="true" applyProtection="false">
      <alignment horizontal="general" vertical="center" textRotation="0" wrapText="false" indent="0" shrinkToFit="false"/>
      <protection locked="true" hidden="false"/>
    </xf>
    <xf numFmtId="164" fontId="4" fillId="20" borderId="9" xfId="21" applyFont="true" applyBorder="true" applyAlignment="true" applyProtection="false">
      <alignment horizontal="center" vertical="center" textRotation="0" wrapText="true" indent="0" shrinkToFit="false"/>
      <protection locked="true" hidden="false"/>
    </xf>
    <xf numFmtId="164" fontId="5" fillId="20" borderId="20" xfId="21" applyFont="true" applyBorder="true" applyAlignment="true" applyProtection="false">
      <alignment horizontal="center" vertical="center" textRotation="0" wrapText="true" indent="0" shrinkToFit="false"/>
      <protection locked="true" hidden="false"/>
    </xf>
    <xf numFmtId="165" fontId="5" fillId="20" borderId="20" xfId="21" applyFont="true" applyBorder="true" applyAlignment="true" applyProtection="false">
      <alignment horizontal="general" vertical="center" textRotation="0" wrapText="true" indent="0" shrinkToFit="false"/>
      <protection locked="true" hidden="false"/>
    </xf>
    <xf numFmtId="165" fontId="4" fillId="20" borderId="20" xfId="21" applyFont="true" applyBorder="true" applyAlignment="true" applyProtection="false">
      <alignment horizontal="center" vertical="center" textRotation="0" wrapText="true" indent="0" shrinkToFit="false"/>
      <protection locked="true" hidden="false"/>
    </xf>
    <xf numFmtId="166" fontId="5" fillId="20" borderId="20" xfId="21" applyFont="true" applyBorder="true" applyAlignment="true" applyProtection="true">
      <alignment horizontal="general" vertical="center" textRotation="0" wrapText="true" indent="0" shrinkToFit="false"/>
      <protection locked="true" hidden="false"/>
    </xf>
    <xf numFmtId="165" fontId="4" fillId="20" borderId="10" xfId="21" applyFont="true" applyBorder="true" applyAlignment="true" applyProtection="false">
      <alignment horizontal="general" vertical="center" textRotation="0" wrapText="true" indent="0" shrinkToFit="false"/>
      <protection locked="true" hidden="false"/>
    </xf>
    <xf numFmtId="164" fontId="6" fillId="0" borderId="0" xfId="21" applyFont="true" applyBorder="true" applyAlignment="true" applyProtection="false">
      <alignment horizontal="right" vertical="bottom" textRotation="0" wrapText="true" indent="0" shrinkToFit="false"/>
      <protection locked="true" hidden="false"/>
    </xf>
    <xf numFmtId="164" fontId="5" fillId="20" borderId="32" xfId="0" applyFont="true" applyBorder="true" applyAlignment="true" applyProtection="true">
      <alignment horizontal="center" vertical="center" textRotation="0" wrapText="true" indent="0" shrinkToFit="false"/>
      <protection locked="true" hidden="false"/>
    </xf>
    <xf numFmtId="164" fontId="7" fillId="0" borderId="0" xfId="21" applyFont="true" applyBorder="false" applyAlignment="false" applyProtection="false">
      <alignment horizontal="general" vertical="bottom" textRotation="0" wrapText="false" indent="0" shrinkToFit="false"/>
      <protection locked="true" hidden="false"/>
    </xf>
    <xf numFmtId="164" fontId="37" fillId="8" borderId="25" xfId="21" applyFont="true" applyBorder="true" applyAlignment="true" applyProtection="false">
      <alignment horizontal="left" vertical="center" textRotation="0" wrapText="true" indent="0" shrinkToFit="false"/>
      <protection locked="true" hidden="false"/>
    </xf>
    <xf numFmtId="180" fontId="4" fillId="0" borderId="22" xfId="21" applyFont="true" applyBorder="true" applyAlignment="true" applyProtection="false">
      <alignment horizontal="right" vertical="center" textRotation="0" wrapText="true" indent="0" shrinkToFit="false"/>
      <protection locked="true" hidden="false"/>
    </xf>
    <xf numFmtId="178" fontId="5" fillId="0" borderId="4" xfId="21" applyFont="true" applyBorder="true" applyAlignment="true" applyProtection="false">
      <alignment horizontal="left" vertical="center" textRotation="0" wrapText="true" indent="0" shrinkToFit="false"/>
      <protection locked="true" hidden="false"/>
    </xf>
    <xf numFmtId="164" fontId="4" fillId="0" borderId="3" xfId="21" applyFont="true" applyBorder="true" applyAlignment="true" applyProtection="false">
      <alignment horizontal="general" vertical="center" textRotation="0" wrapText="true" indent="0" shrinkToFit="false"/>
      <protection locked="true" hidden="false"/>
    </xf>
    <xf numFmtId="172" fontId="4" fillId="0" borderId="26" xfId="21" applyFont="true" applyBorder="true" applyAlignment="true" applyProtection="false">
      <alignment horizontal="center" vertical="center" textRotation="0" wrapText="false" indent="0" shrinkToFit="false"/>
      <protection locked="true" hidden="false"/>
    </xf>
    <xf numFmtId="164" fontId="4" fillId="0" borderId="44" xfId="21" applyFont="true" applyBorder="true" applyAlignment="true" applyProtection="false">
      <alignment horizontal="center" vertical="center" textRotation="0" wrapText="true" indent="0" shrinkToFit="false"/>
      <protection locked="true" hidden="false"/>
    </xf>
    <xf numFmtId="164" fontId="5" fillId="20" borderId="24" xfId="21" applyFont="true" applyBorder="true" applyAlignment="true" applyProtection="false">
      <alignment horizontal="center" vertical="center" textRotation="0" wrapText="false" indent="0" shrinkToFit="false"/>
      <protection locked="true" hidden="false"/>
    </xf>
    <xf numFmtId="164" fontId="5" fillId="20" borderId="25" xfId="21" applyFont="true" applyBorder="true" applyAlignment="true" applyProtection="false">
      <alignment horizontal="center" vertical="center" textRotation="0" wrapText="false" indent="0" shrinkToFit="false"/>
      <protection locked="true" hidden="false"/>
    </xf>
    <xf numFmtId="164" fontId="5" fillId="20" borderId="26" xfId="21" applyFont="true" applyBorder="true" applyAlignment="true" applyProtection="false">
      <alignment horizontal="center" vertical="center" textRotation="0" wrapText="false" indent="0" shrinkToFit="false"/>
      <protection locked="true" hidden="false"/>
    </xf>
    <xf numFmtId="172" fontId="4" fillId="0" borderId="25" xfId="21" applyFont="true" applyBorder="true" applyAlignment="true" applyProtection="false">
      <alignment horizontal="general" vertical="center" textRotation="0" wrapText="false" indent="0" shrinkToFit="false"/>
      <protection locked="true" hidden="false"/>
    </xf>
    <xf numFmtId="172" fontId="4" fillId="0" borderId="26" xfId="21" applyFont="true" applyBorder="true" applyAlignment="true" applyProtection="false">
      <alignment horizontal="general" vertical="center" textRotation="0" wrapText="false" indent="0" shrinkToFit="false"/>
      <protection locked="true" hidden="false"/>
    </xf>
    <xf numFmtId="172" fontId="4" fillId="0" borderId="25" xfId="21" applyFont="true" applyBorder="true" applyAlignment="true" applyProtection="false">
      <alignment horizontal="center" vertical="center" textRotation="0" wrapText="false" indent="0" shrinkToFit="false"/>
      <protection locked="true" hidden="false"/>
    </xf>
    <xf numFmtId="175" fontId="5" fillId="0" borderId="75" xfId="21" applyFont="true" applyBorder="true" applyAlignment="true" applyProtection="true">
      <alignment horizontal="right" vertical="center" textRotation="0" wrapText="true" indent="0" shrinkToFit="false"/>
      <protection locked="true" hidden="false"/>
    </xf>
    <xf numFmtId="169" fontId="5" fillId="0" borderId="67" xfId="21" applyFont="true" applyBorder="true" applyAlignment="true" applyProtection="true">
      <alignment horizontal="right" vertical="center" textRotation="0" wrapText="true" indent="0" shrinkToFit="false"/>
      <protection locked="true" hidden="false"/>
    </xf>
    <xf numFmtId="164" fontId="4" fillId="8" borderId="25" xfId="21" applyFont="true" applyBorder="true" applyAlignment="true" applyProtection="false">
      <alignment horizontal="general" vertical="center" textRotation="0" wrapText="true" indent="0" shrinkToFit="false"/>
      <protection locked="true" hidden="false"/>
    </xf>
    <xf numFmtId="164" fontId="45" fillId="8" borderId="25" xfId="21" applyFont="true" applyBorder="true" applyAlignment="true" applyProtection="false">
      <alignment horizontal="center" vertical="center" textRotation="0" wrapText="true" indent="0" shrinkToFit="false"/>
      <protection locked="true" hidden="false"/>
    </xf>
    <xf numFmtId="167" fontId="4" fillId="8" borderId="24" xfId="21" applyFont="true" applyBorder="true" applyAlignment="true" applyProtection="false">
      <alignment horizontal="center" vertical="center" textRotation="0" wrapText="true" indent="0" shrinkToFit="false"/>
      <protection locked="true" hidden="false"/>
    </xf>
    <xf numFmtId="164" fontId="5" fillId="0" borderId="68" xfId="21" applyFont="true" applyBorder="true" applyAlignment="true" applyProtection="false">
      <alignment horizontal="center" vertical="center" textRotation="0" wrapText="true" indent="0" shrinkToFit="false"/>
      <protection locked="true" hidden="false"/>
    </xf>
    <xf numFmtId="164" fontId="20" fillId="0" borderId="40" xfId="21" applyFont="true" applyBorder="true" applyAlignment="true" applyProtection="false">
      <alignment horizontal="center" vertical="center" textRotation="0" wrapText="true" indent="0" shrinkToFit="false"/>
      <protection locked="true" hidden="false"/>
    </xf>
    <xf numFmtId="180" fontId="4" fillId="0" borderId="35" xfId="21" applyFont="true" applyBorder="true" applyAlignment="true" applyProtection="false">
      <alignment horizontal="right" vertical="center" textRotation="0" wrapText="true" indent="0" shrinkToFit="false"/>
      <protection locked="true" hidden="false"/>
    </xf>
    <xf numFmtId="165" fontId="4" fillId="0" borderId="80" xfId="21" applyFont="true" applyBorder="true" applyAlignment="true" applyProtection="false">
      <alignment horizontal="right" vertical="center" textRotation="0" wrapText="true" indent="0" shrinkToFit="false"/>
      <protection locked="true" hidden="false"/>
    </xf>
    <xf numFmtId="172" fontId="4" fillId="0" borderId="44" xfId="21" applyFont="true" applyBorder="true" applyAlignment="true" applyProtection="false">
      <alignment horizontal="right" vertical="center" textRotation="0" wrapText="true" indent="0" shrinkToFit="false"/>
      <protection locked="true" hidden="false"/>
    </xf>
    <xf numFmtId="172" fontId="4" fillId="0" borderId="69" xfId="21" applyFont="true" applyBorder="true" applyAlignment="true" applyProtection="false">
      <alignment horizontal="right" vertical="center" textRotation="0" wrapText="true" indent="0" shrinkToFit="false"/>
      <protection locked="true" hidden="false"/>
    </xf>
    <xf numFmtId="178" fontId="4" fillId="8" borderId="25" xfId="21" applyFont="true" applyBorder="true" applyAlignment="true" applyProtection="false">
      <alignment horizontal="left" vertical="center" textRotation="0" wrapText="true" indent="0" shrinkToFit="false"/>
      <protection locked="true" hidden="false"/>
    </xf>
    <xf numFmtId="175" fontId="5" fillId="21" borderId="81" xfId="21" applyFont="true" applyBorder="true" applyAlignment="true" applyProtection="true">
      <alignment horizontal="right" vertical="center" textRotation="0" wrapText="true" indent="0" shrinkToFit="false"/>
      <protection locked="true" hidden="false"/>
    </xf>
    <xf numFmtId="178" fontId="4" fillId="8" borderId="74" xfId="21" applyFont="true" applyBorder="true" applyAlignment="true" applyProtection="false">
      <alignment horizontal="left" vertical="center" textRotation="0" wrapText="true" indent="0" shrinkToFit="false"/>
      <protection locked="true" hidden="false"/>
    </xf>
    <xf numFmtId="175" fontId="5" fillId="21" borderId="75" xfId="21" applyFont="true" applyBorder="true" applyAlignment="true" applyProtection="true">
      <alignment horizontal="right" vertical="center" textRotation="0" wrapText="true" indent="0" shrinkToFit="false"/>
      <protection locked="true" hidden="false"/>
    </xf>
    <xf numFmtId="164" fontId="4" fillId="0" borderId="73" xfId="21" applyFont="true" applyBorder="true" applyAlignment="true" applyProtection="false">
      <alignment horizontal="center" vertical="center" textRotation="0" wrapText="true" indent="0" shrinkToFit="false"/>
      <protection locked="true" hidden="false"/>
    </xf>
    <xf numFmtId="180" fontId="37" fillId="0" borderId="35" xfId="21" applyFont="true" applyBorder="true" applyAlignment="true" applyProtection="false">
      <alignment horizontal="right" vertical="center" textRotation="0" wrapText="true" indent="0" shrinkToFit="false"/>
      <protection locked="true" hidden="false"/>
    </xf>
    <xf numFmtId="164" fontId="4" fillId="22" borderId="25" xfId="21" applyFont="true" applyBorder="true" applyAlignment="true" applyProtection="false">
      <alignment horizontal="general" vertical="center" textRotation="0" wrapText="true" indent="0" shrinkToFit="false"/>
      <protection locked="true" hidden="false"/>
    </xf>
    <xf numFmtId="180" fontId="4" fillId="0" borderId="34" xfId="21" applyFont="true" applyBorder="true" applyAlignment="true" applyProtection="false">
      <alignment horizontal="right" vertical="center" textRotation="0" wrapText="true" indent="0" shrinkToFit="false"/>
      <protection locked="true" hidden="false"/>
    </xf>
    <xf numFmtId="164" fontId="5" fillId="22" borderId="25" xfId="21" applyFont="true" applyBorder="true" applyAlignment="true" applyProtection="false">
      <alignment horizontal="center" vertical="center" textRotation="0" wrapText="true" indent="0" shrinkToFit="false"/>
      <protection locked="true" hidden="false"/>
    </xf>
    <xf numFmtId="167" fontId="4" fillId="0" borderId="62" xfId="21" applyFont="true" applyBorder="true" applyAlignment="true" applyProtection="false">
      <alignment horizontal="general" vertical="center" textRotation="0" wrapText="true" indent="0" shrinkToFit="false"/>
      <protection locked="true" hidden="false"/>
    </xf>
    <xf numFmtId="164" fontId="4" fillId="0" borderId="75" xfId="21" applyFont="true" applyBorder="true" applyAlignment="true" applyProtection="false">
      <alignment horizontal="general" vertical="center" textRotation="0" wrapText="true" indent="0" shrinkToFit="false"/>
      <protection locked="true" hidden="false"/>
    </xf>
    <xf numFmtId="164" fontId="4" fillId="0" borderId="62" xfId="21" applyFont="true" applyBorder="true" applyAlignment="true" applyProtection="false">
      <alignment horizontal="general" vertical="center" textRotation="0" wrapText="true" indent="0" shrinkToFit="false"/>
      <protection locked="true" hidden="false"/>
    </xf>
    <xf numFmtId="164" fontId="4" fillId="0" borderId="40" xfId="21" applyFont="true" applyBorder="true" applyAlignment="true" applyProtection="false">
      <alignment horizontal="center" vertical="center" textRotation="0" wrapText="true" indent="0" shrinkToFit="false"/>
      <protection locked="true" hidden="false"/>
    </xf>
    <xf numFmtId="178" fontId="21" fillId="8" borderId="0" xfId="21" applyFont="true" applyBorder="true" applyAlignment="true" applyProtection="false">
      <alignment horizontal="center" vertical="bottom" textRotation="0" wrapText="true" indent="0" shrinkToFit="false"/>
      <protection locked="true" hidden="false"/>
    </xf>
    <xf numFmtId="169" fontId="21" fillId="8" borderId="0" xfId="21" applyFont="true" applyBorder="true" applyAlignment="true" applyProtection="true">
      <alignment horizontal="right" vertical="bottom" textRotation="0" wrapText="false" indent="0" shrinkToFit="false"/>
      <protection locked="true" hidden="false"/>
    </xf>
    <xf numFmtId="169" fontId="21" fillId="8" borderId="0" xfId="21" applyFont="true" applyBorder="true" applyAlignment="true" applyProtection="true">
      <alignment horizontal="right" vertical="bottom" textRotation="0" wrapText="true" indent="0" shrinkToFit="false"/>
      <protection locked="true" hidden="false"/>
    </xf>
    <xf numFmtId="181" fontId="21" fillId="8" borderId="0" xfId="21" applyFont="true" applyBorder="true" applyAlignment="true" applyProtection="true">
      <alignment horizontal="right" vertical="bottom" textRotation="0" wrapText="false" indent="0" shrinkToFit="false"/>
      <protection locked="true" hidden="false"/>
    </xf>
    <xf numFmtId="164" fontId="20" fillId="0" borderId="0" xfId="21" applyFont="true" applyBorder="true" applyAlignment="false" applyProtection="false">
      <alignment horizontal="general" vertical="bottom" textRotation="0" wrapText="false" indent="0" shrinkToFit="false"/>
      <protection locked="true" hidden="false"/>
    </xf>
    <xf numFmtId="164" fontId="20" fillId="0" borderId="5" xfId="21" applyFont="true" applyBorder="true" applyAlignment="true" applyProtection="false">
      <alignment horizontal="general" vertical="center" textRotation="0" wrapText="false" indent="0" shrinkToFit="false"/>
      <protection locked="true" hidden="false"/>
    </xf>
    <xf numFmtId="164" fontId="20" fillId="0" borderId="11" xfId="21" applyFont="true" applyBorder="true" applyAlignment="true" applyProtection="false">
      <alignment horizontal="general" vertical="center" textRotation="0" wrapText="false" indent="0" shrinkToFit="false"/>
      <protection locked="true" hidden="false"/>
    </xf>
    <xf numFmtId="164" fontId="8" fillId="0" borderId="6" xfId="21" applyFont="true" applyBorder="true" applyAlignment="true" applyProtection="false">
      <alignment horizontal="center" vertical="center" textRotation="0" wrapText="false" indent="0" shrinkToFit="false"/>
      <protection locked="true" hidden="false"/>
    </xf>
    <xf numFmtId="168" fontId="4" fillId="0" borderId="20" xfId="21" applyFont="true" applyBorder="true" applyAlignment="true" applyProtection="false">
      <alignment horizontal="general" vertical="center" textRotation="0" wrapText="false" indent="0" shrinkToFit="false"/>
      <protection locked="true" hidden="false"/>
    </xf>
    <xf numFmtId="164" fontId="5" fillId="0" borderId="20" xfId="21" applyFont="true" applyBorder="true" applyAlignment="true" applyProtection="false">
      <alignment horizontal="center" vertical="center" textRotation="0" wrapText="false" indent="0" shrinkToFit="false"/>
      <protection locked="true" hidden="false"/>
    </xf>
    <xf numFmtId="164" fontId="22" fillId="19" borderId="9" xfId="21" applyFont="true" applyBorder="true" applyAlignment="true" applyProtection="false">
      <alignment horizontal="center" vertical="center" textRotation="0" wrapText="false" indent="0" shrinkToFit="false"/>
      <protection locked="true" hidden="false"/>
    </xf>
    <xf numFmtId="164" fontId="22" fillId="19" borderId="20" xfId="21" applyFont="true" applyBorder="true" applyAlignment="true" applyProtection="false">
      <alignment horizontal="general" vertical="center" textRotation="0" wrapText="true" indent="0" shrinkToFit="false"/>
      <protection locked="true" hidden="false"/>
    </xf>
    <xf numFmtId="164" fontId="22" fillId="19" borderId="20" xfId="21" applyFont="true" applyBorder="true" applyAlignment="true" applyProtection="false">
      <alignment horizontal="center" vertical="center" textRotation="0" wrapText="false" indent="0" shrinkToFit="false"/>
      <protection locked="true" hidden="false"/>
    </xf>
    <xf numFmtId="165" fontId="22" fillId="19" borderId="20" xfId="21" applyFont="true" applyBorder="true" applyAlignment="true" applyProtection="false">
      <alignment horizontal="general" vertical="center" textRotation="0" wrapText="false" indent="0" shrinkToFit="false"/>
      <protection locked="true" hidden="false"/>
    </xf>
    <xf numFmtId="165" fontId="22" fillId="19" borderId="10" xfId="21" applyFont="true" applyBorder="true" applyAlignment="true" applyProtection="false">
      <alignment horizontal="general" vertical="center" textRotation="0" wrapText="false" indent="0" shrinkToFit="false"/>
      <protection locked="true" hidden="false"/>
    </xf>
    <xf numFmtId="164" fontId="25" fillId="5" borderId="6" xfId="21" applyFont="true" applyBorder="true" applyAlignment="true" applyProtection="false">
      <alignment horizontal="center" vertical="center" textRotation="0" wrapText="false" indent="0" shrinkToFit="false"/>
      <protection locked="true" hidden="false"/>
    </xf>
    <xf numFmtId="164" fontId="22" fillId="19" borderId="1" xfId="21" applyFont="true" applyBorder="true" applyAlignment="true" applyProtection="false">
      <alignment horizontal="center" vertical="center" textRotation="0" wrapText="false" indent="0" shrinkToFit="false"/>
      <protection locked="true" hidden="false"/>
    </xf>
    <xf numFmtId="164" fontId="22" fillId="19" borderId="12" xfId="21" applyFont="true" applyBorder="true" applyAlignment="true" applyProtection="false">
      <alignment horizontal="center" vertical="center" textRotation="0" wrapText="false" indent="0" shrinkToFit="false"/>
      <protection locked="true" hidden="false"/>
    </xf>
    <xf numFmtId="165" fontId="22" fillId="19" borderId="12" xfId="21" applyFont="true" applyBorder="true" applyAlignment="true" applyProtection="false">
      <alignment horizontal="general" vertical="center" textRotation="0" wrapText="false" indent="0" shrinkToFit="false"/>
      <protection locked="true" hidden="false"/>
    </xf>
    <xf numFmtId="165" fontId="22" fillId="19" borderId="13" xfId="21" applyFont="true" applyBorder="true" applyAlignment="true" applyProtection="false">
      <alignment horizontal="general" vertical="center" textRotation="0" wrapText="false" indent="0" shrinkToFit="false"/>
      <protection locked="true" hidden="false"/>
    </xf>
    <xf numFmtId="164" fontId="5" fillId="12" borderId="31" xfId="21" applyFont="true" applyBorder="true" applyAlignment="true" applyProtection="false">
      <alignment horizontal="center" vertical="center" textRotation="0" wrapText="false" indent="0" shrinkToFit="false"/>
      <protection locked="true" hidden="false"/>
    </xf>
    <xf numFmtId="165" fontId="5" fillId="12" borderId="33" xfId="21" applyFont="true" applyBorder="true" applyAlignment="true" applyProtection="false">
      <alignment horizontal="center" vertical="center" textRotation="0" wrapText="false" indent="0" shrinkToFit="false"/>
      <protection locked="true" hidden="false"/>
    </xf>
    <xf numFmtId="175" fontId="37" fillId="0" borderId="25" xfId="21" applyFont="true" applyBorder="true" applyAlignment="true" applyProtection="true">
      <alignment horizontal="right" vertical="center" textRotation="0" wrapText="false" indent="0" shrinkToFit="false"/>
      <protection locked="true" hidden="false"/>
    </xf>
    <xf numFmtId="164" fontId="5" fillId="20" borderId="30" xfId="21" applyFont="true" applyBorder="true" applyAlignment="true" applyProtection="false">
      <alignment horizontal="center" vertical="bottom" textRotation="0" wrapText="false" indent="0" shrinkToFit="false"/>
      <protection locked="true" hidden="false"/>
    </xf>
    <xf numFmtId="172" fontId="4" fillId="0" borderId="25" xfId="21" applyFont="true" applyBorder="true" applyAlignment="true" applyProtection="false">
      <alignment horizontal="right" vertical="center" textRotation="0" wrapText="false" indent="0" shrinkToFit="false"/>
      <protection locked="true" hidden="false"/>
    </xf>
    <xf numFmtId="178" fontId="4" fillId="0" borderId="74" xfId="21" applyFont="true" applyBorder="true" applyAlignment="true" applyProtection="false">
      <alignment horizontal="left" vertical="center" textRotation="0" wrapText="true" indent="0" shrinkToFit="false"/>
      <protection locked="true" hidden="false"/>
    </xf>
    <xf numFmtId="164" fontId="4" fillId="4" borderId="58" xfId="21" applyFont="true" applyBorder="true" applyAlignment="true" applyProtection="false">
      <alignment horizontal="center" vertical="center" textRotation="0" wrapText="false" indent="0" shrinkToFit="false"/>
      <protection locked="true" hidden="false"/>
    </xf>
    <xf numFmtId="164" fontId="5" fillId="0" borderId="25" xfId="21" applyFont="true" applyBorder="true" applyAlignment="true" applyProtection="false">
      <alignment horizontal="center" vertical="center" textRotation="0" wrapText="false" indent="0" shrinkToFit="false"/>
      <protection locked="true" hidden="false"/>
    </xf>
    <xf numFmtId="165" fontId="5" fillId="0" borderId="25" xfId="21" applyFont="true" applyBorder="true" applyAlignment="true" applyProtection="false">
      <alignment horizontal="center" vertical="center" textRotation="0" wrapText="false" indent="0" shrinkToFit="false"/>
      <protection locked="true" hidden="false"/>
    </xf>
    <xf numFmtId="166" fontId="5" fillId="0" borderId="25" xfId="21" applyFont="true" applyBorder="true" applyAlignment="true" applyProtection="true">
      <alignment horizontal="center" vertical="center" textRotation="0" wrapText="false" indent="0" shrinkToFit="false"/>
      <protection locked="true" hidden="false"/>
    </xf>
    <xf numFmtId="165" fontId="5" fillId="0" borderId="26" xfId="21" applyFont="true" applyBorder="true" applyAlignment="true" applyProtection="false">
      <alignment horizontal="center" vertical="center" textRotation="0" wrapText="false" indent="0" shrinkToFit="false"/>
      <protection locked="true" hidden="false"/>
    </xf>
    <xf numFmtId="167" fontId="37" fillId="0" borderId="25" xfId="21" applyFont="true" applyBorder="true" applyAlignment="true" applyProtection="false">
      <alignment horizontal="center" vertical="center" textRotation="0" wrapText="false" indent="0" shrinkToFit="false"/>
      <protection locked="true" hidden="false"/>
    </xf>
    <xf numFmtId="165" fontId="37" fillId="0" borderId="25" xfId="21" applyFont="true" applyBorder="true" applyAlignment="true" applyProtection="false">
      <alignment horizontal="center" vertical="center" textRotation="0" wrapText="false" indent="0" shrinkToFit="false"/>
      <protection locked="true" hidden="false"/>
    </xf>
    <xf numFmtId="164" fontId="4" fillId="20" borderId="21" xfId="21" applyFont="true" applyBorder="true" applyAlignment="true" applyProtection="false">
      <alignment horizontal="center" vertical="center" textRotation="0" wrapText="false" indent="0" shrinkToFit="false"/>
      <protection locked="true" hidden="false"/>
    </xf>
    <xf numFmtId="164" fontId="5" fillId="20" borderId="22" xfId="21" applyFont="true" applyBorder="true" applyAlignment="true" applyProtection="false">
      <alignment horizontal="center" vertical="center" textRotation="0" wrapText="false" indent="0" shrinkToFit="false"/>
      <protection locked="true" hidden="false"/>
    </xf>
    <xf numFmtId="165" fontId="4" fillId="20" borderId="22" xfId="21" applyFont="true" applyBorder="true" applyAlignment="true" applyProtection="false">
      <alignment horizontal="center" vertical="center" textRotation="0" wrapText="false" indent="0" shrinkToFit="false"/>
      <protection locked="true" hidden="false"/>
    </xf>
    <xf numFmtId="166" fontId="5" fillId="20" borderId="22" xfId="21" applyFont="true" applyBorder="true" applyAlignment="true" applyProtection="true">
      <alignment horizontal="general" vertical="center" textRotation="0" wrapText="false" indent="0" shrinkToFit="false"/>
      <protection locked="true" hidden="false"/>
    </xf>
    <xf numFmtId="165" fontId="4" fillId="20" borderId="23" xfId="21" applyFont="true" applyBorder="true" applyAlignment="true" applyProtection="false">
      <alignment horizontal="general" vertical="center" textRotation="0" wrapText="false" indent="0" shrinkToFit="false"/>
      <protection locked="true" hidden="false"/>
    </xf>
    <xf numFmtId="172" fontId="4" fillId="0" borderId="22" xfId="21" applyFont="true" applyBorder="true" applyAlignment="true" applyProtection="false">
      <alignment horizontal="right" vertical="center" textRotation="0" wrapText="false" indent="0" shrinkToFit="false"/>
      <protection locked="true" hidden="false"/>
    </xf>
    <xf numFmtId="164" fontId="4" fillId="0" borderId="12" xfId="21" applyFont="true" applyBorder="true" applyAlignment="true" applyProtection="false">
      <alignment horizontal="left" vertical="center" textRotation="0" wrapText="true" indent="0" shrinkToFit="false"/>
      <protection locked="true" hidden="false"/>
    </xf>
    <xf numFmtId="178" fontId="4" fillId="0" borderId="0" xfId="21" applyFont="true" applyBorder="true" applyAlignment="true" applyProtection="false">
      <alignment horizontal="general" vertical="center" textRotation="0" wrapText="false" indent="0" shrinkToFit="false"/>
      <protection locked="true" hidden="false"/>
    </xf>
    <xf numFmtId="178" fontId="4" fillId="0" borderId="0" xfId="21" applyFont="true" applyBorder="true" applyAlignment="true" applyProtection="false">
      <alignment horizontal="general" vertical="bottom" textRotation="0" wrapText="false" indent="0" shrinkToFit="false"/>
      <protection locked="true" hidden="false"/>
    </xf>
    <xf numFmtId="164" fontId="54" fillId="0" borderId="0" xfId="20" applyFont="true" applyBorder="false" applyAlignment="false" applyProtection="false">
      <alignment horizontal="general" vertical="bottom" textRotation="0" wrapText="false" indent="0" shrinkToFit="false"/>
      <protection locked="true" hidden="false"/>
    </xf>
    <xf numFmtId="164" fontId="39" fillId="0" borderId="6" xfId="21" applyFont="true" applyBorder="true" applyAlignment="true" applyProtection="false">
      <alignment horizontal="center" vertical="center" textRotation="0" wrapText="true" indent="0" shrinkToFit="false"/>
      <protection locked="true" hidden="false"/>
    </xf>
    <xf numFmtId="164" fontId="0" fillId="0" borderId="0" xfId="21" applyFont="true" applyBorder="false" applyAlignment="true" applyProtection="false">
      <alignment horizontal="center" vertical="center" textRotation="0" wrapText="false" indent="0" shrinkToFit="false"/>
      <protection locked="true" hidden="false"/>
    </xf>
    <xf numFmtId="165" fontId="0" fillId="0" borderId="0" xfId="21" applyFont="true" applyBorder="false" applyAlignment="true" applyProtection="false">
      <alignment horizontal="right" vertical="bottom" textRotation="0" wrapText="false" indent="0" shrinkToFit="false"/>
      <protection locked="true" hidden="false"/>
    </xf>
    <xf numFmtId="164" fontId="55" fillId="0" borderId="6" xfId="21" applyFont="true" applyBorder="true" applyAlignment="true" applyProtection="false">
      <alignment horizontal="center" vertical="bottom" textRotation="0" wrapText="false" indent="0" shrinkToFit="false"/>
      <protection locked="true" hidden="false"/>
    </xf>
    <xf numFmtId="164" fontId="0" fillId="0" borderId="0" xfId="21" applyFont="true" applyBorder="false" applyAlignment="true" applyProtection="false">
      <alignment horizontal="right" vertical="bottom" textRotation="0" wrapText="false" indent="0" shrinkToFit="false"/>
      <protection locked="true" hidden="false"/>
    </xf>
    <xf numFmtId="164" fontId="56" fillId="0" borderId="0" xfId="21" applyFont="true" applyBorder="false" applyAlignment="true" applyProtection="false">
      <alignment horizontal="center" vertical="center" textRotation="0" wrapText="false" indent="0" shrinkToFit="false"/>
      <protection locked="true" hidden="false"/>
    </xf>
    <xf numFmtId="164" fontId="56" fillId="0" borderId="0" xfId="21" applyFont="true" applyBorder="false" applyAlignment="true" applyProtection="false">
      <alignment horizontal="general" vertical="center" textRotation="0" wrapText="false" indent="0" shrinkToFit="false"/>
      <protection locked="true" hidden="false"/>
    </xf>
    <xf numFmtId="164" fontId="56" fillId="0" borderId="0" xfId="21" applyFont="true" applyBorder="false" applyAlignment="true" applyProtection="false">
      <alignment horizontal="right" vertical="bottom" textRotation="0" wrapText="false" indent="0" shrinkToFit="false"/>
      <protection locked="true" hidden="false"/>
    </xf>
    <xf numFmtId="165" fontId="56" fillId="0" borderId="0" xfId="21" applyFont="true" applyBorder="false" applyAlignment="true" applyProtection="false">
      <alignment horizontal="right" vertical="bottom" textRotation="0" wrapText="false" indent="0" shrinkToFit="false"/>
      <protection locked="true" hidden="false"/>
    </xf>
    <xf numFmtId="165" fontId="56" fillId="0" borderId="0" xfId="21" applyFont="true" applyBorder="false" applyAlignment="true" applyProtection="false">
      <alignment horizontal="center" vertical="center" textRotation="0" wrapText="false" indent="0" shrinkToFit="false"/>
      <protection locked="true" hidden="false"/>
    </xf>
    <xf numFmtId="164" fontId="20" fillId="0" borderId="0" xfId="21" applyFont="true" applyBorder="true" applyAlignment="true" applyProtection="false">
      <alignment horizontal="left" vertical="center" textRotation="0" wrapText="true" indent="0" shrinkToFit="false"/>
      <protection locked="true" hidden="false"/>
    </xf>
    <xf numFmtId="164" fontId="57" fillId="0" borderId="0" xfId="21" applyFont="true" applyBorder="true" applyAlignment="true" applyProtection="false">
      <alignment horizontal="general" vertical="center" textRotation="0" wrapText="true" indent="0" shrinkToFit="false"/>
      <protection locked="true" hidden="false"/>
    </xf>
    <xf numFmtId="164" fontId="22" fillId="0" borderId="0" xfId="21" applyFont="true" applyBorder="true" applyAlignment="true" applyProtection="false">
      <alignment horizontal="general" vertical="center" textRotation="0" wrapText="true" indent="0" shrinkToFit="false"/>
      <protection locked="true" hidden="false"/>
    </xf>
    <xf numFmtId="164" fontId="22" fillId="2" borderId="4" xfId="21" applyFont="true" applyBorder="true" applyAlignment="true" applyProtection="false">
      <alignment horizontal="center" vertical="center" textRotation="0" wrapText="true" indent="0" shrinkToFit="false"/>
      <protection locked="true" hidden="false"/>
    </xf>
    <xf numFmtId="164" fontId="22" fillId="2" borderId="2" xfId="21" applyFont="true" applyBorder="true" applyAlignment="true" applyProtection="false">
      <alignment horizontal="general" vertical="center" textRotation="0" wrapText="true" indent="0" shrinkToFit="false"/>
      <protection locked="true" hidden="false"/>
    </xf>
    <xf numFmtId="164" fontId="22" fillId="2" borderId="2" xfId="21" applyFont="true" applyBorder="true" applyAlignment="true" applyProtection="false">
      <alignment horizontal="left" vertical="center" textRotation="0" wrapText="true" indent="0" shrinkToFit="false"/>
      <protection locked="true" hidden="false"/>
    </xf>
    <xf numFmtId="165" fontId="22" fillId="2" borderId="2" xfId="21" applyFont="true" applyBorder="true" applyAlignment="true" applyProtection="false">
      <alignment horizontal="general" vertical="center" textRotation="0" wrapText="true" indent="0" shrinkToFit="false"/>
      <protection locked="true" hidden="false"/>
    </xf>
    <xf numFmtId="165" fontId="22" fillId="2" borderId="3" xfId="21" applyFont="true" applyBorder="true" applyAlignment="true" applyProtection="false">
      <alignment horizontal="general" vertical="center" textRotation="0" wrapText="true" indent="0" shrinkToFit="false"/>
      <protection locked="true" hidden="false"/>
    </xf>
    <xf numFmtId="164" fontId="58" fillId="0" borderId="0" xfId="21" applyFont="true" applyBorder="true" applyAlignment="true" applyProtection="false">
      <alignment horizontal="general" vertical="center" textRotation="0" wrapText="true" indent="0" shrinkToFit="false"/>
      <protection locked="true" hidden="false"/>
    </xf>
    <xf numFmtId="164" fontId="10" fillId="0" borderId="1" xfId="21" applyFont="true" applyBorder="true" applyAlignment="true" applyProtection="false">
      <alignment horizontal="center" vertical="center" textRotation="0" wrapText="true" indent="0" shrinkToFit="false"/>
      <protection locked="true" hidden="false"/>
    </xf>
    <xf numFmtId="164" fontId="59" fillId="8" borderId="2" xfId="21" applyFont="true" applyBorder="true" applyAlignment="true" applyProtection="false">
      <alignment horizontal="center" vertical="center" textRotation="0" wrapText="true" indent="0" shrinkToFit="false"/>
      <protection locked="true" hidden="false"/>
    </xf>
    <xf numFmtId="164" fontId="59" fillId="8" borderId="2" xfId="21" applyFont="true" applyBorder="true" applyAlignment="true" applyProtection="false">
      <alignment horizontal="general" vertical="center" textRotation="0" wrapText="true" indent="0" shrinkToFit="false"/>
      <protection locked="true" hidden="false"/>
    </xf>
    <xf numFmtId="164" fontId="59" fillId="8" borderId="3" xfId="21" applyFont="true" applyBorder="true" applyAlignment="true" applyProtection="false">
      <alignment horizontal="general" vertical="center" textRotation="0" wrapText="true" indent="0" shrinkToFit="false"/>
      <protection locked="true" hidden="false"/>
    </xf>
    <xf numFmtId="164" fontId="60" fillId="8" borderId="0" xfId="21" applyFont="true" applyBorder="true" applyAlignment="true" applyProtection="false">
      <alignment horizontal="center" vertical="center" textRotation="0" wrapText="true" indent="0" shrinkToFit="false"/>
      <protection locked="true" hidden="false"/>
    </xf>
    <xf numFmtId="164" fontId="60" fillId="8" borderId="0" xfId="21" applyFont="true" applyBorder="true" applyAlignment="true" applyProtection="false">
      <alignment horizontal="general" vertical="center" textRotation="0" wrapText="true" indent="0" shrinkToFit="false"/>
      <protection locked="true" hidden="false"/>
    </xf>
    <xf numFmtId="164" fontId="60" fillId="8" borderId="8" xfId="21" applyFont="true" applyBorder="true" applyAlignment="true" applyProtection="false">
      <alignment horizontal="general" vertical="center" textRotation="0" wrapText="true" indent="0" shrinkToFit="false"/>
      <protection locked="true" hidden="false"/>
    </xf>
    <xf numFmtId="164" fontId="21" fillId="8" borderId="0" xfId="21" applyFont="true" applyBorder="true" applyAlignment="true" applyProtection="false">
      <alignment horizontal="center" vertical="center" textRotation="0" wrapText="true" indent="0" shrinkToFit="false"/>
      <protection locked="true" hidden="false"/>
    </xf>
    <xf numFmtId="164" fontId="61" fillId="8" borderId="0" xfId="21" applyFont="true" applyBorder="true" applyAlignment="true" applyProtection="false">
      <alignment horizontal="general" vertical="center" textRotation="0" wrapText="true" indent="0" shrinkToFit="false"/>
      <protection locked="true" hidden="false"/>
    </xf>
    <xf numFmtId="164" fontId="61" fillId="8" borderId="8" xfId="21" applyFont="true" applyBorder="true" applyAlignment="true" applyProtection="false">
      <alignment horizontal="general" vertical="center" textRotation="0" wrapText="true" indent="0" shrinkToFit="false"/>
      <protection locked="true" hidden="false"/>
    </xf>
    <xf numFmtId="164" fontId="62" fillId="8" borderId="0" xfId="21" applyFont="true" applyBorder="true" applyAlignment="true" applyProtection="false">
      <alignment horizontal="general" vertical="center" textRotation="0" wrapText="true" indent="0" shrinkToFit="false"/>
      <protection locked="true" hidden="false"/>
    </xf>
    <xf numFmtId="164" fontId="62" fillId="8" borderId="8" xfId="21" applyFont="true" applyBorder="true" applyAlignment="true" applyProtection="false">
      <alignment horizontal="general" vertical="center" textRotation="0" wrapText="true" indent="0" shrinkToFit="false"/>
      <protection locked="true" hidden="false"/>
    </xf>
    <xf numFmtId="164" fontId="62" fillId="8" borderId="20" xfId="21" applyFont="true" applyBorder="true" applyAlignment="true" applyProtection="false">
      <alignment horizontal="general" vertical="center" textRotation="0" wrapText="true" indent="0" shrinkToFit="false"/>
      <protection locked="true" hidden="false"/>
    </xf>
    <xf numFmtId="164" fontId="62" fillId="8" borderId="10" xfId="21" applyFont="true" applyBorder="true" applyAlignment="true" applyProtection="false">
      <alignment horizontal="general" vertical="center" textRotation="0" wrapText="true" indent="0" shrinkToFit="false"/>
      <protection locked="true" hidden="false"/>
    </xf>
    <xf numFmtId="164" fontId="22" fillId="2" borderId="9" xfId="21" applyFont="true" applyBorder="true" applyAlignment="true" applyProtection="false">
      <alignment horizontal="center" vertical="center" textRotation="0" wrapText="true" indent="0" shrinkToFit="false"/>
      <protection locked="true" hidden="false"/>
    </xf>
    <xf numFmtId="164" fontId="22" fillId="2" borderId="20" xfId="21" applyFont="true" applyBorder="true" applyAlignment="true" applyProtection="false">
      <alignment horizontal="general" vertical="center" textRotation="0" wrapText="true" indent="0" shrinkToFit="false"/>
      <protection locked="true" hidden="false"/>
    </xf>
    <xf numFmtId="164" fontId="22" fillId="2" borderId="20" xfId="21" applyFont="true" applyBorder="true" applyAlignment="true" applyProtection="false">
      <alignment horizontal="left" vertical="center" textRotation="0" wrapText="true" indent="0" shrinkToFit="false"/>
      <protection locked="true" hidden="false"/>
    </xf>
    <xf numFmtId="165" fontId="22" fillId="2" borderId="20" xfId="21" applyFont="true" applyBorder="true" applyAlignment="true" applyProtection="false">
      <alignment horizontal="general" vertical="center" textRotation="0" wrapText="true" indent="0" shrinkToFit="false"/>
      <protection locked="true" hidden="false"/>
    </xf>
    <xf numFmtId="165" fontId="22" fillId="2" borderId="10" xfId="21" applyFont="true" applyBorder="true" applyAlignment="true" applyProtection="false">
      <alignment horizontal="general" vertical="center" textRotation="0" wrapText="true" indent="0" shrinkToFit="false"/>
      <protection locked="true" hidden="false"/>
    </xf>
    <xf numFmtId="165" fontId="5" fillId="0" borderId="4" xfId="21" applyFont="true" applyBorder="true" applyAlignment="true" applyProtection="false">
      <alignment horizontal="general" vertical="center" textRotation="0" wrapText="true" indent="0" shrinkToFit="false"/>
      <protection locked="true" hidden="false"/>
    </xf>
    <xf numFmtId="165" fontId="4" fillId="0" borderId="2" xfId="21" applyFont="true" applyBorder="true" applyAlignment="true" applyProtection="false">
      <alignment horizontal="general" vertical="center" textRotation="0" wrapText="false" indent="0" shrinkToFit="false"/>
      <protection locked="true" hidden="false"/>
    </xf>
    <xf numFmtId="165" fontId="5" fillId="0" borderId="2" xfId="21" applyFont="true" applyBorder="true" applyAlignment="true" applyProtection="false">
      <alignment horizontal="left" vertical="center" textRotation="0" wrapText="true" indent="0" shrinkToFit="false"/>
      <protection locked="true" hidden="false"/>
    </xf>
    <xf numFmtId="164" fontId="5" fillId="0" borderId="2" xfId="21" applyFont="true" applyBorder="true" applyAlignment="true" applyProtection="false">
      <alignment horizontal="general" vertical="center" textRotation="0" wrapText="true" indent="0" shrinkToFit="false"/>
      <protection locked="true" hidden="false"/>
    </xf>
    <xf numFmtId="165" fontId="5" fillId="0" borderId="7" xfId="21" applyFont="true" applyBorder="true" applyAlignment="true" applyProtection="false">
      <alignment horizontal="general" vertical="center" textRotation="0" wrapText="true" indent="0" shrinkToFit="false"/>
      <protection locked="true" hidden="false"/>
    </xf>
    <xf numFmtId="165" fontId="5" fillId="0" borderId="0" xfId="21" applyFont="true" applyBorder="true" applyAlignment="true" applyProtection="false">
      <alignment horizontal="left" vertical="center" textRotation="0" wrapText="true" indent="0" shrinkToFit="false"/>
      <protection locked="true" hidden="false"/>
    </xf>
    <xf numFmtId="164" fontId="5" fillId="0" borderId="8" xfId="21" applyFont="true" applyBorder="true" applyAlignment="true" applyProtection="false">
      <alignment horizontal="general" vertical="center" textRotation="0" wrapText="true" indent="0" shrinkToFit="false"/>
      <protection locked="true" hidden="false"/>
    </xf>
    <xf numFmtId="165" fontId="5" fillId="0" borderId="9" xfId="21" applyFont="true" applyBorder="true" applyAlignment="true" applyProtection="false">
      <alignment horizontal="general" vertical="center" textRotation="0" wrapText="true" indent="0" shrinkToFit="false"/>
      <protection locked="true" hidden="false"/>
    </xf>
    <xf numFmtId="167" fontId="4" fillId="0" borderId="20" xfId="21" applyFont="true" applyBorder="true" applyAlignment="true" applyProtection="false">
      <alignment horizontal="left" vertical="center" textRotation="0" wrapText="true" indent="0" shrinkToFit="false"/>
      <protection locked="true" hidden="false"/>
    </xf>
    <xf numFmtId="167" fontId="5" fillId="0" borderId="20" xfId="21" applyFont="true" applyBorder="true" applyAlignment="true" applyProtection="false">
      <alignment horizontal="left" vertical="center" textRotation="0" wrapText="true" indent="0" shrinkToFit="false"/>
      <protection locked="true" hidden="false"/>
    </xf>
    <xf numFmtId="167" fontId="5" fillId="0" borderId="20" xfId="21" applyFont="true" applyBorder="true" applyAlignment="true" applyProtection="false">
      <alignment horizontal="general" vertical="center" textRotation="0" wrapText="true" indent="0" shrinkToFit="false"/>
      <protection locked="true" hidden="false"/>
    </xf>
    <xf numFmtId="165" fontId="5" fillId="0" borderId="10" xfId="21" applyFont="true" applyBorder="true" applyAlignment="true" applyProtection="false">
      <alignment horizontal="general" vertical="center" textRotation="0" wrapText="true" indent="0" shrinkToFit="false"/>
      <protection locked="true" hidden="false"/>
    </xf>
    <xf numFmtId="164" fontId="63" fillId="0" borderId="0" xfId="21" applyFont="true" applyBorder="true" applyAlignment="true" applyProtection="false">
      <alignment horizontal="general" vertical="center" textRotation="0" wrapText="true" indent="0" shrinkToFit="false"/>
      <protection locked="true" hidden="false"/>
    </xf>
    <xf numFmtId="164" fontId="63" fillId="0" borderId="0" xfId="21" applyFont="true" applyBorder="true" applyAlignment="true" applyProtection="false">
      <alignment horizontal="left" vertical="center" textRotation="0" wrapText="true" indent="0" shrinkToFit="false"/>
      <protection locked="true" hidden="false"/>
    </xf>
    <xf numFmtId="164" fontId="64" fillId="16" borderId="6" xfId="21" applyFont="true" applyBorder="true" applyAlignment="true" applyProtection="false">
      <alignment horizontal="center" vertical="center" textRotation="0" wrapText="true" indent="0" shrinkToFit="false"/>
      <protection locked="true" hidden="false"/>
    </xf>
    <xf numFmtId="164" fontId="4" fillId="8" borderId="72" xfId="21" applyFont="true" applyBorder="true" applyAlignment="true" applyProtection="false">
      <alignment horizontal="center" vertical="center" textRotation="0" wrapText="true" indent="0" shrinkToFit="false"/>
      <protection locked="true" hidden="false"/>
    </xf>
    <xf numFmtId="171" fontId="4" fillId="8" borderId="72" xfId="21" applyFont="true" applyBorder="true" applyAlignment="true" applyProtection="false">
      <alignment horizontal="general" vertical="center" textRotation="0" wrapText="true" indent="0" shrinkToFit="false"/>
      <protection locked="true" hidden="false"/>
    </xf>
    <xf numFmtId="165" fontId="4" fillId="8" borderId="72" xfId="21" applyFont="true" applyBorder="true" applyAlignment="true" applyProtection="false">
      <alignment horizontal="left" vertical="center" textRotation="0" wrapText="true" indent="0" shrinkToFit="false"/>
      <protection locked="true" hidden="false"/>
    </xf>
    <xf numFmtId="165" fontId="4" fillId="8" borderId="72" xfId="21" applyFont="true" applyBorder="true" applyAlignment="true" applyProtection="false">
      <alignment horizontal="right" vertical="center" textRotation="0" wrapText="true" indent="0" shrinkToFit="false"/>
      <protection locked="true" hidden="false"/>
    </xf>
    <xf numFmtId="171" fontId="4" fillId="8" borderId="72" xfId="21" applyFont="true" applyBorder="true" applyAlignment="true" applyProtection="false">
      <alignment horizontal="left" vertical="center" textRotation="0" wrapText="true" indent="0" shrinkToFit="false"/>
      <protection locked="true" hidden="false"/>
    </xf>
    <xf numFmtId="164" fontId="9" fillId="8" borderId="72" xfId="21" applyFont="true" applyBorder="true" applyAlignment="true" applyProtection="false">
      <alignment horizontal="center" vertical="center" textRotation="0" wrapText="true" indent="0" shrinkToFit="false"/>
      <protection locked="true" hidden="false"/>
    </xf>
    <xf numFmtId="164" fontId="9" fillId="23" borderId="72" xfId="21" applyFont="true" applyBorder="true" applyAlignment="true" applyProtection="false">
      <alignment horizontal="center" vertical="center" textRotation="0" wrapText="true" indent="0" shrinkToFit="false"/>
      <protection locked="true" hidden="false"/>
    </xf>
    <xf numFmtId="164" fontId="20" fillId="0" borderId="46" xfId="21" applyFont="true" applyBorder="true" applyAlignment="false" applyProtection="false">
      <alignment horizontal="general" vertical="bottom" textRotation="0" wrapText="false" indent="0" shrinkToFit="false"/>
      <protection locked="true" hidden="false"/>
    </xf>
    <xf numFmtId="164" fontId="65" fillId="0" borderId="0" xfId="21" applyFont="true" applyBorder="false" applyAlignment="false" applyProtection="false">
      <alignment horizontal="general" vertical="bottom" textRotation="0" wrapText="false" indent="0" shrinkToFit="false"/>
      <protection locked="true" hidden="false"/>
    </xf>
    <xf numFmtId="164" fontId="20" fillId="0" borderId="47" xfId="21" applyFont="true" applyBorder="true" applyAlignment="false" applyProtection="false">
      <alignment horizontal="general" vertical="bottom" textRotation="0" wrapText="false" indent="0" shrinkToFit="false"/>
      <protection locked="true" hidden="false"/>
    </xf>
    <xf numFmtId="164" fontId="53" fillId="8" borderId="48" xfId="21" applyFont="true" applyBorder="true" applyAlignment="true" applyProtection="false">
      <alignment horizontal="center" vertical="center" textRotation="0" wrapText="false" indent="0" shrinkToFit="false"/>
      <protection locked="true" hidden="false"/>
    </xf>
    <xf numFmtId="164" fontId="9" fillId="0" borderId="0" xfId="21" applyFont="true" applyBorder="false" applyAlignment="true" applyProtection="false">
      <alignment horizontal="center" vertical="center" textRotation="0" wrapText="false" indent="0" shrinkToFit="false"/>
      <protection locked="true" hidden="false"/>
    </xf>
    <xf numFmtId="164" fontId="66" fillId="0" borderId="0" xfId="21" applyFont="true" applyBorder="false" applyAlignment="true" applyProtection="false">
      <alignment horizontal="center" vertical="center" textRotation="0" wrapText="false" indent="0" shrinkToFit="false"/>
      <protection locked="true" hidden="false"/>
    </xf>
    <xf numFmtId="164" fontId="53" fillId="8" borderId="49" xfId="21" applyFont="true" applyBorder="true" applyAlignment="true" applyProtection="false">
      <alignment horizontal="center" vertical="center" textRotation="0" wrapText="false" indent="0" shrinkToFit="false"/>
      <protection locked="true" hidden="false"/>
    </xf>
    <xf numFmtId="164" fontId="67" fillId="0" borderId="0" xfId="21" applyFont="true" applyBorder="false" applyAlignment="true" applyProtection="false">
      <alignment horizontal="general" vertical="center" textRotation="0" wrapText="false" indent="0" shrinkToFit="false"/>
      <protection locked="true" hidden="false"/>
    </xf>
    <xf numFmtId="164" fontId="68" fillId="8" borderId="0" xfId="21" applyFont="true" applyBorder="false" applyAlignment="true" applyProtection="false">
      <alignment horizontal="right" vertical="center" textRotation="0" wrapText="false" indent="0" shrinkToFit="false"/>
      <protection locked="true" hidden="false"/>
    </xf>
    <xf numFmtId="164" fontId="67" fillId="2" borderId="1" xfId="21" applyFont="true" applyBorder="true" applyAlignment="true" applyProtection="false">
      <alignment horizontal="center" vertical="center" textRotation="0" wrapText="false" indent="0" shrinkToFit="false"/>
      <protection locked="true" hidden="false"/>
    </xf>
    <xf numFmtId="164" fontId="67" fillId="2" borderId="2" xfId="21" applyFont="true" applyBorder="true" applyAlignment="true" applyProtection="false">
      <alignment horizontal="center" vertical="center" textRotation="0" wrapText="false" indent="0" shrinkToFit="false"/>
      <protection locked="true" hidden="false"/>
    </xf>
    <xf numFmtId="164" fontId="67" fillId="2" borderId="2" xfId="21" applyFont="true" applyBorder="true" applyAlignment="true" applyProtection="false">
      <alignment horizontal="general" vertical="center" textRotation="0" wrapText="true" indent="0" shrinkToFit="false"/>
      <protection locked="true" hidden="false"/>
    </xf>
    <xf numFmtId="165" fontId="67" fillId="2" borderId="2" xfId="21" applyFont="true" applyBorder="true" applyAlignment="true" applyProtection="false">
      <alignment horizontal="general" vertical="center" textRotation="0" wrapText="false" indent="0" shrinkToFit="false"/>
      <protection locked="true" hidden="false"/>
    </xf>
    <xf numFmtId="165" fontId="67" fillId="2" borderId="3" xfId="21" applyFont="true" applyBorder="true" applyAlignment="true" applyProtection="false">
      <alignment horizontal="general" vertical="center" textRotation="0" wrapText="false" indent="0" shrinkToFit="false"/>
      <protection locked="true" hidden="false"/>
    </xf>
    <xf numFmtId="165" fontId="67" fillId="8" borderId="0" xfId="21" applyFont="true" applyBorder="false" applyAlignment="true" applyProtection="false">
      <alignment horizontal="general" vertical="center" textRotation="0" wrapText="false" indent="0" shrinkToFit="false"/>
      <protection locked="true" hidden="false"/>
    </xf>
    <xf numFmtId="164" fontId="67" fillId="8" borderId="0" xfId="21" applyFont="true" applyBorder="false" applyAlignment="true" applyProtection="false">
      <alignment horizontal="general" vertical="center" textRotation="0" wrapText="false" indent="0" shrinkToFit="false"/>
      <protection locked="true" hidden="false"/>
    </xf>
    <xf numFmtId="164" fontId="8" fillId="8" borderId="0" xfId="21" applyFont="true" applyBorder="true" applyAlignment="true" applyProtection="false">
      <alignment horizontal="right" vertical="center" textRotation="0" wrapText="false" indent="0" shrinkToFit="false"/>
      <protection locked="true" hidden="false"/>
    </xf>
    <xf numFmtId="164" fontId="20" fillId="0" borderId="6" xfId="21" applyFont="true" applyBorder="true" applyAlignment="true" applyProtection="false">
      <alignment horizontal="center" vertical="center" textRotation="0" wrapText="false" indent="0" shrinkToFit="false"/>
      <protection locked="true" hidden="false"/>
    </xf>
    <xf numFmtId="164" fontId="41" fillId="0" borderId="13" xfId="21" applyFont="true" applyBorder="true" applyAlignment="true" applyProtection="false">
      <alignment horizontal="center" vertical="center" textRotation="0" wrapText="true" indent="0" shrinkToFit="false"/>
      <protection locked="true" hidden="false"/>
    </xf>
    <xf numFmtId="164" fontId="4" fillId="0" borderId="1" xfId="21" applyFont="true" applyBorder="true" applyAlignment="true" applyProtection="false">
      <alignment horizontal="center" vertical="center" textRotation="0" wrapText="true" indent="0" shrinkToFit="false"/>
      <protection locked="true" hidden="false"/>
    </xf>
    <xf numFmtId="164" fontId="8" fillId="8" borderId="0" xfId="21" applyFont="true" applyBorder="true" applyAlignment="true" applyProtection="false">
      <alignment horizontal="center" vertical="center" textRotation="0" wrapText="true" indent="0" shrinkToFit="false"/>
      <protection locked="true" hidden="false"/>
    </xf>
    <xf numFmtId="164" fontId="20" fillId="8" borderId="0" xfId="21" applyFont="true" applyBorder="true" applyAlignment="true" applyProtection="false">
      <alignment horizontal="general" vertical="center" textRotation="0" wrapText="false" indent="0" shrinkToFit="false"/>
      <protection locked="true" hidden="false"/>
    </xf>
    <xf numFmtId="164" fontId="21" fillId="8" borderId="0" xfId="21" applyFont="true" applyBorder="true" applyAlignment="true" applyProtection="false">
      <alignment horizontal="right" vertical="center" textRotation="0" wrapText="false" indent="0" shrinkToFit="false"/>
      <protection locked="true" hidden="false"/>
    </xf>
    <xf numFmtId="164" fontId="20" fillId="0" borderId="13" xfId="21" applyFont="true" applyBorder="true" applyAlignment="true" applyProtection="false">
      <alignment horizontal="center" vertical="center" textRotation="0" wrapText="true" indent="0" shrinkToFit="false"/>
      <protection locked="true" hidden="false"/>
    </xf>
    <xf numFmtId="166" fontId="8" fillId="0" borderId="1" xfId="21" applyFont="true" applyBorder="true" applyAlignment="true" applyProtection="true">
      <alignment horizontal="center" vertical="center" textRotation="0" wrapText="true" indent="0" shrinkToFit="false"/>
      <protection locked="true" hidden="false"/>
    </xf>
    <xf numFmtId="164" fontId="9" fillId="0" borderId="13" xfId="21" applyFont="true" applyBorder="true" applyAlignment="true" applyProtection="false">
      <alignment horizontal="center" vertical="center" textRotation="0" wrapText="true" indent="0" shrinkToFit="false"/>
      <protection locked="true" hidden="false"/>
    </xf>
    <xf numFmtId="164" fontId="10" fillId="8" borderId="0" xfId="21" applyFont="true" applyBorder="true" applyAlignment="true" applyProtection="false">
      <alignment horizontal="right" vertical="center" textRotation="0" wrapText="false" indent="0" shrinkToFit="false"/>
      <protection locked="true" hidden="false"/>
    </xf>
    <xf numFmtId="164" fontId="29" fillId="8" borderId="0" xfId="21" applyFont="true" applyBorder="true" applyAlignment="true" applyProtection="false">
      <alignment horizontal="center" vertical="center" textRotation="0" wrapText="true" indent="0" shrinkToFit="false"/>
      <protection locked="true" hidden="false"/>
    </xf>
    <xf numFmtId="164" fontId="24" fillId="8" borderId="0" xfId="21" applyFont="true" applyBorder="true" applyAlignment="true" applyProtection="false">
      <alignment horizontal="general" vertical="center" textRotation="0" wrapText="false" indent="0" shrinkToFit="false"/>
      <protection locked="true" hidden="false"/>
    </xf>
    <xf numFmtId="164" fontId="67" fillId="2" borderId="12" xfId="21" applyFont="true" applyBorder="true" applyAlignment="true" applyProtection="false">
      <alignment horizontal="center" vertical="center" textRotation="0" wrapText="false" indent="0" shrinkToFit="false"/>
      <protection locked="true" hidden="false"/>
    </xf>
    <xf numFmtId="164" fontId="67" fillId="2" borderId="12" xfId="21" applyFont="true" applyBorder="true" applyAlignment="true" applyProtection="false">
      <alignment horizontal="general" vertical="center" textRotation="0" wrapText="true" indent="0" shrinkToFit="false"/>
      <protection locked="true" hidden="false"/>
    </xf>
    <xf numFmtId="165" fontId="67" fillId="2" borderId="12" xfId="21" applyFont="true" applyBorder="true" applyAlignment="true" applyProtection="false">
      <alignment horizontal="general" vertical="center" textRotation="0" wrapText="false" indent="0" shrinkToFit="false"/>
      <protection locked="true" hidden="false"/>
    </xf>
    <xf numFmtId="165" fontId="67" fillId="2" borderId="13" xfId="21" applyFont="true" applyBorder="true" applyAlignment="true" applyProtection="false">
      <alignment horizontal="general" vertical="center" textRotation="0" wrapText="false" indent="0" shrinkToFit="false"/>
      <protection locked="true" hidden="false"/>
    </xf>
    <xf numFmtId="164" fontId="21" fillId="0" borderId="7" xfId="21" applyFont="true" applyBorder="true" applyAlignment="true" applyProtection="false">
      <alignment horizontal="general" vertical="center" textRotation="0" wrapText="true" indent="0" shrinkToFit="false"/>
      <protection locked="true" hidden="false"/>
    </xf>
    <xf numFmtId="164" fontId="20" fillId="0" borderId="2" xfId="21" applyFont="true" applyBorder="true" applyAlignment="true" applyProtection="false">
      <alignment horizontal="general" vertical="center" textRotation="0" wrapText="false" indent="0" shrinkToFit="false"/>
      <protection locked="true" hidden="false"/>
    </xf>
    <xf numFmtId="164" fontId="20" fillId="0" borderId="2" xfId="21" applyFont="true" applyBorder="true" applyAlignment="true" applyProtection="false">
      <alignment horizontal="general" vertical="center" textRotation="0" wrapText="true" indent="0" shrinkToFit="false"/>
      <protection locked="true" hidden="false"/>
    </xf>
    <xf numFmtId="164" fontId="21" fillId="0" borderId="0" xfId="21" applyFont="true" applyBorder="true" applyAlignment="true" applyProtection="false">
      <alignment horizontal="right" vertical="center" textRotation="0" wrapText="true" indent="0" shrinkToFit="false"/>
      <protection locked="true" hidden="false"/>
    </xf>
    <xf numFmtId="167" fontId="20" fillId="0" borderId="8" xfId="21" applyFont="true" applyBorder="true" applyAlignment="true" applyProtection="false">
      <alignment horizontal="right" vertical="center" textRotation="0" wrapText="false" indent="0" shrinkToFit="false"/>
      <protection locked="true" hidden="false"/>
    </xf>
    <xf numFmtId="167" fontId="20" fillId="8" borderId="0" xfId="21" applyFont="true" applyBorder="true" applyAlignment="true" applyProtection="false">
      <alignment horizontal="right" vertical="center" textRotation="0" wrapText="false" indent="0" shrinkToFit="false"/>
      <protection locked="true" hidden="false"/>
    </xf>
    <xf numFmtId="164" fontId="21" fillId="0" borderId="50" xfId="21" applyFont="true" applyBorder="true" applyAlignment="true" applyProtection="false">
      <alignment horizontal="general" vertical="center" textRotation="0" wrapText="true" indent="0" shrinkToFit="false"/>
      <protection locked="true" hidden="false"/>
    </xf>
    <xf numFmtId="164" fontId="20" fillId="0" borderId="20" xfId="21" applyFont="true" applyBorder="true" applyAlignment="true" applyProtection="false">
      <alignment horizontal="general" vertical="center" textRotation="0" wrapText="false" indent="0" shrinkToFit="false"/>
      <protection locked="true" hidden="false"/>
    </xf>
    <xf numFmtId="164" fontId="21" fillId="0" borderId="40" xfId="21" applyFont="true" applyBorder="true" applyAlignment="true" applyProtection="false">
      <alignment horizontal="right" vertical="center" textRotation="0" wrapText="false" indent="0" shrinkToFit="false"/>
      <protection locked="true" hidden="false"/>
    </xf>
    <xf numFmtId="166" fontId="20" fillId="0" borderId="51" xfId="21" applyFont="true" applyBorder="true" applyAlignment="true" applyProtection="true">
      <alignment horizontal="right" vertical="center" textRotation="0" wrapText="true" indent="0" shrinkToFit="false"/>
      <protection locked="true" hidden="false"/>
    </xf>
    <xf numFmtId="166" fontId="20" fillId="8" borderId="0" xfId="21" applyFont="true" applyBorder="true" applyAlignment="true" applyProtection="true">
      <alignment horizontal="right" vertical="center" textRotation="0" wrapText="true" indent="0" shrinkToFit="false"/>
      <protection locked="true" hidden="false"/>
    </xf>
    <xf numFmtId="164" fontId="16" fillId="0" borderId="0" xfId="21" applyFont="true" applyBorder="true" applyAlignment="true" applyProtection="false">
      <alignment horizontal="center" vertical="center" textRotation="0" wrapText="false" indent="0" shrinkToFit="false"/>
      <protection locked="true" hidden="false"/>
    </xf>
    <xf numFmtId="164" fontId="69" fillId="0" borderId="0" xfId="21" applyFont="true" applyBorder="true" applyAlignment="true" applyProtection="false">
      <alignment horizontal="center" vertical="center" textRotation="0" wrapText="false" indent="0" shrinkToFit="false"/>
      <protection locked="true" hidden="false"/>
    </xf>
    <xf numFmtId="172" fontId="53" fillId="0" borderId="1" xfId="21" applyFont="true" applyBorder="true" applyAlignment="true" applyProtection="false">
      <alignment horizontal="center" vertical="center" textRotation="0" wrapText="false" indent="0" shrinkToFit="false"/>
      <protection locked="true" hidden="false"/>
    </xf>
    <xf numFmtId="172" fontId="70" fillId="0" borderId="13" xfId="21" applyFont="true" applyBorder="true" applyAlignment="true" applyProtection="false">
      <alignment horizontal="center" vertical="center" textRotation="0" wrapText="false" indent="0" shrinkToFit="false"/>
      <protection locked="true" hidden="false"/>
    </xf>
    <xf numFmtId="172" fontId="71" fillId="0" borderId="0" xfId="21" applyFont="true" applyBorder="true" applyAlignment="true" applyProtection="false">
      <alignment horizontal="center" vertical="center" textRotation="0" wrapText="false" indent="0" shrinkToFit="false"/>
      <protection locked="true" hidden="false"/>
    </xf>
    <xf numFmtId="172" fontId="53" fillId="0" borderId="0" xfId="21" applyFont="true" applyBorder="true" applyAlignment="true" applyProtection="false">
      <alignment horizontal="center" vertical="center" textRotation="0" wrapText="false" indent="0" shrinkToFit="false"/>
      <protection locked="true" hidden="false"/>
    </xf>
    <xf numFmtId="172" fontId="70" fillId="0" borderId="0" xfId="21" applyFont="true" applyBorder="true" applyAlignment="true" applyProtection="false">
      <alignment horizontal="center" vertical="center" textRotation="0" wrapText="false" indent="0" shrinkToFit="false"/>
      <protection locked="true" hidden="false"/>
    </xf>
    <xf numFmtId="164" fontId="72" fillId="0" borderId="0" xfId="21" applyFont="true" applyBorder="false" applyAlignment="true" applyProtection="false">
      <alignment horizontal="center" vertical="center" textRotation="0" wrapText="false" indent="0" shrinkToFit="false"/>
      <protection locked="true" hidden="false"/>
    </xf>
    <xf numFmtId="164" fontId="73" fillId="0" borderId="0" xfId="21" applyFont="true" applyBorder="false" applyAlignment="true" applyProtection="false">
      <alignment horizontal="center" vertical="center" textRotation="0" wrapText="false" indent="0" shrinkToFit="false"/>
      <protection locked="true" hidden="false"/>
    </xf>
    <xf numFmtId="166" fontId="20" fillId="0" borderId="0" xfId="21" applyFont="true" applyBorder="true" applyAlignment="true" applyProtection="true">
      <alignment horizontal="general" vertical="bottom" textRotation="0" wrapText="false" indent="0" shrinkToFit="false"/>
      <protection locked="true" hidden="false"/>
    </xf>
    <xf numFmtId="166" fontId="0" fillId="0" borderId="0" xfId="21" applyFont="true" applyBorder="true" applyAlignment="true" applyProtection="true">
      <alignment horizontal="general" vertical="bottom" textRotation="0" wrapText="false" indent="0" shrinkToFit="false"/>
      <protection locked="true" hidden="false"/>
    </xf>
    <xf numFmtId="166" fontId="65" fillId="0" borderId="0" xfId="21" applyFont="true" applyBorder="true" applyAlignment="true" applyProtection="true">
      <alignment horizontal="general" vertical="bottom" textRotation="0" wrapText="false" indent="0" shrinkToFit="false"/>
      <protection locked="true" hidden="false"/>
    </xf>
    <xf numFmtId="166" fontId="53" fillId="8" borderId="53" xfId="21" applyFont="true" applyBorder="true" applyAlignment="true" applyProtection="true">
      <alignment horizontal="center" vertical="center" textRotation="0" wrapText="false" indent="0" shrinkToFit="false"/>
      <protection locked="true" hidden="false"/>
    </xf>
    <xf numFmtId="166" fontId="8" fillId="9" borderId="13" xfId="21" applyFont="true" applyBorder="true" applyAlignment="true" applyProtection="false">
      <alignment horizontal="center" vertical="center" textRotation="0" wrapText="false" indent="0" shrinkToFit="false"/>
      <protection locked="true" hidden="false"/>
    </xf>
    <xf numFmtId="164" fontId="65" fillId="0" borderId="0" xfId="21" applyFont="true" applyBorder="true" applyAlignment="false" applyProtection="false">
      <alignment horizontal="general" vertical="bottom" textRotation="0" wrapText="false" indent="0" shrinkToFit="false"/>
      <protection locked="true" hidden="false"/>
    </xf>
    <xf numFmtId="164" fontId="20" fillId="0" borderId="4" xfId="21" applyFont="true" applyBorder="true" applyAlignment="false" applyProtection="false">
      <alignment horizontal="general" vertical="bottom" textRotation="0" wrapText="false" indent="0" shrinkToFit="false"/>
      <protection locked="true" hidden="false"/>
    </xf>
    <xf numFmtId="164" fontId="20" fillId="0" borderId="2" xfId="21" applyFont="true" applyBorder="true" applyAlignment="false" applyProtection="false">
      <alignment horizontal="general" vertical="bottom" textRotation="0" wrapText="false" indent="0" shrinkToFit="false"/>
      <protection locked="true" hidden="false"/>
    </xf>
    <xf numFmtId="164" fontId="20" fillId="0" borderId="3" xfId="21" applyFont="true" applyBorder="true" applyAlignment="false" applyProtection="false">
      <alignment horizontal="general" vertical="bottom" textRotation="0" wrapText="false" indent="0" shrinkToFit="false"/>
      <protection locked="true" hidden="false"/>
    </xf>
    <xf numFmtId="164" fontId="20" fillId="0" borderId="7" xfId="21" applyFont="true" applyBorder="true" applyAlignment="false" applyProtection="false">
      <alignment horizontal="general" vertical="bottom" textRotation="0" wrapText="false" indent="0" shrinkToFit="false"/>
      <protection locked="true" hidden="false"/>
    </xf>
    <xf numFmtId="164" fontId="40" fillId="0" borderId="0" xfId="21" applyFont="true" applyBorder="true" applyAlignment="true" applyProtection="false">
      <alignment horizontal="right" vertical="center" textRotation="0" wrapText="false" indent="0" shrinkToFit="false"/>
      <protection locked="true" hidden="false"/>
    </xf>
    <xf numFmtId="164" fontId="20" fillId="0" borderId="40" xfId="21" applyFont="true" applyBorder="true" applyAlignment="true" applyProtection="false">
      <alignment horizontal="center" vertical="center" textRotation="0" wrapText="false" indent="0" shrinkToFit="false"/>
      <protection locked="true" hidden="false"/>
    </xf>
    <xf numFmtId="164" fontId="20" fillId="0" borderId="0" xfId="21" applyFont="true" applyBorder="true" applyAlignment="true" applyProtection="false">
      <alignment horizontal="left" vertical="center" textRotation="0" wrapText="false" indent="0" shrinkToFit="false"/>
      <protection locked="true" hidden="false"/>
    </xf>
    <xf numFmtId="164" fontId="20" fillId="0" borderId="8" xfId="21" applyFont="true" applyBorder="true" applyAlignment="false" applyProtection="false">
      <alignment horizontal="general" vertical="bottom" textRotation="0" wrapText="false" indent="0" shrinkToFit="false"/>
      <protection locked="true" hidden="false"/>
    </xf>
    <xf numFmtId="176" fontId="20" fillId="0" borderId="0" xfId="21" applyFont="true" applyBorder="true" applyAlignment="true" applyProtection="false">
      <alignment horizontal="center" vertical="center" textRotation="0" wrapText="false" indent="0" shrinkToFit="false"/>
      <protection locked="true" hidden="false"/>
    </xf>
    <xf numFmtId="164" fontId="22" fillId="0" borderId="0" xfId="21" applyFont="true" applyBorder="false" applyAlignment="false" applyProtection="false">
      <alignment horizontal="general" vertical="bottom" textRotation="0" wrapText="false" indent="0" shrinkToFit="false"/>
      <protection locked="true" hidden="false"/>
    </xf>
    <xf numFmtId="164" fontId="22" fillId="0" borderId="7" xfId="21" applyFont="true" applyBorder="true" applyAlignment="false" applyProtection="false">
      <alignment horizontal="general" vertical="bottom" textRotation="0" wrapText="false" indent="0" shrinkToFit="false"/>
      <protection locked="true" hidden="false"/>
    </xf>
    <xf numFmtId="164" fontId="22" fillId="0" borderId="8" xfId="21" applyFont="true" applyBorder="true" applyAlignment="false" applyProtection="false">
      <alignment horizontal="general" vertical="bottom" textRotation="0" wrapText="false" indent="0" shrinkToFit="false"/>
      <protection locked="true" hidden="false"/>
    </xf>
    <xf numFmtId="164" fontId="20" fillId="0" borderId="9" xfId="21" applyFont="true" applyBorder="true" applyAlignment="false" applyProtection="false">
      <alignment horizontal="general" vertical="bottom" textRotation="0" wrapText="false" indent="0" shrinkToFit="false"/>
      <protection locked="true" hidden="false"/>
    </xf>
    <xf numFmtId="177" fontId="20" fillId="0" borderId="20" xfId="21" applyFont="true" applyBorder="true" applyAlignment="true" applyProtection="false">
      <alignment horizontal="center" vertical="center" textRotation="0" wrapText="false" indent="0" shrinkToFit="false"/>
      <protection locked="true" hidden="false"/>
    </xf>
    <xf numFmtId="164" fontId="20" fillId="0" borderId="20" xfId="21" applyFont="true" applyBorder="true" applyAlignment="true" applyProtection="false">
      <alignment horizontal="left" vertical="center" textRotation="0" wrapText="false" indent="0" shrinkToFit="false"/>
      <protection locked="true" hidden="false"/>
    </xf>
    <xf numFmtId="164" fontId="22" fillId="0" borderId="20" xfId="21" applyFont="true" applyBorder="true" applyAlignment="false" applyProtection="false">
      <alignment horizontal="general" vertical="bottom" textRotation="0" wrapText="false" indent="0" shrinkToFit="false"/>
      <protection locked="true" hidden="false"/>
    </xf>
    <xf numFmtId="164" fontId="20" fillId="0" borderId="20" xfId="21" applyFont="true" applyBorder="true" applyAlignment="false" applyProtection="false">
      <alignment horizontal="general" vertical="bottom" textRotation="0" wrapText="false" indent="0" shrinkToFit="false"/>
      <protection locked="true" hidden="false"/>
    </xf>
    <xf numFmtId="164" fontId="20" fillId="0" borderId="10" xfId="21" applyFont="true" applyBorder="true" applyAlignment="false" applyProtection="false">
      <alignment horizontal="general" vertical="bottom" textRotation="0" wrapText="false" indent="0" shrinkToFit="false"/>
      <protection locked="true" hidden="false"/>
    </xf>
    <xf numFmtId="164" fontId="37" fillId="0" borderId="0" xfId="21" applyFont="true" applyBorder="false" applyAlignment="true" applyProtection="false">
      <alignment horizontal="center" vertical="bottom" textRotation="0" wrapText="false" indent="0" shrinkToFit="false"/>
      <protection locked="true" hidden="false"/>
    </xf>
    <xf numFmtId="164" fontId="21" fillId="0" borderId="1" xfId="21" applyFont="true" applyBorder="true" applyAlignment="true" applyProtection="false">
      <alignment horizontal="center" vertical="center" textRotation="0" wrapText="true" indent="0" shrinkToFit="false"/>
      <protection locked="true" hidden="false"/>
    </xf>
    <xf numFmtId="166" fontId="8" fillId="0" borderId="1" xfId="21" applyFont="true" applyBorder="true" applyAlignment="true" applyProtection="false">
      <alignment horizontal="center" vertical="center" textRotation="0" wrapText="false" indent="0" shrinkToFit="false"/>
      <protection locked="true" hidden="false"/>
    </xf>
    <xf numFmtId="164" fontId="21" fillId="0" borderId="4" xfId="21" applyFont="true" applyBorder="true" applyAlignment="true" applyProtection="false">
      <alignment horizontal="general" vertical="center" textRotation="0" wrapText="true" indent="0" shrinkToFit="false"/>
      <protection locked="true" hidden="false"/>
    </xf>
    <xf numFmtId="186" fontId="21" fillId="0" borderId="2" xfId="17" applyFont="true" applyBorder="true" applyAlignment="true" applyProtection="true">
      <alignment horizontal="right" vertical="center" textRotation="0" wrapText="true" indent="0" shrinkToFit="false"/>
      <protection locked="true" hidden="false"/>
    </xf>
    <xf numFmtId="167" fontId="20" fillId="0" borderId="3" xfId="17" applyFont="true" applyBorder="true" applyAlignment="true" applyProtection="true">
      <alignment horizontal="general" vertical="center" textRotation="0" wrapText="true" indent="0" shrinkToFit="false"/>
      <protection locked="true" hidden="false"/>
    </xf>
    <xf numFmtId="164" fontId="21" fillId="0" borderId="9" xfId="21" applyFont="true" applyBorder="true" applyAlignment="true" applyProtection="false">
      <alignment horizontal="general" vertical="center" textRotation="0" wrapText="true" indent="0" shrinkToFit="false"/>
      <protection locked="true" hidden="false"/>
    </xf>
    <xf numFmtId="186" fontId="21" fillId="0" borderId="20" xfId="17" applyFont="true" applyBorder="true" applyAlignment="true" applyProtection="true">
      <alignment horizontal="right" vertical="center" textRotation="0" wrapText="false" indent="0" shrinkToFit="false"/>
      <protection locked="true" hidden="false"/>
    </xf>
    <xf numFmtId="166" fontId="21" fillId="0" borderId="10" xfId="19" applyFont="true" applyBorder="true" applyAlignment="true" applyProtection="true">
      <alignment horizontal="general" vertical="center" textRotation="0" wrapText="false" indent="0" shrinkToFit="false"/>
      <protection locked="true" hidden="false"/>
    </xf>
    <xf numFmtId="164" fontId="44" fillId="24" borderId="82" xfId="21" applyFont="true" applyBorder="true" applyAlignment="true" applyProtection="false">
      <alignment horizontal="center" vertical="center" textRotation="0" wrapText="false" indent="0" shrinkToFit="false"/>
      <protection locked="true" hidden="false"/>
    </xf>
    <xf numFmtId="164" fontId="30" fillId="0" borderId="83" xfId="21" applyFont="true" applyBorder="true" applyAlignment="true" applyProtection="false">
      <alignment horizontal="center" vertical="center" textRotation="0" wrapText="true" indent="0" shrinkToFit="false"/>
      <protection locked="true" hidden="false"/>
    </xf>
    <xf numFmtId="164" fontId="30" fillId="0" borderId="84" xfId="21" applyFont="true" applyBorder="true" applyAlignment="true" applyProtection="false">
      <alignment horizontal="center" vertical="center" textRotation="0" wrapText="true" indent="0" shrinkToFit="false"/>
      <protection locked="true" hidden="false"/>
    </xf>
    <xf numFmtId="164" fontId="7" fillId="2" borderId="84" xfId="21" applyFont="true" applyBorder="true" applyAlignment="true" applyProtection="false">
      <alignment horizontal="center" vertical="center" textRotation="0" wrapText="false" indent="0" shrinkToFit="false"/>
      <protection locked="true" hidden="false"/>
    </xf>
    <xf numFmtId="164" fontId="7" fillId="2" borderId="85" xfId="21" applyFont="true" applyBorder="true" applyAlignment="true" applyProtection="false">
      <alignment horizontal="center" vertical="center" textRotation="0" wrapText="false" indent="0" shrinkToFit="false"/>
      <protection locked="true" hidden="false"/>
    </xf>
    <xf numFmtId="164" fontId="30" fillId="0" borderId="85" xfId="21" applyFont="true" applyBorder="true" applyAlignment="true" applyProtection="false">
      <alignment horizontal="center" vertical="center" textRotation="0" wrapText="true" indent="0" shrinkToFit="false"/>
      <protection locked="true" hidden="false"/>
    </xf>
    <xf numFmtId="164" fontId="7" fillId="24" borderId="86" xfId="21" applyFont="true" applyBorder="true" applyAlignment="true" applyProtection="false">
      <alignment horizontal="center" vertical="center" textRotation="0" wrapText="false" indent="0" shrinkToFit="false"/>
      <protection locked="true" hidden="false"/>
    </xf>
    <xf numFmtId="164" fontId="37" fillId="0" borderId="83" xfId="21" applyFont="true" applyBorder="true" applyAlignment="true" applyProtection="false">
      <alignment horizontal="center" vertical="center" textRotation="0" wrapText="true" indent="0" shrinkToFit="false"/>
      <protection locked="true" hidden="false"/>
    </xf>
    <xf numFmtId="164" fontId="37" fillId="0" borderId="84" xfId="21" applyFont="true" applyBorder="true" applyAlignment="true" applyProtection="false">
      <alignment horizontal="left" vertical="center" textRotation="0" wrapText="false" indent="0" shrinkToFit="false"/>
      <protection locked="true" hidden="false"/>
    </xf>
    <xf numFmtId="166" fontId="37" fillId="0" borderId="84" xfId="19" applyFont="true" applyBorder="true" applyAlignment="true" applyProtection="true">
      <alignment horizontal="center" vertical="center" textRotation="0" wrapText="true" indent="0" shrinkToFit="false"/>
      <protection locked="true" hidden="false"/>
    </xf>
    <xf numFmtId="166" fontId="37" fillId="0" borderId="85" xfId="19" applyFont="true" applyBorder="true" applyAlignment="true" applyProtection="true">
      <alignment horizontal="center" vertical="center" textRotation="0" wrapText="true" indent="0" shrinkToFit="false"/>
      <protection locked="true" hidden="false"/>
    </xf>
    <xf numFmtId="164" fontId="37" fillId="25" borderId="83" xfId="21" applyFont="true" applyBorder="true" applyAlignment="true" applyProtection="false">
      <alignment horizontal="center" vertical="center" textRotation="0" wrapText="true" indent="0" shrinkToFit="false"/>
      <protection locked="true" hidden="false"/>
    </xf>
    <xf numFmtId="164" fontId="37" fillId="25" borderId="84" xfId="21" applyFont="true" applyBorder="true" applyAlignment="true" applyProtection="false">
      <alignment horizontal="left" vertical="center" textRotation="0" wrapText="true" indent="0" shrinkToFit="false"/>
      <protection locked="true" hidden="false"/>
    </xf>
    <xf numFmtId="166" fontId="37" fillId="25" borderId="84" xfId="19" applyFont="true" applyBorder="true" applyAlignment="true" applyProtection="true">
      <alignment horizontal="center" vertical="center" textRotation="0" wrapText="true" indent="0" shrinkToFit="false"/>
      <protection locked="true" hidden="false"/>
    </xf>
    <xf numFmtId="166" fontId="37" fillId="25" borderId="85" xfId="19" applyFont="true" applyBorder="true" applyAlignment="true" applyProtection="true">
      <alignment horizontal="center" vertical="center" textRotation="0" wrapText="true" indent="0" shrinkToFit="false"/>
      <protection locked="true" hidden="false"/>
    </xf>
    <xf numFmtId="164" fontId="37" fillId="0" borderId="84" xfId="21" applyFont="true" applyBorder="true" applyAlignment="true" applyProtection="false">
      <alignment horizontal="left" vertical="center" textRotation="0" wrapText="true" indent="0" shrinkToFit="false"/>
      <protection locked="true" hidden="false"/>
    </xf>
    <xf numFmtId="164" fontId="37" fillId="25" borderId="84" xfId="21" applyFont="true" applyBorder="true" applyAlignment="true" applyProtection="false">
      <alignment horizontal="left" vertical="center" textRotation="0" wrapText="false" indent="0" shrinkToFit="false"/>
      <protection locked="true" hidden="false"/>
    </xf>
    <xf numFmtId="166" fontId="37" fillId="0" borderId="84" xfId="19" applyFont="true" applyBorder="true" applyAlignment="true" applyProtection="true">
      <alignment horizontal="center" vertical="center" textRotation="0" wrapText="false" indent="0" shrinkToFit="false"/>
      <protection locked="true" hidden="false"/>
    </xf>
    <xf numFmtId="166" fontId="37" fillId="0" borderId="85" xfId="19" applyFont="true" applyBorder="true" applyAlignment="true" applyProtection="true">
      <alignment horizontal="center" vertical="center" textRotation="0" wrapText="false" indent="0" shrinkToFit="false"/>
      <protection locked="true" hidden="false"/>
    </xf>
    <xf numFmtId="166" fontId="37" fillId="25" borderId="84" xfId="19" applyFont="true" applyBorder="true" applyAlignment="true" applyProtection="true">
      <alignment horizontal="center" vertical="center" textRotation="0" wrapText="false" indent="0" shrinkToFit="false"/>
      <protection locked="true" hidden="false"/>
    </xf>
    <xf numFmtId="166" fontId="37" fillId="25" borderId="85" xfId="19" applyFont="true" applyBorder="true" applyAlignment="true" applyProtection="true">
      <alignment horizontal="center" vertical="center" textRotation="0" wrapText="false" indent="0" shrinkToFit="false"/>
      <protection locked="true" hidden="false"/>
    </xf>
    <xf numFmtId="164" fontId="30" fillId="25" borderId="83" xfId="21" applyFont="true" applyBorder="true" applyAlignment="true" applyProtection="false">
      <alignment horizontal="center" vertical="center" textRotation="0" wrapText="false" indent="0" shrinkToFit="false"/>
      <protection locked="true" hidden="false"/>
    </xf>
    <xf numFmtId="164" fontId="30" fillId="25" borderId="84" xfId="21" applyFont="true" applyBorder="true" applyAlignment="true" applyProtection="false">
      <alignment horizontal="center" vertical="center" textRotation="0" wrapText="true" indent="0" shrinkToFit="false"/>
      <protection locked="true" hidden="false"/>
    </xf>
    <xf numFmtId="166" fontId="30" fillId="25" borderId="84" xfId="19" applyFont="true" applyBorder="true" applyAlignment="true" applyProtection="true">
      <alignment horizontal="center" vertical="center" textRotation="0" wrapText="true" indent="0" shrinkToFit="false"/>
      <protection locked="true" hidden="false"/>
    </xf>
    <xf numFmtId="166" fontId="30" fillId="25" borderId="85" xfId="19" applyFont="true" applyBorder="true" applyAlignment="true" applyProtection="true">
      <alignment horizontal="center" vertical="center" textRotation="0" wrapText="true" indent="0" shrinkToFit="false"/>
      <protection locked="true" hidden="false"/>
    </xf>
    <xf numFmtId="164" fontId="37" fillId="0" borderId="83" xfId="21" applyFont="true" applyBorder="true" applyAlignment="true" applyProtection="false">
      <alignment horizontal="center" vertical="center" textRotation="0" wrapText="false" indent="0" shrinkToFit="false"/>
      <protection locked="true" hidden="false"/>
    </xf>
    <xf numFmtId="164" fontId="37" fillId="25" borderId="83" xfId="21" applyFont="true" applyBorder="true" applyAlignment="true" applyProtection="false">
      <alignment horizontal="center" vertical="center" textRotation="0" wrapText="false" indent="0" shrinkToFit="false"/>
      <protection locked="true" hidden="false"/>
    </xf>
    <xf numFmtId="164" fontId="30" fillId="0" borderId="83" xfId="21" applyFont="true" applyBorder="true" applyAlignment="true" applyProtection="false">
      <alignment horizontal="center" vertical="center" textRotation="0" wrapText="false" indent="0" shrinkToFit="false"/>
      <protection locked="true" hidden="false"/>
    </xf>
    <xf numFmtId="166" fontId="30" fillId="0" borderId="84" xfId="19" applyFont="true" applyBorder="true" applyAlignment="true" applyProtection="true">
      <alignment horizontal="center" vertical="center" textRotation="0" wrapText="true" indent="0" shrinkToFit="false"/>
      <protection locked="true" hidden="false"/>
    </xf>
    <xf numFmtId="166" fontId="30" fillId="0" borderId="85" xfId="19" applyFont="true" applyBorder="true" applyAlignment="true" applyProtection="true">
      <alignment horizontal="center" vertical="center" textRotation="0" wrapText="true" indent="0" shrinkToFit="false"/>
      <protection locked="true" hidden="false"/>
    </xf>
    <xf numFmtId="164" fontId="7" fillId="24" borderId="87" xfId="21" applyFont="true" applyBorder="true" applyAlignment="true" applyProtection="false">
      <alignment horizontal="center" vertical="center" textRotation="0" wrapText="false" indent="0" shrinkToFit="false"/>
      <protection locked="true" hidden="false"/>
    </xf>
    <xf numFmtId="166" fontId="7" fillId="24" borderId="88" xfId="21" applyFont="true" applyBorder="true" applyAlignment="true" applyProtection="false">
      <alignment horizontal="center" vertical="center" textRotation="0" wrapText="true" indent="0" shrinkToFit="false"/>
      <protection locked="true" hidden="false"/>
    </xf>
    <xf numFmtId="166" fontId="7" fillId="24" borderId="89" xfId="21" applyFont="true" applyBorder="true" applyAlignment="true" applyProtection="false">
      <alignment horizontal="center" vertical="center" textRotation="0" wrapText="true" indent="0" shrinkToFit="false"/>
      <protection locked="true" hidden="false"/>
    </xf>
  </cellXfs>
  <cellStyles count="8">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Excel Built-in Explanatory Text" xfId="21" builtinId="53" customBuiltin="true"/>
    <cellStyle name="*unknown*" xfId="20" builtinId="8" customBuiltin="false"/>
  </cellStyles>
  <dxfs count="1">
    <dxf/>
  </dxfs>
  <colors>
    <indexedColors>
      <rgbColor rgb="FF000000"/>
      <rgbColor rgb="FFFFFFFF"/>
      <rgbColor rgb="FFFF0000"/>
      <rgbColor rgb="FF00FF00"/>
      <rgbColor rgb="FF0000FF"/>
      <rgbColor rgb="FFFFFF00"/>
      <rgbColor rgb="FFFF00FF"/>
      <rgbColor rgb="FFF2F2F2"/>
      <rgbColor rgb="FF800000"/>
      <rgbColor rgb="FF008000"/>
      <rgbColor rgb="FF000080"/>
      <rgbColor rgb="FF7590BF"/>
      <rgbColor rgb="FF800080"/>
      <rgbColor rgb="FF00B050"/>
      <rgbColor rgb="FFC0C0C0"/>
      <rgbColor rgb="FF808080"/>
      <rgbColor rgb="FF8EB4E3"/>
      <rgbColor rgb="FF993366"/>
      <rgbColor rgb="FFFFFBCC"/>
      <rgbColor rgb="FFDBEEF4"/>
      <rgbColor rgb="FF660066"/>
      <rgbColor rgb="FFD99694"/>
      <rgbColor rgb="FF0070C0"/>
      <rgbColor rgb="FFC6D9F1"/>
      <rgbColor rgb="FF000080"/>
      <rgbColor rgb="FFFF00FF"/>
      <rgbColor rgb="FFDDDDDD"/>
      <rgbColor rgb="FF00FFFF"/>
      <rgbColor rgb="FF800080"/>
      <rgbColor rgb="FF800000"/>
      <rgbColor rgb="FF00A933"/>
      <rgbColor rgb="FF0000FF"/>
      <rgbColor rgb="FF00CCFF"/>
      <rgbColor rgb="FFDCE6F2"/>
      <rgbColor rgb="FFBCE4E5"/>
      <rgbColor rgb="FFFFFFD7"/>
      <rgbColor rgb="FFB9C8DC"/>
      <rgbColor rgb="FFC4BD97"/>
      <rgbColor rgb="FFBFBFBF"/>
      <rgbColor rgb="FFFFCC99"/>
      <rgbColor rgb="FF4472C4"/>
      <rgbColor rgb="FF5B9BD5"/>
      <rgbColor rgb="FF99CC00"/>
      <rgbColor rgb="FFCCCCCC"/>
      <rgbColor rgb="FFD9D9D9"/>
      <rgbColor rgb="FFEEEEEE"/>
      <rgbColor rgb="FF4D73B4"/>
      <rgbColor rgb="FF7F7F7F"/>
      <rgbColor rgb="FF003366"/>
      <rgbColor rgb="FF00AF50"/>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externalLink" Target="externalLinks/externalLink3.xml"/><Relationship Id="rId21" Type="http://schemas.openxmlformats.org/officeDocument/2006/relationships/externalLink" Target="externalLinks/externalLink2.xml"/><Relationship Id="rId22" Type="http://schemas.openxmlformats.org/officeDocument/2006/relationships/externalLink" Target="externalLinks/externalLink1.xml"/><Relationship Id="rId23"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jpeg"/>
</Relationships>
</file>

<file path=xl/drawings/_rels/drawing10.xml.rels><?xml version="1.0" encoding="UTF-8"?>
<Relationships xmlns="http://schemas.openxmlformats.org/package/2006/relationships"><Relationship Id="rId1" Type="http://schemas.openxmlformats.org/officeDocument/2006/relationships/image" Target="../media/image9.jpeg"/>
</Relationships>
</file>

<file path=xl/drawings/_rels/drawing12.xml.rels><?xml version="1.0" encoding="UTF-8"?>
<Relationships xmlns="http://schemas.openxmlformats.org/package/2006/relationships"><Relationship Id="rId1" Type="http://schemas.openxmlformats.org/officeDocument/2006/relationships/image" Target="../media/image10.jpeg"/>
</Relationships>
</file>

<file path=xl/drawings/_rels/drawing2.xml.rels><?xml version="1.0" encoding="UTF-8"?>
<Relationships xmlns="http://schemas.openxmlformats.org/package/2006/relationships"><Relationship Id="rId1" Type="http://schemas.openxmlformats.org/officeDocument/2006/relationships/image" Target="../media/image2.jpeg"/>
</Relationships>
</file>

<file path=xl/drawings/_rels/drawing3.xml.rels><?xml version="1.0" encoding="UTF-8"?>
<Relationships xmlns="http://schemas.openxmlformats.org/package/2006/relationships"><Relationship Id="rId1" Type="http://schemas.openxmlformats.org/officeDocument/2006/relationships/image" Target="../media/image3.jpeg"/>
</Relationships>
</file>

<file path=xl/drawings/_rels/drawing4.xml.rels><?xml version="1.0" encoding="UTF-8"?>
<Relationships xmlns="http://schemas.openxmlformats.org/package/2006/relationships"><Relationship Id="rId1" Type="http://schemas.openxmlformats.org/officeDocument/2006/relationships/image" Target="../media/image4.jpeg"/>
</Relationships>
</file>

<file path=xl/drawings/_rels/drawing5.xml.rels><?xml version="1.0" encoding="UTF-8"?>
<Relationships xmlns="http://schemas.openxmlformats.org/package/2006/relationships"><Relationship Id="rId1" Type="http://schemas.openxmlformats.org/officeDocument/2006/relationships/image" Target="../media/image5.jpeg"/>
</Relationships>
</file>

<file path=xl/drawings/_rels/drawing6.xml.rels><?xml version="1.0" encoding="UTF-8"?>
<Relationships xmlns="http://schemas.openxmlformats.org/package/2006/relationships"><Relationship Id="rId1" Type="http://schemas.openxmlformats.org/officeDocument/2006/relationships/image" Target="../media/image6.jpeg"/>
</Relationships>
</file>

<file path=xl/drawings/_rels/drawing7.xml.rels><?xml version="1.0" encoding="UTF-8"?>
<Relationships xmlns="http://schemas.openxmlformats.org/package/2006/relationships"><Relationship Id="rId1" Type="http://schemas.openxmlformats.org/officeDocument/2006/relationships/image" Target="../media/image7.jpeg"/>
</Relationships>
</file>

<file path=xl/drawings/_rels/drawing8.xml.rels><?xml version="1.0" encoding="UTF-8"?>
<Relationships xmlns="http://schemas.openxmlformats.org/package/2006/relationships"><Relationship Id="rId1" Type="http://schemas.openxmlformats.org/officeDocument/2006/relationships/image" Target="../media/image8.jpe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5</xdr:col>
      <xdr:colOff>116640</xdr:colOff>
      <xdr:row>35</xdr:row>
      <xdr:rowOff>119160</xdr:rowOff>
    </xdr:from>
    <xdr:to>
      <xdr:col>9</xdr:col>
      <xdr:colOff>510480</xdr:colOff>
      <xdr:row>38</xdr:row>
      <xdr:rowOff>23760</xdr:rowOff>
    </xdr:to>
    <xdr:sp>
      <xdr:nvSpPr>
        <xdr:cNvPr id="0" name="CustomShape 1"/>
        <xdr:cNvSpPr/>
      </xdr:nvSpPr>
      <xdr:spPr>
        <a:xfrm>
          <a:off x="3807720" y="8412840"/>
          <a:ext cx="10359000" cy="504720"/>
        </a:xfrm>
        <a:prstGeom prst="roundRect">
          <a:avLst>
            <a:gd name="adj" fmla="val 16667"/>
          </a:avLst>
        </a:prstGeom>
        <a:no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editAs="absolute">
    <xdr:from>
      <xdr:col>4</xdr:col>
      <xdr:colOff>59400</xdr:colOff>
      <xdr:row>4</xdr:row>
      <xdr:rowOff>64080</xdr:rowOff>
    </xdr:from>
    <xdr:to>
      <xdr:col>5</xdr:col>
      <xdr:colOff>599400</xdr:colOff>
      <xdr:row>5</xdr:row>
      <xdr:rowOff>662400</xdr:rowOff>
    </xdr:to>
    <xdr:pic>
      <xdr:nvPicPr>
        <xdr:cNvPr id="1" name="Image 1" descr=""/>
        <xdr:cNvPicPr/>
      </xdr:nvPicPr>
      <xdr:blipFill>
        <a:blip r:embed="rId1"/>
        <a:stretch/>
      </xdr:blipFill>
      <xdr:spPr>
        <a:xfrm>
          <a:off x="2966400" y="864000"/>
          <a:ext cx="1324080" cy="121752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dr:twoCellAnchor editAs="absolute">
    <xdr:from>
      <xdr:col>1</xdr:col>
      <xdr:colOff>71280</xdr:colOff>
      <xdr:row>2</xdr:row>
      <xdr:rowOff>88920</xdr:rowOff>
    </xdr:from>
    <xdr:to>
      <xdr:col>2</xdr:col>
      <xdr:colOff>433080</xdr:colOff>
      <xdr:row>6</xdr:row>
      <xdr:rowOff>48960</xdr:rowOff>
    </xdr:to>
    <xdr:pic>
      <xdr:nvPicPr>
        <xdr:cNvPr id="9" name="Image 1" descr=""/>
        <xdr:cNvPicPr/>
      </xdr:nvPicPr>
      <xdr:blipFill>
        <a:blip r:embed="rId1"/>
        <a:stretch/>
      </xdr:blipFill>
      <xdr:spPr>
        <a:xfrm>
          <a:off x="1099800" y="479160"/>
          <a:ext cx="1250640" cy="912600"/>
        </a:xfrm>
        <a:prstGeom prst="rect">
          <a:avLst/>
        </a:prstGeom>
        <a:ln>
          <a:noFill/>
        </a:ln>
      </xdr:spPr>
    </xdr:pic>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dr:twoCellAnchor editAs="oneCell">
    <xdr:from>
      <xdr:col>5</xdr:col>
      <xdr:colOff>116280</xdr:colOff>
      <xdr:row>36</xdr:row>
      <xdr:rowOff>118800</xdr:rowOff>
    </xdr:from>
    <xdr:to>
      <xdr:col>10</xdr:col>
      <xdr:colOff>778680</xdr:colOff>
      <xdr:row>39</xdr:row>
      <xdr:rowOff>45720</xdr:rowOff>
    </xdr:to>
    <xdr:sp>
      <xdr:nvSpPr>
        <xdr:cNvPr id="10" name="CustomShape 1"/>
        <xdr:cNvSpPr/>
      </xdr:nvSpPr>
      <xdr:spPr>
        <a:xfrm>
          <a:off x="4446720" y="9451080"/>
          <a:ext cx="12232800" cy="507960"/>
        </a:xfrm>
        <a:prstGeom prst="roundRect">
          <a:avLst>
            <a:gd name="adj" fmla="val 16667"/>
          </a:avLst>
        </a:prstGeom>
        <a:no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6</xdr:col>
      <xdr:colOff>2880000</xdr:colOff>
      <xdr:row>49</xdr:row>
      <xdr:rowOff>134640</xdr:rowOff>
    </xdr:from>
    <xdr:to>
      <xdr:col>10</xdr:col>
      <xdr:colOff>607320</xdr:colOff>
      <xdr:row>51</xdr:row>
      <xdr:rowOff>1440</xdr:rowOff>
    </xdr:to>
    <xdr:sp>
      <xdr:nvSpPr>
        <xdr:cNvPr id="11" name="CustomShape 1"/>
        <xdr:cNvSpPr/>
      </xdr:nvSpPr>
      <xdr:spPr>
        <a:xfrm>
          <a:off x="8441640" y="12038040"/>
          <a:ext cx="8066520" cy="248040"/>
        </a:xfrm>
        <a:prstGeom prst="rect">
          <a:avLst/>
        </a:prstGeom>
        <a:noFill/>
        <a:ln>
          <a:noFill/>
        </a:ln>
      </xdr:spPr>
      <xdr:style>
        <a:lnRef idx="0"/>
        <a:fillRef idx="0"/>
        <a:effectRef idx="0"/>
        <a:fontRef idx="minor"/>
      </xdr:style>
      <xdr:txBody>
        <a:bodyPr lIns="90000" rIns="90000" tIns="45000" bIns="45000"/>
        <a:p>
          <a:pPr>
            <a:lnSpc>
              <a:spcPct val="100000"/>
            </a:lnSpc>
          </a:pPr>
          <a:r>
            <a:rPr b="0" lang="pt-BR" sz="1100" spc="-1" strike="noStrike">
              <a:solidFill>
                <a:srgbClr val="000000"/>
              </a:solidFill>
              <a:latin typeface="Calibri"/>
            </a:rPr>
            <a:t>BDI=              (1+AC+S+R+G)*(1+DF)*(1+L)</a:t>
          </a:r>
          <a:endParaRPr b="0" lang="pt-BR" sz="1100" spc="-1" strike="noStrike">
            <a:latin typeface="Times New Roman"/>
          </a:endParaRPr>
        </a:p>
      </xdr:txBody>
    </xdr:sp>
    <xdr:clientData/>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dr:twoCellAnchor editAs="absolute">
    <xdr:from>
      <xdr:col>2</xdr:col>
      <xdr:colOff>179280</xdr:colOff>
      <xdr:row>2</xdr:row>
      <xdr:rowOff>126720</xdr:rowOff>
    </xdr:from>
    <xdr:to>
      <xdr:col>2</xdr:col>
      <xdr:colOff>1554840</xdr:colOff>
      <xdr:row>3</xdr:row>
      <xdr:rowOff>575640</xdr:rowOff>
    </xdr:to>
    <xdr:pic>
      <xdr:nvPicPr>
        <xdr:cNvPr id="12" name="Image 1" descr=""/>
        <xdr:cNvPicPr/>
      </xdr:nvPicPr>
      <xdr:blipFill>
        <a:blip r:embed="rId1"/>
        <a:stretch/>
      </xdr:blipFill>
      <xdr:spPr>
        <a:xfrm>
          <a:off x="3151440" y="402840"/>
          <a:ext cx="1375560" cy="121068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absolute">
    <xdr:from>
      <xdr:col>1</xdr:col>
      <xdr:colOff>41760</xdr:colOff>
      <xdr:row>2</xdr:row>
      <xdr:rowOff>5040</xdr:rowOff>
    </xdr:from>
    <xdr:to>
      <xdr:col>1</xdr:col>
      <xdr:colOff>1414440</xdr:colOff>
      <xdr:row>3</xdr:row>
      <xdr:rowOff>596880</xdr:rowOff>
    </xdr:to>
    <xdr:pic>
      <xdr:nvPicPr>
        <xdr:cNvPr id="2" name="Image 1" descr=""/>
        <xdr:cNvPicPr/>
      </xdr:nvPicPr>
      <xdr:blipFill>
        <a:blip r:embed="rId1"/>
        <a:stretch/>
      </xdr:blipFill>
      <xdr:spPr>
        <a:xfrm>
          <a:off x="837360" y="262080"/>
          <a:ext cx="1372680" cy="119520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absolute">
    <xdr:from>
      <xdr:col>1</xdr:col>
      <xdr:colOff>91440</xdr:colOff>
      <xdr:row>4</xdr:row>
      <xdr:rowOff>37800</xdr:rowOff>
    </xdr:from>
    <xdr:to>
      <xdr:col>1</xdr:col>
      <xdr:colOff>1311480</xdr:colOff>
      <xdr:row>5</xdr:row>
      <xdr:rowOff>509760</xdr:rowOff>
    </xdr:to>
    <xdr:pic>
      <xdr:nvPicPr>
        <xdr:cNvPr id="3" name="Image 1" descr=""/>
        <xdr:cNvPicPr/>
      </xdr:nvPicPr>
      <xdr:blipFill>
        <a:blip r:embed="rId1"/>
        <a:stretch/>
      </xdr:blipFill>
      <xdr:spPr>
        <a:xfrm>
          <a:off x="887040" y="837720"/>
          <a:ext cx="1220040" cy="104364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absolute">
    <xdr:from>
      <xdr:col>1</xdr:col>
      <xdr:colOff>41760</xdr:colOff>
      <xdr:row>2</xdr:row>
      <xdr:rowOff>12240</xdr:rowOff>
    </xdr:from>
    <xdr:to>
      <xdr:col>1</xdr:col>
      <xdr:colOff>1174680</xdr:colOff>
      <xdr:row>3</xdr:row>
      <xdr:rowOff>465120</xdr:rowOff>
    </xdr:to>
    <xdr:pic>
      <xdr:nvPicPr>
        <xdr:cNvPr id="4" name="Image 1" descr=""/>
        <xdr:cNvPicPr/>
      </xdr:nvPicPr>
      <xdr:blipFill>
        <a:blip r:embed="rId1"/>
        <a:stretch/>
      </xdr:blipFill>
      <xdr:spPr>
        <a:xfrm>
          <a:off x="854280" y="278640"/>
          <a:ext cx="1132920" cy="97704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absolute">
    <xdr:from>
      <xdr:col>1</xdr:col>
      <xdr:colOff>38880</xdr:colOff>
      <xdr:row>2</xdr:row>
      <xdr:rowOff>97560</xdr:rowOff>
    </xdr:from>
    <xdr:to>
      <xdr:col>1</xdr:col>
      <xdr:colOff>1549800</xdr:colOff>
      <xdr:row>3</xdr:row>
      <xdr:rowOff>555120</xdr:rowOff>
    </xdr:to>
    <xdr:pic>
      <xdr:nvPicPr>
        <xdr:cNvPr id="5" name="Image 1" descr=""/>
        <xdr:cNvPicPr/>
      </xdr:nvPicPr>
      <xdr:blipFill>
        <a:blip r:embed="rId1"/>
        <a:stretch/>
      </xdr:blipFill>
      <xdr:spPr>
        <a:xfrm>
          <a:off x="834480" y="392760"/>
          <a:ext cx="1510920" cy="118152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absolute">
    <xdr:from>
      <xdr:col>1</xdr:col>
      <xdr:colOff>48240</xdr:colOff>
      <xdr:row>5</xdr:row>
      <xdr:rowOff>80280</xdr:rowOff>
    </xdr:from>
    <xdr:to>
      <xdr:col>1</xdr:col>
      <xdr:colOff>1560240</xdr:colOff>
      <xdr:row>6</xdr:row>
      <xdr:rowOff>606960</xdr:rowOff>
    </xdr:to>
    <xdr:pic>
      <xdr:nvPicPr>
        <xdr:cNvPr id="6" name="Image 1" descr=""/>
        <xdr:cNvPicPr/>
      </xdr:nvPicPr>
      <xdr:blipFill>
        <a:blip r:embed="rId1"/>
        <a:stretch/>
      </xdr:blipFill>
      <xdr:spPr>
        <a:xfrm>
          <a:off x="843840" y="891000"/>
          <a:ext cx="1512000" cy="128880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absolute">
    <xdr:from>
      <xdr:col>1</xdr:col>
      <xdr:colOff>50040</xdr:colOff>
      <xdr:row>5</xdr:row>
      <xdr:rowOff>219240</xdr:rowOff>
    </xdr:from>
    <xdr:to>
      <xdr:col>1</xdr:col>
      <xdr:colOff>1301400</xdr:colOff>
      <xdr:row>6</xdr:row>
      <xdr:rowOff>582480</xdr:rowOff>
    </xdr:to>
    <xdr:pic>
      <xdr:nvPicPr>
        <xdr:cNvPr id="7" name="Image 1" descr=""/>
        <xdr:cNvPicPr/>
      </xdr:nvPicPr>
      <xdr:blipFill>
        <a:blip r:embed="rId1"/>
        <a:stretch/>
      </xdr:blipFill>
      <xdr:spPr>
        <a:xfrm>
          <a:off x="862560" y="1047600"/>
          <a:ext cx="1251360" cy="112536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dr:twoCellAnchor editAs="absolute">
    <xdr:from>
      <xdr:col>1</xdr:col>
      <xdr:colOff>96120</xdr:colOff>
      <xdr:row>4</xdr:row>
      <xdr:rowOff>133560</xdr:rowOff>
    </xdr:from>
    <xdr:to>
      <xdr:col>1</xdr:col>
      <xdr:colOff>1593720</xdr:colOff>
      <xdr:row>5</xdr:row>
      <xdr:rowOff>647640</xdr:rowOff>
    </xdr:to>
    <xdr:pic>
      <xdr:nvPicPr>
        <xdr:cNvPr id="8" name="Image 1" descr=""/>
        <xdr:cNvPicPr/>
      </xdr:nvPicPr>
      <xdr:blipFill>
        <a:blip r:embed="rId1"/>
        <a:stretch/>
      </xdr:blipFill>
      <xdr:spPr>
        <a:xfrm>
          <a:off x="891720" y="752400"/>
          <a:ext cx="1497600" cy="127620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file>

<file path=xl/externalLinks/_rels/externalLink1.xml.rels><?xml version="1.0" encoding="UTF-8"?>
<Relationships xmlns="http://schemas.openxmlformats.org/package/2006/relationships"><Relationship Id="rId1" Type="http://schemas.openxmlformats.org/officeDocument/2006/relationships/externalLinkPath" Target="A://LEONARDO/01_SEDUC/01_Boletins/Boletim%20Abril%202005_R02.xls" TargetMode="External"/>
</Relationships>
</file>

<file path=xl/externalLinks/_rels/externalLink2.xml.rels><?xml version="1.0" encoding="UTF-8"?>
<Relationships xmlns="http://schemas.openxmlformats.org/package/2006/relationships"><Relationship Id="rId1" Type="http://schemas.openxmlformats.org/officeDocument/2006/relationships/externalLinkPath" Target="E://Documents%20and%20Settings/f01945/Configura&#231;&#245;es%20locais/Temporary%20Internet%20Files/Content.IE5/QXPOF0PY/OR&#199;AMENTO..(2).XLS" TargetMode="External"/>
</Relationships>
</file>

<file path=xl/externalLinks/_rels/externalLink3.xml.rels><?xml version="1.0" encoding="UTF-8"?>
<Relationships xmlns="http://schemas.openxmlformats.org/package/2006/relationships"><Relationship Id="rId1" Type="http://schemas.openxmlformats.org/officeDocument/2006/relationships/externalLinkPath" Target="smb://strata-03/Projetos/Marcelo/docs/PP003%20-%20Restauracao%20-%20PROMG%20-%20DERMG/Levantamentos%20de%20Campo/PRIORIDADES/20CRG/Resultados/CARACT%20PAV%20EXISTENTE.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aux"/>
      <sheetName val="Solum"/>
      <sheetName val="Plan2"/>
      <sheetName val="Plan3"/>
      <sheetName val="cobertura quadra"/>
      <sheetName val="CRON REF"/>
      <sheetName val="cobertura_quadra"/>
      <sheetName val="CRON_REF"/>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Orçamento"/>
    </sheetNames>
    <sheetDataSet>
      <sheetData sheetId="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olum"/>
      <sheetName val="entrada"/>
      <sheetName val="aux"/>
      <sheetName val="graficos"/>
      <sheetName val="graficos (2)"/>
    </sheetNames>
    <sheetDataSet>
      <sheetData sheetId="0"/>
      <sheetData sheetId="1"/>
      <sheetData sheetId="2"/>
      <sheetData sheetId="3"/>
      <sheetData sheetId="4"/>
    </sheetDataSet>
  </externalBook>
</externalLink>
</file>

<file path=xl/worksheets/_rels/sheet10.xml.rels><?xml version="1.0" encoding="UTF-8"?>
<Relationships xmlns="http://schemas.openxmlformats.org/package/2006/relationships"><Relationship Id="rId1" Type="http://schemas.openxmlformats.org/officeDocument/2006/relationships/drawing" Target="../drawings/drawing5.xml"/>
</Relationships>
</file>

<file path=xl/worksheets/_rels/sheet11.xml.rels><?xml version="1.0" encoding="UTF-8"?>
<Relationships xmlns="http://schemas.openxmlformats.org/package/2006/relationships"><Relationship Id="rId1" Type="http://schemas.openxmlformats.org/officeDocument/2006/relationships/drawing" Target="../drawings/drawing6.xml"/>
</Relationships>
</file>

<file path=xl/worksheets/_rels/sheet12.xml.rels><?xml version="1.0" encoding="UTF-8"?>
<Relationships xmlns="http://schemas.openxmlformats.org/package/2006/relationships"><Relationship Id="rId1" Type="http://schemas.openxmlformats.org/officeDocument/2006/relationships/hyperlink" Target="http://www.leroymerlin.com.br/" TargetMode="External"/><Relationship Id="rId2" Type="http://schemas.openxmlformats.org/officeDocument/2006/relationships/hyperlink" Target="https://www.meritocomercial.com.br/" TargetMode="External"/><Relationship Id="rId3" Type="http://schemas.openxmlformats.org/officeDocument/2006/relationships/drawing" Target="../drawings/drawing7.xml"/>
</Relationships>
</file>

<file path=xl/worksheets/_rels/sheet13.xml.rels><?xml version="1.0" encoding="UTF-8"?>
<Relationships xmlns="http://schemas.openxmlformats.org/package/2006/relationships"><Relationship Id="rId1" Type="http://schemas.openxmlformats.org/officeDocument/2006/relationships/drawing" Target="../drawings/drawing8.xml"/>
</Relationships>
</file>

<file path=xl/worksheets/_rels/sheet15.xml.rels><?xml version="1.0" encoding="UTF-8"?>
<Relationships xmlns="http://schemas.openxmlformats.org/package/2006/relationships"><Relationship Id="rId1" Type="http://schemas.openxmlformats.org/officeDocument/2006/relationships/drawing" Target="../drawings/drawing9.xml"/>
</Relationships>
</file>

<file path=xl/worksheets/_rels/sheet16.xml.rels><?xml version="1.0" encoding="UTF-8"?>
<Relationships xmlns="http://schemas.openxmlformats.org/package/2006/relationships"><Relationship Id="rId1" Type="http://schemas.openxmlformats.org/officeDocument/2006/relationships/drawing" Target="../drawings/drawing10.xml"/>
</Relationships>
</file>

<file path=xl/worksheets/_rels/sheet17.xml.rels><?xml version="1.0" encoding="UTF-8"?>
<Relationships xmlns="http://schemas.openxmlformats.org/package/2006/relationships"><Relationship Id="rId1" Type="http://schemas.openxmlformats.org/officeDocument/2006/relationships/drawing" Target="../drawings/drawing11.xml"/>
</Relationships>
</file>

<file path=xl/worksheets/_rels/sheet18.xml.rels><?xml version="1.0" encoding="UTF-8"?>
<Relationships xmlns="http://schemas.openxmlformats.org/package/2006/relationships"><Relationship Id="rId1" Type="http://schemas.openxmlformats.org/officeDocument/2006/relationships/drawing" Target="../drawings/drawing12.xml"/>
</Relationships>
</file>

<file path=xl/worksheets/_rels/sheet5.xml.rels><?xml version="1.0" encoding="UTF-8"?>
<Relationships xmlns="http://schemas.openxmlformats.org/package/2006/relationships"><Relationship Id="rId1" Type="http://schemas.openxmlformats.org/officeDocument/2006/relationships/drawing" Target="../drawings/drawing1.xml"/>
</Relationships>
</file>

<file path=xl/worksheets/_rels/sheet7.xml.rels><?xml version="1.0" encoding="UTF-8"?>
<Relationships xmlns="http://schemas.openxmlformats.org/package/2006/relationships"><Relationship Id="rId1" Type="http://schemas.openxmlformats.org/officeDocument/2006/relationships/drawing" Target="../drawings/drawing2.xml"/>
</Relationships>
</file>

<file path=xl/worksheets/_rels/sheet8.xml.rels><?xml version="1.0" encoding="UTF-8"?>
<Relationships xmlns="http://schemas.openxmlformats.org/package/2006/relationships"><Relationship Id="rId1" Type="http://schemas.openxmlformats.org/officeDocument/2006/relationships/hyperlink" Target="http://www.netsuprimentos.com.bt/" TargetMode="External"/><Relationship Id="rId2" Type="http://schemas.openxmlformats.org/officeDocument/2006/relationships/hyperlink" Target="http://www.forlabexpress.com.br/" TargetMode="External"/><Relationship Id="rId3" Type="http://schemas.openxmlformats.org/officeDocument/2006/relationships/drawing" Target="../drawings/drawing3.xml"/>
</Relationships>
</file>

<file path=xl/worksheets/_rels/sheet9.xml.rels><?xml version="1.0" encoding="UTF-8"?>
<Relationships xmlns="http://schemas.openxmlformats.org/package/2006/relationships"><Relationship Id="rId1" Type="http://schemas.openxmlformats.org/officeDocument/2006/relationships/drawing" Target="../drawings/drawing4.xml"/>
</Relationships>
</file>

<file path=xl/worksheets/sheet1.xml><?xml version="1.0" encoding="utf-8"?>
<worksheet xmlns="http://schemas.openxmlformats.org/spreadsheetml/2006/main" xmlns:r="http://schemas.openxmlformats.org/officeDocument/2006/relationships">
  <sheetPr filterMode="false">
    <pageSetUpPr fitToPage="true"/>
  </sheetPr>
  <dimension ref="A1:AA575"/>
  <sheetViews>
    <sheetView showFormulas="false" showGridLines="true" showRowColHeaders="true" showZeros="true" rightToLeft="false" tabSelected="true" showOutlineSymbols="true" defaultGridColor="true" view="normal" topLeftCell="A1" colorId="64" zoomScale="65" zoomScaleNormal="65" zoomScalePageLayoutView="100" workbookViewId="0">
      <selection pane="topLeft" activeCell="C8" activeCellId="0" sqref="C8"/>
    </sheetView>
  </sheetViews>
  <sheetFormatPr defaultRowHeight="15" zeroHeight="false" outlineLevelRow="0" outlineLevelCol="0"/>
  <cols>
    <col collapsed="false" customWidth="true" hidden="false" outlineLevel="0" max="1" min="1" style="1" width="8"/>
    <col collapsed="false" customWidth="true" hidden="false" outlineLevel="0" max="2" min="2" style="2" width="6"/>
    <col collapsed="false" customWidth="true" hidden="false" outlineLevel="0" max="3" min="3" style="3" width="9.18"/>
    <col collapsed="false" customWidth="true" hidden="false" outlineLevel="0" max="4" min="4" style="3" width="15.8"/>
    <col collapsed="false" customWidth="true" hidden="false" outlineLevel="0" max="5" min="5" style="4" width="90.85"/>
    <col collapsed="false" customWidth="true" hidden="false" outlineLevel="0" max="6" min="6" style="3" width="9"/>
    <col collapsed="false" customWidth="true" hidden="false" outlineLevel="0" max="7" min="7" style="5" width="11.02"/>
    <col collapsed="false" customWidth="true" hidden="false" outlineLevel="0" max="8" min="8" style="6" width="12.57"/>
    <col collapsed="false" customWidth="true" hidden="false" outlineLevel="0" max="9" min="9" style="6" width="11.85"/>
    <col collapsed="false" customWidth="true" hidden="false" outlineLevel="0" max="10" min="10" style="6" width="16.43"/>
    <col collapsed="false" customWidth="true" hidden="false" outlineLevel="0" max="11" min="11" style="7" width="10.57"/>
    <col collapsed="false" customWidth="true" hidden="false" outlineLevel="0" max="12" min="12" style="8" width="20.94"/>
    <col collapsed="false" customWidth="true" hidden="false" outlineLevel="0" max="13" min="13" style="8" width="30.42"/>
    <col collapsed="false" customWidth="true" hidden="false" outlineLevel="0" max="14" min="14" style="8" width="23.85"/>
    <col collapsed="false" customWidth="true" hidden="false" outlineLevel="0" max="15" min="15" style="8" width="9.14"/>
    <col collapsed="false" customWidth="true" hidden="false" outlineLevel="0" max="16" min="16" style="8" width="13.85"/>
    <col collapsed="false" customWidth="true" hidden="false" outlineLevel="0" max="24" min="17" style="8" width="9.14"/>
    <col collapsed="false" customWidth="true" hidden="false" outlineLevel="0" max="25" min="25" style="9" width="9.14"/>
    <col collapsed="false" customWidth="true" hidden="false" outlineLevel="0" max="27" min="26" style="8" width="9.14"/>
    <col collapsed="false" customWidth="true" hidden="false" outlineLevel="0" max="256" min="28" style="1" width="9.14"/>
    <col collapsed="false" customWidth="true" hidden="false" outlineLevel="0" max="257" min="257" style="1" width="8"/>
    <col collapsed="false" customWidth="true" hidden="false" outlineLevel="0" max="258" min="258" style="1" width="10.57"/>
    <col collapsed="false" customWidth="true" hidden="false" outlineLevel="0" max="259" min="259" style="1" width="8.57"/>
    <col collapsed="false" customWidth="true" hidden="false" outlineLevel="0" max="260" min="260" style="1" width="14.43"/>
    <col collapsed="false" customWidth="true" hidden="false" outlineLevel="0" max="261" min="261" style="1" width="75.14"/>
    <col collapsed="false" customWidth="true" hidden="false" outlineLevel="0" max="262" min="262" style="1" width="12.43"/>
    <col collapsed="false" customWidth="true" hidden="false" outlineLevel="0" max="263" min="263" style="1" width="10.14"/>
    <col collapsed="false" customWidth="true" hidden="false" outlineLevel="0" max="264" min="264" style="1" width="13.57"/>
    <col collapsed="false" customWidth="false" hidden="false" outlineLevel="0" max="265" min="265" style="1" width="11.43"/>
    <col collapsed="false" customWidth="true" hidden="false" outlineLevel="0" max="266" min="266" style="1" width="19.28"/>
    <col collapsed="false" customWidth="true" hidden="false" outlineLevel="0" max="267" min="267" style="1" width="34.86"/>
    <col collapsed="false" customWidth="true" hidden="false" outlineLevel="0" max="268" min="268" style="1" width="8"/>
    <col collapsed="false" customWidth="true" hidden="false" outlineLevel="0" max="269" min="269" style="1" width="30.42"/>
    <col collapsed="false" customWidth="true" hidden="false" outlineLevel="0" max="270" min="270" style="1" width="11.71"/>
    <col collapsed="false" customWidth="true" hidden="false" outlineLevel="0" max="271" min="271" style="1" width="9.14"/>
    <col collapsed="false" customWidth="true" hidden="false" outlineLevel="0" max="272" min="272" style="1" width="13.85"/>
    <col collapsed="false" customWidth="true" hidden="false" outlineLevel="0" max="512" min="273" style="1" width="9.14"/>
    <col collapsed="false" customWidth="true" hidden="false" outlineLevel="0" max="513" min="513" style="1" width="8"/>
    <col collapsed="false" customWidth="true" hidden="false" outlineLevel="0" max="514" min="514" style="1" width="10.57"/>
    <col collapsed="false" customWidth="true" hidden="false" outlineLevel="0" max="515" min="515" style="1" width="8.57"/>
    <col collapsed="false" customWidth="true" hidden="false" outlineLevel="0" max="516" min="516" style="1" width="14.43"/>
    <col collapsed="false" customWidth="true" hidden="false" outlineLevel="0" max="517" min="517" style="1" width="75.14"/>
    <col collapsed="false" customWidth="true" hidden="false" outlineLevel="0" max="518" min="518" style="1" width="12.43"/>
    <col collapsed="false" customWidth="true" hidden="false" outlineLevel="0" max="519" min="519" style="1" width="10.14"/>
    <col collapsed="false" customWidth="true" hidden="false" outlineLevel="0" max="520" min="520" style="1" width="13.57"/>
    <col collapsed="false" customWidth="false" hidden="false" outlineLevel="0" max="521" min="521" style="1" width="11.43"/>
    <col collapsed="false" customWidth="true" hidden="false" outlineLevel="0" max="522" min="522" style="1" width="19.28"/>
    <col collapsed="false" customWidth="true" hidden="false" outlineLevel="0" max="523" min="523" style="1" width="34.86"/>
    <col collapsed="false" customWidth="true" hidden="false" outlineLevel="0" max="524" min="524" style="1" width="8"/>
    <col collapsed="false" customWidth="true" hidden="false" outlineLevel="0" max="525" min="525" style="1" width="30.42"/>
    <col collapsed="false" customWidth="true" hidden="false" outlineLevel="0" max="526" min="526" style="1" width="11.71"/>
    <col collapsed="false" customWidth="true" hidden="false" outlineLevel="0" max="527" min="527" style="1" width="9.14"/>
    <col collapsed="false" customWidth="true" hidden="false" outlineLevel="0" max="528" min="528" style="1" width="13.85"/>
    <col collapsed="false" customWidth="true" hidden="false" outlineLevel="0" max="768" min="529" style="1" width="9.14"/>
    <col collapsed="false" customWidth="true" hidden="false" outlineLevel="0" max="769" min="769" style="1" width="8"/>
    <col collapsed="false" customWidth="true" hidden="false" outlineLevel="0" max="770" min="770" style="1" width="10.57"/>
    <col collapsed="false" customWidth="true" hidden="false" outlineLevel="0" max="771" min="771" style="1" width="8.57"/>
    <col collapsed="false" customWidth="true" hidden="false" outlineLevel="0" max="772" min="772" style="1" width="14.43"/>
    <col collapsed="false" customWidth="true" hidden="false" outlineLevel="0" max="773" min="773" style="1" width="75.14"/>
    <col collapsed="false" customWidth="true" hidden="false" outlineLevel="0" max="774" min="774" style="1" width="12.43"/>
    <col collapsed="false" customWidth="true" hidden="false" outlineLevel="0" max="775" min="775" style="1" width="10.14"/>
    <col collapsed="false" customWidth="true" hidden="false" outlineLevel="0" max="776" min="776" style="1" width="13.57"/>
    <col collapsed="false" customWidth="false" hidden="false" outlineLevel="0" max="777" min="777" style="1" width="11.43"/>
    <col collapsed="false" customWidth="true" hidden="false" outlineLevel="0" max="778" min="778" style="1" width="19.28"/>
    <col collapsed="false" customWidth="true" hidden="false" outlineLevel="0" max="779" min="779" style="1" width="34.86"/>
    <col collapsed="false" customWidth="true" hidden="false" outlineLevel="0" max="780" min="780" style="1" width="8"/>
    <col collapsed="false" customWidth="true" hidden="false" outlineLevel="0" max="781" min="781" style="1" width="30.42"/>
    <col collapsed="false" customWidth="true" hidden="false" outlineLevel="0" max="782" min="782" style="1" width="11.71"/>
    <col collapsed="false" customWidth="true" hidden="false" outlineLevel="0" max="783" min="783" style="1" width="9.14"/>
    <col collapsed="false" customWidth="true" hidden="false" outlineLevel="0" max="784" min="784" style="1" width="13.85"/>
    <col collapsed="false" customWidth="true" hidden="false" outlineLevel="0" max="1025" min="785" style="1" width="9.14"/>
  </cols>
  <sheetData>
    <row r="1" s="8" customFormat="true" ht="15" hidden="false" customHeight="false" outlineLevel="0" collapsed="false">
      <c r="B1" s="10"/>
      <c r="C1" s="11"/>
      <c r="D1" s="11"/>
      <c r="E1" s="12"/>
      <c r="F1" s="11"/>
      <c r="G1" s="13"/>
      <c r="H1" s="14"/>
      <c r="I1" s="14"/>
      <c r="J1" s="14"/>
      <c r="K1" s="7"/>
      <c r="Y1" s="9"/>
    </row>
    <row r="2" s="8" customFormat="true" ht="12.75" hidden="false" customHeight="true" outlineLevel="0" collapsed="false">
      <c r="B2" s="15"/>
      <c r="C2" s="16" t="s">
        <v>0</v>
      </c>
      <c r="D2" s="16"/>
      <c r="E2" s="17" t="s">
        <v>1</v>
      </c>
      <c r="F2" s="12"/>
      <c r="G2" s="11"/>
      <c r="H2" s="14"/>
      <c r="I2" s="12"/>
      <c r="J2" s="12"/>
      <c r="L2" s="18"/>
      <c r="M2" s="19" t="s">
        <v>2</v>
      </c>
      <c r="Y2" s="9"/>
    </row>
    <row r="3" s="8" customFormat="true" ht="15" hidden="false" customHeight="false" outlineLevel="0" collapsed="false">
      <c r="B3" s="10"/>
      <c r="C3" s="11"/>
      <c r="D3" s="11"/>
      <c r="E3" s="16"/>
      <c r="F3" s="11"/>
      <c r="G3" s="13"/>
      <c r="H3" s="14"/>
      <c r="I3" s="14"/>
      <c r="J3" s="14"/>
      <c r="K3" s="7" t="s">
        <v>2</v>
      </c>
      <c r="L3" s="18" t="s">
        <v>3</v>
      </c>
      <c r="Y3" s="9"/>
    </row>
    <row r="4" customFormat="false" ht="8.25" hidden="false" customHeight="true" outlineLevel="0" collapsed="false">
      <c r="C4" s="20"/>
      <c r="D4" s="21"/>
      <c r="E4" s="22"/>
      <c r="F4" s="21"/>
      <c r="G4" s="23"/>
      <c r="H4" s="24"/>
      <c r="I4" s="24"/>
      <c r="J4" s="25"/>
      <c r="K4" s="8" t="s">
        <v>4</v>
      </c>
      <c r="L4" s="18" t="s">
        <v>5</v>
      </c>
    </row>
    <row r="5" s="26" customFormat="true" ht="56.25" hidden="false" customHeight="true" outlineLevel="0" collapsed="false">
      <c r="B5" s="27"/>
      <c r="C5" s="28"/>
      <c r="D5" s="29"/>
      <c r="E5" s="30" t="s">
        <v>6</v>
      </c>
      <c r="F5" s="31" t="s">
        <v>7</v>
      </c>
      <c r="G5" s="31"/>
      <c r="H5" s="31"/>
      <c r="I5" s="32" t="s">
        <v>8</v>
      </c>
      <c r="J5" s="32"/>
      <c r="K5" s="19"/>
      <c r="L5" s="19"/>
      <c r="M5" s="19"/>
      <c r="N5" s="19"/>
      <c r="O5" s="19"/>
      <c r="P5" s="19"/>
      <c r="Q5" s="19"/>
      <c r="R5" s="19"/>
      <c r="S5" s="19"/>
      <c r="T5" s="19"/>
      <c r="U5" s="19"/>
      <c r="V5" s="19"/>
      <c r="W5" s="19"/>
      <c r="X5" s="19"/>
      <c r="Y5" s="9"/>
      <c r="Z5" s="19"/>
      <c r="AA5" s="19"/>
    </row>
    <row r="6" s="26" customFormat="true" ht="31.15" hidden="false" customHeight="true" outlineLevel="0" collapsed="false">
      <c r="B6" s="27"/>
      <c r="C6" s="33"/>
      <c r="D6" s="34"/>
      <c r="E6" s="30"/>
      <c r="F6" s="31" t="s">
        <v>5</v>
      </c>
      <c r="G6" s="31"/>
      <c r="H6" s="31"/>
      <c r="I6" s="32"/>
      <c r="J6" s="32"/>
      <c r="K6" s="19"/>
      <c r="L6" s="19"/>
      <c r="M6" s="19"/>
      <c r="N6" s="19"/>
      <c r="O6" s="19"/>
      <c r="P6" s="19"/>
      <c r="Q6" s="19"/>
      <c r="R6" s="19"/>
      <c r="S6" s="19"/>
      <c r="T6" s="19"/>
      <c r="U6" s="19"/>
      <c r="V6" s="19"/>
      <c r="W6" s="19"/>
      <c r="X6" s="19"/>
      <c r="Y6" s="9"/>
      <c r="Z6" s="19"/>
      <c r="AA6" s="19"/>
    </row>
    <row r="7" s="26" customFormat="true" ht="54" hidden="false" customHeight="true" outlineLevel="0" collapsed="false">
      <c r="B7" s="27"/>
      <c r="C7" s="35"/>
      <c r="D7" s="36"/>
      <c r="E7" s="37" t="s">
        <v>9</v>
      </c>
      <c r="F7" s="38" t="s">
        <v>10</v>
      </c>
      <c r="G7" s="39" t="n">
        <f aca="false">'BDI '!$K$31</f>
        <v>0.2288</v>
      </c>
      <c r="H7" s="39"/>
      <c r="I7" s="32"/>
      <c r="J7" s="32"/>
      <c r="K7" s="40"/>
      <c r="L7" s="19"/>
      <c r="M7" s="19"/>
      <c r="N7" s="19"/>
      <c r="O7" s="19"/>
      <c r="P7" s="19"/>
      <c r="Q7" s="19"/>
      <c r="R7" s="19"/>
      <c r="S7" s="19"/>
      <c r="T7" s="19"/>
      <c r="U7" s="19"/>
      <c r="V7" s="19"/>
      <c r="W7" s="19"/>
      <c r="X7" s="19"/>
      <c r="Y7" s="9"/>
      <c r="Z7" s="19"/>
      <c r="AA7" s="19"/>
    </row>
    <row r="8" s="26" customFormat="true" ht="17.45" hidden="false" customHeight="true" outlineLevel="0" collapsed="false">
      <c r="B8" s="27"/>
      <c r="C8" s="41" t="s">
        <v>11</v>
      </c>
      <c r="D8" s="41"/>
      <c r="E8" s="41"/>
      <c r="F8" s="41"/>
      <c r="G8" s="41"/>
      <c r="H8" s="41"/>
      <c r="I8" s="41"/>
      <c r="J8" s="41"/>
      <c r="K8" s="40"/>
      <c r="L8" s="19"/>
      <c r="M8" s="19"/>
      <c r="N8" s="19"/>
      <c r="O8" s="19"/>
      <c r="P8" s="19"/>
      <c r="Q8" s="19"/>
      <c r="R8" s="19"/>
      <c r="S8" s="19"/>
      <c r="T8" s="19"/>
      <c r="U8" s="19"/>
      <c r="V8" s="19"/>
      <c r="W8" s="19"/>
      <c r="X8" s="19"/>
      <c r="Y8" s="9"/>
      <c r="Z8" s="19"/>
      <c r="AA8" s="19"/>
    </row>
    <row r="9" customFormat="false" ht="9" hidden="false" customHeight="true" outlineLevel="0" collapsed="false">
      <c r="C9" s="20"/>
      <c r="D9" s="42"/>
      <c r="E9" s="43"/>
      <c r="F9" s="42"/>
      <c r="G9" s="44"/>
      <c r="H9" s="45"/>
      <c r="I9" s="45"/>
      <c r="J9" s="46"/>
    </row>
    <row r="10" s="26" customFormat="true" ht="17.45" hidden="false" customHeight="true" outlineLevel="0" collapsed="false">
      <c r="B10" s="27"/>
      <c r="C10" s="47" t="s">
        <v>12</v>
      </c>
      <c r="D10" s="48" t="s">
        <v>13</v>
      </c>
      <c r="E10" s="48"/>
      <c r="F10" s="48"/>
      <c r="G10" s="48"/>
      <c r="H10" s="49"/>
      <c r="I10" s="50" t="s">
        <v>14</v>
      </c>
      <c r="J10" s="51" t="n">
        <f aca="true">TODAY()</f>
        <v>43885</v>
      </c>
      <c r="K10" s="52"/>
      <c r="L10" s="19"/>
      <c r="M10" s="19"/>
      <c r="N10" s="19"/>
      <c r="O10" s="19"/>
      <c r="P10" s="19"/>
      <c r="Q10" s="19"/>
      <c r="R10" s="19"/>
      <c r="S10" s="19"/>
      <c r="T10" s="19"/>
      <c r="U10" s="19"/>
      <c r="V10" s="19"/>
      <c r="W10" s="19"/>
      <c r="X10" s="19"/>
      <c r="Y10" s="9"/>
      <c r="Z10" s="19"/>
      <c r="AA10" s="19"/>
    </row>
    <row r="11" s="26" customFormat="true" ht="17.45" hidden="false" customHeight="true" outlineLevel="0" collapsed="false">
      <c r="B11" s="27"/>
      <c r="C11" s="53" t="s">
        <v>15</v>
      </c>
      <c r="D11" s="54" t="s">
        <v>16</v>
      </c>
      <c r="E11" s="54"/>
      <c r="F11" s="54"/>
      <c r="G11" s="54"/>
      <c r="H11" s="55" t="s">
        <v>17</v>
      </c>
      <c r="I11" s="55"/>
      <c r="J11" s="56" t="n">
        <f aca="false">IF($F$6=$L$4,'ENCARGOS SOCIAIS'!$G$46,'ENCARGOS SOCIAIS'!$E$46)</f>
        <v>1.157</v>
      </c>
      <c r="K11" s="57"/>
      <c r="L11" s="19"/>
      <c r="M11" s="19"/>
      <c r="N11" s="19"/>
      <c r="O11" s="19"/>
      <c r="P11" s="19"/>
      <c r="Q11" s="19"/>
      <c r="R11" s="19"/>
      <c r="S11" s="19"/>
      <c r="T11" s="19"/>
      <c r="U11" s="19"/>
      <c r="V11" s="19"/>
      <c r="W11" s="19"/>
      <c r="X11" s="19"/>
      <c r="Y11" s="9"/>
      <c r="Z11" s="19"/>
      <c r="AA11" s="19"/>
    </row>
    <row r="12" s="26" customFormat="true" ht="24.75" hidden="false" customHeight="true" outlineLevel="0" collapsed="false">
      <c r="B12" s="27"/>
      <c r="C12" s="58" t="str">
        <f aca="false">$D$10</f>
        <v>CONSTRUÇÃO DA ESCOLA ESTADUAL JOSÉ ALVES BEZERRA</v>
      </c>
      <c r="D12" s="58"/>
      <c r="E12" s="58"/>
      <c r="F12" s="58"/>
      <c r="G12" s="58"/>
      <c r="H12" s="58"/>
      <c r="I12" s="59" t="n">
        <f aca="false">$I$559</f>
        <v>2733724.78</v>
      </c>
      <c r="J12" s="59"/>
      <c r="K12" s="60"/>
      <c r="L12" s="19"/>
      <c r="M12" s="18"/>
      <c r="N12" s="19"/>
      <c r="O12" s="19"/>
      <c r="P12" s="19"/>
      <c r="Q12" s="19"/>
      <c r="R12" s="19"/>
      <c r="S12" s="19"/>
      <c r="T12" s="19"/>
      <c r="U12" s="19"/>
      <c r="V12" s="19"/>
      <c r="W12" s="19"/>
      <c r="X12" s="19"/>
      <c r="Y12" s="9"/>
      <c r="Z12" s="19"/>
      <c r="AA12" s="19"/>
    </row>
    <row r="13" s="26" customFormat="true" ht="13.9" hidden="false" customHeight="true" outlineLevel="0" collapsed="false">
      <c r="B13" s="27"/>
      <c r="C13" s="61"/>
      <c r="D13" s="62"/>
      <c r="E13" s="54"/>
      <c r="F13" s="62"/>
      <c r="G13" s="63"/>
      <c r="H13" s="27"/>
      <c r="I13" s="27"/>
      <c r="J13" s="64"/>
      <c r="K13" s="57"/>
      <c r="L13" s="19"/>
      <c r="M13" s="19"/>
      <c r="N13" s="19"/>
      <c r="O13" s="19"/>
      <c r="P13" s="19"/>
      <c r="Q13" s="19"/>
      <c r="R13" s="19"/>
      <c r="S13" s="19"/>
      <c r="T13" s="19"/>
      <c r="U13" s="19"/>
      <c r="V13" s="19"/>
      <c r="W13" s="19"/>
      <c r="X13" s="19"/>
      <c r="Y13" s="9"/>
      <c r="Z13" s="19"/>
      <c r="AA13" s="19"/>
    </row>
    <row r="14" s="26" customFormat="true" ht="17.45" hidden="false" customHeight="true" outlineLevel="0" collapsed="false">
      <c r="B14" s="27"/>
      <c r="C14" s="65" t="s">
        <v>18</v>
      </c>
      <c r="D14" s="65"/>
      <c r="E14" s="65"/>
      <c r="F14" s="65"/>
      <c r="G14" s="65"/>
      <c r="H14" s="65"/>
      <c r="I14" s="65"/>
      <c r="J14" s="65"/>
      <c r="K14" s="40"/>
      <c r="L14" s="19"/>
      <c r="M14" s="19"/>
      <c r="N14" s="19"/>
      <c r="O14" s="19"/>
      <c r="P14" s="19"/>
      <c r="Q14" s="19"/>
      <c r="R14" s="19"/>
      <c r="S14" s="19"/>
      <c r="T14" s="19"/>
      <c r="U14" s="19"/>
      <c r="V14" s="19"/>
      <c r="W14" s="19"/>
      <c r="X14" s="19"/>
      <c r="Y14" s="9"/>
      <c r="Z14" s="19"/>
      <c r="AA14" s="19"/>
    </row>
    <row r="15" s="26" customFormat="true" ht="27.5" hidden="false" customHeight="false" outlineLevel="0" collapsed="false">
      <c r="B15" s="27"/>
      <c r="C15" s="66" t="s">
        <v>19</v>
      </c>
      <c r="D15" s="67" t="s">
        <v>20</v>
      </c>
      <c r="E15" s="67" t="s">
        <v>21</v>
      </c>
      <c r="F15" s="67" t="s">
        <v>22</v>
      </c>
      <c r="G15" s="68" t="s">
        <v>23</v>
      </c>
      <c r="H15" s="68" t="s">
        <v>24</v>
      </c>
      <c r="I15" s="68" t="s">
        <v>25</v>
      </c>
      <c r="J15" s="69" t="s">
        <v>26</v>
      </c>
      <c r="K15" s="70"/>
      <c r="L15" s="19"/>
      <c r="M15" s="19"/>
      <c r="N15" s="19"/>
      <c r="O15" s="19"/>
      <c r="P15" s="19"/>
      <c r="Q15" s="19"/>
      <c r="R15" s="19"/>
      <c r="S15" s="19"/>
      <c r="T15" s="19"/>
      <c r="U15" s="19"/>
      <c r="V15" s="19"/>
      <c r="W15" s="19"/>
      <c r="X15" s="19"/>
      <c r="Y15" s="9"/>
      <c r="Z15" s="19"/>
      <c r="AA15" s="19"/>
    </row>
    <row r="16" s="71" customFormat="true" ht="15" hidden="false" customHeight="false" outlineLevel="0" collapsed="false">
      <c r="B16" s="72"/>
      <c r="C16" s="73"/>
      <c r="D16" s="73"/>
      <c r="E16" s="73"/>
      <c r="F16" s="73"/>
      <c r="G16" s="74"/>
      <c r="H16" s="75"/>
      <c r="I16" s="73"/>
      <c r="J16" s="73"/>
      <c r="K16" s="40"/>
      <c r="L16" s="7"/>
      <c r="M16" s="18"/>
      <c r="N16" s="18"/>
      <c r="O16" s="18"/>
      <c r="P16" s="18"/>
      <c r="Q16" s="7"/>
      <c r="R16" s="7"/>
      <c r="S16" s="7"/>
      <c r="T16" s="7"/>
      <c r="U16" s="7"/>
      <c r="V16" s="7"/>
      <c r="W16" s="7"/>
      <c r="X16" s="7"/>
      <c r="Y16" s="9"/>
      <c r="Z16" s="7"/>
      <c r="AA16" s="7"/>
    </row>
    <row r="17" customFormat="false" ht="16.5" hidden="false" customHeight="true" outlineLevel="0" collapsed="false">
      <c r="B17" s="76" t="n">
        <v>1</v>
      </c>
      <c r="C17" s="77" t="s">
        <v>27</v>
      </c>
      <c r="D17" s="78" t="s">
        <v>28</v>
      </c>
      <c r="E17" s="78"/>
      <c r="F17" s="78"/>
      <c r="G17" s="78"/>
      <c r="H17" s="78"/>
      <c r="I17" s="78"/>
      <c r="J17" s="79" t="n">
        <f aca="false">SUM($J$18)</f>
        <v>56618.09</v>
      </c>
      <c r="K17" s="80"/>
      <c r="M17" s="19"/>
      <c r="N17" s="19"/>
      <c r="O17" s="19"/>
      <c r="P17" s="19"/>
    </row>
    <row r="18" customFormat="false" ht="15" hidden="false" customHeight="false" outlineLevel="0" collapsed="false">
      <c r="B18" s="76"/>
      <c r="C18" s="81" t="s">
        <v>29</v>
      </c>
      <c r="D18" s="82" t="str">
        <f aca="false">'COMP. CIVIL'!B$13</f>
        <v>PMPG CIV 001</v>
      </c>
      <c r="E18" s="83" t="str">
        <f aca="false">VLOOKUP(D18,IF(LEFT(D18,4)="PMPG",COMPOSIÇÕES!B$1:E$3713,),2,0)</f>
        <v>ADMINISTRAÇÃO LOCAL</v>
      </c>
      <c r="F18" s="82" t="str">
        <f aca="false">VLOOKUP(D18,IF(LEFT(D18,4)="PMPG",COMPOSIÇÕES!B$1:E$3713,'BANCO DE DADOS ABRIL SERV'!B$2:F$14097),3,0)</f>
        <v>UN</v>
      </c>
      <c r="G18" s="82" t="n">
        <v>1</v>
      </c>
      <c r="H18" s="84" t="n">
        <f aca="false">VLOOKUP(D18,IF(LEFT(D18,4)="PMPG",COMPOSIÇÕES!B$1:E$3713,'BANCO DE DADOS ABRIL SERV'!B$2:F$14097),4,0)</f>
        <v>46075.92</v>
      </c>
      <c r="I18" s="85" t="n">
        <f aca="false">IF(M$2="OUTROS",TRUNC($H$18*(1+G$7),2),ROUND($H$18*(1+G$7),2))</f>
        <v>56618.09</v>
      </c>
      <c r="J18" s="86" t="n">
        <f aca="false">IF(M$2="OUTROS",TRUNC($I$18*$G$18,2),ROUND($I$18*$G$18,2))</f>
        <v>56618.09</v>
      </c>
      <c r="K18" s="80"/>
      <c r="L18" s="87" t="str">
        <f aca="false">'COMP. CIVIL'!$H$23</f>
        <v>MESTRE DE OBRAS COM ENCARGOS COMPLEMENTARES: 5HR*5DIAS*4SEMANAS*12MESES ENGENHEIRO CIVIL DE OBRA JUNIOR COM ENCARGOS COMPLEMENTARES: 4HR*1DIAS*4SEMANAS*12MESES</v>
      </c>
      <c r="M18" s="80" t="str">
        <f aca="false">$C$18</f>
        <v>1.1</v>
      </c>
      <c r="N18" s="80"/>
      <c r="O18" s="88"/>
      <c r="P18" s="19"/>
    </row>
    <row r="19" s="71" customFormat="true" ht="15" hidden="false" customHeight="false" outlineLevel="0" collapsed="false">
      <c r="A19" s="1"/>
      <c r="B19" s="76"/>
      <c r="C19" s="73"/>
      <c r="D19" s="73"/>
      <c r="E19" s="73"/>
      <c r="F19" s="73"/>
      <c r="G19" s="74"/>
      <c r="H19" s="75"/>
      <c r="I19" s="73"/>
      <c r="J19" s="73"/>
      <c r="K19" s="40"/>
      <c r="L19" s="7"/>
      <c r="M19" s="18"/>
      <c r="N19" s="18"/>
      <c r="O19" s="18"/>
      <c r="P19" s="18"/>
      <c r="Q19" s="7"/>
      <c r="R19" s="7"/>
      <c r="S19" s="7"/>
      <c r="T19" s="7"/>
      <c r="U19" s="7"/>
      <c r="V19" s="7"/>
      <c r="W19" s="7"/>
      <c r="X19" s="7"/>
      <c r="Y19" s="9"/>
      <c r="Z19" s="7"/>
      <c r="AA19" s="7"/>
    </row>
    <row r="20" customFormat="false" ht="16.5" hidden="false" customHeight="true" outlineLevel="0" collapsed="false">
      <c r="B20" s="76" t="n">
        <v>1</v>
      </c>
      <c r="C20" s="77" t="s">
        <v>30</v>
      </c>
      <c r="D20" s="78" t="s">
        <v>31</v>
      </c>
      <c r="E20" s="78"/>
      <c r="F20" s="78"/>
      <c r="G20" s="78"/>
      <c r="H20" s="78"/>
      <c r="I20" s="78"/>
      <c r="J20" s="79" t="n">
        <f aca="false">SUM($J$21:$J$28)</f>
        <v>68575.93</v>
      </c>
      <c r="K20" s="80"/>
      <c r="M20" s="19"/>
      <c r="N20" s="19"/>
      <c r="O20" s="19"/>
      <c r="P20" s="19"/>
    </row>
    <row r="21" customFormat="false" ht="15" hidden="false" customHeight="false" outlineLevel="0" collapsed="false">
      <c r="B21" s="76"/>
      <c r="C21" s="89" t="s">
        <v>32</v>
      </c>
      <c r="D21" s="90" t="s">
        <v>33</v>
      </c>
      <c r="E21" s="91" t="str">
        <f aca="false">VLOOKUP(D21,IF(LEFT(D21,3)="AMM",COMPOSIÇÕES!B$1:E$3713,'BANCO DE DADOS ABRIL SERV'!B$2:F$14097),2,0)</f>
        <v>PLACA DE OBRA EM CHAPA DE ACO GALVANIZADO</v>
      </c>
      <c r="F21" s="90" t="str">
        <f aca="false">VLOOKUP(D21,IF(LEFT(D21,3)="AMM",COMPOSIÇÕES!B$1:E$3713,'BANCO DE DADOS ABRIL SERV'!B$2:F$14097),3,0)</f>
        <v>M2</v>
      </c>
      <c r="G21" s="92" t="n">
        <v>12.5</v>
      </c>
      <c r="H21" s="93" t="n">
        <f aca="false">VLOOKUP(D21,IF(LEFT(D21,3)="AMM",COMPOSIÇÕES!B$1:E$3713,'BANCO DE DADOS ABRIL SERV'!B$2:F$14097),4,0)</f>
        <v>378.99</v>
      </c>
      <c r="I21" s="94" t="n">
        <f aca="false">IF(M$2="OUTROS",TRUNC($H$21*(1+G$7),2),ROUND($H$21*(1+G$7),2))</f>
        <v>465.7</v>
      </c>
      <c r="J21" s="95" t="n">
        <f aca="false">IF(M$2="OUTROS",TRUNC($I$21*$G$21,2),ROUND($I$21*$G$21,2))</f>
        <v>5821.25</v>
      </c>
      <c r="K21" s="80" t="e">
        <f aca="false">IF(M$2="OUTROS",TRUNC($H$21*(1+G$7),2),ROUND(#REF!*#REF!,2))</f>
        <v>#REF!</v>
      </c>
      <c r="L21" s="18" t="s">
        <v>34</v>
      </c>
      <c r="M21" s="80" t="str">
        <f aca="false">$C$21</f>
        <v>2.1</v>
      </c>
      <c r="N21" s="19"/>
      <c r="O21" s="88"/>
      <c r="P21" s="19"/>
    </row>
    <row r="22" customFormat="false" ht="26.85" hidden="false" customHeight="false" outlineLevel="0" collapsed="false">
      <c r="B22" s="76"/>
      <c r="C22" s="89" t="s">
        <v>35</v>
      </c>
      <c r="D22" s="90" t="n">
        <v>93212</v>
      </c>
      <c r="E22" s="91" t="str">
        <f aca="false">VLOOKUP(D22,IF(LEFT(D22,3)="AMM",COMPOSIÇÕES!B$1:E$3713,'BANCO DE DADOS ABRIL SERV'!B$2:F$14097),2,0)</f>
        <v>EXECUÇÃO DE SANITÁRIO E VESTIÁRIO EM CANTEIRO DE OBRA EM CHAPA DE MADEIRA COMPENSADA, NÃO INCLUSO MOBILIÁRIO. AF_02/2016</v>
      </c>
      <c r="F22" s="90" t="str">
        <f aca="false">VLOOKUP(D22,IF(LEFT(D22,3)="AMM",COMPOSIÇÕES!B$1:E$3713,'BANCO DE DADOS ABRIL SERV'!B$2:F$14097),3,0)</f>
        <v>M2</v>
      </c>
      <c r="G22" s="92" t="n">
        <v>9.89</v>
      </c>
      <c r="H22" s="93" t="n">
        <f aca="false">VLOOKUP(D22,IF(LEFT(D22,3)="AMM",COMPOSIÇÕES!B$1:E$3713,'BANCO DE DADOS ABRIL SERV'!B$2:F$14097),4,0)</f>
        <v>605.63</v>
      </c>
      <c r="I22" s="94" t="n">
        <f aca="false">IF(M$2="OUTROS",TRUNC($H$22*(1+G$7),2),ROUND($H$22*(1+G$7),2))</f>
        <v>744.2</v>
      </c>
      <c r="J22" s="95" t="n">
        <f aca="false">IF(M$2="OUTROS",TRUNC($I$22*$G$22,2),ROUND($I$22*$G$22,2))</f>
        <v>7360.14</v>
      </c>
      <c r="K22" s="80"/>
      <c r="L22" s="96" t="s">
        <v>36</v>
      </c>
      <c r="M22" s="80" t="str">
        <f aca="false">$C$22</f>
        <v>2.2</v>
      </c>
      <c r="N22" s="19"/>
      <c r="O22" s="88"/>
      <c r="P22" s="19"/>
    </row>
    <row r="23" customFormat="false" ht="25.35" hidden="false" customHeight="false" outlineLevel="0" collapsed="false">
      <c r="B23" s="76"/>
      <c r="C23" s="89" t="s">
        <v>37</v>
      </c>
      <c r="D23" s="90" t="n">
        <v>93214</v>
      </c>
      <c r="E23" s="91" t="str">
        <f aca="false">VLOOKUP(D23,IF(LEFT(D23,3)="AMM",COMPOSIÇÕES!B$1:E$3713,'BANCO DE DADOS ABRIL SERV'!B$2:F$14097),2,0)</f>
        <v>EXECUÇÃO DE RESERVATÓRIO ELEVADO DE ÁGUA (1000 LITROS) EM CANTEIRO DE OBRA, APOIADO EM ESTRUTURA DE MADEIRA. AF_02/2016</v>
      </c>
      <c r="F23" s="90" t="str">
        <f aca="false">VLOOKUP(D23,IF(LEFT(D23,3)="AMM",COMPOSIÇÕES!B$1:E$3713,'BANCO DE DADOS ABRIL SERV'!B$2:F$14097),3,0)</f>
        <v>UN</v>
      </c>
      <c r="G23" s="92" t="n">
        <v>1</v>
      </c>
      <c r="H23" s="93" t="n">
        <f aca="false">VLOOKUP(D23,IF(LEFT(D23,3)="AMM",COMPOSIÇÕES!B$1:E$3713,'BANCO DE DADOS ABRIL SERV'!B$2:F$14097),4,0)</f>
        <v>3311.62</v>
      </c>
      <c r="I23" s="94" t="n">
        <f aca="false">IF(M$2="OUTROS",TRUNC($H$23*(1+G$7),2),ROUND($H$23*(1+G$7),2))</f>
        <v>4069.32</v>
      </c>
      <c r="J23" s="95" t="n">
        <f aca="false">IF(M$2="OUTROS",TRUNC($I$23*$G$23,2),ROUND($I$23*$G$23,2))</f>
        <v>4069.32</v>
      </c>
      <c r="K23" s="80"/>
      <c r="L23" s="96" t="s">
        <v>38</v>
      </c>
      <c r="M23" s="80" t="str">
        <f aca="false">$C$23</f>
        <v>2.3</v>
      </c>
      <c r="N23" s="19"/>
      <c r="O23" s="88"/>
      <c r="P23" s="19"/>
    </row>
    <row r="24" customFormat="false" ht="15" hidden="false" customHeight="false" outlineLevel="0" collapsed="false">
      <c r="B24" s="76"/>
      <c r="C24" s="89" t="s">
        <v>39</v>
      </c>
      <c r="D24" s="90" t="n">
        <v>41598</v>
      </c>
      <c r="E24" s="91" t="str">
        <f aca="false">VLOOKUP(D24,IF(LEFT(D24,3)="AMM",COMPOSIÇÕES!B$1:E$3713,'BANCO DE DADOS ABRIL SERV'!B$2:F$14097),2,0)</f>
        <v>ENTRADA PROVISORIA DE ENERGIA ELETRICA AEREA TRIFASICA 40A EM POSTE MADEIRA</v>
      </c>
      <c r="F24" s="90" t="str">
        <f aca="false">VLOOKUP(D24,IF(LEFT(D24,3)="AMM",COMPOSIÇÕES!B$1:E$3713,'BANCO DE DADOS ABRIL SERV'!B$2:F$14097),3,0)</f>
        <v>UN</v>
      </c>
      <c r="G24" s="92" t="n">
        <v>1</v>
      </c>
      <c r="H24" s="93" t="n">
        <f aca="false">VLOOKUP(D24,IF(LEFT(D24,3)="AMM",COMPOSIÇÕES!B$1:E$3713,'BANCO DE DADOS ABRIL SERV'!B$2:F$14097),4,0)</f>
        <v>1415.04</v>
      </c>
      <c r="I24" s="94" t="n">
        <f aca="false">IF(M$2="OUTROS",TRUNC($H$24*(1+G$7),2),ROUND($H$24*(1+G$7),2))</f>
        <v>1738.8</v>
      </c>
      <c r="J24" s="95" t="n">
        <f aca="false">IF(M$2="OUTROS",TRUNC($I$24*$G$24,2),ROUND($I$24*$G$24,2))</f>
        <v>1738.8</v>
      </c>
      <c r="K24" s="80"/>
      <c r="L24" s="96" t="s">
        <v>40</v>
      </c>
      <c r="M24" s="80" t="str">
        <f aca="false">$C$24</f>
        <v>2.4</v>
      </c>
      <c r="N24" s="19"/>
      <c r="O24" s="88"/>
      <c r="P24" s="19"/>
    </row>
    <row r="25" customFormat="false" ht="25.35" hidden="false" customHeight="false" outlineLevel="0" collapsed="false">
      <c r="B25" s="76"/>
      <c r="C25" s="89" t="s">
        <v>41</v>
      </c>
      <c r="D25" s="90" t="n">
        <v>93584</v>
      </c>
      <c r="E25" s="91" t="str">
        <f aca="false">VLOOKUP(D25,IF(LEFT(D25,3)="AMM",COMPOSIÇÕES!B$1:E$3713,'BANCO DE DADOS ABRIL SERV'!B$2:F$14097),2,0)</f>
        <v>EXECUÇÃO DE DEPÓSITO EM CANTEIRO DE OBRA EM CHAPA DE MADEIRA COMPENSADA, NÃO INCLUSO MOBILIÁRIO. AF_04/2016</v>
      </c>
      <c r="F25" s="90" t="str">
        <f aca="false">VLOOKUP(D25,IF(LEFT(D25,3)="AMM",COMPOSIÇÕES!B$1:E$3713,'BANCO DE DADOS ABRIL SERV'!B$2:F$14097),3,0)</f>
        <v>M2</v>
      </c>
      <c r="G25" s="92" t="n">
        <v>16.22</v>
      </c>
      <c r="H25" s="93" t="n">
        <f aca="false">VLOOKUP(D25,IF(LEFT(D25,3)="AMM",COMPOSIÇÕES!B$1:E$3713,'BANCO DE DADOS ABRIL SERV'!B$2:F$14097),4,0)</f>
        <v>526.83</v>
      </c>
      <c r="I25" s="94" t="n">
        <f aca="false">IF(M$2="OUTROS",TRUNC($H$25*(1+G$7),2),ROUND($H$25*(1+G$7),2))</f>
        <v>647.37</v>
      </c>
      <c r="J25" s="95" t="n">
        <f aca="false">IF(M$2="OUTROS",TRUNC($I$25*$G$25,2),ROUND($I$25*$G$25,2))</f>
        <v>10500.34</v>
      </c>
      <c r="K25" s="80"/>
      <c r="L25" s="96" t="s">
        <v>42</v>
      </c>
      <c r="M25" s="80" t="str">
        <f aca="false">$C$25</f>
        <v>2.5</v>
      </c>
      <c r="N25" s="19"/>
      <c r="O25" s="88"/>
      <c r="P25" s="19"/>
    </row>
    <row r="26" customFormat="false" ht="25.35" hidden="false" customHeight="false" outlineLevel="0" collapsed="false">
      <c r="B26" s="76"/>
      <c r="C26" s="89" t="s">
        <v>43</v>
      </c>
      <c r="D26" s="90" t="n">
        <v>99059</v>
      </c>
      <c r="E26" s="91" t="str">
        <f aca="false">VLOOKUP(D26,IF(LEFT(D26,3)="AMM",COMPOSIÇÕES!B$1:E$3713,'BANCO DE DADOS ABRIL SERV'!B$2:F$14097),2,0)</f>
        <v>LOCACAO CONVENCIONAL DE OBRA, UTILIZANDO GABARITO DE TÁBUAS CORRIDAS PONTALETADAS A CADA 2,00M -  2 UTILIZAÇÕES. AF_10/2018</v>
      </c>
      <c r="F26" s="90" t="str">
        <f aca="false">VLOOKUP(D26,IF(LEFT(D26,3)="AMM",COMPOSIÇÕES!B$1:E$3713,'BANCO DE DADOS ABRIL SERV'!B$2:F$14097),3,0)</f>
        <v>M</v>
      </c>
      <c r="G26" s="92" t="n">
        <v>235.85</v>
      </c>
      <c r="H26" s="93" t="n">
        <f aca="false">VLOOKUP(D26,IF(LEFT(D26,3)="AMM",COMPOSIÇÕES!B$1:E$3713,'BANCO DE DADOS ABRIL SERV'!B$2:F$14097),4,0)</f>
        <v>34.73</v>
      </c>
      <c r="I26" s="94" t="n">
        <f aca="false">IF(M$2="OUTROS",TRUNC($H$26*(1+G$7),2),ROUND($H$26*(1+G$7),2))</f>
        <v>42.68</v>
      </c>
      <c r="J26" s="95" t="n">
        <f aca="false">IF(M$2="OUTROS",TRUNC($I$26*$G$26,2),ROUND($I$26*$G$26,2))</f>
        <v>10066.08</v>
      </c>
      <c r="K26" s="80"/>
      <c r="L26" s="97" t="s">
        <v>44</v>
      </c>
      <c r="M26" s="80" t="str">
        <f aca="false">$C$26</f>
        <v>2.6</v>
      </c>
      <c r="N26" s="19"/>
      <c r="O26" s="88"/>
      <c r="P26" s="19"/>
    </row>
    <row r="27" customFormat="false" ht="15" hidden="false" customHeight="false" outlineLevel="0" collapsed="false">
      <c r="B27" s="76"/>
      <c r="C27" s="89" t="s">
        <v>45</v>
      </c>
      <c r="D27" s="90" t="str">
        <f aca="false">'COMP. EST'!$B$51</f>
        <v>PMPG EST 004</v>
      </c>
      <c r="E27" s="91" t="str">
        <f aca="false">VLOOKUP(D27,IF(LEFT(D27,4)="PMPG",COMPOSIÇÕES!B$1:E$3713,),2,0)</f>
        <v>MOBILIZAÇÃO EQUIPE TOPOG. LOCAÇÃO PONTOS</v>
      </c>
      <c r="F27" s="90" t="str">
        <f aca="false">VLOOKUP(D27,IF(LEFT(D27,4)="PMPG",COMPOSIÇÕES!B$1:E$3713,'BANCO DE DADOS ABRIL SERV'!B$2:F$14097),3,0)</f>
        <v>DIA</v>
      </c>
      <c r="G27" s="92" t="n">
        <v>2</v>
      </c>
      <c r="H27" s="93" t="n">
        <f aca="false">VLOOKUP(D27,IF(LEFT(D27,4)="PMPG",COMPOSIÇÕES!B$1:E$3713,'BANCO DE DADOS ABRIL SERV'!B$2:F$14097),4,0)</f>
        <v>1908.27</v>
      </c>
      <c r="I27" s="94" t="n">
        <f aca="false">IF(M$2="OUTROS",TRUNC($H$27*(1+G$7),2),ROUND($H$27*(1+G$7),2))</f>
        <v>2344.88</v>
      </c>
      <c r="J27" s="95" t="n">
        <f aca="false">IF(M$2="OUTROS",TRUNC($I$27*$G$27,2),ROUND($I$27*$G$27,2))</f>
        <v>4689.76</v>
      </c>
      <c r="K27" s="80"/>
      <c r="L27" s="97"/>
      <c r="M27" s="80"/>
      <c r="N27" s="19"/>
      <c r="O27" s="88"/>
      <c r="P27" s="19"/>
    </row>
    <row r="28" customFormat="false" ht="15" hidden="false" customHeight="false" outlineLevel="0" collapsed="false">
      <c r="B28" s="76"/>
      <c r="C28" s="81" t="s">
        <v>46</v>
      </c>
      <c r="D28" s="82" t="str">
        <f aca="false">'COMP. EST'!$B$63</f>
        <v>PMPG EST 005</v>
      </c>
      <c r="E28" s="83" t="str">
        <f aca="false">VLOOKUP(D28,IF(LEFT(D28,4)="PMPG",COMPOSIÇÕES!B$1:E$3713,),2,0)</f>
        <v>FORNECIMENTO DE EXECUÇÃO DE SONDAGEM À PERCURSÃO SPT</v>
      </c>
      <c r="F28" s="82" t="str">
        <f aca="false">VLOOKUP(D28,IF(LEFT(D28,4)="PMPG",COMPOSIÇÕES!B$1:E$3713,'BANCO DE DADOS ABRIL SERV'!B$2:F$14097),3,0)</f>
        <v>UN</v>
      </c>
      <c r="G28" s="98" t="n">
        <v>9</v>
      </c>
      <c r="H28" s="84" t="n">
        <f aca="false">VLOOKUP(D28,IF(LEFT(D28,4)="PMPG",COMPOSIÇÕES!B$1:E$3713,'BANCO DE DADOS ABRIL SERV'!B$2:F$14097),4,0)</f>
        <v>2200</v>
      </c>
      <c r="I28" s="85" t="n">
        <f aca="false">IF(M$2="OUTROS",TRUNC($H$28*(1+G$7),2),ROUND($H$28*(1+G$7),2))</f>
        <v>2703.36</v>
      </c>
      <c r="J28" s="86" t="n">
        <f aca="false">IF(M$2="OUTROS",TRUNC($I$28*$G$28,2),ROUND($I$28*$G$28,2))</f>
        <v>24330.24</v>
      </c>
      <c r="K28" s="80"/>
      <c r="L28" s="97"/>
      <c r="M28" s="80"/>
      <c r="N28" s="19"/>
      <c r="O28" s="88"/>
      <c r="P28" s="19"/>
    </row>
    <row r="29" s="71" customFormat="true" ht="15" hidden="false" customHeight="false" outlineLevel="0" collapsed="false">
      <c r="A29" s="1"/>
      <c r="B29" s="76"/>
      <c r="C29" s="73"/>
      <c r="D29" s="73"/>
      <c r="E29" s="73"/>
      <c r="F29" s="73"/>
      <c r="G29" s="74"/>
      <c r="H29" s="75"/>
      <c r="I29" s="73"/>
      <c r="J29" s="73"/>
      <c r="K29" s="40"/>
      <c r="L29" s="7"/>
      <c r="M29" s="18"/>
      <c r="N29" s="18"/>
      <c r="O29" s="18"/>
      <c r="P29" s="18"/>
      <c r="Q29" s="7"/>
      <c r="R29" s="7"/>
      <c r="S29" s="7"/>
      <c r="T29" s="7"/>
      <c r="U29" s="7"/>
      <c r="V29" s="7"/>
      <c r="W29" s="7"/>
      <c r="X29" s="7"/>
      <c r="Y29" s="9"/>
      <c r="Z29" s="7"/>
      <c r="AA29" s="7"/>
    </row>
    <row r="30" customFormat="false" ht="16.5" hidden="false" customHeight="true" outlineLevel="0" collapsed="false">
      <c r="B30" s="76" t="n">
        <v>1</v>
      </c>
      <c r="C30" s="77" t="s">
        <v>47</v>
      </c>
      <c r="D30" s="78" t="s">
        <v>48</v>
      </c>
      <c r="E30" s="78"/>
      <c r="F30" s="78"/>
      <c r="G30" s="78"/>
      <c r="H30" s="78"/>
      <c r="I30" s="78"/>
      <c r="J30" s="99" t="n">
        <f aca="false">SUM(J31:J43)</f>
        <v>80265.36</v>
      </c>
      <c r="K30" s="80"/>
      <c r="M30" s="19"/>
      <c r="N30" s="19"/>
      <c r="O30" s="19"/>
      <c r="P30" s="19"/>
    </row>
    <row r="31" customFormat="false" ht="27.5" hidden="false" customHeight="false" outlineLevel="0" collapsed="false">
      <c r="B31" s="76"/>
      <c r="C31" s="89" t="s">
        <v>49</v>
      </c>
      <c r="D31" s="90" t="n">
        <v>97647</v>
      </c>
      <c r="E31" s="91" t="str">
        <f aca="false">VLOOKUP(D31,IF(LEFT(D31,3)="AMM",COMPOSIÇÕES!B$1:E$3713,'BANCO DE DADOS ABRIL SERV'!B$2:F$14097),2,0)</f>
        <v>REMOÇÃO DE TELHAS, DE FIBROCIMENTO, METÁLICA E CERÂMICA, DE FORMA MANUAL, SEM REAPROVEITAMENTO. AF_12/2017</v>
      </c>
      <c r="F31" s="100" t="str">
        <f aca="false">VLOOKUP(D31,IF(LEFT(D31,4)="PMPG",COMPOSIÇÕES!B$1:E$3713,'BANCO DE DADOS ABRIL SERV'!B$2:F$14097),3,0)</f>
        <v>M2</v>
      </c>
      <c r="G31" s="101" t="n">
        <v>1017.27</v>
      </c>
      <c r="H31" s="102" t="n">
        <f aca="false">VLOOKUP(D31,IF(LEFT(D31,4)="PMPG",COMPOSIÇÕES!B$1:E$3713,'BANCO DE DADOS ABRIL SERV'!B$2:F$14097),4,0)</f>
        <v>2.58</v>
      </c>
      <c r="I31" s="93"/>
      <c r="J31" s="103" t="n">
        <f aca="false">IF(M$2="OUTROS",TRUNC(H31*G31,2),ROUND(H31*G31,2))</f>
        <v>2624.56</v>
      </c>
      <c r="K31" s="80" t="n">
        <v>1052.94</v>
      </c>
      <c r="L31" s="8" t="n">
        <v>1017.27</v>
      </c>
      <c r="M31" s="19"/>
      <c r="N31" s="19"/>
      <c r="O31" s="19"/>
      <c r="P31" s="19"/>
    </row>
    <row r="32" customFormat="false" ht="27.5" hidden="false" customHeight="false" outlineLevel="0" collapsed="false">
      <c r="B32" s="76"/>
      <c r="C32" s="89" t="s">
        <v>50</v>
      </c>
      <c r="D32" s="90" t="n">
        <v>97650</v>
      </c>
      <c r="E32" s="91" t="str">
        <f aca="false">VLOOKUP(D32,IF(LEFT(D32,3)="AMM",COMPOSIÇÕES!B$1:E$3713,'BANCO DE DADOS ABRIL SERV'!B$2:F$14097),2,0)</f>
        <v>REMOÇÃO DE TRAMA DE MADEIRA PARA COBERTURA, DE FORMA MANUAL, SEM REAPROVEITAMENTO. AF_12/2017</v>
      </c>
      <c r="F32" s="100" t="str">
        <f aca="false">VLOOKUP(D32,IF(LEFT(D32,4)="PMPG",COMPOSIÇÕES!B$1:E$3713,'BANCO DE DADOS ABRIL SERV'!B$2:F$14097),3,0)</f>
        <v>M2</v>
      </c>
      <c r="G32" s="101" t="n">
        <v>1052.94</v>
      </c>
      <c r="H32" s="102" t="n">
        <f aca="false">VLOOKUP(D32,IF(LEFT(D32,4)="PMPG",COMPOSIÇÕES!B$1:E$3713,'BANCO DE DADOS ABRIL SERV'!B$2:F$14097),4,0)</f>
        <v>5.55</v>
      </c>
      <c r="I32" s="93"/>
      <c r="J32" s="103" t="n">
        <f aca="false">IF(M$2="OUTROS",TRUNC(H32*G32,2),ROUND(H32*G32,2))</f>
        <v>5843.82</v>
      </c>
      <c r="K32" s="80"/>
      <c r="L32" s="97"/>
      <c r="M32" s="80"/>
      <c r="N32" s="19"/>
      <c r="O32" s="88"/>
      <c r="P32" s="19"/>
    </row>
    <row r="33" customFormat="false" ht="27.5" hidden="false" customHeight="false" outlineLevel="0" collapsed="false">
      <c r="B33" s="76"/>
      <c r="C33" s="89" t="s">
        <v>51</v>
      </c>
      <c r="D33" s="90" t="n">
        <v>97642</v>
      </c>
      <c r="E33" s="91" t="str">
        <f aca="false">VLOOKUP(D33,IF(LEFT(D33,3)="AMM",COMPOSIÇÕES!B$1:E$3713,'BANCO DE DADOS ABRIL SERV'!B$2:F$14097),2,0)</f>
        <v>REMOÇÃO DE TRAMA METÁLICA OU DE MADEIRA PARA FORRO, DE FORMA MANUAL, SEM REAPROVEITAMENTO. AF_12/2017</v>
      </c>
      <c r="F33" s="100" t="str">
        <f aca="false">VLOOKUP(D33,IF(LEFT(D33,4)="PMPG",COMPOSIÇÕES!B$1:E$3713,'BANCO DE DADOS ABRIL SERV'!B$2:F$14097),3,0)</f>
        <v>M2</v>
      </c>
      <c r="G33" s="101" t="n">
        <v>1052.94</v>
      </c>
      <c r="H33" s="102" t="n">
        <f aca="false">VLOOKUP(D33,IF(LEFT(D33,4)="PMPG",COMPOSIÇÕES!B$1:E$3713,'BANCO DE DADOS ABRIL SERV'!B$2:F$14097),4,0)</f>
        <v>2.09</v>
      </c>
      <c r="I33" s="93"/>
      <c r="J33" s="103" t="n">
        <f aca="false">IF(M$2="OUTROS",TRUNC(H33*G33,2),ROUND(H33*G33,2))</f>
        <v>2200.64</v>
      </c>
      <c r="K33" s="80"/>
      <c r="L33" s="97"/>
      <c r="M33" s="80"/>
      <c r="N33" s="19"/>
      <c r="O33" s="88"/>
      <c r="P33" s="19"/>
    </row>
    <row r="34" customFormat="false" ht="15" hidden="false" customHeight="false" outlineLevel="0" collapsed="false">
      <c r="B34" s="76"/>
      <c r="C34" s="89" t="s">
        <v>52</v>
      </c>
      <c r="D34" s="90" t="n">
        <v>97644</v>
      </c>
      <c r="E34" s="91" t="str">
        <f aca="false">VLOOKUP(D34,IF(LEFT(D34,3)="AMM",COMPOSIÇÕES!B$1:E$3713,'BANCO DE DADOS ABRIL SERV'!B$2:F$14097),2,0)</f>
        <v>REMOÇÃO DE PORTAS, DE FORMA MANUAL, SEM REAPROVEITAMENTO. AF_12/2017</v>
      </c>
      <c r="F34" s="100" t="str">
        <f aca="false">VLOOKUP(D34,IF(LEFT(D34,4)="PMPG",COMPOSIÇÕES!B$1:E$3713,'BANCO DE DADOS ABRIL SERV'!B$2:F$14097),3,0)</f>
        <v>M2</v>
      </c>
      <c r="G34" s="101" t="n">
        <v>48.72</v>
      </c>
      <c r="H34" s="102" t="n">
        <f aca="false">VLOOKUP(D34,IF(LEFT(D34,4)="PMPG",COMPOSIÇÕES!B$1:E$3713,'BANCO DE DADOS ABRIL SERV'!B$2:F$14097),4,0)</f>
        <v>6.72</v>
      </c>
      <c r="I34" s="93"/>
      <c r="J34" s="103" t="n">
        <f aca="false">IF(M$2="OUTROS",TRUNC(H34*G34,2),ROUND(H34*G34,2))</f>
        <v>327.4</v>
      </c>
      <c r="K34" s="80"/>
      <c r="L34" s="97"/>
      <c r="M34" s="80"/>
      <c r="N34" s="19"/>
      <c r="O34" s="88"/>
      <c r="P34" s="19"/>
    </row>
    <row r="35" customFormat="false" ht="15" hidden="false" customHeight="false" outlineLevel="0" collapsed="false">
      <c r="B35" s="76"/>
      <c r="C35" s="89" t="s">
        <v>53</v>
      </c>
      <c r="D35" s="90" t="n">
        <v>97645</v>
      </c>
      <c r="E35" s="91" t="str">
        <f aca="false">VLOOKUP(D35,IF(LEFT(D35,3)="AMM",COMPOSIÇÕES!B$1:E$3713,'BANCO DE DADOS ABRIL SERV'!B$2:F$14097),2,0)</f>
        <v>REMOÇÃO DE JANELAS, DE FORMA MANUAL, SEM REAPROVEITAMENTO. AF_12/2017</v>
      </c>
      <c r="F35" s="100" t="str">
        <f aca="false">VLOOKUP(D35,IF(LEFT(D35,4)="PMPG",COMPOSIÇÕES!B$1:E$3713,'BANCO DE DADOS ABRIL SERV'!B$2:F$14097),3,0)</f>
        <v>M2</v>
      </c>
      <c r="G35" s="101" t="n">
        <v>109.68</v>
      </c>
      <c r="H35" s="102" t="n">
        <f aca="false">VLOOKUP(D35,IF(LEFT(D35,4)="PMPG",COMPOSIÇÕES!B$1:E$3713,'BANCO DE DADOS ABRIL SERV'!B$2:F$14097),4,0)</f>
        <v>19.53</v>
      </c>
      <c r="I35" s="93"/>
      <c r="J35" s="103" t="n">
        <f aca="false">IF(M$2="OUTROS",TRUNC(H35*G35,2),ROUND(H35*G35,2))</f>
        <v>2142.05</v>
      </c>
      <c r="K35" s="80"/>
      <c r="L35" s="97"/>
      <c r="M35" s="80"/>
      <c r="N35" s="19"/>
      <c r="O35" s="88"/>
      <c r="P35" s="19"/>
    </row>
    <row r="36" customFormat="false" ht="27.5" hidden="false" customHeight="false" outlineLevel="0" collapsed="false">
      <c r="B36" s="76"/>
      <c r="C36" s="89" t="s">
        <v>54</v>
      </c>
      <c r="D36" s="90" t="n">
        <v>97651</v>
      </c>
      <c r="E36" s="91" t="str">
        <f aca="false">VLOOKUP(D36,IF(LEFT(D36,3)="AMM",COMPOSIÇÕES!B$1:E$3713,'BANCO DE DADOS ABRIL SERV'!B$2:F$14097),2,0)</f>
        <v>REMOÇÃO DE TESOURAS DE MADEIRA, COM VÃO MENOR QUE 8M, DE FORMA MANUAL, SEM REAPROVEITAMENTO. AF_12/2017</v>
      </c>
      <c r="F36" s="100" t="str">
        <f aca="false">VLOOKUP(D36,IF(LEFT(D36,4)="PMPG",COMPOSIÇÕES!B$1:E$3713,'BANCO DE DADOS ABRIL SERV'!B$2:F$14097),3,0)</f>
        <v>UN</v>
      </c>
      <c r="G36" s="101" t="n">
        <v>24</v>
      </c>
      <c r="H36" s="102" t="n">
        <f aca="false">VLOOKUP(D36,IF(LEFT(D36,4)="PMPG",COMPOSIÇÕES!B$1:E$3713,'BANCO DE DADOS ABRIL SERV'!B$2:F$14097),4,0)</f>
        <v>61.56</v>
      </c>
      <c r="I36" s="93"/>
      <c r="J36" s="103" t="n">
        <f aca="false">IF(M$2="OUTROS",TRUNC(H36*G36,2),ROUND(H36*G36,2))</f>
        <v>1477.44</v>
      </c>
      <c r="K36" s="80"/>
      <c r="L36" s="97"/>
      <c r="M36" s="80"/>
      <c r="N36" s="19"/>
      <c r="O36" s="88"/>
      <c r="P36" s="19"/>
    </row>
    <row r="37" customFormat="false" ht="27.5" hidden="false" customHeight="false" outlineLevel="0" collapsed="false">
      <c r="B37" s="76"/>
      <c r="C37" s="89" t="s">
        <v>55</v>
      </c>
      <c r="D37" s="90" t="n">
        <v>97652</v>
      </c>
      <c r="E37" s="91" t="str">
        <f aca="false">VLOOKUP(D37,IF(LEFT(D37,3)="AMM",COMPOSIÇÕES!B$1:E$3713,'BANCO DE DADOS ABRIL SERV'!B$2:F$14097),2,0)</f>
        <v>REMOÇÃO DE TESOURAS DE MADEIRA, COM VÃO MAIOR OU IGUAL A 8M, DE FORMA MANUAL, SEM REAPROVEITAMENTO. AF_12/2017</v>
      </c>
      <c r="F37" s="100" t="str">
        <f aca="false">VLOOKUP(D37,IF(LEFT(D37,4)="PMPG",COMPOSIÇÕES!B$1:E$3713,'BANCO DE DADOS ABRIL SERV'!B$2:F$14097),3,0)</f>
        <v>UN</v>
      </c>
      <c r="G37" s="101" t="n">
        <v>55</v>
      </c>
      <c r="H37" s="102" t="n">
        <f aca="false">VLOOKUP(D37,IF(LEFT(D37,4)="PMPG",COMPOSIÇÕES!B$1:E$3713,'BANCO DE DADOS ABRIL SERV'!B$2:F$14097),4,0)</f>
        <v>139.55</v>
      </c>
      <c r="I37" s="93"/>
      <c r="J37" s="103" t="n">
        <f aca="false">IF(M$2="OUTROS",TRUNC(H37*G37,2),ROUND(H37*G37,2))</f>
        <v>7675.25</v>
      </c>
      <c r="K37" s="80"/>
      <c r="L37" s="97"/>
      <c r="M37" s="80"/>
      <c r="N37" s="19"/>
      <c r="O37" s="88"/>
      <c r="P37" s="19"/>
    </row>
    <row r="38" customFormat="false" ht="27.5" hidden="false" customHeight="false" outlineLevel="0" collapsed="false">
      <c r="B38" s="76"/>
      <c r="C38" s="89" t="s">
        <v>56</v>
      </c>
      <c r="D38" s="90" t="n">
        <v>97627</v>
      </c>
      <c r="E38" s="91" t="str">
        <f aca="false">VLOOKUP(D38,IF(LEFT(D38,3)="AMM",COMPOSIÇÕES!B$1:E$3713,'BANCO DE DADOS ABRIL SERV'!B$2:F$14097),2,0)</f>
        <v>DEMOLIÇÃO DE PILARES E VIGAS EM CONCRETO ARMADO, DE FORMA MECANIZADA COM MARTELETE, SEM REAPROVEITAMENTO. AF_12/2017</v>
      </c>
      <c r="F38" s="100" t="str">
        <f aca="false">VLOOKUP(D38,IF(LEFT(D38,4)="PMPG",COMPOSIÇÕES!B$1:E$3713,'BANCO DE DADOS ABRIL SERV'!B$2:F$14097),3,0)</f>
        <v>M3</v>
      </c>
      <c r="G38" s="101" t="n">
        <v>135.51</v>
      </c>
      <c r="H38" s="102" t="n">
        <f aca="false">VLOOKUP(D38,IF(LEFT(D38,4)="PMPG",COMPOSIÇÕES!B$1:E$3713,'BANCO DE DADOS ABRIL SERV'!B$2:F$14097),4,0)</f>
        <v>183.11</v>
      </c>
      <c r="I38" s="93"/>
      <c r="J38" s="103" t="n">
        <f aca="false">IF(M$2="OUTROS",TRUNC(H38*G38,2),ROUND(H38*G38,2))</f>
        <v>24813.24</v>
      </c>
      <c r="K38" s="80"/>
      <c r="L38" s="97"/>
      <c r="M38" s="80"/>
      <c r="N38" s="19"/>
      <c r="O38" s="88"/>
      <c r="P38" s="19"/>
    </row>
    <row r="39" customFormat="false" ht="27.5" hidden="false" customHeight="false" outlineLevel="0" collapsed="false">
      <c r="B39" s="76"/>
      <c r="C39" s="89" t="s">
        <v>57</v>
      </c>
      <c r="D39" s="90" t="n">
        <v>97625</v>
      </c>
      <c r="E39" s="91" t="str">
        <f aca="false">VLOOKUP(D39,IF(LEFT(D39,3)="AMM",COMPOSIÇÕES!B$1:E$3713,'BANCO DE DADOS ABRIL SERV'!B$2:F$14097),2,0)</f>
        <v>DEMOLIÇÃO DE ALVENARIA PARA QUALQUER TIPO DE BLOCO, DE FORMA MECANIZADA, SEM REAPROVEITAMENTO. AF_12/2017</v>
      </c>
      <c r="F39" s="100" t="str">
        <f aca="false">VLOOKUP(D39,IF(LEFT(D39,4)="PMPG",COMPOSIÇÕES!B$1:E$3713,'BANCO DE DADOS ABRIL SERV'!B$2:F$14097),3,0)</f>
        <v>M3</v>
      </c>
      <c r="G39" s="101" t="n">
        <v>276.72</v>
      </c>
      <c r="H39" s="102" t="n">
        <f aca="false">VLOOKUP(D39,IF(LEFT(D39,4)="PMPG",COMPOSIÇÕES!B$1:E$3713,'BANCO DE DADOS ABRIL SERV'!B$2:F$14097),4,0)</f>
        <v>34.87</v>
      </c>
      <c r="I39" s="93"/>
      <c r="J39" s="103" t="n">
        <f aca="false">IF(M$2="OUTROS",TRUNC(H39*G39,2),ROUND(H39*G39,2))</f>
        <v>9649.23</v>
      </c>
      <c r="K39" s="80"/>
      <c r="L39" s="97"/>
      <c r="M39" s="80"/>
      <c r="N39" s="19"/>
      <c r="O39" s="88"/>
      <c r="P39" s="19"/>
    </row>
    <row r="40" customFormat="false" ht="15" hidden="false" customHeight="false" outlineLevel="0" collapsed="false">
      <c r="B40" s="76"/>
      <c r="C40" s="89" t="s">
        <v>58</v>
      </c>
      <c r="D40" s="90" t="n">
        <v>97663</v>
      </c>
      <c r="E40" s="91" t="str">
        <f aca="false">VLOOKUP(D40,IF(LEFT(D40,3)="AMM",COMPOSIÇÕES!B$1:E$3713,'BANCO DE DADOS ABRIL SERV'!B$2:F$14097),2,0)</f>
        <v>REMOÇÃO DE LOUÇAS, DE FORMA MANUAL, SEM REAPROVEITAMENTO. AF_12/2017</v>
      </c>
      <c r="F40" s="100" t="str">
        <f aca="false">VLOOKUP(D40,IF(LEFT(D40,4)="PMPG",COMPOSIÇÕES!B$1:E$3713,'BANCO DE DADOS ABRIL SERV'!B$2:F$14097),3,0)</f>
        <v>UN</v>
      </c>
      <c r="G40" s="101" t="n">
        <v>13</v>
      </c>
      <c r="H40" s="102" t="n">
        <f aca="false">VLOOKUP(D40,IF(LEFT(D40,4)="PMPG",COMPOSIÇÕES!B$1:E$3713,'BANCO DE DADOS ABRIL SERV'!B$2:F$14097),4,0)</f>
        <v>8.99</v>
      </c>
      <c r="I40" s="93"/>
      <c r="J40" s="103" t="n">
        <f aca="false">IF(M$2="OUTROS",TRUNC(H40*G40,2),ROUND(H40*G40,2))</f>
        <v>116.87</v>
      </c>
      <c r="K40" s="80"/>
      <c r="L40" s="97"/>
      <c r="M40" s="80"/>
      <c r="N40" s="19"/>
      <c r="O40" s="88"/>
      <c r="P40" s="19"/>
    </row>
    <row r="41" customFormat="false" ht="15" hidden="false" customHeight="false" outlineLevel="0" collapsed="false">
      <c r="B41" s="76"/>
      <c r="C41" s="89" t="s">
        <v>59</v>
      </c>
      <c r="D41" s="90" t="str">
        <f aca="false">'COMP. CIVIL'!B26</f>
        <v>PMPG CIV 002</v>
      </c>
      <c r="E41" s="91" t="str">
        <f aca="false">VLOOKUP(D41,IF(LEFT(D41,4)="PMPG",COMPOSIÇÕES!B$1:E$3713,),2,0)</f>
        <v>DEMOLIÇÃO DE PISO DE CONCRETO COM RETRO ESCAVADEIRA</v>
      </c>
      <c r="F41" s="100" t="str">
        <f aca="false">VLOOKUP(D41,IF(LEFT(D41,4)="PMPG",COMPOSIÇÕES!B$1:E$3713,'BANCO DE DADOS ABRIL SERV'!B$2:F$14097),3,0)</f>
        <v>M3</v>
      </c>
      <c r="G41" s="101" t="n">
        <v>263.56</v>
      </c>
      <c r="H41" s="102" t="n">
        <f aca="false">VLOOKUP(D41,IF(LEFT(D41,4)="PMPG",COMPOSIÇÕES!B$1:E$3713,'BANCO DE DADOS ABRIL SERV'!B$2:F$14097),4,0)</f>
        <v>68.5</v>
      </c>
      <c r="I41" s="93"/>
      <c r="J41" s="103" t="n">
        <f aca="false">IF(M$2="OUTROS",TRUNC(H41*G41,2),ROUND(H41*G41,2))</f>
        <v>18053.86</v>
      </c>
      <c r="K41" s="80"/>
      <c r="L41" s="97" t="n">
        <v>135.2</v>
      </c>
      <c r="M41" s="80"/>
      <c r="N41" s="19"/>
      <c r="O41" s="88"/>
      <c r="P41" s="19"/>
    </row>
    <row r="42" customFormat="false" ht="15" hidden="false" customHeight="false" outlineLevel="0" collapsed="false">
      <c r="B42" s="76"/>
      <c r="C42" s="89" t="s">
        <v>60</v>
      </c>
      <c r="D42" s="90" t="n">
        <v>72898</v>
      </c>
      <c r="E42" s="91" t="str">
        <f aca="false">VLOOKUP(D42,IF(LEFT(D42,3)="AMM",COMPOSIÇÕES!B$1:E$3713,'BANCO DE DADOS ABRIL SERV'!B$2:F$14097),2,0)</f>
        <v>CARGA E DESCARGA MECANIZADAS DE ENTULHO EM CAMINHAO BASCULANTE 6 M3</v>
      </c>
      <c r="F42" s="100" t="str">
        <f aca="false">VLOOKUP(D42,IF(LEFT(D42,4)="PMPG",COMPOSIÇÕES!B$1:E$3713,'BANCO DE DADOS ABRIL SERV'!B$2:F$14097),3,0)</f>
        <v>M3</v>
      </c>
      <c r="G42" s="101" t="n">
        <v>700</v>
      </c>
      <c r="H42" s="102" t="n">
        <f aca="false">VLOOKUP(D42,IF(LEFT(D42,4)="PMPG",COMPOSIÇÕES!B$1:E$3713,'BANCO DE DADOS ABRIL SERV'!B$2:F$14097),4,0)</f>
        <v>3.29</v>
      </c>
      <c r="I42" s="93"/>
      <c r="J42" s="103" t="n">
        <f aca="false">IF(M$2="OUTROS",TRUNC(H42*G42,2),ROUND(H42*G42,2))</f>
        <v>2303</v>
      </c>
      <c r="K42" s="80"/>
      <c r="L42" s="97"/>
      <c r="M42" s="80"/>
      <c r="N42" s="19"/>
      <c r="O42" s="88"/>
      <c r="P42" s="19"/>
    </row>
    <row r="43" customFormat="false" ht="27.5" hidden="false" customHeight="false" outlineLevel="0" collapsed="false">
      <c r="B43" s="76"/>
      <c r="C43" s="89" t="s">
        <v>61</v>
      </c>
      <c r="D43" s="90" t="n">
        <v>72900</v>
      </c>
      <c r="E43" s="91" t="str">
        <f aca="false">VLOOKUP(D43,IF(LEFT(D43,3)="AMM",COMPOSIÇÕES!B$1:E$3713,'BANCO DE DADOS ABRIL SERV'!B$2:F$14097),2,0)</f>
        <v>TRANSPORTE DE ENTULHO COM CAMINHAO BASCULANTE 6 M3, RODOVIA PAVIMENTADA, DMT 0,5 A 1,0 KM</v>
      </c>
      <c r="F43" s="100" t="str">
        <f aca="false">VLOOKUP(D43,IF(LEFT(D43,4)="PMPG",COMPOSIÇÕES!B$1:E$3713,'BANCO DE DADOS ABRIL SERV'!B$2:F$14097),3,0)</f>
        <v>M3</v>
      </c>
      <c r="G43" s="101" t="n">
        <v>700</v>
      </c>
      <c r="H43" s="102" t="n">
        <f aca="false">VLOOKUP(D43,IF(LEFT(D43,4)="PMPG",COMPOSIÇÕES!B$1:E$3713,'BANCO DE DADOS ABRIL SERV'!B$2:F$14097),4,0)</f>
        <v>4.34</v>
      </c>
      <c r="I43" s="93"/>
      <c r="J43" s="103" t="n">
        <f aca="false">IF(M$2="OUTROS",TRUNC(H43*G43,2),ROUND(H43*G43,2))</f>
        <v>3038</v>
      </c>
      <c r="K43" s="80"/>
      <c r="L43" s="97"/>
      <c r="M43" s="80"/>
      <c r="N43" s="19"/>
      <c r="O43" s="88"/>
      <c r="P43" s="19"/>
    </row>
    <row r="44" s="71" customFormat="true" ht="15" hidden="false" customHeight="false" outlineLevel="0" collapsed="false">
      <c r="A44" s="1"/>
      <c r="B44" s="76"/>
      <c r="C44" s="73"/>
      <c r="D44" s="73"/>
      <c r="E44" s="73"/>
      <c r="F44" s="73"/>
      <c r="G44" s="74"/>
      <c r="H44" s="75"/>
      <c r="I44" s="73"/>
      <c r="J44" s="73"/>
      <c r="K44" s="40"/>
      <c r="L44" s="7"/>
      <c r="M44" s="18"/>
      <c r="N44" s="18"/>
      <c r="O44" s="18"/>
      <c r="P44" s="18"/>
      <c r="Q44" s="7"/>
      <c r="R44" s="7"/>
      <c r="S44" s="7"/>
      <c r="T44" s="7"/>
      <c r="U44" s="7"/>
      <c r="V44" s="7"/>
      <c r="W44" s="7"/>
      <c r="X44" s="7"/>
      <c r="Y44" s="9"/>
      <c r="Z44" s="7"/>
      <c r="AA44" s="7"/>
    </row>
    <row r="45" customFormat="false" ht="15.75" hidden="false" customHeight="true" outlineLevel="0" collapsed="false">
      <c r="B45" s="76" t="n">
        <v>1</v>
      </c>
      <c r="C45" s="104" t="s">
        <v>62</v>
      </c>
      <c r="D45" s="105" t="s">
        <v>63</v>
      </c>
      <c r="E45" s="105"/>
      <c r="F45" s="105"/>
      <c r="G45" s="105"/>
      <c r="H45" s="105"/>
      <c r="I45" s="105"/>
      <c r="J45" s="106" t="n">
        <f aca="false">SUM($J$47:$J$78)</f>
        <v>80922.5</v>
      </c>
      <c r="K45" s="80"/>
      <c r="M45" s="19"/>
      <c r="N45" s="19"/>
      <c r="O45" s="19"/>
      <c r="P45" s="19"/>
    </row>
    <row r="46" customFormat="false" ht="16.5" hidden="false" customHeight="true" outlineLevel="0" collapsed="false">
      <c r="B46" s="76"/>
      <c r="C46" s="107" t="s">
        <v>64</v>
      </c>
      <c r="D46" s="107"/>
      <c r="E46" s="107"/>
      <c r="F46" s="107"/>
      <c r="G46" s="107"/>
      <c r="H46" s="107"/>
      <c r="I46" s="107"/>
      <c r="J46" s="107"/>
      <c r="K46" s="80"/>
      <c r="L46" s="108"/>
      <c r="M46" s="88"/>
      <c r="N46" s="19"/>
      <c r="O46" s="88"/>
      <c r="P46" s="19"/>
    </row>
    <row r="47" customFormat="false" ht="25.35" hidden="false" customHeight="false" outlineLevel="0" collapsed="false">
      <c r="B47" s="76"/>
      <c r="C47" s="89" t="s">
        <v>65</v>
      </c>
      <c r="D47" s="90" t="n">
        <v>96522</v>
      </c>
      <c r="E47" s="91" t="str">
        <f aca="false">VLOOKUP(D47,IF(LEFT(D47,3)="AMM",COMPOSIÇÕES!B$1:E$3713,'BANCO DE DADOS ABRIL SERV'!B$2:F$14097),2,0)</f>
        <v>ESCAVAÇÃO MANUAL PARA BLOCO DE COROAMENTO OU SAPATA, SEM PREVISÃO DE FÔRMA. AF_06/2017</v>
      </c>
      <c r="F47" s="90" t="str">
        <f aca="false">VLOOKUP(D47,IF(LEFT(D47,3)="AMM",COMPOSIÇÕES!B$1:E$3713,'BANCO DE DADOS ABRIL SERV'!B$2:F$14097),3,0)</f>
        <v>M3</v>
      </c>
      <c r="G47" s="92" t="n">
        <v>4.3</v>
      </c>
      <c r="H47" s="93" t="n">
        <f aca="false">VLOOKUP(D47,IF(LEFT(D47,3)="AMM",COMPOSIÇÕES!B$1:E$3713,'BANCO DE DADOS ABRIL SERV'!B$2:F$14097),4,0)</f>
        <v>113.07</v>
      </c>
      <c r="I47" s="94" t="n">
        <f aca="false">IF(M$2="OUTROS",TRUNC($H$47*(1+G$7),2),ROUND($H$47*(1+G$7),2))</f>
        <v>138.94</v>
      </c>
      <c r="J47" s="95" t="n">
        <f aca="false">IF(M$2="OUTROS",TRUNC($I$47*$G$47,2),ROUND($I$47*$G$47,2))</f>
        <v>597.44</v>
      </c>
      <c r="K47" s="80"/>
      <c r="L47" s="97" t="s">
        <v>66</v>
      </c>
      <c r="M47" s="80" t="str">
        <f aca="false">$C$47</f>
        <v>4.1</v>
      </c>
      <c r="N47" s="19"/>
      <c r="O47" s="88"/>
      <c r="P47" s="19"/>
    </row>
    <row r="48" customFormat="false" ht="25.35" hidden="false" customHeight="false" outlineLevel="0" collapsed="false">
      <c r="B48" s="76"/>
      <c r="C48" s="89" t="s">
        <v>67</v>
      </c>
      <c r="D48" s="90" t="n">
        <v>96524</v>
      </c>
      <c r="E48" s="91" t="str">
        <f aca="false">VLOOKUP(D48,IF(LEFT(D48,3)="AMM",COMPOSIÇÕES!B$1:E$3713,'BANCO DE DADOS ABRIL SERV'!B$2:F$14097),2,0)</f>
        <v>ESCAVAÇÃO MECANIZADA PARA VIGA BALDRAME, SEM PREVISÃO DE FÔRMA, COM MINI-ESCAVADEIRA. AF_06/2017</v>
      </c>
      <c r="F48" s="90" t="str">
        <f aca="false">VLOOKUP(D48,IF(LEFT(D48,3)="AMM",COMPOSIÇÕES!B$1:E$3713,'BANCO DE DADOS ABRIL SERV'!B$2:F$14097),3,0)</f>
        <v>M3</v>
      </c>
      <c r="G48" s="92" t="n">
        <v>5</v>
      </c>
      <c r="H48" s="93" t="n">
        <f aca="false">VLOOKUP(D48,IF(LEFT(D48,3)="AMM",COMPOSIÇÕES!B$1:E$3713,'BANCO DE DADOS ABRIL SERV'!B$2:F$14097),4,0)</f>
        <v>130.57</v>
      </c>
      <c r="I48" s="94" t="n">
        <f aca="false">IF(M$2="OUTROS",TRUNC($H$48*(1+G$7),2),ROUND($H$48*(1+G$7),2))</f>
        <v>160.44</v>
      </c>
      <c r="J48" s="95" t="n">
        <f aca="false">IF(M$2="OUTROS",TRUNC($I$48*$G$48,2),ROUND($I$48*$G$48,2))</f>
        <v>802.2</v>
      </c>
      <c r="K48" s="80"/>
      <c r="L48" s="97" t="s">
        <v>68</v>
      </c>
      <c r="M48" s="80" t="str">
        <f aca="false">$C$48</f>
        <v>4.2</v>
      </c>
      <c r="N48" s="19"/>
      <c r="O48" s="88"/>
      <c r="P48" s="19"/>
    </row>
    <row r="49" customFormat="false" ht="16.5" hidden="false" customHeight="true" outlineLevel="0" collapsed="false">
      <c r="B49" s="76"/>
      <c r="C49" s="107" t="s">
        <v>69</v>
      </c>
      <c r="D49" s="107"/>
      <c r="E49" s="107"/>
      <c r="F49" s="107"/>
      <c r="G49" s="107"/>
      <c r="H49" s="107"/>
      <c r="I49" s="107"/>
      <c r="J49" s="107"/>
      <c r="K49" s="80"/>
      <c r="L49" s="108"/>
      <c r="M49" s="88"/>
      <c r="N49" s="19"/>
      <c r="O49" s="88"/>
      <c r="P49" s="19"/>
    </row>
    <row r="50" customFormat="false" ht="25.35" hidden="false" customHeight="false" outlineLevel="0" collapsed="false">
      <c r="B50" s="76"/>
      <c r="C50" s="89" t="s">
        <v>70</v>
      </c>
      <c r="D50" s="90" t="n">
        <v>94971</v>
      </c>
      <c r="E50" s="91" t="str">
        <f aca="false">VLOOKUP(D50,IF(LEFT(D50,3)="AMM",COMPOSIÇÕES!B$1:E$3713,'BANCO DE DADOS ABRIL SERV'!B$2:F$14097),2,0)</f>
        <v>CONCRETO FCK = 25MPA, TRAÇO 1:2,3:2,7 (CIMENTO/ AREIA MÉDIA/ BRITA 1)  - PREPARO MECÂNICO COM BETONEIRA 600 L. AF_07/2016</v>
      </c>
      <c r="F50" s="90" t="str">
        <f aca="false">VLOOKUP(D50,IF(LEFT(D50,3)="AMM",COMPOSIÇÕES!B$1:E$3713,'BANCO DE DADOS ABRIL SERV'!B$2:F$14097),3,0)</f>
        <v>M3</v>
      </c>
      <c r="G50" s="92" t="n">
        <v>7.11</v>
      </c>
      <c r="H50" s="93" t="n">
        <f aca="false">VLOOKUP(D50,IF(LEFT(D50,3)="AMM",COMPOSIÇÕES!B$1:E$3713,'BANCO DE DADOS ABRIL SERV'!B$2:F$14097),4,0)</f>
        <v>318.33</v>
      </c>
      <c r="I50" s="94" t="n">
        <f aca="false">IF(M$2="OUTROS",TRUNC($H$50*(1+G$7),2),ROUND($H$50*(1+G$7),2))</f>
        <v>391.16</v>
      </c>
      <c r="J50" s="95" t="n">
        <f aca="false">IF(M$2="OUTROS",TRUNC($I$50*$G$50,2),ROUND($I$50*$G$50,2))</f>
        <v>2781.15</v>
      </c>
      <c r="K50" s="80"/>
      <c r="L50" s="97" t="s">
        <v>71</v>
      </c>
      <c r="M50" s="80" t="str">
        <f aca="false">$C$50</f>
        <v>4.3</v>
      </c>
      <c r="N50" s="19"/>
      <c r="O50" s="88"/>
      <c r="P50" s="19"/>
    </row>
    <row r="51" customFormat="false" ht="15" hidden="false" customHeight="false" outlineLevel="0" collapsed="false">
      <c r="B51" s="76"/>
      <c r="C51" s="89" t="s">
        <v>72</v>
      </c>
      <c r="D51" s="90" t="s">
        <v>73</v>
      </c>
      <c r="E51" s="91" t="str">
        <f aca="false">VLOOKUP(D51,IF(LEFT(D51,3)="AMM",COMPOSIÇÕES!B$1:E$3713,'BANCO DE DADOS ABRIL SERV'!B$2:F$14097),2,0)</f>
        <v>LANCAMENTO/APLICACAO MANUAL DE CONCRETO EM FUNDACOES</v>
      </c>
      <c r="F51" s="90" t="str">
        <f aca="false">VLOOKUP(D51,IF(LEFT(D51,3)="AMM",COMPOSIÇÕES!B$1:E$3713,'BANCO DE DADOS ABRIL SERV'!B$2:F$14097),3,0)</f>
        <v>M3</v>
      </c>
      <c r="G51" s="92" t="n">
        <v>7.11</v>
      </c>
      <c r="H51" s="93" t="n">
        <f aca="false">VLOOKUP(D51,IF(LEFT(D51,3)="AMM",COMPOSIÇÕES!B$1:E$3713,'BANCO DE DADOS ABRIL SERV'!B$2:F$14097),4,0)</f>
        <v>104.95</v>
      </c>
      <c r="I51" s="94" t="n">
        <f aca="false">IF(M$2="OUTROS",TRUNC($H$51*(1+G$7),2),ROUND($H$51*(1+G$7),2))</f>
        <v>128.96</v>
      </c>
      <c r="J51" s="95" t="n">
        <f aca="false">IF(M$2="OUTROS",TRUNC($I$51*$G$51,2),ROUND($I$51*$G$51,2))</f>
        <v>916.91</v>
      </c>
      <c r="K51" s="80"/>
      <c r="L51" s="97" t="s">
        <v>74</v>
      </c>
      <c r="M51" s="80" t="str">
        <f aca="false">$C$51</f>
        <v>4.4</v>
      </c>
      <c r="N51" s="19"/>
      <c r="O51" s="88"/>
      <c r="P51" s="19"/>
    </row>
    <row r="52" customFormat="false" ht="25.35" hidden="false" customHeight="false" outlineLevel="0" collapsed="false">
      <c r="B52" s="76"/>
      <c r="C52" s="89" t="s">
        <v>75</v>
      </c>
      <c r="D52" s="90" t="n">
        <v>96546</v>
      </c>
      <c r="E52" s="91" t="str">
        <f aca="false">VLOOKUP(D52,IF(LEFT(D52,3)="AMM",COMPOSIÇÕES!B$1:E$3713,'BANCO DE DADOS ABRIL SERV'!B$2:F$14097),2,0)</f>
        <v>ARMAÇÃO DE BLOCO, VIGA BALDRAME OU SAPATA UTILIZANDO AÇO CA-50 DE 10 MM - MONTAGEM. AF_06/2017</v>
      </c>
      <c r="F52" s="90" t="str">
        <f aca="false">VLOOKUP(D52,IF(LEFT(D52,3)="AMM",COMPOSIÇÕES!B$1:E$3713,'BANCO DE DADOS ABRIL SERV'!B$2:F$14097),3,0)</f>
        <v>KG</v>
      </c>
      <c r="G52" s="92" t="n">
        <v>368.8</v>
      </c>
      <c r="H52" s="93" t="n">
        <f aca="false">VLOOKUP(D52,IF(LEFT(D52,3)="AMM",COMPOSIÇÕES!B$1:E$3713,'BANCO DE DADOS ABRIL SERV'!B$2:F$14097),4,0)</f>
        <v>8.31</v>
      </c>
      <c r="I52" s="94" t="n">
        <f aca="false">IF(M$2="OUTROS",TRUNC($H$52*(1+G$7),2),ROUND($H$52*(1+G$7),2))</f>
        <v>10.21</v>
      </c>
      <c r="J52" s="95" t="n">
        <f aca="false">IF(M$2="OUTROS",TRUNC($I$52*$G$52,2),ROUND($I$52*$G$52,2))</f>
        <v>3765.45</v>
      </c>
      <c r="K52" s="80"/>
      <c r="L52" s="97" t="s">
        <v>76</v>
      </c>
      <c r="M52" s="80" t="str">
        <f aca="false">$C$52</f>
        <v>4.5</v>
      </c>
      <c r="N52" s="19"/>
      <c r="O52" s="88"/>
      <c r="P52" s="19"/>
    </row>
    <row r="53" customFormat="false" ht="25.35" hidden="false" customHeight="false" outlineLevel="0" collapsed="false">
      <c r="B53" s="76"/>
      <c r="C53" s="89" t="s">
        <v>77</v>
      </c>
      <c r="D53" s="90" t="n">
        <v>96544</v>
      </c>
      <c r="E53" s="91" t="str">
        <f aca="false">VLOOKUP(D53,IF(LEFT(D53,3)="AMM",COMPOSIÇÕES!B$1:E$3713,'BANCO DE DADOS ABRIL SERV'!B$2:F$14097),2,0)</f>
        <v>ARMAÇÃO DE BLOCO, VIGA BALDRAME OU SAPATA UTILIZANDO AÇO CA-50 DE 6,3 MM - MONTAGEM. AF_06/2017</v>
      </c>
      <c r="F53" s="90" t="str">
        <f aca="false">VLOOKUP(D53,IF(LEFT(D53,3)="AMM",COMPOSIÇÕES!B$1:E$3713,'BANCO DE DADOS ABRIL SERV'!B$2:F$14097),3,0)</f>
        <v>KG</v>
      </c>
      <c r="G53" s="92" t="n">
        <v>154.7</v>
      </c>
      <c r="H53" s="93" t="n">
        <f aca="false">VLOOKUP(D53,IF(LEFT(D53,3)="AMM",COMPOSIÇÕES!B$1:E$3713,'BANCO DE DADOS ABRIL SERV'!B$2:F$14097),4,0)</f>
        <v>10.65</v>
      </c>
      <c r="I53" s="94" t="n">
        <f aca="false">IF(M$2="OUTROS",TRUNC($H$53*(1+G$7),2),ROUND($H$53*(1+G$7),2))</f>
        <v>13.09</v>
      </c>
      <c r="J53" s="95" t="n">
        <f aca="false">IF(M$2="OUTROS",TRUNC($I$53*$G$53,2),ROUND($I$53*$G$53,2))</f>
        <v>2025.02</v>
      </c>
      <c r="K53" s="80"/>
      <c r="L53" s="97"/>
      <c r="M53" s="80"/>
      <c r="N53" s="19"/>
      <c r="O53" s="88"/>
      <c r="P53" s="19"/>
    </row>
    <row r="54" customFormat="false" ht="25.35" hidden="false" customHeight="false" outlineLevel="0" collapsed="false">
      <c r="B54" s="76"/>
      <c r="C54" s="89" t="s">
        <v>78</v>
      </c>
      <c r="D54" s="90" t="n">
        <v>96543</v>
      </c>
      <c r="E54" s="91" t="str">
        <f aca="false">VLOOKUP(D54,IF(LEFT(D54,3)="AMM",COMPOSIÇÕES!B$1:E$3713,'BANCO DE DADOS ABRIL SERV'!B$2:F$14097),2,0)</f>
        <v>ARMAÇÃO DE BLOCO, VIGA BALDRAME E SAPATA UTILIZANDO AÇO CA-60 DE 5 MM - MONTAGEM. AF_06/2017</v>
      </c>
      <c r="F54" s="90" t="str">
        <f aca="false">VLOOKUP(D54,IF(LEFT(D54,3)="AMM",COMPOSIÇÕES!B$1:E$3713,'BANCO DE DADOS ABRIL SERV'!B$2:F$14097),3,0)</f>
        <v>KG</v>
      </c>
      <c r="G54" s="92" t="n">
        <v>66.2</v>
      </c>
      <c r="H54" s="93" t="n">
        <f aca="false">VLOOKUP(D54,IF(LEFT(D54,3)="AMM",COMPOSIÇÕES!B$1:E$3713,'BANCO DE DADOS ABRIL SERV'!B$2:F$14097),4,0)</f>
        <v>12.32</v>
      </c>
      <c r="I54" s="94" t="n">
        <f aca="false">IF(M$2="OUTROS",TRUNC($H$54*(1+G$7),2),ROUND($H$54*(1+G$7),2))</f>
        <v>15.14</v>
      </c>
      <c r="J54" s="95" t="n">
        <f aca="false">IF(M$2="OUTROS",TRUNC($I$54*$G$54,2),ROUND($I$54*$G$54,2))</f>
        <v>1002.27</v>
      </c>
      <c r="K54" s="80"/>
      <c r="L54" s="97"/>
      <c r="M54" s="80"/>
      <c r="N54" s="19"/>
      <c r="O54" s="88"/>
      <c r="P54" s="19"/>
    </row>
    <row r="55" customFormat="false" ht="16.5" hidden="false" customHeight="true" outlineLevel="0" collapsed="false">
      <c r="B55" s="76"/>
      <c r="C55" s="107" t="s">
        <v>79</v>
      </c>
      <c r="D55" s="107"/>
      <c r="E55" s="107"/>
      <c r="F55" s="107"/>
      <c r="G55" s="107"/>
      <c r="H55" s="107"/>
      <c r="I55" s="107"/>
      <c r="J55" s="107"/>
      <c r="K55" s="80"/>
      <c r="L55" s="108"/>
      <c r="M55" s="88"/>
      <c r="N55" s="19"/>
      <c r="O55" s="88"/>
      <c r="P55" s="19"/>
    </row>
    <row r="56" customFormat="false" ht="25.35" hidden="false" customHeight="false" outlineLevel="0" collapsed="false">
      <c r="B56" s="76"/>
      <c r="C56" s="89" t="s">
        <v>80</v>
      </c>
      <c r="D56" s="90" t="n">
        <v>94971</v>
      </c>
      <c r="E56" s="91" t="str">
        <f aca="false">VLOOKUP(D56,IF(LEFT(D56,3)="AMM",COMPOSIÇÕES!B$1:E$3713,'BANCO DE DADOS ABRIL SERV'!B$2:F$14097),2,0)</f>
        <v>CONCRETO FCK = 25MPA, TRAÇO 1:2,3:2,7 (CIMENTO/ AREIA MÉDIA/ BRITA 1)  - PREPARO MECÂNICO COM BETONEIRA 600 L. AF_07/2016</v>
      </c>
      <c r="F56" s="90" t="str">
        <f aca="false">VLOOKUP(D56,IF(LEFT(D56,3)="AMM",COMPOSIÇÕES!B$1:E$3713,'BANCO DE DADOS ABRIL SERV'!B$2:F$14097),3,0)</f>
        <v>M3</v>
      </c>
      <c r="G56" s="92" t="n">
        <v>5.02</v>
      </c>
      <c r="H56" s="93" t="n">
        <f aca="false">VLOOKUP(D56,IF(LEFT(D56,3)="AMM",COMPOSIÇÕES!B$1:E$3713,'BANCO DE DADOS ABRIL SERV'!B$2:F$14097),4,0)</f>
        <v>318.33</v>
      </c>
      <c r="I56" s="94" t="n">
        <f aca="false">IF(M$2="OUTROS",TRUNC($H$56*(1+G$7),2),ROUND($H$56*(1+G$7),2))</f>
        <v>391.16</v>
      </c>
      <c r="J56" s="95" t="n">
        <f aca="false">IF(M$2="OUTROS",TRUNC($I$56*$G$56,2),ROUND($I$56*$G$56,2))</f>
        <v>1963.62</v>
      </c>
      <c r="K56" s="80"/>
      <c r="L56" s="97" t="s">
        <v>74</v>
      </c>
      <c r="M56" s="80" t="str">
        <f aca="false">$C$56</f>
        <v>4.9</v>
      </c>
      <c r="N56" s="19"/>
      <c r="O56" s="88"/>
      <c r="P56" s="19"/>
    </row>
    <row r="57" customFormat="false" ht="15" hidden="false" customHeight="false" outlineLevel="0" collapsed="false">
      <c r="B57" s="76"/>
      <c r="C57" s="89" t="s">
        <v>81</v>
      </c>
      <c r="D57" s="90" t="s">
        <v>73</v>
      </c>
      <c r="E57" s="91" t="str">
        <f aca="false">VLOOKUP(D57,IF(LEFT(D57,3)="AMM",COMPOSIÇÕES!B$1:E$3713,'BANCO DE DADOS ABRIL SERV'!B$2:F$14097),2,0)</f>
        <v>LANCAMENTO/APLICACAO MANUAL DE CONCRETO EM FUNDACOES</v>
      </c>
      <c r="F57" s="90" t="str">
        <f aca="false">VLOOKUP(D57,IF(LEFT(D57,3)="AMM",COMPOSIÇÕES!B$1:E$3713,'BANCO DE DADOS ABRIL SERV'!B$2:F$14097),3,0)</f>
        <v>M3</v>
      </c>
      <c r="G57" s="92" t="n">
        <v>5.02</v>
      </c>
      <c r="H57" s="93" t="n">
        <f aca="false">VLOOKUP(D57,IF(LEFT(D57,3)="AMM",COMPOSIÇÕES!B$1:E$3713,'BANCO DE DADOS ABRIL SERV'!B$2:F$14097),4,0)</f>
        <v>104.95</v>
      </c>
      <c r="I57" s="94" t="n">
        <f aca="false">IF(M$2="OUTROS",TRUNC($H$57*(1+G$7),2),ROUND($H$57*(1+G$7),2))</f>
        <v>128.96</v>
      </c>
      <c r="J57" s="95" t="n">
        <f aca="false">IF(M$2="OUTROS",TRUNC($I$57*$G$57,2),ROUND($I$57*$G$57,2))</f>
        <v>647.38</v>
      </c>
      <c r="K57" s="80"/>
      <c r="L57" s="97" t="s">
        <v>76</v>
      </c>
      <c r="M57" s="80" t="str">
        <f aca="false">$C$57</f>
        <v>4.10</v>
      </c>
      <c r="N57" s="19"/>
      <c r="O57" s="88"/>
      <c r="P57" s="19"/>
    </row>
    <row r="58" customFormat="false" ht="25.35" hidden="false" customHeight="false" outlineLevel="0" collapsed="false">
      <c r="B58" s="76"/>
      <c r="C58" s="89" t="s">
        <v>82</v>
      </c>
      <c r="D58" s="90" t="n">
        <v>96544</v>
      </c>
      <c r="E58" s="91" t="str">
        <f aca="false">VLOOKUP(D58,IF(LEFT(D58,3)="AMM",COMPOSIÇÕES!B$1:E$3713,'BANCO DE DADOS ABRIL SERV'!B$2:F$14097),2,0)</f>
        <v>ARMAÇÃO DE BLOCO, VIGA BALDRAME OU SAPATA UTILIZANDO AÇO CA-50 DE 6,3 MM - MONTAGEM. AF_06/2017</v>
      </c>
      <c r="F58" s="90" t="str">
        <f aca="false">VLOOKUP(D58,IF(LEFT(D58,3)="AMM",COMPOSIÇÕES!B$1:E$3713,'BANCO DE DADOS ABRIL SERV'!B$2:F$14097),3,0)</f>
        <v>KG</v>
      </c>
      <c r="G58" s="92" t="n">
        <v>89.8</v>
      </c>
      <c r="H58" s="93" t="n">
        <f aca="false">VLOOKUP(D58,IF(LEFT(D58,3)="AMM",COMPOSIÇÕES!B$1:E$3713,'BANCO DE DADOS ABRIL SERV'!B$2:F$14097),4,0)</f>
        <v>10.65</v>
      </c>
      <c r="I58" s="94" t="n">
        <f aca="false">IF(M$2="OUTROS",TRUNC(H58*(1+G$7),2),ROUND(H58*(1+G$7),2))</f>
        <v>13.09</v>
      </c>
      <c r="J58" s="95" t="n">
        <f aca="false">IF(M$2="OUTROS",TRUNC(I58*G58,2),ROUND(I58*G58,2))</f>
        <v>1175.48</v>
      </c>
      <c r="K58" s="80"/>
      <c r="L58" s="97"/>
      <c r="M58" s="80"/>
      <c r="N58" s="19"/>
      <c r="O58" s="88"/>
      <c r="P58" s="19"/>
    </row>
    <row r="59" customFormat="false" ht="25.35" hidden="false" customHeight="false" outlineLevel="0" collapsed="false">
      <c r="B59" s="76"/>
      <c r="C59" s="89" t="s">
        <v>83</v>
      </c>
      <c r="D59" s="90" t="n">
        <v>96545</v>
      </c>
      <c r="E59" s="91" t="str">
        <f aca="false">VLOOKUP(D59,IF(LEFT(D59,3)="AMM",COMPOSIÇÕES!B$1:E$3713,'BANCO DE DADOS ABRIL SERV'!B$2:F$14097),2,0)</f>
        <v>ARMAÇÃO DE BLOCO, VIGA BALDRAME OU SAPATA UTILIZANDO AÇO CA-50 DE 8 MM - MONTAGEM. AF_06/2017</v>
      </c>
      <c r="F59" s="90" t="str">
        <f aca="false">VLOOKUP(D59,IF(LEFT(D59,3)="AMM",COMPOSIÇÕES!B$1:E$3713,'BANCO DE DADOS ABRIL SERV'!B$2:F$14097),3,0)</f>
        <v>KG</v>
      </c>
      <c r="G59" s="92" t="n">
        <v>94</v>
      </c>
      <c r="H59" s="93" t="n">
        <f aca="false">VLOOKUP(D59,IF(LEFT(D59,3)="AMM",COMPOSIÇÕES!B$1:E$3713,'BANCO DE DADOS ABRIL SERV'!B$2:F$14097),4,0)</f>
        <v>10.2</v>
      </c>
      <c r="I59" s="94" t="n">
        <f aca="false">IF(M$2="OUTROS",TRUNC(H59*(1+G$7),2),ROUND(H59*(1+G$7),2))</f>
        <v>12.53</v>
      </c>
      <c r="J59" s="95" t="n">
        <f aca="false">IF(M$2="OUTROS",TRUNC(I59*G59,2),ROUND(I59*G59,2))</f>
        <v>1177.82</v>
      </c>
      <c r="K59" s="80"/>
      <c r="L59" s="97"/>
      <c r="M59" s="80"/>
      <c r="N59" s="19"/>
      <c r="O59" s="88"/>
      <c r="P59" s="19"/>
    </row>
    <row r="60" customFormat="false" ht="25.35" hidden="false" customHeight="false" outlineLevel="0" collapsed="false">
      <c r="B60" s="76"/>
      <c r="C60" s="89" t="s">
        <v>84</v>
      </c>
      <c r="D60" s="90" t="n">
        <v>96546</v>
      </c>
      <c r="E60" s="91" t="str">
        <f aca="false">VLOOKUP(D60,IF(LEFT(D60,3)="AMM",COMPOSIÇÕES!B$1:E$3713,'BANCO DE DADOS ABRIL SERV'!B$2:F$14097),2,0)</f>
        <v>ARMAÇÃO DE BLOCO, VIGA BALDRAME OU SAPATA UTILIZANDO AÇO CA-50 DE 10 MM - MONTAGEM. AF_06/2017</v>
      </c>
      <c r="F60" s="90" t="str">
        <f aca="false">VLOOKUP(D60,IF(LEFT(D60,3)="AMM",COMPOSIÇÕES!B$1:E$3713,'BANCO DE DADOS ABRIL SERV'!B$2:F$14097),3,0)</f>
        <v>KG</v>
      </c>
      <c r="G60" s="92" t="n">
        <v>3.6</v>
      </c>
      <c r="H60" s="93" t="n">
        <f aca="false">VLOOKUP(D60,IF(LEFT(D60,3)="AMM",COMPOSIÇÕES!B$1:E$3713,'BANCO DE DADOS ABRIL SERV'!B$2:F$14097),4,0)</f>
        <v>8.31</v>
      </c>
      <c r="I60" s="94" t="n">
        <f aca="false">IF(M$2="OUTROS",TRUNC(H60*(1+G$7),2),ROUND(H60*(1+G$7),2))</f>
        <v>10.21</v>
      </c>
      <c r="J60" s="95" t="n">
        <f aca="false">IF(M$2="OUTROS",TRUNC(I60*G60,2),ROUND(I60*G60,2))</f>
        <v>36.76</v>
      </c>
      <c r="K60" s="80"/>
      <c r="L60" s="97"/>
      <c r="M60" s="80"/>
      <c r="N60" s="19"/>
      <c r="O60" s="88"/>
      <c r="P60" s="19"/>
    </row>
    <row r="61" customFormat="false" ht="25.35" hidden="false" customHeight="false" outlineLevel="0" collapsed="false">
      <c r="B61" s="76"/>
      <c r="C61" s="89" t="s">
        <v>85</v>
      </c>
      <c r="D61" s="90" t="n">
        <v>96543</v>
      </c>
      <c r="E61" s="91" t="str">
        <f aca="false">VLOOKUP(D61,IF(LEFT(D61,3)="AMM",COMPOSIÇÕES!B$1:E$3713,'BANCO DE DADOS ABRIL SERV'!B$2:F$14097),2,0)</f>
        <v>ARMAÇÃO DE BLOCO, VIGA BALDRAME E SAPATA UTILIZANDO AÇO CA-60 DE 5 MM - MONTAGEM. AF_06/2017</v>
      </c>
      <c r="F61" s="90" t="str">
        <f aca="false">VLOOKUP(D61,IF(LEFT(D61,3)="AMM",COMPOSIÇÕES!B$1:E$3713,'BANCO DE DADOS ABRIL SERV'!B$2:F$14097),3,0)</f>
        <v>KG</v>
      </c>
      <c r="G61" s="92" t="n">
        <v>93.9</v>
      </c>
      <c r="H61" s="93" t="n">
        <f aca="false">VLOOKUP(D61,IF(LEFT(D61,3)="AMM",COMPOSIÇÕES!B$1:E$3713,'BANCO DE DADOS ABRIL SERV'!B$2:F$14097),4,0)</f>
        <v>12.32</v>
      </c>
      <c r="I61" s="94" t="n">
        <f aca="false">IF(M$2="OUTROS",TRUNC($H$61*(1+G$7),2),ROUND($H$61*(1+G$7),2))</f>
        <v>15.14</v>
      </c>
      <c r="J61" s="95" t="n">
        <f aca="false">IF(M$2="OUTROS",TRUNC($I$61*$G$61,2),ROUND($I$61*$G$61,2))</f>
        <v>1421.65</v>
      </c>
      <c r="K61" s="80"/>
      <c r="L61" s="97"/>
      <c r="M61" s="80"/>
      <c r="N61" s="19"/>
      <c r="O61" s="88"/>
      <c r="P61" s="19"/>
    </row>
    <row r="62" customFormat="false" ht="16.5" hidden="false" customHeight="true" outlineLevel="0" collapsed="false">
      <c r="B62" s="76"/>
      <c r="C62" s="107" t="s">
        <v>86</v>
      </c>
      <c r="D62" s="107"/>
      <c r="E62" s="107"/>
      <c r="F62" s="107"/>
      <c r="G62" s="107"/>
      <c r="H62" s="107"/>
      <c r="I62" s="107"/>
      <c r="J62" s="107"/>
      <c r="K62" s="80"/>
      <c r="L62" s="108"/>
      <c r="M62" s="88"/>
      <c r="N62" s="19"/>
      <c r="O62" s="88"/>
      <c r="P62" s="19"/>
    </row>
    <row r="63" customFormat="false" ht="38.05" hidden="false" customHeight="false" outlineLevel="0" collapsed="false">
      <c r="B63" s="76"/>
      <c r="C63" s="89" t="s">
        <v>84</v>
      </c>
      <c r="D63" s="90" t="n">
        <v>92430</v>
      </c>
      <c r="E63" s="91" t="str">
        <f aca="false">VLOOKUP(D63,IF(LEFT(D63,3)="AMM",COMPOSIÇÕES!B$1:E$3713,'BANCO DE DADOS ABRIL SERV'!B$2:F$14097),2,0)</f>
        <v>MONTAGEM E DESMONTAGEM DE FÔRMA DE PILARES RETANGULARES E ESTRUTURAS SIMILARES COM ÁREA MÉDIA DAS SEÇÕES MENOR OU IGUAL A 0,25 M², PÉ-DIREITO SIMPLES, EM CHAPA DE MADEIRA COMPENSADA PLASTIFICADA, 10 UTILIZAÇÕES. AF_12/2015</v>
      </c>
      <c r="F63" s="90" t="str">
        <f aca="false">VLOOKUP(D63,IF(LEFT(D63,3)="AMM",COMPOSIÇÕES!B$1:E$3713,'BANCO DE DADOS ABRIL SERV'!B$2:F$14097),3,0)</f>
        <v>M2</v>
      </c>
      <c r="G63" s="92" t="n">
        <v>112.96</v>
      </c>
      <c r="H63" s="93" t="n">
        <f aca="false">VLOOKUP(D63,IF(LEFT(D63,3)="AMM",COMPOSIÇÕES!B$1:E$3713,'BANCO DE DADOS ABRIL SERV'!B$2:F$14097),4,0)</f>
        <v>42.76</v>
      </c>
      <c r="I63" s="94" t="n">
        <f aca="false">IF(M$2="OUTROS",TRUNC(H63*(1+G$7),2),ROUND(H63*(1+G$7),2))</f>
        <v>52.54</v>
      </c>
      <c r="J63" s="95" t="n">
        <f aca="false">IF(M$2="OUTROS",TRUNC(I63*G63,2),ROUND(I63*G63,2))</f>
        <v>5934.92</v>
      </c>
      <c r="K63" s="80"/>
      <c r="L63" s="97" t="s">
        <v>71</v>
      </c>
      <c r="M63" s="80" t="str">
        <f aca="false">$C$63</f>
        <v>4.13</v>
      </c>
      <c r="N63" s="19"/>
      <c r="O63" s="88"/>
      <c r="P63" s="19"/>
    </row>
    <row r="64" customFormat="false" ht="25.35" hidden="false" customHeight="false" outlineLevel="0" collapsed="false">
      <c r="B64" s="76"/>
      <c r="C64" s="89" t="s">
        <v>85</v>
      </c>
      <c r="D64" s="90" t="n">
        <v>92718</v>
      </c>
      <c r="E64" s="91" t="str">
        <f aca="false">VLOOKUP(D64,IF(LEFT(D64,3)="AMM",COMPOSIÇÕES!B$1:E$3713,'BANCO DE DADOS ABRIL SERV'!B$2:F$14097),2,0)</f>
        <v>CONCRETAGEM DE PILARES, FCK = 25 MPA,  COM USO DE BALDES EM EDIFICAÇÃO COM SEÇÃO MÉDIA DE PILARES MENOR OU IGUAL A 0,25 M² - LANÇAMENTO, ADENSAMENTO E ACABAMENTO. AF_12/2015</v>
      </c>
      <c r="F64" s="90" t="str">
        <f aca="false">VLOOKUP(D64,IF(LEFT(D64,3)="AMM",COMPOSIÇÕES!B$1:E$3713,'BANCO DE DADOS ABRIL SERV'!B$2:F$14097),3,0)</f>
        <v>M3</v>
      </c>
      <c r="G64" s="92" t="n">
        <v>5.32</v>
      </c>
      <c r="H64" s="93" t="n">
        <f aca="false">VLOOKUP(D64,IF(LEFT(D64,3)="AMM",COMPOSIÇÕES!B$1:E$3713,'BANCO DE DADOS ABRIL SERV'!B$2:F$14097),4,0)</f>
        <v>537.95</v>
      </c>
      <c r="I64" s="94" t="n">
        <f aca="false">IF(M$2="OUTROS",TRUNC($H$64*(1+G$7),2),ROUND($H$64*(1+G$7),2))</f>
        <v>661.03</v>
      </c>
      <c r="J64" s="95" t="n">
        <f aca="false">IF(M$2="OUTROS",TRUNC($I$64*$G$64,2),ROUND($I$64*$G$64,2))</f>
        <v>3516.68</v>
      </c>
      <c r="K64" s="80"/>
      <c r="L64" s="97" t="s">
        <v>74</v>
      </c>
      <c r="M64" s="80" t="str">
        <f aca="false">$C$64</f>
        <v>4.14</v>
      </c>
      <c r="N64" s="19"/>
      <c r="O64" s="88"/>
      <c r="P64" s="19"/>
    </row>
    <row r="65" customFormat="false" ht="25.35" hidden="false" customHeight="false" outlineLevel="0" collapsed="false">
      <c r="B65" s="76"/>
      <c r="C65" s="89" t="s">
        <v>87</v>
      </c>
      <c r="D65" s="90" t="n">
        <v>92775</v>
      </c>
      <c r="E65" s="91" t="str">
        <f aca="false">VLOOKUP(D65,IF(LEFT(D65,3)="AMM",COMPOSIÇÕES!B$1:E$3713,'BANCO DE DADOS ABRIL SERV'!B$2:F$14097),2,0)</f>
        <v>ARMAÇÃO DE PILAR OU VIGA DE UMA ESTRUTURA CONVENCIONAL DE CONCRETO ARMADO EM UMA EDIFICAÇÃO TÉRREA OU SOBRADO UTILIZANDO AÇO CA-60 DE 5,0 MM - MONTAGEM. AF_12/2015</v>
      </c>
      <c r="F65" s="90" t="str">
        <f aca="false">VLOOKUP(D65,IF(LEFT(D65,3)="AMM",COMPOSIÇÕES!B$1:E$3713,'BANCO DE DADOS ABRIL SERV'!B$2:F$14097),3,0)</f>
        <v>KG</v>
      </c>
      <c r="G65" s="92" t="n">
        <v>142.4</v>
      </c>
      <c r="H65" s="93" t="n">
        <f aca="false">VLOOKUP(D65,IF(LEFT(D65,3)="AMM",COMPOSIÇÕES!B$1:E$3713,'BANCO DE DADOS ABRIL SERV'!B$2:F$14097),4,0)</f>
        <v>12.39</v>
      </c>
      <c r="I65" s="94" t="n">
        <f aca="false">IF(M$2="OUTROS",TRUNC($H$65*(1+G$7),2),ROUND($H$65*(1+G$7),2))</f>
        <v>15.22</v>
      </c>
      <c r="J65" s="95" t="n">
        <f aca="false">IF(M$2="OUTROS",TRUNC($I$65*$G$65,2),ROUND($I$65*$G$65,2))</f>
        <v>2167.33</v>
      </c>
      <c r="K65" s="80"/>
      <c r="L65" s="97" t="s">
        <v>76</v>
      </c>
      <c r="M65" s="80" t="str">
        <f aca="false">$C$65</f>
        <v>4.15</v>
      </c>
      <c r="N65" s="19"/>
      <c r="O65" s="88"/>
      <c r="P65" s="19"/>
    </row>
    <row r="66" customFormat="false" ht="25.35" hidden="false" customHeight="false" outlineLevel="0" collapsed="false">
      <c r="B66" s="76"/>
      <c r="C66" s="89" t="s">
        <v>88</v>
      </c>
      <c r="D66" s="90" t="n">
        <v>92778</v>
      </c>
      <c r="E66" s="91" t="str">
        <f aca="false">VLOOKUP(D66,IF(LEFT(D66,3)="AMM",COMPOSIÇÕES!B$1:E$3713,'BANCO DE DADOS ABRIL SERV'!B$2:F$14097),2,0)</f>
        <v>ARMAÇÃO DE PILAR OU VIGA DE UMA ESTRUTURA CONVENCIONAL DE CONCRETO ARMADO EM UMA EDIFICAÇÃO TÉRREA OU SOBRADO UTILIZANDO AÇO CA-50 DE 10,0 MM - MONTAGEM. AF_12/2015</v>
      </c>
      <c r="F66" s="90" t="str">
        <f aca="false">VLOOKUP(D66,IF(LEFT(D66,3)="AMM",COMPOSIÇÕES!B$1:E$3713,'BANCO DE DADOS ABRIL SERV'!B$2:F$14097),3,0)</f>
        <v>KG</v>
      </c>
      <c r="G66" s="92" t="n">
        <v>667.7</v>
      </c>
      <c r="H66" s="93" t="n">
        <f aca="false">VLOOKUP(D66,IF(LEFT(D66,3)="AMM",COMPOSIÇÕES!B$1:E$3713,'BANCO DE DADOS ABRIL SERV'!B$2:F$14097),4,0)</f>
        <v>8.25</v>
      </c>
      <c r="I66" s="94" t="n">
        <f aca="false">IF(M$2="OUTROS",TRUNC($H$66*(1+G$7),2),ROUND($H$66*(1+G$7),2))</f>
        <v>10.14</v>
      </c>
      <c r="J66" s="95" t="n">
        <f aca="false">IF(M$2="OUTROS",TRUNC($I$66*$G$66,2),ROUND($I$66*$G$66,2))</f>
        <v>6770.48</v>
      </c>
      <c r="K66" s="80"/>
      <c r="L66" s="97"/>
      <c r="M66" s="80"/>
      <c r="N66" s="19"/>
      <c r="O66" s="88"/>
      <c r="P66" s="19"/>
    </row>
    <row r="67" customFormat="false" ht="16.5" hidden="false" customHeight="true" outlineLevel="0" collapsed="false">
      <c r="B67" s="76"/>
      <c r="C67" s="107" t="s">
        <v>89</v>
      </c>
      <c r="D67" s="107"/>
      <c r="E67" s="107"/>
      <c r="F67" s="107"/>
      <c r="G67" s="107"/>
      <c r="H67" s="107"/>
      <c r="I67" s="107"/>
      <c r="J67" s="107"/>
      <c r="K67" s="80"/>
      <c r="L67" s="108"/>
      <c r="M67" s="88"/>
      <c r="N67" s="19"/>
      <c r="O67" s="88"/>
      <c r="P67" s="19"/>
    </row>
    <row r="68" customFormat="false" ht="25.35" hidden="false" customHeight="false" outlineLevel="0" collapsed="false">
      <c r="B68" s="76"/>
      <c r="C68" s="89" t="s">
        <v>90</v>
      </c>
      <c r="D68" s="90" t="n">
        <v>94971</v>
      </c>
      <c r="E68" s="91" t="str">
        <f aca="false">VLOOKUP(D68,IF(LEFT(D68,3)="AMM",COMPOSIÇÕES!B$1:E$3713,'BANCO DE DADOS ABRIL SERV'!B$2:F$14097),2,0)</f>
        <v>CONCRETO FCK = 25MPA, TRAÇO 1:2,3:2,7 (CIMENTO/ AREIA MÉDIA/ BRITA 1)  - PREPARO MECÂNICO COM BETONEIRA 600 L. AF_07/2016</v>
      </c>
      <c r="F68" s="90" t="str">
        <f aca="false">VLOOKUP(D68,IF(LEFT(D68,3)="AMM",COMPOSIÇÕES!B$1:E$3713,'BANCO DE DADOS ABRIL SERV'!B$2:F$14097),3,0)</f>
        <v>M3</v>
      </c>
      <c r="G68" s="92" t="n">
        <v>5.02</v>
      </c>
      <c r="H68" s="93" t="n">
        <f aca="false">VLOOKUP(D68,IF(LEFT(D68,3)="AMM",COMPOSIÇÕES!B$1:E$3713,'BANCO DE DADOS ABRIL SERV'!B$2:F$14097),4,0)</f>
        <v>318.33</v>
      </c>
      <c r="I68" s="94" t="n">
        <f aca="false">IF(M$2="OUTROS",TRUNC(H68*(1+G$7),2),ROUND(H68*(1+G$7),2))</f>
        <v>391.16</v>
      </c>
      <c r="J68" s="95" t="n">
        <f aca="false">IF(M$2="OUTROS",TRUNC(I68*G68,2),ROUND(I68*G68,2))</f>
        <v>1963.62</v>
      </c>
      <c r="K68" s="80"/>
      <c r="L68" s="97" t="s">
        <v>71</v>
      </c>
      <c r="M68" s="80" t="str">
        <f aca="false">$C$63</f>
        <v>4.13</v>
      </c>
      <c r="N68" s="19"/>
      <c r="O68" s="88"/>
      <c r="P68" s="19"/>
    </row>
    <row r="69" customFormat="false" ht="25.35" hidden="false" customHeight="false" outlineLevel="0" collapsed="false">
      <c r="B69" s="76"/>
      <c r="C69" s="89" t="s">
        <v>91</v>
      </c>
      <c r="D69" s="90" t="n">
        <v>92873</v>
      </c>
      <c r="E69" s="91" t="str">
        <f aca="false">VLOOKUP(D69,IF(LEFT(D69,3)="AMM",COMPOSIÇÕES!B$1:E$3713,'BANCO DE DADOS ABRIL SERV'!B$2:F$14097),2,0)</f>
        <v>LANÇAMENTO COM USO DE BALDES, ADENSAMENTO E ACABAMENTO DE CONCRETO EM ESTRUTURAS. AF_12/2015</v>
      </c>
      <c r="F69" s="90" t="str">
        <f aca="false">VLOOKUP(D69,IF(LEFT(D69,3)="AMM",COMPOSIÇÕES!B$1:E$3713,'BANCO DE DADOS ABRIL SERV'!B$2:F$14097),3,0)</f>
        <v>M3</v>
      </c>
      <c r="G69" s="92" t="n">
        <v>5.02</v>
      </c>
      <c r="H69" s="93" t="n">
        <f aca="false">VLOOKUP(D69,IF(LEFT(D69,3)="AMM",COMPOSIÇÕES!B$1:E$3713,'BANCO DE DADOS ABRIL SERV'!B$2:F$14097),4,0)</f>
        <v>162.69</v>
      </c>
      <c r="I69" s="94" t="n">
        <f aca="false">IF(M$2="OUTROS",TRUNC(H69*(1+G$7),2),ROUND(H69*(1+G$7),2))</f>
        <v>199.91</v>
      </c>
      <c r="J69" s="95" t="n">
        <f aca="false">IF(M$2="OUTROS",TRUNC(I69*G69,2),ROUND(I69*G69,2))</f>
        <v>1003.55</v>
      </c>
      <c r="K69" s="80"/>
      <c r="L69" s="97"/>
      <c r="M69" s="80"/>
      <c r="N69" s="19"/>
      <c r="O69" s="88"/>
      <c r="P69" s="19"/>
    </row>
    <row r="70" customFormat="false" ht="25.35" hidden="false" customHeight="false" outlineLevel="0" collapsed="false">
      <c r="B70" s="76"/>
      <c r="C70" s="89" t="s">
        <v>92</v>
      </c>
      <c r="D70" s="90" t="n">
        <v>92456</v>
      </c>
      <c r="E70" s="91" t="str">
        <f aca="false">VLOOKUP(D70,IF(LEFT(D70,3)="AMM",COMPOSIÇÕES!B$1:E$3713,'BANCO DE DADOS ABRIL SERV'!B$2:F$14097),2,0)</f>
        <v>MONTAGEM E DESMONTAGEM DE FÔRMA DE VIGA, ESCORAMENTO METÁLICO, PÉ-DIREITO SIMPLES, EM CHAPA DE MADEIRA RESINADA, 4 UTILIZAÇÕES. AF_12/2015</v>
      </c>
      <c r="F70" s="90" t="str">
        <f aca="false">VLOOKUP(D70,IF(LEFT(D70,3)="AMM",COMPOSIÇÕES!B$1:E$3713,'BANCO DE DADOS ABRIL SERV'!B$2:F$14097),3,0)</f>
        <v>M2</v>
      </c>
      <c r="G70" s="92" t="n">
        <v>83.68</v>
      </c>
      <c r="H70" s="93" t="n">
        <f aca="false">VLOOKUP(D70,IF(LEFT(D70,3)="AMM",COMPOSIÇÕES!B$1:E$3713,'BANCO DE DADOS ABRIL SERV'!B$2:F$14097),4,0)</f>
        <v>90.7</v>
      </c>
      <c r="I70" s="94" t="n">
        <f aca="false">IF(M$2="OUTROS",TRUNC(H70*(1+G$7),2),ROUND(H70*(1+G$7),2))</f>
        <v>111.45</v>
      </c>
      <c r="J70" s="95" t="n">
        <f aca="false">IF(M$2="OUTROS",TRUNC(I70*G70,2),ROUND(I70*G70,2))</f>
        <v>9326.14</v>
      </c>
      <c r="K70" s="80"/>
      <c r="L70" s="97"/>
      <c r="M70" s="80"/>
      <c r="N70" s="19"/>
      <c r="O70" s="88"/>
      <c r="P70" s="19"/>
    </row>
    <row r="71" customFormat="false" ht="25.35" hidden="false" customHeight="false" outlineLevel="0" collapsed="false">
      <c r="B71" s="76"/>
      <c r="C71" s="89" t="s">
        <v>93</v>
      </c>
      <c r="D71" s="90" t="n">
        <v>92775</v>
      </c>
      <c r="E71" s="91" t="str">
        <f aca="false">VLOOKUP(D71,IF(LEFT(D71,3)="AMM",COMPOSIÇÕES!B$1:E$3713,'BANCO DE DADOS ABRIL SERV'!B$2:F$14097),2,0)</f>
        <v>ARMAÇÃO DE PILAR OU VIGA DE UMA ESTRUTURA CONVENCIONAL DE CONCRETO ARMADO EM UMA EDIFICAÇÃO TÉRREA OU SOBRADO UTILIZANDO AÇO CA-60 DE 5,0 MM - MONTAGEM. AF_12/2015</v>
      </c>
      <c r="F71" s="90" t="str">
        <f aca="false">VLOOKUP(D71,IF(LEFT(D71,3)="AMM",COMPOSIÇÕES!B$1:E$3713,'BANCO DE DADOS ABRIL SERV'!B$2:F$14097),3,0)</f>
        <v>KG</v>
      </c>
      <c r="G71" s="92" t="n">
        <v>93.9</v>
      </c>
      <c r="H71" s="93" t="n">
        <f aca="false">VLOOKUP(D71,IF(LEFT(D71,3)="AMM",COMPOSIÇÕES!B$1:E$3713,'BANCO DE DADOS ABRIL SERV'!B$2:F$14097),4,0)</f>
        <v>12.39</v>
      </c>
      <c r="I71" s="94" t="n">
        <f aca="false">IF(M$2="OUTROS",TRUNC(H71*(1+G$7),2),ROUND(H71*(1+G$7),2))</f>
        <v>15.22</v>
      </c>
      <c r="J71" s="95" t="n">
        <f aca="false">IF(M$2="OUTROS",TRUNC(I71*G71,2),ROUND(I71*G71,2))</f>
        <v>1429.16</v>
      </c>
      <c r="K71" s="80"/>
      <c r="L71" s="97" t="s">
        <v>74</v>
      </c>
      <c r="M71" s="80" t="str">
        <f aca="false">$C$64</f>
        <v>4.14</v>
      </c>
      <c r="N71" s="19"/>
      <c r="O71" s="88"/>
      <c r="P71" s="19"/>
    </row>
    <row r="72" customFormat="false" ht="25.35" hidden="false" customHeight="false" outlineLevel="0" collapsed="false">
      <c r="B72" s="76"/>
      <c r="C72" s="89" t="s">
        <v>94</v>
      </c>
      <c r="D72" s="90" t="n">
        <v>92776</v>
      </c>
      <c r="E72" s="91" t="str">
        <f aca="false">VLOOKUP(D72,IF(LEFT(D72,3)="AMM",COMPOSIÇÕES!B$1:E$3713,'BANCO DE DADOS ABRIL SERV'!B$2:F$14097),2,0)</f>
        <v>ARMAÇÃO DE PILAR OU VIGA DE UMA ESTRUTURA CONVENCIONAL DE CONCRETO ARMADO EM UMA EDIFICAÇÃO TÉRREA OU SOBRADO UTILIZANDO AÇO CA-50 DE 6,3 MM - MONTAGEM. AF_12/2015</v>
      </c>
      <c r="F72" s="90" t="str">
        <f aca="false">VLOOKUP(D72,IF(LEFT(D72,3)="AMM",COMPOSIÇÕES!B$1:E$3713,'BANCO DE DADOS ABRIL SERV'!B$2:F$14097),3,0)</f>
        <v>KG</v>
      </c>
      <c r="G72" s="92" t="n">
        <v>92.2</v>
      </c>
      <c r="H72" s="93" t="n">
        <f aca="false">VLOOKUP(D72,IF(LEFT(D72,3)="AMM",COMPOSIÇÕES!B$1:E$3713,'BANCO DE DADOS ABRIL SERV'!B$2:F$14097),4,0)</f>
        <v>10.7</v>
      </c>
      <c r="I72" s="94" t="n">
        <f aca="false">IF(M$2="OUTROS",TRUNC(H72*(1+G$7),2),ROUND(H72*(1+G$7),2))</f>
        <v>13.15</v>
      </c>
      <c r="J72" s="95" t="n">
        <f aca="false">IF(M$2="OUTROS",TRUNC(I72*G72,2),ROUND(I72*G72,2))</f>
        <v>1212.43</v>
      </c>
      <c r="K72" s="80"/>
      <c r="L72" s="97" t="s">
        <v>76</v>
      </c>
      <c r="M72" s="80" t="str">
        <f aca="false">$C$65</f>
        <v>4.15</v>
      </c>
      <c r="N72" s="19"/>
      <c r="O72" s="88"/>
      <c r="P72" s="19"/>
    </row>
    <row r="73" customFormat="false" ht="25.35" hidden="false" customHeight="false" outlineLevel="0" collapsed="false">
      <c r="B73" s="76"/>
      <c r="C73" s="89" t="s">
        <v>95</v>
      </c>
      <c r="D73" s="90" t="n">
        <v>92777</v>
      </c>
      <c r="E73" s="91" t="str">
        <f aca="false">VLOOKUP(D73,IF(LEFT(D73,3)="AMM",COMPOSIÇÕES!B$1:E$3713,'BANCO DE DADOS ABRIL SERV'!B$2:F$14097),2,0)</f>
        <v>ARMAÇÃO DE PILAR OU VIGA DE UMA ESTRUTURA CONVENCIONAL DE CONCRETO ARMADO EM UMA EDIFICAÇÃO TÉRREA OU SOBRADO UTILIZANDO AÇO CA-50 DE 8,0 MM - MONTAGEM. AF_12/2015</v>
      </c>
      <c r="F73" s="90" t="str">
        <f aca="false">VLOOKUP(D73,IF(LEFT(D73,3)="AMM",COMPOSIÇÕES!B$1:E$3713,'BANCO DE DADOS ABRIL SERV'!B$2:F$14097),3,0)</f>
        <v>KG</v>
      </c>
      <c r="G73" s="92" t="n">
        <v>96.2</v>
      </c>
      <c r="H73" s="93" t="n">
        <f aca="false">VLOOKUP(D73,IF(LEFT(D73,3)="AMM",COMPOSIÇÕES!B$1:E$3713,'BANCO DE DADOS ABRIL SERV'!B$2:F$14097),4,0)</f>
        <v>10.19</v>
      </c>
      <c r="I73" s="94" t="n">
        <f aca="false">IF(M$2="OUTROS",TRUNC(H73*(1+G$7),2),ROUND(H73*(1+G$7),2))</f>
        <v>12.52</v>
      </c>
      <c r="J73" s="95" t="n">
        <f aca="false">IF(M$2="OUTROS",TRUNC(I73*G73,2),ROUND(I73*G73,2))</f>
        <v>1204.42</v>
      </c>
      <c r="K73" s="80"/>
      <c r="L73" s="97"/>
      <c r="M73" s="80"/>
      <c r="N73" s="19"/>
      <c r="O73" s="88"/>
      <c r="P73" s="19"/>
    </row>
    <row r="74" customFormat="false" ht="16.5" hidden="false" customHeight="true" outlineLevel="0" collapsed="false">
      <c r="B74" s="76"/>
      <c r="C74" s="107" t="s">
        <v>96</v>
      </c>
      <c r="D74" s="107"/>
      <c r="E74" s="107"/>
      <c r="F74" s="107"/>
      <c r="G74" s="107"/>
      <c r="H74" s="107"/>
      <c r="I74" s="107"/>
      <c r="J74" s="107"/>
      <c r="K74" s="80"/>
      <c r="L74" s="108"/>
      <c r="M74" s="88"/>
      <c r="N74" s="19"/>
      <c r="O74" s="88"/>
      <c r="P74" s="19"/>
    </row>
    <row r="75" customFormat="false" ht="38.05" hidden="false" customHeight="false" outlineLevel="0" collapsed="false">
      <c r="B75" s="76"/>
      <c r="C75" s="89" t="s">
        <v>97</v>
      </c>
      <c r="D75" s="90" t="n">
        <v>89168</v>
      </c>
      <c r="E75" s="91" t="str">
        <f aca="false">VLOOKUP(D75,IF(LEFT(D75,3)="AMM",COMPOSIÇÕES!B$1:E$3713,'BANCO DE DADOS ABRIL SERV'!B$2:F$14097),2,0)</f>
        <v>(COMPOSIÇÃO REPRESENTATIVA) DO SERVIÇO DE ALVENARIA DE VEDAÇÃO DE BLOCOS VAZADOS DE CERÂMICA DE 9X19X19CM (ESPESSURA 9CM), PARA EDIFICAÇÃO HABITACIONAL UNIFAMILIAR (CASA) E EDIFICAÇÃO PÚBLICA PADRÃO. AF_11/2014</v>
      </c>
      <c r="F75" s="90" t="str">
        <f aca="false">VLOOKUP(D75,IF(LEFT(D75,3)="AMM",COMPOSIÇÕES!B$1:E$3713,'BANCO DE DADOS ABRIL SERV'!B$2:F$14097),3,0)</f>
        <v>M2</v>
      </c>
      <c r="G75" s="90" t="n">
        <v>135.25</v>
      </c>
      <c r="H75" s="93" t="n">
        <f aca="false">VLOOKUP(D75,IF(LEFT(D75,3)="AMM",COMPOSIÇÕES!B$1:E$3713,'BANCO DE DADOS ABRIL SERV'!B$2:F$14097),4,0)</f>
        <v>67.17</v>
      </c>
      <c r="I75" s="94" t="n">
        <f aca="false">IF(M$2="OUTROS",TRUNC($H$75*(1+G$7),2),ROUND($H$75*(1+G$7),2))</f>
        <v>82.54</v>
      </c>
      <c r="J75" s="95" t="n">
        <f aca="false">IF(M$2="OUTROS",TRUNC($I$75*$G$75,2),ROUND($I$75*$G$75,2))</f>
        <v>11163.54</v>
      </c>
      <c r="K75" s="80"/>
      <c r="L75" s="97" t="s">
        <v>71</v>
      </c>
      <c r="M75" s="80" t="str">
        <f aca="false">$C$75</f>
        <v>4.23</v>
      </c>
      <c r="N75" s="19"/>
      <c r="O75" s="88"/>
      <c r="P75" s="19"/>
    </row>
    <row r="76" customFormat="false" ht="38.05" hidden="false" customHeight="false" outlineLevel="0" collapsed="false">
      <c r="B76" s="76"/>
      <c r="C76" s="89" t="s">
        <v>98</v>
      </c>
      <c r="D76" s="90" t="n">
        <v>87905</v>
      </c>
      <c r="E76" s="91" t="str">
        <f aca="false">VLOOKUP(D76,IF(LEFT(D76,3)="AMM",COMPOSIÇÕES!B$1:E$3713,'BANCO DE DADOS ABRIL SERV'!B$2:F$14097),2,0)</f>
        <v>CHAPISCO APLICADO EM ALVENARIA (COM PRESENÇA DE VÃOS) E ESTRUTURAS DE CONCRETO DE FACHADA, COM COLHER DE PEDREIRO.  ARGAMASSA TRAÇO 1:3 COM PREPARO EM BETONEIRA 400L. AF_06/2014</v>
      </c>
      <c r="F76" s="90" t="str">
        <f aca="false">VLOOKUP(D76,IF(LEFT(D76,3)="AMM",COMPOSIÇÕES!B$1:E$3713,'BANCO DE DADOS ABRIL SERV'!B$2:F$14097),3,0)</f>
        <v>M2</v>
      </c>
      <c r="G76" s="90" t="n">
        <v>270.5</v>
      </c>
      <c r="H76" s="93" t="n">
        <f aca="false">VLOOKUP(D76,IF(LEFT(D76,3)="AMM",COMPOSIÇÕES!B$1:E$3713,'BANCO DE DADOS ABRIL SERV'!B$2:F$14097),4,0)</f>
        <v>6.45</v>
      </c>
      <c r="I76" s="94" t="n">
        <f aca="false">IF(M$2="OUTROS",TRUNC($H$76*(1+G$7),2),ROUND($H$76*(1+G$7),2))</f>
        <v>7.93</v>
      </c>
      <c r="J76" s="95" t="n">
        <f aca="false">IF(M$2="OUTROS",TRUNC($I$76*$G$76,2),ROUND($I$76*$G$76,2))</f>
        <v>2145.07</v>
      </c>
      <c r="K76" s="80"/>
      <c r="L76" s="97" t="s">
        <v>74</v>
      </c>
      <c r="M76" s="80" t="str">
        <f aca="false">$C$76</f>
        <v>4.24</v>
      </c>
      <c r="N76" s="19"/>
      <c r="O76" s="88"/>
      <c r="P76" s="19"/>
    </row>
    <row r="77" customFormat="false" ht="38.05" hidden="false" customHeight="false" outlineLevel="0" collapsed="false">
      <c r="B77" s="76"/>
      <c r="C77" s="89" t="s">
        <v>99</v>
      </c>
      <c r="D77" s="90" t="n">
        <v>87794</v>
      </c>
      <c r="E77" s="91" t="str">
        <f aca="false">VLOOKUP(D77,IF(LEFT(D77,3)="AMM",COMPOSIÇÕES!B$1:E$3713,'BANCO DE DADOS ABRIL SERV'!B$2:F$14097),2,0)</f>
        <v>EMBOÇO OU MASSA ÚNICA EM ARGAMASSA TRAÇO 1:2:8, PREPARO MANUAL, APLICADA MANUALMENTE EM PANOS CEGOS DE FACHADA (SEM PRESENÇA DE VÃOS), ESPESSURA DE 25 MM. AF_06/2014</v>
      </c>
      <c r="F77" s="90" t="str">
        <f aca="false">VLOOKUP(D77,IF(LEFT(D77,3)="AMM",COMPOSIÇÕES!B$1:E$3713,'BANCO DE DADOS ABRIL SERV'!B$2:F$14097),3,0)</f>
        <v>M2</v>
      </c>
      <c r="G77" s="90" t="n">
        <v>270.5</v>
      </c>
      <c r="H77" s="93" t="n">
        <f aca="false">VLOOKUP(D77,IF(LEFT(D77,3)="AMM",COMPOSIÇÕES!B$1:E$3713,'BANCO DE DADOS ABRIL SERV'!B$2:F$14097),4,0)</f>
        <v>29.19</v>
      </c>
      <c r="I77" s="94" t="n">
        <f aca="false">IF(M$2="OUTROS",TRUNC($H$77*(1+G$7),2),ROUND($H$77*(1+G$7),2))</f>
        <v>35.87</v>
      </c>
      <c r="J77" s="95" t="n">
        <f aca="false">IF(M$2="OUTROS",TRUNC($I$77*$G$77,2),ROUND($I$77*$G$77,2))</f>
        <v>9702.84</v>
      </c>
      <c r="K77" s="80"/>
      <c r="L77" s="97" t="s">
        <v>76</v>
      </c>
      <c r="M77" s="80" t="str">
        <f aca="false">$C$77</f>
        <v>4.25</v>
      </c>
      <c r="N77" s="19"/>
      <c r="O77" s="88"/>
      <c r="P77" s="19"/>
    </row>
    <row r="78" customFormat="false" ht="25.35" hidden="false" customHeight="false" outlineLevel="0" collapsed="false">
      <c r="B78" s="76"/>
      <c r="C78" s="81" t="s">
        <v>100</v>
      </c>
      <c r="D78" s="82" t="n">
        <v>88416</v>
      </c>
      <c r="E78" s="83" t="str">
        <f aca="false">VLOOKUP(D78,IF(LEFT(D78,3)="AMM",COMPOSIÇÕES!B$1:E$3713,'BANCO DE DADOS ABRIL SERV'!B$2:F$14097),2,0)</f>
        <v>APLICAÇÃO MANUAL DE PINTURA COM TINTA TEXTURIZADA ACRÍLICA EM PANOS COM PRESENÇA DE VÃOS DE EDIFÍCIOS DE MÚLTIPLOS PAVIMENTOS, UMA COR. AF_06/2014</v>
      </c>
      <c r="F78" s="82" t="str">
        <f aca="false">VLOOKUP(D78,IF(LEFT(D78,3)="AMM",COMPOSIÇÕES!B$1:E$3713,'BANCO DE DADOS ABRIL SERV'!B$2:F$14097),3,0)</f>
        <v>M2</v>
      </c>
      <c r="G78" s="82" t="n">
        <v>270.5</v>
      </c>
      <c r="H78" s="84" t="n">
        <f aca="false">VLOOKUP(D78,IF(LEFT(D78,3)="AMM",COMPOSIÇÕES!B$1:E$3713,'BANCO DE DADOS ABRIL SERV'!B$2:F$14097),4,0)</f>
        <v>15.25</v>
      </c>
      <c r="I78" s="85" t="n">
        <f aca="false">IF(M$2="OUTROS",TRUNC($H$78*(1+G$7),2),ROUND($H$78*(1+G$7),2))</f>
        <v>18.74</v>
      </c>
      <c r="J78" s="86" t="n">
        <f aca="false">IF(M$2="OUTROS",TRUNC($I$78*$G$78,2),ROUND($I$78*$G$78,2))</f>
        <v>5069.17</v>
      </c>
      <c r="K78" s="80"/>
      <c r="L78" s="97"/>
      <c r="M78" s="80"/>
      <c r="N78" s="19"/>
      <c r="O78" s="88"/>
      <c r="P78" s="19"/>
    </row>
    <row r="79" s="71" customFormat="true" ht="15" hidden="false" customHeight="false" outlineLevel="0" collapsed="false">
      <c r="A79" s="1"/>
      <c r="B79" s="76"/>
      <c r="C79" s="73"/>
      <c r="D79" s="73"/>
      <c r="E79" s="73"/>
      <c r="F79" s="73"/>
      <c r="G79" s="74"/>
      <c r="H79" s="75"/>
      <c r="I79" s="73"/>
      <c r="J79" s="73"/>
      <c r="K79" s="40"/>
      <c r="L79" s="7"/>
      <c r="M79" s="18"/>
      <c r="N79" s="18"/>
      <c r="O79" s="18"/>
      <c r="P79" s="18"/>
      <c r="Q79" s="7"/>
      <c r="R79" s="7"/>
      <c r="S79" s="7"/>
      <c r="T79" s="7"/>
      <c r="U79" s="7"/>
      <c r="V79" s="7"/>
      <c r="W79" s="7"/>
      <c r="X79" s="7"/>
      <c r="Y79" s="9"/>
      <c r="Z79" s="7"/>
      <c r="AA79" s="7"/>
    </row>
    <row r="80" customFormat="false" ht="15.75" hidden="false" customHeight="true" outlineLevel="0" collapsed="false">
      <c r="B80" s="76" t="n">
        <v>1</v>
      </c>
      <c r="C80" s="104" t="s">
        <v>101</v>
      </c>
      <c r="D80" s="105" t="s">
        <v>102</v>
      </c>
      <c r="E80" s="105"/>
      <c r="F80" s="105"/>
      <c r="G80" s="105"/>
      <c r="H80" s="105"/>
      <c r="I80" s="105"/>
      <c r="J80" s="106" t="n">
        <f aca="false">SUM($J$82:$J$86)</f>
        <v>10280.58</v>
      </c>
      <c r="K80" s="80"/>
      <c r="M80" s="19"/>
      <c r="N80" s="19"/>
      <c r="O80" s="19"/>
      <c r="P80" s="19"/>
    </row>
    <row r="81" customFormat="false" ht="16.5" hidden="false" customHeight="true" outlineLevel="0" collapsed="false">
      <c r="B81" s="76"/>
      <c r="C81" s="107" t="s">
        <v>103</v>
      </c>
      <c r="D81" s="107"/>
      <c r="E81" s="107"/>
      <c r="F81" s="107"/>
      <c r="G81" s="107"/>
      <c r="H81" s="107"/>
      <c r="I81" s="107"/>
      <c r="J81" s="107"/>
      <c r="K81" s="80"/>
      <c r="L81" s="108"/>
      <c r="M81" s="88"/>
      <c r="N81" s="19"/>
      <c r="O81" s="88"/>
      <c r="P81" s="19"/>
    </row>
    <row r="82" customFormat="false" ht="25.35" hidden="false" customHeight="false" outlineLevel="0" collapsed="false">
      <c r="B82" s="76"/>
      <c r="C82" s="89" t="s">
        <v>104</v>
      </c>
      <c r="D82" s="90" t="n">
        <v>96520</v>
      </c>
      <c r="E82" s="91" t="str">
        <f aca="false">VLOOKUP(D82,IF(LEFT(D82,3)="AMM",COMPOSIÇÕES!B$1:E$3713,'BANCO DE DADOS ABRIL SERV'!B$2:F$14097),2,0)</f>
        <v>ESCAVAÇÃO MECANIZADA PARA BLOCO DE COROAMENTO OU SAPATA, SEM PREVISÃO DE FÔRMA, COM RETROESCAVADEIRA. AF_06/2017</v>
      </c>
      <c r="F82" s="90" t="str">
        <f aca="false">VLOOKUP(D82,IF(LEFT(D82,3)="AMM",COMPOSIÇÕES!B$1:E$3713,'BANCO DE DADOS ABRIL SERV'!B$2:F$14097),3,0)</f>
        <v>M3</v>
      </c>
      <c r="G82" s="90" t="n">
        <v>22.4</v>
      </c>
      <c r="H82" s="93" t="n">
        <f aca="false">VLOOKUP(D82,IF(LEFT(D82,3)="AMM",COMPOSIÇÕES!B$1:E$3713,'BANCO DE DADOS ABRIL SERV'!B$2:F$14097),4,0)</f>
        <v>69.38</v>
      </c>
      <c r="I82" s="94" t="n">
        <f aca="false">IF(M$2="OUTROS",TRUNC($H$82*(1+G$7),2),ROUND($H$82*(1+G$7),2))</f>
        <v>85.25</v>
      </c>
      <c r="J82" s="95" t="n">
        <f aca="false">IF(M$2="OUTROS",TRUNC($I$82*$G$82,2),ROUND($I$82*$G$82,2))</f>
        <v>1909.6</v>
      </c>
      <c r="K82" s="80"/>
      <c r="L82" s="97" t="s">
        <v>66</v>
      </c>
      <c r="M82" s="80" t="str">
        <f aca="false">$C$82</f>
        <v>5.1</v>
      </c>
      <c r="N82" s="19"/>
      <c r="O82" s="88"/>
      <c r="P82" s="19"/>
    </row>
    <row r="83" customFormat="false" ht="25.35" hidden="false" customHeight="false" outlineLevel="0" collapsed="false">
      <c r="B83" s="76"/>
      <c r="C83" s="89" t="s">
        <v>105</v>
      </c>
      <c r="D83" s="90" t="n">
        <v>94097</v>
      </c>
      <c r="E83" s="91" t="str">
        <f aca="false">VLOOKUP(D83,IF(LEFT(D83,3)="AMM",COMPOSIÇÕES!B$1:E$3713,'BANCO DE DADOS ABRIL SERV'!B$2:F$14097),2,0)</f>
        <v>PREPARO DE FUNDO DE VALA COM LARGURA MENOR QUE 1,5 M, EM LOCAL COM NÍVEL BAIXO DE INTERFERÊNCIA. AF_06/2016</v>
      </c>
      <c r="F83" s="90" t="str">
        <f aca="false">VLOOKUP(D83,IF(LEFT(D83,3)="AMM",COMPOSIÇÕES!B$1:E$3713,'BANCO DE DADOS ABRIL SERV'!B$2:F$14097),3,0)</f>
        <v>M2</v>
      </c>
      <c r="G83" s="90" t="n">
        <v>70.14</v>
      </c>
      <c r="H83" s="93" t="n">
        <f aca="false">VLOOKUP(D83,IF(LEFT(D83,3)="AMM",COMPOSIÇÕES!B$1:E$3713,'BANCO DE DADOS ABRIL SERV'!B$2:F$14097),4,0)</f>
        <v>4.64</v>
      </c>
      <c r="I83" s="94" t="n">
        <f aca="false">IF(M$2="OUTROS",TRUNC($H$83*(1+G$7),2),ROUND($H$83*(1+G$7),2))</f>
        <v>5.7</v>
      </c>
      <c r="J83" s="95" t="n">
        <f aca="false">IF(M$2="OUTROS",TRUNC($I$83*$G$83,2),ROUND($I$83*$G$83,2))</f>
        <v>399.8</v>
      </c>
      <c r="K83" s="80"/>
      <c r="L83" s="97" t="s">
        <v>106</v>
      </c>
      <c r="M83" s="80" t="str">
        <f aca="false">$C$83</f>
        <v>5.2</v>
      </c>
      <c r="N83" s="19"/>
      <c r="O83" s="88"/>
      <c r="P83" s="19"/>
    </row>
    <row r="84" customFormat="false" ht="16.5" hidden="false" customHeight="true" outlineLevel="0" collapsed="false">
      <c r="B84" s="76"/>
      <c r="C84" s="107" t="s">
        <v>107</v>
      </c>
      <c r="D84" s="107"/>
      <c r="E84" s="107"/>
      <c r="F84" s="107"/>
      <c r="G84" s="107"/>
      <c r="H84" s="107"/>
      <c r="I84" s="107"/>
      <c r="J84" s="107"/>
      <c r="K84" s="80"/>
      <c r="L84" s="108"/>
      <c r="M84" s="88"/>
      <c r="N84" s="19"/>
      <c r="O84" s="88"/>
      <c r="P84" s="19"/>
    </row>
    <row r="85" customFormat="false" ht="25.35" hidden="false" customHeight="false" outlineLevel="0" collapsed="false">
      <c r="B85" s="76"/>
      <c r="C85" s="89" t="s">
        <v>108</v>
      </c>
      <c r="D85" s="90" t="n">
        <v>96524</v>
      </c>
      <c r="E85" s="91" t="str">
        <f aca="false">VLOOKUP(D85,IF(LEFT(D85,3)="AMM",COMPOSIÇÕES!B$1:E$3713,'BANCO DE DADOS ABRIL SERV'!B$2:F$14097),2,0)</f>
        <v>ESCAVAÇÃO MECANIZADA PARA VIGA BALDRAME, SEM PREVISÃO DE FÔRMA, COM MINI-ESCAVADEIRA. AF_06/2017</v>
      </c>
      <c r="F85" s="90" t="str">
        <f aca="false">VLOOKUP(D85,IF(LEFT(D85,3)="AMM",COMPOSIÇÕES!B$1:E$3713,'BANCO DE DADOS ABRIL SERV'!B$2:F$14097),3,0)</f>
        <v>M3</v>
      </c>
      <c r="G85" s="90" t="n">
        <v>46.5</v>
      </c>
      <c r="H85" s="93" t="n">
        <f aca="false">VLOOKUP(D85,IF(LEFT(D85,3)="AMM",COMPOSIÇÕES!B$1:E$3713,'BANCO DE DADOS ABRIL SERV'!B$2:F$14097),4,0)</f>
        <v>130.57</v>
      </c>
      <c r="I85" s="94" t="n">
        <f aca="false">IF(M$2="OUTROS",TRUNC($H$85*(1+G$7),2),ROUND($H$85*(1+G$7),2))</f>
        <v>160.44</v>
      </c>
      <c r="J85" s="95" t="n">
        <f aca="false">IF(M$2="OUTROS",TRUNC($I$85*$G$85,2),ROUND($I$85*$G$85,2))</f>
        <v>7460.46</v>
      </c>
      <c r="K85" s="80"/>
      <c r="L85" s="97" t="s">
        <v>71</v>
      </c>
      <c r="M85" s="80" t="str">
        <f aca="false">$C$85</f>
        <v>5.3</v>
      </c>
      <c r="N85" s="19"/>
      <c r="O85" s="88"/>
      <c r="P85" s="19"/>
    </row>
    <row r="86" customFormat="false" ht="25.35" hidden="false" customHeight="false" outlineLevel="0" collapsed="false">
      <c r="B86" s="76"/>
      <c r="C86" s="81" t="s">
        <v>109</v>
      </c>
      <c r="D86" s="82" t="n">
        <v>94097</v>
      </c>
      <c r="E86" s="83" t="str">
        <f aca="false">VLOOKUP(D86,IF(LEFT(D86,3)="AMM",COMPOSIÇÕES!B$1:E$3713,'BANCO DE DADOS ABRIL SERV'!B$2:F$14097),2,0)</f>
        <v>PREPARO DE FUNDO DE VALA COM LARGURA MENOR QUE 1,5 M, EM LOCAL COM NÍVEL BAIXO DE INTERFERÊNCIA. AF_06/2016</v>
      </c>
      <c r="F86" s="82" t="str">
        <f aca="false">VLOOKUP(D86,IF(LEFT(D86,3)="AMM",COMPOSIÇÕES!B$1:E$3713,'BANCO DE DADOS ABRIL SERV'!B$2:F$14097),3,0)</f>
        <v>M2</v>
      </c>
      <c r="G86" s="82" t="n">
        <v>89.6</v>
      </c>
      <c r="H86" s="84" t="n">
        <f aca="false">VLOOKUP(D86,IF(LEFT(D86,3)="AMM",COMPOSIÇÕES!B$1:E$3713,'BANCO DE DADOS ABRIL SERV'!B$2:F$14097),4,0)</f>
        <v>4.64</v>
      </c>
      <c r="I86" s="85" t="n">
        <f aca="false">IF(M$2="OUTROS",TRUNC($H$86*(1+G$7),2),ROUND($H$86*(1+G$7),2))</f>
        <v>5.7</v>
      </c>
      <c r="J86" s="86" t="n">
        <f aca="false">IF(M$2="OUTROS",TRUNC($I$86*$G$86,2),ROUND($I$86*$G$86,2))</f>
        <v>510.72</v>
      </c>
      <c r="K86" s="80"/>
      <c r="L86" s="97" t="s">
        <v>74</v>
      </c>
      <c r="M86" s="80" t="str">
        <f aca="false">$C$86</f>
        <v>5.4</v>
      </c>
      <c r="N86" s="19"/>
      <c r="O86" s="88"/>
      <c r="P86" s="19"/>
    </row>
    <row r="87" s="71" customFormat="true" ht="15" hidden="false" customHeight="false" outlineLevel="0" collapsed="false">
      <c r="A87" s="1"/>
      <c r="B87" s="76"/>
      <c r="C87" s="73"/>
      <c r="D87" s="73"/>
      <c r="E87" s="73"/>
      <c r="F87" s="73"/>
      <c r="G87" s="74"/>
      <c r="H87" s="75"/>
      <c r="I87" s="73"/>
      <c r="J87" s="73"/>
      <c r="K87" s="40"/>
      <c r="L87" s="7"/>
      <c r="M87" s="18"/>
      <c r="N87" s="18"/>
      <c r="O87" s="18"/>
      <c r="P87" s="18"/>
      <c r="Q87" s="7"/>
      <c r="R87" s="7"/>
      <c r="S87" s="7"/>
      <c r="T87" s="7"/>
      <c r="U87" s="7"/>
      <c r="V87" s="7"/>
      <c r="W87" s="7"/>
      <c r="X87" s="7"/>
      <c r="Y87" s="9"/>
      <c r="Z87" s="7"/>
      <c r="AA87" s="7"/>
    </row>
    <row r="88" customFormat="false" ht="16.5" hidden="false" customHeight="true" outlineLevel="0" collapsed="false">
      <c r="B88" s="76" t="n">
        <v>1</v>
      </c>
      <c r="C88" s="77" t="s">
        <v>110</v>
      </c>
      <c r="D88" s="78" t="s">
        <v>111</v>
      </c>
      <c r="E88" s="78"/>
      <c r="F88" s="78"/>
      <c r="G88" s="78"/>
      <c r="H88" s="78"/>
      <c r="I88" s="78"/>
      <c r="J88" s="79" t="n">
        <f aca="false">SUM($J$90:$J$117)</f>
        <v>330791.63</v>
      </c>
      <c r="K88" s="80"/>
      <c r="M88" s="19"/>
      <c r="N88" s="19"/>
      <c r="O88" s="19"/>
      <c r="P88" s="19"/>
    </row>
    <row r="89" customFormat="false" ht="16.5" hidden="false" customHeight="true" outlineLevel="0" collapsed="false">
      <c r="B89" s="76"/>
      <c r="C89" s="107" t="s">
        <v>112</v>
      </c>
      <c r="D89" s="107"/>
      <c r="E89" s="107"/>
      <c r="F89" s="107"/>
      <c r="G89" s="107"/>
      <c r="H89" s="107"/>
      <c r="I89" s="107"/>
      <c r="J89" s="107"/>
      <c r="K89" s="80"/>
      <c r="M89" s="19"/>
      <c r="N89" s="19"/>
      <c r="O89" s="19"/>
      <c r="P89" s="19"/>
    </row>
    <row r="90" customFormat="false" ht="25.35" hidden="false" customHeight="false" outlineLevel="0" collapsed="false">
      <c r="B90" s="76"/>
      <c r="C90" s="89" t="s">
        <v>113</v>
      </c>
      <c r="D90" s="90" t="n">
        <v>96619</v>
      </c>
      <c r="E90" s="91" t="str">
        <f aca="false">VLOOKUP(D90,IF(LEFT(D90,3)="AMM",COMPOSIÇÕES!B$1:E$3713,'BANCO DE DADOS ABRIL SERV'!B$2:F$14097),2,0)</f>
        <v>LASTRO DE CONCRETO MAGRO, APLICADO EM BLOCOS DE COROAMENTO OU SAPATAS, ESPESSURA DE 5 CM. AF_08/2017</v>
      </c>
      <c r="F90" s="90" t="str">
        <f aca="false">VLOOKUP(D90,IF(LEFT(D90,3)="AMM",COMPOSIÇÕES!B$1:E$3713,'BANCO DE DADOS ABRIL SERV'!B$2:F$14097),3,0)</f>
        <v>M2</v>
      </c>
      <c r="G90" s="90" t="n">
        <v>70.74</v>
      </c>
      <c r="H90" s="93" t="n">
        <f aca="false">VLOOKUP(D90,IF(LEFT(D90,3)="AMM",COMPOSIÇÕES!B$1:E$3713,'BANCO DE DADOS ABRIL SERV'!B$2:F$14097),4,0)</f>
        <v>21.81</v>
      </c>
      <c r="I90" s="94" t="n">
        <f aca="false">IF(M$2="OUTROS",TRUNC($H$90*(1+G$7),2),ROUND($H$90*(1+G$7),2))</f>
        <v>26.8</v>
      </c>
      <c r="J90" s="95" t="n">
        <f aca="false">IF(M$2="OUTROS",TRUNC($I$90*$G$90,2),ROUND($I$90*$G$90,2))</f>
        <v>1895.83</v>
      </c>
      <c r="K90" s="80"/>
      <c r="L90" s="97" t="s">
        <v>68</v>
      </c>
      <c r="M90" s="80" t="str">
        <f aca="false">$C$90</f>
        <v>6.1</v>
      </c>
      <c r="N90" s="19"/>
      <c r="O90" s="19"/>
      <c r="P90" s="19"/>
    </row>
    <row r="91" customFormat="false" ht="25.35" hidden="false" customHeight="false" outlineLevel="0" collapsed="false">
      <c r="B91" s="76"/>
      <c r="C91" s="89" t="s">
        <v>114</v>
      </c>
      <c r="D91" s="90" t="n">
        <v>94971</v>
      </c>
      <c r="E91" s="91" t="str">
        <f aca="false">VLOOKUP(D91,IF(LEFT(D91,3)="AMM",COMPOSIÇÕES!B$1:E$3713,'BANCO DE DADOS ABRIL SERV'!B$2:F$14097),2,0)</f>
        <v>CONCRETO FCK = 25MPA, TRAÇO 1:2,3:2,7 (CIMENTO/ AREIA MÉDIA/ BRITA 1)  - PREPARO MECÂNICO COM BETONEIRA 600 L. AF_07/2016</v>
      </c>
      <c r="F91" s="90" t="str">
        <f aca="false">VLOOKUP(D91,IF(LEFT(D91,3)="AMM",COMPOSIÇÕES!B$1:E$3713,'BANCO DE DADOS ABRIL SERV'!B$2:F$14097),3,0)</f>
        <v>M3</v>
      </c>
      <c r="G91" s="90" t="n">
        <v>22.4</v>
      </c>
      <c r="H91" s="93" t="n">
        <f aca="false">VLOOKUP(D91,IF(LEFT(D91,3)="AMM",COMPOSIÇÕES!B$1:E$3713,'BANCO DE DADOS ABRIL SERV'!B$2:F$14097),4,0)</f>
        <v>318.33</v>
      </c>
      <c r="I91" s="94" t="n">
        <f aca="false">IF(M$2="OUTROS",TRUNC($H$91*(1+G$7),2),ROUND($H$91*(1+G$7),2))</f>
        <v>391.16</v>
      </c>
      <c r="J91" s="95" t="n">
        <f aca="false">IF(M$2="OUTROS",TRUNC($I$91*$G$91,2),ROUND($I$91*$G$91,2))</f>
        <v>8761.98</v>
      </c>
      <c r="K91" s="80"/>
      <c r="L91" s="97" t="s">
        <v>115</v>
      </c>
      <c r="M91" s="80" t="str">
        <f aca="false">$C$91</f>
        <v>6.2</v>
      </c>
      <c r="N91" s="19"/>
      <c r="O91" s="19"/>
      <c r="P91" s="19"/>
    </row>
    <row r="92" customFormat="false" ht="15" hidden="false" customHeight="false" outlineLevel="0" collapsed="false">
      <c r="B92" s="76"/>
      <c r="C92" s="89" t="s">
        <v>116</v>
      </c>
      <c r="D92" s="90" t="s">
        <v>73</v>
      </c>
      <c r="E92" s="91" t="str">
        <f aca="false">VLOOKUP(D92,IF(LEFT(D92,3)="AMM",COMPOSIÇÕES!B$1:E$3713,'BANCO DE DADOS ABRIL SERV'!B$2:F$14097),2,0)</f>
        <v>LANCAMENTO/APLICACAO MANUAL DE CONCRETO EM FUNDACOES</v>
      </c>
      <c r="F92" s="90" t="str">
        <f aca="false">VLOOKUP(D92,IF(LEFT(D92,3)="AMM",COMPOSIÇÕES!B$1:E$3713,'BANCO DE DADOS ABRIL SERV'!B$2:F$14097),3,0)</f>
        <v>M3</v>
      </c>
      <c r="G92" s="90" t="n">
        <v>22.4</v>
      </c>
      <c r="H92" s="93" t="n">
        <f aca="false">VLOOKUP(D92,IF(LEFT(D92,3)="AMM",COMPOSIÇÕES!B$1:E$3713,'BANCO DE DADOS ABRIL SERV'!B$2:F$14097),4,0)</f>
        <v>104.95</v>
      </c>
      <c r="I92" s="94" t="n">
        <f aca="false">IF(M$2="OUTROS",TRUNC($H$92*(1+G$7),2),ROUND($H$92*(1+G$7),2))</f>
        <v>128.96</v>
      </c>
      <c r="J92" s="95" t="n">
        <f aca="false">IF(M$2="OUTROS",TRUNC($I$92*$G$92,2),ROUND($I$92*$G$92,2))</f>
        <v>2888.7</v>
      </c>
      <c r="K92" s="80"/>
      <c r="L92" s="97" t="s">
        <v>115</v>
      </c>
      <c r="M92" s="80" t="str">
        <f aca="false">$C$92</f>
        <v>6.3</v>
      </c>
      <c r="N92" s="19"/>
      <c r="O92" s="19"/>
      <c r="P92" s="19"/>
    </row>
    <row r="93" customFormat="false" ht="25.35" hidden="false" customHeight="false" outlineLevel="0" collapsed="false">
      <c r="B93" s="76"/>
      <c r="C93" s="89" t="s">
        <v>117</v>
      </c>
      <c r="D93" s="90" t="n">
        <v>96546</v>
      </c>
      <c r="E93" s="91" t="str">
        <f aca="false">VLOOKUP(D93,IF(LEFT(D93,3)="AMM",COMPOSIÇÕES!B$1:E$3713,'BANCO DE DADOS ABRIL SERV'!B$2:F$14097),2,0)</f>
        <v>ARMAÇÃO DE BLOCO, VIGA BALDRAME OU SAPATA UTILIZANDO AÇO CA-50 DE 10 MM - MONTAGEM. AF_06/2017</v>
      </c>
      <c r="F93" s="90" t="str">
        <f aca="false">VLOOKUP(D93,IF(LEFT(D93,3)="AMM",COMPOSIÇÕES!B$1:E$3713,'BANCO DE DADOS ABRIL SERV'!B$2:F$14097),3,0)</f>
        <v>KG</v>
      </c>
      <c r="G93" s="90" t="n">
        <v>728.7</v>
      </c>
      <c r="H93" s="93" t="n">
        <f aca="false">VLOOKUP(D93,IF(LEFT(D93,3)="AMM",COMPOSIÇÕES!B$1:E$3713,'BANCO DE DADOS ABRIL SERV'!B$2:F$14097),4,0)</f>
        <v>8.31</v>
      </c>
      <c r="I93" s="94" t="n">
        <f aca="false">IF(M$2="OUTROS",TRUNC($H$93*(1+G$7),2),ROUND($H$93*(1+G$7),2))</f>
        <v>10.21</v>
      </c>
      <c r="J93" s="95" t="n">
        <f aca="false">IF(M$2="OUTROS",TRUNC($I$93*$G$93,2),ROUND($I$93*$G$93,2))</f>
        <v>7440.03</v>
      </c>
      <c r="K93" s="80"/>
      <c r="L93" s="97" t="s">
        <v>115</v>
      </c>
      <c r="M93" s="80" t="str">
        <f aca="false">$C$93</f>
        <v>6.4</v>
      </c>
      <c r="N93" s="19"/>
      <c r="O93" s="19"/>
      <c r="P93" s="19"/>
    </row>
    <row r="94" customFormat="false" ht="16.5" hidden="false" customHeight="true" outlineLevel="0" collapsed="false">
      <c r="B94" s="76"/>
      <c r="C94" s="107" t="s">
        <v>118</v>
      </c>
      <c r="D94" s="107"/>
      <c r="E94" s="107"/>
      <c r="F94" s="107"/>
      <c r="G94" s="107"/>
      <c r="H94" s="107"/>
      <c r="I94" s="107"/>
      <c r="J94" s="107"/>
      <c r="K94" s="80"/>
      <c r="M94" s="19"/>
      <c r="N94" s="19"/>
      <c r="O94" s="19"/>
      <c r="P94" s="19"/>
    </row>
    <row r="95" customFormat="false" ht="25.35" hidden="false" customHeight="false" outlineLevel="0" collapsed="false">
      <c r="B95" s="76"/>
      <c r="C95" s="89" t="s">
        <v>119</v>
      </c>
      <c r="D95" s="90" t="n">
        <v>94971</v>
      </c>
      <c r="E95" s="91" t="str">
        <f aca="false">VLOOKUP(D95,IF(LEFT(D95,3)="AMM",COMPOSIÇÕES!B$1:E$3713,'BANCO DE DADOS ABRIL SERV'!B$2:F$14097),2,0)</f>
        <v>CONCRETO FCK = 25MPA, TRAÇO 1:2,3:2,7 (CIMENTO/ AREIA MÉDIA/ BRITA 1)  - PREPARO MECÂNICO COM BETONEIRA 600 L. AF_07/2016</v>
      </c>
      <c r="F95" s="90" t="str">
        <f aca="false">VLOOKUP(D95,IF(LEFT(D95,3)="AMM",COMPOSIÇÕES!B$1:E$3713,'BANCO DE DADOS ABRIL SERV'!B$2:F$14097),3,0)</f>
        <v>M3</v>
      </c>
      <c r="G95" s="90" t="n">
        <v>46.5</v>
      </c>
      <c r="H95" s="93" t="n">
        <f aca="false">VLOOKUP(D95,IF(LEFT(D95,3)="AMM",COMPOSIÇÕES!B$1:E$3713,'BANCO DE DADOS ABRIL SERV'!B$2:F$14097),4,0)</f>
        <v>318.33</v>
      </c>
      <c r="I95" s="94" t="n">
        <f aca="false">IF(M$2="OUTROS",TRUNC($H$95*(1+G$7),2),ROUND($H$95*(1+G$7),2))</f>
        <v>391.16</v>
      </c>
      <c r="J95" s="95" t="n">
        <f aca="false">IF(M$2="OUTROS",TRUNC($I$95*$G$95,2),ROUND($I$95*$G$95,2))</f>
        <v>18188.94</v>
      </c>
      <c r="K95" s="80"/>
      <c r="L95" s="97" t="s">
        <v>115</v>
      </c>
      <c r="M95" s="80" t="str">
        <f aca="false">$C$95</f>
        <v>6.5</v>
      </c>
      <c r="N95" s="19"/>
      <c r="O95" s="19"/>
      <c r="P95" s="19"/>
    </row>
    <row r="96" customFormat="false" ht="15" hidden="false" customHeight="false" outlineLevel="0" collapsed="false">
      <c r="B96" s="76"/>
      <c r="C96" s="89" t="s">
        <v>120</v>
      </c>
      <c r="D96" s="90" t="s">
        <v>73</v>
      </c>
      <c r="E96" s="91" t="str">
        <f aca="false">VLOOKUP(D96,IF(LEFT(D96,3)="AMM",COMPOSIÇÕES!B$1:E$3713,'BANCO DE DADOS ABRIL SERV'!B$2:F$14097),2,0)</f>
        <v>LANCAMENTO/APLICACAO MANUAL DE CONCRETO EM FUNDACOES</v>
      </c>
      <c r="F96" s="90" t="str">
        <f aca="false">VLOOKUP(D96,IF(LEFT(D96,3)="AMM",COMPOSIÇÕES!B$1:E$3713,'BANCO DE DADOS ABRIL SERV'!B$2:F$14097),3,0)</f>
        <v>M3</v>
      </c>
      <c r="G96" s="90" t="n">
        <v>46.5</v>
      </c>
      <c r="H96" s="93" t="n">
        <f aca="false">VLOOKUP(D96,IF(LEFT(D96,3)="AMM",COMPOSIÇÕES!B$1:E$3713,'BANCO DE DADOS ABRIL SERV'!B$2:F$14097),4,0)</f>
        <v>104.95</v>
      </c>
      <c r="I96" s="94" t="n">
        <f aca="false">IF(M$2="OUTROS",TRUNC($H$96*(1+G$7),2),ROUND($H$96*(1+G$7),2))</f>
        <v>128.96</v>
      </c>
      <c r="J96" s="95" t="n">
        <f aca="false">IF(M$2="OUTROS",TRUNC($I$96*$G$96,2),ROUND($I$96*$G$96,2))</f>
        <v>5996.64</v>
      </c>
      <c r="K96" s="80"/>
      <c r="L96" s="97" t="s">
        <v>115</v>
      </c>
      <c r="M96" s="80" t="str">
        <f aca="false">$C$96</f>
        <v>6.6</v>
      </c>
      <c r="N96" s="19"/>
      <c r="O96" s="19"/>
      <c r="P96" s="19"/>
    </row>
    <row r="97" customFormat="false" ht="25.35" hidden="false" customHeight="false" outlineLevel="0" collapsed="false">
      <c r="B97" s="76"/>
      <c r="C97" s="89" t="s">
        <v>121</v>
      </c>
      <c r="D97" s="90" t="n">
        <v>96543</v>
      </c>
      <c r="E97" s="91" t="str">
        <f aca="false">VLOOKUP(D97,IF(LEFT(D97,3)="AMM",COMPOSIÇÕES!B$1:E$3713,'BANCO DE DADOS ABRIL SERV'!B$2:F$14097),2,0)</f>
        <v>ARMAÇÃO DE BLOCO, VIGA BALDRAME E SAPATA UTILIZANDO AÇO CA-60 DE 5 MM - MONTAGEM. AF_06/2017</v>
      </c>
      <c r="F97" s="90" t="str">
        <f aca="false">VLOOKUP(D97,IF(LEFT(D97,3)="AMM",COMPOSIÇÕES!B$1:E$3713,'BANCO DE DADOS ABRIL SERV'!B$2:F$14097),3,0)</f>
        <v>KG</v>
      </c>
      <c r="G97" s="90" t="n">
        <v>467</v>
      </c>
      <c r="H97" s="93" t="n">
        <f aca="false">VLOOKUP(D97,IF(LEFT(D97,3)="AMM",COMPOSIÇÕES!B$1:E$3713,'BANCO DE DADOS ABRIL SERV'!B$2:F$14097),4,0)</f>
        <v>12.32</v>
      </c>
      <c r="I97" s="94" t="n">
        <f aca="false">IF(M$2="OUTROS",TRUNC($H$97*(1+G$7),2),ROUND($H$97*(1+G$7),2))</f>
        <v>15.14</v>
      </c>
      <c r="J97" s="95" t="n">
        <f aca="false">IF(M$2="OUTROS",TRUNC($I$97*$G$97,2),ROUND($I$97*$G$97,2))</f>
        <v>7070.38</v>
      </c>
      <c r="K97" s="80"/>
      <c r="L97" s="97" t="s">
        <v>115</v>
      </c>
      <c r="M97" s="80" t="str">
        <f aca="false">$C$97</f>
        <v>6.7</v>
      </c>
      <c r="N97" s="19"/>
      <c r="O97" s="19"/>
      <c r="P97" s="19"/>
    </row>
    <row r="98" customFormat="false" ht="25.35" hidden="false" customHeight="false" outlineLevel="0" collapsed="false">
      <c r="B98" s="76"/>
      <c r="C98" s="89" t="s">
        <v>122</v>
      </c>
      <c r="D98" s="90" t="n">
        <v>96544</v>
      </c>
      <c r="E98" s="91" t="str">
        <f aca="false">VLOOKUP(D98,IF(LEFT(D98,3)="AMM",COMPOSIÇÕES!B$1:E$3713,'BANCO DE DADOS ABRIL SERV'!B$2:F$14097),2,0)</f>
        <v>ARMAÇÃO DE BLOCO, VIGA BALDRAME OU SAPATA UTILIZANDO AÇO CA-50 DE 6,3 MM - MONTAGEM. AF_06/2017</v>
      </c>
      <c r="F98" s="90" t="str">
        <f aca="false">VLOOKUP(D98,IF(LEFT(D98,3)="AMM",COMPOSIÇÕES!B$1:E$3713,'BANCO DE DADOS ABRIL SERV'!B$2:F$14097),3,0)</f>
        <v>KG</v>
      </c>
      <c r="G98" s="90" t="n">
        <v>467.5</v>
      </c>
      <c r="H98" s="93" t="n">
        <f aca="false">VLOOKUP(D98,IF(LEFT(D98,3)="AMM",COMPOSIÇÕES!B$1:E$3713,'BANCO DE DADOS ABRIL SERV'!B$2:F$14097),4,0)</f>
        <v>10.65</v>
      </c>
      <c r="I98" s="94" t="n">
        <f aca="false">IF(M$2="OUTROS",TRUNC($H$98*(1+G$7),2),ROUND($H$98*(1+G$7),2))</f>
        <v>13.09</v>
      </c>
      <c r="J98" s="95" t="n">
        <f aca="false">IF(M$2="OUTROS",TRUNC($I$98*$G$98,2),ROUND($I$98*$G$98,2))</f>
        <v>6119.58</v>
      </c>
      <c r="K98" s="80"/>
      <c r="L98" s="97" t="s">
        <v>115</v>
      </c>
      <c r="M98" s="80" t="str">
        <f aca="false">$C$98</f>
        <v>6.8</v>
      </c>
      <c r="N98" s="19"/>
      <c r="O98" s="19"/>
      <c r="P98" s="19"/>
    </row>
    <row r="99" customFormat="false" ht="25.35" hidden="false" customHeight="false" outlineLevel="0" collapsed="false">
      <c r="B99" s="76"/>
      <c r="C99" s="89" t="s">
        <v>123</v>
      </c>
      <c r="D99" s="90" t="n">
        <v>96545</v>
      </c>
      <c r="E99" s="91" t="str">
        <f aca="false">VLOOKUP(D99,IF(LEFT(D99,3)="AMM",COMPOSIÇÕES!B$1:E$3713,'BANCO DE DADOS ABRIL SERV'!B$2:F$14097),2,0)</f>
        <v>ARMAÇÃO DE BLOCO, VIGA BALDRAME OU SAPATA UTILIZANDO AÇO CA-50 DE 8 MM - MONTAGEM. AF_06/2017</v>
      </c>
      <c r="F99" s="90" t="str">
        <f aca="false">VLOOKUP(D99,IF(LEFT(D99,3)="AMM",COMPOSIÇÕES!B$1:E$3713,'BANCO DE DADOS ABRIL SERV'!B$2:F$14097),3,0)</f>
        <v>KG</v>
      </c>
      <c r="G99" s="90" t="n">
        <v>63.1</v>
      </c>
      <c r="H99" s="93" t="n">
        <f aca="false">VLOOKUP(D99,IF(LEFT(D99,3)="AMM",COMPOSIÇÕES!B$1:E$3713,'BANCO DE DADOS ABRIL SERV'!B$2:F$14097),4,0)</f>
        <v>10.2</v>
      </c>
      <c r="I99" s="94" t="n">
        <f aca="false">IF(M$2="OUTROS",TRUNC($H$99*(1+G$7),2),ROUND($H$99*(1+G$7),2))</f>
        <v>12.53</v>
      </c>
      <c r="J99" s="95" t="n">
        <f aca="false">IF(M$2="OUTROS",TRUNC($I$99*$G$99,2),ROUND($I$99*$G$99,2))</f>
        <v>790.64</v>
      </c>
      <c r="K99" s="80"/>
      <c r="L99" s="97" t="s">
        <v>115</v>
      </c>
      <c r="M99" s="80" t="str">
        <f aca="false">$C$99</f>
        <v>6.9</v>
      </c>
      <c r="N99" s="19"/>
      <c r="O99" s="19"/>
      <c r="P99" s="19"/>
    </row>
    <row r="100" customFormat="false" ht="25.35" hidden="false" customHeight="false" outlineLevel="0" collapsed="false">
      <c r="B100" s="76"/>
      <c r="C100" s="89" t="s">
        <v>124</v>
      </c>
      <c r="D100" s="90" t="n">
        <v>96546</v>
      </c>
      <c r="E100" s="91" t="str">
        <f aca="false">VLOOKUP(D100,IF(LEFT(D100,3)="AMM",COMPOSIÇÕES!B$1:E$3713,'BANCO DE DADOS ABRIL SERV'!B$2:F$14097),2,0)</f>
        <v>ARMAÇÃO DE BLOCO, VIGA BALDRAME OU SAPATA UTILIZANDO AÇO CA-50 DE 10 MM - MONTAGEM. AF_06/2017</v>
      </c>
      <c r="F100" s="90" t="str">
        <f aca="false">VLOOKUP(D100,IF(LEFT(D100,3)="AMM",COMPOSIÇÕES!B$1:E$3713,'BANCO DE DADOS ABRIL SERV'!B$2:F$14097),3,0)</f>
        <v>KG</v>
      </c>
      <c r="G100" s="90" t="n">
        <v>1211.7</v>
      </c>
      <c r="H100" s="93" t="n">
        <f aca="false">VLOOKUP(D100,IF(LEFT(D100,3)="AMM",COMPOSIÇÕES!B$1:E$3713,'BANCO DE DADOS ABRIL SERV'!B$2:F$14097),4,0)</f>
        <v>8.31</v>
      </c>
      <c r="I100" s="94" t="n">
        <f aca="false">IF(M$2="OUTROS",TRUNC($H$100*(1+G$7),2),ROUND($H$100*(1+G$7),2))</f>
        <v>10.21</v>
      </c>
      <c r="J100" s="95" t="n">
        <f aca="false">IF(M$2="OUTROS",TRUNC($I$100*$G$100,2),ROUND($I$100*$G$100,2))</f>
        <v>12371.46</v>
      </c>
      <c r="K100" s="80"/>
      <c r="L100" s="97" t="s">
        <v>115</v>
      </c>
      <c r="M100" s="80" t="str">
        <f aca="false">$C$100</f>
        <v>6.10</v>
      </c>
      <c r="N100" s="19"/>
      <c r="O100" s="19"/>
      <c r="P100" s="19"/>
    </row>
    <row r="101" customFormat="false" ht="25.35" hidden="false" customHeight="false" outlineLevel="0" collapsed="false">
      <c r="B101" s="76"/>
      <c r="C101" s="89" t="s">
        <v>125</v>
      </c>
      <c r="D101" s="90" t="n">
        <v>96547</v>
      </c>
      <c r="E101" s="91" t="str">
        <f aca="false">VLOOKUP(D101,IF(LEFT(D101,3)="AMM",COMPOSIÇÕES!B$1:E$3713,'BANCO DE DADOS ABRIL SERV'!B$2:F$14097),2,0)</f>
        <v>ARMAÇÃO DE BLOCO, VIGA BALDRAME OU SAPATA UTILIZANDO AÇO CA-50 DE 12,5 MM - MONTAGEM. AF_06/2017</v>
      </c>
      <c r="F101" s="90" t="str">
        <f aca="false">VLOOKUP(D101,IF(LEFT(D101,3)="AMM",COMPOSIÇÕES!B$1:E$3713,'BANCO DE DADOS ABRIL SERV'!B$2:F$14097),3,0)</f>
        <v>KG</v>
      </c>
      <c r="G101" s="90" t="n">
        <f aca="false">535.4+17.72</f>
        <v>553.12</v>
      </c>
      <c r="H101" s="93" t="n">
        <f aca="false">VLOOKUP(D101,IF(LEFT(D101,3)="AMM",COMPOSIÇÕES!B$1:E$3713,'BANCO DE DADOS ABRIL SERV'!B$2:F$14097),4,0)</f>
        <v>7.38</v>
      </c>
      <c r="I101" s="94" t="n">
        <f aca="false">IF(M$2="OUTROS",TRUNC($H$101*(1+G$7),2),ROUND($H$101*(1+G$7),2))</f>
        <v>9.07</v>
      </c>
      <c r="J101" s="95" t="n">
        <f aca="false">IF(M$2="OUTROS",TRUNC($I$101*$G$101,2),ROUND($I$101*$G$101,2))</f>
        <v>5016.8</v>
      </c>
      <c r="K101" s="80"/>
      <c r="L101" s="97" t="s">
        <v>115</v>
      </c>
      <c r="M101" s="80" t="str">
        <f aca="false">$C$101</f>
        <v>6.11</v>
      </c>
      <c r="N101" s="19"/>
      <c r="O101" s="19"/>
      <c r="P101" s="19"/>
    </row>
    <row r="102" customFormat="false" ht="15" hidden="false" customHeight="false" outlineLevel="0" collapsed="false">
      <c r="B102" s="76"/>
      <c r="C102" s="89" t="s">
        <v>126</v>
      </c>
      <c r="D102" s="90" t="s">
        <v>127</v>
      </c>
      <c r="E102" s="91" t="str">
        <f aca="false">VLOOKUP(D102,IF(LEFT(D102,3)="AMM",COMPOSIÇÕES!B$1:E$3713,'BANCO DE DADOS ABRIL SERV'!B$2:F$14097),2,0)</f>
        <v>IMPERMEABILIZACAO DE ESTRUTURAS ENTERRADAS, COM TINTA ASFALTICA, DUAS DEMAOS.</v>
      </c>
      <c r="F102" s="90" t="str">
        <f aca="false">VLOOKUP(D102,IF(LEFT(D102,3)="AMM",COMPOSIÇÕES!B$1:E$3713,'BANCO DE DADOS ABRIL SERV'!B$2:F$14097),3,0)</f>
        <v>M2</v>
      </c>
      <c r="G102" s="90" t="n">
        <v>627</v>
      </c>
      <c r="H102" s="93" t="n">
        <f aca="false">VLOOKUP(D102,IF(LEFT(D102,3)="AMM",COMPOSIÇÕES!B$1:E$3713,'BANCO DE DADOS ABRIL SERV'!B$2:F$14097),4,0)</f>
        <v>9.67</v>
      </c>
      <c r="I102" s="94" t="n">
        <f aca="false">IF(M$2="OUTROS",TRUNC($H$102*(1+G$7),2),ROUND($H$102*(1+G$7),2))</f>
        <v>11.88</v>
      </c>
      <c r="J102" s="95" t="n">
        <f aca="false">IF(M$2="OUTROS",TRUNC($I$102*$G$102,2),ROUND($I$102*$G$102,2))</f>
        <v>7448.76</v>
      </c>
      <c r="K102" s="80"/>
      <c r="L102" s="97" t="s">
        <v>115</v>
      </c>
      <c r="M102" s="80" t="str">
        <f aca="false">$C$102</f>
        <v>6.12</v>
      </c>
      <c r="N102" s="19"/>
      <c r="O102" s="19"/>
      <c r="P102" s="19"/>
    </row>
    <row r="103" customFormat="false" ht="16.5" hidden="false" customHeight="true" outlineLevel="0" collapsed="false">
      <c r="A103" s="26"/>
      <c r="B103" s="76"/>
      <c r="C103" s="107" t="s">
        <v>128</v>
      </c>
      <c r="D103" s="107"/>
      <c r="E103" s="107"/>
      <c r="F103" s="107"/>
      <c r="G103" s="107"/>
      <c r="H103" s="107"/>
      <c r="I103" s="107"/>
      <c r="J103" s="107"/>
      <c r="K103" s="80"/>
      <c r="L103" s="19"/>
      <c r="M103" s="19"/>
      <c r="N103" s="19"/>
      <c r="O103" s="19"/>
      <c r="P103" s="19"/>
      <c r="Q103" s="19"/>
      <c r="R103" s="19"/>
      <c r="S103" s="19"/>
    </row>
    <row r="104" s="71" customFormat="true" ht="25.35" hidden="false" customHeight="false" outlineLevel="0" collapsed="false">
      <c r="A104" s="109"/>
      <c r="B104" s="72"/>
      <c r="C104" s="89" t="s">
        <v>129</v>
      </c>
      <c r="D104" s="90" t="n">
        <v>92467</v>
      </c>
      <c r="E104" s="91" t="str">
        <f aca="false">VLOOKUP(D104,IF(LEFT(D104,3)="AMM",COMPOSIÇÕES!B$1:E$3713,'BANCO DE DADOS ABRIL SERV'!B$2:F$14097),2,0)</f>
        <v>MONTAGEM E DESMONTAGEM DE FÔRMA DE VIGA, ESCORAMENTO COM GARFO DE MADEIRA, PÉ-DIREITO SIMPLES, EM CHAPA DE MADEIRA PLASTIFICADA, 10 UTILIZAÇÕES. AF_12/2015</v>
      </c>
      <c r="F104" s="90" t="str">
        <f aca="false">VLOOKUP(D104,IF(LEFT(D104,3)="AMM",COMPOSIÇÕES!B$1:E$3713,'BANCO DE DADOS ABRIL SERV'!B$2:F$14097),3,0)</f>
        <v>M2</v>
      </c>
      <c r="G104" s="90" t="n">
        <v>959</v>
      </c>
      <c r="H104" s="93" t="n">
        <f aca="false">VLOOKUP(D104,IF(LEFT(D104,3)="AMM",COMPOSIÇÕES!B$1:E$3713,'BANCO DE DADOS ABRIL SERV'!B$2:F$14097),4,0)</f>
        <v>57.66</v>
      </c>
      <c r="I104" s="94" t="n">
        <f aca="false">IF(M$2="OUTROS",TRUNC($H$104*(1+G$7),2),ROUND($H$104*(1+G$7),2))</f>
        <v>70.85</v>
      </c>
      <c r="J104" s="95" t="n">
        <f aca="false">IF(M$2="OUTROS",TRUNC($I$104*$G$104,2),ROUND($I$104*$G$104,2))</f>
        <v>67945.15</v>
      </c>
      <c r="K104" s="40"/>
      <c r="L104" s="18"/>
      <c r="M104" s="18"/>
      <c r="N104" s="18"/>
      <c r="O104" s="18"/>
      <c r="P104" s="18"/>
      <c r="Q104" s="18"/>
      <c r="R104" s="18"/>
      <c r="S104" s="18"/>
      <c r="T104" s="7"/>
      <c r="U104" s="7"/>
      <c r="V104" s="7"/>
      <c r="W104" s="7"/>
      <c r="X104" s="7"/>
      <c r="Y104" s="9"/>
      <c r="Z104" s="7"/>
      <c r="AA104" s="7"/>
    </row>
    <row r="105" s="71" customFormat="true" ht="25.35" hidden="false" customHeight="false" outlineLevel="0" collapsed="false">
      <c r="A105" s="109"/>
      <c r="B105" s="72"/>
      <c r="C105" s="89" t="s">
        <v>130</v>
      </c>
      <c r="D105" s="90" t="n">
        <v>94971</v>
      </c>
      <c r="E105" s="91" t="str">
        <f aca="false">VLOOKUP(D105,IF(LEFT(D105,3)="AMM",COMPOSIÇÕES!B$1:E$3713,'BANCO DE DADOS ABRIL SERV'!B$2:F$14097),2,0)</f>
        <v>CONCRETO FCK = 25MPA, TRAÇO 1:2,3:2,7 (CIMENTO/ AREIA MÉDIA/ BRITA 1)  - PREPARO MECÂNICO COM BETONEIRA 600 L. AF_07/2016</v>
      </c>
      <c r="F105" s="90" t="str">
        <f aca="false">VLOOKUP(D105,IF(LEFT(D105,3)="AMM",COMPOSIÇÕES!B$1:E$3713,'BANCO DE DADOS ABRIL SERV'!B$2:F$14097),3,0)</f>
        <v>M3</v>
      </c>
      <c r="G105" s="90" t="n">
        <v>61.6</v>
      </c>
      <c r="H105" s="93" t="n">
        <f aca="false">VLOOKUP(D105,IF(LEFT(D105,3)="AMM",COMPOSIÇÕES!B$1:E$3713,'BANCO DE DADOS ABRIL SERV'!B$2:F$14097),4,0)</f>
        <v>318.33</v>
      </c>
      <c r="I105" s="94" t="n">
        <f aca="false">IF(M$2="OUTROS",TRUNC($H$105*(1+G$7),2),ROUND($H$105*(1+G$7),2))</f>
        <v>391.16</v>
      </c>
      <c r="J105" s="95" t="n">
        <f aca="false">IF(M$2="OUTROS",TRUNC($I$105*$G$105,2),ROUND($I$105*$G$105,2))</f>
        <v>24095.46</v>
      </c>
      <c r="K105" s="40"/>
      <c r="L105" s="18"/>
      <c r="M105" s="18"/>
      <c r="N105" s="18"/>
      <c r="O105" s="18"/>
      <c r="P105" s="18"/>
      <c r="Q105" s="18"/>
      <c r="R105" s="18"/>
      <c r="S105" s="18"/>
      <c r="T105" s="7"/>
      <c r="U105" s="7"/>
      <c r="V105" s="7"/>
      <c r="W105" s="7"/>
      <c r="X105" s="7"/>
      <c r="Y105" s="9"/>
      <c r="Z105" s="7"/>
      <c r="AA105" s="7"/>
    </row>
    <row r="106" s="71" customFormat="true" ht="25.35" hidden="false" customHeight="false" outlineLevel="0" collapsed="false">
      <c r="A106" s="109"/>
      <c r="B106" s="72"/>
      <c r="C106" s="89" t="s">
        <v>131</v>
      </c>
      <c r="D106" s="90" t="n">
        <v>92873</v>
      </c>
      <c r="E106" s="91" t="str">
        <f aca="false">VLOOKUP(D106,IF(LEFT(D106,3)="AMM",COMPOSIÇÕES!B$1:E$3713,'BANCO DE DADOS ABRIL SERV'!B$2:F$14097),2,0)</f>
        <v>LANÇAMENTO COM USO DE BALDES, ADENSAMENTO E ACABAMENTO DE CONCRETO EM ESTRUTURAS. AF_12/2015</v>
      </c>
      <c r="F106" s="90" t="str">
        <f aca="false">VLOOKUP(D106,IF(LEFT(D106,3)="AMM",COMPOSIÇÕES!B$1:E$3713,'BANCO DE DADOS ABRIL SERV'!B$2:F$14097),3,0)</f>
        <v>M3</v>
      </c>
      <c r="G106" s="90" t="n">
        <v>61.6</v>
      </c>
      <c r="H106" s="93" t="n">
        <f aca="false">VLOOKUP(D106,IF(LEFT(D106,3)="AMM",COMPOSIÇÕES!B$1:E$3713,'BANCO DE DADOS ABRIL SERV'!B$2:F$14097),4,0)</f>
        <v>162.69</v>
      </c>
      <c r="I106" s="94" t="n">
        <f aca="false">IF(M$2="OUTROS",TRUNC($H$106*(1+G$7),2),ROUND($H$106*(1+G$7),2))</f>
        <v>199.91</v>
      </c>
      <c r="J106" s="95" t="n">
        <f aca="false">IF(M$2="OUTROS",TRUNC($I$106*$G$106,2),ROUND($I$106*$G$106,2))</f>
        <v>12314.46</v>
      </c>
      <c r="K106" s="40"/>
      <c r="L106" s="18"/>
      <c r="M106" s="18"/>
      <c r="N106" s="18"/>
      <c r="O106" s="18"/>
      <c r="P106" s="18"/>
      <c r="Q106" s="18"/>
      <c r="R106" s="18"/>
      <c r="S106" s="18"/>
      <c r="T106" s="7"/>
      <c r="U106" s="7"/>
      <c r="V106" s="7"/>
      <c r="W106" s="7"/>
      <c r="X106" s="7"/>
      <c r="Y106" s="9"/>
      <c r="Z106" s="7"/>
      <c r="AA106" s="7"/>
    </row>
    <row r="107" s="71" customFormat="true" ht="25.35" hidden="false" customHeight="false" outlineLevel="0" collapsed="false">
      <c r="A107" s="109"/>
      <c r="B107" s="72"/>
      <c r="C107" s="89" t="s">
        <v>132</v>
      </c>
      <c r="D107" s="90" t="n">
        <v>92776</v>
      </c>
      <c r="E107" s="91" t="str">
        <f aca="false">VLOOKUP(D107,IF(LEFT(D107,3)="AMM",COMPOSIÇÕES!B$1:E$3713,'BANCO DE DADOS ABRIL SERV'!B$2:F$14097),2,0)</f>
        <v>ARMAÇÃO DE PILAR OU VIGA DE UMA ESTRUTURA CONVENCIONAL DE CONCRETO ARMADO EM UMA EDIFICAÇÃO TÉRREA OU SOBRADO UTILIZANDO AÇO CA-50 DE 6,3 MM - MONTAGEM. AF_12/2015</v>
      </c>
      <c r="F107" s="90" t="str">
        <f aca="false">VLOOKUP(D107,IF(LEFT(D107,3)="AMM",COMPOSIÇÕES!B$1:E$3713,'BANCO DE DADOS ABRIL SERV'!B$2:F$14097),3,0)</f>
        <v>KG</v>
      </c>
      <c r="G107" s="90" t="n">
        <v>1.4</v>
      </c>
      <c r="H107" s="93" t="n">
        <f aca="false">VLOOKUP(D107,IF(LEFT(D107,3)="AMM",COMPOSIÇÕES!B$1:E$3713,'BANCO DE DADOS ABRIL SERV'!B$2:F$14097),4,0)</f>
        <v>10.7</v>
      </c>
      <c r="I107" s="94" t="n">
        <f aca="false">IF(M$2="OUTROS",TRUNC($H$107*(1+G$7),2),ROUND($H$107*(1+G$7),2))</f>
        <v>13.15</v>
      </c>
      <c r="J107" s="95" t="n">
        <f aca="false">IF(M$2="OUTROS",TRUNC($I$107*$G$107,2),ROUND($I$107*$G$107,2))</f>
        <v>18.41</v>
      </c>
      <c r="K107" s="40"/>
      <c r="L107" s="18"/>
      <c r="M107" s="18"/>
      <c r="N107" s="18"/>
      <c r="O107" s="18"/>
      <c r="P107" s="18"/>
      <c r="Q107" s="18"/>
      <c r="R107" s="18"/>
      <c r="S107" s="18"/>
      <c r="T107" s="7"/>
      <c r="U107" s="7"/>
      <c r="V107" s="7"/>
      <c r="W107" s="7"/>
      <c r="X107" s="7"/>
      <c r="Y107" s="9"/>
      <c r="Z107" s="7"/>
      <c r="AA107" s="7"/>
    </row>
    <row r="108" s="71" customFormat="true" ht="25.35" hidden="false" customHeight="false" outlineLevel="0" collapsed="false">
      <c r="A108" s="109"/>
      <c r="B108" s="72"/>
      <c r="C108" s="89" t="s">
        <v>133</v>
      </c>
      <c r="D108" s="90" t="n">
        <v>92777</v>
      </c>
      <c r="E108" s="91" t="str">
        <f aca="false">VLOOKUP(D108,IF(LEFT(D108,3)="AMM",COMPOSIÇÕES!B$1:E$3713,'BANCO DE DADOS ABRIL SERV'!B$2:F$14097),2,0)</f>
        <v>ARMAÇÃO DE PILAR OU VIGA DE UMA ESTRUTURA CONVENCIONAL DE CONCRETO ARMADO EM UMA EDIFICAÇÃO TÉRREA OU SOBRADO UTILIZANDO AÇO CA-50 DE 8,0 MM - MONTAGEM. AF_12/2015</v>
      </c>
      <c r="F108" s="90" t="str">
        <f aca="false">VLOOKUP(D108,IF(LEFT(D108,3)="AMM",COMPOSIÇÕES!B$1:E$3713,'BANCO DE DADOS ABRIL SERV'!B$2:F$14097),3,0)</f>
        <v>KG</v>
      </c>
      <c r="G108" s="90" t="n">
        <v>372.9</v>
      </c>
      <c r="H108" s="93" t="n">
        <f aca="false">VLOOKUP(D108,IF(LEFT(D108,3)="AMM",COMPOSIÇÕES!B$1:E$3713,'BANCO DE DADOS ABRIL SERV'!B$2:F$14097),4,0)</f>
        <v>10.19</v>
      </c>
      <c r="I108" s="94" t="n">
        <f aca="false">IF(M$2="OUTROS",TRUNC($H$108*(1+G$7),2),ROUND($H$108*(1+G$7),2))</f>
        <v>12.52</v>
      </c>
      <c r="J108" s="95" t="n">
        <f aca="false">IF(M$2="OUTROS",TRUNC($I$108*$G$108,2),ROUND($I$108*$G$108,2))</f>
        <v>4668.71</v>
      </c>
      <c r="K108" s="40"/>
      <c r="L108" s="18"/>
      <c r="M108" s="18"/>
      <c r="N108" s="18"/>
      <c r="O108" s="18"/>
      <c r="P108" s="18"/>
      <c r="Q108" s="18"/>
      <c r="R108" s="18"/>
      <c r="S108" s="18"/>
      <c r="T108" s="7"/>
      <c r="U108" s="7"/>
      <c r="V108" s="7"/>
      <c r="W108" s="7"/>
      <c r="X108" s="7"/>
      <c r="Y108" s="9"/>
      <c r="Z108" s="7"/>
      <c r="AA108" s="7"/>
    </row>
    <row r="109" s="71" customFormat="true" ht="25.35" hidden="false" customHeight="false" outlineLevel="0" collapsed="false">
      <c r="A109" s="109"/>
      <c r="B109" s="72"/>
      <c r="C109" s="89" t="s">
        <v>134</v>
      </c>
      <c r="D109" s="90" t="n">
        <v>92778</v>
      </c>
      <c r="E109" s="91" t="str">
        <f aca="false">VLOOKUP(D109,IF(LEFT(D109,3)="AMM",COMPOSIÇÕES!B$1:E$3713,'BANCO DE DADOS ABRIL SERV'!B$2:F$14097),2,0)</f>
        <v>ARMAÇÃO DE PILAR OU VIGA DE UMA ESTRUTURA CONVENCIONAL DE CONCRETO ARMADO EM UMA EDIFICAÇÃO TÉRREA OU SOBRADO UTILIZANDO AÇO CA-50 DE 10,0 MM - MONTAGEM. AF_12/2015</v>
      </c>
      <c r="F109" s="90" t="str">
        <f aca="false">VLOOKUP(D109,IF(LEFT(D109,3)="AMM",COMPOSIÇÕES!B$1:E$3713,'BANCO DE DADOS ABRIL SERV'!B$2:F$14097),3,0)</f>
        <v>KG</v>
      </c>
      <c r="G109" s="90" t="n">
        <v>1595.6</v>
      </c>
      <c r="H109" s="93" t="n">
        <f aca="false">VLOOKUP(D109,IF(LEFT(D109,3)="AMM",COMPOSIÇÕES!B$1:E$3713,'BANCO DE DADOS ABRIL SERV'!B$2:F$14097),4,0)</f>
        <v>8.25</v>
      </c>
      <c r="I109" s="94" t="n">
        <f aca="false">IF(M$2="OUTROS",TRUNC($H$109*(1+G$7),2),ROUND($H$109*(1+G$7),2))</f>
        <v>10.14</v>
      </c>
      <c r="J109" s="95" t="n">
        <f aca="false">IF(M$2="OUTROS",TRUNC($I$109*$G$109,2),ROUND($I$109*$G$109,2))</f>
        <v>16179.38</v>
      </c>
      <c r="K109" s="40"/>
      <c r="L109" s="18"/>
      <c r="M109" s="18"/>
      <c r="N109" s="18"/>
      <c r="O109" s="18"/>
      <c r="P109" s="18"/>
      <c r="Q109" s="18"/>
      <c r="R109" s="18"/>
      <c r="S109" s="18"/>
      <c r="T109" s="7"/>
      <c r="U109" s="7"/>
      <c r="V109" s="7"/>
      <c r="W109" s="7"/>
      <c r="X109" s="7"/>
      <c r="Y109" s="9"/>
      <c r="Z109" s="7"/>
      <c r="AA109" s="7"/>
    </row>
    <row r="110" s="71" customFormat="true" ht="25.35" hidden="false" customHeight="false" outlineLevel="0" collapsed="false">
      <c r="A110" s="109"/>
      <c r="B110" s="72"/>
      <c r="C110" s="89" t="s">
        <v>135</v>
      </c>
      <c r="D110" s="90" t="n">
        <v>92779</v>
      </c>
      <c r="E110" s="91" t="str">
        <f aca="false">VLOOKUP(D110,IF(LEFT(D110,3)="AMM",COMPOSIÇÕES!B$1:E$3713,'BANCO DE DADOS ABRIL SERV'!B$2:F$14097),2,0)</f>
        <v>ARMAÇÃO DE PILAR OU VIGA DE UMA ESTRUTURA CONVENCIONAL DE CONCRETO ARMADO EM UMA EDIFICAÇÃO TÉRREA OU SOBRADO UTILIZANDO AÇO CA-50 DE 12,5 MM - MONTAGEM. AF_12/2015</v>
      </c>
      <c r="F110" s="90" t="str">
        <f aca="false">VLOOKUP(D110,IF(LEFT(D110,3)="AMM",COMPOSIÇÕES!B$1:E$3713,'BANCO DE DADOS ABRIL SERV'!B$2:F$14097),3,0)</f>
        <v>KG</v>
      </c>
      <c r="G110" s="90" t="n">
        <v>44.2</v>
      </c>
      <c r="H110" s="93" t="n">
        <f aca="false">VLOOKUP(D110,IF(LEFT(D110,3)="AMM",COMPOSIÇÕES!B$1:E$3713,'BANCO DE DADOS ABRIL SERV'!B$2:F$14097),4,0)</f>
        <v>7.27</v>
      </c>
      <c r="I110" s="94" t="n">
        <f aca="false">IF(M$2="OUTROS",TRUNC($H$110*(1+G$7),2),ROUND($H$110*(1+G$7),2))</f>
        <v>8.93</v>
      </c>
      <c r="J110" s="95" t="n">
        <f aca="false">IF(M$2="OUTROS",TRUNC($I$110*$G$110,2),ROUND($I$110*$G$110,2))</f>
        <v>394.71</v>
      </c>
      <c r="K110" s="40"/>
      <c r="L110" s="18"/>
      <c r="M110" s="18"/>
      <c r="N110" s="18"/>
      <c r="O110" s="18"/>
      <c r="P110" s="18"/>
      <c r="Q110" s="18"/>
      <c r="R110" s="18"/>
      <c r="S110" s="18"/>
      <c r="T110" s="7"/>
      <c r="U110" s="7"/>
      <c r="V110" s="7"/>
      <c r="W110" s="7"/>
      <c r="X110" s="7"/>
      <c r="Y110" s="9"/>
      <c r="Z110" s="7"/>
      <c r="AA110" s="7"/>
    </row>
    <row r="111" s="71" customFormat="true" ht="25.35" hidden="false" customHeight="false" outlineLevel="0" collapsed="false">
      <c r="A111" s="109"/>
      <c r="B111" s="72"/>
      <c r="C111" s="89" t="s">
        <v>136</v>
      </c>
      <c r="D111" s="90" t="n">
        <v>92775</v>
      </c>
      <c r="E111" s="91" t="str">
        <f aca="false">VLOOKUP(D111,IF(LEFT(D111,3)="AMM",COMPOSIÇÕES!B$1:E$3713,'BANCO DE DADOS ABRIL SERV'!B$2:F$14097),2,0)</f>
        <v>ARMAÇÃO DE PILAR OU VIGA DE UMA ESTRUTURA CONVENCIONAL DE CONCRETO ARMADO EM UMA EDIFICAÇÃO TÉRREA OU SOBRADO UTILIZANDO AÇO CA-60 DE 5,0 MM - MONTAGEM. AF_12/2015</v>
      </c>
      <c r="F111" s="90" t="str">
        <f aca="false">VLOOKUP(D111,IF(LEFT(D111,3)="AMM",COMPOSIÇÕES!B$1:E$3713,'BANCO DE DADOS ABRIL SERV'!B$2:F$14097),3,0)</f>
        <v>KG</v>
      </c>
      <c r="G111" s="90" t="n">
        <v>691.3</v>
      </c>
      <c r="H111" s="93" t="n">
        <f aca="false">VLOOKUP(D111,IF(LEFT(D111,3)="AMM",COMPOSIÇÕES!B$1:E$3713,'BANCO DE DADOS ABRIL SERV'!B$2:F$14097),4,0)</f>
        <v>12.39</v>
      </c>
      <c r="I111" s="94" t="n">
        <f aca="false">IF(M$2="OUTROS",TRUNC($H$111*(1+G$7),2),ROUND($H$111*(1+G$7),2))</f>
        <v>15.22</v>
      </c>
      <c r="J111" s="95" t="n">
        <f aca="false">IF(M$2="OUTROS",TRUNC($I$111*$G$111,2),ROUND($I$111*$G$111,2))</f>
        <v>10521.59</v>
      </c>
      <c r="K111" s="40"/>
      <c r="L111" s="18"/>
      <c r="M111" s="18"/>
      <c r="N111" s="18"/>
      <c r="O111" s="18"/>
      <c r="P111" s="18"/>
      <c r="Q111" s="18"/>
      <c r="R111" s="18"/>
      <c r="S111" s="18"/>
      <c r="T111" s="7"/>
      <c r="U111" s="7"/>
      <c r="V111" s="7"/>
      <c r="W111" s="7"/>
      <c r="X111" s="7"/>
      <c r="Y111" s="9"/>
      <c r="Z111" s="7"/>
      <c r="AA111" s="7"/>
    </row>
    <row r="112" customFormat="false" ht="16.5" hidden="false" customHeight="true" outlineLevel="0" collapsed="false">
      <c r="A112" s="26"/>
      <c r="B112" s="76"/>
      <c r="C112" s="107" t="s">
        <v>86</v>
      </c>
      <c r="D112" s="107"/>
      <c r="E112" s="107"/>
      <c r="F112" s="107"/>
      <c r="G112" s="107"/>
      <c r="H112" s="107"/>
      <c r="I112" s="107"/>
      <c r="J112" s="107"/>
      <c r="K112" s="80"/>
      <c r="L112" s="19"/>
      <c r="M112" s="19"/>
      <c r="N112" s="19"/>
      <c r="O112" s="19"/>
      <c r="P112" s="19"/>
      <c r="Q112" s="19"/>
      <c r="R112" s="19"/>
      <c r="S112" s="19"/>
    </row>
    <row r="113" s="71" customFormat="true" ht="38.05" hidden="false" customHeight="false" outlineLevel="0" collapsed="false">
      <c r="A113" s="109"/>
      <c r="B113" s="72"/>
      <c r="C113" s="89" t="s">
        <v>137</v>
      </c>
      <c r="D113" s="90" t="n">
        <v>92430</v>
      </c>
      <c r="E113" s="91" t="str">
        <f aca="false">VLOOKUP(D113,IF(LEFT(D113,3)="AMM",COMPOSIÇÕES!B$1:E$3713,'BANCO DE DADOS ABRIL SERV'!B$2:F$14097),2,0)</f>
        <v>MONTAGEM E DESMONTAGEM DE FÔRMA DE PILARES RETANGULARES E ESTRUTURAS SIMILARES COM ÁREA MÉDIA DAS SEÇÕES MENOR OU IGUAL A 0,25 M², PÉ-DIREITO SIMPLES, EM CHAPA DE MADEIRA COMPENSADA PLASTIFICADA, 10 UTILIZAÇÕES. AF_12/2015</v>
      </c>
      <c r="F113" s="90" t="str">
        <f aca="false">VLOOKUP(D113,IF(LEFT(D113,3)="AMM",COMPOSIÇÕES!B$1:E$3713,'BANCO DE DADOS ABRIL SERV'!B$2:F$14097),3,0)</f>
        <v>M2</v>
      </c>
      <c r="G113" s="90" t="n">
        <v>687.8</v>
      </c>
      <c r="H113" s="93" t="n">
        <f aca="false">VLOOKUP(D113,IF(LEFT(D113,3)="AMM",COMPOSIÇÕES!B$1:E$3713,'BANCO DE DADOS ABRIL SERV'!B$2:F$14097),4,0)</f>
        <v>42.76</v>
      </c>
      <c r="I113" s="94" t="n">
        <f aca="false">IF(M$2="OUTROS",TRUNC($H$113*(1+G$7),2),ROUND($H$113*(1+G$7),2))</f>
        <v>52.54</v>
      </c>
      <c r="J113" s="95" t="n">
        <f aca="false">IF(M$2="OUTROS",TRUNC($I$113*$G$113,2),ROUND($I$113*$G$113,2))</f>
        <v>36137.01</v>
      </c>
      <c r="K113" s="40"/>
      <c r="L113" s="18"/>
      <c r="M113" s="18"/>
      <c r="N113" s="18"/>
      <c r="O113" s="18"/>
      <c r="P113" s="18"/>
      <c r="Q113" s="18"/>
      <c r="R113" s="18"/>
      <c r="S113" s="18"/>
      <c r="T113" s="7"/>
      <c r="U113" s="7"/>
      <c r="V113" s="7"/>
      <c r="W113" s="7"/>
      <c r="X113" s="7"/>
      <c r="Y113" s="9"/>
      <c r="Z113" s="7"/>
      <c r="AA113" s="7"/>
    </row>
    <row r="114" s="71" customFormat="true" ht="25.35" hidden="false" customHeight="false" outlineLevel="0" collapsed="false">
      <c r="A114" s="109"/>
      <c r="B114" s="72"/>
      <c r="C114" s="89" t="s">
        <v>138</v>
      </c>
      <c r="D114" s="90" t="n">
        <v>92718</v>
      </c>
      <c r="E114" s="91" t="str">
        <f aca="false">VLOOKUP(D114,IF(LEFT(D114,3)="AMM",COMPOSIÇÕES!B$1:E$3713,'BANCO DE DADOS ABRIL SERV'!B$2:F$14097),2,0)</f>
        <v>CONCRETAGEM DE PILARES, FCK = 25 MPA,  COM USO DE BALDES EM EDIFICAÇÃO COM SEÇÃO MÉDIA DE PILARES MENOR OU IGUAL A 0,25 M² - LANÇAMENTO, ADENSAMENTO E ACABAMENTO. AF_12/2015</v>
      </c>
      <c r="F114" s="90" t="str">
        <f aca="false">VLOOKUP(D114,IF(LEFT(D114,3)="AMM",COMPOSIÇÕES!B$1:E$3713,'BANCO DE DADOS ABRIL SERV'!B$2:F$14097),3,0)</f>
        <v>M3</v>
      </c>
      <c r="G114" s="90" t="n">
        <v>37.5</v>
      </c>
      <c r="H114" s="93" t="n">
        <f aca="false">VLOOKUP(D114,IF(LEFT(D114,3)="AMM",COMPOSIÇÕES!B$1:E$3713,'BANCO DE DADOS ABRIL SERV'!B$2:F$14097),4,0)</f>
        <v>537.95</v>
      </c>
      <c r="I114" s="94" t="n">
        <f aca="false">IF(M$2="OUTROS",TRUNC($H$114*(1+G$7),2),ROUND($H$114*(1+G$7),2))</f>
        <v>661.03</v>
      </c>
      <c r="J114" s="95" t="n">
        <f aca="false">IF(M$2="OUTROS",TRUNC($I$114*$G$114,2),ROUND($I$114*$G$114,2))</f>
        <v>24788.63</v>
      </c>
      <c r="K114" s="40"/>
      <c r="L114" s="18"/>
      <c r="M114" s="18"/>
      <c r="N114" s="18"/>
      <c r="O114" s="18"/>
      <c r="P114" s="18"/>
      <c r="Q114" s="18"/>
      <c r="R114" s="18"/>
      <c r="S114" s="18"/>
      <c r="T114" s="7"/>
      <c r="U114" s="7"/>
      <c r="V114" s="7"/>
      <c r="W114" s="7"/>
      <c r="X114" s="7"/>
      <c r="Y114" s="9"/>
      <c r="Z114" s="7"/>
      <c r="AA114" s="7"/>
    </row>
    <row r="115" s="71" customFormat="true" ht="25.35" hidden="false" customHeight="false" outlineLevel="0" collapsed="false">
      <c r="A115" s="109"/>
      <c r="B115" s="72"/>
      <c r="C115" s="89" t="s">
        <v>139</v>
      </c>
      <c r="D115" s="90" t="n">
        <v>92775</v>
      </c>
      <c r="E115" s="91" t="str">
        <f aca="false">VLOOKUP(D115,IF(LEFT(D115,3)="AMM",COMPOSIÇÕES!B$1:E$3713,'BANCO DE DADOS ABRIL SERV'!B$2:F$14097),2,0)</f>
        <v>ARMAÇÃO DE PILAR OU VIGA DE UMA ESTRUTURA CONVENCIONAL DE CONCRETO ARMADO EM UMA EDIFICAÇÃO TÉRREA OU SOBRADO UTILIZANDO AÇO CA-60 DE 5,0 MM - MONTAGEM. AF_12/2015</v>
      </c>
      <c r="F115" s="90" t="str">
        <f aca="false">VLOOKUP(D115,IF(LEFT(D115,3)="AMM",COMPOSIÇÕES!B$1:E$3713,'BANCO DE DADOS ABRIL SERV'!B$2:F$14097),3,0)</f>
        <v>KG</v>
      </c>
      <c r="G115" s="90" t="n">
        <v>1046.7</v>
      </c>
      <c r="H115" s="93" t="n">
        <f aca="false">VLOOKUP(D115,IF(LEFT(D115,3)="AMM",COMPOSIÇÕES!B$1:E$3713,'BANCO DE DADOS ABRIL SERV'!B$2:F$14097),4,0)</f>
        <v>12.39</v>
      </c>
      <c r="I115" s="94" t="n">
        <f aca="false">IF(M$2="OUTROS",TRUNC($H$115*(1+G$7),2),ROUND($H$115*(1+G$7),2))</f>
        <v>15.22</v>
      </c>
      <c r="J115" s="95" t="n">
        <f aca="false">IF(M$2="OUTROS",TRUNC($I$115*$G$115,2),ROUND($I$115*$G$115,2))</f>
        <v>15930.77</v>
      </c>
      <c r="K115" s="40"/>
      <c r="L115" s="18"/>
      <c r="M115" s="18"/>
      <c r="N115" s="18"/>
      <c r="O115" s="18"/>
      <c r="P115" s="18"/>
      <c r="Q115" s="18"/>
      <c r="R115" s="18"/>
      <c r="S115" s="18"/>
      <c r="T115" s="7"/>
      <c r="U115" s="7"/>
      <c r="V115" s="7"/>
      <c r="W115" s="7"/>
      <c r="X115" s="7"/>
      <c r="Y115" s="9"/>
      <c r="Z115" s="7"/>
      <c r="AA115" s="7"/>
    </row>
    <row r="116" s="71" customFormat="true" ht="25.35" hidden="false" customHeight="false" outlineLevel="0" collapsed="false">
      <c r="A116" s="109"/>
      <c r="B116" s="72"/>
      <c r="C116" s="89" t="s">
        <v>140</v>
      </c>
      <c r="D116" s="90" t="n">
        <v>92778</v>
      </c>
      <c r="E116" s="91" t="str">
        <f aca="false">VLOOKUP(D116,IF(LEFT(D116,3)="AMM",COMPOSIÇÕES!B$1:E$3713,'BANCO DE DADOS ABRIL SERV'!B$2:F$14097),2,0)</f>
        <v>ARMAÇÃO DE PILAR OU VIGA DE UMA ESTRUTURA CONVENCIONAL DE CONCRETO ARMADO EM UMA EDIFICAÇÃO TÉRREA OU SOBRADO UTILIZANDO AÇO CA-50 DE 10,0 MM - MONTAGEM. AF_12/2015</v>
      </c>
      <c r="F116" s="90" t="str">
        <f aca="false">VLOOKUP(D116,IF(LEFT(D116,3)="AMM",COMPOSIÇÕES!B$1:E$3713,'BANCO DE DADOS ABRIL SERV'!B$2:F$14097),3,0)</f>
        <v>KG</v>
      </c>
      <c r="G116" s="90" t="n">
        <v>1564.2</v>
      </c>
      <c r="H116" s="93" t="n">
        <f aca="false">VLOOKUP(D116,IF(LEFT(D116,3)="AMM",COMPOSIÇÕES!B$1:E$3713,'BANCO DE DADOS ABRIL SERV'!B$2:F$14097),4,0)</f>
        <v>8.25</v>
      </c>
      <c r="I116" s="94" t="n">
        <f aca="false">IF(M$2="OUTROS",TRUNC($H$116*(1+G$7),2),ROUND($H$116*(1+G$7),2))</f>
        <v>10.14</v>
      </c>
      <c r="J116" s="95" t="n">
        <f aca="false">IF(M$2="OUTROS",TRUNC($I$116*$G$116,2),ROUND($I$116*$G$116,2))</f>
        <v>15860.99</v>
      </c>
      <c r="K116" s="40"/>
      <c r="L116" s="18"/>
      <c r="M116" s="18"/>
      <c r="N116" s="18"/>
      <c r="O116" s="18"/>
      <c r="P116" s="18"/>
      <c r="Q116" s="18"/>
      <c r="R116" s="18"/>
      <c r="S116" s="18"/>
      <c r="T116" s="7"/>
      <c r="U116" s="7"/>
      <c r="V116" s="7"/>
      <c r="W116" s="7"/>
      <c r="X116" s="7"/>
      <c r="Y116" s="9"/>
      <c r="Z116" s="7"/>
      <c r="AA116" s="7"/>
    </row>
    <row r="117" s="71" customFormat="true" ht="25.35" hidden="false" customHeight="false" outlineLevel="0" collapsed="false">
      <c r="A117" s="109"/>
      <c r="B117" s="72"/>
      <c r="C117" s="81" t="s">
        <v>141</v>
      </c>
      <c r="D117" s="82" t="n">
        <v>92779</v>
      </c>
      <c r="E117" s="83" t="str">
        <f aca="false">VLOOKUP(D117,IF(LEFT(D117,3)="AMM",COMPOSIÇÕES!B$1:E$3713,'BANCO DE DADOS ABRIL SERV'!B$2:F$14097),2,0)</f>
        <v>ARMAÇÃO DE PILAR OU VIGA DE UMA ESTRUTURA CONVENCIONAL DE CONCRETO ARMADO EM UMA EDIFICAÇÃO TÉRREA OU SOBRADO UTILIZANDO AÇO CA-50 DE 12,5 MM - MONTAGEM. AF_12/2015</v>
      </c>
      <c r="F117" s="82" t="str">
        <f aca="false">VLOOKUP(D117,IF(LEFT(D117,3)="AMM",COMPOSIÇÕES!B$1:E$3713,'BANCO DE DADOS ABRIL SERV'!B$2:F$14097),3,0)</f>
        <v>KG</v>
      </c>
      <c r="G117" s="82" t="n">
        <v>2009.7</v>
      </c>
      <c r="H117" s="84" t="n">
        <f aca="false">VLOOKUP(D117,IF(LEFT(D117,3)="AMM",COMPOSIÇÕES!B$1:E$3713,'BANCO DE DADOS ABRIL SERV'!B$2:F$14097),4,0)</f>
        <v>7.27</v>
      </c>
      <c r="I117" s="85" t="n">
        <f aca="false">IF(M$2="OUTROS",TRUNC($H$117*(1+G$7),2),ROUND($H$117*(1+G$7),2))</f>
        <v>8.93</v>
      </c>
      <c r="J117" s="86" t="n">
        <f aca="false">IF(M$2="OUTROS",TRUNC($I$117*$G$117,2),ROUND($I$117*$G$117,2))</f>
        <v>17946.62</v>
      </c>
      <c r="K117" s="40"/>
      <c r="L117" s="18"/>
      <c r="M117" s="18"/>
      <c r="N117" s="18"/>
      <c r="O117" s="18"/>
      <c r="P117" s="18"/>
      <c r="Q117" s="18"/>
      <c r="R117" s="18"/>
      <c r="S117" s="18"/>
      <c r="T117" s="7"/>
      <c r="U117" s="7"/>
      <c r="V117" s="7"/>
      <c r="W117" s="7"/>
      <c r="X117" s="7"/>
      <c r="Y117" s="9"/>
      <c r="Z117" s="7"/>
      <c r="AA117" s="7"/>
    </row>
    <row r="118" s="71" customFormat="true" ht="15" hidden="false" customHeight="false" outlineLevel="0" collapsed="false">
      <c r="B118" s="72"/>
      <c r="C118" s="110"/>
      <c r="D118" s="110"/>
      <c r="E118" s="110"/>
      <c r="F118" s="110"/>
      <c r="G118" s="111"/>
      <c r="H118" s="112"/>
      <c r="I118" s="110"/>
      <c r="J118" s="110"/>
      <c r="K118" s="40"/>
      <c r="L118" s="18"/>
      <c r="M118" s="18"/>
      <c r="N118" s="18"/>
      <c r="O118" s="18"/>
      <c r="P118" s="18"/>
      <c r="Q118" s="7"/>
      <c r="R118" s="7"/>
      <c r="S118" s="7"/>
      <c r="T118" s="7"/>
      <c r="U118" s="7"/>
      <c r="V118" s="7"/>
      <c r="W118" s="7"/>
      <c r="X118" s="7"/>
      <c r="Y118" s="9"/>
      <c r="Z118" s="7"/>
      <c r="AA118" s="7"/>
    </row>
    <row r="119" customFormat="false" ht="15.75" hidden="false" customHeight="true" outlineLevel="0" collapsed="false">
      <c r="B119" s="76"/>
      <c r="C119" s="77" t="s">
        <v>142</v>
      </c>
      <c r="D119" s="78" t="s">
        <v>143</v>
      </c>
      <c r="E119" s="78"/>
      <c r="F119" s="78"/>
      <c r="G119" s="78"/>
      <c r="H119" s="78"/>
      <c r="I119" s="78"/>
      <c r="J119" s="79" t="n">
        <f aca="false">SUM($J$121:$J$128)</f>
        <v>213546.71</v>
      </c>
      <c r="K119" s="80"/>
      <c r="L119" s="19"/>
      <c r="M119" s="19"/>
      <c r="N119" s="19"/>
      <c r="O119" s="19"/>
      <c r="P119" s="19"/>
    </row>
    <row r="120" customFormat="false" ht="16.5" hidden="false" customHeight="true" outlineLevel="0" collapsed="false">
      <c r="B120" s="76"/>
      <c r="C120" s="107" t="s">
        <v>144</v>
      </c>
      <c r="D120" s="107"/>
      <c r="E120" s="107"/>
      <c r="F120" s="107"/>
      <c r="G120" s="107"/>
      <c r="H120" s="107"/>
      <c r="I120" s="107"/>
      <c r="J120" s="107"/>
      <c r="K120" s="80"/>
      <c r="L120" s="19"/>
      <c r="M120" s="19"/>
      <c r="N120" s="19"/>
      <c r="O120" s="19"/>
      <c r="P120" s="19"/>
    </row>
    <row r="121" customFormat="false" ht="38.05" hidden="false" customHeight="false" outlineLevel="0" collapsed="false">
      <c r="C121" s="89" t="s">
        <v>145</v>
      </c>
      <c r="D121" s="90" t="n">
        <v>89168</v>
      </c>
      <c r="E121" s="91" t="str">
        <f aca="false">VLOOKUP(D121,IF(LEFT(D121,3)="AMM",COMPOSIÇÕES!B$1:E$3713,'BANCO DE DADOS ABRIL SERV'!B$2:F$14097),2,0)</f>
        <v>(COMPOSIÇÃO REPRESENTATIVA) DO SERVIÇO DE ALVENARIA DE VEDAÇÃO DE BLOCOS VAZADOS DE CERÂMICA DE 9X19X19CM (ESPESSURA 9CM), PARA EDIFICAÇÃO HABITACIONAL UNIFAMILIAR (CASA) E EDIFICAÇÃO PÚBLICA PADRÃO. AF_11/2014</v>
      </c>
      <c r="F121" s="90" t="str">
        <f aca="false">VLOOKUP(D121,IF(LEFT(D121,3)="AMM",COMPOSIÇÕES!B$1:E$3713,'BANCO DE DADOS ABRIL SERV'!B$2:F$14097),3,0)</f>
        <v>M2</v>
      </c>
      <c r="G121" s="90" t="n">
        <v>2395</v>
      </c>
      <c r="H121" s="93" t="n">
        <f aca="false">VLOOKUP(D121,IF(LEFT(D121,3)="AMM",COMPOSIÇÕES!B$1:E$3713,'BANCO DE DADOS ABRIL SERV'!B$2:F$14097),4,0)</f>
        <v>67.17</v>
      </c>
      <c r="I121" s="94" t="n">
        <f aca="false">IF(M$2="OUTROS",TRUNC($H$121*(1+G$7),2),ROUND($H$121*(1+G$7),2))</f>
        <v>82.54</v>
      </c>
      <c r="J121" s="95" t="n">
        <f aca="false">IF(M$2="OUTROS",TRUNC($I$121*$G$121,2),ROUND($I$121*$G$121,2))</f>
        <v>197683.3</v>
      </c>
      <c r="K121" s="80"/>
      <c r="L121" s="97" t="s">
        <v>146</v>
      </c>
      <c r="M121" s="80" t="str">
        <f aca="false">$C$121</f>
        <v>7.1</v>
      </c>
      <c r="N121" s="97" t="s">
        <v>147</v>
      </c>
      <c r="O121" s="88"/>
      <c r="P121" s="19"/>
    </row>
    <row r="122" customFormat="false" ht="16.5" hidden="false" customHeight="true" outlineLevel="0" collapsed="false">
      <c r="B122" s="76"/>
      <c r="C122" s="107" t="s">
        <v>148</v>
      </c>
      <c r="D122" s="107"/>
      <c r="E122" s="107"/>
      <c r="F122" s="107"/>
      <c r="G122" s="107"/>
      <c r="H122" s="107"/>
      <c r="I122" s="107"/>
      <c r="J122" s="107"/>
      <c r="K122" s="80"/>
      <c r="L122" s="19"/>
      <c r="M122" s="19"/>
      <c r="N122" s="19"/>
      <c r="O122" s="19"/>
      <c r="P122" s="19"/>
    </row>
    <row r="123" customFormat="false" ht="15" hidden="false" customHeight="false" outlineLevel="0" collapsed="false">
      <c r="C123" s="89" t="s">
        <v>149</v>
      </c>
      <c r="D123" s="90" t="n">
        <v>93182</v>
      </c>
      <c r="E123" s="91" t="str">
        <f aca="false">VLOOKUP(D123,IF(LEFT(D123,3)="AMM",COMPOSIÇÕES!B$1:E$3713,'BANCO DE DADOS ABRIL SERV'!B$2:F$14097),2,0)</f>
        <v>VERGA PRÉ-MOLDADA PARA JANELAS COM ATÉ 1,5 M DE VÃO. AF_03/2016</v>
      </c>
      <c r="F123" s="90" t="str">
        <f aca="false">VLOOKUP(D123,IF(LEFT(D123,3)="AMM",COMPOSIÇÕES!B$1:E$3713,'BANCO DE DADOS ABRIL SERV'!B$2:F$14097),3,0)</f>
        <v>M</v>
      </c>
      <c r="G123" s="90" t="n">
        <v>8.2</v>
      </c>
      <c r="H123" s="93" t="n">
        <f aca="false">VLOOKUP(D123,IF(LEFT(D123,3)="AMM",COMPOSIÇÕES!B$1:E$3713,'BANCO DE DADOS ABRIL SERV'!B$2:F$14097),4,0)</f>
        <v>22.02</v>
      </c>
      <c r="I123" s="94" t="n">
        <f aca="false">IF(M$2="OUTROS",TRUNC($H$123*(1+G$7),2),ROUND($H$123*(1+G$7),2))</f>
        <v>27.06</v>
      </c>
      <c r="J123" s="95" t="n">
        <f aca="false">IF(M$2="OUTROS",TRUNC($I$123*$G$123,2),ROUND($I$123*$G$123,2))</f>
        <v>221.89</v>
      </c>
      <c r="K123" s="80"/>
      <c r="L123" s="97" t="s">
        <v>150</v>
      </c>
      <c r="M123" s="80" t="str">
        <f aca="false">$C$123</f>
        <v>7.2</v>
      </c>
      <c r="N123" s="19" t="n">
        <f aca="false">1.75+0.4</f>
        <v>2.15</v>
      </c>
      <c r="O123" s="88"/>
      <c r="P123" s="19"/>
    </row>
    <row r="124" customFormat="false" ht="15" hidden="false" customHeight="false" outlineLevel="0" collapsed="false">
      <c r="C124" s="89" t="s">
        <v>151</v>
      </c>
      <c r="D124" s="90" t="n">
        <v>93194</v>
      </c>
      <c r="E124" s="91" t="str">
        <f aca="false">VLOOKUP(D124,IF(LEFT(D124,3)="AMM",COMPOSIÇÕES!B$1:E$3713,'BANCO DE DADOS ABRIL SERV'!B$2:F$14097),2,0)</f>
        <v>CONTRAVERGA PRÉ-MOLDADA PARA VÃOS DE ATÉ 1,5 M DE COMPRIMENTO. AF_03/2016</v>
      </c>
      <c r="F124" s="90" t="str">
        <f aca="false">VLOOKUP(D124,IF(LEFT(D124,3)="AMM",COMPOSIÇÕES!B$1:E$3713,'BANCO DE DADOS ABRIL SERV'!B$2:F$14097),3,0)</f>
        <v>M</v>
      </c>
      <c r="G124" s="90" t="n">
        <v>8.2</v>
      </c>
      <c r="H124" s="93" t="n">
        <f aca="false">VLOOKUP(D124,IF(LEFT(D124,3)="AMM",COMPOSIÇÕES!B$1:E$3713,'BANCO DE DADOS ABRIL SERV'!B$2:F$14097),4,0)</f>
        <v>21.71</v>
      </c>
      <c r="I124" s="94" t="n">
        <f aca="false">IF(M$2="OUTROS",TRUNC($H$124*(1+G$7),2),ROUND($H$124*(1+G$7),2))</f>
        <v>26.68</v>
      </c>
      <c r="J124" s="95" t="n">
        <f aca="false">IF(M$2="OUTROS",TRUNC($I$124*$G$124,2),ROUND($I$124*$G$124,2))</f>
        <v>218.78</v>
      </c>
      <c r="K124" s="80"/>
      <c r="L124" s="97" t="str">
        <f aca="false">$L$123</f>
        <v>((0,5+0,4)*6)+((0,5+0,8)*3)</v>
      </c>
      <c r="M124" s="80" t="str">
        <f aca="false">$C$124</f>
        <v>7.3</v>
      </c>
      <c r="N124" s="19"/>
      <c r="O124" s="88"/>
      <c r="P124" s="19"/>
    </row>
    <row r="125" customFormat="false" ht="15" hidden="false" customHeight="false" outlineLevel="0" collapsed="false">
      <c r="C125" s="89" t="s">
        <v>152</v>
      </c>
      <c r="D125" s="90" t="n">
        <v>93183</v>
      </c>
      <c r="E125" s="91" t="str">
        <f aca="false">VLOOKUP(D125,IF(LEFT(D125,3)="AMM",COMPOSIÇÕES!B$1:E$3713,'BANCO DE DADOS ABRIL SERV'!B$2:F$14097),2,0)</f>
        <v>VERGA PRÉ-MOLDADA PARA JANELAS COM MAIS DE 1,5 M DE VÃO. AF_03/2016</v>
      </c>
      <c r="F125" s="90" t="str">
        <f aca="false">VLOOKUP(D125,IF(LEFT(D125,3)="AMM",COMPOSIÇÕES!B$1:E$3713,'BANCO DE DADOS ABRIL SERV'!B$2:F$14097),3,0)</f>
        <v>M</v>
      </c>
      <c r="G125" s="90" t="n">
        <v>194</v>
      </c>
      <c r="H125" s="93" t="n">
        <f aca="false">VLOOKUP(D125,IF(LEFT(D125,3)="AMM",COMPOSIÇÕES!B$1:E$3713,'BANCO DE DADOS ABRIL SERV'!B$2:F$14097),4,0)</f>
        <v>28.09</v>
      </c>
      <c r="I125" s="94" t="n">
        <f aca="false">IF(M$2="OUTROS",TRUNC($H$125*(1+G$7),2),ROUND($H$125*(1+G$7),2))</f>
        <v>34.52</v>
      </c>
      <c r="J125" s="95" t="n">
        <f aca="false">IF(M$2="OUTROS",TRUNC($I$125*$G$125,2),ROUND($I$125*$G$125,2))</f>
        <v>6696.88</v>
      </c>
      <c r="K125" s="80"/>
      <c r="L125" s="97" t="s">
        <v>153</v>
      </c>
      <c r="M125" s="80" t="str">
        <f aca="false">$C$125</f>
        <v>7.4</v>
      </c>
      <c r="N125" s="19"/>
      <c r="O125" s="88"/>
      <c r="P125" s="19"/>
    </row>
    <row r="126" customFormat="false" ht="15" hidden="false" customHeight="false" outlineLevel="0" collapsed="false">
      <c r="C126" s="89" t="s">
        <v>154</v>
      </c>
      <c r="D126" s="90" t="n">
        <v>93195</v>
      </c>
      <c r="E126" s="91" t="str">
        <f aca="false">VLOOKUP(D126,IF(LEFT(D126,3)="AMM",COMPOSIÇÕES!B$1:E$3713,'BANCO DE DADOS ABRIL SERV'!B$2:F$14097),2,0)</f>
        <v>CONTRAVERGA PRÉ-MOLDADA PARA VÃOS DE MAIS DE 1,5 M DE COMPRIMENTO. AF_03/2016</v>
      </c>
      <c r="F126" s="90" t="str">
        <f aca="false">VLOOKUP(D126,IF(LEFT(D126,3)="AMM",COMPOSIÇÕES!B$1:E$3713,'BANCO DE DADOS ABRIL SERV'!B$2:F$14097),3,0)</f>
        <v>M</v>
      </c>
      <c r="G126" s="90" t="n">
        <v>194</v>
      </c>
      <c r="H126" s="93" t="n">
        <f aca="false">VLOOKUP(D126,IF(LEFT(D126,3)="AMM",COMPOSIÇÕES!B$1:E$3713,'BANCO DE DADOS ABRIL SERV'!B$2:F$14097),4,0)</f>
        <v>25.56</v>
      </c>
      <c r="I126" s="94" t="n">
        <f aca="false">IF(M$2="OUTROS",TRUNC($H$126*(1+G$7),2),ROUND($H$126*(1+G$7),2))</f>
        <v>31.41</v>
      </c>
      <c r="J126" s="95" t="n">
        <f aca="false">IF(M$2="OUTROS",TRUNC($I$126*$G$126,2),ROUND($I$126*$G$126,2))</f>
        <v>6093.54</v>
      </c>
      <c r="K126" s="80"/>
      <c r="L126" s="97" t="str">
        <f aca="false">$L$125</f>
        <v>((0,5+3)*23)+((0,5+3)*25)+((0,5+2)*1)</v>
      </c>
      <c r="M126" s="80" t="str">
        <f aca="false">$C$126</f>
        <v>7.5</v>
      </c>
      <c r="N126" s="19"/>
      <c r="O126" s="88"/>
      <c r="P126" s="19"/>
    </row>
    <row r="127" customFormat="false" ht="15" hidden="false" customHeight="false" outlineLevel="0" collapsed="false">
      <c r="C127" s="89" t="s">
        <v>155</v>
      </c>
      <c r="D127" s="90" t="n">
        <v>93184</v>
      </c>
      <c r="E127" s="91" t="str">
        <f aca="false">VLOOKUP(D127,IF(LEFT(D127,3)="AMM",COMPOSIÇÕES!B$1:E$3713,'BANCO DE DADOS ABRIL SERV'!B$2:F$14097),2,0)</f>
        <v>VERGA PRÉ-MOLDADA PARA PORTAS COM ATÉ 1,5 M DE VÃO. AF_03/2016</v>
      </c>
      <c r="F127" s="90" t="str">
        <f aca="false">VLOOKUP(D127,IF(LEFT(D127,3)="AMM",COMPOSIÇÕES!B$1:E$3713,'BANCO DE DADOS ABRIL SERV'!B$2:F$14097),3,0)</f>
        <v>M</v>
      </c>
      <c r="G127" s="90" t="n">
        <v>48</v>
      </c>
      <c r="H127" s="93" t="n">
        <f aca="false">VLOOKUP(D127,IF(LEFT(D127,3)="AMM",COMPOSIÇÕES!B$1:E$3713,'BANCO DE DADOS ABRIL SERV'!B$2:F$14097),4,0)</f>
        <v>17.01</v>
      </c>
      <c r="I127" s="94" t="n">
        <f aca="false">IF(M$2="OUTROS",TRUNC($H$127*(1+G$7),2),ROUND($H$127*(1+G$7),2))</f>
        <v>20.9</v>
      </c>
      <c r="J127" s="95" t="n">
        <f aca="false">IF(M$2="OUTROS",TRUNC($I$127*$G$127,2),ROUND($I$127*$G$127,2))</f>
        <v>1003.2</v>
      </c>
      <c r="K127" s="80"/>
      <c r="L127" s="97" t="s">
        <v>156</v>
      </c>
      <c r="M127" s="80" t="str">
        <f aca="false">$C$127</f>
        <v>7.6</v>
      </c>
      <c r="N127" s="19"/>
      <c r="O127" s="88"/>
      <c r="P127" s="19"/>
    </row>
    <row r="128" customFormat="false" ht="15" hidden="false" customHeight="false" outlineLevel="0" collapsed="false">
      <c r="C128" s="81" t="s">
        <v>157</v>
      </c>
      <c r="D128" s="82" t="n">
        <v>93185</v>
      </c>
      <c r="E128" s="83" t="str">
        <f aca="false">VLOOKUP(D128,IF(LEFT(D128,3)="AMM",COMPOSIÇÕES!B$1:E$3713,'BANCO DE DADOS ABRIL SERV'!B$2:F$14097),2,0)</f>
        <v>VERGA PRÉ-MOLDADA PARA PORTAS COM MAIS DE 1,5 M DE VÃO. AF_03/2016</v>
      </c>
      <c r="F128" s="82" t="str">
        <f aca="false">VLOOKUP(D128,IF(LEFT(D128,3)="AMM",COMPOSIÇÕES!B$1:E$3713,'BANCO DE DADOS ABRIL SERV'!B$2:F$14097),3,0)</f>
        <v>M</v>
      </c>
      <c r="G128" s="82" t="n">
        <v>48</v>
      </c>
      <c r="H128" s="84" t="n">
        <f aca="false">VLOOKUP(D128,IF(LEFT(D128,3)="AMM",COMPOSIÇÕES!B$1:E$3713,'BANCO DE DADOS ABRIL SERV'!B$2:F$14097),4,0)</f>
        <v>27.62</v>
      </c>
      <c r="I128" s="85" t="n">
        <f aca="false">IF(M$2="OUTROS",TRUNC($H$128*(1+G$7),2),ROUND($H$128*(1+G$7),2))</f>
        <v>33.94</v>
      </c>
      <c r="J128" s="86" t="n">
        <f aca="false">IF(M$2="OUTROS",TRUNC($I$128*$G$128,2),ROUND($I$128*$G$128,2))</f>
        <v>1629.12</v>
      </c>
      <c r="K128" s="80"/>
      <c r="L128" s="97"/>
      <c r="M128" s="80"/>
      <c r="N128" s="19"/>
      <c r="O128" s="88"/>
      <c r="P128" s="19"/>
    </row>
    <row r="129" s="71" customFormat="true" ht="15" hidden="false" customHeight="false" outlineLevel="0" collapsed="false">
      <c r="B129" s="72"/>
      <c r="C129" s="110"/>
      <c r="D129" s="110"/>
      <c r="E129" s="110"/>
      <c r="F129" s="110"/>
      <c r="G129" s="111"/>
      <c r="H129" s="112"/>
      <c r="I129" s="110"/>
      <c r="J129" s="110"/>
      <c r="K129" s="40"/>
      <c r="L129" s="18"/>
      <c r="M129" s="18"/>
      <c r="N129" s="18"/>
      <c r="O129" s="18"/>
      <c r="P129" s="18"/>
      <c r="Q129" s="7"/>
      <c r="R129" s="7"/>
      <c r="S129" s="7"/>
      <c r="T129" s="7"/>
      <c r="U129" s="7"/>
      <c r="V129" s="7"/>
      <c r="W129" s="7"/>
      <c r="X129" s="7"/>
      <c r="Y129" s="9"/>
      <c r="Z129" s="7"/>
      <c r="AA129" s="7"/>
    </row>
    <row r="130" customFormat="false" ht="15.75" hidden="false" customHeight="true" outlineLevel="0" collapsed="false">
      <c r="B130" s="76"/>
      <c r="C130" s="113" t="s">
        <v>158</v>
      </c>
      <c r="D130" s="114" t="s">
        <v>159</v>
      </c>
      <c r="E130" s="114"/>
      <c r="F130" s="114"/>
      <c r="G130" s="114"/>
      <c r="H130" s="114"/>
      <c r="I130" s="114"/>
      <c r="J130" s="115" t="n">
        <f aca="false">SUM($J$131:$J$143)</f>
        <v>131534.34</v>
      </c>
      <c r="K130" s="80"/>
      <c r="L130" s="19"/>
      <c r="M130" s="19"/>
      <c r="N130" s="19"/>
      <c r="O130" s="19"/>
      <c r="P130" s="19"/>
    </row>
    <row r="131" customFormat="false" ht="25.35" hidden="false" customHeight="false" outlineLevel="0" collapsed="false">
      <c r="C131" s="89" t="s">
        <v>160</v>
      </c>
      <c r="D131" s="90" t="n">
        <v>94562</v>
      </c>
      <c r="E131" s="91" t="str">
        <f aca="false">VLOOKUP(D131,IF(LEFT(D131,3)="AMM",COMPOSIÇÕES!B$1:E$3713,'BANCO DE DADOS ABRIL SERV'!B$2:F$14097),2,0)</f>
        <v>JANELA DE AÇO DE CORRER, 4 FOLHAS, FIXAÇÃO COM ARGAMASSA, SEM VIDROS, PADRONIZADA. AF_07/2016</v>
      </c>
      <c r="F131" s="90" t="str">
        <f aca="false">VLOOKUP(D131,IF(LEFT(D131,3)="AMM",COMPOSIÇÕES!B$1:E$3713,'BANCO DE DADOS ABRIL SERV'!B$2:F$14097),3,0)</f>
        <v>M2</v>
      </c>
      <c r="G131" s="90" t="n">
        <v>3</v>
      </c>
      <c r="H131" s="93" t="n">
        <f aca="false">VLOOKUP(D131,IF(LEFT(D131,3)="AMM",COMPOSIÇÕES!B$1:E$3713,'BANCO DE DADOS ABRIL SERV'!B$2:F$14097),4,0)</f>
        <v>546.49</v>
      </c>
      <c r="I131" s="94" t="n">
        <f aca="false">IF(M$2="OUTROS",TRUNC($H$131*(1+G$7),2),ROUND($H$131*(1+G$7),2))</f>
        <v>671.53</v>
      </c>
      <c r="J131" s="95" t="n">
        <f aca="false">IF(M$2="OUTROS",TRUNC($I$131*$G$131,2),ROUND($I$131*$G$131,2))</f>
        <v>2014.59</v>
      </c>
      <c r="K131" s="80"/>
      <c r="L131" s="97" t="s">
        <v>161</v>
      </c>
      <c r="M131" s="80" t="str">
        <f aca="false">$C$131</f>
        <v>8.1</v>
      </c>
      <c r="N131" s="19"/>
      <c r="O131" s="88"/>
      <c r="P131" s="19"/>
    </row>
    <row r="132" customFormat="false" ht="25.35" hidden="false" customHeight="false" outlineLevel="0" collapsed="false">
      <c r="C132" s="89" t="s">
        <v>162</v>
      </c>
      <c r="D132" s="90" t="n">
        <v>94585</v>
      </c>
      <c r="E132" s="91" t="str">
        <f aca="false">VLOOKUP(D132,IF(LEFT(D132,3)="AMM",COMPOSIÇÕES!B$1:E$3713,'BANCO DE DADOS ABRIL SERV'!B$2:F$14097),2,0)</f>
        <v>JANELA DE ALUMÍNIO DE CORRER, 4 FOLHAS, FIXAÇÃO COM ARGAMASSA, COM VIDROS, PADRONIZADA. AF_07/2016</v>
      </c>
      <c r="F132" s="90" t="str">
        <f aca="false">VLOOKUP(D132,IF(LEFT(D132,3)="AMM",COMPOSIÇÕES!B$1:E$3713,'BANCO DE DADOS ABRIL SERV'!B$2:F$14097),3,0)</f>
        <v>M2</v>
      </c>
      <c r="G132" s="90" t="n">
        <v>64.8</v>
      </c>
      <c r="H132" s="93" t="n">
        <f aca="false">VLOOKUP(D132,IF(LEFT(D132,3)="AMM",COMPOSIÇÕES!B$1:E$3713,'BANCO DE DADOS ABRIL SERV'!B$2:F$14097),4,0)</f>
        <v>299.56</v>
      </c>
      <c r="I132" s="94" t="n">
        <f aca="false">IF(M$2="OUTROS",TRUNC($H$132*(1+G$7),2),ROUND($H$132*(1+G$7),2))</f>
        <v>368.1</v>
      </c>
      <c r="J132" s="95" t="n">
        <f aca="false">IF(M$2="OUTROS",TRUNC($I$132*$G$132,2),ROUND($I$132*$G$132,2))</f>
        <v>23852.88</v>
      </c>
      <c r="K132" s="80"/>
      <c r="L132" s="97" t="s">
        <v>163</v>
      </c>
      <c r="M132" s="80" t="str">
        <f aca="false">$C$132</f>
        <v>8.2</v>
      </c>
      <c r="N132" s="19"/>
      <c r="O132" s="88"/>
      <c r="P132" s="19"/>
    </row>
    <row r="133" customFormat="false" ht="25.35" hidden="false" customHeight="false" outlineLevel="0" collapsed="false">
      <c r="C133" s="89" t="s">
        <v>164</v>
      </c>
      <c r="D133" s="90" t="n">
        <v>94569</v>
      </c>
      <c r="E133" s="91" t="str">
        <f aca="false">VLOOKUP(D133,IF(LEFT(D133,3)="AMM",COMPOSIÇÕES!B$1:E$3713,'BANCO DE DADOS ABRIL SERV'!B$2:F$14097),2,0)</f>
        <v>JANELA DE ALUMÍNIO MAXIM-AR, FIXAÇÃO COM PARAFUSO SOBRE CONTRAMARCO (EXCLUSIVE CONTRAMARCO), COM VIDROS, PADRONIZADA. AF_07/2016</v>
      </c>
      <c r="F133" s="90" t="str">
        <f aca="false">VLOOKUP(D133,IF(LEFT(D133,3)="AMM",COMPOSIÇÕES!B$1:E$3713,'BANCO DE DADOS ABRIL SERV'!B$2:F$14097),3,0)</f>
        <v>M2</v>
      </c>
      <c r="G133" s="90" t="n">
        <v>37.36</v>
      </c>
      <c r="H133" s="93" t="n">
        <f aca="false">VLOOKUP(D133,IF(LEFT(D133,3)="AMM",COMPOSIÇÕES!B$1:E$3713,'BANCO DE DADOS ABRIL SERV'!B$2:F$14097),4,0)</f>
        <v>395.85</v>
      </c>
      <c r="I133" s="94" t="n">
        <f aca="false">IF(M$2="OUTROS",TRUNC($H$133*(1+G$7),2),ROUND($H$133*(1+G$7),2))</f>
        <v>486.42</v>
      </c>
      <c r="J133" s="95" t="n">
        <f aca="false">IF(M$2="OUTROS",TRUNC($I$133*$G$133,2),ROUND($I$133*$G$133,2))</f>
        <v>18172.65</v>
      </c>
      <c r="K133" s="80"/>
      <c r="L133" s="97" t="s">
        <v>165</v>
      </c>
      <c r="M133" s="80" t="str">
        <f aca="false">$C$133</f>
        <v>8.3</v>
      </c>
      <c r="N133" s="19"/>
      <c r="O133" s="88"/>
      <c r="P133" s="19"/>
    </row>
    <row r="134" s="71" customFormat="true" ht="15" hidden="false" customHeight="false" outlineLevel="0" collapsed="false">
      <c r="B134" s="72"/>
      <c r="C134" s="89" t="s">
        <v>166</v>
      </c>
      <c r="D134" s="90" t="str">
        <f aca="false">'COMP. CIVIL'!$B$143</f>
        <v>PMPG CIV 013</v>
      </c>
      <c r="E134" s="91" t="str">
        <f aca="false">VLOOKUP(D134,IF(LEFT(D134,4)="PMPG",COMPOSIÇÕES!B$1:E$3713,'BANCO DE DADOS ABRIL SERV'!B$2:F$14097),2,0)</f>
        <v>TELA DE NYLON TIPO MOSQUITEIRO COM MOLDURA EM ALUMÍNIO</v>
      </c>
      <c r="F134" s="90" t="str">
        <f aca="false">VLOOKUP(D134,IF(LEFT(D134,4)="PMPG",COMPOSIÇÕES!B$1:E$3713,'BANCO DE DADOS ABRIL SERV'!B$2:F$14097),3,0)</f>
        <v>M2</v>
      </c>
      <c r="G134" s="90" t="n">
        <v>86.4</v>
      </c>
      <c r="H134" s="93" t="n">
        <f aca="false">VLOOKUP(D134,IF(LEFT(D134,4)="PMPG",COMPOSIÇÕES!B$1:E$3713,'BANCO DE DADOS ABRIL SERV'!B$2:F$14097),4,0)</f>
        <v>124.01</v>
      </c>
      <c r="I134" s="94" t="n">
        <f aca="false">IF(M$2="OUTROS",TRUNC($H$134*(1+G$7),2),ROUND($H$134*(1+G$7),2))</f>
        <v>152.38</v>
      </c>
      <c r="J134" s="95" t="n">
        <f aca="false">IF(M$2="OUTROS",TRUNC($I$134*$G$134,2),ROUND($I$134*$G$134,2))</f>
        <v>13165.63</v>
      </c>
      <c r="K134" s="40"/>
      <c r="L134" s="7"/>
      <c r="M134" s="18"/>
      <c r="N134" s="18"/>
      <c r="O134" s="18"/>
      <c r="P134" s="18"/>
      <c r="Q134" s="7"/>
      <c r="R134" s="7"/>
      <c r="S134" s="7"/>
      <c r="T134" s="7"/>
      <c r="U134" s="7"/>
      <c r="V134" s="7"/>
      <c r="W134" s="7"/>
      <c r="X134" s="7"/>
      <c r="Y134" s="9"/>
      <c r="Z134" s="7"/>
      <c r="AA134" s="7"/>
    </row>
    <row r="135" s="71" customFormat="true" ht="25.35" hidden="false" customHeight="false" outlineLevel="0" collapsed="false">
      <c r="B135" s="72"/>
      <c r="C135" s="89" t="s">
        <v>167</v>
      </c>
      <c r="D135" s="90" t="n">
        <v>94805</v>
      </c>
      <c r="E135" s="91" t="str">
        <f aca="false">VLOOKUP(D135,IF(LEFT(D135,3)="AMM",COMPOSIÇÕES!B$1:E$3713,'BANCO DE DADOS ABRIL SERV'!B$2:F$14097),2,0)</f>
        <v>PORTA DE ALUMÍNIO DE ABRIR PARA VIDRO SEM GUARNIÇÃO, 87X210CM, FIXAÇÃO COM PARAFUSOS, INCLUSIVE VIDROS - FORNECIMENTO E INSTALAÇÃO. AF_08/2015</v>
      </c>
      <c r="F135" s="90" t="str">
        <f aca="false">VLOOKUP(D135,IF(LEFT(D135,3)="AMM",COMPOSIÇÕES!B$1:E$3713,'BANCO DE DADOS ABRIL SERV'!B$2:F$14097),3,0)</f>
        <v>UN</v>
      </c>
      <c r="G135" s="90" t="n">
        <v>16</v>
      </c>
      <c r="H135" s="93" t="n">
        <f aca="false">VLOOKUP(D135,IF(LEFT(D135,3)="AMM",COMPOSIÇÕES!B$1:E$3713,'BANCO DE DADOS ABRIL SERV'!B$2:F$14097),4,0)</f>
        <v>928.4</v>
      </c>
      <c r="I135" s="94" t="n">
        <f aca="false">IF(M$2="OUTROS",TRUNC($H$135*(1+G$7),2),ROUND($H$135*(1+G$7),2))</f>
        <v>1140.82</v>
      </c>
      <c r="J135" s="95" t="n">
        <f aca="false">IF(M$2="OUTROS",TRUNC($I$135*$G$135,2),ROUND($I$135*$G$135,2))</f>
        <v>18253.12</v>
      </c>
      <c r="K135" s="40"/>
      <c r="L135" s="7"/>
      <c r="M135" s="18"/>
      <c r="N135" s="18"/>
      <c r="O135" s="18"/>
      <c r="P135" s="18"/>
      <c r="Q135" s="7"/>
      <c r="R135" s="7"/>
      <c r="S135" s="7"/>
      <c r="T135" s="7"/>
      <c r="U135" s="7"/>
      <c r="V135" s="7"/>
      <c r="W135" s="7"/>
      <c r="X135" s="7"/>
      <c r="Y135" s="9"/>
      <c r="Z135" s="7"/>
      <c r="AA135" s="7"/>
    </row>
    <row r="136" s="71" customFormat="true" ht="25.35" hidden="false" customHeight="false" outlineLevel="0" collapsed="false">
      <c r="B136" s="72"/>
      <c r="C136" s="89" t="s">
        <v>168</v>
      </c>
      <c r="D136" s="90" t="n">
        <v>91338</v>
      </c>
      <c r="E136" s="91" t="str">
        <f aca="false">VLOOKUP(D136,IF(LEFT(D136,3)="AMM",COMPOSIÇÕES!B$1:E$3713,'BANCO DE DADOS ABRIL SERV'!B$2:F$14097),2,0)</f>
        <v>PORTA DE ALUMÍNIO DE ABRIR COM LAMBRI, COM GUARNIÇÃO, FIXAÇÃO COM PARAFUSOS - FORNECIMENTO E INSTALAÇÃO. AF_08/2015</v>
      </c>
      <c r="F136" s="90" t="str">
        <f aca="false">VLOOKUP(D136,IF(LEFT(D136,3)="AMM",COMPOSIÇÕES!B$1:E$3713,'BANCO DE DADOS ABRIL SERV'!B$2:F$14097),3,0)</f>
        <v>M2</v>
      </c>
      <c r="G136" s="90" t="n">
        <v>8.4</v>
      </c>
      <c r="H136" s="93" t="n">
        <f aca="false">VLOOKUP(D136,IF(LEFT(D136,3)="AMM",COMPOSIÇÕES!B$1:E$3713,'BANCO DE DADOS ABRIL SERV'!B$2:F$14097),4,0)</f>
        <v>784.68</v>
      </c>
      <c r="I136" s="94" t="n">
        <f aca="false">IF(M$2="OUTROS",TRUNC($H$136*(1+G$7),2),ROUND($H$136*(1+G$7),2))</f>
        <v>964.21</v>
      </c>
      <c r="J136" s="95" t="n">
        <f aca="false">IF(M$2="OUTROS",TRUNC($I$136*$G$136,2),ROUND($I$136*$G$136,2))</f>
        <v>8099.36</v>
      </c>
      <c r="K136" s="40"/>
      <c r="L136" s="7"/>
      <c r="M136" s="18"/>
      <c r="N136" s="18"/>
      <c r="O136" s="18"/>
      <c r="P136" s="18"/>
      <c r="Q136" s="7"/>
      <c r="R136" s="7"/>
      <c r="S136" s="7"/>
      <c r="T136" s="7"/>
      <c r="U136" s="7"/>
      <c r="V136" s="7"/>
      <c r="W136" s="7"/>
      <c r="X136" s="7"/>
      <c r="Y136" s="9"/>
      <c r="Z136" s="7"/>
      <c r="AA136" s="7"/>
    </row>
    <row r="137" s="71" customFormat="true" ht="15" hidden="false" customHeight="false" outlineLevel="0" collapsed="false">
      <c r="B137" s="72"/>
      <c r="C137" s="89" t="s">
        <v>169</v>
      </c>
      <c r="D137" s="90" t="str">
        <f aca="false">'COMP. CIVIL'!$B$166</f>
        <v>PMPG CIV 015</v>
      </c>
      <c r="E137" s="91" t="str">
        <f aca="false">VLOOKUP(D137,IF(LEFT(D137,4)="PMPG",COMPOSIÇÕES!B$1:E$3713,'BANCO DE DADOS ABRIL SERV'!B$2:F$14097),2,0)</f>
        <v>FORNECIMENTO E INSTALAÇÃO DE LOUSA DE VIDRO 4,00 M X 1,10 M</v>
      </c>
      <c r="F137" s="90" t="str">
        <f aca="false">VLOOKUP(D137,IF(LEFT(D137,4)="PMPG",COMPOSIÇÕES!B$1:E$3713,'BANCO DE DADOS ABRIL SERV'!B$2:F$14097),3,0)</f>
        <v>UN</v>
      </c>
      <c r="G137" s="90" t="n">
        <v>12</v>
      </c>
      <c r="H137" s="93" t="n">
        <f aca="false">VLOOKUP(D137,IF(LEFT(D137,4)="PMPG",COMPOSIÇÕES!B$1:E$3713,'BANCO DE DADOS ABRIL SERV'!B$2:F$14097),4,0)</f>
        <v>1352.02</v>
      </c>
      <c r="I137" s="94" t="n">
        <f aca="false">IF(M$2="OUTROS",TRUNC($H$137*(1+G$7),2),ROUND($H$137*(1+G$7),2))</f>
        <v>1661.36</v>
      </c>
      <c r="J137" s="95" t="n">
        <f aca="false">IF(M$2="OUTROS",TRUNC($I$137*$G$137,2),ROUND($I$137*$G$137,2))</f>
        <v>19936.32</v>
      </c>
      <c r="K137" s="40"/>
      <c r="L137" s="7"/>
      <c r="M137" s="18"/>
      <c r="N137" s="18"/>
      <c r="O137" s="18"/>
      <c r="P137" s="18"/>
      <c r="Q137" s="7"/>
      <c r="R137" s="7"/>
      <c r="S137" s="7"/>
      <c r="T137" s="7"/>
      <c r="U137" s="7"/>
      <c r="V137" s="7"/>
      <c r="W137" s="7"/>
      <c r="X137" s="7"/>
      <c r="Y137" s="9"/>
      <c r="Z137" s="7"/>
      <c r="AA137" s="7"/>
    </row>
    <row r="138" s="71" customFormat="true" ht="25.35" hidden="false" customHeight="false" outlineLevel="0" collapsed="false">
      <c r="B138" s="72"/>
      <c r="C138" s="89" t="s">
        <v>170</v>
      </c>
      <c r="D138" s="90" t="n">
        <v>91341</v>
      </c>
      <c r="E138" s="91" t="str">
        <f aca="false">VLOOKUP(D138,IF(LEFT(D138,3)="AMM",COMPOSIÇÕES!B$1:E$3713,'BANCO DE DADOS ABRIL SERV'!B$2:F$14097),2,0)</f>
        <v>PORTA EM ALUMÍNIO DE ABRIR TIPO VENEZIANA COM GUARNIÇÃO, FIXAÇÃO COM PARAFUSOS - FORNECIMENTO E INSTALAÇÃO. AF_08/2015</v>
      </c>
      <c r="F138" s="90" t="str">
        <f aca="false">VLOOKUP(D138,IF(LEFT(D138,3)="AMM",COMPOSIÇÕES!B$1:E$3713,'BANCO DE DADOS ABRIL SERV'!B$2:F$14097),3,0)</f>
        <v>M2</v>
      </c>
      <c r="G138" s="90" t="n">
        <v>10.88</v>
      </c>
      <c r="H138" s="93" t="n">
        <f aca="false">VLOOKUP(D138,IF(LEFT(D138,3)="AMM",COMPOSIÇÕES!B$1:E$3713,'BANCO DE DADOS ABRIL SERV'!B$2:F$14097),4,0)</f>
        <v>570.2</v>
      </c>
      <c r="I138" s="94" t="n">
        <f aca="false">IF(M$2="OUTROS",TRUNC($H$138*(1+G$7),2),ROUND($H$138*(1+G$7),2))</f>
        <v>700.66</v>
      </c>
      <c r="J138" s="95" t="n">
        <f aca="false">IF(M$2="OUTROS",TRUNC($I$138*$G$138,2),ROUND($I$138*$G$138,2))</f>
        <v>7623.18</v>
      </c>
      <c r="K138" s="40"/>
      <c r="L138" s="7"/>
      <c r="M138" s="18"/>
      <c r="N138" s="18"/>
      <c r="O138" s="18"/>
      <c r="P138" s="18"/>
      <c r="Q138" s="7"/>
      <c r="R138" s="7"/>
      <c r="S138" s="7"/>
      <c r="T138" s="7"/>
      <c r="U138" s="7"/>
      <c r="V138" s="7"/>
      <c r="W138" s="7"/>
      <c r="X138" s="7"/>
      <c r="Y138" s="9"/>
      <c r="Z138" s="7"/>
      <c r="AA138" s="7"/>
    </row>
    <row r="139" s="71" customFormat="true" ht="25.35" hidden="false" customHeight="false" outlineLevel="0" collapsed="false">
      <c r="B139" s="72"/>
      <c r="C139" s="89" t="s">
        <v>171</v>
      </c>
      <c r="D139" s="90" t="str">
        <f aca="false">'COMP. CIVIL'!$B$153</f>
        <v>PMPG CIV 014</v>
      </c>
      <c r="E139" s="91" t="str">
        <f aca="false">VLOOKUP(D139,IF(LEFT(D139,4)="PMPG",COMPOSIÇÕES!B$1:E$3713,'BANCO DE DADOS ABRIL SERV'!B$2:F$14097),2,0)</f>
        <v>PORTA EM ALUMÍNIO DE ABRIR TIPO VENEZIANA COM GUARNIÇÃO, FIXAÇÃO COM PARAFUSOS, ADEQUADA PARA PNE- FORNECIMENTO E INSTALAÇÃO. AF_08/2015</v>
      </c>
      <c r="F139" s="90" t="str">
        <f aca="false">VLOOKUP(D139,IF(LEFT(D139,4)="PMPG",COMPOSIÇÕES!B$1:E$3713,'BANCO DE DADOS ABRIL SERV'!B$2:F$14097),3,0)</f>
        <v>M2</v>
      </c>
      <c r="G139" s="90" t="n">
        <v>7.56</v>
      </c>
      <c r="H139" s="93" t="n">
        <f aca="false">VLOOKUP(D139,IF(LEFT(D139,4)="PMPG",COMPOSIÇÕES!B$1:E$3713,'BANCO DE DADOS ABRIL SERV'!B$2:F$14097),4,0)</f>
        <v>700.43</v>
      </c>
      <c r="I139" s="94" t="n">
        <f aca="false">IF(M$2="OUTROS",TRUNC($H$139*(1+G$7),2),ROUND($H$139*(1+G$7),2))</f>
        <v>860.69</v>
      </c>
      <c r="J139" s="95" t="n">
        <f aca="false">IF(M$2="OUTROS",TRUNC($I$139*$G$139,2),ROUND($I$139*$G$139,2))</f>
        <v>6506.82</v>
      </c>
      <c r="K139" s="40"/>
      <c r="L139" s="7"/>
      <c r="M139" s="18"/>
      <c r="N139" s="18"/>
      <c r="O139" s="18"/>
      <c r="P139" s="18"/>
      <c r="Q139" s="7"/>
      <c r="R139" s="7"/>
      <c r="S139" s="7"/>
      <c r="T139" s="7"/>
      <c r="U139" s="7"/>
      <c r="V139" s="7"/>
      <c r="W139" s="7"/>
      <c r="X139" s="7"/>
      <c r="Y139" s="9"/>
      <c r="Z139" s="7"/>
      <c r="AA139" s="7"/>
    </row>
    <row r="140" s="71" customFormat="true" ht="15" hidden="false" customHeight="false" outlineLevel="0" collapsed="false">
      <c r="B140" s="72"/>
      <c r="C140" s="89" t="s">
        <v>172</v>
      </c>
      <c r="D140" s="90" t="str">
        <f aca="false">'COMP. CIVIL'!$B$49</f>
        <v>PMPG CIV 004</v>
      </c>
      <c r="E140" s="91" t="str">
        <f aca="false">VLOOKUP(D140,IF(LEFT(D140,4)="PMPG",COMPOSIÇÕES!B$1:E$3713,'BANCO DE DADOS ABRIL SERV'!B$2:F$14097),2,0)</f>
        <v>DIVISÓRIA EM COMPENSADO NAVAL FIXADA SOBRE ESTRUTURA METÁLICA</v>
      </c>
      <c r="F140" s="90" t="str">
        <f aca="false">VLOOKUP(D140,IF(LEFT(D140,4)="PMPG",COMPOSIÇÕES!B$1:E$3713,'BANCO DE DADOS ABRIL SERV'!B$2:F$14097),3,0)</f>
        <v>M2</v>
      </c>
      <c r="G140" s="90" t="n">
        <v>28.43</v>
      </c>
      <c r="H140" s="93" t="n">
        <f aca="false">VLOOKUP(D140,IF(LEFT(D140,4)="PMPG",COMPOSIÇÕES!B$1:E$3713,'BANCO DE DADOS ABRIL SERV'!B$2:F$14097),4,0)</f>
        <v>145.09</v>
      </c>
      <c r="I140" s="94" t="n">
        <f aca="false">IF(M$2="OUTROS",TRUNC($H$140*(1+G$7),2),ROUND($H$140*(1+G$7),2))</f>
        <v>178.29</v>
      </c>
      <c r="J140" s="95" t="n">
        <f aca="false">IF(M$2="OUTROS",TRUNC($I$140*$G$140,2),ROUND($I$140*$G$140,2))</f>
        <v>5068.78</v>
      </c>
      <c r="K140" s="40"/>
      <c r="L140" s="7"/>
      <c r="M140" s="18"/>
      <c r="N140" s="18"/>
      <c r="O140" s="18"/>
      <c r="P140" s="18"/>
      <c r="Q140" s="7"/>
      <c r="R140" s="7"/>
      <c r="S140" s="7"/>
      <c r="T140" s="7"/>
      <c r="U140" s="7"/>
      <c r="V140" s="7"/>
      <c r="W140" s="7"/>
      <c r="X140" s="7"/>
      <c r="Y140" s="9"/>
      <c r="Z140" s="7"/>
      <c r="AA140" s="7"/>
    </row>
    <row r="141" s="71" customFormat="true" ht="15" hidden="false" customHeight="false" outlineLevel="0" collapsed="false">
      <c r="B141" s="72"/>
      <c r="C141" s="89" t="s">
        <v>173</v>
      </c>
      <c r="D141" s="90" t="str">
        <f aca="false">'COMP. CIVIL'!$B$264</f>
        <v>PMPG CIV 021</v>
      </c>
      <c r="E141" s="91" t="str">
        <f aca="false">VLOOKUP(D141,IF(LEFT(D141,4)="PMPG",COMPOSIÇÕES!B$1:E$3713,'BANCO DE DADOS ABRIL SERV'!B$2:F$14097),2,0)</f>
        <v>PORTA DIVISÓRIA NAVAL 2,10 X 0,80</v>
      </c>
      <c r="F141" s="90" t="str">
        <f aca="false">VLOOKUP(D141,IF(LEFT(D141,4)="PMPG",COMPOSIÇÕES!B$1:E$3713,'BANCO DE DADOS ABRIL SERV'!B$2:F$14097),3,0)</f>
        <v>UN</v>
      </c>
      <c r="G141" s="90" t="n">
        <v>1</v>
      </c>
      <c r="H141" s="93" t="n">
        <f aca="false">VLOOKUP(D141,IF(LEFT(D141,4)="PMPG",COMPOSIÇÕES!B$1:E$3713,'BANCO DE DADOS ABRIL SERV'!B$2:F$14097),4,0)</f>
        <v>437.75</v>
      </c>
      <c r="I141" s="94" t="n">
        <f aca="false">IF(M$2="OUTROS",TRUNC($H$141*(1+G$7),2),ROUND($H$141*(1+G$7),2))</f>
        <v>537.91</v>
      </c>
      <c r="J141" s="95" t="n">
        <f aca="false">IF(M$2="OUTROS",TRUNC($I$141*$G$141,2),ROUND($I$141*$G$141,2))</f>
        <v>537.91</v>
      </c>
      <c r="K141" s="40"/>
      <c r="L141" s="7"/>
      <c r="M141" s="18"/>
      <c r="N141" s="18"/>
      <c r="O141" s="18"/>
      <c r="P141" s="18"/>
      <c r="Q141" s="7"/>
      <c r="R141" s="7"/>
      <c r="S141" s="7"/>
      <c r="T141" s="7"/>
      <c r="U141" s="7"/>
      <c r="V141" s="7"/>
      <c r="W141" s="7"/>
      <c r="X141" s="7"/>
      <c r="Y141" s="9"/>
      <c r="Z141" s="7"/>
      <c r="AA141" s="7"/>
    </row>
    <row r="142" s="71" customFormat="true" ht="15" hidden="false" customHeight="false" outlineLevel="0" collapsed="false">
      <c r="B142" s="72"/>
      <c r="C142" s="116" t="s">
        <v>174</v>
      </c>
      <c r="D142" s="90" t="n">
        <v>68054</v>
      </c>
      <c r="E142" s="91" t="str">
        <f aca="false">VLOOKUP(D142,IF(LEFT(D142,3)="AMM",COMPOSIÇÕES!B$1:E$3713,'BANCO DE DADOS ABRIL SERV'!B$2:F$14097),2,0)</f>
        <v>PORTAO DE FERRO EM CHAPA GALVANIZADA PLANA 14 GSG</v>
      </c>
      <c r="F142" s="90" t="str">
        <f aca="false">VLOOKUP(D142,IF(LEFT(D142,3)="AMM",COMPOSIÇÕES!B$1:E$3713,'BANCO DE DADOS ABRIL SERV'!B$2:F$14097),3,0)</f>
        <v>M2</v>
      </c>
      <c r="G142" s="90" t="n">
        <v>5.39</v>
      </c>
      <c r="H142" s="93" t="n">
        <f aca="false">VLOOKUP(D142,IF(LEFT(D142,3)="AMM",COMPOSIÇÕES!B$1:E$3713,'BANCO DE DADOS ABRIL SERV'!B$2:F$14097),4,0)</f>
        <v>254.56</v>
      </c>
      <c r="I142" s="94" t="n">
        <f aca="false">IF(M$2="OUTROS",TRUNC($H$142*(1+G$7),2),ROUND($H$142*(1+G$7),2))</f>
        <v>312.8</v>
      </c>
      <c r="J142" s="117" t="n">
        <f aca="false">IF(M$2="OUTROS",TRUNC($I$142*$G$142,2),ROUND($I$142*$G$142,2))</f>
        <v>1685.99</v>
      </c>
      <c r="K142" s="40"/>
      <c r="L142" s="7"/>
      <c r="M142" s="18"/>
      <c r="N142" s="18"/>
      <c r="O142" s="18"/>
      <c r="P142" s="18"/>
      <c r="Q142" s="7"/>
      <c r="R142" s="7"/>
      <c r="S142" s="7"/>
      <c r="T142" s="7"/>
      <c r="U142" s="7"/>
      <c r="V142" s="7"/>
      <c r="W142" s="7"/>
      <c r="X142" s="7"/>
      <c r="Y142" s="9"/>
      <c r="Z142" s="7"/>
      <c r="AA142" s="7"/>
    </row>
    <row r="143" s="71" customFormat="true" ht="25.35" hidden="false" customHeight="false" outlineLevel="0" collapsed="false">
      <c r="B143" s="72"/>
      <c r="C143" s="116" t="s">
        <v>175</v>
      </c>
      <c r="D143" s="90" t="s">
        <v>176</v>
      </c>
      <c r="E143" s="91" t="str">
        <f aca="false">VLOOKUP(D143,IF(LEFT(D143,3)="AMM",COMPOSIÇÕES!B$1:E$3713,'BANCO DE DADOS ABRIL SERV'!B$2:F$14097),2,0)</f>
        <v>PORTAO EM TELA ARAME GALVANIZADO N.12 MALHA 2" E MOLDURA EM TUBOS DE ACO COM DUAS FOLHAS DE ABRIR, INCLUSO FERRAGENS</v>
      </c>
      <c r="F143" s="90" t="str">
        <f aca="false">VLOOKUP(D143,IF(LEFT(D143,3)="AMM",COMPOSIÇÕES!B$1:E$3713,'BANCO DE DADOS ABRIL SERV'!B$2:F$14097),3,0)</f>
        <v>M2</v>
      </c>
      <c r="G143" s="90" t="n">
        <v>8.16</v>
      </c>
      <c r="H143" s="93" t="n">
        <f aca="false">VLOOKUP(D143,IF(LEFT(D143,3)="AMM",COMPOSIÇÕES!B$1:E$3713,'BANCO DE DADOS ABRIL SERV'!B$2:F$14097),4,0)</f>
        <v>659.93</v>
      </c>
      <c r="I143" s="94" t="n">
        <f aca="false">IF(M$2="OUTROS",TRUNC($H$143*(1+G$7),2),ROUND($H$143*(1+G$7),2))</f>
        <v>810.92</v>
      </c>
      <c r="J143" s="117" t="n">
        <f aca="false">IF(M$2="OUTROS",TRUNC($I$143*$G$143,2),ROUND($I$143*$G$143,2))</f>
        <v>6617.11</v>
      </c>
      <c r="K143" s="40"/>
      <c r="L143" s="7"/>
      <c r="M143" s="18"/>
      <c r="N143" s="18"/>
      <c r="O143" s="18"/>
      <c r="P143" s="18"/>
      <c r="Q143" s="7"/>
      <c r="R143" s="7"/>
      <c r="S143" s="7"/>
      <c r="T143" s="7"/>
      <c r="U143" s="7"/>
      <c r="V143" s="7"/>
      <c r="W143" s="7"/>
      <c r="X143" s="7"/>
      <c r="Y143" s="9"/>
      <c r="Z143" s="7"/>
      <c r="AA143" s="7"/>
    </row>
    <row r="144" s="71" customFormat="true" ht="15" hidden="false" customHeight="false" outlineLevel="0" collapsed="false">
      <c r="B144" s="72"/>
      <c r="C144" s="118"/>
      <c r="D144" s="119"/>
      <c r="E144" s="120"/>
      <c r="F144" s="119"/>
      <c r="G144" s="119"/>
      <c r="H144" s="121"/>
      <c r="I144" s="121"/>
      <c r="J144" s="122"/>
      <c r="K144" s="40"/>
      <c r="L144" s="7"/>
      <c r="M144" s="18"/>
      <c r="N144" s="18"/>
      <c r="O144" s="18"/>
      <c r="P144" s="18"/>
      <c r="Q144" s="7"/>
      <c r="R144" s="7"/>
      <c r="S144" s="7"/>
      <c r="T144" s="7"/>
      <c r="U144" s="7"/>
      <c r="V144" s="7"/>
      <c r="W144" s="7"/>
      <c r="X144" s="7"/>
      <c r="Y144" s="9"/>
      <c r="Z144" s="7"/>
      <c r="AA144" s="7"/>
    </row>
    <row r="145" customFormat="false" ht="16.5" hidden="false" customHeight="true" outlineLevel="0" collapsed="false">
      <c r="B145" s="76"/>
      <c r="C145" s="77" t="s">
        <v>177</v>
      </c>
      <c r="D145" s="78" t="s">
        <v>178</v>
      </c>
      <c r="E145" s="78"/>
      <c r="F145" s="78"/>
      <c r="G145" s="78"/>
      <c r="H145" s="78"/>
      <c r="I145" s="78"/>
      <c r="J145" s="79" t="n">
        <f aca="false">SUM($J$146:$J$158)</f>
        <v>732241.41</v>
      </c>
      <c r="K145" s="80"/>
      <c r="M145" s="19"/>
      <c r="N145" s="19"/>
      <c r="O145" s="19"/>
      <c r="P145" s="19"/>
    </row>
    <row r="146" customFormat="false" ht="25.35" hidden="false" customHeight="false" outlineLevel="0" collapsed="false">
      <c r="C146" s="89" t="s">
        <v>179</v>
      </c>
      <c r="D146" s="90" t="n">
        <v>94216</v>
      </c>
      <c r="E146" s="91" t="str">
        <f aca="false">VLOOKUP(D146,IF(LEFT(D146,3)="AMM",COMPOSIÇÕES!B$1:E$3713,'BANCO DE DADOS ABRIL SERV'!B$2:F$14097),2,0)</f>
        <v>TELHAMENTO COM TELHA METÁLICA TERMOACÚSTICA E = 30 MM, COM ATÉ 2 ÁGUAS, INCLUSO IÇAMENTO. AF_07/2019</v>
      </c>
      <c r="F146" s="90" t="str">
        <f aca="false">VLOOKUP(D146,IF(LEFT(D146,3)="AMM",COMPOSIÇÕES!B$1:E$3713,'BANCO DE DADOS ABRIL SERV'!B$2:F$14097),3,0)</f>
        <v>M2</v>
      </c>
      <c r="G146" s="90" t="n">
        <v>2035.01</v>
      </c>
      <c r="H146" s="93" t="n">
        <f aca="false">VLOOKUP(D146,IF(LEFT(D146,3)="AMM",COMPOSIÇÕES!B$1:E$3713,'BANCO DE DADOS ABRIL SERV'!B$2:F$14097),4,0)</f>
        <v>168.04</v>
      </c>
      <c r="I146" s="94" t="n">
        <f aca="false">IF(M$2="OUTROS",TRUNC($H$146*(1+G$7),2),ROUND($H$146*(1+G$7),2))</f>
        <v>206.49</v>
      </c>
      <c r="J146" s="95" t="n">
        <f aca="false">IF(M$2="OUTROS",TRUNC($I$146*$G$146,2),ROUND($I$146*$G$146,2))</f>
        <v>420209.21</v>
      </c>
      <c r="K146" s="80"/>
      <c r="L146" s="97" t="s">
        <v>180</v>
      </c>
      <c r="M146" s="80" t="str">
        <f aca="false">$C$146</f>
        <v>9.1</v>
      </c>
      <c r="N146" s="19"/>
      <c r="O146" s="88"/>
      <c r="P146" s="19"/>
    </row>
    <row r="147" customFormat="false" ht="25.35" hidden="false" customHeight="false" outlineLevel="0" collapsed="false">
      <c r="C147" s="89" t="s">
        <v>181</v>
      </c>
      <c r="D147" s="90" t="n">
        <v>94213</v>
      </c>
      <c r="E147" s="91" t="str">
        <f aca="false">VLOOKUP(D147,IF(LEFT(D147,3)="AMM",COMPOSIÇÕES!B$1:E$3713,'BANCO DE DADOS ABRIL SERV'!B$2:F$14097),2,0)</f>
        <v>TELHAMENTO COM TELHA DE AÇO/ALUMÍNIO E = 0,5 MM, COM ATÉ 2 ÁGUAS, INCLUSO IÇAMENTO. AF_07/2019</v>
      </c>
      <c r="F147" s="90" t="str">
        <f aca="false">VLOOKUP(D147,IF(LEFT(D147,3)="AMM",COMPOSIÇÕES!B$1:E$3713,'BANCO DE DADOS ABRIL SERV'!B$2:F$14097),3,0)</f>
        <v>M2</v>
      </c>
      <c r="G147" s="90" t="n">
        <v>47.73</v>
      </c>
      <c r="H147" s="93" t="n">
        <f aca="false">VLOOKUP(D147,IF(LEFT(D147,3)="AMM",COMPOSIÇÕES!B$1:E$3713,'BANCO DE DADOS ABRIL SERV'!B$2:F$14097),4,0)</f>
        <v>40.03</v>
      </c>
      <c r="I147" s="94" t="n">
        <f aca="false">IF(M$2="OUTROS",TRUNC($H$147*(1+G$7),2),ROUND($H$147*(1+G$7),2))</f>
        <v>49.19</v>
      </c>
      <c r="J147" s="95" t="n">
        <f aca="false">IF(M$2="OUTROS",TRUNC($I$147*$G$147,2),ROUND($I$147*$G$147,2))</f>
        <v>2347.84</v>
      </c>
      <c r="K147" s="80"/>
      <c r="L147" s="97" t="s">
        <v>115</v>
      </c>
      <c r="M147" s="80" t="str">
        <f aca="false">$C$147</f>
        <v>9.2</v>
      </c>
      <c r="N147" s="19"/>
      <c r="O147" s="88"/>
      <c r="P147" s="19"/>
    </row>
    <row r="148" customFormat="false" ht="25.35" hidden="false" customHeight="false" outlineLevel="0" collapsed="false">
      <c r="C148" s="89" t="s">
        <v>182</v>
      </c>
      <c r="D148" s="90" t="n">
        <v>94228</v>
      </c>
      <c r="E148" s="91" t="str">
        <f aca="false">VLOOKUP(D148,IF(LEFT(D148,3)="AMM",COMPOSIÇÕES!B$1:E$3713,'BANCO DE DADOS ABRIL SERV'!B$2:F$14097),2,0)</f>
        <v>CALHA EM CHAPA DE AÇO GALVANIZADO NÚMERO 24, DESENVOLVIMENTO DE 50 CM, INCLUSO TRANSPORTE VERTICAL. AF_07/2019</v>
      </c>
      <c r="F148" s="90" t="str">
        <f aca="false">VLOOKUP(D148,IF(LEFT(D148,3)="AMM",COMPOSIÇÕES!B$1:E$3713,'BANCO DE DADOS ABRIL SERV'!B$2:F$14097),3,0)</f>
        <v>M</v>
      </c>
      <c r="G148" s="90" t="n">
        <v>78.95</v>
      </c>
      <c r="H148" s="93" t="n">
        <f aca="false">VLOOKUP(D148,IF(LEFT(D148,3)="AMM",COMPOSIÇÕES!B$1:E$3713,'BANCO DE DADOS ABRIL SERV'!B$2:F$14097),4,0)</f>
        <v>63.3</v>
      </c>
      <c r="I148" s="94" t="n">
        <f aca="false">IF(M$2="OUTROS",TRUNC($H$148*(1+G$7),2),ROUND($H$148*(1+G$7),2))</f>
        <v>77.78</v>
      </c>
      <c r="J148" s="95" t="n">
        <f aca="false">IF(M$2="OUTROS",TRUNC($I$148*$G$148,2),ROUND($I$148*$G$148,2))</f>
        <v>6140.73</v>
      </c>
      <c r="K148" s="80"/>
      <c r="L148" s="97" t="s">
        <v>115</v>
      </c>
      <c r="M148" s="80" t="str">
        <f aca="false">$C$148</f>
        <v>9.3</v>
      </c>
      <c r="N148" s="19"/>
      <c r="O148" s="88"/>
      <c r="P148" s="19"/>
    </row>
    <row r="149" customFormat="false" ht="25.35" hidden="false" customHeight="false" outlineLevel="0" collapsed="false">
      <c r="C149" s="89" t="s">
        <v>183</v>
      </c>
      <c r="D149" s="90" t="n">
        <v>94231</v>
      </c>
      <c r="E149" s="91" t="str">
        <f aca="false">VLOOKUP(D149,IF(LEFT(D149,3)="AMM",COMPOSIÇÕES!B$1:E$3713,'BANCO DE DADOS ABRIL SERV'!B$2:F$14097),2,0)</f>
        <v>RUFO EM CHAPA DE AÇO GALVANIZADO NÚMERO 24, CORTE DE 25 CM, INCLUSO TRANSPORTE VERTICAL. AF_07/2019</v>
      </c>
      <c r="F149" s="90" t="str">
        <f aca="false">VLOOKUP(D149,IF(LEFT(D149,3)="AMM",COMPOSIÇÕES!B$1:E$3713,'BANCO DE DADOS ABRIL SERV'!B$2:F$14097),3,0)</f>
        <v>M</v>
      </c>
      <c r="G149" s="90" t="n">
        <v>110</v>
      </c>
      <c r="H149" s="93" t="n">
        <f aca="false">VLOOKUP(D149,IF(LEFT(D149,3)="AMM",COMPOSIÇÕES!B$1:E$3713,'BANCO DE DADOS ABRIL SERV'!B$2:F$14097),4,0)</f>
        <v>36.15</v>
      </c>
      <c r="I149" s="94" t="n">
        <f aca="false">IF(M$2="OUTROS",TRUNC($H$149*(1+G$7),2),ROUND($H$149*(1+G$7),2))</f>
        <v>44.42</v>
      </c>
      <c r="J149" s="95" t="n">
        <f aca="false">IF(M$2="OUTROS",TRUNC($I$149*$G$149,2),ROUND($I$149*$G$149,2))</f>
        <v>4886.2</v>
      </c>
      <c r="K149" s="80"/>
      <c r="L149" s="97" t="s">
        <v>115</v>
      </c>
      <c r="M149" s="80" t="str">
        <f aca="false">$C$149</f>
        <v>9.4</v>
      </c>
      <c r="N149" s="19"/>
      <c r="O149" s="88"/>
      <c r="P149" s="19"/>
    </row>
    <row r="150" customFormat="false" ht="38.05" hidden="false" customHeight="false" outlineLevel="0" collapsed="false">
      <c r="C150" s="89" t="s">
        <v>184</v>
      </c>
      <c r="D150" s="90" t="n">
        <v>92555</v>
      </c>
      <c r="E150" s="91" t="str">
        <f aca="false">VLOOKUP(D150,IF(LEFT(D150,3)="AMM",COMPOSIÇÕES!B$1:E$3713,'BANCO DE DADOS ABRIL SERV'!B$2:F$14097),2,0)</f>
        <v>FABRICAÇÃO E INSTALAÇÃO DE TESOURA INTEIRA EM MADEIRA NÃO APARELHADA, VÃO DE 3 M, PARA TELHA ONDULADA DE FIBROCIMENTO, METÁLICA, PLÁSTICA OU TERMOACÚSTICA, INCLUSO IÇAMENTO. AF_07/2019</v>
      </c>
      <c r="F150" s="90" t="str">
        <f aca="false">VLOOKUP(D150,IF(LEFT(D150,3)="AMM",COMPOSIÇÕES!B$1:E$3713,'BANCO DE DADOS ABRIL SERV'!B$2:F$14097),3,0)</f>
        <v>UN</v>
      </c>
      <c r="G150" s="90" t="n">
        <v>4</v>
      </c>
      <c r="H150" s="93" t="n">
        <f aca="false">VLOOKUP(D150,IF(LEFT(D150,3)="AMM",COMPOSIÇÕES!B$1:E$3713,'BANCO DE DADOS ABRIL SERV'!B$2:F$14097),4,0)</f>
        <v>543.04</v>
      </c>
      <c r="I150" s="94" t="n">
        <f aca="false">IF(M$2="OUTROS",TRUNC($H$150*(1+G$7),2),ROUND($H$150*(1+G$7),2))</f>
        <v>667.29</v>
      </c>
      <c r="J150" s="95" t="n">
        <f aca="false">IF(M$2="OUTROS",TRUNC($I$150*$G$150,2),ROUND($I$150*$G$150,2))</f>
        <v>2669.16</v>
      </c>
      <c r="K150" s="80"/>
      <c r="L150" s="97" t="s">
        <v>115</v>
      </c>
      <c r="M150" s="80" t="str">
        <f aca="false">$C$150</f>
        <v>9.5</v>
      </c>
      <c r="N150" s="19"/>
      <c r="O150" s="88"/>
      <c r="P150" s="19"/>
    </row>
    <row r="151" s="109" customFormat="true" ht="38.05" hidden="false" customHeight="false" outlineLevel="0" collapsed="false">
      <c r="B151" s="72"/>
      <c r="C151" s="89" t="s">
        <v>185</v>
      </c>
      <c r="D151" s="90" t="n">
        <v>94207</v>
      </c>
      <c r="E151" s="91" t="str">
        <f aca="false">VLOOKUP(D151,IF(LEFT(D151,3)="AMM",COMPOSIÇÕES!B$1:E$3713,'BANCO DE DADOS ABRIL SERV'!B$2:F$14097),2,0)</f>
        <v>TELHAMENTO COM TELHA ONDULADA DE FIBROCIMENTO E = 6 MM, COM RECOBRIMENTO LATERAL DE 1/4 DE ONDA PARA TELHADO COM INCLINAÇÃO MAIOR QUE 10°, COM ATÉ 2 ÁGUAS, INCLUSO IÇAMENTO. AF_07/2019</v>
      </c>
      <c r="F151" s="90" t="str">
        <f aca="false">VLOOKUP(D151,IF(LEFT(D151,3)="AMM",COMPOSIÇÕES!B$1:E$3713,'BANCO DE DADOS ABRIL SERV'!B$2:F$14097),3,0)</f>
        <v>M2</v>
      </c>
      <c r="G151" s="90" t="n">
        <v>72</v>
      </c>
      <c r="H151" s="93" t="n">
        <f aca="false">VLOOKUP(D151,IF(LEFT(D151,3)="AMM",COMPOSIÇÕES!B$1:E$3713,'BANCO DE DADOS ABRIL SERV'!B$2:F$14097),4,0)</f>
        <v>33.13</v>
      </c>
      <c r="I151" s="94" t="n">
        <f aca="false">IF(M$2="OUTROS",TRUNC($H$151*(1+G$7),2),ROUND($H$151*(1+G$7),2))</f>
        <v>40.71</v>
      </c>
      <c r="J151" s="95" t="n">
        <f aca="false">IF(M$2="OUTROS",TRUNC($I$151*$G$151,2),ROUND($I$151*$G$151,2))</f>
        <v>2931.12</v>
      </c>
      <c r="K151" s="40"/>
      <c r="L151" s="18"/>
      <c r="M151" s="18"/>
      <c r="N151" s="18"/>
      <c r="O151" s="18"/>
      <c r="P151" s="18"/>
      <c r="Q151" s="18"/>
      <c r="R151" s="18"/>
      <c r="S151" s="18"/>
      <c r="T151" s="18"/>
      <c r="U151" s="18"/>
      <c r="V151" s="18"/>
      <c r="W151" s="18"/>
      <c r="X151" s="18"/>
      <c r="Y151" s="123"/>
      <c r="Z151" s="18"/>
      <c r="AA151" s="18"/>
    </row>
    <row r="152" s="109" customFormat="true" ht="38.05" hidden="false" customHeight="false" outlineLevel="0" collapsed="false">
      <c r="B152" s="72"/>
      <c r="C152" s="89" t="s">
        <v>186</v>
      </c>
      <c r="D152" s="90" t="n">
        <v>92543</v>
      </c>
      <c r="E152" s="91" t="str">
        <f aca="false">VLOOKUP(D152,IF(LEFT(D152,3)="AMM",COMPOSIÇÕES!B$1:E$3713,'BANCO DE DADOS ABRIL SERV'!B$2:F$14097),2,0)</f>
        <v>TRAMA DE MADEIRA COMPOSTA POR TERÇAS PARA TELHADOS DE ATÉ 2 ÁGUAS PARA TELHA ONDULADA DE FIBROCIMENTO, METÁLICA, PLÁSTICA OU TERMOACÚSTICA, INCLUSO TRANSPORTE VERTICAL. AF_07/2019</v>
      </c>
      <c r="F152" s="90" t="str">
        <f aca="false">VLOOKUP(D152,IF(LEFT(D152,3)="AMM",COMPOSIÇÕES!B$1:E$3713,'BANCO DE DADOS ABRIL SERV'!B$2:F$14097),3,0)</f>
        <v>M2</v>
      </c>
      <c r="G152" s="90" t="n">
        <v>72</v>
      </c>
      <c r="H152" s="93" t="n">
        <f aca="false">VLOOKUP(D152,IF(LEFT(D152,3)="AMM",COMPOSIÇÕES!B$1:E$3713,'BANCO DE DADOS ABRIL SERV'!B$2:F$14097),4,0)</f>
        <v>10.61</v>
      </c>
      <c r="I152" s="94" t="n">
        <f aca="false">IF(M$2="OUTROS",TRUNC($H$152*(1+G$7),2),ROUND($H$152*(1+G$7),2))</f>
        <v>13.04</v>
      </c>
      <c r="J152" s="95" t="n">
        <f aca="false">IF(M$2="OUTROS",TRUNC($I$152*$G$152,2),ROUND($I$152*$G$152,2))</f>
        <v>938.88</v>
      </c>
      <c r="K152" s="40"/>
      <c r="L152" s="18"/>
      <c r="M152" s="18"/>
      <c r="N152" s="18"/>
      <c r="O152" s="18"/>
      <c r="P152" s="18"/>
      <c r="Q152" s="18"/>
      <c r="R152" s="18"/>
      <c r="S152" s="18"/>
      <c r="T152" s="18"/>
      <c r="U152" s="18"/>
      <c r="V152" s="18"/>
      <c r="W152" s="18"/>
      <c r="X152" s="18"/>
      <c r="Y152" s="123"/>
      <c r="Z152" s="18"/>
      <c r="AA152" s="18"/>
    </row>
    <row r="153" s="109" customFormat="true" ht="25.35" hidden="false" customHeight="false" outlineLevel="0" collapsed="false">
      <c r="B153" s="72"/>
      <c r="C153" s="89" t="s">
        <v>187</v>
      </c>
      <c r="D153" s="90" t="n">
        <v>94223</v>
      </c>
      <c r="E153" s="91" t="str">
        <f aca="false">VLOOKUP(D153,IF(LEFT(D153,3)="AMM",COMPOSIÇÕES!B$1:E$3713,'BANCO DE DADOS ABRIL SERV'!B$2:F$14097),2,0)</f>
        <v>CUMEEIRA PARA TELHA DE FIBROCIMENTO ONDULADA E = 6 MM, INCLUSO ACESSÓRIOS DE FIXAÇÃO E IÇAMENTO. AF_07/2019</v>
      </c>
      <c r="F153" s="90" t="str">
        <f aca="false">VLOOKUP(D153,IF(LEFT(D153,3)="AMM",COMPOSIÇÕES!B$1:E$3713,'BANCO DE DADOS ABRIL SERV'!B$2:F$14097),3,0)</f>
        <v>M</v>
      </c>
      <c r="G153" s="90" t="n">
        <f aca="false">9.96+7</f>
        <v>16.96</v>
      </c>
      <c r="H153" s="93" t="n">
        <f aca="false">VLOOKUP(D153,IF(LEFT(D153,3)="AMM",COMPOSIÇÕES!B$1:E$3713,'BANCO DE DADOS ABRIL SERV'!B$2:F$14097),4,0)</f>
        <v>41.67</v>
      </c>
      <c r="I153" s="94" t="n">
        <f aca="false">IF(M$2="OUTROS",TRUNC($H$153*(1+G$7),2),ROUND($H$153*(1+G$7),2))</f>
        <v>51.2</v>
      </c>
      <c r="J153" s="95" t="n">
        <f aca="false">IF(M$2="OUTROS",TRUNC($I$153*$G$153,2),ROUND($I$153*$G$153,2))</f>
        <v>868.35</v>
      </c>
      <c r="K153" s="40"/>
      <c r="L153" s="18"/>
      <c r="M153" s="18"/>
      <c r="N153" s="18"/>
      <c r="O153" s="18"/>
      <c r="P153" s="18"/>
      <c r="Q153" s="18"/>
      <c r="R153" s="18"/>
      <c r="S153" s="18"/>
      <c r="T153" s="18"/>
      <c r="U153" s="18"/>
      <c r="V153" s="18"/>
      <c r="W153" s="18"/>
      <c r="X153" s="18"/>
      <c r="Y153" s="123"/>
      <c r="Z153" s="18"/>
      <c r="AA153" s="18"/>
    </row>
    <row r="154" s="109" customFormat="true" ht="25.35" hidden="false" customHeight="false" outlineLevel="0" collapsed="false">
      <c r="B154" s="72"/>
      <c r="C154" s="89" t="s">
        <v>188</v>
      </c>
      <c r="D154" s="90" t="n">
        <v>94227</v>
      </c>
      <c r="E154" s="91" t="str">
        <f aca="false">VLOOKUP(D154,IF(LEFT(D154,3)="AMM",COMPOSIÇÕES!B$1:E$3713,'BANCO DE DADOS ABRIL SERV'!B$2:F$14097),2,0)</f>
        <v>CALHA EM CHAPA DE AÇO GALVANIZADO NÚMERO 24, DESENVOLVIMENTO DE 33 CM, INCLUSO TRANSPORTE VERTICAL. AF_07/2019</v>
      </c>
      <c r="F154" s="90" t="str">
        <f aca="false">VLOOKUP(D154,IF(LEFT(D154,3)="AMM",COMPOSIÇÕES!B$1:E$3713,'BANCO DE DADOS ABRIL SERV'!B$2:F$14097),3,0)</f>
        <v>M</v>
      </c>
      <c r="G154" s="90" t="n">
        <v>19.92</v>
      </c>
      <c r="H154" s="93" t="n">
        <f aca="false">VLOOKUP(D154,IF(LEFT(D154,3)="AMM",COMPOSIÇÕES!B$1:E$3713,'BANCO DE DADOS ABRIL SERV'!B$2:F$14097),4,0)</f>
        <v>42.35</v>
      </c>
      <c r="I154" s="94" t="n">
        <f aca="false">IF(M$2="OUTROS",TRUNC($H$154*(1+G$7),2),ROUND($H$154*(1+G$7),2))</f>
        <v>52.04</v>
      </c>
      <c r="J154" s="95" t="n">
        <f aca="false">IF(M$2="OUTROS",TRUNC($I$154*$G$154,2),ROUND($I$154*$G$154,2))</f>
        <v>1036.64</v>
      </c>
      <c r="K154" s="40"/>
      <c r="L154" s="18"/>
      <c r="M154" s="18"/>
      <c r="N154" s="18"/>
      <c r="O154" s="18"/>
      <c r="P154" s="18"/>
      <c r="Q154" s="18"/>
      <c r="R154" s="18"/>
      <c r="S154" s="18"/>
      <c r="T154" s="18"/>
      <c r="U154" s="18"/>
      <c r="V154" s="18"/>
      <c r="W154" s="18"/>
      <c r="X154" s="18"/>
      <c r="Y154" s="123"/>
      <c r="Z154" s="18"/>
      <c r="AA154" s="18"/>
    </row>
    <row r="155" s="109" customFormat="true" ht="25.35" hidden="false" customHeight="false" outlineLevel="0" collapsed="false">
      <c r="B155" s="72"/>
      <c r="C155" s="89" t="s">
        <v>189</v>
      </c>
      <c r="D155" s="90" t="n">
        <v>94231</v>
      </c>
      <c r="E155" s="91" t="str">
        <f aca="false">VLOOKUP(D155,IF(LEFT(D155,3)="AMM",COMPOSIÇÕES!B$1:E$3713,'BANCO DE DADOS ABRIL SERV'!B$2:F$14097),2,0)</f>
        <v>RUFO EM CHAPA DE AÇO GALVANIZADO NÚMERO 24, CORTE DE 25 CM, INCLUSO TRANSPORTE VERTICAL. AF_07/2019</v>
      </c>
      <c r="F155" s="90" t="str">
        <f aca="false">VLOOKUP(D155,IF(LEFT(D155,3)="AMM",COMPOSIÇÕES!B$1:E$3713,'BANCO DE DADOS ABRIL SERV'!B$2:F$14097),3,0)</f>
        <v>M</v>
      </c>
      <c r="G155" s="90" t="n">
        <v>24.2</v>
      </c>
      <c r="H155" s="93" t="n">
        <f aca="false">VLOOKUP(D155,IF(LEFT(D155,3)="AMM",COMPOSIÇÕES!B$1:E$3713,'BANCO DE DADOS ABRIL SERV'!B$2:F$14097),4,0)</f>
        <v>36.15</v>
      </c>
      <c r="I155" s="94" t="n">
        <f aca="false">IF(M$2="OUTROS",TRUNC($H$155*(1+G$7),2),ROUND($H$155*(1+G$7),2))</f>
        <v>44.42</v>
      </c>
      <c r="J155" s="95" t="n">
        <f aca="false">IF(M$2="OUTROS",TRUNC($I$155*$G$155,2),ROUND($I$155*$G$155,2))</f>
        <v>1074.96</v>
      </c>
      <c r="K155" s="40"/>
      <c r="L155" s="18"/>
      <c r="M155" s="18"/>
      <c r="N155" s="18"/>
      <c r="O155" s="18"/>
      <c r="P155" s="18"/>
      <c r="Q155" s="18"/>
      <c r="R155" s="18"/>
      <c r="S155" s="18"/>
      <c r="T155" s="18"/>
      <c r="U155" s="18"/>
      <c r="V155" s="18"/>
      <c r="W155" s="18"/>
      <c r="X155" s="18"/>
      <c r="Y155" s="123"/>
      <c r="Z155" s="18"/>
      <c r="AA155" s="18"/>
    </row>
    <row r="156" s="109" customFormat="true" ht="15" hidden="false" customHeight="false" outlineLevel="0" collapsed="false">
      <c r="B156" s="72"/>
      <c r="C156" s="89" t="s">
        <v>190</v>
      </c>
      <c r="D156" s="90" t="str">
        <f aca="false">'COMP. EST'!$B$13</f>
        <v>PMPG EST 001</v>
      </c>
      <c r="E156" s="91" t="str">
        <f aca="false">VLOOKUP(D156,IF(LEFT(D156,4)="PMPG",COMPOSIÇÕES!B$1:E$3713,'BANCO DE DADOS ABRIL SERV'!B$2:F$14097),2,0)</f>
        <v>FORNECIMENTO DE ESTRUTURA METÁLICA  COM UTILIZAÇÃO DE PERFIS EM AÇO ASTM A36</v>
      </c>
      <c r="F156" s="90" t="str">
        <f aca="false">VLOOKUP(D156,IF(LEFT(D156,4)="PMPG",COMPOSIÇÕES!B$1:E$3713,'BANCO DE DADOS ABRIL SERV'!B$2:F$14097),3,0)</f>
        <v>KG</v>
      </c>
      <c r="G156" s="124" t="n">
        <v>18030.58</v>
      </c>
      <c r="H156" s="93" t="n">
        <f aca="false">VLOOKUP(D156,IF(LEFT(D156,4)="PMPG",COMPOSIÇÕES!B$1:E$3713,'BANCO DE DADOS ABRIL SERV'!B$2:F$14097),4,0)</f>
        <v>10.45</v>
      </c>
      <c r="I156" s="94" t="n">
        <f aca="false">IF(M$2="OUTROS",TRUNC($H$156*(1+G$7),2),ROUND($H$156*(1+G$7),2))</f>
        <v>12.84</v>
      </c>
      <c r="J156" s="95" t="n">
        <f aca="false">IF(M$2="OUTROS",TRUNC($I$156*$G$156,2),ROUND($I$156*$G$156,2))</f>
        <v>231512.65</v>
      </c>
      <c r="K156" s="40"/>
      <c r="L156" s="18"/>
      <c r="M156" s="18"/>
      <c r="N156" s="18"/>
      <c r="O156" s="125" t="n">
        <v>1965.55</v>
      </c>
      <c r="P156" s="18"/>
      <c r="Q156" s="18"/>
      <c r="R156" s="18"/>
      <c r="S156" s="18"/>
      <c r="T156" s="18"/>
      <c r="U156" s="18"/>
      <c r="V156" s="18"/>
      <c r="W156" s="18"/>
      <c r="X156" s="18"/>
      <c r="Y156" s="123"/>
      <c r="Z156" s="18"/>
      <c r="AA156" s="18"/>
    </row>
    <row r="157" s="109" customFormat="true" ht="15" hidden="false" customHeight="false" outlineLevel="0" collapsed="false">
      <c r="B157" s="72"/>
      <c r="C157" s="89" t="s">
        <v>191</v>
      </c>
      <c r="D157" s="90" t="str">
        <f aca="false">'COMP. EST'!$B$31</f>
        <v>PMPG EST 002</v>
      </c>
      <c r="E157" s="91" t="str">
        <f aca="false">VLOOKUP(D157,IF(LEFT(D157,4)="PMPG",COMPOSIÇÕES!B$1:E$3713,'BANCO DE DADOS ABRIL SERV'!B$2:F$14097),2,0)</f>
        <v>MONTAGEM DE ESTRUTURA METÁLICA </v>
      </c>
      <c r="F157" s="90" t="str">
        <f aca="false">VLOOKUP(D157,IF(LEFT(D157,4)="PMPG",COMPOSIÇÕES!B$1:E$3713,'BANCO DE DADOS ABRIL SERV'!B$2:F$14097),3,0)</f>
        <v>KG</v>
      </c>
      <c r="G157" s="124" t="n">
        <f aca="false">G156</f>
        <v>18030.58</v>
      </c>
      <c r="H157" s="93" t="n">
        <f aca="false">VLOOKUP(D157,IF(LEFT(D157,4)="PMPG",COMPOSIÇÕES!B$1:E$3713,'BANCO DE DADOS ABRIL SERV'!B$2:F$14097),4,0)</f>
        <v>2.06</v>
      </c>
      <c r="I157" s="94" t="n">
        <f aca="false">IF(M$2="OUTROS",TRUNC($H$157*(1+G$7),2),ROUND($H$157*(1+G$7),2))</f>
        <v>2.53</v>
      </c>
      <c r="J157" s="95" t="n">
        <f aca="false">IF(M$2="OUTROS",TRUNC($I$157*$G$157,2),ROUND($I$157*$G$157,2))</f>
        <v>45617.37</v>
      </c>
      <c r="K157" s="40"/>
      <c r="L157" s="18"/>
      <c r="M157" s="18"/>
      <c r="N157" s="18"/>
      <c r="O157" s="125" t="n">
        <v>1965.55</v>
      </c>
      <c r="P157" s="18"/>
      <c r="Q157" s="18"/>
      <c r="R157" s="18"/>
      <c r="S157" s="18"/>
      <c r="T157" s="18"/>
      <c r="U157" s="18"/>
      <c r="V157" s="18"/>
      <c r="W157" s="18"/>
      <c r="X157" s="18"/>
      <c r="Y157" s="123"/>
      <c r="Z157" s="18"/>
      <c r="AA157" s="18"/>
    </row>
    <row r="158" s="109" customFormat="true" ht="25.35" hidden="false" customHeight="false" outlineLevel="0" collapsed="false">
      <c r="B158" s="72"/>
      <c r="C158" s="89" t="s">
        <v>192</v>
      </c>
      <c r="D158" s="82" t="n">
        <v>94229</v>
      </c>
      <c r="E158" s="83" t="str">
        <f aca="false">VLOOKUP(D158,IF(LEFT(D158,3)="AMM",COMPOSIÇÕES!B$1:E$3713,'BANCO DE DADOS ABRIL SERV'!B$2:F$14097),2,0)</f>
        <v>CALHA EM CHAPA DE AÇO GALVANIZADO NÚMERO 24, DESENVOLVIMENTO DE 100 CM, INCLUSO TRANSPORTE VERTICAL. AF_07/2019</v>
      </c>
      <c r="F158" s="82" t="str">
        <f aca="false">VLOOKUP(D158,IF(LEFT(D158,3)="AMM",COMPOSIÇÕES!B$1:E$3713,'BANCO DE DADOS ABRIL SERV'!B$2:F$14097),3,0)</f>
        <v>M</v>
      </c>
      <c r="G158" s="126" t="n">
        <v>78.95</v>
      </c>
      <c r="H158" s="84" t="n">
        <f aca="false">VLOOKUP(D158,IF(LEFT(D158,3)="AMM",COMPOSIÇÕES!B$1:E$3713,'BANCO DE DADOS ABRIL SERV'!B$2:F$14097),4,0)</f>
        <v>123.78</v>
      </c>
      <c r="I158" s="85" t="n">
        <f aca="false">IF(M$2="OUTROS",TRUNC($H$158*(1+G$7),2),ROUND($H$158*(1+G$7),2))</f>
        <v>152.1</v>
      </c>
      <c r="J158" s="86" t="n">
        <f aca="false">IF(M$2="OUTROS",TRUNC($I$158*$G$158,2),ROUND($I$158*$G$158,2))</f>
        <v>12008.3</v>
      </c>
      <c r="K158" s="40"/>
      <c r="L158" s="18"/>
      <c r="M158" s="18"/>
      <c r="N158" s="18"/>
      <c r="O158" s="127" t="n">
        <v>78.95</v>
      </c>
      <c r="P158" s="18"/>
      <c r="Q158" s="18"/>
      <c r="R158" s="18"/>
      <c r="S158" s="18"/>
      <c r="T158" s="18"/>
      <c r="U158" s="18"/>
      <c r="V158" s="18"/>
      <c r="W158" s="18"/>
      <c r="X158" s="18"/>
      <c r="Y158" s="123"/>
      <c r="Z158" s="18"/>
      <c r="AA158" s="18"/>
    </row>
    <row r="159" s="109" customFormat="true" ht="15" hidden="false" customHeight="false" outlineLevel="0" collapsed="false">
      <c r="B159" s="72"/>
      <c r="C159" s="128"/>
      <c r="D159" s="128"/>
      <c r="E159" s="128"/>
      <c r="F159" s="128"/>
      <c r="G159" s="129"/>
      <c r="H159" s="130"/>
      <c r="I159" s="128"/>
      <c r="J159" s="128"/>
      <c r="K159" s="40"/>
      <c r="L159" s="18"/>
      <c r="M159" s="18"/>
      <c r="N159" s="18"/>
      <c r="O159" s="18"/>
      <c r="P159" s="18"/>
      <c r="Q159" s="18"/>
      <c r="R159" s="18"/>
      <c r="S159" s="18"/>
      <c r="T159" s="18"/>
      <c r="U159" s="18"/>
      <c r="V159" s="18"/>
      <c r="W159" s="18"/>
      <c r="X159" s="18"/>
      <c r="Y159" s="123"/>
      <c r="Z159" s="18"/>
      <c r="AA159" s="18"/>
    </row>
    <row r="160" customFormat="false" ht="16.5" hidden="false" customHeight="true" outlineLevel="0" collapsed="false">
      <c r="B160" s="76"/>
      <c r="C160" s="77" t="s">
        <v>193</v>
      </c>
      <c r="D160" s="78" t="s">
        <v>194</v>
      </c>
      <c r="E160" s="78"/>
      <c r="F160" s="78"/>
      <c r="G160" s="78"/>
      <c r="H160" s="78"/>
      <c r="I160" s="78"/>
      <c r="J160" s="79" t="n">
        <f aca="false">SUM($J$162:$J$168)</f>
        <v>223416.59</v>
      </c>
      <c r="K160" s="80"/>
      <c r="M160" s="19"/>
      <c r="N160" s="19"/>
      <c r="O160" s="19"/>
      <c r="P160" s="19"/>
    </row>
    <row r="161" customFormat="false" ht="16.5" hidden="false" customHeight="true" outlineLevel="0" collapsed="false">
      <c r="B161" s="76"/>
      <c r="C161" s="107" t="s">
        <v>195</v>
      </c>
      <c r="D161" s="107"/>
      <c r="E161" s="107"/>
      <c r="F161" s="107"/>
      <c r="G161" s="107"/>
      <c r="H161" s="107"/>
      <c r="I161" s="107"/>
      <c r="J161" s="107"/>
      <c r="K161" s="80"/>
      <c r="M161" s="19"/>
      <c r="N161" s="19"/>
      <c r="O161" s="19"/>
      <c r="P161" s="19"/>
    </row>
    <row r="162" customFormat="false" ht="25.35" hidden="false" customHeight="false" outlineLevel="0" collapsed="false">
      <c r="C162" s="89" t="s">
        <v>196</v>
      </c>
      <c r="D162" s="90" t="n">
        <v>87879</v>
      </c>
      <c r="E162" s="91" t="str">
        <f aca="false">VLOOKUP(D162,IF(LEFT(D162,3)="AMM",COMPOSIÇÕES!B$1:E$3713,'BANCO DE DADOS ABRIL SERV'!B$2:F$14097),2,0)</f>
        <v>CHAPISCO APLICADO EM ALVENARIAS E ESTRUTURAS DE CONCRETO INTERNAS, COM COLHER DE PEDREIRO.  ARGAMASSA TRAÇO 1:3 COM PREPARO EM BETONEIRA 400L. AF_06/2014</v>
      </c>
      <c r="F162" s="90" t="str">
        <f aca="false">VLOOKUP(D162,IF(LEFT(D162,3)="AMM",COMPOSIÇÕES!B$1:E$3713,'BANCO DE DADOS ABRIL SERV'!B$2:F$14097),3,0)</f>
        <v>M2</v>
      </c>
      <c r="G162" s="90" t="n">
        <v>3689.33</v>
      </c>
      <c r="H162" s="93" t="n">
        <f aca="false">VLOOKUP(D162,IF(LEFT(D162,3)="AMM",COMPOSIÇÕES!B$1:E$3713,'BANCO DE DADOS ABRIL SERV'!B$2:F$14097),4,0)</f>
        <v>2.87</v>
      </c>
      <c r="I162" s="94" t="n">
        <f aca="false">IF(M$2="OUTROS",TRUNC($H$162*(1+G$7),2),ROUND($H$162*(1+G$7),2))</f>
        <v>3.53</v>
      </c>
      <c r="J162" s="95" t="n">
        <f aca="false">IF(M$2="OUTROS",TRUNC($I$162*$G$162,2),ROUND($I$162*$G$162,2))</f>
        <v>13023.33</v>
      </c>
      <c r="K162" s="80"/>
      <c r="L162" s="97" t="s">
        <v>197</v>
      </c>
      <c r="M162" s="80" t="str">
        <f aca="false">$C$162</f>
        <v>10.1</v>
      </c>
      <c r="N162" s="19"/>
      <c r="O162" s="88"/>
      <c r="P162" s="19"/>
    </row>
    <row r="163" customFormat="false" ht="38.05" hidden="false" customHeight="false" outlineLevel="0" collapsed="false">
      <c r="C163" s="89" t="s">
        <v>198</v>
      </c>
      <c r="D163" s="90" t="n">
        <v>87905</v>
      </c>
      <c r="E163" s="91" t="str">
        <f aca="false">VLOOKUP(D163,IF(LEFT(D163,3)="AMM",COMPOSIÇÕES!B$1:E$3713,'BANCO DE DADOS ABRIL SERV'!B$2:F$14097),2,0)</f>
        <v>CHAPISCO APLICADO EM ALVENARIA (COM PRESENÇA DE VÃOS) E ESTRUTURAS DE CONCRETO DE FACHADA, COM COLHER DE PEDREIRO.  ARGAMASSA TRAÇO 1:3 COM PREPARO EM BETONEIRA 400L. AF_06/2014</v>
      </c>
      <c r="F163" s="90" t="str">
        <f aca="false">VLOOKUP(D163,IF(LEFT(D163,3)="AMM",COMPOSIÇÕES!B$1:E$3713,'BANCO DE DADOS ABRIL SERV'!B$2:F$14097),3,0)</f>
        <v>M2</v>
      </c>
      <c r="G163" s="90" t="n">
        <f aca="false">812.17+72.4</f>
        <v>884.57</v>
      </c>
      <c r="H163" s="93" t="n">
        <f aca="false">VLOOKUP(D163,IF(LEFT(D163,3)="AMM",COMPOSIÇÕES!B$1:E$3713,'BANCO DE DADOS ABRIL SERV'!B$2:F$14097),4,0)</f>
        <v>6.45</v>
      </c>
      <c r="I163" s="94" t="n">
        <f aca="false">IF(M$2="OUTROS",TRUNC($H$163*(1+G$7),2),ROUND($H$163*(1+G$7),2))</f>
        <v>7.93</v>
      </c>
      <c r="J163" s="95" t="n">
        <f aca="false">IF(M$2="OUTROS",TRUNC($I$163*$G$163,2),ROUND($I$163*$G$163,2))</f>
        <v>7014.64</v>
      </c>
      <c r="K163" s="80"/>
      <c r="L163" s="97" t="s">
        <v>199</v>
      </c>
      <c r="M163" s="80" t="str">
        <f aca="false">$C$163</f>
        <v>10.2</v>
      </c>
      <c r="N163" s="19"/>
      <c r="O163" s="88"/>
      <c r="P163" s="19"/>
      <c r="Q163" s="7"/>
    </row>
    <row r="164" customFormat="false" ht="38.05" hidden="false" customHeight="false" outlineLevel="0" collapsed="false">
      <c r="C164" s="89" t="s">
        <v>200</v>
      </c>
      <c r="D164" s="90" t="n">
        <v>87531</v>
      </c>
      <c r="E164" s="91" t="str">
        <f aca="false">VLOOKUP(D164,IF(LEFT(D164,3)="AMM",COMPOSIÇÕES!B$1:E$3713,'BANCO DE DADOS ABRIL SERV'!B$2:F$14097),2,0)</f>
        <v>EMBOÇO, PARA RECEBIMENTO DE CERÂMICA, EM ARGAMASSA TRAÇO 1:2:8, PREPARO MECÂNICO COM BETONEIRA 400L, APLICADO MANUALMENTE EM FACES INTERNAS DE PAREDES, PARA AMBIENTE COM ÁREA ENTRE 5M2 E 10M2, ESPESSURA DE 20MM, COM EXECUÇÃO DE TALISCAS. AF_06/2014</v>
      </c>
      <c r="F164" s="90" t="str">
        <f aca="false">VLOOKUP(D164,IF(LEFT(D164,3)="AMM",COMPOSIÇÕES!B$1:E$3713,'BANCO DE DADOS ABRIL SERV'!B$2:F$14097),3,0)</f>
        <v>M2</v>
      </c>
      <c r="G164" s="90" t="n">
        <f aca="false">$G$167+$G$168</f>
        <v>1240.89</v>
      </c>
      <c r="H164" s="93" t="n">
        <f aca="false">VLOOKUP(D164,IF(LEFT(D164,3)="AMM",COMPOSIÇÕES!B$1:E$3713,'BANCO DE DADOS ABRIL SERV'!B$2:F$14097),4,0)</f>
        <v>23.7</v>
      </c>
      <c r="I164" s="94" t="n">
        <f aca="false">IF(M$2="OUTROS",TRUNC($H$164*(1+G$7),2),ROUND($H$164*(1+G$7),2))</f>
        <v>29.12</v>
      </c>
      <c r="J164" s="95" t="n">
        <f aca="false">IF(M$2="OUTROS",TRUNC($I$164*$G$164,2),ROUND($I$164*$G$164,2))</f>
        <v>36134.72</v>
      </c>
      <c r="K164" s="80"/>
      <c r="L164" s="97" t="s">
        <v>201</v>
      </c>
      <c r="M164" s="80" t="str">
        <f aca="false">$C$164</f>
        <v>10.3</v>
      </c>
      <c r="N164" s="19"/>
      <c r="O164" s="88"/>
      <c r="P164" s="19"/>
    </row>
    <row r="165" customFormat="false" ht="38.05" hidden="false" customHeight="false" outlineLevel="0" collapsed="false">
      <c r="C165" s="89" t="s">
        <v>202</v>
      </c>
      <c r="D165" s="90" t="n">
        <v>87529</v>
      </c>
      <c r="E165" s="91" t="str">
        <f aca="false">VLOOKUP(D165,IF(LEFT(D165,3)="AMM",COMPOSIÇÕES!B$1:E$3713,'BANCO DE DADOS ABRIL SERV'!B$2:F$14097),2,0)</f>
        <v>MASSA ÚNICA, PARA RECEBIMENTO DE PINTURA, EM ARGAMASSA TRAÇO 1:2:8, PREPARO MECÂNICO COM BETONEIRA 400L, APLICADA MANUALMENTE EM FACES INTERNAS DE PAREDES, ESPESSURA DE 20MM, COM EXECUÇÃO DE TALISCAS. AF_06/2014</v>
      </c>
      <c r="F165" s="90" t="str">
        <f aca="false">VLOOKUP(D165,IF(LEFT(D165,3)="AMM",COMPOSIÇÕES!B$1:E$3713,'BANCO DE DADOS ABRIL SERV'!B$2:F$14097),3,0)</f>
        <v>M2</v>
      </c>
      <c r="G165" s="90" t="n">
        <f aca="false">$G$162-$G$164</f>
        <v>2448.44</v>
      </c>
      <c r="H165" s="93" t="n">
        <f aca="false">VLOOKUP(D165,IF(LEFT(D165,3)="AMM",COMPOSIÇÕES!B$1:E$3713,'BANCO DE DADOS ABRIL SERV'!B$2:F$14097),4,0)</f>
        <v>24.7</v>
      </c>
      <c r="I165" s="94" t="n">
        <f aca="false">IF(M$2="OUTROS",TRUNC($H$165*(1+G$7),2),ROUND($H$165*(1+G$7),2))</f>
        <v>30.35</v>
      </c>
      <c r="J165" s="95" t="n">
        <f aca="false">IF(M$2="OUTROS",TRUNC($I$165*$G$165,2),ROUND($I$165*$G$165,2))</f>
        <v>74310.15</v>
      </c>
      <c r="K165" s="80"/>
      <c r="L165" s="97" t="s">
        <v>203</v>
      </c>
      <c r="M165" s="80" t="str">
        <f aca="false">$C$165</f>
        <v>10.4</v>
      </c>
      <c r="N165" s="19"/>
      <c r="O165" s="88"/>
      <c r="P165" s="19"/>
    </row>
    <row r="166" customFormat="false" ht="38.05" hidden="false" customHeight="false" outlineLevel="0" collapsed="false">
      <c r="C166" s="89" t="s">
        <v>204</v>
      </c>
      <c r="D166" s="90" t="n">
        <v>87775</v>
      </c>
      <c r="E166" s="91" t="str">
        <f aca="false">VLOOKUP(D166,IF(LEFT(D166,3)="AMM",COMPOSIÇÕES!B$1:E$3713,'BANCO DE DADOS ABRIL SERV'!B$2:F$14097),2,0)</f>
        <v>EMBOÇO OU MASSA ÚNICA EM ARGAMASSA TRAÇO 1:2:8, PREPARO MECÂNICO COM BETONEIRA 400 L, APLICADA MANUALMENTE EM PANOS DE FACHADA COM PRESENÇA DE VÃOS, ESPESSURA DE 25 MM. AF_06/2014</v>
      </c>
      <c r="F166" s="90" t="str">
        <f aca="false">VLOOKUP(D166,IF(LEFT(D166,3)="AMM",COMPOSIÇÕES!B$1:E$3713,'BANCO DE DADOS ABRIL SERV'!B$2:F$14097),3,0)</f>
        <v>M2</v>
      </c>
      <c r="G166" s="90" t="n">
        <f aca="false">812.17+72.4</f>
        <v>884.57</v>
      </c>
      <c r="H166" s="93" t="n">
        <f aca="false">VLOOKUP(D166,IF(LEFT(D166,3)="AMM",COMPOSIÇÕES!B$1:E$3713,'BANCO DE DADOS ABRIL SERV'!B$2:F$14097),4,0)</f>
        <v>40.17</v>
      </c>
      <c r="I166" s="94" t="n">
        <f aca="false">IF(M$2="OUTROS",TRUNC($H$166*(1+G$7),2),ROUND($H$166*(1+G$7),2))</f>
        <v>49.36</v>
      </c>
      <c r="J166" s="95" t="n">
        <f aca="false">IF(M$2="OUTROS",TRUNC($I$166*$G$166,2),ROUND($I$166*$G$166,2))</f>
        <v>43662.38</v>
      </c>
      <c r="K166" s="80"/>
      <c r="L166" s="97" t="str">
        <f aca="false">$L$163</f>
        <v>((89,25*3,9)+(9,35*3,9)+(9,35*3,9)+(9,35*3,9)+(67,8*3,9)+((1,81/2)*2)+(((0,91+2,53)/2)*12,3*2)+(2,13*67,8*2)+(3,3*2,13*2)+(((2,53+2,31)/2)*1,5*2)+(20,35))-((3*2*23)+(3*0,6*2)+(0,8*0,4*1)+(0,4*0,4*4)+(0,8*2,1*3)+(2*1,2*44))</v>
      </c>
      <c r="M166" s="80" t="str">
        <f aca="false">$C$166</f>
        <v>10.5</v>
      </c>
      <c r="N166" s="19"/>
      <c r="O166" s="88"/>
      <c r="P166" s="19"/>
    </row>
    <row r="167" customFormat="false" ht="38.05" hidden="false" customHeight="false" outlineLevel="0" collapsed="false">
      <c r="C167" s="89" t="s">
        <v>205</v>
      </c>
      <c r="D167" s="90" t="n">
        <v>93393</v>
      </c>
      <c r="E167" s="91" t="str">
        <f aca="false">VLOOKUP(D167,IF(LEFT(D167,3)="AMM",COMPOSIÇÕES!B$1:E$3713,'BANCO DE DADOS ABRIL SERV'!B$2:F$14097),2,0)</f>
        <v>REVESTIMENTO CERÂMICO PARA PAREDES INTERNAS COM PLACAS TIPO ESMALTADA PADRÃO POPULAR DE DIMENSÕES 20X20 CM, ARGAMASSA TIPO AC I, APLICADAS EM AMBIENTES DE ÁREA MAIOR QUE 5 M2 NA ALTURA INTEIRA DAS PAREDES. AF_06/2014</v>
      </c>
      <c r="F167" s="90" t="str">
        <f aca="false">VLOOKUP(D167,IF(LEFT(D167,3)="AMM",COMPOSIÇÕES!B$1:E$3713,'BANCO DE DADOS ABRIL SERV'!B$2:F$14097),3,0)</f>
        <v>M2</v>
      </c>
      <c r="G167" s="90" t="n">
        <v>649.33</v>
      </c>
      <c r="H167" s="93" t="n">
        <f aca="false">VLOOKUP(D167,IF(LEFT(D167,3)="AMM",COMPOSIÇÕES!B$1:E$3713,'BANCO DE DADOS ABRIL SERV'!B$2:F$14097),4,0)</f>
        <v>29.67</v>
      </c>
      <c r="I167" s="94" t="n">
        <f aca="false">IF(M$2="OUTROS",TRUNC($H$167*(1+G$7),2),ROUND($H$167*(1+G$7),2))</f>
        <v>36.46</v>
      </c>
      <c r="J167" s="95" t="n">
        <f aca="false">IF(M$2="OUTROS",TRUNC($I$167*$G$167,2),ROUND($I$167*$G$167,2))</f>
        <v>23674.57</v>
      </c>
      <c r="K167" s="80"/>
      <c r="L167" s="97" t="s">
        <v>206</v>
      </c>
      <c r="M167" s="80" t="str">
        <f aca="false">$C$167</f>
        <v>10.6</v>
      </c>
      <c r="N167" s="19"/>
      <c r="O167" s="88"/>
      <c r="P167" s="19"/>
    </row>
    <row r="168" customFormat="false" ht="38.05" hidden="false" customHeight="false" outlineLevel="0" collapsed="false">
      <c r="C168" s="81" t="s">
        <v>207</v>
      </c>
      <c r="D168" s="82" t="n">
        <v>93395</v>
      </c>
      <c r="E168" s="83" t="str">
        <f aca="false">VLOOKUP(D168,IF(LEFT(D168,3)="AMM",COMPOSIÇÕES!B$1:E$3713,'BANCO DE DADOS ABRIL SERV'!B$2:F$14097),2,0)</f>
        <v>REVESTIMENTO CERÂMICO PARA PAREDES INTERNAS COM PLACAS TIPO ESMALTADA PADRÃO POPULAR DE DIMENSÕES 20X20 CM, ARGAMASSA TIPO AC I, APLICADAS EM AMBIENTES DE ÁREA MAIOR QUE 5 M2 A MEIA ALTURA DAS PAREDES. AF_06/2014</v>
      </c>
      <c r="F168" s="82" t="str">
        <f aca="false">VLOOKUP(D168,IF(LEFT(D168,3)="AMM",COMPOSIÇÕES!B$1:E$3713,'BANCO DE DADOS ABRIL SERV'!B$2:F$14097),3,0)</f>
        <v>M2</v>
      </c>
      <c r="G168" s="82" t="n">
        <v>591.56</v>
      </c>
      <c r="H168" s="84" t="n">
        <f aca="false">VLOOKUP(D168,IF(LEFT(D168,3)="AMM",COMPOSIÇÕES!B$1:E$3713,'BANCO DE DADOS ABRIL SERV'!B$2:F$14097),4,0)</f>
        <v>35.21</v>
      </c>
      <c r="I168" s="85" t="n">
        <f aca="false">IF(M$2="OUTROS",TRUNC($H$168*(1+G$7),2),ROUND($H$168*(1+G$7),2))</f>
        <v>43.27</v>
      </c>
      <c r="J168" s="86" t="n">
        <f aca="false">IF(M$2="OUTROS",TRUNC($I$168*$G$168,2),ROUND($I$168*$G$168,2))</f>
        <v>25596.8</v>
      </c>
      <c r="K168" s="80" t="n">
        <f aca="false">(1.8*1.28*0.86*2)+(0.15+0.5+0.98+0.5+0.15+0.5)</f>
        <v>6.74288</v>
      </c>
      <c r="L168" s="97" t="s">
        <v>208</v>
      </c>
      <c r="M168" s="80" t="str">
        <f aca="false">$C$168</f>
        <v>10.7</v>
      </c>
      <c r="N168" s="19"/>
      <c r="O168" s="88"/>
      <c r="P168" s="19"/>
    </row>
    <row r="169" s="71" customFormat="true" ht="15" hidden="false" customHeight="false" outlineLevel="0" collapsed="false">
      <c r="B169" s="72"/>
      <c r="C169" s="73"/>
      <c r="D169" s="73"/>
      <c r="E169" s="73"/>
      <c r="F169" s="73"/>
      <c r="G169" s="74"/>
      <c r="H169" s="75"/>
      <c r="I169" s="73"/>
      <c r="J169" s="73"/>
      <c r="K169" s="40"/>
      <c r="L169" s="7"/>
      <c r="M169" s="18"/>
      <c r="N169" s="18"/>
      <c r="O169" s="18"/>
      <c r="P169" s="18"/>
      <c r="Q169" s="7"/>
      <c r="R169" s="7"/>
      <c r="S169" s="7"/>
      <c r="T169" s="7"/>
      <c r="U169" s="7"/>
      <c r="V169" s="7"/>
      <c r="W169" s="7"/>
      <c r="X169" s="7"/>
      <c r="Y169" s="9"/>
      <c r="Z169" s="7"/>
      <c r="AA169" s="7"/>
    </row>
    <row r="170" customFormat="false" ht="16.5" hidden="false" customHeight="true" outlineLevel="0" collapsed="false">
      <c r="B170" s="76"/>
      <c r="C170" s="77" t="s">
        <v>209</v>
      </c>
      <c r="D170" s="78" t="s">
        <v>210</v>
      </c>
      <c r="E170" s="78"/>
      <c r="F170" s="78"/>
      <c r="G170" s="78"/>
      <c r="H170" s="78"/>
      <c r="I170" s="78"/>
      <c r="J170" s="79" t="n">
        <f aca="false">SUM($J$171:$J$174)</f>
        <v>128824.27</v>
      </c>
      <c r="K170" s="80"/>
      <c r="M170" s="19"/>
      <c r="N170" s="19"/>
      <c r="O170" s="19"/>
      <c r="P170" s="19"/>
    </row>
    <row r="171" customFormat="false" ht="15" hidden="false" customHeight="false" outlineLevel="0" collapsed="false">
      <c r="C171" s="89" t="s">
        <v>211</v>
      </c>
      <c r="D171" s="90" t="str">
        <f aca="false">'COMP. CIVIL'!$B$273</f>
        <v>PMPG CIV 022</v>
      </c>
      <c r="E171" s="91" t="str">
        <f aca="false">VLOOKUP(D171,IF(LEFT(D171,4)="PMPG",COMPOSIÇÕES!B$1:E$3713,'BANCO DE DADOS ABRIL SERV'!B$2:F$14097),2,0)</f>
        <v>REGULARIZACAO E COMPACTACAO MANUAL DE TERRENO COM SOQUETE</v>
      </c>
      <c r="F171" s="90" t="str">
        <f aca="false">VLOOKUP(D171,IF(LEFT(D171,4)="PMPG",COMPOSIÇÕES!B$1:E$3713,'BANCO DE DADOS ABRIL SERV'!B$2:F$14097),3,0)</f>
        <v>M2</v>
      </c>
      <c r="G171" s="90" t="n">
        <v>2104.59</v>
      </c>
      <c r="H171" s="93" t="n">
        <f aca="false">VLOOKUP(D171,IF(LEFT(D171,4)="PMPG",COMPOSIÇÕES!B$1:E$3713,'BANCO DE DADOS ABRIL SERV'!B$2:F$14097),4,0)</f>
        <v>5.26</v>
      </c>
      <c r="I171" s="94" t="n">
        <f aca="false">IF(M$2="OUTROS",TRUNC($H$171*(1+G$7),2),ROUND($H$171*(1+G$7),2))</f>
        <v>6.46</v>
      </c>
      <c r="J171" s="95" t="n">
        <f aca="false">IF(M$2="OUTROS",TRUNC($I$171*$G$171,2),ROUND($I$171*$G$171,2))</f>
        <v>13595.65</v>
      </c>
      <c r="K171" s="80"/>
      <c r="L171" s="97" t="s">
        <v>212</v>
      </c>
      <c r="M171" s="80" t="str">
        <f aca="false">$C$171</f>
        <v>11.1</v>
      </c>
      <c r="N171" s="19"/>
      <c r="O171" s="88"/>
      <c r="P171" s="19"/>
    </row>
    <row r="172" customFormat="false" ht="15" hidden="false" customHeight="false" outlineLevel="0" collapsed="false">
      <c r="C172" s="89" t="s">
        <v>213</v>
      </c>
      <c r="D172" s="90" t="n">
        <v>95241</v>
      </c>
      <c r="E172" s="91" t="str">
        <f aca="false">VLOOKUP(D172,IF(LEFT(D172,3)="AMM",COMPOSIÇÕES!B$1:E$3713,'BANCO DE DADOS ABRIL SERV'!B$2:F$14097),2,0)</f>
        <v>LASTRO DE CONCRETO MAGRO, APLICADO EM PISOS OU RADIERS, ESPESSURA DE 5 CM. AF_07/2016</v>
      </c>
      <c r="F172" s="90" t="str">
        <f aca="false">VLOOKUP(D172,IF(LEFT(D172,3)="AMM",COMPOSIÇÕES!B$1:E$3713,'BANCO DE DADOS ABRIL SERV'!B$2:F$14097),3,0)</f>
        <v>M2</v>
      </c>
      <c r="G172" s="90" t="n">
        <v>1752.57</v>
      </c>
      <c r="H172" s="93" t="n">
        <f aca="false">VLOOKUP(D172,IF(LEFT(D172,3)="AMM",COMPOSIÇÕES!B$1:E$3713,'BANCO DE DADOS ABRIL SERV'!B$2:F$14097),4,0)</f>
        <v>20.87</v>
      </c>
      <c r="I172" s="94" t="n">
        <f aca="false">IF(M$2="OUTROS",TRUNC($H$172*(1+G$7),2),ROUND($H$172*(1+G$7),2))</f>
        <v>25.65</v>
      </c>
      <c r="J172" s="95" t="n">
        <f aca="false">IF(M$2="OUTROS",TRUNC($I$172*$G$172,2),ROUND($I$172*$G$172,2))</f>
        <v>44953.42</v>
      </c>
      <c r="K172" s="80"/>
      <c r="L172" s="97" t="s">
        <v>214</v>
      </c>
      <c r="M172" s="80" t="str">
        <f aca="false">$C$172</f>
        <v>11.2</v>
      </c>
      <c r="N172" s="19"/>
      <c r="O172" s="88"/>
      <c r="P172" s="19"/>
    </row>
    <row r="173" customFormat="false" ht="25.35" hidden="false" customHeight="false" outlineLevel="0" collapsed="false">
      <c r="C173" s="89" t="s">
        <v>215</v>
      </c>
      <c r="D173" s="90" t="n">
        <v>87251</v>
      </c>
      <c r="E173" s="91" t="str">
        <f aca="false">VLOOKUP(D173,IF(LEFT(D173,3)="AMM",COMPOSIÇÕES!B$1:E$3713,'BANCO DE DADOS ABRIL SERV'!B$2:F$14097),2,0)</f>
        <v>REVESTIMENTO CERÂMICO PARA PISO COM PLACAS TIPO ESMALTADA EXTRA DE DIMENSÕES 45X45 CM APLICADA EM AMBIENTES DE ÁREA MAIOR QUE 10 M2. AF_06/2014</v>
      </c>
      <c r="F173" s="90" t="str">
        <f aca="false">VLOOKUP(D173,IF(LEFT(D173,3)="AMM",COMPOSIÇÕES!B$1:E$3713,'BANCO DE DADOS ABRIL SERV'!B$2:F$14097),3,0)</f>
        <v>M2</v>
      </c>
      <c r="G173" s="90" t="n">
        <v>1698.23</v>
      </c>
      <c r="H173" s="93" t="n">
        <f aca="false">VLOOKUP(D173,IF(LEFT(D173,3)="AMM",COMPOSIÇÕES!B$1:E$3713,'BANCO DE DADOS ABRIL SERV'!B$2:F$14097),4,0)</f>
        <v>28.05</v>
      </c>
      <c r="I173" s="94" t="n">
        <f aca="false">IF(M$2="OUTROS",TRUNC($H$173*(1+G$7),2),ROUND($H$173*(1+G$7),2))</f>
        <v>34.47</v>
      </c>
      <c r="J173" s="95" t="n">
        <f aca="false">IF(M$2="OUTROS",TRUNC($I$173*$G$173,2),ROUND($I$173*$G$173,2))</f>
        <v>58537.99</v>
      </c>
      <c r="K173" s="80"/>
      <c r="L173" s="97" t="str">
        <f aca="false">$L$172</f>
        <v>(109,95*2)+(54,3*18)+46,3+7,3+7,3+51,3+6,4+4,8+4,8+5,44+5,44+7,47+7,47+24,1+24,1+253,96+208,1</v>
      </c>
      <c r="M173" s="80" t="str">
        <f aca="false">$C$173</f>
        <v>11.3</v>
      </c>
      <c r="N173" s="19"/>
      <c r="O173" s="88"/>
      <c r="P173" s="19"/>
    </row>
    <row r="174" customFormat="false" ht="25.35" hidden="false" customHeight="false" outlineLevel="0" collapsed="false">
      <c r="C174" s="81" t="s">
        <v>216</v>
      </c>
      <c r="D174" s="82" t="n">
        <v>94990</v>
      </c>
      <c r="E174" s="83" t="str">
        <f aca="false">VLOOKUP(D174,IF(LEFT(D174,3)="AMM",COMPOSIÇÕES!B$1:E$3713,'BANCO DE DADOS ABRIL SERV'!B$2:F$14097),2,0)</f>
        <v>EXECUÇÃO DE PASSEIO (CALÇADA) OU PISO DE CONCRETO COM CONCRETO MOLDADO IN LOCO, FEITO EM OBRA, ACABAMENTO CONVENCIONAL, NÃO ARMADO. AF_07/2016</v>
      </c>
      <c r="F174" s="82" t="str">
        <f aca="false">VLOOKUP(D174,IF(LEFT(D174,3)="AMM",COMPOSIÇÕES!B$1:E$3713,'BANCO DE DADOS ABRIL SERV'!B$2:F$14097),3,0)</f>
        <v>M3</v>
      </c>
      <c r="G174" s="82" t="n">
        <v>17.53</v>
      </c>
      <c r="H174" s="84" t="n">
        <f aca="false">VLOOKUP(D174,IF(LEFT(D174,3)="AMM",COMPOSIÇÕES!B$1:E$3713,'BANCO DE DADOS ABRIL SERV'!B$2:F$14097),4,0)</f>
        <v>544.88</v>
      </c>
      <c r="I174" s="85" t="n">
        <f aca="false">IF(M$2="OUTROS",TRUNC($H$174*(1+G$7),2),ROUND($H$174*(1+G$7),2))</f>
        <v>669.55</v>
      </c>
      <c r="J174" s="86" t="n">
        <f aca="false">IF(M$2="OUTROS",TRUNC($I$174*$G$174,2),ROUND($I$174*$G$174,2))</f>
        <v>11737.21</v>
      </c>
      <c r="K174" s="80"/>
      <c r="L174" s="97" t="s">
        <v>217</v>
      </c>
      <c r="M174" s="80" t="str">
        <f aca="false">$C$174</f>
        <v>11.4</v>
      </c>
      <c r="N174" s="19"/>
      <c r="O174" s="88"/>
      <c r="P174" s="19"/>
    </row>
    <row r="175" s="71" customFormat="true" ht="15" hidden="false" customHeight="false" outlineLevel="0" collapsed="false">
      <c r="B175" s="72"/>
      <c r="C175" s="73"/>
      <c r="D175" s="73"/>
      <c r="E175" s="73"/>
      <c r="F175" s="73"/>
      <c r="G175" s="74"/>
      <c r="H175" s="75"/>
      <c r="I175" s="73"/>
      <c r="J175" s="73"/>
      <c r="K175" s="40"/>
      <c r="L175" s="7"/>
      <c r="M175" s="18"/>
      <c r="N175" s="18"/>
      <c r="O175" s="18"/>
      <c r="P175" s="18"/>
      <c r="Q175" s="7"/>
      <c r="R175" s="7"/>
      <c r="S175" s="7"/>
      <c r="T175" s="7"/>
      <c r="U175" s="7"/>
      <c r="V175" s="7"/>
      <c r="W175" s="7"/>
      <c r="X175" s="7"/>
      <c r="Y175" s="9"/>
      <c r="Z175" s="7"/>
      <c r="AA175" s="7"/>
    </row>
    <row r="176" customFormat="false" ht="15" hidden="false" customHeight="false" outlineLevel="0" collapsed="false">
      <c r="B176" s="76"/>
      <c r="C176" s="77" t="s">
        <v>218</v>
      </c>
      <c r="D176" s="131" t="s">
        <v>219</v>
      </c>
      <c r="E176" s="132"/>
      <c r="F176" s="133"/>
      <c r="G176" s="134"/>
      <c r="H176" s="135"/>
      <c r="I176" s="135"/>
      <c r="J176" s="79" t="n">
        <f aca="false">SUM($J$177:$J$177)</f>
        <v>58765.42</v>
      </c>
      <c r="K176" s="80"/>
      <c r="M176" s="19"/>
      <c r="N176" s="19"/>
      <c r="O176" s="19"/>
      <c r="P176" s="19"/>
    </row>
    <row r="177" customFormat="false" ht="25.35" hidden="false" customHeight="false" outlineLevel="0" collapsed="false">
      <c r="C177" s="81" t="s">
        <v>220</v>
      </c>
      <c r="D177" s="82" t="n">
        <v>96116</v>
      </c>
      <c r="E177" s="83" t="str">
        <f aca="false">VLOOKUP(D177,IF(LEFT(D177,3)="AMM",COMPOSIÇÕES!B$1:E$3713,'BANCO DE DADOS ABRIL SERV'!B$2:F$14097),2,0)</f>
        <v>FORRO EM RÉGUAS DE PVC, FRISADO, PARA AMBIENTES COMERCIAIS, INCLUSIVE ESTRUTURA DE FIXAÇÃO. AF_05/2017_P</v>
      </c>
      <c r="F177" s="82" t="str">
        <f aca="false">VLOOKUP(D177,IF(LEFT(D177,3)="AMM",COMPOSIÇÕES!B$1:E$3713,'BANCO DE DADOS ABRIL SERV'!B$2:F$14097),3,0)</f>
        <v>M2</v>
      </c>
      <c r="G177" s="82" t="n">
        <v>1224.79</v>
      </c>
      <c r="H177" s="84" t="n">
        <f aca="false">VLOOKUP(D177,IF(LEFT(D177,3)="AMM",COMPOSIÇÕES!B$1:E$3713,'BANCO DE DADOS ABRIL SERV'!B$2:F$14097),4,0)</f>
        <v>39.05</v>
      </c>
      <c r="I177" s="85" t="n">
        <f aca="false">IF(M$2="OUTROS",TRUNC($H$177*(1+G$7),2),ROUND($H$177*(1+G$7),2))</f>
        <v>47.98</v>
      </c>
      <c r="J177" s="86" t="n">
        <f aca="false">IF(M$2="OUTROS",TRUNC($I$177*$G$177,2),ROUND($I$177*$G$177,2))</f>
        <v>58765.42</v>
      </c>
      <c r="K177" s="80"/>
      <c r="L177" s="97" t="s">
        <v>221</v>
      </c>
      <c r="M177" s="80" t="str">
        <f aca="false">$C$177</f>
        <v>12.1</v>
      </c>
      <c r="N177" s="19"/>
      <c r="O177" s="88"/>
      <c r="P177" s="19"/>
    </row>
    <row r="178" s="71" customFormat="true" ht="15" hidden="false" customHeight="false" outlineLevel="0" collapsed="false">
      <c r="B178" s="72"/>
      <c r="C178" s="73"/>
      <c r="D178" s="73"/>
      <c r="E178" s="73"/>
      <c r="F178" s="73"/>
      <c r="G178" s="74"/>
      <c r="H178" s="75"/>
      <c r="I178" s="73"/>
      <c r="J178" s="73"/>
      <c r="K178" s="40"/>
      <c r="L178" s="7"/>
      <c r="M178" s="18"/>
      <c r="N178" s="18"/>
      <c r="O178" s="18"/>
      <c r="P178" s="18"/>
      <c r="Q178" s="7"/>
      <c r="R178" s="7"/>
      <c r="S178" s="7"/>
      <c r="T178" s="7"/>
      <c r="U178" s="7"/>
      <c r="V178" s="7"/>
      <c r="W178" s="7"/>
      <c r="X178" s="7"/>
      <c r="Y178" s="9"/>
      <c r="Z178" s="7"/>
      <c r="AA178" s="7"/>
    </row>
    <row r="179" customFormat="false" ht="15" hidden="false" customHeight="false" outlineLevel="0" collapsed="false">
      <c r="B179" s="76"/>
      <c r="C179" s="77" t="s">
        <v>222</v>
      </c>
      <c r="D179" s="131" t="s">
        <v>223</v>
      </c>
      <c r="E179" s="132"/>
      <c r="F179" s="133"/>
      <c r="G179" s="134"/>
      <c r="H179" s="135"/>
      <c r="I179" s="135"/>
      <c r="J179" s="79" t="n">
        <f aca="false">SUM($J$180:$J$324)</f>
        <v>188709.16</v>
      </c>
      <c r="K179" s="80"/>
      <c r="M179" s="19"/>
      <c r="N179" s="19"/>
      <c r="O179" s="19"/>
      <c r="P179" s="19"/>
    </row>
    <row r="180" customFormat="false" ht="16.5" hidden="false" customHeight="true" outlineLevel="0" collapsed="false">
      <c r="C180" s="136" t="s">
        <v>224</v>
      </c>
      <c r="D180" s="136"/>
      <c r="E180" s="136"/>
      <c r="F180" s="136"/>
      <c r="G180" s="136"/>
      <c r="H180" s="136"/>
      <c r="I180" s="136"/>
      <c r="J180" s="136"/>
      <c r="K180" s="7" t="s">
        <v>224</v>
      </c>
      <c r="L180" s="8" t="n">
        <f aca="false">$C$180=$K$180</f>
        <v>1</v>
      </c>
    </row>
    <row r="181" customFormat="false" ht="25.35" hidden="false" customHeight="false" outlineLevel="0" collapsed="false">
      <c r="C181" s="89" t="s">
        <v>225</v>
      </c>
      <c r="D181" s="90" t="n">
        <v>95637</v>
      </c>
      <c r="E181" s="91" t="str">
        <f aca="false">VLOOKUP(D181,IF(LEFT(D181,3)="AMM",COMPOSIÇÕES!B$1:E$3713,'BANCO DE DADOS ABRIL SERV'!B$2:F$14097),2,0)</f>
        <v>KIT CAVALETE PARA MEDIÇÃO DE ÁGUA - ENTRADA PRINCIPAL, EM AÇO GALVANIZADO DN 32 (1 ¼)  FORNECIMENTO E INSTALAÇÃO (EXCLUSIVE HIDRÔMETRO). AF_11/2016</v>
      </c>
      <c r="F181" s="90" t="str">
        <f aca="false">VLOOKUP(D181,IF(LEFT(D181,3)="AMM",COMPOSIÇÕES!B$1:E$3713,'BANCO DE DADOS ABRIL SERV'!B$2:F$14097),3,0)</f>
        <v>UN</v>
      </c>
      <c r="G181" s="90" t="n">
        <v>1</v>
      </c>
      <c r="H181" s="93" t="n">
        <f aca="false">VLOOKUP(D181,IF(LEFT(D181,3)="AMM",COMPOSIÇÕES!B$1:E$3713,'BANCO DE DADOS ABRIL SERV'!B$2:F$14097),4,0)</f>
        <v>355.02</v>
      </c>
      <c r="I181" s="94" t="n">
        <f aca="false">IF(M$2="OUTROS",TRUNC($H$181*(1+G$7),2),ROUND($H$181*(1+G$7),2))</f>
        <v>436.25</v>
      </c>
      <c r="J181" s="95" t="n">
        <f aca="false">IF(M$2="OUTROS",TRUNC($I$181*$G$181,2),ROUND($I$181*$G$181,2))</f>
        <v>436.25</v>
      </c>
      <c r="K181" s="7" t="s">
        <v>226</v>
      </c>
      <c r="L181" s="8" t="n">
        <f aca="false">$E$181=$K$181</f>
        <v>1</v>
      </c>
    </row>
    <row r="182" customFormat="false" ht="15" hidden="false" customHeight="false" outlineLevel="0" collapsed="false">
      <c r="C182" s="89" t="s">
        <v>227</v>
      </c>
      <c r="D182" s="90" t="n">
        <v>95675</v>
      </c>
      <c r="E182" s="91" t="str">
        <f aca="false">VLOOKUP(D182,IF(LEFT(D182,3)="AMM",COMPOSIÇÕES!B$1:E$3713,'BANCO DE DADOS ABRIL SERV'!B$2:F$14097),2,0)</f>
        <v>HIDRÔMETRO DN 25 (¾ ), 5,0 M³/H FORNECIMENTO E INSTALAÇÃO. AF_11/2016</v>
      </c>
      <c r="F182" s="90" t="str">
        <f aca="false">VLOOKUP(D182,IF(LEFT(D182,3)="AMM",COMPOSIÇÕES!B$1:E$3713,'BANCO DE DADOS ABRIL SERV'!B$2:F$14097),3,0)</f>
        <v>UN</v>
      </c>
      <c r="G182" s="90" t="n">
        <v>1</v>
      </c>
      <c r="H182" s="93" t="n">
        <f aca="false">VLOOKUP(D182,IF(LEFT(D182,3)="AMM",COMPOSIÇÕES!B$1:E$3713,'BANCO DE DADOS ABRIL SERV'!B$2:F$14097),4,0)</f>
        <v>133.16</v>
      </c>
      <c r="I182" s="94" t="n">
        <f aca="false">IF(M$2="OUTROS",TRUNC($H$182*(1+G$7),2),ROUND($H$182*(1+G$7),2))</f>
        <v>163.63</v>
      </c>
      <c r="J182" s="95" t="n">
        <f aca="false">IF(M$2="OUTROS",TRUNC($I$182*$G$182,2),ROUND($I$182*$G$182,2))</f>
        <v>163.63</v>
      </c>
      <c r="K182" s="7" t="s">
        <v>228</v>
      </c>
      <c r="L182" s="8" t="n">
        <f aca="false">$E$182=$K$182</f>
        <v>1</v>
      </c>
    </row>
    <row r="183" customFormat="false" ht="25.35" hidden="false" customHeight="false" outlineLevel="0" collapsed="false">
      <c r="C183" s="89" t="s">
        <v>229</v>
      </c>
      <c r="D183" s="90" t="n">
        <v>95676</v>
      </c>
      <c r="E183" s="91" t="str">
        <f aca="false">VLOOKUP(D183,IF(LEFT(D183,3)="AMM",COMPOSIÇÕES!B$1:E$3713,'BANCO DE DADOS ABRIL SERV'!B$2:F$14097),2,0)</f>
        <v>CAIXA EM CONCRETO PRÉ-MOLDADO PARA ABRIGO DE HIDRÔMETRO COM DN 20 (½)  FORNECIMENTO E INSTALAÇÃO. AF_11/2016</v>
      </c>
      <c r="F183" s="90" t="str">
        <f aca="false">VLOOKUP(D183,IF(LEFT(D183,3)="AMM",COMPOSIÇÕES!B$1:E$3713,'BANCO DE DADOS ABRIL SERV'!B$2:F$14097),3,0)</f>
        <v>UN</v>
      </c>
      <c r="G183" s="90" t="n">
        <v>1</v>
      </c>
      <c r="H183" s="93" t="n">
        <f aca="false">VLOOKUP(D183,IF(LEFT(D183,3)="AMM",COMPOSIÇÕES!B$1:E$3713,'BANCO DE DADOS ABRIL SERV'!B$2:F$14097),4,0)</f>
        <v>86.27</v>
      </c>
      <c r="I183" s="94" t="n">
        <f aca="false">IF(M$2="OUTROS",TRUNC($H$183*(1+G$7),2),ROUND($H$183*(1+G$7),2))</f>
        <v>106.01</v>
      </c>
      <c r="J183" s="95" t="n">
        <f aca="false">IF(M$2="OUTROS",TRUNC($I$183*$G$183,2),ROUND($I$183*$G$183,2))</f>
        <v>106.01</v>
      </c>
      <c r="K183" s="7" t="s">
        <v>230</v>
      </c>
      <c r="L183" s="8" t="n">
        <f aca="false">$E$183=$K$183</f>
        <v>1</v>
      </c>
    </row>
    <row r="184" customFormat="false" ht="25.35" hidden="false" customHeight="false" outlineLevel="0" collapsed="false">
      <c r="C184" s="89" t="s">
        <v>231</v>
      </c>
      <c r="D184" s="90" t="n">
        <v>89357</v>
      </c>
      <c r="E184" s="91" t="str">
        <f aca="false">VLOOKUP(D184,IF(LEFT(D184,3)="AMM",COMPOSIÇÕES!B$1:E$3713,'BANCO DE DADOS ABRIL SERV'!B$2:F$14097),2,0)</f>
        <v>TUBO, PVC, SOLDÁVEL, DN 32MM, INSTALADO EM RAMAL OU SUB-RAMAL DE ÁGUA - FORNECIMENTO E INSTALAÇÃO. AF_12/2014</v>
      </c>
      <c r="F184" s="90" t="str">
        <f aca="false">VLOOKUP(D184,IF(LEFT(D184,3)="AMM",COMPOSIÇÕES!B$1:E$3713,'BANCO DE DADOS ABRIL SERV'!B$2:F$14097),3,0)</f>
        <v>M</v>
      </c>
      <c r="G184" s="90" t="n">
        <v>17.5</v>
      </c>
      <c r="H184" s="93" t="n">
        <f aca="false">VLOOKUP(D184,IF(LEFT(D184,3)="AMM",COMPOSIÇÕES!B$1:E$3713,'BANCO DE DADOS ABRIL SERV'!B$2:F$14097),4,0)</f>
        <v>21.79</v>
      </c>
      <c r="I184" s="94" t="n">
        <f aca="false">IF(M$2="OUTROS",TRUNC($H$184*(1+G$7),2),ROUND($H$184*(1+G$7),2))</f>
        <v>26.78</v>
      </c>
      <c r="J184" s="95" t="n">
        <f aca="false">IF(M$2="OUTROS",TRUNC($I$184*$G$184,2),ROUND($I$184*$G$184,2))</f>
        <v>468.65</v>
      </c>
      <c r="K184" s="7" t="s">
        <v>232</v>
      </c>
      <c r="L184" s="8" t="n">
        <f aca="false">$E$184=$K$184</f>
        <v>0</v>
      </c>
    </row>
    <row r="185" customFormat="false" ht="15" hidden="false" customHeight="false" outlineLevel="0" collapsed="false">
      <c r="C185" s="89" t="s">
        <v>233</v>
      </c>
      <c r="D185" s="90" t="n">
        <v>94797</v>
      </c>
      <c r="E185" s="91" t="str">
        <f aca="false">VLOOKUP(D185,IF(LEFT(D185,3)="AMM",COMPOSIÇÕES!B$1:E$3713,'BANCO DE DADOS ABRIL SERV'!B$2:F$14097),2,0)</f>
        <v>TORNEIRA DE BOIA, ROSCÁVEL, 1, FORNECIDA E INSTALADA EM RESERVAÇÃO DE ÁGUA. AF_06/2016</v>
      </c>
      <c r="F185" s="90" t="str">
        <f aca="false">VLOOKUP(D185,IF(LEFT(D185,3)="AMM",COMPOSIÇÕES!B$1:E$3713,'BANCO DE DADOS ABRIL SERV'!B$2:F$14097),3,0)</f>
        <v>UN</v>
      </c>
      <c r="G185" s="90" t="n">
        <v>1</v>
      </c>
      <c r="H185" s="93" t="n">
        <f aca="false">VLOOKUP(D185,IF(LEFT(D185,3)="AMM",COMPOSIÇÕES!B$1:E$3713,'BANCO DE DADOS ABRIL SERV'!B$2:F$14097),4,0)</f>
        <v>38.66</v>
      </c>
      <c r="I185" s="94" t="n">
        <f aca="false">IF(M$2="OUTROS",TRUNC($H$185*(1+G$7),2),ROUND($H$185*(1+G$7),2))</f>
        <v>47.51</v>
      </c>
      <c r="J185" s="95" t="n">
        <f aca="false">IF(M$2="OUTROS",TRUNC($I$185*$G$185,2),ROUND($I$185*$G$185,2))</f>
        <v>47.51</v>
      </c>
      <c r="K185" s="7" t="s">
        <v>234</v>
      </c>
      <c r="L185" s="8" t="n">
        <f aca="false">$E$185=$K$185</f>
        <v>0</v>
      </c>
    </row>
    <row r="186" customFormat="false" ht="25.35" hidden="false" customHeight="false" outlineLevel="0" collapsed="false">
      <c r="C186" s="89" t="s">
        <v>235</v>
      </c>
      <c r="D186" s="90" t="n">
        <v>89367</v>
      </c>
      <c r="E186" s="91" t="str">
        <f aca="false">VLOOKUP(D186,IF(LEFT(D186,3)="AMM",COMPOSIÇÕES!B$1:E$3713,'BANCO DE DADOS ABRIL SERV'!B$2:F$14097),2,0)</f>
        <v>JOELHO 90 GRAUS, PVC, SOLDÁVEL, DN 32MM, INSTALADO EM RAMAL OU SUB-RAMAL DE ÁGUA - FORNECIMENTO E INSTALAÇÃO. AF_12/2014</v>
      </c>
      <c r="F186" s="90" t="str">
        <f aca="false">VLOOKUP(D186,IF(LEFT(D186,3)="AMM",COMPOSIÇÕES!B$1:E$3713,'BANCO DE DADOS ABRIL SERV'!B$2:F$14097),3,0)</f>
        <v>UN</v>
      </c>
      <c r="G186" s="90" t="n">
        <v>2</v>
      </c>
      <c r="H186" s="93" t="n">
        <f aca="false">VLOOKUP(D186,IF(LEFT(D186,3)="AMM",COMPOSIÇÕES!B$1:E$3713,'BANCO DE DADOS ABRIL SERV'!B$2:F$14097),4,0)</f>
        <v>9.1</v>
      </c>
      <c r="I186" s="94" t="n">
        <f aca="false">IF(M$2="OUTROS",TRUNC($H$186*(1+G$7),2),ROUND($H$186*(1+G$7),2))</f>
        <v>11.18</v>
      </c>
      <c r="J186" s="95" t="n">
        <f aca="false">IF(M$2="OUTROS",TRUNC($I$186*$G$186,2),ROUND($I$186*$G$186,2))</f>
        <v>22.36</v>
      </c>
      <c r="K186" s="7" t="s">
        <v>236</v>
      </c>
      <c r="L186" s="8" t="n">
        <f aca="false">$E$186=$K$186</f>
        <v>0</v>
      </c>
    </row>
    <row r="187" customFormat="false" ht="25.35" hidden="false" customHeight="false" outlineLevel="0" collapsed="false">
      <c r="C187" s="89" t="s">
        <v>237</v>
      </c>
      <c r="D187" s="90" t="str">
        <f aca="false">'COMP. HIDRO'!$B$15</f>
        <v>PMPG HID 001</v>
      </c>
      <c r="E187" s="91" t="str">
        <f aca="false">VLOOKUP(D187,IF(LEFT(D187,4)="PMPG",COMPOSIÇÕES!B$1:E$3713,'BANCO DE DADOS ABRIL SERV'!B$2:F$14097),2,0)</f>
        <v>RESERVATÓRIO EM AÇO DO TIPO TAÇA COM COLUNA SECA (ALTURA DA COLUNA: 10,00M) - V: 20.000L - INCLUSIVE INSTALAÇÃO</v>
      </c>
      <c r="F187" s="90" t="str">
        <f aca="false">VLOOKUP(D187,IF(LEFT(D187,4)="PMPG",COMPOSIÇÕES!B$1:E$3713,'BANCO DE DADOS ABRIL SERV'!B$2:F$14097),3,0)</f>
        <v>UN</v>
      </c>
      <c r="G187" s="90" t="n">
        <v>2</v>
      </c>
      <c r="H187" s="93" t="n">
        <f aca="false">VLOOKUP(D187,IF(LEFT(D187,4)="PMPG",COMPOSIÇÕES!B$1:E$3713,'BANCO DE DADOS ABRIL SERV'!B$2:F$14097),4,0)</f>
        <v>33529</v>
      </c>
      <c r="I187" s="94" t="n">
        <f aca="false">IF(M$2="OUTROS",TRUNC($H$187*(1+G$7),2),ROUND($H$187*(1+G$7),2))</f>
        <v>41200.44</v>
      </c>
      <c r="J187" s="95" t="n">
        <f aca="false">IF(M$2="OUTROS",TRUNC($I$187*$G$187,2),ROUND($I$187*$G$187,2))</f>
        <v>82400.88</v>
      </c>
      <c r="K187" s="7" t="s">
        <v>238</v>
      </c>
      <c r="L187" s="8" t="n">
        <f aca="false">$E$187=$K$187</f>
        <v>0</v>
      </c>
    </row>
    <row r="188" customFormat="false" ht="15.75" hidden="false" customHeight="true" outlineLevel="0" collapsed="false">
      <c r="C188" s="136" t="s">
        <v>239</v>
      </c>
      <c r="D188" s="136"/>
      <c r="E188" s="136"/>
      <c r="F188" s="136"/>
      <c r="G188" s="136"/>
      <c r="H188" s="136"/>
      <c r="I188" s="136"/>
      <c r="J188" s="136"/>
      <c r="K188" s="7" t="s">
        <v>240</v>
      </c>
      <c r="L188" s="8" t="n">
        <f aca="false">$C$188=$K$188</f>
        <v>0</v>
      </c>
    </row>
    <row r="189" customFormat="false" ht="15" hidden="false" customHeight="false" outlineLevel="0" collapsed="false">
      <c r="B189" s="76"/>
      <c r="C189" s="89" t="s">
        <v>241</v>
      </c>
      <c r="D189" s="90" t="str">
        <f aca="false">'COMP. HIDRO'!$B$37</f>
        <v>PMPG HID 002</v>
      </c>
      <c r="E189" s="91" t="str">
        <f aca="false">VLOOKUP(D189,IF(LEFT(D189,4)="PMPG",COMPOSIÇÕES!B$1:E$3713,'BANCO DE DADOS ABRIL SERV'!B$2:F$14097),2,0)</f>
        <v>BUCHA DE REDUCAO DE PVC, SOLDAVEL, CURTA COM 60 X 50 MM</v>
      </c>
      <c r="F189" s="90" t="str">
        <f aca="false">VLOOKUP(D189,IF(LEFT(D189,4)="PMPG",COMPOSIÇÕES!B$1:E$3713,'BANCO DE DADOS ABRIL SERV'!B$2:F$14097),3,0)</f>
        <v>UN</v>
      </c>
      <c r="G189" s="90" t="n">
        <v>3</v>
      </c>
      <c r="H189" s="93" t="n">
        <f aca="false">VLOOKUP(D189,IF(LEFT(D189,4)="PMPG",COMPOSIÇÕES!B$1:E$3713,'BANCO DE DADOS ABRIL SERV'!B$2:F$14097),4,0)</f>
        <v>10.71</v>
      </c>
      <c r="I189" s="94" t="n">
        <f aca="false">IF(M$2="OUTROS",TRUNC($H$189*(1+G$7),2),ROUND($H$189*(1+G$7),2))</f>
        <v>13.16</v>
      </c>
      <c r="J189" s="95" t="n">
        <f aca="false">IF(M$2="OUTROS",TRUNC($I$189*$G$189,2),ROUND($I$189*$G$189,2))</f>
        <v>39.48</v>
      </c>
      <c r="K189" s="80" t="s">
        <v>242</v>
      </c>
      <c r="L189" s="8" t="n">
        <f aca="false">$E$189=$K$189</f>
        <v>0</v>
      </c>
      <c r="M189" s="19"/>
      <c r="N189" s="19"/>
      <c r="O189" s="19"/>
      <c r="P189" s="19"/>
    </row>
    <row r="190" customFormat="false" ht="15" hidden="false" customHeight="false" outlineLevel="0" collapsed="false">
      <c r="B190" s="76"/>
      <c r="C190" s="89" t="s">
        <v>243</v>
      </c>
      <c r="D190" s="90" t="str">
        <f aca="false">'COMP. HIDRO'!$B$48</f>
        <v>PMPG HID 003</v>
      </c>
      <c r="E190" s="91" t="str">
        <f aca="false">VLOOKUP(D190,IF(LEFT(D190,4)="PMPG",COMPOSIÇÕES!B$1:E$3713,'BANCO DE DADOS ABRIL SERV'!B$2:F$14097),2,0)</f>
        <v>BUCHA DE REDUCAO DE PVC, SOLDAVEL, CURTA COM 75 X 60 MM</v>
      </c>
      <c r="F190" s="90" t="str">
        <f aca="false">VLOOKUP(D190,IF(LEFT(D190,4)="PMPG",COMPOSIÇÕES!B$1:E$3713,'BANCO DE DADOS ABRIL SERV'!B$2:F$14097),3,0)</f>
        <v>UN</v>
      </c>
      <c r="G190" s="90" t="n">
        <v>2</v>
      </c>
      <c r="H190" s="93" t="n">
        <f aca="false">VLOOKUP(D190,IF(LEFT(D190,4)="PMPG",COMPOSIÇÕES!B$1:E$3713,'BANCO DE DADOS ABRIL SERV'!B$2:F$14097),4,0)</f>
        <v>21.91</v>
      </c>
      <c r="I190" s="94" t="n">
        <f aca="false">IF(M$2="OUTROS",TRUNC($H$190*(1+G$7),2),ROUND($H$190*(1+G$7),2))</f>
        <v>26.92</v>
      </c>
      <c r="J190" s="95" t="n">
        <f aca="false">IF(M$2="OUTROS",TRUNC($I$190*$G$190,2),ROUND($I$190*$G$190,2))</f>
        <v>53.84</v>
      </c>
      <c r="K190" s="80" t="s">
        <v>244</v>
      </c>
      <c r="L190" s="8" t="n">
        <f aca="false">$E$190=$K$190</f>
        <v>0</v>
      </c>
      <c r="M190" s="19"/>
      <c r="N190" s="19"/>
      <c r="O190" s="19"/>
      <c r="P190" s="19"/>
    </row>
    <row r="191" customFormat="false" ht="15" hidden="false" customHeight="false" outlineLevel="0" collapsed="false">
      <c r="B191" s="76"/>
      <c r="C191" s="89" t="s">
        <v>245</v>
      </c>
      <c r="D191" s="90" t="str">
        <f aca="false">'COMP. HIDRO'!$B$59</f>
        <v>PMPG HID 004</v>
      </c>
      <c r="E191" s="91" t="str">
        <f aca="false">VLOOKUP(D191,IF(LEFT(D191,4)="PMPG",COMPOSIÇÕES!B$1:E$3713,'BANCO DE DADOS ABRIL SERV'!B$2:F$14097),2,0)</f>
        <v>BUCHA DE REDUCAO DE PVC, SOLDAVEL, LONGA, COM 50X25 MM</v>
      </c>
      <c r="F191" s="90" t="str">
        <f aca="false">VLOOKUP(D191,IF(LEFT(D191,4)="PMPG",COMPOSIÇÕES!B$1:E$3713,'BANCO DE DADOS ABRIL SERV'!B$2:F$14097),3,0)</f>
        <v>UN</v>
      </c>
      <c r="G191" s="90" t="n">
        <v>8</v>
      </c>
      <c r="H191" s="93" t="n">
        <f aca="false">VLOOKUP(D191,IF(LEFT(D191,4)="PMPG",COMPOSIÇÕES!B$1:E$3713,'BANCO DE DADOS ABRIL SERV'!B$2:F$14097),4,0)</f>
        <v>14.21</v>
      </c>
      <c r="I191" s="94" t="n">
        <f aca="false">IF(M$2="OUTROS",TRUNC($H$191*(1+G$7),2),ROUND($H$191*(1+G$7),2))</f>
        <v>17.46</v>
      </c>
      <c r="J191" s="95" t="n">
        <f aca="false">IF(M$2="OUTROS",TRUNC($I$191*$G$191,2),ROUND($I$191*$G$191,2))</f>
        <v>139.68</v>
      </c>
      <c r="K191" s="80" t="s">
        <v>246</v>
      </c>
      <c r="L191" s="8" t="n">
        <f aca="false">$E$191=$K$191</f>
        <v>0</v>
      </c>
      <c r="M191" s="19"/>
      <c r="N191" s="19"/>
      <c r="O191" s="19"/>
      <c r="P191" s="19"/>
    </row>
    <row r="192" customFormat="false" ht="15" hidden="false" customHeight="false" outlineLevel="0" collapsed="false">
      <c r="B192" s="76"/>
      <c r="C192" s="89" t="s">
        <v>247</v>
      </c>
      <c r="D192" s="90" t="str">
        <f aca="false">'COMP. HIDRO'!$B$70</f>
        <v>PMPG HID 005</v>
      </c>
      <c r="E192" s="91" t="str">
        <f aca="false">VLOOKUP(D192,IF(LEFT(D192,4)="PMPG",COMPOSIÇÕES!B$1:E$3713,'BANCO DE DADOS ABRIL SERV'!B$2:F$14097),2,0)</f>
        <v>BUCHA DE REDUCAO DE PVC, SOLDAVEL, LONGA, COM 60X25 MM</v>
      </c>
      <c r="F192" s="90" t="str">
        <f aca="false">VLOOKUP(D192,IF(LEFT(D192,4)="PMPG",COMPOSIÇÕES!B$1:E$3713,'BANCO DE DADOS ABRIL SERV'!B$2:F$14097),3,0)</f>
        <v>UN</v>
      </c>
      <c r="G192" s="90" t="n">
        <v>4</v>
      </c>
      <c r="H192" s="93" t="n">
        <f aca="false">VLOOKUP(D192,IF(LEFT(D192,4)="PMPG",COMPOSIÇÕES!B$1:E$3713,'BANCO DE DADOS ABRIL SERV'!B$2:F$14097),4,0)</f>
        <v>18.76</v>
      </c>
      <c r="I192" s="94" t="n">
        <f aca="false">IF(M$2="OUTROS",TRUNC($H$192*(1+G$7),2),ROUND($H$192*(1+G$7),2))</f>
        <v>23.05</v>
      </c>
      <c r="J192" s="95" t="n">
        <f aca="false">IF(M$2="OUTROS",TRUNC($I$192*$G$192,2),ROUND($I$192*$G$192,2))</f>
        <v>92.2</v>
      </c>
      <c r="K192" s="80" t="s">
        <v>248</v>
      </c>
      <c r="L192" s="8" t="n">
        <f aca="false">$E$192=$K$192</f>
        <v>0</v>
      </c>
      <c r="M192" s="19"/>
      <c r="N192" s="19"/>
      <c r="O192" s="19"/>
      <c r="P192" s="19"/>
    </row>
    <row r="193" customFormat="false" ht="15" hidden="false" customHeight="false" outlineLevel="0" collapsed="false">
      <c r="B193" s="76"/>
      <c r="C193" s="89" t="s">
        <v>249</v>
      </c>
      <c r="D193" s="90" t="str">
        <f aca="false">'COMP. HIDRO'!$B$81</f>
        <v>PMPG HID 006</v>
      </c>
      <c r="E193" s="91" t="str">
        <f aca="false">VLOOKUP(D193,IF(LEFT(D193,4)="PMPG",COMPOSIÇÕES!B$1:E$3713,'BANCO DE DADOS ABRIL SERV'!B$2:F$14097),2,0)</f>
        <v>Bucha de Redução de PVC, Soldavel, longa, com 75x50 mm, para agua fria predial - fornecimento e instalação</v>
      </c>
      <c r="F193" s="90" t="str">
        <f aca="false">VLOOKUP(D193,IF(LEFT(D193,4)="PMPG",COMPOSIÇÕES!B$1:E$3713,'BANCO DE DADOS ABRIL SERV'!B$2:F$14097),3,0)</f>
        <v>UN</v>
      </c>
      <c r="G193" s="90" t="n">
        <v>2</v>
      </c>
      <c r="H193" s="93" t="n">
        <f aca="false">VLOOKUP(D193,IF(LEFT(D193,4)="PMPG",COMPOSIÇÕES!B$1:E$3713,'BANCO DE DADOS ABRIL SERV'!B$2:F$14097),4,0)</f>
        <v>27.3</v>
      </c>
      <c r="I193" s="94" t="n">
        <f aca="false">IF(M$2="OUTROS",TRUNC($H$193*(1+G$7),2),ROUND($H$193*(1+G$7),2))</f>
        <v>33.55</v>
      </c>
      <c r="J193" s="95" t="n">
        <f aca="false">IF(M$2="OUTROS",TRUNC($I$193*$G$193,2),ROUND($I$193*$G$193,2))</f>
        <v>67.1</v>
      </c>
      <c r="K193" s="80" t="s">
        <v>250</v>
      </c>
      <c r="L193" s="8" t="n">
        <f aca="false">$E$193=$K$193</f>
        <v>0</v>
      </c>
      <c r="M193" s="19"/>
      <c r="N193" s="19"/>
      <c r="O193" s="19"/>
      <c r="P193" s="19"/>
    </row>
    <row r="194" customFormat="false" ht="15" hidden="false" customHeight="false" outlineLevel="0" collapsed="false">
      <c r="B194" s="76"/>
      <c r="C194" s="89" t="s">
        <v>251</v>
      </c>
      <c r="D194" s="90" t="str">
        <f aca="false">'COMP. HIDRO'!$B$92</f>
        <v>PMPG HID 007</v>
      </c>
      <c r="E194" s="91" t="str">
        <f aca="false">VLOOKUP(D194,IF(LEFT(D194,4)="PMPG",COMPOSIÇÕES!B$1:E$3713,'BANCO DE DADOS ABRIL SERV'!B$2:F$14097),2,0)</f>
        <v>TÊ DE REDUÇÃO, PVC, SOLDÁVEL, DN 85MM X 75MM</v>
      </c>
      <c r="F194" s="90" t="str">
        <f aca="false">VLOOKUP(D194,IF(LEFT(D194,4)="PMPG",COMPOSIÇÕES!B$1:E$3713,'BANCO DE DADOS ABRIL SERV'!B$2:F$14097),3,0)</f>
        <v>UN</v>
      </c>
      <c r="G194" s="90" t="n">
        <v>2</v>
      </c>
      <c r="H194" s="93" t="n">
        <f aca="false">VLOOKUP(D194,IF(LEFT(D194,4)="PMPG",COMPOSIÇÕES!B$1:E$3713,'BANCO DE DADOS ABRIL SERV'!B$2:F$14097),4,0)</f>
        <v>70.21</v>
      </c>
      <c r="I194" s="94" t="n">
        <f aca="false">IF(M$2="OUTROS",TRUNC($H$194*(1+G$7),2),ROUND($H$194*(1+G$7),2))</f>
        <v>86.27</v>
      </c>
      <c r="J194" s="95" t="n">
        <f aca="false">IF(M$2="OUTROS",TRUNC($I$194*$G$194,2),ROUND($I$194*$G$194,2))</f>
        <v>172.54</v>
      </c>
      <c r="K194" s="80" t="s">
        <v>252</v>
      </c>
      <c r="L194" s="8" t="n">
        <f aca="false">$E$194=$K$194</f>
        <v>0</v>
      </c>
      <c r="M194" s="19"/>
      <c r="N194" s="19"/>
      <c r="O194" s="19"/>
      <c r="P194" s="19"/>
    </row>
    <row r="195" customFormat="false" ht="38.05" hidden="false" customHeight="false" outlineLevel="0" collapsed="false">
      <c r="B195" s="76"/>
      <c r="C195" s="89" t="s">
        <v>253</v>
      </c>
      <c r="D195" s="90" t="n">
        <v>94789</v>
      </c>
      <c r="E195" s="91" t="str">
        <f aca="false">VLOOKUP(D195,IF(LEFT(D195,3)="AMM",COMPOSIÇÕES!B$1:E$3713,'BANCO DE DADOS ABRIL SERV'!B$2:F$14097),2,0)</f>
        <v>ADAPTADOR COM FLANGES LIVRES, PVC, SOLDÁVEL LONGO, DN 75 MM X 2 1/2 , INSTALADO EM RESERVAÇÃO DE ÁGUA DE EDIFICAÇÃO QUE POSSUA RESERVATÓRIO DE FIBRA/FIBROCIMENTO   FORNECIMENTO E INSTALAÇÃO. AF_06/2016</v>
      </c>
      <c r="F195" s="90" t="str">
        <f aca="false">VLOOKUP(D195,IF(LEFT(D195,3)="AMM",COMPOSIÇÕES!B$1:E$3713,'BANCO DE DADOS ABRIL SERV'!B$2:F$14097),3,0)</f>
        <v>UN</v>
      </c>
      <c r="G195" s="90" t="n">
        <v>1</v>
      </c>
      <c r="H195" s="93" t="n">
        <f aca="false">VLOOKUP(D195,IF(LEFT(D195,3)="AMM",COMPOSIÇÕES!B$1:E$3713,'BANCO DE DADOS ABRIL SERV'!B$2:F$14097),4,0)</f>
        <v>167.21</v>
      </c>
      <c r="I195" s="94" t="n">
        <f aca="false">IF(M$2="OUTROS",TRUNC($H$195*(1+G$7),2),ROUND($H$195*(1+G$7),2))</f>
        <v>205.47</v>
      </c>
      <c r="J195" s="95" t="n">
        <f aca="false">IF(M$2="OUTROS",TRUNC($I$195*$G$195,2),ROUND($I$195*$G$195,2))</f>
        <v>205.47</v>
      </c>
      <c r="K195" s="80" t="s">
        <v>254</v>
      </c>
      <c r="L195" s="8" t="n">
        <f aca="false">$E$195=$K$195</f>
        <v>0</v>
      </c>
      <c r="M195" s="19"/>
      <c r="N195" s="19"/>
      <c r="O195" s="19"/>
      <c r="P195" s="19"/>
    </row>
    <row r="196" customFormat="false" ht="38.05" hidden="false" customHeight="false" outlineLevel="0" collapsed="false">
      <c r="B196" s="76"/>
      <c r="C196" s="89" t="s">
        <v>255</v>
      </c>
      <c r="D196" s="90" t="n">
        <v>94790</v>
      </c>
      <c r="E196" s="91" t="str">
        <f aca="false">VLOOKUP(D196,IF(LEFT(D196,3)="AMM",COMPOSIÇÕES!B$1:E$3713,'BANCO DE DADOS ABRIL SERV'!B$2:F$14097),2,0)</f>
        <v>ADAPTADOR COM FLANGES LIVRES, PVC, SOLDÁVEL LONGO, DN 85 MM X 3 , INSTALADO EM RESERVAÇÃO DE ÁGUA DE EDIFICAÇÃO QUE POSSUA RESERVATÓRIO DE FIBRA/FIBROCIMENTO   FORNECIMENTO E INSTALAÇÃO. AF_06/2016</v>
      </c>
      <c r="F196" s="90" t="str">
        <f aca="false">VLOOKUP(D196,IF(LEFT(D196,3)="AMM",COMPOSIÇÕES!B$1:E$3713,'BANCO DE DADOS ABRIL SERV'!B$2:F$14097),3,0)</f>
        <v>UN</v>
      </c>
      <c r="G196" s="90" t="n">
        <v>2</v>
      </c>
      <c r="H196" s="93" t="n">
        <f aca="false">VLOOKUP(D196,IF(LEFT(D196,3)="AMM",COMPOSIÇÕES!B$1:E$3713,'BANCO DE DADOS ABRIL SERV'!B$2:F$14097),4,0)</f>
        <v>192.71</v>
      </c>
      <c r="I196" s="94" t="n">
        <f aca="false">IF(M$2="OUTROS",TRUNC($H$196*(1+G$7),2),ROUND($H$196*(1+G$7),2))</f>
        <v>236.8</v>
      </c>
      <c r="J196" s="95" t="n">
        <f aca="false">IF(M$2="OUTROS",TRUNC($I$196*$G$196,2),ROUND($I$196*$G$196,2))</f>
        <v>473.6</v>
      </c>
      <c r="K196" s="80" t="s">
        <v>256</v>
      </c>
      <c r="L196" s="8" t="n">
        <f aca="false">$E$196=$K$196</f>
        <v>0</v>
      </c>
      <c r="M196" s="19"/>
      <c r="N196" s="19"/>
      <c r="O196" s="19"/>
      <c r="P196" s="19"/>
    </row>
    <row r="197" customFormat="false" ht="25.35" hidden="false" customHeight="false" outlineLevel="0" collapsed="false">
      <c r="B197" s="76"/>
      <c r="C197" s="89" t="s">
        <v>257</v>
      </c>
      <c r="D197" s="90" t="n">
        <v>89383</v>
      </c>
      <c r="E197" s="91" t="str">
        <f aca="false">VLOOKUP(D197,IF(LEFT(D197,3)="AMM",COMPOSIÇÕES!B$1:E$3713,'BANCO DE DADOS ABRIL SERV'!B$2:F$14097),2,0)</f>
        <v>ADAPTADOR CURTO COM BOLSA E ROSCA PARA REGISTRO, PVC, SOLDÁVEL, DN 25MM X 3/4, INSTALADO EM RAMAL OU SUB-RAMAL DE ÁGUA - FORNECIMENTO E INSTALAÇÃO. AF_12/2014</v>
      </c>
      <c r="F197" s="90" t="str">
        <f aca="false">VLOOKUP(D197,IF(LEFT(D197,3)="AMM",COMPOSIÇÕES!B$1:E$3713,'BANCO DE DADOS ABRIL SERV'!B$2:F$14097),3,0)</f>
        <v>UN</v>
      </c>
      <c r="G197" s="90" t="n">
        <v>24</v>
      </c>
      <c r="H197" s="93" t="n">
        <f aca="false">VLOOKUP(D197,IF(LEFT(D197,3)="AMM",COMPOSIÇÕES!B$1:E$3713,'BANCO DE DADOS ABRIL SERV'!B$2:F$14097),4,0)</f>
        <v>5.1</v>
      </c>
      <c r="I197" s="94" t="n">
        <f aca="false">IF(M$2="OUTROS",TRUNC($H$197*(1+G$7),2),ROUND($H$197*(1+G$7),2))</f>
        <v>6.27</v>
      </c>
      <c r="J197" s="95" t="n">
        <f aca="false">IF(M$2="OUTROS",TRUNC($I$197*$G$197,2),ROUND($I$197*$G$197,2))</f>
        <v>150.48</v>
      </c>
      <c r="K197" s="80" t="s">
        <v>258</v>
      </c>
      <c r="L197" s="8" t="n">
        <f aca="false">$E$197=$K$197</f>
        <v>0</v>
      </c>
      <c r="M197" s="19"/>
      <c r="N197" s="19"/>
      <c r="O197" s="19"/>
      <c r="P197" s="19"/>
    </row>
    <row r="198" customFormat="false" ht="25.35" hidden="false" customHeight="false" outlineLevel="0" collapsed="false">
      <c r="B198" s="76"/>
      <c r="C198" s="89" t="s">
        <v>259</v>
      </c>
      <c r="D198" s="90" t="n">
        <v>89596</v>
      </c>
      <c r="E198" s="91" t="str">
        <f aca="false">VLOOKUP(D198,IF(LEFT(D198,3)="AMM",COMPOSIÇÕES!B$1:E$3713,'BANCO DE DADOS ABRIL SERV'!B$2:F$14097),2,0)</f>
        <v>ADAPTADOR CURTO COM BOLSA E ROSCA PARA REGISTRO, PVC, SOLDÁVEL, DN 50MM X 1.1/2, INSTALADO EM PRUMADA DE ÁGUA - FORNECIMENTO E INSTALAÇÃO. AF_12/2014</v>
      </c>
      <c r="F198" s="90" t="str">
        <f aca="false">VLOOKUP(D198,IF(LEFT(D198,3)="AMM",COMPOSIÇÕES!B$1:E$3713,'BANCO DE DADOS ABRIL SERV'!B$2:F$14097),3,0)</f>
        <v>UN</v>
      </c>
      <c r="G198" s="90" t="n">
        <v>24</v>
      </c>
      <c r="H198" s="93" t="n">
        <f aca="false">VLOOKUP(D198,IF(LEFT(D198,3)="AMM",COMPOSIÇÕES!B$1:E$3713,'BANCO DE DADOS ABRIL SERV'!B$2:F$14097),4,0)</f>
        <v>7.97</v>
      </c>
      <c r="I198" s="94" t="n">
        <f aca="false">IF(M$2="OUTROS",TRUNC($H$198*(1+G$7),2),ROUND($H$198*(1+G$7),2))</f>
        <v>9.79</v>
      </c>
      <c r="J198" s="95" t="n">
        <f aca="false">IF(M$2="OUTROS",TRUNC($I$198*$G$198,2),ROUND($I$198*$G$198,2))</f>
        <v>234.96</v>
      </c>
      <c r="K198" s="80" t="s">
        <v>260</v>
      </c>
      <c r="L198" s="8" t="n">
        <f aca="false">$E$198=$K$198</f>
        <v>0</v>
      </c>
      <c r="M198" s="19"/>
      <c r="N198" s="19"/>
      <c r="O198" s="19"/>
      <c r="P198" s="19"/>
    </row>
    <row r="199" customFormat="false" ht="25.35" hidden="false" customHeight="false" outlineLevel="0" collapsed="false">
      <c r="B199" s="76"/>
      <c r="C199" s="89" t="s">
        <v>261</v>
      </c>
      <c r="D199" s="90" t="n">
        <v>89408</v>
      </c>
      <c r="E199" s="91" t="str">
        <f aca="false">VLOOKUP(D199,IF(LEFT(D199,3)="AMM",COMPOSIÇÕES!B$1:E$3713,'BANCO DE DADOS ABRIL SERV'!B$2:F$14097),2,0)</f>
        <v>JOELHO 90 GRAUS, PVC, SOLDÁVEL, DN 25MM, INSTALADO EM RAMAL DE DISTRIBUIÇÃO DE ÁGUA - FORNECIMENTO E INSTALAÇÃO. AF_12/2014</v>
      </c>
      <c r="F199" s="90" t="str">
        <f aca="false">VLOOKUP(D199,IF(LEFT(D199,3)="AMM",COMPOSIÇÕES!B$1:E$3713,'BANCO DE DADOS ABRIL SERV'!B$2:F$14097),3,0)</f>
        <v>UN</v>
      </c>
      <c r="G199" s="90" t="n">
        <v>37</v>
      </c>
      <c r="H199" s="93" t="n">
        <f aca="false">VLOOKUP(D199,IF(LEFT(D199,3)="AMM",COMPOSIÇÕES!B$1:E$3713,'BANCO DE DADOS ABRIL SERV'!B$2:F$14097),4,0)</f>
        <v>4.61</v>
      </c>
      <c r="I199" s="94" t="n">
        <f aca="false">IF(M$2="OUTROS",TRUNC($H$199*(1+G$7),2),ROUND($H$199*(1+G$7),2))</f>
        <v>5.66</v>
      </c>
      <c r="J199" s="95" t="n">
        <f aca="false">IF(M$2="OUTROS",TRUNC($I$199*$G$199,2),ROUND($I$199*$G$199,2))</f>
        <v>209.42</v>
      </c>
      <c r="K199" s="80"/>
      <c r="M199" s="19"/>
      <c r="N199" s="19"/>
      <c r="O199" s="19"/>
      <c r="P199" s="19"/>
    </row>
    <row r="200" customFormat="false" ht="25.35" hidden="false" customHeight="false" outlineLevel="0" collapsed="false">
      <c r="B200" s="76"/>
      <c r="C200" s="89" t="s">
        <v>262</v>
      </c>
      <c r="D200" s="90" t="n">
        <v>89501</v>
      </c>
      <c r="E200" s="91" t="str">
        <f aca="false">VLOOKUP(D200,IF(LEFT(D200,3)="AMM",COMPOSIÇÕES!B$1:E$3713,'BANCO DE DADOS ABRIL SERV'!B$2:F$14097),2,0)</f>
        <v>JOELHO 90 GRAUS, PVC, SOLDÁVEL, DN 50MM, INSTALADO EM PRUMADA DE ÁGUA - FORNECIMENTO E INSTALAÇÃO. AF_12/2014</v>
      </c>
      <c r="F200" s="90" t="str">
        <f aca="false">VLOOKUP(D200,IF(LEFT(D200,3)="AMM",COMPOSIÇÕES!B$1:E$3713,'BANCO DE DADOS ABRIL SERV'!B$2:F$14097),3,0)</f>
        <v>UN</v>
      </c>
      <c r="G200" s="90" t="n">
        <v>14</v>
      </c>
      <c r="H200" s="93" t="n">
        <f aca="false">VLOOKUP(D200,IF(LEFT(D200,3)="AMM",COMPOSIÇÕES!B$1:E$3713,'BANCO DE DADOS ABRIL SERV'!B$2:F$14097),4,0)</f>
        <v>10.05</v>
      </c>
      <c r="I200" s="94" t="n">
        <f aca="false">IF(M$2="OUTROS",TRUNC($H$200*(1+G$7),2),ROUND($H$200*(1+G$7),2))</f>
        <v>12.35</v>
      </c>
      <c r="J200" s="95" t="n">
        <f aca="false">IF(M$2="OUTROS",TRUNC($I$200*$G$200,2),ROUND($I$200*$G$200,2))</f>
        <v>172.9</v>
      </c>
      <c r="K200" s="80"/>
      <c r="M200" s="19"/>
      <c r="N200" s="19"/>
      <c r="O200" s="19"/>
      <c r="P200" s="19"/>
    </row>
    <row r="201" customFormat="false" ht="25.35" hidden="false" customHeight="false" outlineLevel="0" collapsed="false">
      <c r="B201" s="76"/>
      <c r="C201" s="89" t="s">
        <v>263</v>
      </c>
      <c r="D201" s="90" t="n">
        <v>89505</v>
      </c>
      <c r="E201" s="91" t="str">
        <f aca="false">VLOOKUP(D201,IF(LEFT(D201,3)="AMM",COMPOSIÇÕES!B$1:E$3713,'BANCO DE DADOS ABRIL SERV'!B$2:F$14097),2,0)</f>
        <v>JOELHO 90 GRAUS, PVC, SOLDÁVEL, DN 60MM, INSTALADO EM PRUMADA DE ÁGUA - FORNECIMENTO E INSTALAÇÃO. AF_12/2014</v>
      </c>
      <c r="F201" s="90" t="str">
        <f aca="false">VLOOKUP(D201,IF(LEFT(D201,3)="AMM",COMPOSIÇÕES!B$1:E$3713,'BANCO DE DADOS ABRIL SERV'!B$2:F$14097),3,0)</f>
        <v>UN</v>
      </c>
      <c r="G201" s="90" t="n">
        <v>6</v>
      </c>
      <c r="H201" s="93" t="n">
        <f aca="false">VLOOKUP(D201,IF(LEFT(D201,3)="AMM",COMPOSIÇÕES!B$1:E$3713,'BANCO DE DADOS ABRIL SERV'!B$2:F$14097),4,0)</f>
        <v>24.27</v>
      </c>
      <c r="I201" s="94" t="n">
        <f aca="false">IF(M$2="OUTROS",TRUNC($H$201*(1+G$7),2),ROUND($H$201*(1+G$7),2))</f>
        <v>29.82</v>
      </c>
      <c r="J201" s="95" t="n">
        <f aca="false">IF(M$2="OUTROS",TRUNC($I$201*$G$201,2),ROUND($I$201*$G$201,2))</f>
        <v>178.92</v>
      </c>
      <c r="K201" s="80"/>
      <c r="M201" s="19"/>
      <c r="N201" s="19"/>
      <c r="O201" s="19"/>
      <c r="P201" s="19"/>
    </row>
    <row r="202" customFormat="false" ht="25.35" hidden="false" customHeight="false" outlineLevel="0" collapsed="false">
      <c r="B202" s="76"/>
      <c r="C202" s="89" t="s">
        <v>264</v>
      </c>
      <c r="D202" s="90" t="n">
        <v>89513</v>
      </c>
      <c r="E202" s="91" t="str">
        <f aca="false">VLOOKUP(D202,IF(LEFT(D202,3)="AMM",COMPOSIÇÕES!B$1:E$3713,'BANCO DE DADOS ABRIL SERV'!B$2:F$14097),2,0)</f>
        <v>JOELHO 90 GRAUS, PVC, SOLDÁVEL, DN 75MM, INSTALADO EM PRUMADA DE ÁGUA - FORNECIMENTO E INSTALAÇÃO. AF_12/2014</v>
      </c>
      <c r="F202" s="90" t="str">
        <f aca="false">VLOOKUP(D202,IF(LEFT(D202,3)="AMM",COMPOSIÇÕES!B$1:E$3713,'BANCO DE DADOS ABRIL SERV'!B$2:F$14097),3,0)</f>
        <v>UN</v>
      </c>
      <c r="G202" s="90" t="n">
        <v>75</v>
      </c>
      <c r="H202" s="93" t="n">
        <f aca="false">VLOOKUP(D202,IF(LEFT(D202,3)="AMM",COMPOSIÇÕES!B$1:E$3713,'BANCO DE DADOS ABRIL SERV'!B$2:F$14097),4,0)</f>
        <v>72.94</v>
      </c>
      <c r="I202" s="94" t="n">
        <f aca="false">IF(M$2="OUTROS",TRUNC($H$202*(1+G$7),2),ROUND($H$202*(1+G$7),2))</f>
        <v>89.63</v>
      </c>
      <c r="J202" s="95" t="n">
        <f aca="false">IF(M$2="OUTROS",TRUNC($I$202*$G$202,2),ROUND($I$202*$G$202,2))</f>
        <v>6722.25</v>
      </c>
      <c r="K202" s="80"/>
      <c r="M202" s="19"/>
      <c r="N202" s="19"/>
      <c r="O202" s="19"/>
      <c r="P202" s="19"/>
    </row>
    <row r="203" customFormat="false" ht="25.35" hidden="false" customHeight="false" outlineLevel="0" collapsed="false">
      <c r="B203" s="76"/>
      <c r="C203" s="89" t="s">
        <v>265</v>
      </c>
      <c r="D203" s="90" t="n">
        <v>89521</v>
      </c>
      <c r="E203" s="91" t="str">
        <f aca="false">VLOOKUP(D203,IF(LEFT(D203,3)="AMM",COMPOSIÇÕES!B$1:E$3713,'BANCO DE DADOS ABRIL SERV'!B$2:F$14097),2,0)</f>
        <v>JOELHO 90 GRAUS, PVC, SOLDÁVEL, DN 85MM, INSTALADO EM PRUMADA DE ÁGUA - FORNECIMENTO E INSTALAÇÃO. AF_12/2014</v>
      </c>
      <c r="F203" s="90" t="str">
        <f aca="false">VLOOKUP(D203,IF(LEFT(D203,3)="AMM",COMPOSIÇÕES!B$1:E$3713,'BANCO DE DADOS ABRIL SERV'!B$2:F$14097),3,0)</f>
        <v>UN</v>
      </c>
      <c r="G203" s="90" t="n">
        <v>85</v>
      </c>
      <c r="H203" s="93" t="n">
        <f aca="false">VLOOKUP(D203,IF(LEFT(D203,3)="AMM",COMPOSIÇÕES!B$1:E$3713,'BANCO DE DADOS ABRIL SERV'!B$2:F$14097),4,0)</f>
        <v>85.87</v>
      </c>
      <c r="I203" s="94" t="n">
        <f aca="false">IF(M$2="OUTROS",TRUNC($H$203*(1+G$7),2),ROUND($H$203*(1+G$7),2))</f>
        <v>105.52</v>
      </c>
      <c r="J203" s="95" t="n">
        <f aca="false">IF(M$2="OUTROS",TRUNC($I$203*$G$203,2),ROUND($I$203*$G$203,2))</f>
        <v>8969.2</v>
      </c>
      <c r="K203" s="80"/>
      <c r="M203" s="19"/>
      <c r="N203" s="19"/>
      <c r="O203" s="19"/>
      <c r="P203" s="19"/>
    </row>
    <row r="204" customFormat="false" ht="25.35" hidden="false" customHeight="false" outlineLevel="0" collapsed="false">
      <c r="B204" s="76"/>
      <c r="C204" s="89" t="s">
        <v>266</v>
      </c>
      <c r="D204" s="90" t="n">
        <v>89402</v>
      </c>
      <c r="E204" s="91" t="str">
        <f aca="false">VLOOKUP(D204,IF(LEFT(D204,3)="AMM",COMPOSIÇÕES!B$1:E$3713,'BANCO DE DADOS ABRIL SERV'!B$2:F$14097),2,0)</f>
        <v>TUBO, PVC, SOLDÁVEL, DN 25MM, INSTALADO EM RAMAL DE DISTRIBUIÇÃO DE ÁGUA - FORNECIMENTO E INSTALAÇÃO. AF_12/2014</v>
      </c>
      <c r="F204" s="90" t="str">
        <f aca="false">VLOOKUP(D204,IF(LEFT(D204,3)="AMM",COMPOSIÇÕES!B$1:E$3713,'BANCO DE DADOS ABRIL SERV'!B$2:F$14097),3,0)</f>
        <v>M</v>
      </c>
      <c r="G204" s="90" t="n">
        <v>106.16</v>
      </c>
      <c r="H204" s="93" t="n">
        <f aca="false">VLOOKUP(D204,IF(LEFT(D204,3)="AMM",COMPOSIÇÕES!B$1:E$3713,'BANCO DE DADOS ABRIL SERV'!B$2:F$14097),4,0)</f>
        <v>6.71</v>
      </c>
      <c r="I204" s="94" t="n">
        <f aca="false">IF(M$2="OUTROS",TRUNC($H$204*(1+G$7),2),ROUND($H$204*(1+G$7),2))</f>
        <v>8.25</v>
      </c>
      <c r="J204" s="95" t="n">
        <f aca="false">IF(M$2="OUTROS",TRUNC($I$204*$G$204,2),ROUND($I$204*$G$204,2))</f>
        <v>875.82</v>
      </c>
      <c r="K204" s="80"/>
      <c r="M204" s="19"/>
      <c r="N204" s="19"/>
      <c r="O204" s="19"/>
      <c r="P204" s="19"/>
    </row>
    <row r="205" customFormat="false" ht="25.35" hidden="false" customHeight="false" outlineLevel="0" collapsed="false">
      <c r="B205" s="76"/>
      <c r="C205" s="89" t="s">
        <v>267</v>
      </c>
      <c r="D205" s="90" t="n">
        <v>89449</v>
      </c>
      <c r="E205" s="91" t="str">
        <f aca="false">VLOOKUP(D205,IF(LEFT(D205,3)="AMM",COMPOSIÇÕES!B$1:E$3713,'BANCO DE DADOS ABRIL SERV'!B$2:F$14097),2,0)</f>
        <v>TUBO, PVC, SOLDÁVEL, DN 50MM, INSTALADO EM PRUMADA DE ÁGUA - FORNECIMENTO E INSTALAÇÃO. AF_12/2014</v>
      </c>
      <c r="F205" s="90" t="str">
        <f aca="false">VLOOKUP(D205,IF(LEFT(D205,3)="AMM",COMPOSIÇÕES!B$1:E$3713,'BANCO DE DADOS ABRIL SERV'!B$2:F$14097),3,0)</f>
        <v>M</v>
      </c>
      <c r="G205" s="90" t="n">
        <v>51.77</v>
      </c>
      <c r="H205" s="93" t="n">
        <f aca="false">VLOOKUP(D205,IF(LEFT(D205,3)="AMM",COMPOSIÇÕES!B$1:E$3713,'BANCO DE DADOS ABRIL SERV'!B$2:F$14097),4,0)</f>
        <v>10.99</v>
      </c>
      <c r="I205" s="94" t="n">
        <f aca="false">IF(M$2="OUTROS",TRUNC($H$205*(1+G$7),2),ROUND($H$205*(1+G$7),2))</f>
        <v>13.5</v>
      </c>
      <c r="J205" s="95" t="n">
        <f aca="false">IF(M$2="OUTROS",TRUNC($I$205*$G$205,2),ROUND($I$205*$G$205,2))</f>
        <v>698.9</v>
      </c>
      <c r="K205" s="80"/>
      <c r="M205" s="19"/>
      <c r="N205" s="19"/>
      <c r="O205" s="19"/>
      <c r="P205" s="19"/>
    </row>
    <row r="206" customFormat="false" ht="25.35" hidden="false" customHeight="false" outlineLevel="0" collapsed="false">
      <c r="B206" s="76"/>
      <c r="C206" s="89" t="s">
        <v>268</v>
      </c>
      <c r="D206" s="90" t="n">
        <v>89450</v>
      </c>
      <c r="E206" s="91" t="str">
        <f aca="false">VLOOKUP(D206,IF(LEFT(D206,3)="AMM",COMPOSIÇÕES!B$1:E$3713,'BANCO DE DADOS ABRIL SERV'!B$2:F$14097),2,0)</f>
        <v>TUBO, PVC, SOLDÁVEL, DN 60MM, INSTALADO EM PRUMADA DE ÁGUA - FORNECIMENTO E INSTALAÇÃO. AF_12/2014</v>
      </c>
      <c r="F206" s="90" t="str">
        <f aca="false">VLOOKUP(D206,IF(LEFT(D206,3)="AMM",COMPOSIÇÕES!B$1:E$3713,'BANCO DE DADOS ABRIL SERV'!B$2:F$14097),3,0)</f>
        <v>M</v>
      </c>
      <c r="G206" s="90" t="n">
        <v>25.66</v>
      </c>
      <c r="H206" s="93" t="n">
        <f aca="false">VLOOKUP(D206,IF(LEFT(D206,3)="AMM",COMPOSIÇÕES!B$1:E$3713,'BANCO DE DADOS ABRIL SERV'!B$2:F$14097),4,0)</f>
        <v>18.02</v>
      </c>
      <c r="I206" s="94" t="n">
        <f aca="false">IF(M$2="OUTROS",TRUNC($H$206*(1+G$7),2),ROUND($H$206*(1+G$7),2))</f>
        <v>22.14</v>
      </c>
      <c r="J206" s="95" t="n">
        <f aca="false">IF(M$2="OUTROS",TRUNC($I$206*$G$206,2),ROUND($I$206*$G$206,2))</f>
        <v>568.11</v>
      </c>
      <c r="K206" s="80"/>
      <c r="M206" s="19"/>
      <c r="N206" s="19"/>
      <c r="O206" s="19"/>
      <c r="P206" s="19"/>
    </row>
    <row r="207" customFormat="false" ht="25.35" hidden="false" customHeight="false" outlineLevel="0" collapsed="false">
      <c r="B207" s="76"/>
      <c r="C207" s="89" t="s">
        <v>269</v>
      </c>
      <c r="D207" s="90" t="n">
        <v>89451</v>
      </c>
      <c r="E207" s="91" t="str">
        <f aca="false">VLOOKUP(D207,IF(LEFT(D207,3)="AMM",COMPOSIÇÕES!B$1:E$3713,'BANCO DE DADOS ABRIL SERV'!B$2:F$14097),2,0)</f>
        <v>TUBO, PVC, SOLDÁVEL, DN 75MM, INSTALADO EM PRUMADA DE ÁGUA - FORNECIMENTO E INSTALAÇÃO. AF_12/2014</v>
      </c>
      <c r="F207" s="90" t="str">
        <f aca="false">VLOOKUP(D207,IF(LEFT(D207,3)="AMM",COMPOSIÇÕES!B$1:E$3713,'BANCO DE DADOS ABRIL SERV'!B$2:F$14097),3,0)</f>
        <v>M</v>
      </c>
      <c r="G207" s="90" t="n">
        <v>13.37</v>
      </c>
      <c r="H207" s="93" t="n">
        <f aca="false">VLOOKUP(D207,IF(LEFT(D207,3)="AMM",COMPOSIÇÕES!B$1:E$3713,'BANCO DE DADOS ABRIL SERV'!B$2:F$14097),4,0)</f>
        <v>29.67</v>
      </c>
      <c r="I207" s="94" t="n">
        <f aca="false">IF(M$2="OUTROS",TRUNC($H$207*(1+G$7),2),ROUND($H$207*(1+G$7),2))</f>
        <v>36.46</v>
      </c>
      <c r="J207" s="95" t="n">
        <f aca="false">IF(M$2="OUTROS",TRUNC($I$207*$G$207,2),ROUND($I$207*$G$207,2))</f>
        <v>487.47</v>
      </c>
      <c r="K207" s="80"/>
      <c r="M207" s="19"/>
      <c r="N207" s="19"/>
      <c r="O207" s="19"/>
      <c r="P207" s="19"/>
    </row>
    <row r="208" customFormat="false" ht="25.35" hidden="false" customHeight="false" outlineLevel="0" collapsed="false">
      <c r="B208" s="76"/>
      <c r="C208" s="89" t="s">
        <v>270</v>
      </c>
      <c r="D208" s="90" t="n">
        <v>89452</v>
      </c>
      <c r="E208" s="91" t="str">
        <f aca="false">VLOOKUP(D208,IF(LEFT(D208,3)="AMM",COMPOSIÇÕES!B$1:E$3713,'BANCO DE DADOS ABRIL SERV'!B$2:F$14097),2,0)</f>
        <v>TUBO, PVC, SOLDÁVEL, DN 85MM, INSTALADO EM PRUMADA DE ÁGUA - FORNECIMENTO E INSTALAÇÃO. AF_12/2014</v>
      </c>
      <c r="F208" s="90" t="str">
        <f aca="false">VLOOKUP(D208,IF(LEFT(D208,3)="AMM",COMPOSIÇÕES!B$1:E$3713,'BANCO DE DADOS ABRIL SERV'!B$2:F$14097),3,0)</f>
        <v>M</v>
      </c>
      <c r="G208" s="90" t="n">
        <v>57.41</v>
      </c>
      <c r="H208" s="93" t="n">
        <f aca="false">VLOOKUP(D208,IF(LEFT(D208,3)="AMM",COMPOSIÇÕES!B$1:E$3713,'BANCO DE DADOS ABRIL SERV'!B$2:F$14097),4,0)</f>
        <v>36.88</v>
      </c>
      <c r="I208" s="94" t="n">
        <f aca="false">IF(M$2="OUTROS",TRUNC($H$208*(1+G$7),2),ROUND($H$208*(1+G$7),2))</f>
        <v>45.32</v>
      </c>
      <c r="J208" s="95" t="n">
        <f aca="false">IF(M$2="OUTROS",TRUNC($I$208*$G$208,2),ROUND($I$208*$G$208,2))</f>
        <v>2601.82</v>
      </c>
      <c r="K208" s="80"/>
      <c r="M208" s="19"/>
      <c r="N208" s="19"/>
      <c r="O208" s="19"/>
      <c r="P208" s="19"/>
    </row>
    <row r="209" customFormat="false" ht="25.35" hidden="false" customHeight="false" outlineLevel="0" collapsed="false">
      <c r="B209" s="76"/>
      <c r="C209" s="89" t="s">
        <v>271</v>
      </c>
      <c r="D209" s="90" t="n">
        <v>89395</v>
      </c>
      <c r="E209" s="91" t="str">
        <f aca="false">VLOOKUP(D209,IF(LEFT(D209,3)="AMM",COMPOSIÇÕES!B$1:E$3713,'BANCO DE DADOS ABRIL SERV'!B$2:F$14097),2,0)</f>
        <v>TE, PVC, SOLDÁVEL, DN 25MM, INSTALADO EM RAMAL OU SUB-RAMAL DE ÁGUA - FORNECIMENTO E INSTALAÇÃO. AF_12/2014</v>
      </c>
      <c r="F209" s="90" t="str">
        <f aca="false">VLOOKUP(D209,IF(LEFT(D209,3)="AMM",COMPOSIÇÕES!B$1:E$3713,'BANCO DE DADOS ABRIL SERV'!B$2:F$14097),3,0)</f>
        <v>UN</v>
      </c>
      <c r="G209" s="90" t="n">
        <v>20</v>
      </c>
      <c r="H209" s="93" t="n">
        <f aca="false">VLOOKUP(D209,IF(LEFT(D209,3)="AMM",COMPOSIÇÕES!B$1:E$3713,'BANCO DE DADOS ABRIL SERV'!B$2:F$14097),4,0)</f>
        <v>9.42</v>
      </c>
      <c r="I209" s="94" t="n">
        <f aca="false">IF(M$2="OUTROS",TRUNC($H$209*(1+G$7),2),ROUND($H$209*(1+G$7),2))</f>
        <v>11.58</v>
      </c>
      <c r="J209" s="95" t="n">
        <f aca="false">IF(M$2="OUTROS",TRUNC($I$209*$G$209,2),ROUND($I$209*$G$209,2))</f>
        <v>231.6</v>
      </c>
      <c r="K209" s="80"/>
      <c r="M209" s="19"/>
      <c r="N209" s="19"/>
      <c r="O209" s="19"/>
      <c r="P209" s="19"/>
    </row>
    <row r="210" customFormat="false" ht="25.35" hidden="false" customHeight="false" outlineLevel="0" collapsed="false">
      <c r="B210" s="76"/>
      <c r="C210" s="89" t="s">
        <v>272</v>
      </c>
      <c r="D210" s="90" t="n">
        <v>89625</v>
      </c>
      <c r="E210" s="91" t="str">
        <f aca="false">VLOOKUP(D210,IF(LEFT(D210,3)="AMM",COMPOSIÇÕES!B$1:E$3713,'BANCO DE DADOS ABRIL SERV'!B$2:F$14097),2,0)</f>
        <v>TE, PVC, SOLDÁVEL, DN 50MM, INSTALADO EM PRUMADA DE ÁGUA - FORNECIMENTO E INSTALAÇÃO. AF_12/2014</v>
      </c>
      <c r="F210" s="90" t="str">
        <f aca="false">VLOOKUP(D210,IF(LEFT(D210,3)="AMM",COMPOSIÇÕES!B$1:E$3713,'BANCO DE DADOS ABRIL SERV'!B$2:F$14097),3,0)</f>
        <v>UN</v>
      </c>
      <c r="G210" s="90" t="n">
        <v>10</v>
      </c>
      <c r="H210" s="93" t="n">
        <f aca="false">VLOOKUP(D210,IF(LEFT(D210,3)="AMM",COMPOSIÇÕES!B$1:E$3713,'BANCO DE DADOS ABRIL SERV'!B$2:F$14097),4,0)</f>
        <v>15.53</v>
      </c>
      <c r="I210" s="94" t="n">
        <f aca="false">IF(M$2="OUTROS",TRUNC($H$210*(1+G$7),2),ROUND($H$210*(1+G$7),2))</f>
        <v>19.08</v>
      </c>
      <c r="J210" s="95" t="n">
        <f aca="false">IF(M$2="OUTROS",TRUNC($I$210*$G$210,2),ROUND($I$210*$G$210,2))</f>
        <v>190.8</v>
      </c>
      <c r="K210" s="80"/>
      <c r="M210" s="19"/>
      <c r="N210" s="19"/>
      <c r="O210" s="19"/>
      <c r="P210" s="19"/>
    </row>
    <row r="211" customFormat="false" ht="25.35" hidden="false" customHeight="false" outlineLevel="0" collapsed="false">
      <c r="B211" s="76"/>
      <c r="C211" s="89" t="s">
        <v>273</v>
      </c>
      <c r="D211" s="90" t="n">
        <v>89628</v>
      </c>
      <c r="E211" s="91" t="str">
        <f aca="false">VLOOKUP(D211,IF(LEFT(D211,3)="AMM",COMPOSIÇÕES!B$1:E$3713,'BANCO DE DADOS ABRIL SERV'!B$2:F$14097),2,0)</f>
        <v>TE, PVC, SOLDÁVEL, DN 60MM, INSTALADO EM PRUMADA DE ÁGUA - FORNECIMENTO E INSTALAÇÃO. AF_12/2014</v>
      </c>
      <c r="F211" s="90" t="str">
        <f aca="false">VLOOKUP(D211,IF(LEFT(D211,3)="AMM",COMPOSIÇÕES!B$1:E$3713,'BANCO DE DADOS ABRIL SERV'!B$2:F$14097),3,0)</f>
        <v>UN</v>
      </c>
      <c r="G211" s="90" t="n">
        <v>4</v>
      </c>
      <c r="H211" s="93" t="n">
        <f aca="false">VLOOKUP(D211,IF(LEFT(D211,3)="AMM",COMPOSIÇÕES!B$1:E$3713,'BANCO DE DADOS ABRIL SERV'!B$2:F$14097),4,0)</f>
        <v>31.24</v>
      </c>
      <c r="I211" s="94" t="n">
        <f aca="false">IF(M$2="OUTROS",TRUNC($H$211*(1+G$7),2),ROUND($H$211*(1+G$7),2))</f>
        <v>38.39</v>
      </c>
      <c r="J211" s="95" t="n">
        <f aca="false">IF(M$2="OUTROS",TRUNC($I$211*$G$211,2),ROUND($I$211*$G$211,2))</f>
        <v>153.56</v>
      </c>
      <c r="K211" s="80"/>
      <c r="M211" s="19"/>
      <c r="N211" s="19"/>
      <c r="O211" s="19"/>
      <c r="P211" s="19"/>
    </row>
    <row r="212" customFormat="false" ht="25.35" hidden="false" customHeight="false" outlineLevel="0" collapsed="false">
      <c r="B212" s="76"/>
      <c r="C212" s="89" t="s">
        <v>274</v>
      </c>
      <c r="D212" s="90" t="n">
        <v>89629</v>
      </c>
      <c r="E212" s="91" t="str">
        <f aca="false">VLOOKUP(D212,IF(LEFT(D212,3)="AMM",COMPOSIÇÕES!B$1:E$3713,'BANCO DE DADOS ABRIL SERV'!B$2:F$14097),2,0)</f>
        <v>TE, PVC, SOLDÁVEL, DN 75MM, INSTALADO EM PRUMADA DE ÁGUA - FORNECIMENTO E INSTALAÇÃO. AF_12/2014</v>
      </c>
      <c r="F212" s="90" t="str">
        <f aca="false">VLOOKUP(D212,IF(LEFT(D212,3)="AMM",COMPOSIÇÕES!B$1:E$3713,'BANCO DE DADOS ABRIL SERV'!B$2:F$14097),3,0)</f>
        <v>UN</v>
      </c>
      <c r="G212" s="90" t="n">
        <v>2</v>
      </c>
      <c r="H212" s="93" t="n">
        <f aca="false">VLOOKUP(D212,IF(LEFT(D212,3)="AMM",COMPOSIÇÕES!B$1:E$3713,'BANCO DE DADOS ABRIL SERV'!B$2:F$14097),4,0)</f>
        <v>56.49</v>
      </c>
      <c r="I212" s="94" t="n">
        <f aca="false">IF(M$2="OUTROS",TRUNC($H$212*(1+G$7),2),ROUND($H$212*(1+G$7),2))</f>
        <v>69.41</v>
      </c>
      <c r="J212" s="95" t="n">
        <f aca="false">IF(M$2="OUTROS",TRUNC($I$212*$G$212,2),ROUND($I$212*$G$212,2))</f>
        <v>138.82</v>
      </c>
      <c r="K212" s="80"/>
      <c r="M212" s="19"/>
      <c r="N212" s="19"/>
      <c r="O212" s="19"/>
      <c r="P212" s="19"/>
    </row>
    <row r="213" customFormat="false" ht="25.35" hidden="false" customHeight="false" outlineLevel="0" collapsed="false">
      <c r="B213" s="76"/>
      <c r="C213" s="89" t="s">
        <v>275</v>
      </c>
      <c r="D213" s="90" t="n">
        <v>89630</v>
      </c>
      <c r="E213" s="91" t="str">
        <f aca="false">VLOOKUP(D213,IF(LEFT(D213,3)="AMM",COMPOSIÇÕES!B$1:E$3713,'BANCO DE DADOS ABRIL SERV'!B$2:F$14097),2,0)</f>
        <v>TE DE REDUÇÃO, PVC, SOLDÁVEL, DN 75MM X 50MM, INSTALADO EM PRUMADA DE ÁGUA - FORNECIMENTO E INSTALAÇÃO. AF_12/2014</v>
      </c>
      <c r="F213" s="90" t="str">
        <f aca="false">VLOOKUP(D213,IF(LEFT(D213,3)="AMM",COMPOSIÇÕES!B$1:E$3713,'BANCO DE DADOS ABRIL SERV'!B$2:F$14097),3,0)</f>
        <v>UN</v>
      </c>
      <c r="G213" s="90" t="n">
        <v>1</v>
      </c>
      <c r="H213" s="93" t="n">
        <f aca="false">VLOOKUP(D213,IF(LEFT(D213,3)="AMM",COMPOSIÇÕES!B$1:E$3713,'BANCO DE DADOS ABRIL SERV'!B$2:F$14097),4,0)</f>
        <v>49.33</v>
      </c>
      <c r="I213" s="94" t="n">
        <f aca="false">IF(M$2="OUTROS",TRUNC($H$213*(1+G$7),2),ROUND($H$213*(1+G$7),2))</f>
        <v>60.62</v>
      </c>
      <c r="J213" s="95" t="n">
        <f aca="false">IF(M$2="OUTROS",TRUNC($I$213*$G$213,2),ROUND($I$213*$G$213,2))</f>
        <v>60.62</v>
      </c>
      <c r="K213" s="80"/>
      <c r="M213" s="19"/>
      <c r="N213" s="19"/>
      <c r="O213" s="19"/>
      <c r="P213" s="19"/>
    </row>
    <row r="214" customFormat="false" ht="25.35" hidden="false" customHeight="false" outlineLevel="0" collapsed="false">
      <c r="B214" s="76"/>
      <c r="C214" s="89" t="s">
        <v>276</v>
      </c>
      <c r="D214" s="90" t="n">
        <v>89627</v>
      </c>
      <c r="E214" s="91" t="str">
        <f aca="false">VLOOKUP(D214,IF(LEFT(D214,3)="AMM",COMPOSIÇÕES!B$1:E$3713,'BANCO DE DADOS ABRIL SERV'!B$2:F$14097),2,0)</f>
        <v>TÊ DE REDUÇÃO, PVC, SOLDÁVEL, DN 50MM X 25MM, INSTALADO EM PRUMADA DE ÁGUA - FORNECIMENTO E INSTALAÇÃO. AF_12/2014</v>
      </c>
      <c r="F214" s="90" t="str">
        <f aca="false">VLOOKUP(D214,IF(LEFT(D214,3)="AMM",COMPOSIÇÕES!B$1:E$3713,'BANCO DE DADOS ABRIL SERV'!B$2:F$14097),3,0)</f>
        <v>UN</v>
      </c>
      <c r="G214" s="90" t="n">
        <v>4</v>
      </c>
      <c r="H214" s="93" t="n">
        <f aca="false">VLOOKUP(D214,IF(LEFT(D214,3)="AMM",COMPOSIÇÕES!B$1:E$3713,'BANCO DE DADOS ABRIL SERV'!B$2:F$14097),4,0)</f>
        <v>14.74</v>
      </c>
      <c r="I214" s="94" t="n">
        <f aca="false">IF(M$2="OUTROS",TRUNC($H$214*(1+G$7),2),ROUND($H$214*(1+G$7),2))</f>
        <v>18.11</v>
      </c>
      <c r="J214" s="95" t="n">
        <f aca="false">IF(M$2="OUTROS",TRUNC($I$214*$G$214,2),ROUND($I$214*$G$214,2))</f>
        <v>72.44</v>
      </c>
      <c r="K214" s="80"/>
      <c r="M214" s="19"/>
      <c r="N214" s="19"/>
      <c r="O214" s="19"/>
      <c r="P214" s="19"/>
    </row>
    <row r="215" customFormat="false" ht="25.35" hidden="false" customHeight="false" outlineLevel="0" collapsed="false">
      <c r="B215" s="76"/>
      <c r="C215" s="89" t="s">
        <v>277</v>
      </c>
      <c r="D215" s="90" t="n">
        <v>89632</v>
      </c>
      <c r="E215" s="91" t="str">
        <f aca="false">VLOOKUP(D215,IF(LEFT(D215,3)="AMM",COMPOSIÇÕES!B$1:E$3713,'BANCO DE DADOS ABRIL SERV'!B$2:F$14097),2,0)</f>
        <v>TE DE REDUÇÃO, PVC, SOLDÁVEL, DN 85MM X 60MM, INSTALADO EM PRUMADA DE ÁGUA - FORNECIMENTO E INSTALAÇÃO. AF_12/2014</v>
      </c>
      <c r="F215" s="90" t="str">
        <f aca="false">VLOOKUP(D215,IF(LEFT(D215,3)="AMM",COMPOSIÇÕES!B$1:E$3713,'BANCO DE DADOS ABRIL SERV'!B$2:F$14097),3,0)</f>
        <v>UN</v>
      </c>
      <c r="G215" s="90" t="n">
        <v>1</v>
      </c>
      <c r="H215" s="93" t="n">
        <f aca="false">VLOOKUP(D215,IF(LEFT(D215,3)="AMM",COMPOSIÇÕES!B$1:E$3713,'BANCO DE DADOS ABRIL SERV'!B$2:F$14097),4,0)</f>
        <v>70.21</v>
      </c>
      <c r="I215" s="94" t="n">
        <f aca="false">IF(M$2="OUTROS",TRUNC($H$215*(1+G$7),2),ROUND($H$215*(1+G$7),2))</f>
        <v>86.27</v>
      </c>
      <c r="J215" s="95" t="n">
        <f aca="false">IF(M$2="OUTROS",TRUNC($I$215*$G$215,2),ROUND($I$215*$G$215,2))</f>
        <v>86.27</v>
      </c>
      <c r="K215" s="80"/>
      <c r="M215" s="19"/>
      <c r="N215" s="19"/>
      <c r="O215" s="19"/>
      <c r="P215" s="19"/>
    </row>
    <row r="216" customFormat="false" ht="38.05" hidden="false" customHeight="false" outlineLevel="0" collapsed="false">
      <c r="B216" s="76"/>
      <c r="C216" s="89" t="s">
        <v>278</v>
      </c>
      <c r="D216" s="90" t="n">
        <v>94672</v>
      </c>
      <c r="E216" s="91" t="str">
        <f aca="false">VLOOKUP(D216,IF(LEFT(D216,3)="AMM",COMPOSIÇÕES!B$1:E$3713,'BANCO DE DADOS ABRIL SERV'!B$2:F$14097),2,0)</f>
        <v>JOELHO 90 GRAUS COM BUCHA DE LATÃO, PVC, SOLDÁVEL, DN  25 MM, X 3/4 INSTALADO EM RESERVAÇÃO DE ÁGUA DE EDIFICAÇÃO QUE POSSUA RESERVATÓRIO DE FIBRA/FIBROCIMENTO   FORNECIMENTO E INSTALAÇÃO. AF_06/2016</v>
      </c>
      <c r="F216" s="90" t="str">
        <f aca="false">VLOOKUP(D216,IF(LEFT(D216,3)="AMM",COMPOSIÇÕES!B$1:E$3713,'BANCO DE DADOS ABRIL SERV'!B$2:F$14097),3,0)</f>
        <v>UN</v>
      </c>
      <c r="G216" s="90" t="n">
        <v>8</v>
      </c>
      <c r="H216" s="93" t="n">
        <f aca="false">VLOOKUP(D216,IF(LEFT(D216,3)="AMM",COMPOSIÇÕES!B$1:E$3713,'BANCO DE DADOS ABRIL SERV'!B$2:F$14097),4,0)</f>
        <v>7.89</v>
      </c>
      <c r="I216" s="94" t="n">
        <f aca="false">IF(M$2="OUTROS",TRUNC($H$216*(1+G$7),2),ROUND($H$216*(1+G$7),2))</f>
        <v>9.7</v>
      </c>
      <c r="J216" s="95" t="n">
        <f aca="false">IF(M$2="OUTROS",TRUNC($I$216*$G$216,2),ROUND($I$216*$G$216,2))</f>
        <v>77.6</v>
      </c>
      <c r="K216" s="80"/>
      <c r="M216" s="19"/>
      <c r="N216" s="19"/>
      <c r="O216" s="19"/>
      <c r="P216" s="19"/>
    </row>
    <row r="217" customFormat="false" ht="25.35" hidden="false" customHeight="false" outlineLevel="0" collapsed="false">
      <c r="B217" s="76"/>
      <c r="C217" s="89" t="s">
        <v>279</v>
      </c>
      <c r="D217" s="90" t="n">
        <v>90373</v>
      </c>
      <c r="E217" s="91" t="str">
        <f aca="false">VLOOKUP(D217,IF(LEFT(D217,3)="AMM",COMPOSIÇÕES!B$1:E$3713,'BANCO DE DADOS ABRIL SERV'!B$2:F$14097),2,0)</f>
        <v>JOELHO 90 GRAUS COM BUCHA DE LATÃO, PVC, SOLDÁVEL, DN 25MM, X 1/2 INSTALADO EM RAMAL OU SUB-RAMAL DE ÁGUA - FORNECIMENTO E INSTALAÇÃO. AF_12/2014</v>
      </c>
      <c r="F217" s="90" t="str">
        <f aca="false">VLOOKUP(D217,IF(LEFT(D217,3)="AMM",COMPOSIÇÕES!B$1:E$3713,'BANCO DE DADOS ABRIL SERV'!B$2:F$14097),3,0)</f>
        <v>UN</v>
      </c>
      <c r="G217" s="90" t="n">
        <v>24</v>
      </c>
      <c r="H217" s="93" t="n">
        <f aca="false">VLOOKUP(D217,IF(LEFT(D217,3)="AMM",COMPOSIÇÕES!B$1:E$3713,'BANCO DE DADOS ABRIL SERV'!B$2:F$14097),4,0)</f>
        <v>10.41</v>
      </c>
      <c r="I217" s="94" t="n">
        <f aca="false">IF(M$2="OUTROS",TRUNC($H$217*(1+G$7),2),ROUND($H$217*(1+G$7),2))</f>
        <v>12.79</v>
      </c>
      <c r="J217" s="95" t="n">
        <f aca="false">IF(M$2="OUTROS",TRUNC($I$217*$G$217,2),ROUND($I$217*$G$217,2))</f>
        <v>306.96</v>
      </c>
      <c r="K217" s="80"/>
      <c r="M217" s="19"/>
      <c r="N217" s="19"/>
      <c r="O217" s="19"/>
      <c r="P217" s="19"/>
    </row>
    <row r="218" customFormat="false" ht="25.35" hidden="false" customHeight="false" outlineLevel="0" collapsed="false">
      <c r="B218" s="76"/>
      <c r="C218" s="89" t="s">
        <v>280</v>
      </c>
      <c r="D218" s="90" t="n">
        <v>89441</v>
      </c>
      <c r="E218" s="91" t="str">
        <f aca="false">VLOOKUP(D218,IF(LEFT(D218,3)="AMM",COMPOSIÇÕES!B$1:E$3713,'BANCO DE DADOS ABRIL SERV'!B$2:F$14097),2,0)</f>
        <v>TÊ COM BUCHA DE LATÃO NA BOLSA CENTRAL, PVC, SOLDÁVEL, DN 25MM X 1/2, INSTALADO EM RAMAL DE DISTRIBUIÇÃO DE ÁGUA - FORNECIMENTO E INSTALAÇÃO. AF_12/2014</v>
      </c>
      <c r="F218" s="90" t="str">
        <f aca="false">VLOOKUP(D218,IF(LEFT(D218,3)="AMM",COMPOSIÇÕES!B$1:E$3713,'BANCO DE DADOS ABRIL SERV'!B$2:F$14097),3,0)</f>
        <v>UN</v>
      </c>
      <c r="G218" s="90" t="n">
        <v>5</v>
      </c>
      <c r="H218" s="93" t="n">
        <f aca="false">VLOOKUP(D218,IF(LEFT(D218,3)="AMM",COMPOSIÇÕES!B$1:E$3713,'BANCO DE DADOS ABRIL SERV'!B$2:F$14097),4,0)</f>
        <v>11.63</v>
      </c>
      <c r="I218" s="94" t="n">
        <f aca="false">IF(M$2="OUTROS",TRUNC($H$218*(1+G$7),2),ROUND($H$218*(1+G$7),2))</f>
        <v>14.29</v>
      </c>
      <c r="J218" s="95" t="n">
        <f aca="false">IF(M$2="OUTROS",TRUNC($I$218*$G$218,2),ROUND($I$218*$G$218,2))</f>
        <v>71.45</v>
      </c>
      <c r="K218" s="80"/>
      <c r="M218" s="19"/>
      <c r="N218" s="19"/>
      <c r="O218" s="19"/>
      <c r="P218" s="19"/>
    </row>
    <row r="219" customFormat="false" ht="25.35" hidden="false" customHeight="false" outlineLevel="0" collapsed="false">
      <c r="B219" s="76"/>
      <c r="C219" s="89" t="s">
        <v>281</v>
      </c>
      <c r="D219" s="90" t="n">
        <v>89534</v>
      </c>
      <c r="E219" s="91" t="str">
        <f aca="false">VLOOKUP(D219,IF(LEFT(D219,3)="AMM",COMPOSIÇÕES!B$1:E$3713,'BANCO DE DADOS ABRIL SERV'!B$2:F$14097),2,0)</f>
        <v>LUVA SOLDÁVEL E COM ROSCA, PVC, SOLDÁVEL, DN 25MM X 3/4, INSTALADO EM PRUMADA DE ÁGUA - FORNECIMENTO E INSTALAÇÃO. AF_12/2014</v>
      </c>
      <c r="F219" s="90" t="str">
        <f aca="false">VLOOKUP(D219,IF(LEFT(D219,3)="AMM",COMPOSIÇÕES!B$1:E$3713,'BANCO DE DADOS ABRIL SERV'!B$2:F$14097),3,0)</f>
        <v>UN</v>
      </c>
      <c r="G219" s="90" t="n">
        <v>2</v>
      </c>
      <c r="H219" s="93" t="n">
        <f aca="false">VLOOKUP(D219,IF(LEFT(D219,3)="AMM",COMPOSIÇÕES!B$1:E$3713,'BANCO DE DADOS ABRIL SERV'!B$2:F$14097),4,0)</f>
        <v>3.42</v>
      </c>
      <c r="I219" s="94" t="n">
        <f aca="false">IF(M$2="OUTROS",TRUNC($H$219*(1+G$7),2),ROUND($H$219*(1+G$7),2))</f>
        <v>4.2</v>
      </c>
      <c r="J219" s="95" t="n">
        <f aca="false">IF(M$2="OUTROS",TRUNC($I$219*$G$219,2),ROUND($I$219*$G$219,2))</f>
        <v>8.4</v>
      </c>
      <c r="K219" s="80"/>
      <c r="M219" s="19"/>
      <c r="N219" s="19"/>
      <c r="O219" s="19"/>
      <c r="P219" s="19"/>
    </row>
    <row r="220" customFormat="false" ht="15" hidden="false" customHeight="false" outlineLevel="0" collapsed="false">
      <c r="B220" s="76"/>
      <c r="C220" s="89" t="s">
        <v>282</v>
      </c>
      <c r="D220" s="90" t="n">
        <v>86884</v>
      </c>
      <c r="E220" s="91" t="str">
        <f aca="false">VLOOKUP(D220,IF(LEFT(D220,3)="AMM",COMPOSIÇÕES!B$1:E$3713,'BANCO DE DADOS ABRIL SERV'!B$2:F$14097),2,0)</f>
        <v>ENGATE FLEXÍVEL EM PLÁSTICO BRANCO, 1/2" X 30CM - FORNECIMENTO E INSTALAÇÃO. AF_12/2013</v>
      </c>
      <c r="F220" s="90" t="str">
        <f aca="false">VLOOKUP(D220,IF(LEFT(D220,3)="AMM",COMPOSIÇÕES!B$1:E$3713,'BANCO DE DADOS ABRIL SERV'!B$2:F$14097),3,0)</f>
        <v>UN</v>
      </c>
      <c r="G220" s="90" t="n">
        <v>22</v>
      </c>
      <c r="H220" s="93" t="n">
        <f aca="false">VLOOKUP(D220,IF(LEFT(D220,3)="AMM",COMPOSIÇÕES!B$1:E$3713,'BANCO DE DADOS ABRIL SERV'!B$2:F$14097),4,0)</f>
        <v>7.65</v>
      </c>
      <c r="I220" s="94" t="n">
        <f aca="false">IF(M$2="OUTROS",TRUNC($H$220*(1+G$7),2),ROUND($H$220*(1+G$7),2))</f>
        <v>9.4</v>
      </c>
      <c r="J220" s="95" t="n">
        <f aca="false">IF(M$2="OUTROS",TRUNC($I$220*$G$220,2),ROUND($I$220*$G$220,2))</f>
        <v>206.8</v>
      </c>
      <c r="K220" s="80"/>
      <c r="M220" s="19"/>
      <c r="N220" s="19"/>
      <c r="O220" s="19"/>
      <c r="P220" s="19"/>
    </row>
    <row r="221" customFormat="false" ht="15.75" hidden="false" customHeight="true" outlineLevel="0" collapsed="false">
      <c r="C221" s="136" t="s">
        <v>283</v>
      </c>
      <c r="D221" s="136"/>
      <c r="E221" s="136"/>
      <c r="F221" s="136"/>
      <c r="G221" s="136"/>
      <c r="H221" s="136"/>
      <c r="I221" s="136"/>
      <c r="J221" s="136"/>
      <c r="K221" s="7" t="s">
        <v>240</v>
      </c>
      <c r="L221" s="8" t="n">
        <f aca="false">$C$221=$K$221</f>
        <v>0</v>
      </c>
    </row>
    <row r="222" customFormat="false" ht="15" hidden="false" customHeight="false" outlineLevel="0" collapsed="false">
      <c r="B222" s="76"/>
      <c r="C222" s="89" t="s">
        <v>284</v>
      </c>
      <c r="D222" s="90" t="str">
        <f aca="false">'COMP. HIDRO'!$B$117</f>
        <v>PMPG HID 009</v>
      </c>
      <c r="E222" s="91" t="str">
        <f aca="false">VLOOKUP(D222,IF(LEFT(D222,4)="PMPG",COMPOSIÇÕES!B$1:E$3713,'BANCO DE DADOS ABRIL SERV'!B$2:F$14097),2,0)</f>
        <v>ASSENTO SANITARIO DE PLASTICO, TIPO CONVENCIONAL - FORNECIMENTO E INSTALAÇÃO</v>
      </c>
      <c r="F222" s="90" t="str">
        <f aca="false">VLOOKUP(D222,IF(LEFT(D222,4)="PMPG",COMPOSIÇÕES!B$1:E$3713,'BANCO DE DADOS ABRIL SERV'!B$2:F$14097),3,0)</f>
        <v>UN</v>
      </c>
      <c r="G222" s="90" t="n">
        <v>10</v>
      </c>
      <c r="H222" s="93" t="n">
        <f aca="false">VLOOKUP(D222,IF(LEFT(D222,4)="PMPG",COMPOSIÇÕES!B$1:E$3713,'BANCO DE DADOS ABRIL SERV'!B$2:F$14097),4,0)</f>
        <v>26.02</v>
      </c>
      <c r="I222" s="94" t="n">
        <f aca="false">IF(M$2="OUTROS",TRUNC($H$222*(1+G$7),2),ROUND($H$222*(1+G$7),2))</f>
        <v>31.97</v>
      </c>
      <c r="J222" s="95" t="n">
        <f aca="false">IF(M$2="OUTROS",TRUNC($I$222*$G$222,2),ROUND($I$222*$G$222,2))</f>
        <v>319.7</v>
      </c>
      <c r="K222" s="80"/>
      <c r="M222" s="19"/>
      <c r="N222" s="19"/>
      <c r="O222" s="19"/>
      <c r="P222" s="19"/>
    </row>
    <row r="223" customFormat="false" ht="15" hidden="false" customHeight="false" outlineLevel="0" collapsed="false">
      <c r="B223" s="76"/>
      <c r="C223" s="89" t="s">
        <v>285</v>
      </c>
      <c r="D223" s="90" t="str">
        <f aca="false">'COMP. HIDRO'!$B$125</f>
        <v>PMPG HID 010</v>
      </c>
      <c r="E223" s="91" t="str">
        <f aca="false">VLOOKUP(D223,IF(LEFT(D223,4)="PMPG",COMPOSIÇÕES!B$1:E$3713,'BANCO DE DADOS ABRIL SERV'!B$2:F$14097),2,0)</f>
        <v>TOALHEIRO PLASTICO TIPO DISPENSER PARA PAPEL TOALHA INTERFOLHADO</v>
      </c>
      <c r="F223" s="90" t="str">
        <f aca="false">VLOOKUP(D223,IF(LEFT(D223,4)="PMPG",COMPOSIÇÕES!B$1:E$3713,'BANCO DE DADOS ABRIL SERV'!B$2:F$14097),3,0)</f>
        <v>UN</v>
      </c>
      <c r="G223" s="90" t="n">
        <v>8</v>
      </c>
      <c r="H223" s="93" t="n">
        <f aca="false">VLOOKUP(D223,IF(LEFT(D223,4)="PMPG",COMPOSIÇÕES!B$1:E$3713,'BANCO DE DADOS ABRIL SERV'!B$2:F$14097),4,0)</f>
        <v>51.85</v>
      </c>
      <c r="I223" s="94" t="n">
        <f aca="false">IF(M$2="OUTROS",TRUNC($H$223*(1+G$7),2),ROUND($H$223*(1+G$7),2))</f>
        <v>63.71</v>
      </c>
      <c r="J223" s="95" t="n">
        <f aca="false">IF(M$2="OUTROS",TRUNC($I$223*$G$223,2),ROUND($I$223*$G$223,2))</f>
        <v>509.68</v>
      </c>
      <c r="K223" s="80"/>
      <c r="M223" s="19"/>
      <c r="N223" s="19"/>
      <c r="O223" s="19"/>
      <c r="P223" s="19"/>
    </row>
    <row r="224" customFormat="false" ht="63.45" hidden="false" customHeight="false" outlineLevel="0" collapsed="false">
      <c r="B224" s="76"/>
      <c r="C224" s="89" t="s">
        <v>286</v>
      </c>
      <c r="D224" s="90" t="str">
        <f aca="false">'COMP. HIDRO'!$B$133</f>
        <v>PMPG HID 011</v>
      </c>
      <c r="E224" s="91" t="str">
        <f aca="false">VLOOKUP(D224,IF(LEFT(D224,4)="PMPG",COMPOSIÇÕES!B$1:E$3713,'BANCO DE DADOS ABRIL SERV'!B$2:F$14097),2,0)</f>
        <v>BANCADA PARA COZINHA EM AÇO INOX NAS DIMENSÕES 1,80X0,55M COM 01 CUBA EM AÇO INOX DE DIMENSÕES 0,50 X 0,45 X 0,35, INCLUSIVE TORNEIRA DE PRESSÃO PARA PIA LONGA DE PAREDE, SIFÃO PARA PIA E VÁLVULA DE ESCOAMENTO METÁLICA PARA PIA DE COZINHA, FIXADA SOBRE PAREDE DE ALVENARIA DE TIJOLO DE 1/2 VEZ ACABAMENTO EM AZULEJO CERAMICO ESMALTADO DE DIMENSÕES 150MM X 150MM COM REJUNTE DE COR BRANCO.</v>
      </c>
      <c r="F224" s="90" t="str">
        <f aca="false">VLOOKUP(D224,IF(LEFT(D224,4)="PMPG",COMPOSIÇÕES!B$1:E$3713,'BANCO DE DADOS ABRIL SERV'!B$2:F$14097),3,0)</f>
        <v>UN</v>
      </c>
      <c r="G224" s="90" t="n">
        <v>1</v>
      </c>
      <c r="H224" s="93" t="n">
        <f aca="false">VLOOKUP(D224,IF(LEFT(D224,4)="PMPG",COMPOSIÇÕES!B$1:E$3713,'BANCO DE DADOS ABRIL SERV'!B$2:F$14097),4,0)</f>
        <v>784.64</v>
      </c>
      <c r="I224" s="94" t="n">
        <f aca="false">IF(M$2="OUTROS",TRUNC($H$224*(1+G$7),2),ROUND($H$224*(1+G$7),2))</f>
        <v>964.17</v>
      </c>
      <c r="J224" s="95" t="n">
        <f aca="false">IF(M$2="OUTROS",TRUNC($I$224*$G$224,2),ROUND($I$224*$G$224,2))</f>
        <v>964.17</v>
      </c>
      <c r="K224" s="80"/>
      <c r="M224" s="19"/>
      <c r="N224" s="19"/>
      <c r="O224" s="19"/>
      <c r="P224" s="19"/>
    </row>
    <row r="225" customFormat="false" ht="63.45" hidden="false" customHeight="false" outlineLevel="0" collapsed="false">
      <c r="B225" s="76"/>
      <c r="C225" s="89" t="s">
        <v>287</v>
      </c>
      <c r="D225" s="90" t="str">
        <f aca="false">'COMP. HIDRO'!$B$146</f>
        <v>PMPG HID 012</v>
      </c>
      <c r="E225" s="91" t="str">
        <f aca="false">VLOOKUP(D225,IF(LEFT(D225,4)="PMPG",COMPOSIÇÕES!B$1:E$3713,'BANCO DE DADOS ABRIL SERV'!B$2:F$14097),2,0)</f>
        <v>BANCADA PARA COZINHA EM AÇO INOX NAS DIMENSÕES 2,00X0,55M COM 01 CUBA EM AÇO INOX DE DIMENSÕES 0,80 X 0,60 X 0,50, INCLUSIVE TORNEIRA DE PRESSÃO PARA PIA LONGA DE PAREDE, SIFÃO PARA PIA E VÁLVULA DE ESCOAMENTO METÁLICA PARA PIA DE COZINHA, FIXADA SOBRE PAREDE DE ALVENARIA DE TIJOLO DE 1/2 VEZ ACABAMENTO EM AZULEJO CERAMICO ESMALTADO DE DIMENSÕES 150MM X 150MM COM REJUNTE DE COR BRANCO.</v>
      </c>
      <c r="F225" s="90" t="str">
        <f aca="false">VLOOKUP(D225,IF(LEFT(D225,4)="PMPG",COMPOSIÇÕES!B$1:E$3713,'BANCO DE DADOS ABRIL SERV'!B$2:F$14097),3,0)</f>
        <v>UN</v>
      </c>
      <c r="G225" s="90" t="n">
        <v>1</v>
      </c>
      <c r="H225" s="93" t="n">
        <f aca="false">VLOOKUP(D225,IF(LEFT(D225,4)="PMPG",COMPOSIÇÕES!B$1:E$3713,'BANCO DE DADOS ABRIL SERV'!B$2:F$14097),4,0)</f>
        <v>922.62</v>
      </c>
      <c r="I225" s="94" t="n">
        <f aca="false">IF(M$2="OUTROS",TRUNC($H$225*(1+G$7),2),ROUND($H$225*(1+G$7),2))</f>
        <v>1133.72</v>
      </c>
      <c r="J225" s="95" t="n">
        <f aca="false">IF(M$2="OUTROS",TRUNC($I$225*$G$225,2),ROUND($I$225*$G$225,2))</f>
        <v>1133.72</v>
      </c>
      <c r="K225" s="80"/>
      <c r="M225" s="19"/>
      <c r="N225" s="19"/>
      <c r="O225" s="19"/>
      <c r="P225" s="19"/>
    </row>
    <row r="226" customFormat="false" ht="63.45" hidden="false" customHeight="false" outlineLevel="0" collapsed="false">
      <c r="B226" s="76"/>
      <c r="C226" s="89" t="s">
        <v>288</v>
      </c>
      <c r="D226" s="90" t="str">
        <f aca="false">'COMP. HIDRO'!$B$159</f>
        <v>PMPG HID 013</v>
      </c>
      <c r="E226" s="91" t="str">
        <f aca="false">VLOOKUP(D226,IF(LEFT(D226,4)="PMPG",COMPOSIÇÕES!B$1:E$3713,'BANCO DE DADOS ABRIL SERV'!B$2:F$14097),2,0)</f>
        <v>BANCADA PARA COZINHA EM AÇO INOX NAS DIMENSÕES 2,41X0,60M COM 02 CUBA EM AÇO INOX DE DIMENSÕES 0,50 X 0,45 X 0,35, INCLUSIVE TORNEIRA DE PRESSÃO PARA PIA LONGA DE PAREDE, SIFÃO PARA PIA E VÁLVULA DE ESCOAMENTO METÁLICA PARA PIA DE COZINHA, FIXADA SOBRE PAREDE DE ALVENARIA DE TIJOLO DE 1/2 VEZ ACABAMENTO EM AZULEJO CERAMICO ESMALTADO DE DIMENSÕES 150MM X 150MM COM REJUNTE DE COR BRANCO.</v>
      </c>
      <c r="F226" s="90" t="str">
        <f aca="false">VLOOKUP(D226,IF(LEFT(D226,4)="PMPG",COMPOSIÇÕES!B$1:E$3713,'BANCO DE DADOS ABRIL SERV'!B$2:F$14097),3,0)</f>
        <v>UN</v>
      </c>
      <c r="G226" s="90" t="n">
        <v>1</v>
      </c>
      <c r="H226" s="93" t="n">
        <f aca="false">VLOOKUP(D226,IF(LEFT(D226,4)="PMPG",COMPOSIÇÕES!B$1:E$3713,'BANCO DE DADOS ABRIL SERV'!B$2:F$14097),4,0)</f>
        <v>831.44</v>
      </c>
      <c r="I226" s="94" t="n">
        <f aca="false">IF(M$2="OUTROS",TRUNC($H$226*(1+G$7),2),ROUND($H$226*(1+G$7),2))</f>
        <v>1021.67</v>
      </c>
      <c r="J226" s="95" t="n">
        <f aca="false">IF(M$2="OUTROS",TRUNC($I$226*$G$226,2),ROUND($I$226*$G$226,2))</f>
        <v>1021.67</v>
      </c>
      <c r="K226" s="80"/>
      <c r="M226" s="19"/>
      <c r="N226" s="19"/>
      <c r="O226" s="19"/>
      <c r="P226" s="19"/>
    </row>
    <row r="227" customFormat="false" ht="15" hidden="false" customHeight="false" outlineLevel="0" collapsed="false">
      <c r="B227" s="76"/>
      <c r="C227" s="89" t="s">
        <v>289</v>
      </c>
      <c r="D227" s="90" t="str">
        <f aca="false">'COMP. HIDRO'!$B$172</f>
        <v>PMPG HID 014</v>
      </c>
      <c r="E227" s="91" t="str">
        <f aca="false">VLOOKUP(D227,IF(LEFT(D227,4)="PMPG",COMPOSIÇÕES!B$1:E$3713,'BANCO DE DADOS ABRIL SERV'!B$2:F$14097),2,0)</f>
        <v>FORNECIMENTO E INSTALAÇÃO DE CHUVEIRO LAVA-OLHOS DE EMERGÊNCIA EM AÇO </v>
      </c>
      <c r="F227" s="90" t="str">
        <f aca="false">VLOOKUP(D227,IF(LEFT(D227,4)="PMPG",COMPOSIÇÕES!B$1:E$3713,'BANCO DE DADOS ABRIL SERV'!B$2:F$14097),3,0)</f>
        <v>UN</v>
      </c>
      <c r="G227" s="90" t="n">
        <v>1</v>
      </c>
      <c r="H227" s="93" t="n">
        <f aca="false">VLOOKUP(D227,IF(LEFT(D227,4)="PMPG",COMPOSIÇÕES!B$1:E$3713,'BANCO DE DADOS ABRIL SERV'!B$2:F$14097),4,0)</f>
        <v>1805.36</v>
      </c>
      <c r="I227" s="94" t="n">
        <f aca="false">IF(M$2="OUTROS",TRUNC($H$227*(1+G$7),2),ROUND($H$227*(1+G$7),2))</f>
        <v>2218.43</v>
      </c>
      <c r="J227" s="95" t="n">
        <f aca="false">IF(M$2="OUTROS",TRUNC($I$227*$G$227,2),ROUND($I$227*$G$227,2))</f>
        <v>2218.43</v>
      </c>
      <c r="K227" s="80"/>
      <c r="M227" s="19"/>
      <c r="N227" s="19"/>
      <c r="O227" s="19"/>
      <c r="P227" s="19"/>
    </row>
    <row r="228" customFormat="false" ht="25.35" hidden="false" customHeight="false" outlineLevel="0" collapsed="false">
      <c r="B228" s="76"/>
      <c r="C228" s="89" t="s">
        <v>290</v>
      </c>
      <c r="D228" s="90" t="n">
        <v>95470</v>
      </c>
      <c r="E228" s="91" t="str">
        <f aca="false">VLOOKUP(D228,IF(LEFT(D228,3)="AMM",COMPOSIÇÕES!B$1:E$3713,'BANCO DE DADOS ABRIL SERV'!B$2:F$14097),2,0)</f>
        <v>VASO SANITARIO SIFONADO CONVENCIONAL COM LOUÇA BRANCA, INCLUSO CONJUNTO DE LIGAÇÃO PARA BACIA SANITÁRIA AJUSTÁVEL - FORNECIMENTO E INSTALAÇÃO. AF_10/2016</v>
      </c>
      <c r="F228" s="90" t="str">
        <f aca="false">VLOOKUP(D228,IF(LEFT(D228,3)="AMM",COMPOSIÇÕES!B$1:E$3713,'BANCO DE DADOS ABRIL SERV'!B$2:F$14097),3,0)</f>
        <v>UN</v>
      </c>
      <c r="G228" s="90" t="n">
        <v>8</v>
      </c>
      <c r="H228" s="93" t="n">
        <f aca="false">VLOOKUP(D228,IF(LEFT(D228,3)="AMM",COMPOSIÇÕES!B$1:E$3713,'BANCO DE DADOS ABRIL SERV'!B$2:F$14097),4,0)</f>
        <v>172.24</v>
      </c>
      <c r="I228" s="94" t="n">
        <f aca="false">IF(M$2="OUTROS",TRUNC($H$228*(1+G$7),2),ROUND($H$228*(1+G$7),2))</f>
        <v>211.65</v>
      </c>
      <c r="J228" s="95" t="n">
        <f aca="false">IF(M$2="OUTROS",TRUNC($I$228*$G$228,2),ROUND($I$228*$G$228,2))</f>
        <v>1693.2</v>
      </c>
      <c r="K228" s="80"/>
      <c r="M228" s="19"/>
      <c r="N228" s="19"/>
      <c r="O228" s="19"/>
      <c r="P228" s="19"/>
    </row>
    <row r="229" customFormat="false" ht="38.05" hidden="false" customHeight="false" outlineLevel="0" collapsed="false">
      <c r="B229" s="76"/>
      <c r="C229" s="89" t="s">
        <v>291</v>
      </c>
      <c r="D229" s="90" t="s">
        <v>292</v>
      </c>
      <c r="E229" s="91" t="str">
        <f aca="false">VLOOKUP(D229,IF(LEFT(D229,3)="AMM",COMPOSIÇÕES!B$1:E$3713,'BANCO DE DADOS ABRIL SERV'!B$2:F$14097),2,0)</f>
        <v>MICTORIO SIFONADO DE LOUCA BRANCA COM PERTENCES, COM REGISTRO DE PRESSAO 1/2" COM CANOPLA CROMADA ACABAMENTO SIMPLES E CONJUNTO PARA FIXACAO  - FORNECIMENTO E INSTALACAO</v>
      </c>
      <c r="F229" s="90" t="str">
        <f aca="false">VLOOKUP(D229,IF(LEFT(D229,3)="AMM",COMPOSIÇÕES!B$1:E$3713,'BANCO DE DADOS ABRIL SERV'!B$2:F$14097),3,0)</f>
        <v>UN</v>
      </c>
      <c r="G229" s="90" t="n">
        <v>2</v>
      </c>
      <c r="H229" s="93" t="n">
        <f aca="false">VLOOKUP(D229,IF(LEFT(D229,3)="AMM",COMPOSIÇÕES!B$1:E$3713,'BANCO DE DADOS ABRIL SERV'!B$2:F$14097),4,0)</f>
        <v>453.52</v>
      </c>
      <c r="I229" s="94" t="n">
        <f aca="false">IF(M$2="OUTROS",TRUNC($H$229*(1+G$7),2),ROUND($H$229*(1+G$7),2))</f>
        <v>557.29</v>
      </c>
      <c r="J229" s="95" t="n">
        <f aca="false">IF(M$2="OUTROS",TRUNC($I$229*$G$229,2),ROUND($I$229*$G$229,2))</f>
        <v>1114.58</v>
      </c>
      <c r="K229" s="80"/>
      <c r="M229" s="19"/>
      <c r="N229" s="19"/>
      <c r="O229" s="19"/>
      <c r="P229" s="19"/>
    </row>
    <row r="230" customFormat="false" ht="25.35" hidden="false" customHeight="false" outlineLevel="0" collapsed="false">
      <c r="B230" s="76"/>
      <c r="C230" s="89" t="s">
        <v>293</v>
      </c>
      <c r="D230" s="90" t="n">
        <v>99635</v>
      </c>
      <c r="E230" s="91" t="str">
        <f aca="false">VLOOKUP(D230,IF(LEFT(D230,3)="AMM",COMPOSIÇÕES!B$1:E$3713,'BANCO DE DADOS ABRIL SERV'!B$2:F$14097),2,0)</f>
        <v>VÁLVULA DE DESCARGA METÁLICA, BASE 1 1/2 ", ACABAMENTO METALICO CROMADO - FORNECIMENTO E INSTALAÇÃO. AF_01/2019</v>
      </c>
      <c r="F230" s="90" t="str">
        <f aca="false">VLOOKUP(D230,IF(LEFT(D230,3)="AMM",COMPOSIÇÕES!B$1:E$3713,'BANCO DE DADOS ABRIL SERV'!B$2:F$14097),3,0)</f>
        <v>UN</v>
      </c>
      <c r="G230" s="90" t="n">
        <v>8</v>
      </c>
      <c r="H230" s="93" t="n">
        <f aca="false">VLOOKUP(D230,IF(LEFT(D230,3)="AMM",COMPOSIÇÕES!B$1:E$3713,'BANCO DE DADOS ABRIL SERV'!B$2:F$14097),4,0)</f>
        <v>198.6</v>
      </c>
      <c r="I230" s="94" t="n">
        <f aca="false">IF(M$2="OUTROS",TRUNC($H$230*(1+G$7),2),ROUND($H$230*(1+G$7),2))</f>
        <v>244.04</v>
      </c>
      <c r="J230" s="95" t="n">
        <f aca="false">IF(M$2="OUTROS",TRUNC($I$230*$G$230,2),ROUND($I$230*$G$230,2))</f>
        <v>1952.32</v>
      </c>
      <c r="K230" s="80"/>
      <c r="M230" s="19"/>
      <c r="N230" s="19"/>
      <c r="O230" s="19"/>
      <c r="P230" s="19"/>
    </row>
    <row r="231" customFormat="false" ht="25.35" hidden="false" customHeight="false" outlineLevel="0" collapsed="false">
      <c r="B231" s="76"/>
      <c r="C231" s="89" t="s">
        <v>294</v>
      </c>
      <c r="D231" s="90" t="n">
        <v>86901</v>
      </c>
      <c r="E231" s="91" t="str">
        <f aca="false">VLOOKUP(D231,IF(LEFT(D231,3)="AMM",COMPOSIÇÕES!B$1:E$3713,'BANCO DE DADOS ABRIL SERV'!B$2:F$14097),2,0)</f>
        <v>CUBA DE EMBUTIR OVAL EM LOUÇA BRANCA, 35 X 50CM OU EQUIVALENTE - FORNECIMENTO E INSTALAÇÃO. AF_12/2013</v>
      </c>
      <c r="F231" s="90" t="str">
        <f aca="false">VLOOKUP(D231,IF(LEFT(D231,3)="AMM",COMPOSIÇÕES!B$1:E$3713,'BANCO DE DADOS ABRIL SERV'!B$2:F$14097),3,0)</f>
        <v>UN</v>
      </c>
      <c r="G231" s="90" t="n">
        <v>8</v>
      </c>
      <c r="H231" s="93" t="n">
        <f aca="false">VLOOKUP(D231,IF(LEFT(D231,3)="AMM",COMPOSIÇÕES!B$1:E$3713,'BANCO DE DADOS ABRIL SERV'!B$2:F$14097),4,0)</f>
        <v>103.55</v>
      </c>
      <c r="I231" s="94" t="n">
        <f aca="false">IF(M$2="OUTROS",TRUNC($H$231*(1+G$7),2),ROUND($H$231*(1+G$7),2))</f>
        <v>127.24</v>
      </c>
      <c r="J231" s="95" t="n">
        <f aca="false">IF(M$2="OUTROS",TRUNC($I$231*$G$231,2),ROUND($I$231*$G$231,2))</f>
        <v>1017.92</v>
      </c>
      <c r="K231" s="80"/>
      <c r="M231" s="19"/>
      <c r="N231" s="19"/>
      <c r="O231" s="19"/>
      <c r="P231" s="19"/>
    </row>
    <row r="232" customFormat="false" ht="25.35" hidden="false" customHeight="false" outlineLevel="0" collapsed="false">
      <c r="B232" s="76"/>
      <c r="C232" s="89" t="s">
        <v>295</v>
      </c>
      <c r="D232" s="90" t="n">
        <v>86906</v>
      </c>
      <c r="E232" s="91" t="str">
        <f aca="false">VLOOKUP(D232,IF(LEFT(D232,3)="AMM",COMPOSIÇÕES!B$1:E$3713,'BANCO DE DADOS ABRIL SERV'!B$2:F$14097),2,0)</f>
        <v>TORNEIRA CROMADA DE MESA, 1/2" OU 3/4", PARA LAVATÓRIO, PADRÃO POPULAR - FORNECIMENTO E INSTALAÇÃO. AF_12/2013</v>
      </c>
      <c r="F232" s="90" t="str">
        <f aca="false">VLOOKUP(D232,IF(LEFT(D232,3)="AMM",COMPOSIÇÕES!B$1:E$3713,'BANCO DE DADOS ABRIL SERV'!B$2:F$14097),3,0)</f>
        <v>UN</v>
      </c>
      <c r="G232" s="90" t="n">
        <v>8</v>
      </c>
      <c r="H232" s="93" t="n">
        <f aca="false">VLOOKUP(D232,IF(LEFT(D232,3)="AMM",COMPOSIÇÕES!B$1:E$3713,'BANCO DE DADOS ABRIL SERV'!B$2:F$14097),4,0)</f>
        <v>49.3</v>
      </c>
      <c r="I232" s="94" t="n">
        <f aca="false">IF(M$2="OUTROS",TRUNC($H$232*(1+G$7),2),ROUND($H$232*(1+G$7),2))</f>
        <v>60.58</v>
      </c>
      <c r="J232" s="95" t="n">
        <f aca="false">IF(M$2="OUTROS",TRUNC($I$232*$G$232,2),ROUND($I$232*$G$232,2))</f>
        <v>484.64</v>
      </c>
      <c r="K232" s="80"/>
      <c r="M232" s="19"/>
      <c r="N232" s="19"/>
      <c r="O232" s="19"/>
      <c r="P232" s="19"/>
    </row>
    <row r="233" customFormat="false" ht="15" hidden="false" customHeight="false" outlineLevel="0" collapsed="false">
      <c r="B233" s="76"/>
      <c r="C233" s="89" t="s">
        <v>296</v>
      </c>
      <c r="D233" s="90" t="n">
        <v>9535</v>
      </c>
      <c r="E233" s="91" t="str">
        <f aca="false">VLOOKUP(D233,IF(LEFT(D233,3)="AMM",COMPOSIÇÕES!B$1:E$3713,'BANCO DE DADOS ABRIL SERV'!B$2:F$14097),2,0)</f>
        <v>CHUVEIRO ELETRICO COMUM CORPO PLASTICO TIPO DUCHA, FORNECIMENTO E INSTALACAO</v>
      </c>
      <c r="F233" s="90" t="str">
        <f aca="false">VLOOKUP(D233,IF(LEFT(D233,3)="AMM",COMPOSIÇÕES!B$1:E$3713,'BANCO DE DADOS ABRIL SERV'!B$2:F$14097),3,0)</f>
        <v>UN</v>
      </c>
      <c r="G233" s="90" t="n">
        <v>2</v>
      </c>
      <c r="H233" s="93" t="n">
        <f aca="false">VLOOKUP(D233,IF(LEFT(D233,3)="AMM",COMPOSIÇÕES!B$1:E$3713,'BANCO DE DADOS ABRIL SERV'!B$2:F$14097),4,0)</f>
        <v>73.09</v>
      </c>
      <c r="I233" s="94" t="n">
        <f aca="false">IF(M$2="OUTROS",TRUNC($H$233*(1+G$7),2),ROUND($H$233*(1+G$7),2))</f>
        <v>89.81</v>
      </c>
      <c r="J233" s="95" t="n">
        <f aca="false">IF(M$2="OUTROS",TRUNC($I$233*$G$233,2),ROUND($I$233*$G$233,2))</f>
        <v>179.62</v>
      </c>
      <c r="K233" s="80"/>
      <c r="M233" s="19"/>
      <c r="N233" s="19"/>
      <c r="O233" s="19"/>
      <c r="P233" s="19"/>
    </row>
    <row r="234" customFormat="false" ht="25.35" hidden="false" customHeight="false" outlineLevel="0" collapsed="false">
      <c r="B234" s="76"/>
      <c r="C234" s="89" t="s">
        <v>297</v>
      </c>
      <c r="D234" s="90" t="n">
        <v>89985</v>
      </c>
      <c r="E234" s="91" t="str">
        <f aca="false">VLOOKUP(D234,IF(LEFT(D234,3)="AMM",COMPOSIÇÕES!B$1:E$3713,'BANCO DE DADOS ABRIL SERV'!B$2:F$14097),2,0)</f>
        <v>REGISTRO DE PRESSÃO BRUTO, LATÃO, ROSCÁVEL, 3/4", COM ACABAMENTO E CANOPLA CROMADOS. FORNECIDO E INSTALADO EM RAMAL DE ÁGUA. AF_12/2014</v>
      </c>
      <c r="F234" s="90" t="str">
        <f aca="false">VLOOKUP(D234,IF(LEFT(D234,3)="AMM",COMPOSIÇÕES!B$1:E$3713,'BANCO DE DADOS ABRIL SERV'!B$2:F$14097),3,0)</f>
        <v>UN</v>
      </c>
      <c r="G234" s="90" t="n">
        <v>2</v>
      </c>
      <c r="H234" s="93" t="n">
        <f aca="false">VLOOKUP(D234,IF(LEFT(D234,3)="AMM",COMPOSIÇÕES!B$1:E$3713,'BANCO DE DADOS ABRIL SERV'!B$2:F$14097),4,0)</f>
        <v>59.65</v>
      </c>
      <c r="I234" s="94" t="n">
        <f aca="false">IF(M$2="OUTROS",TRUNC($H$234*(1+G$7),2),ROUND($H$234*(1+G$7),2))</f>
        <v>73.3</v>
      </c>
      <c r="J234" s="95" t="n">
        <f aca="false">IF(M$2="OUTROS",TRUNC($I$234*$G$234,2),ROUND($I$234*$G$234,2))</f>
        <v>146.6</v>
      </c>
      <c r="K234" s="80"/>
      <c r="M234" s="19"/>
      <c r="N234" s="19"/>
      <c r="O234" s="19"/>
      <c r="P234" s="19"/>
    </row>
    <row r="235" customFormat="false" ht="38.05" hidden="false" customHeight="false" outlineLevel="0" collapsed="false">
      <c r="B235" s="76"/>
      <c r="C235" s="89" t="s">
        <v>298</v>
      </c>
      <c r="D235" s="90" t="n">
        <v>94500</v>
      </c>
      <c r="E235" s="91" t="str">
        <f aca="false">VLOOKUP(D235,IF(LEFT(D235,3)="AMM",COMPOSIÇÕES!B$1:E$3713,'BANCO DE DADOS ABRIL SERV'!B$2:F$14097),2,0)</f>
        <v>REGISTRO DE GAVETA BRUTO, LATÃO, ROSCÁVEL, 3, INSTALADO EM RESERVAÇÃO DE ÁGUA DE EDIFICAÇÃO QUE POSSUA RESERVATÓRIO DE FIBRA/FIBROCIMENTO  FORNECIMENTO E INSTALAÇÃO. AF_06/2016</v>
      </c>
      <c r="F235" s="90" t="str">
        <f aca="false">VLOOKUP(D235,IF(LEFT(D235,3)="AMM",COMPOSIÇÕES!B$1:E$3713,'BANCO DE DADOS ABRIL SERV'!B$2:F$14097),3,0)</f>
        <v>UN</v>
      </c>
      <c r="G235" s="90" t="n">
        <v>1</v>
      </c>
      <c r="H235" s="93" t="n">
        <f aca="false">VLOOKUP(D235,IF(LEFT(D235,3)="AMM",COMPOSIÇÕES!B$1:E$3713,'BANCO DE DADOS ABRIL SERV'!B$2:F$14097),4,0)</f>
        <v>236.96</v>
      </c>
      <c r="I235" s="94" t="n">
        <f aca="false">IF(M$2="OUTROS",TRUNC($H$235*(1+G$7),2),ROUND($H$235*(1+G$7),2))</f>
        <v>291.18</v>
      </c>
      <c r="J235" s="95" t="n">
        <f aca="false">IF(M$2="OUTROS",TRUNC($I$235*$G$235,2),ROUND($I$235*$G$235,2))</f>
        <v>291.18</v>
      </c>
      <c r="K235" s="80"/>
      <c r="M235" s="19"/>
      <c r="N235" s="19"/>
      <c r="O235" s="19"/>
      <c r="P235" s="19"/>
    </row>
    <row r="236" customFormat="false" ht="38.05" hidden="false" customHeight="false" outlineLevel="0" collapsed="false">
      <c r="B236" s="76"/>
      <c r="C236" s="89" t="s">
        <v>299</v>
      </c>
      <c r="D236" s="90" t="n">
        <v>94794</v>
      </c>
      <c r="E236" s="91" t="str">
        <f aca="false">VLOOKUP(D236,IF(LEFT(D236,3)="AMM",COMPOSIÇÕES!B$1:E$3713,'BANCO DE DADOS ABRIL SERV'!B$2:F$14097),2,0)</f>
        <v>REGISTRO DE GAVETA BRUTO, LATÃO, ROSCÁVEL, 1 1/2, COM ACABAMENTO E CANOPLA CROMADOS, INSTALADO EM RESERVAÇÃO DE ÁGUA DE EDIFICAÇÃO QUE POSSUA RESERVATÓRIO DE FIBRA/FIBROCIMENTO  FORNECIMENTO E INSTALAÇÃO. AF_06/2016</v>
      </c>
      <c r="F236" s="90" t="str">
        <f aca="false">VLOOKUP(D236,IF(LEFT(D236,3)="AMM",COMPOSIÇÕES!B$1:E$3713,'BANCO DE DADOS ABRIL SERV'!B$2:F$14097),3,0)</f>
        <v>UN</v>
      </c>
      <c r="G236" s="90" t="n">
        <v>6</v>
      </c>
      <c r="H236" s="93" t="n">
        <f aca="false">VLOOKUP(D236,IF(LEFT(D236,3)="AMM",COMPOSIÇÕES!B$1:E$3713,'BANCO DE DADOS ABRIL SERV'!B$2:F$14097),4,0)</f>
        <v>122.45</v>
      </c>
      <c r="I236" s="94" t="n">
        <f aca="false">IF(M$2="OUTROS",TRUNC($H$236*(1+G$7),2),ROUND($H$236*(1+G$7),2))</f>
        <v>150.47</v>
      </c>
      <c r="J236" s="95" t="n">
        <f aca="false">IF(M$2="OUTROS",TRUNC($I$236*$G$236,2),ROUND($I$236*$G$236,2))</f>
        <v>902.82</v>
      </c>
      <c r="K236" s="80"/>
      <c r="M236" s="19"/>
      <c r="N236" s="19"/>
      <c r="O236" s="19"/>
      <c r="P236" s="19"/>
    </row>
    <row r="237" customFormat="false" ht="25.35" hidden="false" customHeight="false" outlineLevel="0" collapsed="false">
      <c r="B237" s="76"/>
      <c r="C237" s="89" t="s">
        <v>300</v>
      </c>
      <c r="D237" s="90" t="n">
        <v>89353</v>
      </c>
      <c r="E237" s="91" t="str">
        <f aca="false">VLOOKUP(D237,IF(LEFT(D237,3)="AMM",COMPOSIÇÕES!B$1:E$3713,'BANCO DE DADOS ABRIL SERV'!B$2:F$14097),2,0)</f>
        <v>REGISTRO DE GAVETA BRUTO, LATÃO, ROSCÁVEL, 3/4", FORNECIDO E INSTALADO EM RAMAL DE ÁGUA. AF_12/2014</v>
      </c>
      <c r="F237" s="90" t="str">
        <f aca="false">VLOOKUP(D237,IF(LEFT(D237,3)="AMM",COMPOSIÇÕES!B$1:E$3713,'BANCO DE DADOS ABRIL SERV'!B$2:F$14097),3,0)</f>
        <v>UN</v>
      </c>
      <c r="G237" s="90" t="n">
        <v>1</v>
      </c>
      <c r="H237" s="93" t="n">
        <f aca="false">VLOOKUP(D237,IF(LEFT(D237,3)="AMM",COMPOSIÇÕES!B$1:E$3713,'BANCO DE DADOS ABRIL SERV'!B$2:F$14097),4,0)</f>
        <v>28.96</v>
      </c>
      <c r="I237" s="94" t="n">
        <f aca="false">IF(M$2="OUTROS",TRUNC($H$237*(1+G$7),2),ROUND($H$237*(1+G$7),2))</f>
        <v>35.59</v>
      </c>
      <c r="J237" s="95" t="n">
        <f aca="false">IF(M$2="OUTROS",TRUNC($I$237*$G$237,2),ROUND($I$237*$G$237,2))</f>
        <v>35.59</v>
      </c>
      <c r="K237" s="80"/>
      <c r="M237" s="19"/>
      <c r="N237" s="19"/>
      <c r="O237" s="19"/>
      <c r="P237" s="19"/>
    </row>
    <row r="238" customFormat="false" ht="25.35" hidden="false" customHeight="false" outlineLevel="0" collapsed="false">
      <c r="B238" s="76"/>
      <c r="C238" s="89" t="s">
        <v>301</v>
      </c>
      <c r="D238" s="90" t="n">
        <v>89985</v>
      </c>
      <c r="E238" s="91" t="str">
        <f aca="false">VLOOKUP(D238,IF(LEFT(D238,3)="AMM",COMPOSIÇÕES!B$1:E$3713,'BANCO DE DADOS ABRIL SERV'!B$2:F$14097),2,0)</f>
        <v>REGISTRO DE PRESSÃO BRUTO, LATÃO, ROSCÁVEL, 3/4", COM ACABAMENTO E CANOPLA CROMADOS. FORNECIDO E INSTALADO EM RAMAL DE ÁGUA. AF_12/2014</v>
      </c>
      <c r="F238" s="90" t="str">
        <f aca="false">VLOOKUP(D238,IF(LEFT(D238,3)="AMM",COMPOSIÇÕES!B$1:E$3713,'BANCO DE DADOS ABRIL SERV'!B$2:F$14097),3,0)</f>
        <v>UN</v>
      </c>
      <c r="G238" s="90" t="n">
        <v>10</v>
      </c>
      <c r="H238" s="93" t="n">
        <f aca="false">VLOOKUP(D238,IF(LEFT(D238,3)="AMM",COMPOSIÇÕES!B$1:E$3713,'BANCO DE DADOS ABRIL SERV'!B$2:F$14097),4,0)</f>
        <v>59.65</v>
      </c>
      <c r="I238" s="94" t="n">
        <f aca="false">IF(M$2="OUTROS",TRUNC($H$238*(1+G$7),2),ROUND($H$238*(1+G$7),2))</f>
        <v>73.3</v>
      </c>
      <c r="J238" s="95" t="n">
        <f aca="false">IF(M$2="OUTROS",TRUNC($I$238*$G$238,2),ROUND($I$238*$G$238,2))</f>
        <v>733</v>
      </c>
      <c r="K238" s="80"/>
      <c r="M238" s="19"/>
      <c r="N238" s="19"/>
      <c r="O238" s="19"/>
      <c r="P238" s="19"/>
    </row>
    <row r="239" customFormat="false" ht="38.05" hidden="false" customHeight="false" outlineLevel="0" collapsed="false">
      <c r="B239" s="76"/>
      <c r="C239" s="89" t="s">
        <v>302</v>
      </c>
      <c r="D239" s="90" t="n">
        <v>86942</v>
      </c>
      <c r="E239" s="91" t="str">
        <f aca="false">VLOOKUP(D239,IF(LEFT(D239,3)="AMM",COMPOSIÇÕES!B$1:E$3713,'BANCO DE DADOS ABRIL SERV'!B$2:F$14097),2,0)</f>
        <v>LAVATÓRIO LOUÇA BRANCA SUSPENSO, 29,5 X 39CM OU EQUIVALENTE, PADRÃO POPULAR, INCLUSO SIFÃO TIPO GARRAFA EM PVC, VÁLVULA E ENGATE FLEXÍVEL 30CM EM PLÁSTICO E TORNEIRA CROMADA DE MESA, PADRÃO POPULAR - FORNECIMENTO E INSTALAÇÃO. AF_12/2013</v>
      </c>
      <c r="F239" s="90" t="str">
        <f aca="false">VLOOKUP(D239,IF(LEFT(D239,3)="AMM",COMPOSIÇÕES!B$1:E$3713,'BANCO DE DADOS ABRIL SERV'!B$2:F$14097),3,0)</f>
        <v>UN</v>
      </c>
      <c r="G239" s="90" t="n">
        <v>3</v>
      </c>
      <c r="H239" s="93" t="n">
        <f aca="false">VLOOKUP(D239,IF(LEFT(D239,3)="AMM",COMPOSIÇÕES!B$1:E$3713,'BANCO DE DADOS ABRIL SERV'!B$2:F$14097),4,0)</f>
        <v>185.89</v>
      </c>
      <c r="I239" s="94" t="n">
        <f aca="false">IF(M$2="OUTROS",TRUNC($H$239*(1+G$7),2),ROUND($H$239*(1+G$7),2))</f>
        <v>228.42</v>
      </c>
      <c r="J239" s="95" t="n">
        <f aca="false">IF(M$2="OUTROS",TRUNC($I$239*$G$239,2),ROUND($I$239*$G$239,2))</f>
        <v>685.26</v>
      </c>
      <c r="K239" s="80"/>
      <c r="M239" s="19"/>
      <c r="N239" s="19"/>
      <c r="O239" s="19"/>
      <c r="P239" s="19"/>
    </row>
    <row r="240" customFormat="false" ht="15" hidden="false" customHeight="false" outlineLevel="0" collapsed="false">
      <c r="B240" s="76"/>
      <c r="C240" s="89" t="s">
        <v>303</v>
      </c>
      <c r="D240" s="90" t="n">
        <v>95544</v>
      </c>
      <c r="E240" s="91" t="str">
        <f aca="false">VLOOKUP(D240,IF(LEFT(D240,3)="AMM",COMPOSIÇÕES!B$1:E$3713,'BANCO DE DADOS ABRIL SERV'!B$2:F$14097),2,0)</f>
        <v>PAPELEIRA DE PAREDE EM METAL CROMADO SEM TAMPA, INCLUSO FIXAÇÃO. AF_10/2016</v>
      </c>
      <c r="F240" s="90" t="str">
        <f aca="false">VLOOKUP(D240,IF(LEFT(D240,3)="AMM",COMPOSIÇÕES!B$1:E$3713,'BANCO DE DADOS ABRIL SERV'!B$2:F$14097),3,0)</f>
        <v>UN</v>
      </c>
      <c r="G240" s="90" t="n">
        <v>14</v>
      </c>
      <c r="H240" s="93" t="n">
        <f aca="false">VLOOKUP(D240,IF(LEFT(D240,3)="AMM",COMPOSIÇÕES!B$1:E$3713,'BANCO DE DADOS ABRIL SERV'!B$2:F$14097),4,0)</f>
        <v>32.2</v>
      </c>
      <c r="I240" s="94" t="n">
        <f aca="false">IF(M$2="OUTROS",TRUNC($H$240*(1+G$7),2),ROUND($H$240*(1+G$7),2))</f>
        <v>39.57</v>
      </c>
      <c r="J240" s="95" t="n">
        <f aca="false">IF(M$2="OUTROS",TRUNC($I$240*$G$240,2),ROUND($I$240*$G$240,2))</f>
        <v>553.98</v>
      </c>
      <c r="K240" s="80"/>
      <c r="M240" s="19"/>
      <c r="N240" s="19"/>
      <c r="O240" s="19"/>
      <c r="P240" s="19"/>
    </row>
    <row r="241" customFormat="false" ht="25.35" hidden="false" customHeight="false" outlineLevel="0" collapsed="false">
      <c r="B241" s="76"/>
      <c r="C241" s="89" t="s">
        <v>304</v>
      </c>
      <c r="D241" s="90" t="n">
        <v>95547</v>
      </c>
      <c r="E241" s="91" t="str">
        <f aca="false">VLOOKUP(D241,IF(LEFT(D241,3)="AMM",COMPOSIÇÕES!B$1:E$3713,'BANCO DE DADOS ABRIL SERV'!B$2:F$14097),2,0)</f>
        <v>SABONETEIRA PLASTICA TIPO DISPENSER PARA SABONETE LIQUIDO COM RESERVATORIO 800 A 1500 ML, INCLUSO FIXAÇÃO. AF_10/2016</v>
      </c>
      <c r="F241" s="90" t="str">
        <f aca="false">VLOOKUP(D241,IF(LEFT(D241,3)="AMM",COMPOSIÇÕES!B$1:E$3713,'BANCO DE DADOS ABRIL SERV'!B$2:F$14097),3,0)</f>
        <v>UN</v>
      </c>
      <c r="G241" s="90" t="n">
        <v>8</v>
      </c>
      <c r="H241" s="93" t="n">
        <f aca="false">VLOOKUP(D241,IF(LEFT(D241,3)="AMM",COMPOSIÇÕES!B$1:E$3713,'BANCO DE DADOS ABRIL SERV'!B$2:F$14097),4,0)</f>
        <v>45.52</v>
      </c>
      <c r="I241" s="94" t="n">
        <f aca="false">IF(M$2="OUTROS",TRUNC($H$241*(1+G$7),2),ROUND($H$241*(1+G$7),2))</f>
        <v>55.93</v>
      </c>
      <c r="J241" s="95" t="n">
        <f aca="false">IF(M$2="OUTROS",TRUNC($I$241*$G$241,2),ROUND($I$241*$G$241,2))</f>
        <v>447.44</v>
      </c>
      <c r="K241" s="80"/>
      <c r="M241" s="19"/>
      <c r="N241" s="19"/>
      <c r="O241" s="19"/>
      <c r="P241" s="19"/>
    </row>
    <row r="242" customFormat="false" ht="15" hidden="false" customHeight="false" outlineLevel="0" collapsed="false">
      <c r="B242" s="76"/>
      <c r="C242" s="89" t="s">
        <v>305</v>
      </c>
      <c r="D242" s="90" t="n">
        <v>86916</v>
      </c>
      <c r="E242" s="91" t="str">
        <f aca="false">VLOOKUP(D242,IF(LEFT(D242,3)="AMM",COMPOSIÇÕES!B$1:E$3713,'BANCO DE DADOS ABRIL SERV'!B$2:F$14097),2,0)</f>
        <v>TORNEIRA PLÁSTICA 3/4" PARA TANQUE - FORNECIMENTO E INSTALAÇÃO. AF_12/2013</v>
      </c>
      <c r="F242" s="90" t="str">
        <f aca="false">VLOOKUP(D242,IF(LEFT(D242,3)="AMM",COMPOSIÇÕES!B$1:E$3713,'BANCO DE DADOS ABRIL SERV'!B$2:F$14097),3,0)</f>
        <v>UN</v>
      </c>
      <c r="G242" s="90" t="n">
        <v>2</v>
      </c>
      <c r="H242" s="93" t="n">
        <f aca="false">VLOOKUP(D242,IF(LEFT(D242,3)="AMM",COMPOSIÇÕES!B$1:E$3713,'BANCO DE DADOS ABRIL SERV'!B$2:F$14097),4,0)</f>
        <v>32.03</v>
      </c>
      <c r="I242" s="94" t="n">
        <f aca="false">IF(M$2="OUTROS",TRUNC($H$242*(1+G$7),2),ROUND($H$242*(1+G$7),2))</f>
        <v>39.36</v>
      </c>
      <c r="J242" s="95" t="n">
        <f aca="false">IF(M$2="OUTROS",TRUNC($I$242*$G$242,2),ROUND($I$242*$G$242,2))</f>
        <v>78.72</v>
      </c>
      <c r="K242" s="80"/>
      <c r="M242" s="19"/>
      <c r="N242" s="19"/>
      <c r="O242" s="19"/>
      <c r="P242" s="19"/>
    </row>
    <row r="243" customFormat="false" ht="25.35" hidden="false" customHeight="false" outlineLevel="0" collapsed="false">
      <c r="B243" s="76"/>
      <c r="C243" s="89" t="s">
        <v>306</v>
      </c>
      <c r="D243" s="90" t="n">
        <v>86935</v>
      </c>
      <c r="E243" s="91" t="str">
        <f aca="false">VLOOKUP(D243,IF(LEFT(D243,3)="AMM",COMPOSIÇÕES!B$1:E$3713,'BANCO DE DADOS ABRIL SERV'!B$2:F$14097),2,0)</f>
        <v>CUBA DE EMBUTIR DE AÇO INOXIDÁVEL MÉDIA, INCLUSO VÁLVULA TIPO AMERICANA EM METAL CROMADO E SIFÃO FLEXÍVEL EM PVC - FORNECIMENTO E INSTALAÇÃO. AF_12/2013</v>
      </c>
      <c r="F243" s="90" t="str">
        <f aca="false">VLOOKUP(D243,IF(LEFT(D243,3)="AMM",COMPOSIÇÕES!B$1:E$3713,'BANCO DE DADOS ABRIL SERV'!B$2:F$14097),3,0)</f>
        <v>UN</v>
      </c>
      <c r="G243" s="90" t="n">
        <v>2</v>
      </c>
      <c r="H243" s="93" t="n">
        <f aca="false">VLOOKUP(D243,IF(LEFT(D243,3)="AMM",COMPOSIÇÕES!B$1:E$3713,'BANCO DE DADOS ABRIL SERV'!B$2:F$14097),4,0)</f>
        <v>212.88</v>
      </c>
      <c r="I243" s="94" t="n">
        <f aca="false">IF(M$2="OUTROS",TRUNC($H$243*(1+G$7),2),ROUND($H$243*(1+G$7),2))</f>
        <v>261.59</v>
      </c>
      <c r="J243" s="95" t="n">
        <f aca="false">IF(M$2="OUTROS",TRUNC($I$243*$G$243,2),ROUND($I$243*$G$243,2))</f>
        <v>523.18</v>
      </c>
      <c r="K243" s="80"/>
      <c r="M243" s="19"/>
      <c r="N243" s="19"/>
      <c r="O243" s="19"/>
      <c r="P243" s="19"/>
    </row>
    <row r="244" customFormat="false" ht="15.75" hidden="false" customHeight="true" outlineLevel="0" collapsed="false">
      <c r="C244" s="136" t="s">
        <v>307</v>
      </c>
      <c r="D244" s="136"/>
      <c r="E244" s="136"/>
      <c r="F244" s="136"/>
      <c r="G244" s="136"/>
      <c r="H244" s="136"/>
      <c r="I244" s="136"/>
      <c r="J244" s="136"/>
      <c r="K244" s="7" t="s">
        <v>240</v>
      </c>
      <c r="L244" s="8" t="n">
        <f aca="false">$C$244=$K$244</f>
        <v>0</v>
      </c>
    </row>
    <row r="245" s="71" customFormat="true" ht="15" hidden="false" customHeight="false" outlineLevel="0" collapsed="false">
      <c r="B245" s="72"/>
      <c r="C245" s="89" t="s">
        <v>308</v>
      </c>
      <c r="D245" s="90" t="str">
        <f aca="false">'COMP. HIDRO'!$B$117</f>
        <v>PMPG HID 009</v>
      </c>
      <c r="E245" s="91" t="str">
        <f aca="false">VLOOKUP(D245,IF(LEFT(D245,4)="PMPG",COMPOSIÇÕES!B$1:E$3713,'BANCO DE DADOS ABRIL SERV'!B$2:F$14097),2,0)</f>
        <v>ASSENTO SANITARIO DE PLASTICO, TIPO CONVENCIONAL - FORNECIMENTO E INSTALAÇÃO</v>
      </c>
      <c r="F245" s="90" t="str">
        <f aca="false">VLOOKUP(D245,IF(LEFT(D245,4)="PMPG",COMPOSIÇÕES!B$1:E$3713,'BANCO DE DADOS ABRIL SERV'!B$2:F$14097),3,0)</f>
        <v>UN</v>
      </c>
      <c r="G245" s="90" t="n">
        <v>4</v>
      </c>
      <c r="H245" s="93" t="n">
        <f aca="false">VLOOKUP(D245,IF(LEFT(D245,4)="PMPG",COMPOSIÇÕES!B$1:E$3713,'BANCO DE DADOS ABRIL SERV'!B$2:F$14097),4,0)</f>
        <v>26.02</v>
      </c>
      <c r="I245" s="94" t="n">
        <f aca="false">IF(M$2="OUTROS",TRUNC($H$245*(1+G$7),2),ROUND($H$245*(1+G$7),2))</f>
        <v>31.97</v>
      </c>
      <c r="J245" s="95" t="n">
        <f aca="false">IF(M$2="OUTROS",TRUNC($I$245*$G$245,2),ROUND($I$245*$G$245,2))</f>
        <v>127.88</v>
      </c>
      <c r="K245" s="40"/>
      <c r="L245" s="7"/>
      <c r="M245" s="18"/>
      <c r="N245" s="18"/>
      <c r="O245" s="18"/>
      <c r="P245" s="18"/>
      <c r="Q245" s="7"/>
      <c r="R245" s="7"/>
      <c r="S245" s="7"/>
      <c r="T245" s="7"/>
      <c r="U245" s="7"/>
      <c r="V245" s="7"/>
      <c r="W245" s="7"/>
      <c r="X245" s="7"/>
      <c r="Y245" s="9"/>
      <c r="Z245" s="7"/>
      <c r="AA245" s="7"/>
    </row>
    <row r="246" s="71" customFormat="true" ht="25.35" hidden="false" customHeight="false" outlineLevel="0" collapsed="false">
      <c r="B246" s="72"/>
      <c r="C246" s="89" t="s">
        <v>309</v>
      </c>
      <c r="D246" s="90" t="str">
        <f aca="false">'COMP. HIDRO'!$B$189</f>
        <v>PMPG HID 015</v>
      </c>
      <c r="E246" s="91" t="str">
        <f aca="false">VLOOKUP(D246,IF(LEFT(D246,4)="PMPG",COMPOSIÇÕES!B$1:E$3713,'BANCO DE DADOS ABRIL SERV'!B$2:F$14097),2,0)</f>
        <v>LAVATORIO DE CANTO EM LOUÇA BRANCA SUSPENSO - INCLUSO SIFÃO PLÁSTICO FLEXÍVEL, VÁLVULA EM METAL CROMADO E ENGATE FLEXÍVEL EM PLÁSTICO (PVC) 30CM - FORNECIMENTO E INSTALAÇÃO</v>
      </c>
      <c r="F246" s="90" t="str">
        <f aca="false">VLOOKUP(D246,IF(LEFT(D246,4)="PMPG",COMPOSIÇÕES!B$1:E$3713,'BANCO DE DADOS ABRIL SERV'!B$2:F$14097),3,0)</f>
        <v>UN</v>
      </c>
      <c r="G246" s="90" t="n">
        <v>4</v>
      </c>
      <c r="H246" s="93" t="n">
        <f aca="false">VLOOKUP(D246,IF(LEFT(D246,4)="PMPG",COMPOSIÇÕES!B$1:E$3713,'BANCO DE DADOS ABRIL SERV'!B$2:F$14097),4,0)</f>
        <v>396.78</v>
      </c>
      <c r="I246" s="94" t="n">
        <f aca="false">IF(M$2="OUTROS",TRUNC($H$246*(1+G$7),2),ROUND($H$246*(1+G$7),2))</f>
        <v>487.56</v>
      </c>
      <c r="J246" s="95" t="n">
        <f aca="false">IF(M$2="OUTROS",TRUNC($I$246*$G$246,2),ROUND($I$246*$G$246,2))</f>
        <v>1950.24</v>
      </c>
      <c r="K246" s="40"/>
      <c r="L246" s="7"/>
      <c r="M246" s="18"/>
      <c r="N246" s="18"/>
      <c r="O246" s="18"/>
      <c r="P246" s="18"/>
      <c r="Q246" s="7"/>
      <c r="R246" s="7"/>
      <c r="S246" s="7"/>
      <c r="T246" s="7"/>
      <c r="U246" s="7"/>
      <c r="V246" s="7"/>
      <c r="W246" s="7"/>
      <c r="X246" s="7"/>
      <c r="Y246" s="9"/>
      <c r="Z246" s="7"/>
      <c r="AA246" s="7"/>
    </row>
    <row r="247" s="71" customFormat="true" ht="25.35" hidden="false" customHeight="false" outlineLevel="0" collapsed="false">
      <c r="B247" s="72"/>
      <c r="C247" s="89" t="s">
        <v>310</v>
      </c>
      <c r="D247" s="90" t="str">
        <f aca="false">'COMP. HIDRO'!$B$211</f>
        <v>PMPG HID 017</v>
      </c>
      <c r="E247" s="91" t="str">
        <f aca="false">VLOOKUP(D247,IF(LEFT(D247,4)="PMPG",COMPOSIÇÕES!B$1:E$3713,'BANCO DE DADOS ABRIL SERV'!B$2:F$14097),2,0)</f>
        <v>VALVULA DESCARGA 1.1/2" COM REGISTRO, ACABAMENTO EM METAL CROMADO COM ALAVANCA PARA PCD- FORNECIMENTO E INSTALACAO</v>
      </c>
      <c r="F247" s="90" t="str">
        <f aca="false">VLOOKUP(D247,IF(LEFT(D247,4)="PMPG",COMPOSIÇÕES!B$1:E$3713,'BANCO DE DADOS ABRIL SERV'!B$2:F$14097),3,0)</f>
        <v>UN</v>
      </c>
      <c r="G247" s="90" t="n">
        <v>4</v>
      </c>
      <c r="H247" s="93" t="n">
        <f aca="false">VLOOKUP(D247,IF(LEFT(D247,4)="PMPG",COMPOSIÇÕES!B$1:E$3713,'BANCO DE DADOS ABRIL SERV'!B$2:F$14097),4,0)</f>
        <v>202.41</v>
      </c>
      <c r="I247" s="94" t="n">
        <f aca="false">IF(M$2="OUTROS",TRUNC($H$247*(1+G$7),2),ROUND($H$247*(1+G$7),2))</f>
        <v>248.72</v>
      </c>
      <c r="J247" s="95" t="n">
        <f aca="false">IF(M$2="OUTROS",TRUNC($I$247*$G$247,2),ROUND($I$247*$G$247,2))</f>
        <v>994.88</v>
      </c>
      <c r="K247" s="40"/>
      <c r="L247" s="7"/>
      <c r="M247" s="18"/>
      <c r="N247" s="18"/>
      <c r="O247" s="18"/>
      <c r="P247" s="18"/>
      <c r="Q247" s="7"/>
      <c r="R247" s="7"/>
      <c r="S247" s="7"/>
      <c r="T247" s="7"/>
      <c r="U247" s="7"/>
      <c r="V247" s="7"/>
      <c r="W247" s="7"/>
      <c r="X247" s="7"/>
      <c r="Y247" s="9"/>
      <c r="Z247" s="7"/>
      <c r="AA247" s="7"/>
    </row>
    <row r="248" s="71" customFormat="true" ht="15" hidden="false" customHeight="false" outlineLevel="0" collapsed="false">
      <c r="B248" s="72"/>
      <c r="C248" s="89" t="s">
        <v>311</v>
      </c>
      <c r="D248" s="90" t="str">
        <f aca="false">'COMP. HIDRO'!$B$223</f>
        <v>PMPG HID 018</v>
      </c>
      <c r="E248" s="91" t="str">
        <f aca="false">VLOOKUP(D248,IF(LEFT(D248,4)="PMPG",COMPOSIÇÕES!B$1:E$3713,'BANCO DE DADOS ABRIL SERV'!B$2:F$14097),2,0)</f>
        <v>FORNECIMENTO E INSTALAÇÃO DE DUCHA HIGIENICA PLÁSTICA COM REGISTRO METÁLICO 1/2"</v>
      </c>
      <c r="F248" s="90" t="str">
        <f aca="false">VLOOKUP(D248,IF(LEFT(D248,4)="PMPG",COMPOSIÇÕES!B$1:E$3713,'BANCO DE DADOS ABRIL SERV'!B$2:F$14097),3,0)</f>
        <v>UN</v>
      </c>
      <c r="G248" s="90" t="n">
        <v>4</v>
      </c>
      <c r="H248" s="93" t="n">
        <f aca="false">VLOOKUP(D248,IF(LEFT(D248,4)="PMPG",COMPOSIÇÕES!B$1:E$3713,'BANCO DE DADOS ABRIL SERV'!B$2:F$14097),4,0)</f>
        <v>102.41</v>
      </c>
      <c r="I248" s="94" t="n">
        <f aca="false">IF(M$2="OUTROS",TRUNC($H$248*(1+G$7),2),ROUND($H$248*(1+G$7),2))</f>
        <v>125.84</v>
      </c>
      <c r="J248" s="95" t="n">
        <f aca="false">IF(M$2="OUTROS",TRUNC($I$248*$G$248,2),ROUND($I$248*$G$248,2))</f>
        <v>503.36</v>
      </c>
      <c r="K248" s="40"/>
      <c r="L248" s="7"/>
      <c r="M248" s="18"/>
      <c r="N248" s="18"/>
      <c r="O248" s="18"/>
      <c r="P248" s="18"/>
      <c r="Q248" s="7"/>
      <c r="R248" s="7"/>
      <c r="S248" s="7"/>
      <c r="T248" s="7"/>
      <c r="U248" s="7"/>
      <c r="V248" s="7"/>
      <c r="W248" s="7"/>
      <c r="X248" s="7"/>
      <c r="Y248" s="9"/>
      <c r="Z248" s="7"/>
      <c r="AA248" s="7"/>
    </row>
    <row r="249" s="71" customFormat="true" ht="38.05" hidden="false" customHeight="false" outlineLevel="0" collapsed="false">
      <c r="B249" s="72"/>
      <c r="C249" s="89" t="s">
        <v>312</v>
      </c>
      <c r="D249" s="90" t="n">
        <v>95472</v>
      </c>
      <c r="E249" s="91" t="str">
        <f aca="false">VLOOKUP(D249,IF(LEFT(D249,3)="AMM",COMPOSIÇÕES!B$1:E$3713,'BANCO DE DADOS ABRIL SERV'!B$2:F$14097),2,0)</f>
        <v>VASO SANITARIO SIFONADO CONVENCIONAL PARA PCD SEM FURO FRONTAL COM LOUÇA BRANCA SEM ASSENTO, INCLUSO CONJUNTO DE LIGAÇÃO PARA BACIA SANITÁRIA AJUSTÁVEL - FORNECIMENTO E INSTALAÇÃO. AF_10/2016</v>
      </c>
      <c r="F249" s="90" t="str">
        <f aca="false">VLOOKUP(D249,IF(LEFT(D249,3)="AMM",COMPOSIÇÕES!B$1:E$3713,'BANCO DE DADOS ABRIL SERV'!B$2:F$14097),3,0)</f>
        <v>UN</v>
      </c>
      <c r="G249" s="90" t="n">
        <v>4</v>
      </c>
      <c r="H249" s="93" t="n">
        <f aca="false">VLOOKUP(D249,IF(LEFT(D249,3)="AMM",COMPOSIÇÕES!B$1:E$3713,'BANCO DE DADOS ABRIL SERV'!B$2:F$14097),4,0)</f>
        <v>583.99</v>
      </c>
      <c r="I249" s="94" t="n">
        <f aca="false">IF(M$2="OUTROS",TRUNC($H$249*(1+G$7),2),ROUND($H$249*(1+G$7),2))</f>
        <v>717.61</v>
      </c>
      <c r="J249" s="95" t="n">
        <f aca="false">IF(M$2="OUTROS",TRUNC($I$249*$G$249,2),ROUND($I$249*$G$249,2))</f>
        <v>2870.44</v>
      </c>
      <c r="K249" s="40"/>
      <c r="L249" s="7"/>
      <c r="M249" s="18"/>
      <c r="N249" s="18"/>
      <c r="O249" s="18"/>
      <c r="P249" s="18"/>
      <c r="Q249" s="7"/>
      <c r="R249" s="7"/>
      <c r="S249" s="7"/>
      <c r="T249" s="7"/>
      <c r="U249" s="7"/>
      <c r="V249" s="7"/>
      <c r="W249" s="7"/>
      <c r="X249" s="7"/>
      <c r="Y249" s="9"/>
      <c r="Z249" s="7"/>
      <c r="AA249" s="7"/>
    </row>
    <row r="250" s="71" customFormat="true" ht="15" hidden="false" customHeight="false" outlineLevel="0" collapsed="false">
      <c r="B250" s="72"/>
      <c r="C250" s="89" t="s">
        <v>313</v>
      </c>
      <c r="D250" s="90" t="n">
        <v>9535</v>
      </c>
      <c r="E250" s="91" t="str">
        <f aca="false">VLOOKUP(D250,IF(LEFT(D250,3)="AMM",COMPOSIÇÕES!B$1:E$3713,'BANCO DE DADOS ABRIL SERV'!B$2:F$14097),2,0)</f>
        <v>CHUVEIRO ELETRICO COMUM CORPO PLASTICO TIPO DUCHA, FORNECIMENTO E INSTALACAO</v>
      </c>
      <c r="F250" s="90" t="str">
        <f aca="false">VLOOKUP(D250,IF(LEFT(D250,3)="AMM",COMPOSIÇÕES!B$1:E$3713,'BANCO DE DADOS ABRIL SERV'!B$2:F$14097),3,0)</f>
        <v>UN</v>
      </c>
      <c r="G250" s="90" t="n">
        <v>2</v>
      </c>
      <c r="H250" s="93" t="n">
        <f aca="false">VLOOKUP(D250,IF(LEFT(D250,3)="AMM",COMPOSIÇÕES!B$1:E$3713,'BANCO DE DADOS ABRIL SERV'!B$2:F$14097),4,0)</f>
        <v>73.09</v>
      </c>
      <c r="I250" s="94" t="n">
        <f aca="false">IF(M$2="OUTROS",TRUNC($H$250*(1+G$7),2),ROUND($H$250*(1+G$7),2))</f>
        <v>89.81</v>
      </c>
      <c r="J250" s="95" t="n">
        <f aca="false">IF(M$2="OUTROS",TRUNC($I$250*$G$250,2),ROUND($I$250*$G$250,2))</f>
        <v>179.62</v>
      </c>
      <c r="K250" s="40"/>
      <c r="L250" s="7"/>
      <c r="M250" s="18"/>
      <c r="N250" s="18"/>
      <c r="O250" s="18"/>
      <c r="P250" s="18"/>
      <c r="Q250" s="7"/>
      <c r="R250" s="7"/>
      <c r="S250" s="7"/>
      <c r="T250" s="7"/>
      <c r="U250" s="7"/>
      <c r="V250" s="7"/>
      <c r="W250" s="7"/>
      <c r="X250" s="7"/>
      <c r="Y250" s="9"/>
      <c r="Z250" s="7"/>
      <c r="AA250" s="7"/>
    </row>
    <row r="251" s="71" customFormat="true" ht="25.35" hidden="false" customHeight="false" outlineLevel="0" collapsed="false">
      <c r="B251" s="72"/>
      <c r="C251" s="89" t="s">
        <v>314</v>
      </c>
      <c r="D251" s="90" t="n">
        <v>89354</v>
      </c>
      <c r="E251" s="91" t="str">
        <f aca="false">VLOOKUP(D251,IF(LEFT(D251,3)="AMM",COMPOSIÇÕES!B$1:E$3713,'BANCO DE DADOS ABRIL SERV'!B$2:F$14097),2,0)</f>
        <v>MISTURADOR MONOCOMANDO PARA CHUVEIRO, BASE BRUTA E ACABAMENTO CROMADO, FORNECIDO E INSTALADO EM RAMAL DE ÁGUA. AF_12/2014</v>
      </c>
      <c r="F251" s="90" t="str">
        <f aca="false">VLOOKUP(D251,IF(LEFT(D251,3)="AMM",COMPOSIÇÕES!B$1:E$3713,'BANCO DE DADOS ABRIL SERV'!B$2:F$14097),3,0)</f>
        <v>UN</v>
      </c>
      <c r="G251" s="90" t="n">
        <v>2</v>
      </c>
      <c r="H251" s="93" t="n">
        <f aca="false">VLOOKUP(D251,IF(LEFT(D251,3)="AMM",COMPOSIÇÕES!B$1:E$3713,'BANCO DE DADOS ABRIL SERV'!B$2:F$14097),4,0)</f>
        <v>238.96</v>
      </c>
      <c r="I251" s="94" t="n">
        <f aca="false">IF(M$2="OUTROS",TRUNC($H$251*(1+G$7),2),ROUND($H$251*(1+G$7),2))</f>
        <v>293.63</v>
      </c>
      <c r="J251" s="95" t="n">
        <f aca="false">IF(M$2="OUTROS",TRUNC($I$251*$G$251,2),ROUND($I$251*$G$251,2))</f>
        <v>587.26</v>
      </c>
      <c r="K251" s="40"/>
      <c r="L251" s="7"/>
      <c r="M251" s="18"/>
      <c r="N251" s="18"/>
      <c r="O251" s="18"/>
      <c r="P251" s="18"/>
      <c r="Q251" s="7"/>
      <c r="R251" s="7"/>
      <c r="S251" s="7"/>
      <c r="T251" s="7"/>
      <c r="U251" s="7"/>
      <c r="V251" s="7"/>
      <c r="W251" s="7"/>
      <c r="X251" s="7"/>
      <c r="Y251" s="9"/>
      <c r="Z251" s="7"/>
      <c r="AA251" s="7"/>
    </row>
    <row r="252" customFormat="false" ht="15.75" hidden="false" customHeight="true" outlineLevel="0" collapsed="false">
      <c r="C252" s="136" t="s">
        <v>315</v>
      </c>
      <c r="D252" s="136"/>
      <c r="E252" s="136"/>
      <c r="F252" s="136"/>
      <c r="G252" s="136"/>
      <c r="H252" s="136"/>
      <c r="I252" s="136"/>
      <c r="J252" s="136"/>
      <c r="K252" s="7" t="s">
        <v>240</v>
      </c>
      <c r="L252" s="8" t="n">
        <f aca="false">$C$252=$K$252</f>
        <v>0</v>
      </c>
    </row>
    <row r="253" s="71" customFormat="true" ht="25.35" hidden="false" customHeight="false" outlineLevel="0" collapsed="false">
      <c r="B253" s="72"/>
      <c r="C253" s="89" t="s">
        <v>316</v>
      </c>
      <c r="D253" s="90" t="n">
        <v>98103</v>
      </c>
      <c r="E253" s="91" t="str">
        <f aca="false">VLOOKUP(D253,IF(LEFT(D253,3)="AMM",COMPOSIÇÕES!B$1:E$3713,'BANCO DE DADOS ABRIL SERV'!B$2:F$14097),2,0)</f>
        <v>CAIXA DE GORDURA DUPLA, CIRCULAR, EM CONCRETO PRÉ-MOLDADO, DIÂMETRO INTERNO = 0,6 M, ALTURA INTERNA = 0,6 M. AF_05/2018</v>
      </c>
      <c r="F253" s="90" t="str">
        <f aca="false">VLOOKUP(D253,IF(LEFT(D253,3)="AMM",COMPOSIÇÕES!B$1:E$3713,'BANCO DE DADOS ABRIL SERV'!B$2:F$14097),3,0)</f>
        <v>UN</v>
      </c>
      <c r="G253" s="90" t="n">
        <v>1</v>
      </c>
      <c r="H253" s="93" t="n">
        <f aca="false">VLOOKUP(D253,IF(LEFT(D253,3)="AMM",COMPOSIÇÕES!B$1:E$3713,'BANCO DE DADOS ABRIL SERV'!B$2:F$14097),4,0)</f>
        <v>163.39</v>
      </c>
      <c r="I253" s="94" t="n">
        <f aca="false">IF(M$2="OUTROS",TRUNC($H$253*(1+G$7),2),ROUND($H$253*(1+G$7),2))</f>
        <v>200.77</v>
      </c>
      <c r="J253" s="95" t="n">
        <f aca="false">IF(M$2="OUTROS",TRUNC($I$253*$G$253,2),ROUND($I$253*$G$253,2))</f>
        <v>200.77</v>
      </c>
      <c r="K253" s="40"/>
      <c r="L253" s="7"/>
      <c r="M253" s="18"/>
      <c r="N253" s="18"/>
      <c r="O253" s="18"/>
      <c r="P253" s="18"/>
      <c r="Q253" s="7"/>
      <c r="R253" s="7"/>
      <c r="S253" s="7"/>
      <c r="T253" s="7"/>
      <c r="U253" s="7"/>
      <c r="V253" s="7"/>
      <c r="W253" s="7"/>
      <c r="X253" s="7"/>
      <c r="Y253" s="9"/>
      <c r="Z253" s="7"/>
      <c r="AA253" s="7"/>
    </row>
    <row r="254" s="71" customFormat="true" ht="25.35" hidden="false" customHeight="false" outlineLevel="0" collapsed="false">
      <c r="B254" s="72"/>
      <c r="C254" s="89" t="s">
        <v>317</v>
      </c>
      <c r="D254" s="90" t="s">
        <v>318</v>
      </c>
      <c r="E254" s="91" t="str">
        <f aca="false">VLOOKUP(D254,IF(LEFT(D254,3)="AMM",COMPOSIÇÕES!B$1:E$3713,'BANCO DE DADOS ABRIL SERV'!B$2:F$14097),2,0)</f>
        <v>CAIXA DE INSPEÇÃO EM CONCRETO PRÉ-MOLDADO DN 60CM COM TAMPA H= 60CM - FORNECIMENTO E INSTALACAO</v>
      </c>
      <c r="F254" s="90" t="str">
        <f aca="false">VLOOKUP(D254,IF(LEFT(D254,3)="AMM",COMPOSIÇÕES!B$1:E$3713,'BANCO DE DADOS ABRIL SERV'!B$2:F$14097),3,0)</f>
        <v>UN</v>
      </c>
      <c r="G254" s="90" t="n">
        <v>7</v>
      </c>
      <c r="H254" s="93" t="n">
        <f aca="false">VLOOKUP(D254,IF(LEFT(D254,3)="AMM",COMPOSIÇÕES!B$1:E$3713,'BANCO DE DADOS ABRIL SERV'!B$2:F$14097),4,0)</f>
        <v>219.93</v>
      </c>
      <c r="I254" s="94" t="n">
        <f aca="false">IF(M$2="OUTROS",TRUNC($H$254*(1+G$7),2),ROUND($H$254*(1+G$7),2))</f>
        <v>270.25</v>
      </c>
      <c r="J254" s="95" t="n">
        <f aca="false">IF(M$2="OUTROS",TRUNC($I$254*$G$254,2),ROUND($I$254*$G$254,2))</f>
        <v>1891.75</v>
      </c>
      <c r="K254" s="40"/>
      <c r="L254" s="7"/>
      <c r="M254" s="18"/>
      <c r="N254" s="18"/>
      <c r="O254" s="18"/>
      <c r="P254" s="18"/>
      <c r="Q254" s="7"/>
      <c r="R254" s="7"/>
      <c r="S254" s="7"/>
      <c r="T254" s="7"/>
      <c r="U254" s="7"/>
      <c r="V254" s="7"/>
      <c r="W254" s="7"/>
      <c r="X254" s="7"/>
      <c r="Y254" s="9"/>
      <c r="Z254" s="7"/>
      <c r="AA254" s="7"/>
    </row>
    <row r="255" s="71" customFormat="true" ht="25.35" hidden="false" customHeight="false" outlineLevel="0" collapsed="false">
      <c r="B255" s="72"/>
      <c r="C255" s="89" t="s">
        <v>319</v>
      </c>
      <c r="D255" s="90" t="n">
        <v>89707</v>
      </c>
      <c r="E255" s="91" t="str">
        <f aca="false">VLOOKUP(D255,IF(LEFT(D255,3)="AMM",COMPOSIÇÕES!B$1:E$3713,'BANCO DE DADOS ABRIL SERV'!B$2:F$14097),2,0)</f>
        <v>CAIXA SIFONADA, PVC, DN 100 X 100 X 50 MM, JUNTA ELÁSTICA, FORNECIDA E INSTALADA EM RAMAL DE DESCARGA OU EM RAMAL DE ESGOTO SANITÁRIO. AF_12/2014</v>
      </c>
      <c r="F255" s="90" t="str">
        <f aca="false">VLOOKUP(D255,IF(LEFT(D255,3)="AMM",COMPOSIÇÕES!B$1:E$3713,'BANCO DE DADOS ABRIL SERV'!B$2:F$14097),3,0)</f>
        <v>UN</v>
      </c>
      <c r="G255" s="90" t="n">
        <v>2</v>
      </c>
      <c r="H255" s="93" t="n">
        <f aca="false">VLOOKUP(D255,IF(LEFT(D255,3)="AMM",COMPOSIÇÕES!B$1:E$3713,'BANCO DE DADOS ABRIL SERV'!B$2:F$14097),4,0)</f>
        <v>24.93</v>
      </c>
      <c r="I255" s="94" t="n">
        <f aca="false">IF(M$2="OUTROS",TRUNC($H$255*(1+G$7),2),ROUND($H$255*(1+G$7),2))</f>
        <v>30.63</v>
      </c>
      <c r="J255" s="95" t="n">
        <f aca="false">IF(M$2="OUTROS",TRUNC($I$255*$G$255,2),ROUND($I$255*$G$255,2))</f>
        <v>61.26</v>
      </c>
      <c r="K255" s="40"/>
      <c r="L255" s="7"/>
      <c r="M255" s="18"/>
      <c r="N255" s="18"/>
      <c r="O255" s="18"/>
      <c r="P255" s="18"/>
      <c r="Q255" s="7"/>
      <c r="R255" s="7"/>
      <c r="S255" s="7"/>
      <c r="T255" s="7"/>
      <c r="U255" s="7"/>
      <c r="V255" s="7"/>
      <c r="W255" s="7"/>
      <c r="X255" s="7"/>
      <c r="Y255" s="9"/>
      <c r="Z255" s="7"/>
      <c r="AA255" s="7"/>
    </row>
    <row r="256" s="71" customFormat="true" ht="25.35" hidden="false" customHeight="false" outlineLevel="0" collapsed="false">
      <c r="B256" s="72"/>
      <c r="C256" s="89" t="s">
        <v>320</v>
      </c>
      <c r="D256" s="90" t="n">
        <v>89708</v>
      </c>
      <c r="E256" s="91" t="str">
        <f aca="false">VLOOKUP(D256,IF(LEFT(D256,3)="AMM",COMPOSIÇÕES!B$1:E$3713,'BANCO DE DADOS ABRIL SERV'!B$2:F$14097),2,0)</f>
        <v>CAIXA SIFONADA, PVC, DN 150 X 185 X 75 MM, JUNTA ELÁSTICA, FORNECIDA E INSTALADA EM RAMAL DE DESCARGA OU EM RAMAL DE ESGOTO SANITÁRIO. AF_12/2014</v>
      </c>
      <c r="F256" s="90" t="str">
        <f aca="false">VLOOKUP(D256,IF(LEFT(D256,3)="AMM",COMPOSIÇÕES!B$1:E$3713,'BANCO DE DADOS ABRIL SERV'!B$2:F$14097),3,0)</f>
        <v>UN</v>
      </c>
      <c r="G256" s="90" t="n">
        <v>1</v>
      </c>
      <c r="H256" s="93" t="n">
        <f aca="false">VLOOKUP(D256,IF(LEFT(D256,3)="AMM",COMPOSIÇÕES!B$1:E$3713,'BANCO DE DADOS ABRIL SERV'!B$2:F$14097),4,0)</f>
        <v>55.35</v>
      </c>
      <c r="I256" s="94" t="n">
        <f aca="false">IF(M$2="OUTROS",TRUNC($H$256*(1+G$7),2),ROUND($H$256*(1+G$7),2))</f>
        <v>68.01</v>
      </c>
      <c r="J256" s="95" t="n">
        <f aca="false">IF(M$2="OUTROS",TRUNC($I$256*$G$256,2),ROUND($I$256*$G$256,2))</f>
        <v>68.01</v>
      </c>
      <c r="K256" s="40"/>
      <c r="L256" s="7"/>
      <c r="M256" s="18"/>
      <c r="N256" s="18"/>
      <c r="O256" s="18"/>
      <c r="P256" s="18"/>
      <c r="Q256" s="7"/>
      <c r="R256" s="7"/>
      <c r="S256" s="7"/>
      <c r="T256" s="7"/>
      <c r="U256" s="7"/>
      <c r="V256" s="7"/>
      <c r="W256" s="7"/>
      <c r="X256" s="7"/>
      <c r="Y256" s="9"/>
      <c r="Z256" s="7"/>
      <c r="AA256" s="7"/>
    </row>
    <row r="257" s="71" customFormat="true" ht="25.35" hidden="false" customHeight="false" outlineLevel="0" collapsed="false">
      <c r="B257" s="72"/>
      <c r="C257" s="89" t="s">
        <v>321</v>
      </c>
      <c r="D257" s="90" t="n">
        <v>89710</v>
      </c>
      <c r="E257" s="91" t="str">
        <f aca="false">VLOOKUP(D257,IF(LEFT(D257,3)="AMM",COMPOSIÇÕES!B$1:E$3713,'BANCO DE DADOS ABRIL SERV'!B$2:F$14097),2,0)</f>
        <v>RALO SECO, PVC, DN 100 X 40 MM, JUNTA SOLDÁVEL, FORNECIDO E INSTALADO EM RAMAL DE DESCARGA OU EM RAMAL DE ESGOTO SANITÁRIO. AF_12/2014</v>
      </c>
      <c r="F257" s="90" t="str">
        <f aca="false">VLOOKUP(D257,IF(LEFT(D257,3)="AMM",COMPOSIÇÕES!B$1:E$3713,'BANCO DE DADOS ABRIL SERV'!B$2:F$14097),3,0)</f>
        <v>UN</v>
      </c>
      <c r="G257" s="90" t="n">
        <v>1</v>
      </c>
      <c r="H257" s="93" t="n">
        <f aca="false">VLOOKUP(D257,IF(LEFT(D257,3)="AMM",COMPOSIÇÕES!B$1:E$3713,'BANCO DE DADOS ABRIL SERV'!B$2:F$14097),4,0)</f>
        <v>9</v>
      </c>
      <c r="I257" s="94" t="n">
        <f aca="false">IF(M$2="OUTROS",TRUNC($H$257*(1+G$7),2),ROUND($H$257*(1+G$7),2))</f>
        <v>11.06</v>
      </c>
      <c r="J257" s="95" t="n">
        <f aca="false">IF(M$2="OUTROS",TRUNC($I$257*$G$257,2),ROUND($I$257*$G$257,2))</f>
        <v>11.06</v>
      </c>
      <c r="K257" s="40"/>
      <c r="L257" s="7"/>
      <c r="M257" s="18"/>
      <c r="N257" s="18"/>
      <c r="O257" s="18"/>
      <c r="P257" s="18"/>
      <c r="Q257" s="7"/>
      <c r="R257" s="7"/>
      <c r="S257" s="7"/>
      <c r="T257" s="7"/>
      <c r="U257" s="7"/>
      <c r="V257" s="7"/>
      <c r="W257" s="7"/>
      <c r="X257" s="7"/>
      <c r="Y257" s="9"/>
      <c r="Z257" s="7"/>
      <c r="AA257" s="7"/>
    </row>
    <row r="258" s="71" customFormat="true" ht="25.35" hidden="false" customHeight="false" outlineLevel="0" collapsed="false">
      <c r="B258" s="72"/>
      <c r="C258" s="89" t="s">
        <v>322</v>
      </c>
      <c r="D258" s="90" t="n">
        <v>89748</v>
      </c>
      <c r="E258" s="91" t="str">
        <f aca="false">VLOOKUP(D258,IF(LEFT(D258,3)="AMM",COMPOSIÇÕES!B$1:E$3713,'BANCO DE DADOS ABRIL SERV'!B$2:F$14097),2,0)</f>
        <v>CURVA CURTA 90 GRAUS, PVC, SERIE NORMAL, ESGOTO PREDIAL, DN 100 MM, JUNTA ELÁSTICA, FORNECIDO E INSTALADO EM RAMAL DE DESCARGA OU RAMAL DE ESGOTO SANITÁRIO. AF_12/2014</v>
      </c>
      <c r="F258" s="90" t="str">
        <f aca="false">VLOOKUP(D258,IF(LEFT(D258,3)="AMM",COMPOSIÇÕES!B$1:E$3713,'BANCO DE DADOS ABRIL SERV'!B$2:F$14097),3,0)</f>
        <v>UN</v>
      </c>
      <c r="G258" s="90" t="n">
        <v>12</v>
      </c>
      <c r="H258" s="93" t="n">
        <f aca="false">VLOOKUP(D258,IF(LEFT(D258,3)="AMM",COMPOSIÇÕES!B$1:E$3713,'BANCO DE DADOS ABRIL SERV'!B$2:F$14097),4,0)</f>
        <v>26.19</v>
      </c>
      <c r="I258" s="94" t="n">
        <f aca="false">IF(M$2="OUTROS",TRUNC($H$258*(1+G$7),2),ROUND($H$258*(1+G$7),2))</f>
        <v>32.18</v>
      </c>
      <c r="J258" s="95" t="n">
        <f aca="false">IF(M$2="OUTROS",TRUNC($I$258*$G$258,2),ROUND($I$258*$G$258,2))</f>
        <v>386.16</v>
      </c>
      <c r="K258" s="40"/>
      <c r="L258" s="7"/>
      <c r="M258" s="18"/>
      <c r="N258" s="18"/>
      <c r="O258" s="18"/>
      <c r="P258" s="18"/>
      <c r="Q258" s="7"/>
      <c r="R258" s="7"/>
      <c r="S258" s="7"/>
      <c r="T258" s="7"/>
      <c r="U258" s="7"/>
      <c r="V258" s="7"/>
      <c r="W258" s="7"/>
      <c r="X258" s="7"/>
      <c r="Y258" s="9"/>
      <c r="Z258" s="7"/>
      <c r="AA258" s="7"/>
    </row>
    <row r="259" s="71" customFormat="true" ht="25.35" hidden="false" customHeight="false" outlineLevel="0" collapsed="false">
      <c r="B259" s="72"/>
      <c r="C259" s="89" t="s">
        <v>323</v>
      </c>
      <c r="D259" s="90" t="n">
        <v>89728</v>
      </c>
      <c r="E259" s="91" t="str">
        <f aca="false">VLOOKUP(D259,IF(LEFT(D259,3)="AMM",COMPOSIÇÕES!B$1:E$3713,'BANCO DE DADOS ABRIL SERV'!B$2:F$14097),2,0)</f>
        <v>CURVA CURTA 90 GRAUS, PVC, SERIE NORMAL, ESGOTO PREDIAL, DN 40 MM, JUNTA SOLDÁVEL, FORNECIDO E INSTALADO EM RAMAL DE DESCARGA OU RAMAL DE ESGOTO SANITÁRIO. AF_12/2014</v>
      </c>
      <c r="F259" s="90" t="str">
        <f aca="false">VLOOKUP(D259,IF(LEFT(D259,3)="AMM",COMPOSIÇÕES!B$1:E$3713,'BANCO DE DADOS ABRIL SERV'!B$2:F$14097),3,0)</f>
        <v>UN</v>
      </c>
      <c r="G259" s="90" t="n">
        <v>15</v>
      </c>
      <c r="H259" s="93" t="n">
        <f aca="false">VLOOKUP(D259,IF(LEFT(D259,3)="AMM",COMPOSIÇÕES!B$1:E$3713,'BANCO DE DADOS ABRIL SERV'!B$2:F$14097),4,0)</f>
        <v>7.63</v>
      </c>
      <c r="I259" s="94" t="n">
        <f aca="false">IF(M$2="OUTROS",TRUNC($H$259*(1+G$7),2),ROUND($H$259*(1+G$7),2))</f>
        <v>9.38</v>
      </c>
      <c r="J259" s="95" t="n">
        <f aca="false">IF(M$2="OUTROS",TRUNC($I$259*$G$259,2),ROUND($I$259*$G$259,2))</f>
        <v>140.7</v>
      </c>
      <c r="K259" s="40"/>
      <c r="L259" s="7"/>
      <c r="M259" s="18"/>
      <c r="N259" s="18"/>
      <c r="O259" s="18"/>
      <c r="P259" s="18"/>
      <c r="Q259" s="7"/>
      <c r="R259" s="7"/>
      <c r="S259" s="7"/>
      <c r="T259" s="7"/>
      <c r="U259" s="7"/>
      <c r="V259" s="7"/>
      <c r="W259" s="7"/>
      <c r="X259" s="7"/>
      <c r="Y259" s="9"/>
      <c r="Z259" s="7"/>
      <c r="AA259" s="7"/>
    </row>
    <row r="260" s="71" customFormat="true" ht="25.35" hidden="false" customHeight="false" outlineLevel="0" collapsed="false">
      <c r="B260" s="72"/>
      <c r="C260" s="89" t="s">
        <v>324</v>
      </c>
      <c r="D260" s="90" t="n">
        <v>89731</v>
      </c>
      <c r="E260" s="91" t="str">
        <f aca="false">VLOOKUP(D260,IF(LEFT(D260,3)="AMM",COMPOSIÇÕES!B$1:E$3713,'BANCO DE DADOS ABRIL SERV'!B$2:F$14097),2,0)</f>
        <v>JOELHO 90 GRAUS, PVC, SERIE NORMAL, ESGOTO PREDIAL, DN 50 MM, JUNTA ELÁSTICA, FORNECIDO E INSTALADO EM RAMAL DE DESCARGA OU RAMAL DE ESGOTO SANITÁRIO. AF_12/2014</v>
      </c>
      <c r="F260" s="90" t="str">
        <f aca="false">VLOOKUP(D260,IF(LEFT(D260,3)="AMM",COMPOSIÇÕES!B$1:E$3713,'BANCO DE DADOS ABRIL SERV'!B$2:F$14097),3,0)</f>
        <v>UN</v>
      </c>
      <c r="G260" s="90" t="n">
        <v>16</v>
      </c>
      <c r="H260" s="93" t="n">
        <f aca="false">VLOOKUP(D260,IF(LEFT(D260,3)="AMM",COMPOSIÇÕES!B$1:E$3713,'BANCO DE DADOS ABRIL SERV'!B$2:F$14097),4,0)</f>
        <v>8.26</v>
      </c>
      <c r="I260" s="94" t="n">
        <f aca="false">IF(M$2="OUTROS",TRUNC($H$260*(1+G$7),2),ROUND($H$260*(1+G$7),2))</f>
        <v>10.15</v>
      </c>
      <c r="J260" s="95" t="n">
        <f aca="false">IF(M$2="OUTROS",TRUNC($I$260*$G$260,2),ROUND($I$260*$G$260,2))</f>
        <v>162.4</v>
      </c>
      <c r="K260" s="40"/>
      <c r="L260" s="7"/>
      <c r="M260" s="18"/>
      <c r="N260" s="18"/>
      <c r="O260" s="18"/>
      <c r="P260" s="18"/>
      <c r="Q260" s="7"/>
      <c r="R260" s="7"/>
      <c r="S260" s="7"/>
      <c r="T260" s="7"/>
      <c r="U260" s="7"/>
      <c r="V260" s="7"/>
      <c r="W260" s="7"/>
      <c r="X260" s="7"/>
      <c r="Y260" s="9"/>
      <c r="Z260" s="7"/>
      <c r="AA260" s="7"/>
    </row>
    <row r="261" s="71" customFormat="true" ht="25.35" hidden="false" customHeight="false" outlineLevel="0" collapsed="false">
      <c r="B261" s="72"/>
      <c r="C261" s="89" t="s">
        <v>325</v>
      </c>
      <c r="D261" s="90" t="n">
        <v>89724</v>
      </c>
      <c r="E261" s="91" t="str">
        <f aca="false">VLOOKUP(D261,IF(LEFT(D261,3)="AMM",COMPOSIÇÕES!B$1:E$3713,'BANCO DE DADOS ABRIL SERV'!B$2:F$14097),2,0)</f>
        <v>JOELHO 90 GRAUS, PVC, SERIE NORMAL, ESGOTO PREDIAL, DN 40 MM, JUNTA SOLDÁVEL, FORNECIDO E INSTALADO EM RAMAL DE DESCARGA OU RAMAL DE ESGOTO SANITÁRIO. AF_12/2014</v>
      </c>
      <c r="F261" s="90" t="str">
        <f aca="false">VLOOKUP(D261,IF(LEFT(D261,3)="AMM",COMPOSIÇÕES!B$1:E$3713,'BANCO DE DADOS ABRIL SERV'!B$2:F$14097),3,0)</f>
        <v>UN</v>
      </c>
      <c r="G261" s="90" t="n">
        <v>15</v>
      </c>
      <c r="H261" s="93" t="n">
        <f aca="false">VLOOKUP(D261,IF(LEFT(D261,3)="AMM",COMPOSIÇÕES!B$1:E$3713,'BANCO DE DADOS ABRIL SERV'!B$2:F$14097),4,0)</f>
        <v>7.24</v>
      </c>
      <c r="I261" s="94" t="n">
        <f aca="false">IF(M$2="OUTROS",TRUNC($H$261*(1+G$7),2),ROUND($H$261*(1+G$7),2))</f>
        <v>8.9</v>
      </c>
      <c r="J261" s="95" t="n">
        <f aca="false">IF(M$2="OUTROS",TRUNC($I$261*$G$261,2),ROUND($I$261*$G$261,2))</f>
        <v>133.5</v>
      </c>
      <c r="K261" s="40"/>
      <c r="L261" s="7"/>
      <c r="M261" s="18"/>
      <c r="N261" s="18"/>
      <c r="O261" s="18"/>
      <c r="P261" s="18"/>
      <c r="Q261" s="7"/>
      <c r="R261" s="7"/>
      <c r="S261" s="7"/>
      <c r="T261" s="7"/>
      <c r="U261" s="7"/>
      <c r="V261" s="7"/>
      <c r="W261" s="7"/>
      <c r="X261" s="7"/>
      <c r="Y261" s="9"/>
      <c r="Z261" s="7"/>
      <c r="AA261" s="7"/>
    </row>
    <row r="262" s="71" customFormat="true" ht="25.35" hidden="false" customHeight="false" outlineLevel="0" collapsed="false">
      <c r="B262" s="72"/>
      <c r="C262" s="89" t="s">
        <v>326</v>
      </c>
      <c r="D262" s="90" t="n">
        <v>89797</v>
      </c>
      <c r="E262" s="91" t="str">
        <f aca="false">VLOOKUP(D262,IF(LEFT(D262,3)="AMM",COMPOSIÇÕES!B$1:E$3713,'BANCO DE DADOS ABRIL SERV'!B$2:F$14097),2,0)</f>
        <v>JUNÇÃO SIMPLES, PVC, SERIE NORMAL, ESGOTO PREDIAL, DN 100 X 100 MM, JUNTA ELÁSTICA, FORNECIDO E INSTALADO EM RAMAL DE DESCARGA OU RAMAL DE ESGOTO SANITÁRIO. AF_12/2014</v>
      </c>
      <c r="F262" s="90" t="str">
        <f aca="false">VLOOKUP(D262,IF(LEFT(D262,3)="AMM",COMPOSIÇÕES!B$1:E$3713,'BANCO DE DADOS ABRIL SERV'!B$2:F$14097),3,0)</f>
        <v>UN</v>
      </c>
      <c r="G262" s="90" t="n">
        <v>6</v>
      </c>
      <c r="H262" s="93" t="n">
        <f aca="false">VLOOKUP(D262,IF(LEFT(D262,3)="AMM",COMPOSIÇÕES!B$1:E$3713,'BANCO DE DADOS ABRIL SERV'!B$2:F$14097),4,0)</f>
        <v>32.88</v>
      </c>
      <c r="I262" s="94" t="n">
        <f aca="false">IF(M$2="OUTROS",TRUNC($H$262*(1+G$7),2),ROUND($H$262*(1+G$7),2))</f>
        <v>40.4</v>
      </c>
      <c r="J262" s="95" t="n">
        <f aca="false">IF(M$2="OUTROS",TRUNC($I$262*$G$262,2),ROUND($I$262*$G$262,2))</f>
        <v>242.4</v>
      </c>
      <c r="K262" s="40"/>
      <c r="L262" s="7"/>
      <c r="M262" s="18"/>
      <c r="N262" s="18"/>
      <c r="O262" s="18"/>
      <c r="P262" s="18"/>
      <c r="Q262" s="7"/>
      <c r="R262" s="7"/>
      <c r="S262" s="7"/>
      <c r="T262" s="7"/>
      <c r="U262" s="7"/>
      <c r="V262" s="7"/>
      <c r="W262" s="7"/>
      <c r="X262" s="7"/>
      <c r="Y262" s="9"/>
      <c r="Z262" s="7"/>
      <c r="AA262" s="7"/>
    </row>
    <row r="263" s="71" customFormat="true" ht="25.35" hidden="false" customHeight="false" outlineLevel="0" collapsed="false">
      <c r="B263" s="72"/>
      <c r="C263" s="89" t="s">
        <v>327</v>
      </c>
      <c r="D263" s="90" t="n">
        <v>89827</v>
      </c>
      <c r="E263" s="91" t="str">
        <f aca="false">VLOOKUP(D263,IF(LEFT(D263,3)="AMM",COMPOSIÇÕES!B$1:E$3713,'BANCO DE DADOS ABRIL SERV'!B$2:F$14097),2,0)</f>
        <v>JUNÇÃO SIMPLES, PVC, SERIE NORMAL, ESGOTO PREDIAL, DN 50 X 50 MM, JUNTA ELÁSTICA, FORNECIDO E INSTALADO EM PRUMADA DE ESGOTO SANITÁRIO OU VENTILAÇÃO. AF_12/2014</v>
      </c>
      <c r="F263" s="90" t="str">
        <f aca="false">VLOOKUP(D263,IF(LEFT(D263,3)="AMM",COMPOSIÇÕES!B$1:E$3713,'BANCO DE DADOS ABRIL SERV'!B$2:F$14097),3,0)</f>
        <v>UN</v>
      </c>
      <c r="G263" s="90" t="n">
        <v>2</v>
      </c>
      <c r="H263" s="93" t="n">
        <f aca="false">VLOOKUP(D263,IF(LEFT(D263,3)="AMM",COMPOSIÇÕES!B$1:E$3713,'BANCO DE DADOS ABRIL SERV'!B$2:F$14097),4,0)</f>
        <v>11.78</v>
      </c>
      <c r="I263" s="94" t="n">
        <f aca="false">IF(M$2="OUTROS",TRUNC($H$263*(1+G$7),2),ROUND($H$263*(1+G$7),2))</f>
        <v>14.48</v>
      </c>
      <c r="J263" s="95" t="n">
        <f aca="false">IF(M$2="OUTROS",TRUNC($I$263*$G$263,2),ROUND($I$263*$G$263,2))</f>
        <v>28.96</v>
      </c>
      <c r="K263" s="40"/>
      <c r="L263" s="7"/>
      <c r="M263" s="18"/>
      <c r="N263" s="18"/>
      <c r="O263" s="18"/>
      <c r="P263" s="18"/>
      <c r="Q263" s="7"/>
      <c r="R263" s="7"/>
      <c r="S263" s="7"/>
      <c r="T263" s="7"/>
      <c r="U263" s="7"/>
      <c r="V263" s="7"/>
      <c r="W263" s="7"/>
      <c r="X263" s="7"/>
      <c r="Y263" s="9"/>
      <c r="Z263" s="7"/>
      <c r="AA263" s="7"/>
    </row>
    <row r="264" s="71" customFormat="true" ht="25.35" hidden="false" customHeight="false" outlineLevel="0" collapsed="false">
      <c r="B264" s="72"/>
      <c r="C264" s="89" t="s">
        <v>328</v>
      </c>
      <c r="D264" s="90" t="n">
        <v>89714</v>
      </c>
      <c r="E264" s="91" t="str">
        <f aca="false">VLOOKUP(D264,IF(LEFT(D264,3)="AMM",COMPOSIÇÕES!B$1:E$3713,'BANCO DE DADOS ABRIL SERV'!B$2:F$14097),2,0)</f>
        <v>TUBO PVC, SERIE NORMAL, ESGOTO PREDIAL, DN 100 MM, FORNECIDO E INSTALADO EM RAMAL DE DESCARGA OU RAMAL DE ESGOTO SANITÁRIO. AF_12/2014</v>
      </c>
      <c r="F264" s="90" t="str">
        <f aca="false">VLOOKUP(D264,IF(LEFT(D264,3)="AMM",COMPOSIÇÕES!B$1:E$3713,'BANCO DE DADOS ABRIL SERV'!B$2:F$14097),3,0)</f>
        <v>M</v>
      </c>
      <c r="G264" s="90" t="n">
        <v>134</v>
      </c>
      <c r="H264" s="93" t="n">
        <f aca="false">VLOOKUP(D264,IF(LEFT(D264,3)="AMM",COMPOSIÇÕES!B$1:E$3713,'BANCO DE DADOS ABRIL SERV'!B$2:F$14097),4,0)</f>
        <v>41.58</v>
      </c>
      <c r="I264" s="94" t="n">
        <f aca="false">IF(M$2="OUTROS",TRUNC($H$264*(1+G$7),2),ROUND($H$264*(1+G$7),2))</f>
        <v>51.09</v>
      </c>
      <c r="J264" s="95" t="n">
        <f aca="false">IF(M$2="OUTROS",TRUNC($I$264*$G$264,2),ROUND($I$264*$G$264,2))</f>
        <v>6846.06</v>
      </c>
      <c r="K264" s="40"/>
      <c r="L264" s="7"/>
      <c r="M264" s="18"/>
      <c r="N264" s="18"/>
      <c r="O264" s="18"/>
      <c r="P264" s="18"/>
      <c r="Q264" s="7"/>
      <c r="R264" s="7"/>
      <c r="S264" s="7"/>
      <c r="T264" s="7"/>
      <c r="U264" s="7"/>
      <c r="V264" s="7"/>
      <c r="W264" s="7"/>
      <c r="X264" s="7"/>
      <c r="Y264" s="9"/>
      <c r="Z264" s="7"/>
      <c r="AA264" s="7"/>
    </row>
    <row r="265" s="71" customFormat="true" ht="25.35" hidden="false" customHeight="false" outlineLevel="0" collapsed="false">
      <c r="B265" s="72"/>
      <c r="C265" s="89" t="s">
        <v>329</v>
      </c>
      <c r="D265" s="90" t="n">
        <v>89712</v>
      </c>
      <c r="E265" s="91" t="str">
        <f aca="false">VLOOKUP(D265,IF(LEFT(D265,3)="AMM",COMPOSIÇÕES!B$1:E$3713,'BANCO DE DADOS ABRIL SERV'!B$2:F$14097),2,0)</f>
        <v>TUBO PVC, SERIE NORMAL, ESGOTO PREDIAL, DN 50 MM, FORNECIDO E INSTALADO EM RAMAL DE DESCARGA OU RAMAL DE ESGOTO SANITÁRIO. AF_12/2014</v>
      </c>
      <c r="F265" s="90" t="str">
        <f aca="false">VLOOKUP(D265,IF(LEFT(D265,3)="AMM",COMPOSIÇÕES!B$1:E$3713,'BANCO DE DADOS ABRIL SERV'!B$2:F$14097),3,0)</f>
        <v>M</v>
      </c>
      <c r="G265" s="90" t="n">
        <v>50</v>
      </c>
      <c r="H265" s="93" t="n">
        <f aca="false">VLOOKUP(D265,IF(LEFT(D265,3)="AMM",COMPOSIÇÕES!B$1:E$3713,'BANCO DE DADOS ABRIL SERV'!B$2:F$14097),4,0)</f>
        <v>20.96</v>
      </c>
      <c r="I265" s="94" t="n">
        <f aca="false">IF(M$2="OUTROS",TRUNC($H$265*(1+G$7),2),ROUND($H$265*(1+G$7),2))</f>
        <v>25.76</v>
      </c>
      <c r="J265" s="95" t="n">
        <f aca="false">IF(M$2="OUTROS",TRUNC($I$265*$G$265,2),ROUND($I$265*$G$265,2))</f>
        <v>1288</v>
      </c>
      <c r="K265" s="40"/>
      <c r="L265" s="7"/>
      <c r="M265" s="18"/>
      <c r="N265" s="18"/>
      <c r="O265" s="18"/>
      <c r="P265" s="18"/>
      <c r="Q265" s="7"/>
      <c r="R265" s="7"/>
      <c r="S265" s="7"/>
      <c r="T265" s="7"/>
      <c r="U265" s="7"/>
      <c r="V265" s="7"/>
      <c r="W265" s="7"/>
      <c r="X265" s="7"/>
      <c r="Y265" s="9"/>
      <c r="Z265" s="7"/>
      <c r="AA265" s="7"/>
    </row>
    <row r="266" s="71" customFormat="true" ht="25.35" hidden="false" customHeight="false" outlineLevel="0" collapsed="false">
      <c r="B266" s="72"/>
      <c r="C266" s="89" t="s">
        <v>330</v>
      </c>
      <c r="D266" s="90" t="n">
        <v>89713</v>
      </c>
      <c r="E266" s="91" t="str">
        <f aca="false">VLOOKUP(D266,IF(LEFT(D266,3)="AMM",COMPOSIÇÕES!B$1:E$3713,'BANCO DE DADOS ABRIL SERV'!B$2:F$14097),2,0)</f>
        <v>TUBO PVC, SERIE NORMAL, ESGOTO PREDIAL, DN 75 MM, FORNECIDO E INSTALADO EM RAMAL DE DESCARGA OU RAMAL DE ESGOTO SANITÁRIO. AF_12/2014</v>
      </c>
      <c r="F266" s="90" t="str">
        <f aca="false">VLOOKUP(D266,IF(LEFT(D266,3)="AMM",COMPOSIÇÕES!B$1:E$3713,'BANCO DE DADOS ABRIL SERV'!B$2:F$14097),3,0)</f>
        <v>M</v>
      </c>
      <c r="G266" s="90" t="n">
        <v>19</v>
      </c>
      <c r="H266" s="93" t="n">
        <f aca="false">VLOOKUP(D266,IF(LEFT(D266,3)="AMM",COMPOSIÇÕES!B$1:E$3713,'BANCO DE DADOS ABRIL SERV'!B$2:F$14097),4,0)</f>
        <v>32.1</v>
      </c>
      <c r="I266" s="94" t="n">
        <f aca="false">IF(M$2="OUTROS",TRUNC($H$266*(1+G$7),2),ROUND($H$266*(1+G$7),2))</f>
        <v>39.44</v>
      </c>
      <c r="J266" s="95" t="n">
        <f aca="false">IF(M$2="OUTROS",TRUNC($I$266*$G$266,2),ROUND($I$266*$G$266,2))</f>
        <v>749.36</v>
      </c>
      <c r="K266" s="40"/>
      <c r="L266" s="7"/>
      <c r="M266" s="18"/>
      <c r="N266" s="18"/>
      <c r="O266" s="18"/>
      <c r="P266" s="18"/>
      <c r="Q266" s="7"/>
      <c r="R266" s="7"/>
      <c r="S266" s="7"/>
      <c r="T266" s="7"/>
      <c r="U266" s="7"/>
      <c r="V266" s="7"/>
      <c r="W266" s="7"/>
      <c r="X266" s="7"/>
      <c r="Y266" s="9"/>
      <c r="Z266" s="7"/>
      <c r="AA266" s="7"/>
    </row>
    <row r="267" s="71" customFormat="true" ht="25.35" hidden="false" customHeight="false" outlineLevel="0" collapsed="false">
      <c r="B267" s="72"/>
      <c r="C267" s="89" t="s">
        <v>331</v>
      </c>
      <c r="D267" s="90" t="n">
        <v>89711</v>
      </c>
      <c r="E267" s="91" t="str">
        <f aca="false">VLOOKUP(D267,IF(LEFT(D267,3)="AMM",COMPOSIÇÕES!B$1:E$3713,'BANCO DE DADOS ABRIL SERV'!B$2:F$14097),2,0)</f>
        <v>TUBO PVC, SERIE NORMAL, ESGOTO PREDIAL, DN 40 MM, FORNECIDO E INSTALADO EM RAMAL DE DESCARGA OU RAMAL DE ESGOTO SANITÁRIO. AF_12/2014</v>
      </c>
      <c r="F267" s="90" t="str">
        <f aca="false">VLOOKUP(D267,IF(LEFT(D267,3)="AMM",COMPOSIÇÕES!B$1:E$3713,'BANCO DE DADOS ABRIL SERV'!B$2:F$14097),3,0)</f>
        <v>M</v>
      </c>
      <c r="G267" s="90" t="n">
        <v>21</v>
      </c>
      <c r="H267" s="93" t="n">
        <f aca="false">VLOOKUP(D267,IF(LEFT(D267,3)="AMM",COMPOSIÇÕES!B$1:E$3713,'BANCO DE DADOS ABRIL SERV'!B$2:F$14097),4,0)</f>
        <v>14.11</v>
      </c>
      <c r="I267" s="94" t="n">
        <f aca="false">IF(M$2="OUTROS",TRUNC($H$267*(1+G$7),2),ROUND($H$267*(1+G$7),2))</f>
        <v>17.34</v>
      </c>
      <c r="J267" s="95" t="n">
        <f aca="false">IF(M$2="OUTROS",TRUNC($I$267*$G$267,2),ROUND($I$267*$G$267,2))</f>
        <v>364.14</v>
      </c>
      <c r="K267" s="40"/>
      <c r="L267" s="7"/>
      <c r="M267" s="18"/>
      <c r="N267" s="18"/>
      <c r="O267" s="18"/>
      <c r="P267" s="18"/>
      <c r="Q267" s="7"/>
      <c r="R267" s="7"/>
      <c r="S267" s="7"/>
      <c r="T267" s="7"/>
      <c r="U267" s="7"/>
      <c r="V267" s="7"/>
      <c r="W267" s="7"/>
      <c r="X267" s="7"/>
      <c r="Y267" s="9"/>
      <c r="Z267" s="7"/>
      <c r="AA267" s="7"/>
    </row>
    <row r="268" s="71" customFormat="true" ht="15" hidden="false" customHeight="false" outlineLevel="0" collapsed="false">
      <c r="B268" s="72"/>
      <c r="C268" s="89" t="s">
        <v>332</v>
      </c>
      <c r="D268" s="90" t="str">
        <f aca="false">'COMP. HIDRO'!$B$233</f>
        <v>PMPG HID 019</v>
      </c>
      <c r="E268" s="91" t="str">
        <f aca="false">VLOOKUP(D268,IF(LEFT(D268,4)="PMPG",COMPOSIÇÕES!B$1:E$3713,'BANCO DE DADOS ABRIL SERV'!B$2:F$14097),2,0)</f>
        <v>CAIXA DE INSPEÇÃO 80 X 80 X80 CM EM ALVENARIA - EXECUÇÃO</v>
      </c>
      <c r="F268" s="90" t="str">
        <f aca="false">VLOOKUP(D268,IF(LEFT(D268,4)="PMPG",COMPOSIÇÕES!B$1:E$3713,'BANCO DE DADOS ABRIL SERV'!B$2:F$14097),3,0)</f>
        <v>UN</v>
      </c>
      <c r="G268" s="90" t="n">
        <v>5</v>
      </c>
      <c r="H268" s="93" t="n">
        <f aca="false">VLOOKUP(D268,IF(LEFT(D268,4)="PMPG",COMPOSIÇÕES!B$1:E$3713,'BANCO DE DADOS ABRIL SERV'!B$2:F$14097),4,0)</f>
        <v>374.05</v>
      </c>
      <c r="I268" s="94" t="n">
        <f aca="false">IF(M$2="OUTROS",TRUNC($H$268*(1+G$7),2),ROUND($H$268*(1+G$7),2))</f>
        <v>459.63</v>
      </c>
      <c r="J268" s="95" t="n">
        <f aca="false">IF(M$2="OUTROS",TRUNC($I$268*$G$268,2),ROUND($I$268*$G$268,2))</f>
        <v>2298.15</v>
      </c>
      <c r="K268" s="40"/>
      <c r="L268" s="7"/>
      <c r="M268" s="18"/>
      <c r="N268" s="18"/>
      <c r="O268" s="18"/>
      <c r="P268" s="18"/>
      <c r="Q268" s="7"/>
      <c r="R268" s="7"/>
      <c r="S268" s="7"/>
      <c r="T268" s="7"/>
      <c r="U268" s="7"/>
      <c r="V268" s="7"/>
      <c r="W268" s="7"/>
      <c r="X268" s="7"/>
      <c r="Y268" s="9"/>
      <c r="Z268" s="7"/>
      <c r="AA268" s="7"/>
    </row>
    <row r="269" s="71" customFormat="true" ht="15" hidden="false" customHeight="false" outlineLevel="0" collapsed="false">
      <c r="B269" s="72"/>
      <c r="C269" s="89" t="s">
        <v>333</v>
      </c>
      <c r="D269" s="90" t="str">
        <f aca="false">'COMP. HIDRO'!$B$246</f>
        <v>PMPG HID 020</v>
      </c>
      <c r="E269" s="91" t="str">
        <f aca="false">VLOOKUP(D269,IF(LEFT(D269,4)="PMPG",COMPOSIÇÕES!B$1:E$3713,'BANCO DE DADOS ABRIL SERV'!B$2:F$14097),2,0)</f>
        <v>CAIXA SIFONADA DE PVC COM GRELHA BRANCA, 150 X 150 X 50 MM</v>
      </c>
      <c r="F269" s="90" t="str">
        <f aca="false">VLOOKUP(D269,IF(LEFT(D269,4)="PMPG",COMPOSIÇÕES!B$1:E$3713,'BANCO DE DADOS ABRIL SERV'!B$2:F$14097),3,0)</f>
        <v>UN</v>
      </c>
      <c r="G269" s="90" t="n">
        <v>22</v>
      </c>
      <c r="H269" s="93" t="n">
        <f aca="false">VLOOKUP(D269,IF(LEFT(D269,4)="PMPG",COMPOSIÇÕES!B$1:E$3713,'BANCO DE DADOS ABRIL SERV'!B$2:F$14097),4,0)</f>
        <v>45.06</v>
      </c>
      <c r="I269" s="94" t="n">
        <f aca="false">IF(M$2="OUTROS",TRUNC($H$269*(1+G$7),2),ROUND($H$269*(1+G$7),2))</f>
        <v>55.37</v>
      </c>
      <c r="J269" s="95" t="n">
        <f aca="false">IF(M$2="OUTROS",TRUNC($I$269*$G$269,2),ROUND($I$269*$G$269,2))</f>
        <v>1218.14</v>
      </c>
      <c r="K269" s="40"/>
      <c r="L269" s="7"/>
      <c r="M269" s="18"/>
      <c r="N269" s="18"/>
      <c r="O269" s="18"/>
      <c r="P269" s="18"/>
      <c r="Q269" s="7"/>
      <c r="R269" s="7"/>
      <c r="S269" s="7"/>
      <c r="T269" s="7"/>
      <c r="U269" s="7"/>
      <c r="V269" s="7"/>
      <c r="W269" s="7"/>
      <c r="X269" s="7"/>
      <c r="Y269" s="9"/>
      <c r="Z269" s="7"/>
      <c r="AA269" s="7"/>
    </row>
    <row r="270" s="71" customFormat="true" ht="25.35" hidden="false" customHeight="false" outlineLevel="0" collapsed="false">
      <c r="B270" s="72"/>
      <c r="C270" s="89" t="s">
        <v>334</v>
      </c>
      <c r="D270" s="90" t="str">
        <f aca="false">'COMP. HIDRO'!$B$255</f>
        <v>PMPG HID 021</v>
      </c>
      <c r="E270" s="91" t="str">
        <f aca="false">VLOOKUP(D270,IF(LEFT(D270,4)="PMPG",COMPOSIÇÕES!B$1:E$3713,'BANCO DE DADOS ABRIL SERV'!B$2:F$14097),2,0)</f>
        <v>CURVA LONGA 45 GRAUS, PVC, SERIE NORMAL, ESGOTO PREDIAL, DN 100 MM, JUNTA ELÁSTICA, FORNECIDO E INSTALADO EM RAMAL DE DESCARGA OU RAMAL DE ESGOTO SANITÁRIO.</v>
      </c>
      <c r="F270" s="90" t="str">
        <f aca="false">VLOOKUP(D270,IF(LEFT(D270,4)="PMPG",COMPOSIÇÕES!B$1:E$3713,'BANCO DE DADOS ABRIL SERV'!B$2:F$14097),3,0)</f>
        <v>UN</v>
      </c>
      <c r="G270" s="90" t="n">
        <v>8</v>
      </c>
      <c r="H270" s="93" t="n">
        <f aca="false">VLOOKUP(D270,IF(LEFT(D270,4)="PMPG",COMPOSIÇÕES!B$1:E$3713,'BANCO DE DADOS ABRIL SERV'!B$2:F$14097),4,0)</f>
        <v>38.85</v>
      </c>
      <c r="I270" s="94" t="n">
        <f aca="false">IF(M$2="OUTROS",TRUNC($H$270*(1+G$7),2),ROUND($H$270*(1+G$7),2))</f>
        <v>47.74</v>
      </c>
      <c r="J270" s="95" t="n">
        <f aca="false">IF(M$2="OUTROS",TRUNC($I$270*$G$270,2),ROUND($I$270*$G$270,2))</f>
        <v>381.92</v>
      </c>
      <c r="K270" s="40"/>
      <c r="L270" s="7"/>
      <c r="M270" s="18"/>
      <c r="N270" s="18"/>
      <c r="O270" s="18"/>
      <c r="P270" s="18"/>
      <c r="Q270" s="7"/>
      <c r="R270" s="7"/>
      <c r="S270" s="7"/>
      <c r="T270" s="7"/>
      <c r="U270" s="7"/>
      <c r="V270" s="7"/>
      <c r="W270" s="7"/>
      <c r="X270" s="7"/>
      <c r="Y270" s="9"/>
      <c r="Z270" s="7"/>
      <c r="AA270" s="7"/>
    </row>
    <row r="271" s="71" customFormat="true" ht="25.35" hidden="false" customHeight="false" outlineLevel="0" collapsed="false">
      <c r="B271" s="72"/>
      <c r="C271" s="89" t="s">
        <v>335</v>
      </c>
      <c r="D271" s="90" t="str">
        <f aca="false">'COMP. HIDRO'!$B$266</f>
        <v>PMPG HID 022</v>
      </c>
      <c r="E271" s="91" t="str">
        <f aca="false">VLOOKUP(D271,IF(LEFT(D271,4)="PMPG",COMPOSIÇÕES!B$1:E$3713,'BANCO DE DADOS ABRIL SERV'!B$2:F$14097),2,0)</f>
        <v>CURVA LONGA 45 GRAUS, PVC, SERIE NORMAL, ESGOTO PREDIAL, DN 50 MM, JUNTA ELÁSTICA, FORNECIDO E INSTALADO EM RAMAL DE DESCARGA OU RAMAL DE ESGOTO SANITÁRIO.</v>
      </c>
      <c r="F271" s="90" t="str">
        <f aca="false">VLOOKUP(D271,IF(LEFT(D271,4)="PMPG",COMPOSIÇÕES!B$1:E$3713,'BANCO DE DADOS ABRIL SERV'!B$2:F$14097),3,0)</f>
        <v>UN</v>
      </c>
      <c r="G271" s="90" t="n">
        <v>10</v>
      </c>
      <c r="H271" s="93" t="n">
        <f aca="false">VLOOKUP(D271,IF(LEFT(D271,4)="PMPG",COMPOSIÇÕES!B$1:E$3713,'BANCO DE DADOS ABRIL SERV'!B$2:F$14097),4,0)</f>
        <v>13.74</v>
      </c>
      <c r="I271" s="94" t="n">
        <f aca="false">IF(M$2="OUTROS",TRUNC($H$271*(1+G$7),2),ROUND($H$271*(1+G$7),2))</f>
        <v>16.88</v>
      </c>
      <c r="J271" s="95" t="n">
        <f aca="false">IF(M$2="OUTROS",TRUNC($I$271*$G$271,2),ROUND($I$271*$G$271,2))</f>
        <v>168.8</v>
      </c>
      <c r="K271" s="40"/>
      <c r="L271" s="7"/>
      <c r="M271" s="18"/>
      <c r="N271" s="18"/>
      <c r="O271" s="18"/>
      <c r="P271" s="18"/>
      <c r="Q271" s="7"/>
      <c r="R271" s="7"/>
      <c r="S271" s="7"/>
      <c r="T271" s="7"/>
      <c r="U271" s="7"/>
      <c r="V271" s="7"/>
      <c r="W271" s="7"/>
      <c r="X271" s="7"/>
      <c r="Y271" s="9"/>
      <c r="Z271" s="7"/>
      <c r="AA271" s="7"/>
    </row>
    <row r="272" s="71" customFormat="true" ht="25.35" hidden="false" customHeight="false" outlineLevel="0" collapsed="false">
      <c r="B272" s="72"/>
      <c r="C272" s="89" t="s">
        <v>336</v>
      </c>
      <c r="D272" s="90" t="str">
        <f aca="false">'COMP. HIDRO'!$B$277</f>
        <v>PMPG HID 023</v>
      </c>
      <c r="E272" s="91" t="str">
        <f aca="false">VLOOKUP(D272,IF(LEFT(D272,4)="PMPG",COMPOSIÇÕES!B$1:E$3713,'BANCO DE DADOS ABRIL SERV'!B$2:F$14097),2,0)</f>
        <v>CURVA LONGA 45 GRAUS, PVC, SERIE NORMAL, ESGOTO PREDIAL, DN 75 MM, JUNTA ELÁSTICA, FORNECIDO E INSTALADO EM RAMAL DE DESCARGA OU RAMAL DE ESGOTO SANITÁRIO.</v>
      </c>
      <c r="F272" s="90" t="str">
        <f aca="false">VLOOKUP(D272,IF(LEFT(D272,4)="PMPG",COMPOSIÇÕES!B$1:E$3713,'BANCO DE DADOS ABRIL SERV'!B$2:F$14097),3,0)</f>
        <v>UN</v>
      </c>
      <c r="G272" s="90" t="n">
        <v>1</v>
      </c>
      <c r="H272" s="93" t="n">
        <f aca="false">VLOOKUP(D272,IF(LEFT(D272,4)="PMPG",COMPOSIÇÕES!B$1:E$3713,'BANCO DE DADOS ABRIL SERV'!B$2:F$14097),4,0)</f>
        <v>31.48</v>
      </c>
      <c r="I272" s="94" t="n">
        <f aca="false">IF(M$2="OUTROS",TRUNC($H$272*(1+G$7),2),ROUND($H$272*(1+G$7),2))</f>
        <v>38.68</v>
      </c>
      <c r="J272" s="95" t="n">
        <f aca="false">IF(M$2="OUTROS",TRUNC($I$272*$G$272,2),ROUND($I$272*$G$272,2))</f>
        <v>38.68</v>
      </c>
      <c r="K272" s="40"/>
      <c r="L272" s="7"/>
      <c r="M272" s="18"/>
      <c r="N272" s="18"/>
      <c r="O272" s="18"/>
      <c r="P272" s="18"/>
      <c r="Q272" s="7"/>
      <c r="R272" s="7"/>
      <c r="S272" s="7"/>
      <c r="T272" s="7"/>
      <c r="U272" s="7"/>
      <c r="V272" s="7"/>
      <c r="W272" s="7"/>
      <c r="X272" s="7"/>
      <c r="Y272" s="9"/>
      <c r="Z272" s="7"/>
      <c r="AA272" s="7"/>
    </row>
    <row r="273" s="71" customFormat="true" ht="25.35" hidden="false" customHeight="false" outlineLevel="0" collapsed="false">
      <c r="B273" s="72"/>
      <c r="C273" s="89" t="s">
        <v>337</v>
      </c>
      <c r="D273" s="90" t="str">
        <f aca="false">'COMP. HIDRO'!$B$288</f>
        <v>PMPG HID 024</v>
      </c>
      <c r="E273" s="91" t="str">
        <f aca="false">VLOOKUP(D273,IF(LEFT(D273,4)="PMPG",COMPOSIÇÕES!B$1:E$3713,'BANCO DE DADOS ABRIL SERV'!B$2:F$14097),2,0)</f>
        <v>CURVA LONGA 45 GRAUS, PVC, SERIE NORMAL, ESGOTO PREDIAL, DN 40 MM, JUNTA ELÁSTICA, FORNECIDO E INSTALADO EM RAMAL DE DESCARGA OU RAMAL DE ESGOTO SANITÁRIO.</v>
      </c>
      <c r="F273" s="90" t="str">
        <f aca="false">VLOOKUP(D273,IF(LEFT(D273,4)="PMPG",COMPOSIÇÕES!B$1:E$3713,'BANCO DE DADOS ABRIL SERV'!B$2:F$14097),3,0)</f>
        <v>UN</v>
      </c>
      <c r="G273" s="90" t="n">
        <v>1</v>
      </c>
      <c r="H273" s="93" t="n">
        <f aca="false">VLOOKUP(D273,IF(LEFT(D273,4)="PMPG",COMPOSIÇÕES!B$1:E$3713,'BANCO DE DADOS ABRIL SERV'!B$2:F$14097),4,0)</f>
        <v>12.73</v>
      </c>
      <c r="I273" s="94" t="n">
        <f aca="false">IF(M$2="OUTROS",TRUNC($H$273*(1+G$7),2),ROUND($H$273*(1+G$7),2))</f>
        <v>15.64</v>
      </c>
      <c r="J273" s="95" t="n">
        <f aca="false">IF(M$2="OUTROS",TRUNC($I$273*$G$273,2),ROUND($I$273*$G$273,2))</f>
        <v>15.64</v>
      </c>
      <c r="K273" s="40"/>
      <c r="L273" s="7"/>
      <c r="M273" s="18"/>
      <c r="N273" s="18"/>
      <c r="O273" s="18"/>
      <c r="P273" s="18"/>
      <c r="Q273" s="7"/>
      <c r="R273" s="7"/>
      <c r="S273" s="7"/>
      <c r="T273" s="7"/>
      <c r="U273" s="7"/>
      <c r="V273" s="7"/>
      <c r="W273" s="7"/>
      <c r="X273" s="7"/>
      <c r="Y273" s="9"/>
      <c r="Z273" s="7"/>
      <c r="AA273" s="7"/>
    </row>
    <row r="274" s="71" customFormat="true" ht="15" hidden="false" customHeight="false" outlineLevel="0" collapsed="false">
      <c r="B274" s="72"/>
      <c r="C274" s="89" t="s">
        <v>338</v>
      </c>
      <c r="D274" s="90" t="str">
        <f aca="false">'COMP. HIDRO'!$B$299</f>
        <v>PMPG HID 025</v>
      </c>
      <c r="E274" s="91" t="str">
        <f aca="false">VLOOKUP(D274,IF(LEFT(D274,4)="PMPG",COMPOSIÇÕES!B$1:E$3713,'BANCO DE DADOS ABRIL SERV'!B$2:F$14097),2,0)</f>
        <v>JUNÇÃO 45° DE PVC BRANCO COM REDUÇÃO, PONTA BOLSA E VIROLA, Ø 100 X 50 MM</v>
      </c>
      <c r="F274" s="90" t="str">
        <f aca="false">VLOOKUP(D274,IF(LEFT(D274,4)="PMPG",COMPOSIÇÕES!B$1:E$3713,'BANCO DE DADOS ABRIL SERV'!B$2:F$14097),3,0)</f>
        <v>UN</v>
      </c>
      <c r="G274" s="90" t="n">
        <v>10</v>
      </c>
      <c r="H274" s="93" t="n">
        <f aca="false">VLOOKUP(D274,IF(LEFT(D274,4)="PMPG",COMPOSIÇÕES!B$1:E$3713,'BANCO DE DADOS ABRIL SERV'!B$2:F$14097),4,0)</f>
        <v>32.42</v>
      </c>
      <c r="I274" s="94" t="n">
        <f aca="false">IF(M$2="OUTROS",TRUNC($H$274*(1+G$7),2),ROUND($H$274*(1+G$7),2))</f>
        <v>39.84</v>
      </c>
      <c r="J274" s="95" t="n">
        <f aca="false">IF(M$2="OUTROS",TRUNC($I$274*$G$274,2),ROUND($I$274*$G$274,2))</f>
        <v>398.4</v>
      </c>
      <c r="K274" s="40"/>
      <c r="L274" s="7"/>
      <c r="M274" s="18"/>
      <c r="N274" s="18"/>
      <c r="O274" s="18"/>
      <c r="P274" s="18"/>
      <c r="Q274" s="7"/>
      <c r="R274" s="7"/>
      <c r="S274" s="7"/>
      <c r="T274" s="7"/>
      <c r="U274" s="7"/>
      <c r="V274" s="7"/>
      <c r="W274" s="7"/>
      <c r="X274" s="7"/>
      <c r="Y274" s="9"/>
      <c r="Z274" s="7"/>
      <c r="AA274" s="7"/>
    </row>
    <row r="275" s="71" customFormat="true" ht="15" hidden="false" customHeight="false" outlineLevel="0" collapsed="false">
      <c r="B275" s="72"/>
      <c r="C275" s="89" t="s">
        <v>339</v>
      </c>
      <c r="D275" s="90" t="str">
        <f aca="false">'COMP. HIDRO'!$B$311</f>
        <v>PMPG HID 026</v>
      </c>
      <c r="E275" s="91" t="str">
        <f aca="false">VLOOKUP(D275,IF(LEFT(D275,4)="PMPG",COMPOSIÇÕES!B$1:E$3713,'BANCO DE DADOS ABRIL SERV'!B$2:F$14097),2,0)</f>
        <v>JUNCAO PVC ESGOTO 75X50MM - FORNECIMENTO E INSTALACAO</v>
      </c>
      <c r="F275" s="90" t="str">
        <f aca="false">VLOOKUP(D275,IF(LEFT(D275,4)="PMPG",COMPOSIÇÕES!B$1:E$3713,'BANCO DE DADOS ABRIL SERV'!B$2:F$14097),3,0)</f>
        <v>UN</v>
      </c>
      <c r="G275" s="90" t="n">
        <v>5</v>
      </c>
      <c r="H275" s="93" t="n">
        <f aca="false">VLOOKUP(D275,IF(LEFT(D275,4)="PMPG",COMPOSIÇÕES!B$1:E$3713,'BANCO DE DADOS ABRIL SERV'!B$2:F$14097),4,0)</f>
        <v>13.86</v>
      </c>
      <c r="I275" s="94" t="n">
        <f aca="false">IF(M$2="OUTROS",TRUNC($H$275*(1+G$7),2),ROUND($H$275*(1+G$7),2))</f>
        <v>17.03</v>
      </c>
      <c r="J275" s="95" t="n">
        <f aca="false">IF(M$2="OUTROS",TRUNC($I$275*$G$275,2),ROUND($I$275*$G$275,2))</f>
        <v>85.15</v>
      </c>
      <c r="K275" s="40"/>
      <c r="L275" s="7"/>
      <c r="M275" s="18"/>
      <c r="N275" s="18"/>
      <c r="O275" s="18"/>
      <c r="P275" s="18"/>
      <c r="Q275" s="7"/>
      <c r="R275" s="7"/>
      <c r="S275" s="7"/>
      <c r="T275" s="7"/>
      <c r="U275" s="7"/>
      <c r="V275" s="7"/>
      <c r="W275" s="7"/>
      <c r="X275" s="7"/>
      <c r="Y275" s="9"/>
      <c r="Z275" s="7"/>
      <c r="AA275" s="7"/>
    </row>
    <row r="276" s="71" customFormat="true" ht="25.35" hidden="false" customHeight="false" outlineLevel="0" collapsed="false">
      <c r="B276" s="72"/>
      <c r="C276" s="89" t="s">
        <v>340</v>
      </c>
      <c r="D276" s="90" t="str">
        <f aca="false">'COMP. HIDRO'!$B$322</f>
        <v>PMPG HID 027</v>
      </c>
      <c r="E276" s="91" t="str">
        <f aca="false">VLOOKUP(D276,IF(LEFT(D276,4)="PMPG",COMPOSIÇÕES!B$1:E$3713,'BANCO DE DADOS ABRIL SERV'!B$2:F$14097),2,0)</f>
        <v>REDUÇÃO EXCÊNTRICA, PVC, SERIE NORMAL, ESGOTO PREDIAL, DN 75 X 50 MM, JUNTA ELÁSTICA, FORNECIDO E INSTALADO EM RAMAL DE DESCARGA OU RAMAL DE ESGOTO SANITÁRIO</v>
      </c>
      <c r="F276" s="90" t="str">
        <f aca="false">VLOOKUP(D276,IF(LEFT(D276,4)="PMPG",COMPOSIÇÕES!B$1:E$3713,'BANCO DE DADOS ABRIL SERV'!B$2:F$14097),3,0)</f>
        <v>UN</v>
      </c>
      <c r="G276" s="90" t="n">
        <v>2</v>
      </c>
      <c r="H276" s="93" t="n">
        <f aca="false">VLOOKUP(D276,IF(LEFT(D276,4)="PMPG",COMPOSIÇÕES!B$1:E$3713,'BANCO DE DADOS ABRIL SERV'!B$2:F$14097),4,0)</f>
        <v>13.94</v>
      </c>
      <c r="I276" s="94" t="n">
        <f aca="false">IF(M$2="OUTROS",TRUNC($H$276*(1+G$7),2),ROUND($H$276*(1+G$7),2))</f>
        <v>17.13</v>
      </c>
      <c r="J276" s="95" t="n">
        <f aca="false">IF(M$2="OUTROS",TRUNC($I$276*$G$276,2),ROUND($I$276*$G$276,2))</f>
        <v>34.26</v>
      </c>
      <c r="K276" s="40"/>
      <c r="L276" s="7"/>
      <c r="M276" s="18"/>
      <c r="N276" s="18"/>
      <c r="O276" s="18"/>
      <c r="P276" s="18"/>
      <c r="Q276" s="7"/>
      <c r="R276" s="7"/>
      <c r="S276" s="7"/>
      <c r="T276" s="7"/>
      <c r="U276" s="7"/>
      <c r="V276" s="7"/>
      <c r="W276" s="7"/>
      <c r="X276" s="7"/>
      <c r="Y276" s="9"/>
      <c r="Z276" s="7"/>
      <c r="AA276" s="7"/>
    </row>
    <row r="277" customFormat="false" ht="15.75" hidden="false" customHeight="true" outlineLevel="0" collapsed="false">
      <c r="C277" s="136" t="s">
        <v>341</v>
      </c>
      <c r="D277" s="136"/>
      <c r="E277" s="136"/>
      <c r="F277" s="136"/>
      <c r="G277" s="136"/>
      <c r="H277" s="136"/>
      <c r="I277" s="136"/>
      <c r="J277" s="136"/>
      <c r="K277" s="7" t="s">
        <v>240</v>
      </c>
      <c r="L277" s="8" t="n">
        <f aca="false">$C$277=$K$277</f>
        <v>0</v>
      </c>
    </row>
    <row r="278" s="71" customFormat="true" ht="15" hidden="false" customHeight="false" outlineLevel="0" collapsed="false">
      <c r="B278" s="72"/>
      <c r="C278" s="89" t="s">
        <v>342</v>
      </c>
      <c r="D278" s="90" t="str">
        <f aca="false">'COMP. HIDRO'!$B$333</f>
        <v>PMPG HID 028</v>
      </c>
      <c r="E278" s="91" t="str">
        <f aca="false">VLOOKUP(D278,IF(LEFT(D278,4)="PMPG",COMPOSIÇÕES!B$1:E$3713,'BANCO DE DADOS ABRIL SERV'!B$2:F$14097),2,0)</f>
        <v>FORNECIMENTO E INSTALAÇÃO DE TERMINAL DE VENTILAÇÃO, SÉRIE NORMAL, DN 50MM</v>
      </c>
      <c r="F278" s="90" t="str">
        <f aca="false">VLOOKUP(D278,IF(LEFT(D278,4)="PMPG",COMPOSIÇÕES!B$1:E$3713,'BANCO DE DADOS ABRIL SERV'!B$2:F$14097),3,0)</f>
        <v>UN</v>
      </c>
      <c r="G278" s="90" t="n">
        <v>12</v>
      </c>
      <c r="H278" s="93" t="n">
        <f aca="false">VLOOKUP(D278,IF(LEFT(D278,4)="PMPG",COMPOSIÇÕES!B$1:E$3713,'BANCO DE DADOS ABRIL SERV'!B$2:F$14097),4,0)</f>
        <v>6.84</v>
      </c>
      <c r="I278" s="94" t="n">
        <f aca="false">IF(M$2="OUTROS",TRUNC($H$278*(1+G$7),2),ROUND($H$278*(1+G$7),2))</f>
        <v>8.4</v>
      </c>
      <c r="J278" s="95" t="n">
        <f aca="false">IF(M$2="OUTROS",TRUNC($I$278*$G$278,2),ROUND($I$278*$G$278,2))</f>
        <v>100.8</v>
      </c>
      <c r="K278" s="40"/>
      <c r="L278" s="7"/>
      <c r="M278" s="18"/>
      <c r="N278" s="18"/>
      <c r="O278" s="18"/>
      <c r="P278" s="18"/>
      <c r="Q278" s="7"/>
      <c r="R278" s="7"/>
      <c r="S278" s="7"/>
      <c r="T278" s="7"/>
      <c r="U278" s="7"/>
      <c r="V278" s="7"/>
      <c r="W278" s="7"/>
      <c r="X278" s="7"/>
      <c r="Y278" s="9"/>
      <c r="Z278" s="7"/>
      <c r="AA278" s="7"/>
    </row>
    <row r="279" s="71" customFormat="true" ht="25.35" hidden="false" customHeight="false" outlineLevel="0" collapsed="false">
      <c r="B279" s="72"/>
      <c r="C279" s="89" t="s">
        <v>343</v>
      </c>
      <c r="D279" s="90" t="str">
        <f aca="false">'COMP. HIDRO'!$B$344</f>
        <v>PMPG HID 029</v>
      </c>
      <c r="E279" s="91" t="str">
        <f aca="false">VLOOKUP(D279,IF(LEFT(D279,4)="PMPG",COMPOSIÇÕES!B$1:E$3713,'BANCO DE DADOS ABRIL SERV'!B$2:F$14097),2,0)</f>
        <v>TE, PVC, SERIE NORMAL, ESGOTO PREDIAL, DN 75 X 50 MM, JUNTA ELÁSTICA, FORNECIDO E INSTALADO EM RAMAL DE DESCARGA OU RAMAL DE ESGOTO SANITÁRIO</v>
      </c>
      <c r="F279" s="90" t="str">
        <f aca="false">VLOOKUP(D279,IF(LEFT(D279,4)="PMPG",COMPOSIÇÕES!B$1:E$3713,'BANCO DE DADOS ABRIL SERV'!B$2:F$14097),3,0)</f>
        <v>UN</v>
      </c>
      <c r="G279" s="90" t="n">
        <v>1</v>
      </c>
      <c r="H279" s="93" t="n">
        <f aca="false">VLOOKUP(D279,IF(LEFT(D279,4)="PMPG",COMPOSIÇÕES!B$1:E$3713,'BANCO DE DADOS ABRIL SERV'!B$2:F$14097),4,0)</f>
        <v>17.75</v>
      </c>
      <c r="I279" s="94" t="n">
        <f aca="false">IF(M$2="OUTROS",TRUNC($H$279*(1+G$7),2),ROUND($H$279*(1+G$7),2))</f>
        <v>21.81</v>
      </c>
      <c r="J279" s="95" t="n">
        <f aca="false">IF(M$2="OUTROS",TRUNC($I$279*$G$279,2),ROUND($I$279*$G$279,2))</f>
        <v>21.81</v>
      </c>
      <c r="K279" s="40"/>
      <c r="L279" s="7"/>
      <c r="M279" s="18"/>
      <c r="N279" s="18"/>
      <c r="O279" s="18"/>
      <c r="P279" s="18"/>
      <c r="Q279" s="7"/>
      <c r="R279" s="7"/>
      <c r="S279" s="7"/>
      <c r="T279" s="7"/>
      <c r="U279" s="7"/>
      <c r="V279" s="7"/>
      <c r="W279" s="7"/>
      <c r="X279" s="7"/>
      <c r="Y279" s="9"/>
      <c r="Z279" s="7"/>
      <c r="AA279" s="7"/>
    </row>
    <row r="280" s="71" customFormat="true" ht="25.35" hidden="false" customHeight="false" outlineLevel="0" collapsed="false">
      <c r="B280" s="72"/>
      <c r="C280" s="89" t="s">
        <v>344</v>
      </c>
      <c r="D280" s="90" t="n">
        <v>89731</v>
      </c>
      <c r="E280" s="91" t="str">
        <f aca="false">VLOOKUP(D280,IF(LEFT(D280,3)="AMM",COMPOSIÇÕES!B$1:E$3713,'BANCO DE DADOS ABRIL SERV'!B$2:F$14097),2,0)</f>
        <v>JOELHO 90 GRAUS, PVC, SERIE NORMAL, ESGOTO PREDIAL, DN 50 MM, JUNTA ELÁSTICA, FORNECIDO E INSTALADO EM RAMAL DE DESCARGA OU RAMAL DE ESGOTO SANITÁRIO. AF_12/2014</v>
      </c>
      <c r="F280" s="90" t="str">
        <f aca="false">VLOOKUP(D280,IF(LEFT(D280,3)="AMM",COMPOSIÇÕES!B$1:E$3713,'BANCO DE DADOS ABRIL SERV'!B$2:F$14097),3,0)</f>
        <v>UN</v>
      </c>
      <c r="G280" s="90" t="n">
        <v>19</v>
      </c>
      <c r="H280" s="93" t="n">
        <f aca="false">VLOOKUP(D280,IF(LEFT(D280,3)="AMM",COMPOSIÇÕES!B$1:E$3713,'BANCO DE DADOS ABRIL SERV'!B$2:F$14097),4,0)</f>
        <v>8.26</v>
      </c>
      <c r="I280" s="94" t="n">
        <f aca="false">IF(M$2="OUTROS",TRUNC($H$280*(1+G$7),2),ROUND($H$280*(1+G$7),2))</f>
        <v>10.15</v>
      </c>
      <c r="J280" s="95" t="n">
        <f aca="false">IF(M$2="OUTROS",TRUNC($I$280*$G$280,2),ROUND($I$280*$G$280,2))</f>
        <v>192.85</v>
      </c>
      <c r="K280" s="40"/>
      <c r="L280" s="7"/>
      <c r="M280" s="18"/>
      <c r="N280" s="18"/>
      <c r="O280" s="18"/>
      <c r="P280" s="18"/>
      <c r="Q280" s="7"/>
      <c r="R280" s="7"/>
      <c r="S280" s="7"/>
      <c r="T280" s="7"/>
      <c r="U280" s="7"/>
      <c r="V280" s="7"/>
      <c r="W280" s="7"/>
      <c r="X280" s="7"/>
      <c r="Y280" s="9"/>
      <c r="Z280" s="7"/>
      <c r="AA280" s="7"/>
    </row>
    <row r="281" s="71" customFormat="true" ht="25.35" hidden="false" customHeight="false" outlineLevel="0" collapsed="false">
      <c r="B281" s="72"/>
      <c r="C281" s="89" t="s">
        <v>345</v>
      </c>
      <c r="D281" s="90" t="n">
        <v>89827</v>
      </c>
      <c r="E281" s="91" t="str">
        <f aca="false">VLOOKUP(D281,IF(LEFT(D281,3)="AMM",COMPOSIÇÕES!B$1:E$3713,'BANCO DE DADOS ABRIL SERV'!B$2:F$14097),2,0)</f>
        <v>JUNÇÃO SIMPLES, PVC, SERIE NORMAL, ESGOTO PREDIAL, DN 50 X 50 MM, JUNTA ELÁSTICA, FORNECIDO E INSTALADO EM PRUMADA DE ESGOTO SANITÁRIO OU VENTILAÇÃO. AF_12/2014</v>
      </c>
      <c r="F281" s="90" t="str">
        <f aca="false">VLOOKUP(D281,IF(LEFT(D281,3)="AMM",COMPOSIÇÕES!B$1:E$3713,'BANCO DE DADOS ABRIL SERV'!B$2:F$14097),3,0)</f>
        <v>UN</v>
      </c>
      <c r="G281" s="90" t="n">
        <v>1</v>
      </c>
      <c r="H281" s="93" t="n">
        <f aca="false">VLOOKUP(D281,IF(LEFT(D281,3)="AMM",COMPOSIÇÕES!B$1:E$3713,'BANCO DE DADOS ABRIL SERV'!B$2:F$14097),4,0)</f>
        <v>11.78</v>
      </c>
      <c r="I281" s="94" t="n">
        <f aca="false">IF(M$2="OUTROS",TRUNC($H$281*(1+G$7),2),ROUND($H$281*(1+G$7),2))</f>
        <v>14.48</v>
      </c>
      <c r="J281" s="95" t="n">
        <f aca="false">IF(M$2="OUTROS",TRUNC($I$281*$G$281,2),ROUND($I$281*$G$281,2))</f>
        <v>14.48</v>
      </c>
      <c r="K281" s="40"/>
      <c r="L281" s="7"/>
      <c r="M281" s="18"/>
      <c r="N281" s="18"/>
      <c r="O281" s="18"/>
      <c r="P281" s="18"/>
      <c r="Q281" s="7"/>
      <c r="R281" s="7"/>
      <c r="S281" s="7"/>
      <c r="T281" s="7"/>
      <c r="U281" s="7"/>
      <c r="V281" s="7"/>
      <c r="W281" s="7"/>
      <c r="X281" s="7"/>
      <c r="Y281" s="9"/>
      <c r="Z281" s="7"/>
      <c r="AA281" s="7"/>
    </row>
    <row r="282" s="71" customFormat="true" ht="25.35" hidden="false" customHeight="false" outlineLevel="0" collapsed="false">
      <c r="B282" s="72"/>
      <c r="C282" s="89" t="s">
        <v>346</v>
      </c>
      <c r="D282" s="90" t="n">
        <v>89798</v>
      </c>
      <c r="E282" s="91" t="str">
        <f aca="false">VLOOKUP(D282,IF(LEFT(D282,3)="AMM",COMPOSIÇÕES!B$1:E$3713,'BANCO DE DADOS ABRIL SERV'!B$2:F$14097),2,0)</f>
        <v>TUBO PVC, SERIE NORMAL, ESGOTO PREDIAL, DN 50 MM, FORNECIDO E INSTALADO EM PRUMADA DE ESGOTO SANITÁRIO OU VENTILAÇÃO. AF_12/2014</v>
      </c>
      <c r="F282" s="90" t="str">
        <f aca="false">VLOOKUP(D282,IF(LEFT(D282,3)="AMM",COMPOSIÇÕES!B$1:E$3713,'BANCO DE DADOS ABRIL SERV'!B$2:F$14097),3,0)</f>
        <v>M</v>
      </c>
      <c r="G282" s="90" t="n">
        <v>72</v>
      </c>
      <c r="H282" s="93" t="n">
        <f aca="false">VLOOKUP(D282,IF(LEFT(D282,3)="AMM",COMPOSIÇÕES!B$1:E$3713,'BANCO DE DADOS ABRIL SERV'!B$2:F$14097),4,0)</f>
        <v>7.95</v>
      </c>
      <c r="I282" s="94" t="n">
        <f aca="false">IF(M$2="OUTROS",TRUNC($H$282*(1+G$7),2),ROUND($H$282*(1+G$7),2))</f>
        <v>9.77</v>
      </c>
      <c r="J282" s="95" t="n">
        <f aca="false">IF(M$2="OUTROS",TRUNC($I$282*$G$282,2),ROUND($I$282*$G$282,2))</f>
        <v>703.44</v>
      </c>
      <c r="K282" s="40"/>
      <c r="L282" s="7"/>
      <c r="M282" s="18"/>
      <c r="N282" s="18"/>
      <c r="O282" s="18"/>
      <c r="P282" s="18"/>
      <c r="Q282" s="7"/>
      <c r="R282" s="7"/>
      <c r="S282" s="7"/>
      <c r="T282" s="7"/>
      <c r="U282" s="7"/>
      <c r="V282" s="7"/>
      <c r="W282" s="7"/>
      <c r="X282" s="7"/>
      <c r="Y282" s="9"/>
      <c r="Z282" s="7"/>
      <c r="AA282" s="7"/>
    </row>
    <row r="283" s="71" customFormat="true" ht="25.35" hidden="false" customHeight="false" outlineLevel="0" collapsed="false">
      <c r="B283" s="72"/>
      <c r="C283" s="89" t="s">
        <v>347</v>
      </c>
      <c r="D283" s="90" t="n">
        <v>89825</v>
      </c>
      <c r="E283" s="91" t="str">
        <f aca="false">VLOOKUP(D283,IF(LEFT(D283,3)="AMM",COMPOSIÇÕES!B$1:E$3713,'BANCO DE DADOS ABRIL SERV'!B$2:F$14097),2,0)</f>
        <v>TE, PVC, SERIE NORMAL, ESGOTO PREDIAL, DN 50 X 50 MM, JUNTA ELÁSTICA, FORNECIDO E INSTALADO EM PRUMADA DE ESGOTO SANITÁRIO OU VENTILAÇÃO. AF_12/2014</v>
      </c>
      <c r="F283" s="90" t="str">
        <f aca="false">VLOOKUP(D283,IF(LEFT(D283,3)="AMM",COMPOSIÇÕES!B$1:E$3713,'BANCO DE DADOS ABRIL SERV'!B$2:F$14097),3,0)</f>
        <v>UN</v>
      </c>
      <c r="G283" s="90" t="n">
        <v>19</v>
      </c>
      <c r="H283" s="93" t="n">
        <f aca="false">VLOOKUP(D283,IF(LEFT(D283,3)="AMM",COMPOSIÇÕES!B$1:E$3713,'BANCO DE DADOS ABRIL SERV'!B$2:F$14097),4,0)</f>
        <v>10.71</v>
      </c>
      <c r="I283" s="94" t="n">
        <f aca="false">IF(M$2="OUTROS",TRUNC($H$283*(1+G$7),2),ROUND($H$283*(1+G$7),2))</f>
        <v>13.16</v>
      </c>
      <c r="J283" s="95" t="n">
        <f aca="false">IF(M$2="OUTROS",TRUNC($I$283*$G$283,2),ROUND($I$283*$G$283,2))</f>
        <v>250.04</v>
      </c>
      <c r="K283" s="40"/>
      <c r="L283" s="7"/>
      <c r="M283" s="18"/>
      <c r="N283" s="18"/>
      <c r="O283" s="18"/>
      <c r="P283" s="18"/>
      <c r="Q283" s="7"/>
      <c r="R283" s="7"/>
      <c r="S283" s="7"/>
      <c r="T283" s="7"/>
      <c r="U283" s="7"/>
      <c r="V283" s="7"/>
      <c r="W283" s="7"/>
      <c r="X283" s="7"/>
      <c r="Y283" s="9"/>
      <c r="Z283" s="7"/>
      <c r="AA283" s="7"/>
    </row>
    <row r="284" customFormat="false" ht="15.75" hidden="false" customHeight="true" outlineLevel="0" collapsed="false">
      <c r="C284" s="136" t="s">
        <v>348</v>
      </c>
      <c r="D284" s="136"/>
      <c r="E284" s="136"/>
      <c r="F284" s="136"/>
      <c r="G284" s="136"/>
      <c r="H284" s="136"/>
      <c r="I284" s="136"/>
      <c r="J284" s="136"/>
      <c r="K284" s="7" t="s">
        <v>240</v>
      </c>
      <c r="L284" s="8" t="n">
        <f aca="false">$C$284=$K$284</f>
        <v>0</v>
      </c>
    </row>
    <row r="285" s="71" customFormat="true" ht="50.75" hidden="false" customHeight="false" outlineLevel="0" collapsed="false">
      <c r="B285" s="72"/>
      <c r="C285" s="89" t="n">
        <v>13100</v>
      </c>
      <c r="D285" s="90" t="n">
        <v>90084</v>
      </c>
      <c r="E285" s="91" t="str">
        <f aca="false">VLOOKUP(D285,IF(LEFT(D285,4)="PMPG",COMPOSIÇÕES!B$1:E$3713,'BANCO DE DADOS ABRIL SERV'!B$2:F$14097),2,0)</f>
        <v>ESCAVAÇÃO MECANIZADA DE VALA COM PROF. MAIOR QUE 1,5 M ATÉ 3,0 M (MÉDIA ENTRE MONTANTE E JUSANTE/UMA COMPOSIÇÃO POR TRECHO), COM ESCAVADEIRA HIDRÁULICA (0,8 M3/111 HP), LARGURA ATÉ 1,5 M, EM SOLO DE 1A CATEGORIA, EM LOCAIS COM ALTO NÍVEL DE INTERFERÊNCIA. AF_01/2015</v>
      </c>
      <c r="F285" s="90" t="str">
        <f aca="false">VLOOKUP(D285,IF(LEFT(D285,4)="PMPG",COMPOSIÇÕES!B$1:E$3713,'BANCO DE DADOS ABRIL SERV'!B$2:F$14097),3,0)</f>
        <v>M3</v>
      </c>
      <c r="G285" s="92" t="n">
        <v>30.04</v>
      </c>
      <c r="H285" s="93" t="n">
        <f aca="false">VLOOKUP(D285,IF(LEFT(D285,4)="PMPG",COMPOSIÇÕES!B$1:E$3713,'BANCO DE DADOS ABRIL SERV'!B$2:F$14097),4,0)</f>
        <v>7.06</v>
      </c>
      <c r="I285" s="94" t="n">
        <f aca="false">IF(M$2="OUTROS",TRUNC(H285*(1+G$7),2),ROUND(H285*(1+G$7),2))</f>
        <v>8.68</v>
      </c>
      <c r="J285" s="95" t="n">
        <f aca="false">IF(M$2="OUTROS",TRUNC(I285*G285,2),ROUND(I285*G285,2))</f>
        <v>260.75</v>
      </c>
      <c r="K285" s="40"/>
      <c r="L285" s="7"/>
      <c r="M285" s="18"/>
      <c r="N285" s="18"/>
      <c r="O285" s="18"/>
      <c r="P285" s="18"/>
      <c r="Q285" s="7"/>
      <c r="R285" s="7"/>
      <c r="S285" s="7"/>
      <c r="T285" s="7"/>
      <c r="U285" s="7"/>
      <c r="V285" s="7"/>
      <c r="W285" s="7"/>
      <c r="X285" s="7"/>
      <c r="Y285" s="9"/>
      <c r="Z285" s="7"/>
      <c r="AA285" s="7"/>
    </row>
    <row r="286" s="71" customFormat="true" ht="25.35" hidden="false" customHeight="false" outlineLevel="0" collapsed="false">
      <c r="B286" s="72"/>
      <c r="C286" s="89" t="n">
        <v>13101</v>
      </c>
      <c r="D286" s="90" t="n">
        <v>94099</v>
      </c>
      <c r="E286" s="91" t="str">
        <f aca="false">VLOOKUP(D286,IF(LEFT(D286,4)="PMPG",COMPOSIÇÕES!B$1:E$3713,'BANCO DE DADOS ABRIL SERV'!B$2:F$14097),2,0)</f>
        <v>PREPARO DE FUNDO DE VALA COM LARGURA MAIOR OU IGUAL A 1,5 M E MENOR QUE 2,5 M, EM LOCAL COM NÍVEL BAIXO DE INTERFERÊNCIA. AF_06/2016</v>
      </c>
      <c r="F286" s="90" t="str">
        <f aca="false">VLOOKUP(D286,IF(LEFT(D286,4)="PMPG",COMPOSIÇÕES!B$1:E$3713,'BANCO DE DADOS ABRIL SERV'!B$2:F$14097),3,0)</f>
        <v>M2</v>
      </c>
      <c r="G286" s="92" t="n">
        <v>11.55</v>
      </c>
      <c r="H286" s="93" t="n">
        <f aca="false">VLOOKUP(D286,IF(LEFT(D286,4)="PMPG",COMPOSIÇÕES!B$1:E$3713,'BANCO DE DADOS ABRIL SERV'!B$2:F$14097),4,0)</f>
        <v>2.34</v>
      </c>
      <c r="I286" s="94" t="n">
        <f aca="false">IF(M$2="OUTROS",TRUNC(H286*(1+G$7),2),ROUND(H286*(1+G$7),2))</f>
        <v>2.88</v>
      </c>
      <c r="J286" s="95" t="n">
        <f aca="false">IF(M$2="OUTROS",TRUNC(I286*G286,2),ROUND(I286*G286,2))</f>
        <v>33.26</v>
      </c>
      <c r="K286" s="40"/>
      <c r="L286" s="7"/>
      <c r="M286" s="18"/>
      <c r="N286" s="18"/>
      <c r="O286" s="18"/>
      <c r="P286" s="18"/>
      <c r="Q286" s="7"/>
      <c r="R286" s="7"/>
      <c r="S286" s="7"/>
      <c r="T286" s="7"/>
      <c r="U286" s="7"/>
      <c r="V286" s="7"/>
      <c r="W286" s="7"/>
      <c r="X286" s="7"/>
      <c r="Y286" s="9"/>
      <c r="Z286" s="7"/>
      <c r="AA286" s="7"/>
    </row>
    <row r="287" s="71" customFormat="true" ht="15" hidden="false" customHeight="false" outlineLevel="0" collapsed="false">
      <c r="B287" s="72"/>
      <c r="C287" s="89" t="n">
        <v>13102</v>
      </c>
      <c r="D287" s="90" t="n">
        <v>96995</v>
      </c>
      <c r="E287" s="91" t="str">
        <f aca="false">VLOOKUP(D287,IF(LEFT(D287,4)="PMPG",COMPOSIÇÕES!B$1:E$3713,'BANCO DE DADOS ABRIL SERV'!B$2:F$14097),2,0)</f>
        <v>REATERRO MANUAL APILOADO COM SOQUETE. AF_10/2017</v>
      </c>
      <c r="F287" s="90" t="str">
        <f aca="false">VLOOKUP(D287,IF(LEFT(D287,4)="PMPG",COMPOSIÇÕES!B$1:E$3713,'BANCO DE DADOS ABRIL SERV'!B$2:F$14097),3,0)</f>
        <v>M3</v>
      </c>
      <c r="G287" s="92" t="n">
        <v>1.01</v>
      </c>
      <c r="H287" s="93" t="n">
        <f aca="false">VLOOKUP(D287,IF(LEFT(D287,4)="PMPG",COMPOSIÇÕES!B$1:E$3713,'BANCO DE DADOS ABRIL SERV'!B$2:F$14097),4,0)</f>
        <v>38.25</v>
      </c>
      <c r="I287" s="94" t="n">
        <f aca="false">IF(M$2="OUTROS",TRUNC(H287*(1+G$7),2),ROUND(H287*(1+G$7),2))</f>
        <v>47</v>
      </c>
      <c r="J287" s="95" t="n">
        <f aca="false">IF(M$2="OUTROS",TRUNC(I287*G287,2),ROUND(I287*G287,2))</f>
        <v>47.47</v>
      </c>
      <c r="K287" s="40"/>
      <c r="L287" s="7"/>
      <c r="M287" s="18"/>
      <c r="N287" s="18"/>
      <c r="O287" s="18"/>
      <c r="P287" s="18"/>
      <c r="Q287" s="7"/>
      <c r="R287" s="7"/>
      <c r="S287" s="7"/>
      <c r="T287" s="7"/>
      <c r="U287" s="7"/>
      <c r="V287" s="7"/>
      <c r="W287" s="7"/>
      <c r="X287" s="7"/>
      <c r="Y287" s="9"/>
      <c r="Z287" s="7"/>
      <c r="AA287" s="7"/>
    </row>
    <row r="288" s="71" customFormat="true" ht="25.35" hidden="false" customHeight="false" outlineLevel="0" collapsed="false">
      <c r="B288" s="72"/>
      <c r="C288" s="89" t="n">
        <v>13103</v>
      </c>
      <c r="D288" s="90" t="n">
        <v>72132</v>
      </c>
      <c r="E288" s="91" t="str">
        <f aca="false">VLOOKUP(D288,IF(LEFT(D288,4)="PMPG",COMPOSIÇÕES!B$1:E$3713,'BANCO DE DADOS ABRIL SERV'!B$2:F$14097),2,0)</f>
        <v>ALVENARIA EM TIJOLO CERAMICO MACICO 5X10X20CM 1/2 VEZ (ESPESSURA 10CM), ASSENTADO COM ARGAMASSA TRACO 1:2:8 (CIMENTO, CAL E AREIA)</v>
      </c>
      <c r="F288" s="90" t="str">
        <f aca="false">VLOOKUP(D288,IF(LEFT(D288,4)="PMPG",COMPOSIÇÕES!B$1:E$3713,'BANCO DE DADOS ABRIL SERV'!B$2:F$14097),3,0)</f>
        <v>M2</v>
      </c>
      <c r="G288" s="92" t="n">
        <v>25.7</v>
      </c>
      <c r="H288" s="93" t="n">
        <f aca="false">VLOOKUP(D288,IF(LEFT(D288,4)="PMPG",COMPOSIÇÕES!B$1:E$3713,'BANCO DE DADOS ABRIL SERV'!B$2:F$14097),4,0)</f>
        <v>65</v>
      </c>
      <c r="I288" s="94" t="n">
        <f aca="false">IF(M$2="OUTROS",TRUNC(H288*(1+G$7),2),ROUND(H288*(1+G$7),2))</f>
        <v>79.87</v>
      </c>
      <c r="J288" s="95" t="n">
        <f aca="false">IF(M$2="OUTROS",TRUNC(I288*G288,2),ROUND(I288*G288,2))</f>
        <v>2052.66</v>
      </c>
      <c r="K288" s="40"/>
      <c r="L288" s="7"/>
      <c r="M288" s="18"/>
      <c r="N288" s="18"/>
      <c r="O288" s="18"/>
      <c r="P288" s="18"/>
      <c r="Q288" s="7"/>
      <c r="R288" s="7"/>
      <c r="S288" s="7"/>
      <c r="T288" s="7"/>
      <c r="U288" s="7"/>
      <c r="V288" s="7"/>
      <c r="W288" s="7"/>
      <c r="X288" s="7"/>
      <c r="Y288" s="9"/>
      <c r="Z288" s="7"/>
      <c r="AA288" s="7"/>
    </row>
    <row r="289" s="71" customFormat="true" ht="25.35" hidden="false" customHeight="false" outlineLevel="0" collapsed="false">
      <c r="B289" s="72"/>
      <c r="C289" s="89" t="n">
        <v>13104</v>
      </c>
      <c r="D289" s="90" t="n">
        <v>94965</v>
      </c>
      <c r="E289" s="91" t="str">
        <f aca="false">VLOOKUP(D289,IF(LEFT(D289,4)="PMPG",COMPOSIÇÕES!B$1:E$3713,'BANCO DE DADOS ABRIL SERV'!B$2:F$14097),2,0)</f>
        <v>CONCRETO FCK = 25MPA, TRAÇO 1:2,3:2,7 (CIMENTO/ AREIA MÉDIA/ BRITA 1)  - PREPARO MECÂNICO COM BETONEIRA 400 L. AF_07/2016</v>
      </c>
      <c r="F289" s="90" t="str">
        <f aca="false">VLOOKUP(D289,IF(LEFT(D289,4)="PMPG",COMPOSIÇÕES!B$1:E$3713,'BANCO DE DADOS ABRIL SERV'!B$2:F$14097),3,0)</f>
        <v>M3</v>
      </c>
      <c r="G289" s="92" t="n">
        <v>2.31</v>
      </c>
      <c r="H289" s="93" t="n">
        <f aca="false">VLOOKUP(D289,IF(LEFT(D289,4)="PMPG",COMPOSIÇÕES!B$1:E$3713,'BANCO DE DADOS ABRIL SERV'!B$2:F$14097),4,0)</f>
        <v>323</v>
      </c>
      <c r="I289" s="94" t="n">
        <f aca="false">IF(M$2="OUTROS",TRUNC(H289*(1+G$7),2),ROUND(H289*(1+G$7),2))</f>
        <v>396.9</v>
      </c>
      <c r="J289" s="95" t="n">
        <f aca="false">IF(M$2="OUTROS",TRUNC(I289*G289,2),ROUND(I289*G289,2))</f>
        <v>916.84</v>
      </c>
      <c r="K289" s="40"/>
      <c r="L289" s="7"/>
      <c r="M289" s="18"/>
      <c r="N289" s="18"/>
      <c r="O289" s="18"/>
      <c r="P289" s="18"/>
      <c r="Q289" s="7"/>
      <c r="R289" s="7"/>
      <c r="S289" s="7"/>
      <c r="T289" s="7"/>
      <c r="U289" s="7"/>
      <c r="V289" s="7"/>
      <c r="W289" s="7"/>
      <c r="X289" s="7"/>
      <c r="Y289" s="9"/>
      <c r="Z289" s="7"/>
      <c r="AA289" s="7"/>
    </row>
    <row r="290" s="71" customFormat="true" ht="15" hidden="false" customHeight="false" outlineLevel="0" collapsed="false">
      <c r="B290" s="72"/>
      <c r="C290" s="89" t="n">
        <v>13105</v>
      </c>
      <c r="D290" s="90" t="n">
        <v>6087</v>
      </c>
      <c r="E290" s="91" t="str">
        <f aca="false">VLOOKUP(D290,IF(LEFT(D290,4)="PMPG",COMPOSIÇÕES!B$1:E$3713,'BANCO DE DADOS ABRIL SERV'!B$2:F$14097),2,0)</f>
        <v>TAMPA EM CONCRETO ARMADO 60X60X5CM P/CX INSPECAO/FOSSA SEPTICA</v>
      </c>
      <c r="F290" s="90" t="str">
        <f aca="false">VLOOKUP(D290,IF(LEFT(D290,4)="PMPG",COMPOSIÇÕES!B$1:E$3713,'BANCO DE DADOS ABRIL SERV'!B$2:F$14097),3,0)</f>
        <v>UN</v>
      </c>
      <c r="G290" s="92" t="n">
        <v>2</v>
      </c>
      <c r="H290" s="93" t="n">
        <f aca="false">VLOOKUP(D290,IF(LEFT(D290,4)="PMPG",COMPOSIÇÕES!B$1:E$3713,'BANCO DE DADOS ABRIL SERV'!B$2:F$14097),4,0)</f>
        <v>23.53</v>
      </c>
      <c r="I290" s="94" t="n">
        <f aca="false">IF(M$2="OUTROS",TRUNC(H290*(1+G$7),2),ROUND(H290*(1+G$7),2))</f>
        <v>28.91</v>
      </c>
      <c r="J290" s="95" t="n">
        <f aca="false">IF(M$2="OUTROS",TRUNC(I290*G290,2),ROUND(I290*G290,2))</f>
        <v>57.82</v>
      </c>
      <c r="K290" s="40"/>
      <c r="L290" s="7"/>
      <c r="M290" s="18"/>
      <c r="N290" s="18"/>
      <c r="O290" s="18"/>
      <c r="P290" s="18"/>
      <c r="Q290" s="7"/>
      <c r="R290" s="7"/>
      <c r="S290" s="7"/>
      <c r="T290" s="7"/>
      <c r="U290" s="7"/>
      <c r="V290" s="7"/>
      <c r="W290" s="7"/>
      <c r="X290" s="7"/>
      <c r="Y290" s="9"/>
      <c r="Z290" s="7"/>
      <c r="AA290" s="7"/>
    </row>
    <row r="291" s="71" customFormat="true" ht="15" hidden="false" customHeight="false" outlineLevel="0" collapsed="false">
      <c r="B291" s="72"/>
      <c r="C291" s="89" t="n">
        <v>13106</v>
      </c>
      <c r="D291" s="90" t="n">
        <v>85662</v>
      </c>
      <c r="E291" s="91" t="str">
        <f aca="false">VLOOKUP(D291,IF(LEFT(D291,4)="PMPG",COMPOSIÇÕES!B$1:E$3713,'BANCO DE DADOS ABRIL SERV'!B$2:F$14097),2,0)</f>
        <v>ARMACAO EM TELA DE ACO SOLDADA NERVURADA Q-92, ACO CA-60, 4,2MM, MALHA 15X15CM</v>
      </c>
      <c r="F291" s="90" t="str">
        <f aca="false">VLOOKUP(D291,IF(LEFT(D291,4)="PMPG",COMPOSIÇÕES!B$1:E$3713,'BANCO DE DADOS ABRIL SERV'!B$2:F$14097),3,0)</f>
        <v>M2</v>
      </c>
      <c r="G291" s="92" t="n">
        <v>11.55</v>
      </c>
      <c r="H291" s="93" t="n">
        <f aca="false">VLOOKUP(D291,IF(LEFT(D291,4)="PMPG",COMPOSIÇÕES!B$1:E$3713,'BANCO DE DADOS ABRIL SERV'!B$2:F$14097),4,0)</f>
        <v>11.39</v>
      </c>
      <c r="I291" s="94" t="n">
        <f aca="false">IF(M$2="OUTROS",TRUNC(H291*(1+G$7),2),ROUND(H291*(1+G$7),2))</f>
        <v>14</v>
      </c>
      <c r="J291" s="95" t="n">
        <f aca="false">IF(M$2="OUTROS",TRUNC(I291*G291,2),ROUND(I291*G291,2))</f>
        <v>161.7</v>
      </c>
      <c r="K291" s="40"/>
      <c r="L291" s="7"/>
      <c r="M291" s="18"/>
      <c r="N291" s="18"/>
      <c r="O291" s="18"/>
      <c r="P291" s="18"/>
      <c r="Q291" s="7"/>
      <c r="R291" s="7"/>
      <c r="S291" s="7"/>
      <c r="T291" s="7"/>
      <c r="U291" s="7"/>
      <c r="V291" s="7"/>
      <c r="W291" s="7"/>
      <c r="X291" s="7"/>
      <c r="Y291" s="9"/>
      <c r="Z291" s="7"/>
      <c r="AA291" s="7"/>
    </row>
    <row r="292" s="71" customFormat="true" ht="38.05" hidden="false" customHeight="false" outlineLevel="0" collapsed="false">
      <c r="B292" s="72"/>
      <c r="C292" s="89" t="n">
        <v>13107</v>
      </c>
      <c r="D292" s="90" t="n">
        <v>87894</v>
      </c>
      <c r="E292" s="91" t="str">
        <f aca="false">VLOOKUP(D292,IF(LEFT(D292,4)="PMPG",COMPOSIÇÕES!B$1:E$3713,'BANCO DE DADOS ABRIL SERV'!B$2:F$14097),2,0)</f>
        <v>CHAPISCO APLICADO EM ALVENARIA (SEM PRESENÇA DE VÃOS) E ESTRUTURAS DE CONCRETO DE FACHADA, COM COLHER DE PEDREIRO.  ARGAMASSA TRAÇO 1:3 COM PREPARO EM BETONEIRA 400L. AF_06/2014</v>
      </c>
      <c r="F292" s="90" t="str">
        <f aca="false">VLOOKUP(D292,IF(LEFT(D292,4)="PMPG",COMPOSIÇÕES!B$1:E$3713,'BANCO DE DADOS ABRIL SERV'!B$2:F$14097),3,0)</f>
        <v>M2</v>
      </c>
      <c r="G292" s="92" t="n">
        <v>25.7</v>
      </c>
      <c r="H292" s="93" t="n">
        <f aca="false">VLOOKUP(D292,IF(LEFT(D292,4)="PMPG",COMPOSIÇÕES!B$1:E$3713,'BANCO DE DADOS ABRIL SERV'!B$2:F$14097),4,0)</f>
        <v>4.81</v>
      </c>
      <c r="I292" s="94" t="n">
        <f aca="false">IF(M$2="OUTROS",TRUNC(H292*(1+G$7),2),ROUND(H292*(1+G$7),2))</f>
        <v>5.91</v>
      </c>
      <c r="J292" s="95" t="n">
        <f aca="false">IF(M$2="OUTROS",TRUNC(I292*G292,2),ROUND(I292*G292,2))</f>
        <v>151.89</v>
      </c>
      <c r="K292" s="40"/>
      <c r="L292" s="7"/>
      <c r="M292" s="18"/>
      <c r="N292" s="18"/>
      <c r="O292" s="18"/>
      <c r="P292" s="18"/>
      <c r="Q292" s="7"/>
      <c r="R292" s="7"/>
      <c r="S292" s="7"/>
      <c r="T292" s="7"/>
      <c r="U292" s="7"/>
      <c r="V292" s="7"/>
      <c r="W292" s="7"/>
      <c r="X292" s="7"/>
      <c r="Y292" s="9"/>
      <c r="Z292" s="7"/>
      <c r="AA292" s="7"/>
    </row>
    <row r="293" s="71" customFormat="true" ht="38.05" hidden="false" customHeight="false" outlineLevel="0" collapsed="false">
      <c r="B293" s="72"/>
      <c r="C293" s="89" t="n">
        <v>13108</v>
      </c>
      <c r="D293" s="90" t="n">
        <v>87792</v>
      </c>
      <c r="E293" s="91" t="str">
        <f aca="false">VLOOKUP(D293,IF(LEFT(D293,4)="PMPG",COMPOSIÇÕES!B$1:E$3713,'BANCO DE DADOS ABRIL SERV'!B$2:F$14097),2,0)</f>
        <v>EMBOÇO OU MASSA ÚNICA EM ARGAMASSA TRAÇO 1:2:8, PREPARO MECÂNICO COM BETONEIRA 400 L, APLICADA MANUALMENTE EM PANOS CEGOS DE FACHADA (SEM PRESENÇA DE VÃOS), ESPESSURA DE 25 MM. AF_06/2014</v>
      </c>
      <c r="F293" s="90" t="str">
        <f aca="false">VLOOKUP(D293,IF(LEFT(D293,4)="PMPG",COMPOSIÇÕES!B$1:E$3713,'BANCO DE DADOS ABRIL SERV'!B$2:F$14097),3,0)</f>
        <v>M2</v>
      </c>
      <c r="G293" s="92" t="n">
        <v>25.7</v>
      </c>
      <c r="H293" s="93" t="n">
        <f aca="false">VLOOKUP(D293,IF(LEFT(D293,4)="PMPG",COMPOSIÇÕES!B$1:E$3713,'BANCO DE DADOS ABRIL SERV'!B$2:F$14097),4,0)</f>
        <v>26.1</v>
      </c>
      <c r="I293" s="94" t="n">
        <f aca="false">IF(M$2="OUTROS",TRUNC(H293*(1+G$7),2),ROUND(H293*(1+G$7),2))</f>
        <v>32.07</v>
      </c>
      <c r="J293" s="95" t="n">
        <f aca="false">IF(M$2="OUTROS",TRUNC(I293*G293,2),ROUND(I293*G293,2))</f>
        <v>824.2</v>
      </c>
      <c r="K293" s="40"/>
      <c r="L293" s="7"/>
      <c r="M293" s="18"/>
      <c r="N293" s="18"/>
      <c r="O293" s="18"/>
      <c r="P293" s="18"/>
      <c r="Q293" s="7"/>
      <c r="R293" s="7"/>
      <c r="S293" s="7"/>
      <c r="T293" s="7"/>
      <c r="U293" s="7"/>
      <c r="V293" s="7"/>
      <c r="W293" s="7"/>
      <c r="X293" s="7"/>
      <c r="Y293" s="9"/>
      <c r="Z293" s="7"/>
      <c r="AA293" s="7"/>
    </row>
    <row r="294" s="71" customFormat="true" ht="25.35" hidden="false" customHeight="false" outlineLevel="0" collapsed="false">
      <c r="B294" s="72"/>
      <c r="C294" s="89" t="n">
        <v>13109</v>
      </c>
      <c r="D294" s="90" t="n">
        <v>83735</v>
      </c>
      <c r="E294" s="91" t="str">
        <f aca="false">VLOOKUP(D294,IF(LEFT(D294,4)="PMPG",COMPOSIÇÕES!B$1:E$3713,'BANCO DE DADOS ABRIL SERV'!B$2:F$14097),2,0)</f>
        <v>IMPERMEABILIZACAO DE SUPERFICIE COM CIMENTO IMPERMEABILIZANTE DE PEGA ULTRA RAPIDA, TRACO 1:1, E=0,5 CM</v>
      </c>
      <c r="F294" s="90" t="str">
        <f aca="false">VLOOKUP(D294,IF(LEFT(D294,4)="PMPG",COMPOSIÇÕES!B$1:E$3713,'BANCO DE DADOS ABRIL SERV'!B$2:F$14097),3,0)</f>
        <v>M2</v>
      </c>
      <c r="G294" s="92" t="n">
        <v>25.7</v>
      </c>
      <c r="H294" s="93" t="n">
        <f aca="false">VLOOKUP(D294,IF(LEFT(D294,4)="PMPG",COMPOSIÇÕES!B$1:E$3713,'BANCO DE DADOS ABRIL SERV'!B$2:F$14097),4,0)</f>
        <v>54.46</v>
      </c>
      <c r="I294" s="94" t="n">
        <f aca="false">IF(M$2="OUTROS",TRUNC(H294*(1+G$7),2),ROUND(H294*(1+G$7),2))</f>
        <v>66.92</v>
      </c>
      <c r="J294" s="95" t="n">
        <f aca="false">IF(M$2="OUTROS",TRUNC(I294*G294,2),ROUND(I294*G294,2))</f>
        <v>1719.84</v>
      </c>
      <c r="K294" s="40"/>
      <c r="L294" s="7"/>
      <c r="M294" s="18"/>
      <c r="N294" s="18"/>
      <c r="O294" s="18"/>
      <c r="P294" s="18"/>
      <c r="Q294" s="7"/>
      <c r="R294" s="7"/>
      <c r="S294" s="7"/>
      <c r="T294" s="7"/>
      <c r="U294" s="7"/>
      <c r="V294" s="7"/>
      <c r="W294" s="7"/>
      <c r="X294" s="7"/>
      <c r="Y294" s="9"/>
      <c r="Z294" s="7"/>
      <c r="AA294" s="7"/>
    </row>
    <row r="295" s="71" customFormat="true" ht="25.35" hidden="false" customHeight="false" outlineLevel="0" collapsed="false">
      <c r="B295" s="72"/>
      <c r="C295" s="89" t="n">
        <v>13110</v>
      </c>
      <c r="D295" s="90" t="n">
        <v>89849</v>
      </c>
      <c r="E295" s="91" t="str">
        <f aca="false">VLOOKUP(D295,IF(LEFT(D295,4)="PMPG",COMPOSIÇÕES!B$1:E$3713,'BANCO DE DADOS ABRIL SERV'!B$2:F$14097),2,0)</f>
        <v>TUBO PVC, SERIE NORMAL, ESGOTO PREDIAL, DN 150 MM, FORNECIDO E INSTALADO EM SUBCOLETOR AÉREO DE ESGOTO SANITÁRIO. AF_12/2014</v>
      </c>
      <c r="F295" s="90" t="str">
        <f aca="false">VLOOKUP(D295,IF(LEFT(D295,4)="PMPG",COMPOSIÇÕES!B$1:E$3713,'BANCO DE DADOS ABRIL SERV'!B$2:F$14097),3,0)</f>
        <v>M</v>
      </c>
      <c r="G295" s="92" t="n">
        <v>1.5</v>
      </c>
      <c r="H295" s="93" t="n">
        <f aca="false">VLOOKUP(D295,IF(LEFT(D295,4)="PMPG",COMPOSIÇÕES!B$1:E$3713,'BANCO DE DADOS ABRIL SERV'!B$2:F$14097),4,0)</f>
        <v>39.68</v>
      </c>
      <c r="I295" s="94" t="n">
        <f aca="false">IF(M$2="OUTROS",TRUNC(H295*(1+G$7),2),ROUND(H295*(1+G$7),2))</f>
        <v>48.76</v>
      </c>
      <c r="J295" s="95" t="n">
        <f aca="false">IF(M$2="OUTROS",TRUNC(I295*G295,2),ROUND(I295*G295,2))</f>
        <v>73.14</v>
      </c>
      <c r="K295" s="40"/>
      <c r="L295" s="7"/>
      <c r="M295" s="18"/>
      <c r="N295" s="18"/>
      <c r="O295" s="18"/>
      <c r="P295" s="18"/>
      <c r="Q295" s="7"/>
      <c r="R295" s="7"/>
      <c r="S295" s="7"/>
      <c r="T295" s="7"/>
      <c r="U295" s="7"/>
      <c r="V295" s="7"/>
      <c r="W295" s="7"/>
      <c r="X295" s="7"/>
      <c r="Y295" s="9"/>
      <c r="Z295" s="7"/>
      <c r="AA295" s="7"/>
    </row>
    <row r="296" s="71" customFormat="true" ht="25.35" hidden="false" customHeight="false" outlineLevel="0" collapsed="false">
      <c r="B296" s="72"/>
      <c r="C296" s="89" t="n">
        <v>13111</v>
      </c>
      <c r="D296" s="90" t="n">
        <v>89796</v>
      </c>
      <c r="E296" s="91" t="str">
        <f aca="false">VLOOKUP(D296,IF(LEFT(D296,4)="PMPG",COMPOSIÇÕES!B$1:E$3713,'BANCO DE DADOS ABRIL SERV'!B$2:F$14097),2,0)</f>
        <v>TE, PVC, SERIE NORMAL, ESGOTO PREDIAL, DN 100 X 100 MM, JUNTA ELÁSTICA, FORNECIDO E INSTALADO EM RAMAL DE DESCARGA OU RAMAL DE ESGOTO SANITÁRIO. AF_12/2014</v>
      </c>
      <c r="F296" s="90" t="str">
        <f aca="false">VLOOKUP(D296,IF(LEFT(D296,4)="PMPG",COMPOSIÇÕES!B$1:E$3713,'BANCO DE DADOS ABRIL SERV'!B$2:F$14097),3,0)</f>
        <v>UN</v>
      </c>
      <c r="G296" s="92" t="n">
        <v>2</v>
      </c>
      <c r="H296" s="93" t="n">
        <f aca="false">VLOOKUP(D296,IF(LEFT(D296,4)="PMPG",COMPOSIÇÕES!B$1:E$3713,'BANCO DE DADOS ABRIL SERV'!B$2:F$14097),4,0)</f>
        <v>29.47</v>
      </c>
      <c r="I296" s="94" t="n">
        <f aca="false">IF(M$2="OUTROS",TRUNC(H296*(1+G$7),2),ROUND(H296*(1+G$7),2))</f>
        <v>36.21</v>
      </c>
      <c r="J296" s="95" t="n">
        <f aca="false">IF(M$2="OUTROS",TRUNC(I296*G296,2),ROUND(I296*G296,2))</f>
        <v>72.42</v>
      </c>
      <c r="K296" s="40"/>
      <c r="L296" s="7"/>
      <c r="M296" s="18"/>
      <c r="N296" s="18"/>
      <c r="O296" s="18"/>
      <c r="P296" s="18"/>
      <c r="Q296" s="7"/>
      <c r="R296" s="7"/>
      <c r="S296" s="7"/>
      <c r="T296" s="7"/>
      <c r="U296" s="7"/>
      <c r="V296" s="7"/>
      <c r="W296" s="7"/>
      <c r="X296" s="7"/>
      <c r="Y296" s="9"/>
      <c r="Z296" s="7"/>
      <c r="AA296" s="7"/>
    </row>
    <row r="297" s="71" customFormat="true" ht="25.35" hidden="false" customHeight="false" outlineLevel="0" collapsed="false">
      <c r="B297" s="72"/>
      <c r="C297" s="89" t="n">
        <v>13112</v>
      </c>
      <c r="D297" s="90" t="n">
        <v>97086</v>
      </c>
      <c r="E297" s="91" t="str">
        <f aca="false">VLOOKUP(D297,IF(LEFT(D297,4)="PMPG",COMPOSIÇÕES!B$1:E$3713,'BANCO DE DADOS ABRIL SERV'!B$2:F$14097),2,0)</f>
        <v>FABRICAÇÃO, MONTAGEM E DESMONTAGEM DE FORMA PARA RADIER, EM MADEIRA SERRADA, 4 UTILIZAÇÕES. AF_09/2017</v>
      </c>
      <c r="F297" s="90" t="str">
        <f aca="false">VLOOKUP(D297,IF(LEFT(D297,4)="PMPG",COMPOSIÇÕES!B$1:E$3713,'BANCO DE DADOS ABRIL SERV'!B$2:F$14097),3,0)</f>
        <v>M2</v>
      </c>
      <c r="G297" s="92" t="n">
        <v>11.55</v>
      </c>
      <c r="H297" s="93" t="n">
        <f aca="false">VLOOKUP(D297,IF(LEFT(D297,4)="PMPG",COMPOSIÇÕES!B$1:E$3713,'BANCO DE DADOS ABRIL SERV'!B$2:F$14097),4,0)</f>
        <v>81.56</v>
      </c>
      <c r="I297" s="94" t="n">
        <f aca="false">IF(M$2="OUTROS",TRUNC(H297*(1+G$7),2),ROUND(H297*(1+G$7),2))</f>
        <v>100.22</v>
      </c>
      <c r="J297" s="95" t="n">
        <f aca="false">IF(M$2="OUTROS",TRUNC(I297*G297,2),ROUND(I297*G297,2))</f>
        <v>1157.54</v>
      </c>
      <c r="K297" s="40"/>
      <c r="L297" s="7"/>
      <c r="M297" s="18"/>
      <c r="N297" s="18"/>
      <c r="O297" s="18"/>
      <c r="P297" s="18"/>
      <c r="Q297" s="7"/>
      <c r="R297" s="7"/>
      <c r="S297" s="7"/>
      <c r="T297" s="7"/>
      <c r="U297" s="7"/>
      <c r="V297" s="7"/>
      <c r="W297" s="7"/>
      <c r="X297" s="7"/>
      <c r="Y297" s="9"/>
      <c r="Z297" s="7"/>
      <c r="AA297" s="7"/>
    </row>
    <row r="298" s="71" customFormat="true" ht="25.35" hidden="false" customHeight="false" outlineLevel="0" collapsed="false">
      <c r="B298" s="72"/>
      <c r="C298" s="89" t="n">
        <v>13113</v>
      </c>
      <c r="D298" s="90" t="n">
        <v>92787</v>
      </c>
      <c r="E298" s="91" t="str">
        <f aca="false">VLOOKUP(D298,IF(LEFT(D298,4)="PMPG",COMPOSIÇÕES!B$1:E$3713,'BANCO DE DADOS ABRIL SERV'!B$2:F$14097),2,0)</f>
        <v>ARMAÇÃO DE LAJE DE UMA ESTRUTURA CONVENCIONAL DE CONCRETO ARMADO EM UMA EDIFICAÇÃO TÉRREA OU SOBRADO UTILIZANDO AÇO CA-50 DE 10,0 MM - MONTAGEM. AF_12/2015</v>
      </c>
      <c r="F298" s="90" t="str">
        <f aca="false">VLOOKUP(D298,IF(LEFT(D298,4)="PMPG",COMPOSIÇÕES!B$1:E$3713,'BANCO DE DADOS ABRIL SERV'!B$2:F$14097),3,0)</f>
        <v>KG</v>
      </c>
      <c r="G298" s="92" t="n">
        <v>60</v>
      </c>
      <c r="H298" s="93" t="n">
        <f aca="false">VLOOKUP(D298,IF(LEFT(D298,4)="PMPG",COMPOSIÇÕES!B$1:E$3713,'BANCO DE DADOS ABRIL SERV'!B$2:F$14097),4,0)</f>
        <v>7.41</v>
      </c>
      <c r="I298" s="94" t="n">
        <f aca="false">IF(M$2="OUTROS",TRUNC(H298*(1+G$7),2),ROUND(H298*(1+G$7),2))</f>
        <v>9.11</v>
      </c>
      <c r="J298" s="95" t="n">
        <f aca="false">IF(M$2="OUTROS",TRUNC(I298*G298,2),ROUND(I298*G298,2))</f>
        <v>546.6</v>
      </c>
      <c r="K298" s="40"/>
      <c r="L298" s="7"/>
      <c r="M298" s="18"/>
      <c r="N298" s="18"/>
      <c r="O298" s="18"/>
      <c r="P298" s="18"/>
      <c r="Q298" s="7"/>
      <c r="R298" s="7"/>
      <c r="S298" s="7"/>
      <c r="T298" s="7"/>
      <c r="U298" s="7"/>
      <c r="V298" s="7"/>
      <c r="W298" s="7"/>
      <c r="X298" s="7"/>
      <c r="Y298" s="9"/>
      <c r="Z298" s="7"/>
      <c r="AA298" s="7"/>
    </row>
    <row r="299" s="71" customFormat="true" ht="15" hidden="false" customHeight="true" outlineLevel="0" collapsed="false">
      <c r="B299" s="72"/>
      <c r="C299" s="136" t="s">
        <v>349</v>
      </c>
      <c r="D299" s="136"/>
      <c r="E299" s="136"/>
      <c r="F299" s="136"/>
      <c r="G299" s="136"/>
      <c r="H299" s="136"/>
      <c r="I299" s="136"/>
      <c r="J299" s="136"/>
      <c r="K299" s="40"/>
      <c r="L299" s="7"/>
      <c r="M299" s="18"/>
      <c r="N299" s="18"/>
      <c r="O299" s="18"/>
      <c r="P299" s="18"/>
      <c r="Q299" s="7"/>
      <c r="R299" s="7"/>
      <c r="S299" s="7"/>
      <c r="T299" s="7"/>
      <c r="U299" s="7"/>
      <c r="V299" s="7"/>
      <c r="W299" s="7"/>
      <c r="X299" s="7"/>
      <c r="Y299" s="9"/>
      <c r="Z299" s="7"/>
      <c r="AA299" s="7"/>
    </row>
    <row r="300" s="71" customFormat="true" ht="50.75" hidden="false" customHeight="false" outlineLevel="0" collapsed="false">
      <c r="B300" s="72"/>
      <c r="C300" s="89" t="n">
        <v>13114</v>
      </c>
      <c r="D300" s="90" t="n">
        <v>90084</v>
      </c>
      <c r="E300" s="91" t="str">
        <f aca="false">VLOOKUP(D300,IF(LEFT(D300,4)="PMPG",COMPOSIÇÕES!B$1:E$3713,'BANCO DE DADOS ABRIL SERV'!B$2:F$14097),2,0)</f>
        <v>ESCAVAÇÃO MECANIZADA DE VALA COM PROF. MAIOR QUE 1,5 M ATÉ 3,0 M (MÉDIA ENTRE MONTANTE E JUSANTE/UMA COMPOSIÇÃO POR TRECHO), COM ESCAVADEIRA HIDRÁULICA (0,8 M3/111 HP), LARGURA ATÉ 1,5 M, EM SOLO DE 1A CATEGORIA, EM LOCAIS COM ALTO NÍVEL DE INTERFERÊNCIA. AF_01/2015</v>
      </c>
      <c r="F300" s="90" t="str">
        <f aca="false">VLOOKUP(D300,IF(LEFT(D300,4)="PMPG",COMPOSIÇÕES!B$1:E$3713,'BANCO DE DADOS ABRIL SERV'!B$2:F$14097),3,0)</f>
        <v>M3</v>
      </c>
      <c r="G300" s="92" t="n">
        <v>25.74</v>
      </c>
      <c r="H300" s="93" t="n">
        <f aca="false">VLOOKUP(D300,IF(LEFT(D300,4)="PMPG",COMPOSIÇÕES!B$1:E$3713,'BANCO DE DADOS ABRIL SERV'!B$2:F$14097),4,0)</f>
        <v>7.06</v>
      </c>
      <c r="I300" s="94" t="n">
        <f aca="false">IF(M$2="OUTROS",TRUNC(H300*(1+G$7),2),ROUND(H300*(1+G$7),2))</f>
        <v>8.68</v>
      </c>
      <c r="J300" s="95" t="n">
        <f aca="false">IF(M$2="OUTROS",TRUNC(I300*G300,2),ROUND(I300*G300,2))</f>
        <v>223.42</v>
      </c>
      <c r="K300" s="40"/>
      <c r="L300" s="7"/>
      <c r="M300" s="18"/>
      <c r="N300" s="18"/>
      <c r="O300" s="18"/>
      <c r="P300" s="18"/>
      <c r="Q300" s="7"/>
      <c r="R300" s="7"/>
      <c r="S300" s="7"/>
      <c r="T300" s="7"/>
      <c r="U300" s="7"/>
      <c r="V300" s="7"/>
      <c r="W300" s="7"/>
      <c r="X300" s="7"/>
      <c r="Y300" s="9"/>
      <c r="Z300" s="7"/>
      <c r="AA300" s="7"/>
    </row>
    <row r="301" s="71" customFormat="true" ht="25.35" hidden="false" customHeight="false" outlineLevel="0" collapsed="false">
      <c r="B301" s="72"/>
      <c r="C301" s="89" t="n">
        <v>13115</v>
      </c>
      <c r="D301" s="90" t="n">
        <v>94099</v>
      </c>
      <c r="E301" s="91" t="str">
        <f aca="false">VLOOKUP(D301,IF(LEFT(D301,4)="PMPG",COMPOSIÇÕES!B$1:E$3713,'BANCO DE DADOS ABRIL SERV'!B$2:F$14097),2,0)</f>
        <v>PREPARO DE FUNDO DE VALA COM LARGURA MAIOR OU IGUAL A 1,5 M E MENOR QUE 2,5 M, EM LOCAL COM NÍVEL BAIXO DE INTERFERÊNCIA. AF_06/2016</v>
      </c>
      <c r="F301" s="90" t="str">
        <f aca="false">VLOOKUP(D301,IF(LEFT(D301,4)="PMPG",COMPOSIÇÕES!B$1:E$3713,'BANCO DE DADOS ABRIL SERV'!B$2:F$14097),3,0)</f>
        <v>M2</v>
      </c>
      <c r="G301" s="92" t="n">
        <v>13.59</v>
      </c>
      <c r="H301" s="93" t="n">
        <f aca="false">VLOOKUP(D301,IF(LEFT(D301,4)="PMPG",COMPOSIÇÕES!B$1:E$3713,'BANCO DE DADOS ABRIL SERV'!B$2:F$14097),4,0)</f>
        <v>2.34</v>
      </c>
      <c r="I301" s="94" t="n">
        <f aca="false">IF(M$2="OUTROS",TRUNC(H301*(1+G$7),2),ROUND(H301*(1+G$7),2))</f>
        <v>2.88</v>
      </c>
      <c r="J301" s="95" t="n">
        <f aca="false">IF(M$2="OUTROS",TRUNC(I301*G301,2),ROUND(I301*G301,2))</f>
        <v>39.14</v>
      </c>
      <c r="K301" s="40"/>
      <c r="L301" s="7"/>
      <c r="M301" s="18"/>
      <c r="N301" s="18"/>
      <c r="O301" s="18"/>
      <c r="P301" s="18"/>
      <c r="Q301" s="7"/>
      <c r="R301" s="7"/>
      <c r="S301" s="7"/>
      <c r="T301" s="7"/>
      <c r="U301" s="7"/>
      <c r="V301" s="7"/>
      <c r="W301" s="7"/>
      <c r="X301" s="7"/>
      <c r="Y301" s="9"/>
      <c r="Z301" s="7"/>
      <c r="AA301" s="7"/>
    </row>
    <row r="302" s="71" customFormat="true" ht="15" hidden="false" customHeight="false" outlineLevel="0" collapsed="false">
      <c r="B302" s="72"/>
      <c r="C302" s="89" t="n">
        <v>13116</v>
      </c>
      <c r="D302" s="90" t="n">
        <v>96995</v>
      </c>
      <c r="E302" s="91" t="str">
        <f aca="false">VLOOKUP(D302,IF(LEFT(D302,4)="PMPG",COMPOSIÇÕES!B$1:E$3713,'BANCO DE DADOS ABRIL SERV'!B$2:F$14097),2,0)</f>
        <v>REATERRO MANUAL APILOADO COM SOQUETE. AF_10/2017</v>
      </c>
      <c r="F302" s="90" t="str">
        <f aca="false">VLOOKUP(D302,IF(LEFT(D302,4)="PMPG",COMPOSIÇÕES!B$1:E$3713,'BANCO DE DADOS ABRIL SERV'!B$2:F$14097),3,0)</f>
        <v>M3</v>
      </c>
      <c r="G302" s="92" t="n">
        <v>2.94</v>
      </c>
      <c r="H302" s="93" t="n">
        <f aca="false">VLOOKUP(D302,IF(LEFT(D302,4)="PMPG",COMPOSIÇÕES!B$1:E$3713,'BANCO DE DADOS ABRIL SERV'!B$2:F$14097),4,0)</f>
        <v>38.25</v>
      </c>
      <c r="I302" s="94" t="n">
        <f aca="false">IF(M$2="OUTROS",TRUNC(H302*(1+G$7),2),ROUND(H302*(1+G$7),2))</f>
        <v>47</v>
      </c>
      <c r="J302" s="95" t="n">
        <f aca="false">IF(M$2="OUTROS",TRUNC(I302*G302,2),ROUND(I302*G302,2))</f>
        <v>138.18</v>
      </c>
      <c r="K302" s="40"/>
      <c r="L302" s="7"/>
      <c r="M302" s="18"/>
      <c r="N302" s="18"/>
      <c r="O302" s="18"/>
      <c r="P302" s="18"/>
      <c r="Q302" s="7"/>
      <c r="R302" s="7"/>
      <c r="S302" s="7"/>
      <c r="T302" s="7"/>
      <c r="U302" s="7"/>
      <c r="V302" s="7"/>
      <c r="W302" s="7"/>
      <c r="X302" s="7"/>
      <c r="Y302" s="9"/>
      <c r="Z302" s="7"/>
      <c r="AA302" s="7"/>
    </row>
    <row r="303" s="71" customFormat="true" ht="25.35" hidden="false" customHeight="false" outlineLevel="0" collapsed="false">
      <c r="B303" s="72"/>
      <c r="C303" s="89" t="n">
        <v>13117</v>
      </c>
      <c r="D303" s="90" t="n">
        <v>72132</v>
      </c>
      <c r="E303" s="91" t="str">
        <f aca="false">VLOOKUP(D303,IF(LEFT(D303,4)="PMPG",COMPOSIÇÕES!B$1:E$3713,'BANCO DE DADOS ABRIL SERV'!B$2:F$14097),2,0)</f>
        <v>ALVENARIA EM TIJOLO CERAMICO MACICO 5X10X20CM 1/2 VEZ (ESPESSURA 10CM), ASSENTADO COM ARGAMASSA TRACO 1:2:8 (CIMENTO, CAL E AREIA)</v>
      </c>
      <c r="F303" s="90" t="str">
        <f aca="false">VLOOKUP(D303,IF(LEFT(D303,4)="PMPG",COMPOSIÇÕES!B$1:E$3713,'BANCO DE DADOS ABRIL SERV'!B$2:F$14097),3,0)</f>
        <v>M2</v>
      </c>
      <c r="G303" s="92" t="n">
        <v>23.03</v>
      </c>
      <c r="H303" s="93" t="n">
        <f aca="false">VLOOKUP(D303,IF(LEFT(D303,4)="PMPG",COMPOSIÇÕES!B$1:E$3713,'BANCO DE DADOS ABRIL SERV'!B$2:F$14097),4,0)</f>
        <v>65</v>
      </c>
      <c r="I303" s="94" t="n">
        <f aca="false">IF(M$2="OUTROS",TRUNC(H303*(1+G$7),2),ROUND(H303*(1+G$7),2))</f>
        <v>79.87</v>
      </c>
      <c r="J303" s="95" t="n">
        <f aca="false">IF(M$2="OUTROS",TRUNC(I303*G303,2),ROUND(I303*G303,2))</f>
        <v>1839.41</v>
      </c>
      <c r="K303" s="40"/>
      <c r="L303" s="7"/>
      <c r="M303" s="18"/>
      <c r="N303" s="18"/>
      <c r="O303" s="18"/>
      <c r="P303" s="18"/>
      <c r="Q303" s="7"/>
      <c r="R303" s="7"/>
      <c r="S303" s="7"/>
      <c r="T303" s="7"/>
      <c r="U303" s="7"/>
      <c r="V303" s="7"/>
      <c r="W303" s="7"/>
      <c r="X303" s="7"/>
      <c r="Y303" s="9"/>
      <c r="Z303" s="7"/>
      <c r="AA303" s="7"/>
    </row>
    <row r="304" s="71" customFormat="true" ht="25.35" hidden="false" customHeight="false" outlineLevel="0" collapsed="false">
      <c r="B304" s="72"/>
      <c r="C304" s="89" t="n">
        <v>13118</v>
      </c>
      <c r="D304" s="90" t="n">
        <v>94965</v>
      </c>
      <c r="E304" s="91" t="str">
        <f aca="false">VLOOKUP(D304,IF(LEFT(D304,4)="PMPG",COMPOSIÇÕES!B$1:E$3713,'BANCO DE DADOS ABRIL SERV'!B$2:F$14097),2,0)</f>
        <v>CONCRETO FCK = 25MPA, TRAÇO 1:2,3:2,7 (CIMENTO/ AREIA MÉDIA/ BRITA 1)  - PREPARO MECÂNICO COM BETONEIRA 400 L. AF_07/2016</v>
      </c>
      <c r="F304" s="90" t="str">
        <f aca="false">VLOOKUP(D304,IF(LEFT(D304,4)="PMPG",COMPOSIÇÕES!B$1:E$3713,'BANCO DE DADOS ABRIL SERV'!B$2:F$14097),3,0)</f>
        <v>M3</v>
      </c>
      <c r="G304" s="92" t="n">
        <v>2.71</v>
      </c>
      <c r="H304" s="93" t="n">
        <f aca="false">VLOOKUP(D304,IF(LEFT(D304,4)="PMPG",COMPOSIÇÕES!B$1:E$3713,'BANCO DE DADOS ABRIL SERV'!B$2:F$14097),4,0)</f>
        <v>323</v>
      </c>
      <c r="I304" s="94" t="n">
        <f aca="false">IF(M$2="OUTROS",TRUNC(H304*(1+G$7),2),ROUND(H304*(1+G$7),2))</f>
        <v>396.9</v>
      </c>
      <c r="J304" s="95" t="n">
        <f aca="false">IF(M$2="OUTROS",TRUNC(I304*G304,2),ROUND(I304*G304,2))</f>
        <v>1075.6</v>
      </c>
      <c r="K304" s="40"/>
      <c r="L304" s="7"/>
      <c r="M304" s="18"/>
      <c r="N304" s="18"/>
      <c r="O304" s="18"/>
      <c r="P304" s="18"/>
      <c r="Q304" s="7"/>
      <c r="R304" s="7"/>
      <c r="S304" s="7"/>
      <c r="T304" s="7"/>
      <c r="U304" s="7"/>
      <c r="V304" s="7"/>
      <c r="W304" s="7"/>
      <c r="X304" s="7"/>
      <c r="Y304" s="9"/>
      <c r="Z304" s="7"/>
      <c r="AA304" s="7"/>
    </row>
    <row r="305" s="71" customFormat="true" ht="15" hidden="false" customHeight="false" outlineLevel="0" collapsed="false">
      <c r="B305" s="72"/>
      <c r="C305" s="89" t="n">
        <v>13119</v>
      </c>
      <c r="D305" s="90" t="n">
        <v>6087</v>
      </c>
      <c r="E305" s="91" t="str">
        <f aca="false">VLOOKUP(D305,IF(LEFT(D305,4)="PMPG",COMPOSIÇÕES!B$1:E$3713,'BANCO DE DADOS ABRIL SERV'!B$2:F$14097),2,0)</f>
        <v>TAMPA EM CONCRETO ARMADO 60X60X5CM P/CX INSPECAO/FOSSA SEPTICA</v>
      </c>
      <c r="F305" s="90" t="str">
        <f aca="false">VLOOKUP(D305,IF(LEFT(D305,4)="PMPG",COMPOSIÇÕES!B$1:E$3713,'BANCO DE DADOS ABRIL SERV'!B$2:F$14097),3,0)</f>
        <v>UN</v>
      </c>
      <c r="G305" s="92" t="n">
        <v>5</v>
      </c>
      <c r="H305" s="93" t="n">
        <f aca="false">VLOOKUP(D305,IF(LEFT(D305,4)="PMPG",COMPOSIÇÕES!B$1:E$3713,'BANCO DE DADOS ABRIL SERV'!B$2:F$14097),4,0)</f>
        <v>23.53</v>
      </c>
      <c r="I305" s="94" t="n">
        <f aca="false">IF(M$2="OUTROS",TRUNC(H305*(1+G$7),2),ROUND(H305*(1+G$7),2))</f>
        <v>28.91</v>
      </c>
      <c r="J305" s="95" t="n">
        <f aca="false">IF(M$2="OUTROS",TRUNC(I305*G305,2),ROUND(I305*G305,2))</f>
        <v>144.55</v>
      </c>
      <c r="K305" s="40"/>
      <c r="L305" s="7"/>
      <c r="M305" s="18"/>
      <c r="N305" s="18"/>
      <c r="O305" s="18"/>
      <c r="P305" s="18"/>
      <c r="Q305" s="7"/>
      <c r="R305" s="7"/>
      <c r="S305" s="7"/>
      <c r="T305" s="7"/>
      <c r="U305" s="7"/>
      <c r="V305" s="7"/>
      <c r="W305" s="7"/>
      <c r="X305" s="7"/>
      <c r="Y305" s="9"/>
      <c r="Z305" s="7"/>
      <c r="AA305" s="7"/>
    </row>
    <row r="306" s="71" customFormat="true" ht="15" hidden="false" customHeight="false" outlineLevel="0" collapsed="false">
      <c r="B306" s="72"/>
      <c r="C306" s="89" t="n">
        <v>13120</v>
      </c>
      <c r="D306" s="90" t="n">
        <v>85662</v>
      </c>
      <c r="E306" s="91" t="str">
        <f aca="false">VLOOKUP(D306,IF(LEFT(D306,4)="PMPG",COMPOSIÇÕES!B$1:E$3713,'BANCO DE DADOS ABRIL SERV'!B$2:F$14097),2,0)</f>
        <v>ARMACAO EM TELA DE ACO SOLDADA NERVURADA Q-92, ACO CA-60, 4,2MM, MALHA 15X15CM</v>
      </c>
      <c r="F306" s="90" t="str">
        <f aca="false">VLOOKUP(D306,IF(LEFT(D306,4)="PMPG",COMPOSIÇÕES!B$1:E$3713,'BANCO DE DADOS ABRIL SERV'!B$2:F$14097),3,0)</f>
        <v>M2</v>
      </c>
      <c r="G306" s="92" t="n">
        <v>13.59</v>
      </c>
      <c r="H306" s="93" t="n">
        <f aca="false">VLOOKUP(D306,IF(LEFT(D306,4)="PMPG",COMPOSIÇÕES!B$1:E$3713,'BANCO DE DADOS ABRIL SERV'!B$2:F$14097),4,0)</f>
        <v>11.39</v>
      </c>
      <c r="I306" s="94" t="n">
        <f aca="false">IF(M$2="OUTROS",TRUNC(H306*(1+G$7),2),ROUND(H306*(1+G$7),2))</f>
        <v>14</v>
      </c>
      <c r="J306" s="95" t="n">
        <f aca="false">IF(M$2="OUTROS",TRUNC(I306*G306,2),ROUND(I306*G306,2))</f>
        <v>190.26</v>
      </c>
      <c r="K306" s="40"/>
      <c r="L306" s="7"/>
      <c r="M306" s="18"/>
      <c r="N306" s="18"/>
      <c r="O306" s="18"/>
      <c r="P306" s="18"/>
      <c r="Q306" s="7"/>
      <c r="R306" s="7"/>
      <c r="S306" s="7"/>
      <c r="T306" s="7"/>
      <c r="U306" s="7"/>
      <c r="V306" s="7"/>
      <c r="W306" s="7"/>
      <c r="X306" s="7"/>
      <c r="Y306" s="9"/>
      <c r="Z306" s="7"/>
      <c r="AA306" s="7"/>
    </row>
    <row r="307" s="71" customFormat="true" ht="38.05" hidden="false" customHeight="false" outlineLevel="0" collapsed="false">
      <c r="B307" s="72"/>
      <c r="C307" s="89" t="n">
        <v>13121</v>
      </c>
      <c r="D307" s="90" t="n">
        <v>87894</v>
      </c>
      <c r="E307" s="91" t="str">
        <f aca="false">VLOOKUP(D307,IF(LEFT(D307,4)="PMPG",COMPOSIÇÕES!B$1:E$3713,'BANCO DE DADOS ABRIL SERV'!B$2:F$14097),2,0)</f>
        <v>CHAPISCO APLICADO EM ALVENARIA (SEM PRESENÇA DE VÃOS) E ESTRUTURAS DE CONCRETO DE FACHADA, COM COLHER DE PEDREIRO.  ARGAMASSA TRAÇO 1:3 COM PREPARO EM BETONEIRA 400L. AF_06/2014</v>
      </c>
      <c r="F307" s="90" t="str">
        <f aca="false">VLOOKUP(D307,IF(LEFT(D307,4)="PMPG",COMPOSIÇÕES!B$1:E$3713,'BANCO DE DADOS ABRIL SERV'!B$2:F$14097),3,0)</f>
        <v>M2</v>
      </c>
      <c r="G307" s="92" t="n">
        <v>23.03</v>
      </c>
      <c r="H307" s="93" t="n">
        <f aca="false">VLOOKUP(D307,IF(LEFT(D307,4)="PMPG",COMPOSIÇÕES!B$1:E$3713,'BANCO DE DADOS ABRIL SERV'!B$2:F$14097),4,0)</f>
        <v>4.81</v>
      </c>
      <c r="I307" s="94" t="n">
        <f aca="false">IF(M$2="OUTROS",TRUNC(H307*(1+G$7),2),ROUND(H307*(1+G$7),2))</f>
        <v>5.91</v>
      </c>
      <c r="J307" s="95" t="n">
        <f aca="false">IF(M$2="OUTROS",TRUNC(I307*G307,2),ROUND(I307*G307,2))</f>
        <v>136.11</v>
      </c>
      <c r="K307" s="40"/>
      <c r="L307" s="7"/>
      <c r="M307" s="18"/>
      <c r="N307" s="18"/>
      <c r="O307" s="18"/>
      <c r="P307" s="18"/>
      <c r="Q307" s="7"/>
      <c r="R307" s="7"/>
      <c r="S307" s="7"/>
      <c r="T307" s="7"/>
      <c r="U307" s="7"/>
      <c r="V307" s="7"/>
      <c r="W307" s="7"/>
      <c r="X307" s="7"/>
      <c r="Y307" s="9"/>
      <c r="Z307" s="7"/>
      <c r="AA307" s="7"/>
    </row>
    <row r="308" s="71" customFormat="true" ht="38.05" hidden="false" customHeight="false" outlineLevel="0" collapsed="false">
      <c r="B308" s="72"/>
      <c r="C308" s="89" t="n">
        <v>13122</v>
      </c>
      <c r="D308" s="90" t="n">
        <v>87792</v>
      </c>
      <c r="E308" s="91" t="str">
        <f aca="false">VLOOKUP(D308,IF(LEFT(D308,4)="PMPG",COMPOSIÇÕES!B$1:E$3713,'BANCO DE DADOS ABRIL SERV'!B$2:F$14097),2,0)</f>
        <v>EMBOÇO OU MASSA ÚNICA EM ARGAMASSA TRAÇO 1:2:8, PREPARO MECÂNICO COM BETONEIRA 400 L, APLICADA MANUALMENTE EM PANOS CEGOS DE FACHADA (SEM PRESENÇA DE VÃOS), ESPESSURA DE 25 MM. AF_06/2014</v>
      </c>
      <c r="F308" s="90" t="str">
        <f aca="false">VLOOKUP(D308,IF(LEFT(D308,4)="PMPG",COMPOSIÇÕES!B$1:E$3713,'BANCO DE DADOS ABRIL SERV'!B$2:F$14097),3,0)</f>
        <v>M2</v>
      </c>
      <c r="G308" s="92" t="n">
        <v>36.63</v>
      </c>
      <c r="H308" s="93" t="n">
        <f aca="false">VLOOKUP(D308,IF(LEFT(D308,4)="PMPG",COMPOSIÇÕES!B$1:E$3713,'BANCO DE DADOS ABRIL SERV'!B$2:F$14097),4,0)</f>
        <v>26.1</v>
      </c>
      <c r="I308" s="94" t="n">
        <f aca="false">IF(M$2="OUTROS",TRUNC(H308*(1+G$7),2),ROUND(H308*(1+G$7),2))</f>
        <v>32.07</v>
      </c>
      <c r="J308" s="95" t="n">
        <f aca="false">IF(M$2="OUTROS",TRUNC(I308*G308,2),ROUND(I308*G308,2))</f>
        <v>1174.72</v>
      </c>
      <c r="K308" s="40"/>
      <c r="L308" s="7"/>
      <c r="M308" s="18"/>
      <c r="N308" s="18"/>
      <c r="O308" s="18"/>
      <c r="P308" s="18"/>
      <c r="Q308" s="7"/>
      <c r="R308" s="7"/>
      <c r="S308" s="7"/>
      <c r="T308" s="7"/>
      <c r="U308" s="7"/>
      <c r="V308" s="7"/>
      <c r="W308" s="7"/>
      <c r="X308" s="7"/>
      <c r="Y308" s="9"/>
      <c r="Z308" s="7"/>
      <c r="AA308" s="7"/>
    </row>
    <row r="309" s="71" customFormat="true" ht="25.35" hidden="false" customHeight="false" outlineLevel="0" collapsed="false">
      <c r="B309" s="72"/>
      <c r="C309" s="89" t="n">
        <v>13123</v>
      </c>
      <c r="D309" s="90" t="n">
        <v>83735</v>
      </c>
      <c r="E309" s="91" t="str">
        <f aca="false">VLOOKUP(D309,IF(LEFT(D309,4)="PMPG",COMPOSIÇÕES!B$1:E$3713,'BANCO DE DADOS ABRIL SERV'!B$2:F$14097),2,0)</f>
        <v>IMPERMEABILIZACAO DE SUPERFICIE COM CIMENTO IMPERMEABILIZANTE DE PEGA ULTRA RAPIDA, TRACO 1:1, E=0,5 CM</v>
      </c>
      <c r="F309" s="90" t="str">
        <f aca="false">VLOOKUP(D309,IF(LEFT(D309,4)="PMPG",COMPOSIÇÕES!B$1:E$3713,'BANCO DE DADOS ABRIL SERV'!B$2:F$14097),3,0)</f>
        <v>M2</v>
      </c>
      <c r="G309" s="92" t="n">
        <v>36.63</v>
      </c>
      <c r="H309" s="93" t="n">
        <f aca="false">VLOOKUP(D309,IF(LEFT(D309,4)="PMPG",COMPOSIÇÕES!B$1:E$3713,'BANCO DE DADOS ABRIL SERV'!B$2:F$14097),4,0)</f>
        <v>54.46</v>
      </c>
      <c r="I309" s="94" t="n">
        <f aca="false">IF(M$2="OUTROS",TRUNC(H309*(1+G$7),2),ROUND(H309*(1+G$7),2))</f>
        <v>66.92</v>
      </c>
      <c r="J309" s="95" t="n">
        <f aca="false">IF(M$2="OUTROS",TRUNC(I309*G309,2),ROUND(I309*G309,2))</f>
        <v>2451.28</v>
      </c>
      <c r="K309" s="40"/>
      <c r="L309" s="7"/>
      <c r="M309" s="18"/>
      <c r="N309" s="18"/>
      <c r="O309" s="18"/>
      <c r="P309" s="18"/>
      <c r="Q309" s="7"/>
      <c r="R309" s="7"/>
      <c r="S309" s="7"/>
      <c r="T309" s="7"/>
      <c r="U309" s="7"/>
      <c r="V309" s="7"/>
      <c r="W309" s="7"/>
      <c r="X309" s="7"/>
      <c r="Y309" s="9"/>
      <c r="Z309" s="7"/>
      <c r="AA309" s="7"/>
    </row>
    <row r="310" s="71" customFormat="true" ht="25.35" hidden="false" customHeight="false" outlineLevel="0" collapsed="false">
      <c r="B310" s="72"/>
      <c r="C310" s="89" t="n">
        <v>13124</v>
      </c>
      <c r="D310" s="90" t="n">
        <v>89714</v>
      </c>
      <c r="E310" s="91" t="str">
        <f aca="false">VLOOKUP(D310,IF(LEFT(D310,4)="PMPG",COMPOSIÇÕES!B$1:E$3713,'BANCO DE DADOS ABRIL SERV'!B$2:F$14097),2,0)</f>
        <v>TUBO PVC, SERIE NORMAL, ESGOTO PREDIAL, DN 100 MM, FORNECIDO E INSTALADO EM RAMAL DE DESCARGA OU RAMAL DE ESGOTO SANITÁRIO. AF_12/2014</v>
      </c>
      <c r="F310" s="90" t="str">
        <f aca="false">VLOOKUP(D310,IF(LEFT(D310,4)="PMPG",COMPOSIÇÕES!B$1:E$3713,'BANCO DE DADOS ABRIL SERV'!B$2:F$14097),3,0)</f>
        <v>M</v>
      </c>
      <c r="G310" s="92" t="n">
        <v>16.5</v>
      </c>
      <c r="H310" s="93" t="n">
        <f aca="false">VLOOKUP(D310,IF(LEFT(D310,4)="PMPG",COMPOSIÇÕES!B$1:E$3713,'BANCO DE DADOS ABRIL SERV'!B$2:F$14097),4,0)</f>
        <v>41.58</v>
      </c>
      <c r="I310" s="94" t="n">
        <f aca="false">IF(M$2="OUTROS",TRUNC(H310*(1+G$7),2),ROUND(H310*(1+G$7),2))</f>
        <v>51.09</v>
      </c>
      <c r="J310" s="95" t="n">
        <f aca="false">IF(M$2="OUTROS",TRUNC(I310*G310,2),ROUND(I310*G310,2))</f>
        <v>842.99</v>
      </c>
      <c r="K310" s="40"/>
      <c r="L310" s="7"/>
      <c r="M310" s="18"/>
      <c r="N310" s="18"/>
      <c r="O310" s="18"/>
      <c r="P310" s="18"/>
      <c r="Q310" s="7"/>
      <c r="R310" s="7"/>
      <c r="S310" s="7"/>
      <c r="T310" s="7"/>
      <c r="U310" s="7"/>
      <c r="V310" s="7"/>
      <c r="W310" s="7"/>
      <c r="X310" s="7"/>
      <c r="Y310" s="9"/>
      <c r="Z310" s="7"/>
      <c r="AA310" s="7"/>
    </row>
    <row r="311" s="71" customFormat="true" ht="25.35" hidden="false" customHeight="false" outlineLevel="0" collapsed="false">
      <c r="B311" s="72"/>
      <c r="C311" s="89" t="n">
        <v>13125</v>
      </c>
      <c r="D311" s="90" t="n">
        <v>89714</v>
      </c>
      <c r="E311" s="91" t="str">
        <f aca="false">VLOOKUP(D311,IF(LEFT(D311,4)="PMPG",COMPOSIÇÕES!B$1:E$3713,'BANCO DE DADOS ABRIL SERV'!B$2:F$14097),2,0)</f>
        <v>TUBO PVC, SERIE NORMAL, ESGOTO PREDIAL, DN 100 MM, FORNECIDO E INSTALADO EM RAMAL DE DESCARGA OU RAMAL DE ESGOTO SANITÁRIO. AF_12/2014</v>
      </c>
      <c r="F311" s="90" t="str">
        <f aca="false">VLOOKUP(D311,IF(LEFT(D311,4)="PMPG",COMPOSIÇÕES!B$1:E$3713,'BANCO DE DADOS ABRIL SERV'!B$2:F$14097),3,0)</f>
        <v>M</v>
      </c>
      <c r="G311" s="92" t="n">
        <v>1</v>
      </c>
      <c r="H311" s="93" t="n">
        <f aca="false">VLOOKUP(D311,IF(LEFT(D311,4)="PMPG",COMPOSIÇÕES!B$1:E$3713,'BANCO DE DADOS ABRIL SERV'!B$2:F$14097),4,0)</f>
        <v>41.58</v>
      </c>
      <c r="I311" s="94" t="n">
        <f aca="false">IF(M$2="OUTROS",TRUNC(H311*(1+G$7),2),ROUND(H311*(1+G$7),2))</f>
        <v>51.09</v>
      </c>
      <c r="J311" s="95" t="n">
        <f aca="false">IF(M$2="OUTROS",TRUNC(I311*G311,2),ROUND(I311*G311,2))</f>
        <v>51.09</v>
      </c>
      <c r="K311" s="40"/>
      <c r="L311" s="7"/>
      <c r="M311" s="18"/>
      <c r="N311" s="18"/>
      <c r="O311" s="18"/>
      <c r="P311" s="18"/>
      <c r="Q311" s="7"/>
      <c r="R311" s="7"/>
      <c r="S311" s="7"/>
      <c r="T311" s="7"/>
      <c r="U311" s="7"/>
      <c r="V311" s="7"/>
      <c r="W311" s="7"/>
      <c r="X311" s="7"/>
      <c r="Y311" s="9"/>
      <c r="Z311" s="7"/>
      <c r="AA311" s="7"/>
    </row>
    <row r="312" s="71" customFormat="true" ht="25.35" hidden="false" customHeight="false" outlineLevel="0" collapsed="false">
      <c r="B312" s="72"/>
      <c r="C312" s="89" t="n">
        <v>13126</v>
      </c>
      <c r="D312" s="90" t="n">
        <v>89744</v>
      </c>
      <c r="E312" s="91" t="str">
        <f aca="false">VLOOKUP(D312,IF(LEFT(D312,4)="PMPG",COMPOSIÇÕES!B$1:E$3713,'BANCO DE DADOS ABRIL SERV'!B$2:F$14097),2,0)</f>
        <v>JOELHO 90 GRAUS, PVC, SERIE NORMAL, ESGOTO PREDIAL, DN 100 MM, JUNTA ELÁSTICA, FORNECIDO E INSTALADO EM RAMAL DE DESCARGA OU RAMAL DE ESGOTO SANITÁRIO. AF_12/2014</v>
      </c>
      <c r="F312" s="90" t="str">
        <f aca="false">VLOOKUP(D312,IF(LEFT(D312,4)="PMPG",COMPOSIÇÕES!B$1:E$3713,'BANCO DE DADOS ABRIL SERV'!B$2:F$14097),3,0)</f>
        <v>UN</v>
      </c>
      <c r="G312" s="92" t="n">
        <v>6</v>
      </c>
      <c r="H312" s="93" t="n">
        <f aca="false">VLOOKUP(D312,IF(LEFT(D312,4)="PMPG",COMPOSIÇÕES!B$1:E$3713,'BANCO DE DADOS ABRIL SERV'!B$2:F$14097),4,0)</f>
        <v>17.93</v>
      </c>
      <c r="I312" s="94" t="n">
        <f aca="false">IF(M$2="OUTROS",TRUNC(H312*(1+G$7),2),ROUND(H312*(1+G$7),2))</f>
        <v>22.03</v>
      </c>
      <c r="J312" s="95" t="n">
        <f aca="false">IF(M$2="OUTROS",TRUNC(I312*G312,2),ROUND(I312*G312,2))</f>
        <v>132.18</v>
      </c>
      <c r="K312" s="40"/>
      <c r="L312" s="7"/>
      <c r="M312" s="18"/>
      <c r="N312" s="18"/>
      <c r="O312" s="18"/>
      <c r="P312" s="18"/>
      <c r="Q312" s="7"/>
      <c r="R312" s="7"/>
      <c r="S312" s="7"/>
      <c r="T312" s="7"/>
      <c r="U312" s="7"/>
      <c r="V312" s="7"/>
      <c r="W312" s="7"/>
      <c r="X312" s="7"/>
      <c r="Y312" s="9"/>
      <c r="Z312" s="7"/>
      <c r="AA312" s="7"/>
    </row>
    <row r="313" s="71" customFormat="true" ht="15" hidden="false" customHeight="false" outlineLevel="0" collapsed="false">
      <c r="B313" s="72"/>
      <c r="C313" s="89" t="n">
        <v>13127</v>
      </c>
      <c r="D313" s="90" t="s">
        <v>350</v>
      </c>
      <c r="E313" s="91" t="str">
        <f aca="false">VLOOKUP(D313,IF(LEFT(D313,4)="PMPG",COMPOSIÇÕES!B$1:E$3713,'BANCO DE DADOS ABRIL SERV'!B$2:F$14097),2,0)</f>
        <v>LEITO FILTRANTE - FORN.E ENCHIMENTO C/ BRITA NO. 4</v>
      </c>
      <c r="F313" s="90" t="str">
        <f aca="false">VLOOKUP(D313,IF(LEFT(D313,4)="PMPG",COMPOSIÇÕES!B$1:E$3713,'BANCO DE DADOS ABRIL SERV'!B$2:F$14097),3,0)</f>
        <v>M3</v>
      </c>
      <c r="G313" s="92" t="n">
        <v>10</v>
      </c>
      <c r="H313" s="93" t="n">
        <f aca="false">VLOOKUP(D313,IF(LEFT(D313,4)="PMPG",COMPOSIÇÕES!B$1:E$3713,'BANCO DE DADOS ABRIL SERV'!B$2:F$14097),4,0)</f>
        <v>169.26</v>
      </c>
      <c r="I313" s="94" t="n">
        <f aca="false">IF(M$2="OUTROS",TRUNC(H313*(1+G$7),2),ROUND(H313*(1+G$7),2))</f>
        <v>207.99</v>
      </c>
      <c r="J313" s="95" t="n">
        <f aca="false">IF(M$2="OUTROS",TRUNC(I313*G313,2),ROUND(I313*G313,2))</f>
        <v>2079.9</v>
      </c>
      <c r="K313" s="40"/>
      <c r="L313" s="7"/>
      <c r="M313" s="18"/>
      <c r="N313" s="18"/>
      <c r="O313" s="18"/>
      <c r="P313" s="18"/>
      <c r="Q313" s="7"/>
      <c r="R313" s="7"/>
      <c r="S313" s="7"/>
      <c r="T313" s="7"/>
      <c r="U313" s="7"/>
      <c r="V313" s="7"/>
      <c r="W313" s="7"/>
      <c r="X313" s="7"/>
      <c r="Y313" s="9"/>
      <c r="Z313" s="7"/>
      <c r="AA313" s="7"/>
    </row>
    <row r="314" s="71" customFormat="true" ht="25.35" hidden="false" customHeight="false" outlineLevel="0" collapsed="false">
      <c r="B314" s="72"/>
      <c r="C314" s="89" t="n">
        <v>13128</v>
      </c>
      <c r="D314" s="90" t="n">
        <v>97086</v>
      </c>
      <c r="E314" s="91" t="str">
        <f aca="false">VLOOKUP(D314,IF(LEFT(D314,4)="PMPG",COMPOSIÇÕES!B$1:E$3713,'BANCO DE DADOS ABRIL SERV'!B$2:F$14097),2,0)</f>
        <v>FABRICAÇÃO, MONTAGEM E DESMONTAGEM DE FORMA PARA RADIER, EM MADEIRA SERRADA, 4 UTILIZAÇÕES. AF_09/2017</v>
      </c>
      <c r="F314" s="90" t="str">
        <f aca="false">VLOOKUP(D314,IF(LEFT(D314,4)="PMPG",COMPOSIÇÕES!B$1:E$3713,'BANCO DE DADOS ABRIL SERV'!B$2:F$14097),3,0)</f>
        <v>M2</v>
      </c>
      <c r="G314" s="92" t="n">
        <v>27.18</v>
      </c>
      <c r="H314" s="93" t="n">
        <f aca="false">VLOOKUP(D314,IF(LEFT(D314,4)="PMPG",COMPOSIÇÕES!B$1:E$3713,'BANCO DE DADOS ABRIL SERV'!B$2:F$14097),4,0)</f>
        <v>81.56</v>
      </c>
      <c r="I314" s="94" t="n">
        <f aca="false">IF(M$2="OUTROS",TRUNC(H314*(1+G$7),2),ROUND(H314*(1+G$7),2))</f>
        <v>100.22</v>
      </c>
      <c r="J314" s="95" t="n">
        <f aca="false">IF(M$2="OUTROS",TRUNC(I314*G314,2),ROUND(I314*G314,2))</f>
        <v>2723.98</v>
      </c>
      <c r="K314" s="40"/>
      <c r="L314" s="7"/>
      <c r="M314" s="18"/>
      <c r="N314" s="18"/>
      <c r="O314" s="18"/>
      <c r="P314" s="18"/>
      <c r="Q314" s="7"/>
      <c r="R314" s="7"/>
      <c r="S314" s="7"/>
      <c r="T314" s="7"/>
      <c r="U314" s="7"/>
      <c r="V314" s="7"/>
      <c r="W314" s="7"/>
      <c r="X314" s="7"/>
      <c r="Y314" s="9"/>
      <c r="Z314" s="7"/>
      <c r="AA314" s="7"/>
    </row>
    <row r="315" s="71" customFormat="true" ht="25.35" hidden="false" customHeight="false" outlineLevel="0" collapsed="false">
      <c r="B315" s="72"/>
      <c r="C315" s="89" t="n">
        <v>13129</v>
      </c>
      <c r="D315" s="90" t="n">
        <v>92787</v>
      </c>
      <c r="E315" s="91" t="str">
        <f aca="false">VLOOKUP(D315,IF(LEFT(D315,4)="PMPG",COMPOSIÇÕES!B$1:E$3713,'BANCO DE DADOS ABRIL SERV'!B$2:F$14097),2,0)</f>
        <v>ARMAÇÃO DE LAJE DE UMA ESTRUTURA CONVENCIONAL DE CONCRETO ARMADO EM UMA EDIFICAÇÃO TÉRREA OU SOBRADO UTILIZANDO AÇO CA-50 DE 10,0 MM - MONTAGEM. AF_12/2015</v>
      </c>
      <c r="F315" s="90" t="str">
        <f aca="false">VLOOKUP(D315,IF(LEFT(D315,4)="PMPG",COMPOSIÇÕES!B$1:E$3713,'BANCO DE DADOS ABRIL SERV'!B$2:F$14097),3,0)</f>
        <v>KG</v>
      </c>
      <c r="G315" s="92" t="n">
        <v>200</v>
      </c>
      <c r="H315" s="93" t="n">
        <f aca="false">VLOOKUP(D315,IF(LEFT(D315,4)="PMPG",COMPOSIÇÕES!B$1:E$3713,'BANCO DE DADOS ABRIL SERV'!B$2:F$14097),4,0)</f>
        <v>7.41</v>
      </c>
      <c r="I315" s="94" t="n">
        <f aca="false">IF(M$2="OUTROS",TRUNC(H315*(1+G$7),2),ROUND(H315*(1+G$7),2))</f>
        <v>9.11</v>
      </c>
      <c r="J315" s="95" t="n">
        <f aca="false">IF(M$2="OUTROS",TRUNC(I315*G315,2),ROUND(I315*G315,2))</f>
        <v>1822</v>
      </c>
      <c r="K315" s="40"/>
      <c r="L315" s="7"/>
      <c r="M315" s="18"/>
      <c r="N315" s="18"/>
      <c r="O315" s="18"/>
      <c r="P315" s="18"/>
      <c r="Q315" s="7"/>
      <c r="R315" s="7"/>
      <c r="S315" s="7"/>
      <c r="T315" s="7"/>
      <c r="U315" s="7"/>
      <c r="V315" s="7"/>
      <c r="W315" s="7"/>
      <c r="X315" s="7"/>
      <c r="Y315" s="9"/>
      <c r="Z315" s="7"/>
      <c r="AA315" s="7"/>
    </row>
    <row r="316" s="71" customFormat="true" ht="15" hidden="false" customHeight="true" outlineLevel="0" collapsed="false">
      <c r="B316" s="72"/>
      <c r="C316" s="136" t="s">
        <v>351</v>
      </c>
      <c r="D316" s="136"/>
      <c r="E316" s="136"/>
      <c r="F316" s="136"/>
      <c r="G316" s="136"/>
      <c r="H316" s="136"/>
      <c r="I316" s="136"/>
      <c r="J316" s="136"/>
      <c r="K316" s="40"/>
      <c r="L316" s="7"/>
      <c r="M316" s="18"/>
      <c r="N316" s="18"/>
      <c r="O316" s="18"/>
      <c r="P316" s="18"/>
      <c r="Q316" s="7"/>
      <c r="R316" s="7"/>
      <c r="S316" s="7"/>
      <c r="T316" s="7"/>
      <c r="U316" s="7"/>
      <c r="V316" s="7"/>
      <c r="W316" s="7"/>
      <c r="X316" s="7"/>
      <c r="Y316" s="9"/>
      <c r="Z316" s="7"/>
      <c r="AA316" s="7"/>
    </row>
    <row r="317" s="71" customFormat="true" ht="50.75" hidden="false" customHeight="false" outlineLevel="0" collapsed="false">
      <c r="B317" s="72"/>
      <c r="C317" s="89" t="n">
        <v>13130</v>
      </c>
      <c r="D317" s="90" t="n">
        <v>90084</v>
      </c>
      <c r="E317" s="91" t="str">
        <f aca="false">VLOOKUP(D317,IF(LEFT(D317,4)="PMPG",COMPOSIÇÕES!B$1:E$3713,'BANCO DE DADOS ABRIL SERV'!B$2:F$14097),2,0)</f>
        <v>ESCAVAÇÃO MECANIZADA DE VALA COM PROF. MAIOR QUE 1,5 M ATÉ 3,0 M (MÉDIA ENTRE MONTANTE E JUSANTE/UMA COMPOSIÇÃO POR TRECHO), COM ESCAVADEIRA HIDRÁULICA (0,8 M3/111 HP), LARGURA ATÉ 1,5 M, EM SOLO DE 1A CATEGORIA, EM LOCAIS COM ALTO NÍVEL DE INTERFERÊNCIA. AF_01/2015</v>
      </c>
      <c r="F317" s="90" t="str">
        <f aca="false">VLOOKUP(D317,IF(LEFT(D317,4)="PMPG",COMPOSIÇÕES!B$1:E$3713,'BANCO DE DADOS ABRIL SERV'!B$2:F$14097),3,0)</f>
        <v>M3</v>
      </c>
      <c r="G317" s="92" t="n">
        <v>95.17</v>
      </c>
      <c r="H317" s="93" t="n">
        <f aca="false">VLOOKUP(D317,IF(LEFT(D317,4)="PMPG",COMPOSIÇÕES!B$1:E$3713,'BANCO DE DADOS ABRIL SERV'!B$2:F$14097),4,0)</f>
        <v>7.06</v>
      </c>
      <c r="I317" s="94" t="n">
        <f aca="false">IF(M$2="OUTROS",TRUNC(H317*(1+G$7),2),ROUND(H317*(1+G$7),2))</f>
        <v>8.68</v>
      </c>
      <c r="J317" s="95" t="n">
        <f aca="false">IF(M$2="OUTROS",TRUNC(I317*G317,2),ROUND(I317*G317,2))</f>
        <v>826.08</v>
      </c>
      <c r="K317" s="40"/>
      <c r="L317" s="7"/>
      <c r="M317" s="18"/>
      <c r="N317" s="18"/>
      <c r="O317" s="18"/>
      <c r="P317" s="18"/>
      <c r="Q317" s="7"/>
      <c r="R317" s="7"/>
      <c r="S317" s="7"/>
      <c r="T317" s="7"/>
      <c r="U317" s="7"/>
      <c r="V317" s="7"/>
      <c r="W317" s="7"/>
      <c r="X317" s="7"/>
      <c r="Y317" s="9"/>
      <c r="Z317" s="7"/>
      <c r="AA317" s="7"/>
    </row>
    <row r="318" s="71" customFormat="true" ht="38.05" hidden="false" customHeight="false" outlineLevel="0" collapsed="false">
      <c r="B318" s="72"/>
      <c r="C318" s="89" t="n">
        <v>13131</v>
      </c>
      <c r="D318" s="90" t="n">
        <v>89292</v>
      </c>
      <c r="E318" s="91" t="str">
        <f aca="false">VLOOKUP(D318,IF(LEFT(D318,4)="PMPG",COMPOSIÇÕES!B$1:E$3713,'BANCO DE DADOS ABRIL SERV'!B$2:F$14097),2,0)</f>
        <v>ALVENARIA ESTRUTURAL DE BLOCOS CERÂMICOS 14X19X29, (ESPESSURA DE 14 CM), PARA PAREDES COM ÁREA LÍQUIDA MAIOR OU IGUAL A 6M², SEM VÃOS, UTILIZANDO PALHETA E ARGAMASSA DE ASSENTAMENTO COM PREPARO EM BETONEIRA. AF_12/2014</v>
      </c>
      <c r="F318" s="90" t="str">
        <f aca="false">VLOOKUP(D318,IF(LEFT(D318,4)="PMPG",COMPOSIÇÕES!B$1:E$3713,'BANCO DE DADOS ABRIL SERV'!B$2:F$14097),3,0)</f>
        <v>M2</v>
      </c>
      <c r="G318" s="92" t="n">
        <v>103.17</v>
      </c>
      <c r="H318" s="93" t="n">
        <f aca="false">VLOOKUP(D318,IF(LEFT(D318,4)="PMPG",COMPOSIÇÕES!B$1:E$3713,'BANCO DE DADOS ABRIL SERV'!B$2:F$14097),4,0)</f>
        <v>57.99</v>
      </c>
      <c r="I318" s="94" t="n">
        <f aca="false">IF(M$2="OUTROS",TRUNC(H318*(1+G$7),2),ROUND(H318*(1+G$7),2))</f>
        <v>71.26</v>
      </c>
      <c r="J318" s="95" t="n">
        <f aca="false">IF(M$2="OUTROS",TRUNC(I318*G318,2),ROUND(I318*G318,2))</f>
        <v>7351.89</v>
      </c>
      <c r="K318" s="40"/>
      <c r="L318" s="7"/>
      <c r="M318" s="18"/>
      <c r="N318" s="18"/>
      <c r="O318" s="18"/>
      <c r="P318" s="18"/>
      <c r="Q318" s="7"/>
      <c r="R318" s="7"/>
      <c r="S318" s="7"/>
      <c r="T318" s="7"/>
      <c r="U318" s="7"/>
      <c r="V318" s="7"/>
      <c r="W318" s="7"/>
      <c r="X318" s="7"/>
      <c r="Y318" s="9"/>
      <c r="Z318" s="7"/>
      <c r="AA318" s="7"/>
    </row>
    <row r="319" s="71" customFormat="true" ht="25.35" hidden="false" customHeight="false" outlineLevel="0" collapsed="false">
      <c r="B319" s="72"/>
      <c r="C319" s="89" t="n">
        <v>13132</v>
      </c>
      <c r="D319" s="90" t="n">
        <v>94965</v>
      </c>
      <c r="E319" s="91" t="str">
        <f aca="false">VLOOKUP(D319,IF(LEFT(D319,4)="PMPG",COMPOSIÇÕES!B$1:E$3713,'BANCO DE DADOS ABRIL SERV'!B$2:F$14097),2,0)</f>
        <v>CONCRETO FCK = 25MPA, TRAÇO 1:2,3:2,7 (CIMENTO/ AREIA MÉDIA/ BRITA 1)  - PREPARO MECÂNICO COM BETONEIRA 400 L. AF_07/2016</v>
      </c>
      <c r="F319" s="90" t="str">
        <f aca="false">VLOOKUP(D319,IF(LEFT(D319,4)="PMPG",COMPOSIÇÕES!B$1:E$3713,'BANCO DE DADOS ABRIL SERV'!B$2:F$14097),3,0)</f>
        <v>M3</v>
      </c>
      <c r="G319" s="92" t="n">
        <v>3.21</v>
      </c>
      <c r="H319" s="93" t="n">
        <f aca="false">VLOOKUP(D319,IF(LEFT(D319,4)="PMPG",COMPOSIÇÕES!B$1:E$3713,'BANCO DE DADOS ABRIL SERV'!B$2:F$14097),4,0)</f>
        <v>323</v>
      </c>
      <c r="I319" s="94" t="n">
        <f aca="false">IF(M$2="OUTROS",TRUNC(H319*(1+G$7),2),ROUND(H319*(1+G$7),2))</f>
        <v>396.9</v>
      </c>
      <c r="J319" s="95" t="n">
        <f aca="false">IF(M$2="OUTROS",TRUNC(I319*G319,2),ROUND(I319*G319,2))</f>
        <v>1274.05</v>
      </c>
      <c r="K319" s="40"/>
      <c r="L319" s="7"/>
      <c r="M319" s="18"/>
      <c r="N319" s="18"/>
      <c r="O319" s="18"/>
      <c r="P319" s="18"/>
      <c r="Q319" s="7"/>
      <c r="R319" s="7"/>
      <c r="S319" s="7"/>
      <c r="T319" s="7"/>
      <c r="U319" s="7"/>
      <c r="V319" s="7"/>
      <c r="W319" s="7"/>
      <c r="X319" s="7"/>
      <c r="Y319" s="9"/>
      <c r="Z319" s="7"/>
      <c r="AA319" s="7"/>
    </row>
    <row r="320" s="71" customFormat="true" ht="15" hidden="false" customHeight="false" outlineLevel="0" collapsed="false">
      <c r="B320" s="72"/>
      <c r="C320" s="89" t="n">
        <v>13133</v>
      </c>
      <c r="D320" s="90" t="n">
        <v>6087</v>
      </c>
      <c r="E320" s="91" t="str">
        <f aca="false">VLOOKUP(D320,IF(LEFT(D320,4)="PMPG",COMPOSIÇÕES!B$1:E$3713,'BANCO DE DADOS ABRIL SERV'!B$2:F$14097),2,0)</f>
        <v>TAMPA EM CONCRETO ARMADO 60X60X5CM P/CX INSPECAO/FOSSA SEPTICA</v>
      </c>
      <c r="F320" s="90" t="str">
        <f aca="false">VLOOKUP(D320,IF(LEFT(D320,4)="PMPG",COMPOSIÇÕES!B$1:E$3713,'BANCO DE DADOS ABRIL SERV'!B$2:F$14097),3,0)</f>
        <v>UN</v>
      </c>
      <c r="G320" s="92" t="n">
        <v>2</v>
      </c>
      <c r="H320" s="93" t="n">
        <f aca="false">VLOOKUP(D320,IF(LEFT(D320,4)="PMPG",COMPOSIÇÕES!B$1:E$3713,'BANCO DE DADOS ABRIL SERV'!B$2:F$14097),4,0)</f>
        <v>23.53</v>
      </c>
      <c r="I320" s="94" t="n">
        <f aca="false">IF(M$2="OUTROS",TRUNC(H320*(1+G$7),2),ROUND(H320*(1+G$7),2))</f>
        <v>28.91</v>
      </c>
      <c r="J320" s="95" t="n">
        <f aca="false">IF(M$2="OUTROS",TRUNC(I320*G320,2),ROUND(I320*G320,2))</f>
        <v>57.82</v>
      </c>
      <c r="K320" s="40"/>
      <c r="L320" s="7"/>
      <c r="M320" s="18"/>
      <c r="N320" s="18"/>
      <c r="O320" s="18"/>
      <c r="P320" s="18"/>
      <c r="Q320" s="7"/>
      <c r="R320" s="7"/>
      <c r="S320" s="7"/>
      <c r="T320" s="7"/>
      <c r="U320" s="7"/>
      <c r="V320" s="7"/>
      <c r="W320" s="7"/>
      <c r="X320" s="7"/>
      <c r="Y320" s="9"/>
      <c r="Z320" s="7"/>
      <c r="AA320" s="7"/>
    </row>
    <row r="321" s="71" customFormat="true" ht="25.35" hidden="false" customHeight="false" outlineLevel="0" collapsed="false">
      <c r="B321" s="72"/>
      <c r="C321" s="89" t="n">
        <v>13134</v>
      </c>
      <c r="D321" s="90" t="n">
        <v>89744</v>
      </c>
      <c r="E321" s="91" t="str">
        <f aca="false">VLOOKUP(D321,IF(LEFT(D321,4)="PMPG",COMPOSIÇÕES!B$1:E$3713,'BANCO DE DADOS ABRIL SERV'!B$2:F$14097),2,0)</f>
        <v>JOELHO 90 GRAUS, PVC, SERIE NORMAL, ESGOTO PREDIAL, DN 100 MM, JUNTA ELÁSTICA, FORNECIDO E INSTALADO EM RAMAL DE DESCARGA OU RAMAL DE ESGOTO SANITÁRIO. AF_12/2014</v>
      </c>
      <c r="F321" s="90" t="str">
        <f aca="false">VLOOKUP(D321,IF(LEFT(D321,4)="PMPG",COMPOSIÇÕES!B$1:E$3713,'BANCO DE DADOS ABRIL SERV'!B$2:F$14097),3,0)</f>
        <v>UN</v>
      </c>
      <c r="G321" s="92" t="n">
        <v>2</v>
      </c>
      <c r="H321" s="93" t="n">
        <f aca="false">VLOOKUP(D321,IF(LEFT(D321,4)="PMPG",COMPOSIÇÕES!B$1:E$3713,'BANCO DE DADOS ABRIL SERV'!B$2:F$14097),4,0)</f>
        <v>17.93</v>
      </c>
      <c r="I321" s="94" t="n">
        <f aca="false">IF(M$2="OUTROS",TRUNC(H321*(1+G$7),2),ROUND(H321*(1+G$7),2))</f>
        <v>22.03</v>
      </c>
      <c r="J321" s="95" t="n">
        <f aca="false">IF(M$2="OUTROS",TRUNC(I321*G321,2),ROUND(I321*G321,2))</f>
        <v>44.06</v>
      </c>
      <c r="K321" s="40"/>
      <c r="L321" s="7"/>
      <c r="M321" s="18"/>
      <c r="N321" s="18"/>
      <c r="O321" s="18"/>
      <c r="P321" s="18"/>
      <c r="Q321" s="7"/>
      <c r="R321" s="7"/>
      <c r="S321" s="7"/>
      <c r="T321" s="7"/>
      <c r="U321" s="7"/>
      <c r="V321" s="7"/>
      <c r="W321" s="7"/>
      <c r="X321" s="7"/>
      <c r="Y321" s="9"/>
      <c r="Z321" s="7"/>
      <c r="AA321" s="7"/>
    </row>
    <row r="322" s="71" customFormat="true" ht="15" hidden="false" customHeight="false" outlineLevel="0" collapsed="false">
      <c r="B322" s="72"/>
      <c r="C322" s="89" t="n">
        <v>13135</v>
      </c>
      <c r="D322" s="90" t="s">
        <v>350</v>
      </c>
      <c r="E322" s="91" t="str">
        <f aca="false">VLOOKUP(D322,IF(LEFT(D322,4)="PMPG",COMPOSIÇÕES!B$1:E$3713,'BANCO DE DADOS ABRIL SERV'!B$2:F$14097),2,0)</f>
        <v>LEITO FILTRANTE - FORN.E ENCHIMENTO C/ BRITA NO. 4</v>
      </c>
      <c r="F322" s="90" t="str">
        <f aca="false">VLOOKUP(D322,IF(LEFT(D322,4)="PMPG",COMPOSIÇÕES!B$1:E$3713,'BANCO DE DADOS ABRIL SERV'!B$2:F$14097),3,0)</f>
        <v>M3</v>
      </c>
      <c r="G322" s="92" t="n">
        <v>6.42</v>
      </c>
      <c r="H322" s="93" t="n">
        <f aca="false">VLOOKUP(D322,IF(LEFT(D322,4)="PMPG",COMPOSIÇÕES!B$1:E$3713,'BANCO DE DADOS ABRIL SERV'!B$2:F$14097),4,0)</f>
        <v>169.26</v>
      </c>
      <c r="I322" s="94" t="n">
        <f aca="false">IF(M$2="OUTROS",TRUNC(H322*(1+G$7),2),ROUND(H322*(1+G$7),2))</f>
        <v>207.99</v>
      </c>
      <c r="J322" s="95" t="n">
        <f aca="false">IF(M$2="OUTROS",TRUNC(I322*G322,2),ROUND(I322*G322,2))</f>
        <v>1335.3</v>
      </c>
      <c r="K322" s="40"/>
      <c r="L322" s="7"/>
      <c r="M322" s="18"/>
      <c r="N322" s="18"/>
      <c r="O322" s="18"/>
      <c r="P322" s="18"/>
      <c r="Q322" s="7"/>
      <c r="R322" s="7"/>
      <c r="S322" s="7"/>
      <c r="T322" s="7"/>
      <c r="U322" s="7"/>
      <c r="V322" s="7"/>
      <c r="W322" s="7"/>
      <c r="X322" s="7"/>
      <c r="Y322" s="9"/>
      <c r="Z322" s="7"/>
      <c r="AA322" s="7"/>
    </row>
    <row r="323" s="71" customFormat="true" ht="25.35" hidden="false" customHeight="false" outlineLevel="0" collapsed="false">
      <c r="B323" s="72"/>
      <c r="C323" s="89" t="n">
        <v>13136</v>
      </c>
      <c r="D323" s="90" t="n">
        <v>97086</v>
      </c>
      <c r="E323" s="91" t="str">
        <f aca="false">VLOOKUP(D323,IF(LEFT(D323,4)="PMPG",COMPOSIÇÕES!B$1:E$3713,'BANCO DE DADOS ABRIL SERV'!B$2:F$14097),2,0)</f>
        <v>FABRICAÇÃO, MONTAGEM E DESMONTAGEM DE FORMA PARA RADIER, EM MADEIRA SERRADA, 4 UTILIZAÇÕES. AF_09/2017</v>
      </c>
      <c r="F323" s="90" t="str">
        <f aca="false">VLOOKUP(D323,IF(LEFT(D323,4)="PMPG",COMPOSIÇÕES!B$1:E$3713,'BANCO DE DADOS ABRIL SERV'!B$2:F$14097),3,0)</f>
        <v>M2</v>
      </c>
      <c r="G323" s="92" t="n">
        <v>23.18</v>
      </c>
      <c r="H323" s="93" t="n">
        <f aca="false">VLOOKUP(D323,IF(LEFT(D323,4)="PMPG",COMPOSIÇÕES!B$1:E$3713,'BANCO DE DADOS ABRIL SERV'!B$2:F$14097),4,0)</f>
        <v>81.56</v>
      </c>
      <c r="I323" s="94" t="n">
        <f aca="false">IF(M$2="OUTROS",TRUNC(H323*(1+G$7),2),ROUND(H323*(1+G$7),2))</f>
        <v>100.22</v>
      </c>
      <c r="J323" s="95" t="n">
        <f aca="false">IF(M$2="OUTROS",TRUNC(I323*G323,2),ROUND(I323*G323,2))</f>
        <v>2323.1</v>
      </c>
      <c r="K323" s="40"/>
      <c r="L323" s="7"/>
      <c r="M323" s="18"/>
      <c r="N323" s="18"/>
      <c r="O323" s="18"/>
      <c r="P323" s="18"/>
      <c r="Q323" s="7"/>
      <c r="R323" s="7"/>
      <c r="S323" s="7"/>
      <c r="T323" s="7"/>
      <c r="U323" s="7"/>
      <c r="V323" s="7"/>
      <c r="W323" s="7"/>
      <c r="X323" s="7"/>
      <c r="Y323" s="9"/>
      <c r="Z323" s="7"/>
      <c r="AA323" s="7"/>
    </row>
    <row r="324" s="71" customFormat="true" ht="25.35" hidden="false" customHeight="false" outlineLevel="0" collapsed="false">
      <c r="B324" s="72"/>
      <c r="C324" s="81" t="n">
        <v>13137</v>
      </c>
      <c r="D324" s="82" t="n">
        <v>92788</v>
      </c>
      <c r="E324" s="83" t="str">
        <f aca="false">VLOOKUP(D324,IF(LEFT(D324,4)="PMPG",COMPOSIÇÕES!B$1:E$3713,'BANCO DE DADOS ABRIL SERV'!B$2:F$14097),2,0)</f>
        <v>ARMAÇÃO DE LAJE DE UMA ESTRUTURA CONVENCIONAL DE CONCRETO ARMADO EM UMA EDIFICAÇÃO TÉRREA OU SOBRADO UTILIZANDO AÇO CA-50 DE 12,5 MM - MONTAGEM. AF_12/2015</v>
      </c>
      <c r="F324" s="82" t="str">
        <f aca="false">VLOOKUP(D324,IF(LEFT(D324,4)="PMPG",COMPOSIÇÕES!B$1:E$3713,'BANCO DE DADOS ABRIL SERV'!B$2:F$14097),3,0)</f>
        <v>KG</v>
      </c>
      <c r="G324" s="98" t="n">
        <v>156</v>
      </c>
      <c r="H324" s="84" t="n">
        <f aca="false">VLOOKUP(D324,IF(LEFT(D324,4)="PMPG",COMPOSIÇÕES!B$1:E$3713,'BANCO DE DADOS ABRIL SERV'!B$2:F$14097),4,0)</f>
        <v>6.64</v>
      </c>
      <c r="I324" s="85" t="n">
        <f aca="false">IF(M$2="OUTROS",TRUNC(H324*(1+G$7),2),ROUND(H324*(1+G$7),2))</f>
        <v>8.16</v>
      </c>
      <c r="J324" s="86" t="n">
        <f aca="false">IF(M$2="OUTROS",TRUNC(I324*G324,2),ROUND(I324*G324,2))</f>
        <v>1272.96</v>
      </c>
      <c r="K324" s="40"/>
      <c r="L324" s="7"/>
      <c r="M324" s="18"/>
      <c r="N324" s="18"/>
      <c r="O324" s="18"/>
      <c r="P324" s="18"/>
      <c r="Q324" s="7"/>
      <c r="R324" s="7"/>
      <c r="S324" s="7"/>
      <c r="T324" s="7"/>
      <c r="U324" s="7"/>
      <c r="V324" s="7"/>
      <c r="W324" s="7"/>
      <c r="X324" s="7"/>
      <c r="Y324" s="9"/>
      <c r="Z324" s="7"/>
      <c r="AA324" s="7"/>
    </row>
    <row r="325" s="71" customFormat="true" ht="15" hidden="false" customHeight="false" outlineLevel="0" collapsed="false">
      <c r="B325" s="72"/>
      <c r="C325" s="118"/>
      <c r="D325" s="128"/>
      <c r="E325" s="128"/>
      <c r="F325" s="128"/>
      <c r="G325" s="129"/>
      <c r="H325" s="130"/>
      <c r="I325" s="128"/>
      <c r="J325" s="128"/>
      <c r="K325" s="40"/>
      <c r="L325" s="7"/>
      <c r="M325" s="18"/>
      <c r="N325" s="18"/>
      <c r="O325" s="18"/>
      <c r="P325" s="18"/>
      <c r="Q325" s="7"/>
      <c r="R325" s="7"/>
      <c r="S325" s="7"/>
      <c r="T325" s="7"/>
      <c r="U325" s="7"/>
      <c r="V325" s="7"/>
      <c r="W325" s="7"/>
      <c r="X325" s="7"/>
      <c r="Y325" s="9"/>
      <c r="Z325" s="7"/>
      <c r="AA325" s="7"/>
    </row>
    <row r="326" customFormat="false" ht="15" hidden="false" customHeight="false" outlineLevel="0" collapsed="false">
      <c r="B326" s="76"/>
      <c r="C326" s="77" t="s">
        <v>352</v>
      </c>
      <c r="D326" s="137" t="s">
        <v>353</v>
      </c>
      <c r="E326" s="138"/>
      <c r="F326" s="133"/>
      <c r="G326" s="134"/>
      <c r="H326" s="135"/>
      <c r="I326" s="135"/>
      <c r="J326" s="79" t="n">
        <f aca="false">SUM($J$327:$J$387)</f>
        <v>175662.06</v>
      </c>
      <c r="K326" s="80"/>
      <c r="M326" s="19"/>
      <c r="N326" s="19"/>
      <c r="O326" s="19"/>
      <c r="P326" s="19"/>
    </row>
    <row r="327" customFormat="false" ht="34.5" hidden="false" customHeight="true" outlineLevel="0" collapsed="false">
      <c r="B327" s="76"/>
      <c r="C327" s="89" t="s">
        <v>354</v>
      </c>
      <c r="D327" s="90" t="n">
        <v>91927</v>
      </c>
      <c r="E327" s="91" t="str">
        <f aca="false">VLOOKUP(D327,IF(LEFT(D327,4)="PMPG",COMPOSIÇÕES!B$1:E$3713,'BANCO DE DADOS ABRIL SERV'!B$2:F$14097),2,0)</f>
        <v>CABO DE COBRE FLEXÍVEL ISOLADO, 2,5 MM², ANTI-CHAMA 0,6/1,0 KV, PARA CIRCUITOS TERMINAIS - FORNECIMENTO E INSTALAÇÃO. AF_12/2015</v>
      </c>
      <c r="F327" s="90" t="str">
        <f aca="false">VLOOKUP(D327,IF(LEFT(D327,4)="PMPG",COMPOSIÇÕES!B$1:E$3713,'BANCO DE DADOS ABRIL SERV'!B$2:F$14097),3,0)</f>
        <v>M</v>
      </c>
      <c r="G327" s="92" t="n">
        <v>352</v>
      </c>
      <c r="H327" s="93" t="n">
        <f aca="false">VLOOKUP(D327,IF(LEFT(D327,4)="PMPG",COMPOSIÇÕES!B$1:E$3713,'BANCO DE DADOS ABRIL SERV'!B$2:F$14097),4,0)</f>
        <v>3.35</v>
      </c>
      <c r="I327" s="94" t="n">
        <f aca="false">IF(M$2="OUTROS",TRUNC($H$327*(1+G$7),2),ROUND($H$327*(1+G$7),2))</f>
        <v>4.12</v>
      </c>
      <c r="J327" s="95" t="n">
        <f aca="false">IF(M$2="OUTROS",TRUNC($I$327*$G$327,2),ROUND($I$327*$G$327,2))</f>
        <v>1450.24</v>
      </c>
      <c r="K327" s="80"/>
      <c r="M327" s="19"/>
      <c r="N327" s="19"/>
      <c r="O327" s="19"/>
      <c r="P327" s="19"/>
    </row>
    <row r="328" customFormat="false" ht="30.75" hidden="false" customHeight="true" outlineLevel="0" collapsed="false">
      <c r="B328" s="76"/>
      <c r="C328" s="89" t="s">
        <v>355</v>
      </c>
      <c r="D328" s="90" t="n">
        <v>91933</v>
      </c>
      <c r="E328" s="91" t="str">
        <f aca="false">VLOOKUP(D328,IF(LEFT(D328,4)="PMPG",COMPOSIÇÕES!B$1:E$3713,'BANCO DE DADOS ABRIL SERV'!B$2:F$14097),2,0)</f>
        <v>CABO DE COBRE FLEXÍVEL ISOLADO, 10 MM², ANTI-CHAMA 0,6/1,0 KV, PARA CIRCUITOS TERMINAIS - FORNECIMENTO E INSTALAÇÃO. AF_12/2015</v>
      </c>
      <c r="F328" s="90" t="str">
        <f aca="false">VLOOKUP(D328,IF(LEFT(D328,4)="PMPG",COMPOSIÇÕES!B$1:E$3713,'BANCO DE DADOS ABRIL SERV'!B$2:F$14097),3,0)</f>
        <v>M</v>
      </c>
      <c r="G328" s="92" t="n">
        <v>380</v>
      </c>
      <c r="H328" s="93" t="n">
        <f aca="false">VLOOKUP(D328,IF(LEFT(D328,4)="PMPG",COMPOSIÇÕES!B$1:E$3713,'BANCO DE DADOS ABRIL SERV'!B$2:F$14097),4,0)</f>
        <v>9.87</v>
      </c>
      <c r="I328" s="94" t="n">
        <f aca="false">IF(M$2="OUTROS",TRUNC($H$328*(1+G$7),2),ROUND($H$328*(1+G$7),2))</f>
        <v>12.13</v>
      </c>
      <c r="J328" s="95" t="n">
        <f aca="false">IF(M$2="OUTROS",TRUNC($I$328*$G$328,2),ROUND($I$328*$G$328,2))</f>
        <v>4609.4</v>
      </c>
      <c r="K328" s="80"/>
      <c r="M328" s="19"/>
      <c r="N328" s="19"/>
      <c r="O328" s="19"/>
      <c r="P328" s="19"/>
    </row>
    <row r="329" customFormat="false" ht="30.75" hidden="false" customHeight="true" outlineLevel="0" collapsed="false">
      <c r="B329" s="76"/>
      <c r="C329" s="89" t="s">
        <v>356</v>
      </c>
      <c r="D329" s="90" t="n">
        <v>92982</v>
      </c>
      <c r="E329" s="91" t="str">
        <f aca="false">VLOOKUP(D329,IF(LEFT(D329,4)="PMPG",COMPOSIÇÕES!B$1:E$3713,'BANCO DE DADOS ABRIL SERV'!B$2:F$14097),2,0)</f>
        <v>CABO DE COBRE FLEXÍVEL ISOLADO, 16 MM², ANTI-CHAMA 0,6/1,0 KV, PARA DISTRIBUIÇÃO - FORNECIMENTO E INSTALAÇÃO. AF_12/2015</v>
      </c>
      <c r="F329" s="90" t="str">
        <f aca="false">VLOOKUP(D329,IF(LEFT(D329,4)="PMPG",COMPOSIÇÕES!B$1:E$3713,'BANCO DE DADOS ABRIL SERV'!B$2:F$14097),3,0)</f>
        <v>M</v>
      </c>
      <c r="G329" s="92" t="n">
        <v>68</v>
      </c>
      <c r="H329" s="93" t="n">
        <f aca="false">VLOOKUP(D329,IF(LEFT(D329,4)="PMPG",COMPOSIÇÕES!B$1:E$3713,'BANCO DE DADOS ABRIL SERV'!B$2:F$14097),4,0)</f>
        <v>9.81</v>
      </c>
      <c r="I329" s="94" t="n">
        <f aca="false">IF(M$2="OUTROS",TRUNC($H$329*(1+G$7),2),ROUND($H$329*(1+G$7),2))</f>
        <v>12.05</v>
      </c>
      <c r="J329" s="95" t="n">
        <f aca="false">IF(M$2="OUTROS",TRUNC($I$329*$G$329,2),ROUND($I$329*$G$329,2))</f>
        <v>819.4</v>
      </c>
      <c r="K329" s="80"/>
      <c r="M329" s="19"/>
      <c r="N329" s="19"/>
      <c r="O329" s="19"/>
      <c r="P329" s="19"/>
    </row>
    <row r="330" customFormat="false" ht="37.5" hidden="false" customHeight="true" outlineLevel="0" collapsed="false">
      <c r="B330" s="76"/>
      <c r="C330" s="89" t="s">
        <v>357</v>
      </c>
      <c r="D330" s="90" t="n">
        <v>92984</v>
      </c>
      <c r="E330" s="91" t="str">
        <f aca="false">VLOOKUP(D330,IF(LEFT(D330,4)="PMPG",COMPOSIÇÕES!B$1:E$3713,'BANCO DE DADOS ABRIL SERV'!B$2:F$14097),2,0)</f>
        <v>CABO DE COBRE FLEXÍVEL ISOLADO, 25 MM², ANTI-CHAMA 0,6/1,0 KV, PARA DISTRIBUIÇÃO - FORNECIMENTO E INSTALAÇÃO. AF_12/2015</v>
      </c>
      <c r="F330" s="90" t="str">
        <f aca="false">VLOOKUP(D330,IF(LEFT(D330,4)="PMPG",COMPOSIÇÕES!B$1:E$3713,'BANCO DE DADOS ABRIL SERV'!B$2:F$14097),3,0)</f>
        <v>M</v>
      </c>
      <c r="G330" s="92" t="n">
        <v>132</v>
      </c>
      <c r="H330" s="93" t="n">
        <f aca="false">VLOOKUP(D330,IF(LEFT(D330,4)="PMPG",COMPOSIÇÕES!B$1:E$3713,'BANCO DE DADOS ABRIL SERV'!B$2:F$14097),4,0)</f>
        <v>16.37</v>
      </c>
      <c r="I330" s="94" t="n">
        <f aca="false">IF(M$2="OUTROS",TRUNC($H$330*(1+G$7),2),ROUND($H$330*(1+G$7),2))</f>
        <v>20.12</v>
      </c>
      <c r="J330" s="95" t="n">
        <f aca="false">IF(M$2="OUTROS",TRUNC($I$330*$G$330,2),ROUND($I$330*$G$330,2))</f>
        <v>2655.84</v>
      </c>
      <c r="K330" s="80"/>
      <c r="M330" s="19"/>
      <c r="N330" s="19"/>
      <c r="O330" s="19"/>
      <c r="P330" s="19"/>
    </row>
    <row r="331" customFormat="false" ht="34.5" hidden="false" customHeight="true" outlineLevel="0" collapsed="false">
      <c r="B331" s="76"/>
      <c r="C331" s="89" t="s">
        <v>358</v>
      </c>
      <c r="D331" s="90" t="n">
        <v>92986</v>
      </c>
      <c r="E331" s="91" t="str">
        <f aca="false">VLOOKUP(D331,IF(LEFT(D331,4)="PMPG",COMPOSIÇÕES!B$1:E$3713,'BANCO DE DADOS ABRIL SERV'!B$2:F$14097),2,0)</f>
        <v>CABO DE COBRE FLEXÍVEL ISOLADO, 35 MM², ANTI-CHAMA 0,6/1,0 KV, PARA DISTRIBUIÇÃO - FORNECIMENTO E INSTALAÇÃO. AF_12/2015</v>
      </c>
      <c r="F331" s="90" t="str">
        <f aca="false">VLOOKUP(D331,IF(LEFT(D331,4)="PMPG",COMPOSIÇÕES!B$1:E$3713,'BANCO DE DADOS ABRIL SERV'!B$2:F$14097),3,0)</f>
        <v>M</v>
      </c>
      <c r="G331" s="92" t="n">
        <v>232</v>
      </c>
      <c r="H331" s="93" t="n">
        <f aca="false">VLOOKUP(D331,IF(LEFT(D331,4)="PMPG",COMPOSIÇÕES!B$1:E$3713,'BANCO DE DADOS ABRIL SERV'!B$2:F$14097),4,0)</f>
        <v>22.02</v>
      </c>
      <c r="I331" s="94" t="n">
        <f aca="false">IF(M$2="OUTROS",TRUNC($H$331*(1+G$7),2),ROUND($H$331*(1+G$7),2))</f>
        <v>27.06</v>
      </c>
      <c r="J331" s="95" t="n">
        <f aca="false">IF(M$2="OUTROS",TRUNC($I$331*$G$331,2),ROUND($I$331*$G$331,2))</f>
        <v>6277.92</v>
      </c>
      <c r="K331" s="80"/>
      <c r="M331" s="19"/>
      <c r="N331" s="19"/>
      <c r="O331" s="19"/>
      <c r="P331" s="19"/>
    </row>
    <row r="332" customFormat="false" ht="34.5" hidden="false" customHeight="true" outlineLevel="0" collapsed="false">
      <c r="B332" s="76"/>
      <c r="C332" s="89" t="s">
        <v>359</v>
      </c>
      <c r="D332" s="90" t="n">
        <v>92990</v>
      </c>
      <c r="E332" s="91" t="str">
        <f aca="false">VLOOKUP(D332,IF(LEFT(D332,4)="PMPG",COMPOSIÇÕES!B$1:E$3713,'BANCO DE DADOS ABRIL SERV'!B$2:F$14097),2,0)</f>
        <v>CABO DE COBRE FLEXÍVEL ISOLADO, 70 MM², ANTI-CHAMA 0,6/1,0 KV, PARA DISTRIBUIÇÃO - FORNECIMENTO E INSTALAÇÃO. AF_12/2015</v>
      </c>
      <c r="F332" s="90" t="str">
        <f aca="false">VLOOKUP(D332,IF(LEFT(D332,4)="PMPG",COMPOSIÇÕES!B$1:E$3713,'BANCO DE DADOS ABRIL SERV'!B$2:F$14097),3,0)</f>
        <v>M</v>
      </c>
      <c r="G332" s="92" t="n">
        <v>470</v>
      </c>
      <c r="H332" s="93" t="n">
        <f aca="false">VLOOKUP(D332,IF(LEFT(D332,4)="PMPG",COMPOSIÇÕES!B$1:E$3713,'BANCO DE DADOS ABRIL SERV'!B$2:F$14097),4,0)</f>
        <v>42.04</v>
      </c>
      <c r="I332" s="94" t="n">
        <f aca="false">IF(M$2="OUTROS",TRUNC($H$332*(1+G$7),2),ROUND($H$332*(1+G$7),2))</f>
        <v>51.66</v>
      </c>
      <c r="J332" s="95" t="n">
        <f aca="false">IF(M$2="OUTROS",TRUNC($I$332*$G$332,2),ROUND($I$332*$G$332,2))</f>
        <v>24280.2</v>
      </c>
      <c r="K332" s="80"/>
      <c r="M332" s="19"/>
      <c r="N332" s="19"/>
      <c r="O332" s="19"/>
      <c r="P332" s="19"/>
    </row>
    <row r="333" customFormat="false" ht="25.35" hidden="false" customHeight="false" outlineLevel="0" collapsed="false">
      <c r="B333" s="76"/>
      <c r="C333" s="89" t="s">
        <v>360</v>
      </c>
      <c r="D333" s="90" t="n">
        <v>92994</v>
      </c>
      <c r="E333" s="91" t="str">
        <f aca="false">VLOOKUP(D333,IF(LEFT(D333,4)="PMPG",COMPOSIÇÕES!B$1:E$3713,'BANCO DE DADOS ABRIL SERV'!B$2:F$14097),2,0)</f>
        <v>CABO DE COBRE FLEXÍVEL ISOLADO, 120 MM², ANTI-CHAMA 0,6/1,0 KV, PARA DISTRIBUIÇÃO - FORNECIMENTO E INSTALAÇÃO. AF_12/2015</v>
      </c>
      <c r="F333" s="90" t="str">
        <f aca="false">VLOOKUP(D333,IF(LEFT(D333,4)="PMPG",COMPOSIÇÕES!B$1:E$3713,'BANCO DE DADOS ABRIL SERV'!B$2:F$14097),3,0)</f>
        <v>M</v>
      </c>
      <c r="G333" s="92" t="n">
        <v>440</v>
      </c>
      <c r="H333" s="93" t="n">
        <f aca="false">VLOOKUP(D333,IF(LEFT(D333,4)="PMPG",COMPOSIÇÕES!B$1:E$3713,'BANCO DE DADOS ABRIL SERV'!B$2:F$14097),4,0)</f>
        <v>71.6</v>
      </c>
      <c r="I333" s="94" t="n">
        <f aca="false">IF(M$2="OUTROS",TRUNC($H$333*(1+G$7),2),ROUND($H$333*(1+G$7),2))</f>
        <v>87.98</v>
      </c>
      <c r="J333" s="95" t="n">
        <f aca="false">IF(M$2="OUTROS",TRUNC($I$333*$G$333,2),ROUND($I$333*$G$333,2))</f>
        <v>38711.2</v>
      </c>
      <c r="K333" s="80" t="n">
        <v>416</v>
      </c>
      <c r="M333" s="19"/>
      <c r="N333" s="19"/>
      <c r="O333" s="19"/>
      <c r="P333" s="19"/>
    </row>
    <row r="334" customFormat="false" ht="15" hidden="false" customHeight="false" outlineLevel="0" collapsed="false">
      <c r="B334" s="76"/>
      <c r="C334" s="89" t="s">
        <v>361</v>
      </c>
      <c r="D334" s="90" t="str">
        <f aca="false">'COMP. ELE'!$B$14</f>
        <v>PMPG ELE 001</v>
      </c>
      <c r="E334" s="91" t="str">
        <f aca="false">VLOOKUP(D334,IF(LEFT(D334,4)="PMPG",COMPOSIÇÕES!B$1:E$3713,'BANCO DE DADOS ABRIL SERV'!B$2:F$14097),2,0)</f>
        <v>Fornecimento e instalação de luminária tipo calha para 2 (duas) lâmpadas tubulares led 10W</v>
      </c>
      <c r="F334" s="90" t="str">
        <f aca="false">VLOOKUP(D334,IF(LEFT(D334,4)="PMPG",COMPOSIÇÕES!B$1:E$3713,'BANCO DE DADOS ABRIL SERV'!B$2:F$14097),3,0)</f>
        <v>UN</v>
      </c>
      <c r="G334" s="92" t="n">
        <v>6</v>
      </c>
      <c r="H334" s="93" t="n">
        <f aca="false">VLOOKUP(D334,IF(LEFT(D334,4)="PMPG",COMPOSIÇÕES!B$1:E$3713,'BANCO DE DADOS ABRIL SERV'!B$2:F$14097),4,0)</f>
        <v>30.81</v>
      </c>
      <c r="I334" s="94" t="n">
        <f aca="false">IF(M$2="OUTROS",TRUNC($H$334*(1+G$7),2),ROUND($H$334*(1+G$7),2))</f>
        <v>37.86</v>
      </c>
      <c r="J334" s="95" t="n">
        <f aca="false">IF(M$2="OUTROS",TRUNC($I$334*$G$334,2),ROUND($I$334*$G$334,2))</f>
        <v>227.16</v>
      </c>
      <c r="K334" s="80" t="n">
        <v>0</v>
      </c>
      <c r="M334" s="19"/>
      <c r="N334" s="19"/>
      <c r="O334" s="19"/>
      <c r="P334" s="19"/>
    </row>
    <row r="335" customFormat="false" ht="15" hidden="false" customHeight="false" outlineLevel="0" collapsed="false">
      <c r="B335" s="76"/>
      <c r="C335" s="89" t="s">
        <v>362</v>
      </c>
      <c r="D335" s="90" t="str">
        <f aca="false">'COMP. ELE'!$B$31</f>
        <v>PMPG ELE 002</v>
      </c>
      <c r="E335" s="91" t="str">
        <f aca="false">VLOOKUP(D335,IF(LEFT(D335,4)="PMPG",COMPOSIÇÕES!B$1:E$3713,'BANCO DE DADOS ABRIL SERV'!B$2:F$14097),2,0)</f>
        <v>Fornecimento e instalação de luminária tipo calha para 2 (duas) lâmpadas tubulares led 20W</v>
      </c>
      <c r="F335" s="90" t="str">
        <f aca="false">VLOOKUP(D335,IF(LEFT(D335,4)="PMPG",COMPOSIÇÕES!B$1:E$3713,'BANCO DE DADOS ABRIL SERV'!B$2:F$14097),3,0)</f>
        <v>UN</v>
      </c>
      <c r="G335" s="92" t="n">
        <v>84</v>
      </c>
      <c r="H335" s="93" t="n">
        <f aca="false">VLOOKUP(D335,IF(LEFT(D335,4)="PMPG",COMPOSIÇÕES!B$1:E$3713,'BANCO DE DADOS ABRIL SERV'!B$2:F$14097),4,0)</f>
        <v>54.41</v>
      </c>
      <c r="I335" s="94" t="n">
        <f aca="false">IF(M$2="OUTROS",TRUNC($H$335*(1+G$7),2),ROUND($H$335*(1+G$7),2))</f>
        <v>66.86</v>
      </c>
      <c r="J335" s="95" t="n">
        <f aca="false">IF(M$2="OUTROS",TRUNC($I$335*$G$335,2),ROUND($I$335*$G$335,2))</f>
        <v>5616.24</v>
      </c>
      <c r="K335" s="80" t="n">
        <v>297</v>
      </c>
      <c r="M335" s="19"/>
      <c r="N335" s="19"/>
      <c r="O335" s="19"/>
      <c r="P335" s="19"/>
    </row>
    <row r="336" customFormat="false" ht="25.35" hidden="false" customHeight="false" outlineLevel="0" collapsed="false">
      <c r="B336" s="76"/>
      <c r="C336" s="89" t="s">
        <v>363</v>
      </c>
      <c r="D336" s="90" t="str">
        <f aca="false">'COMP. ELE'!$B$48</f>
        <v>PMPG ELE 003</v>
      </c>
      <c r="E336" s="91" t="str">
        <f aca="false">VLOOKUP(D336,IF(LEFT(D336,4)="PMPG",COMPOSIÇÕES!B$1:E$3713,'BANCO DE DADOS ABRIL SERV'!B$2:F$14097),2,0)</f>
        <v>LUMINÁRIA ARANDELA TIPO MEIA-LUA, PARA 1 LÂMPADA 60W - FORNECIMENTO E INSTALAÇÃO. AF_11/2017</v>
      </c>
      <c r="F336" s="90" t="str">
        <f aca="false">VLOOKUP(D336,IF(LEFT(D336,4)="PMPG",COMPOSIÇÕES!B$1:E$3713,'BANCO DE DADOS ABRIL SERV'!B$2:F$14097),3,0)</f>
        <v>UN</v>
      </c>
      <c r="G336" s="92" t="n">
        <v>12</v>
      </c>
      <c r="H336" s="93" t="n">
        <f aca="false">VLOOKUP(D336,IF(LEFT(D336,4)="PMPG",COMPOSIÇÕES!B$1:E$3713,'BANCO DE DADOS ABRIL SERV'!B$2:F$14097),4,0)</f>
        <v>90.53</v>
      </c>
      <c r="I336" s="94" t="n">
        <f aca="false">IF(M$2="OUTROS",TRUNC($H$336*(1+G$7),2),ROUND($H$336*(1+G$7),2))</f>
        <v>111.24</v>
      </c>
      <c r="J336" s="95" t="n">
        <f aca="false">IF(M$2="OUTROS",TRUNC($I$336*$G$336,2),ROUND($I$336*$G$336,2))</f>
        <v>1334.88</v>
      </c>
      <c r="K336" s="80" t="n">
        <v>0</v>
      </c>
      <c r="M336" s="19"/>
      <c r="N336" s="19"/>
      <c r="O336" s="19"/>
      <c r="P336" s="19"/>
    </row>
    <row r="337" customFormat="false" ht="15" hidden="false" customHeight="false" outlineLevel="0" collapsed="false">
      <c r="B337" s="76"/>
      <c r="C337" s="89" t="s">
        <v>364</v>
      </c>
      <c r="D337" s="90" t="str">
        <f aca="false">'COMP. ELE'!$B$66</f>
        <v>PMPG ELE 004</v>
      </c>
      <c r="E337" s="91" t="str">
        <f aca="false">VLOOKUP(D337,IF(LEFT(D337,4)="PMPG",COMPOSIÇÕES!B$1:E$3713,'BANCO DE DADOS ABRIL SERV'!B$2:F$14097),2,0)</f>
        <v>Tomada piso dupla de embutir, com caixa 4"x4" e placa metálica</v>
      </c>
      <c r="F337" s="90" t="str">
        <f aca="false">VLOOKUP(D337,IF(LEFT(D337,4)="PMPG",COMPOSIÇÕES!B$1:E$3713,'BANCO DE DADOS ABRIL SERV'!B$2:F$14097),3,0)</f>
        <v>UN</v>
      </c>
      <c r="G337" s="92" t="n">
        <v>28</v>
      </c>
      <c r="H337" s="93" t="n">
        <f aca="false">VLOOKUP(D337,IF(LEFT(D337,4)="PMPG",COMPOSIÇÕES!B$1:E$3713,'BANCO DE DADOS ABRIL SERV'!B$2:F$14097),4,0)</f>
        <v>30.59</v>
      </c>
      <c r="I337" s="94" t="n">
        <f aca="false">IF(M$2="OUTROS",TRUNC($H$337*(1+G$7),2),ROUND($H$337*(1+G$7),2))</f>
        <v>37.59</v>
      </c>
      <c r="J337" s="95" t="n">
        <f aca="false">IF(M$2="OUTROS",TRUNC($I$337*$G$337,2),ROUND($I$337*$G$337,2))</f>
        <v>1052.52</v>
      </c>
      <c r="K337" s="80"/>
      <c r="M337" s="19"/>
      <c r="N337" s="19"/>
      <c r="O337" s="19"/>
      <c r="P337" s="19"/>
    </row>
    <row r="338" customFormat="false" ht="38.05" hidden="false" customHeight="false" outlineLevel="0" collapsed="false">
      <c r="B338" s="76"/>
      <c r="C338" s="89" t="s">
        <v>365</v>
      </c>
      <c r="D338" s="90" t="str">
        <f aca="false">'COMP. ELE'!$B$77</f>
        <v>PMPG ELE 005</v>
      </c>
      <c r="E338" s="91" t="str">
        <f aca="false">VLOOKUP(D338,IF(LEFT(D338,4)="PMPG",COMPOSIÇÕES!B$1:E$3713,'BANCO DE DADOS ABRIL SERV'!B$2:F$14097),2,0)</f>
        <v>QUADRO COM BARRAMENTO TRIFÁSICO PARA DISJUNTOR DE ENTRADA 300A, INCLUINDO FIXAÇÃO, PLACA DE ACRÍLICO SEM BARRAMENTOS SECUNDÁRIOS E SEM DISJUNTOR DE ENTRADA - FORNECIMENTO E INSTALAÇÃO</v>
      </c>
      <c r="F338" s="90" t="str">
        <f aca="false">VLOOKUP(D338,IF(LEFT(D338,4)="PMPG",COMPOSIÇÕES!B$1:E$3713,'BANCO DE DADOS ABRIL SERV'!B$2:F$14097),3,0)</f>
        <v>UN</v>
      </c>
      <c r="G338" s="92" t="n">
        <v>1</v>
      </c>
      <c r="H338" s="93" t="n">
        <f aca="false">VLOOKUP(D338,IF(LEFT(D338,4)="PMPG",COMPOSIÇÕES!B$1:E$3713,'BANCO DE DADOS ABRIL SERV'!B$2:F$14097),4,0)</f>
        <v>499.39</v>
      </c>
      <c r="I338" s="94" t="n">
        <f aca="false">IF(M$2="OUTROS",TRUNC($H$338*(1+G$7),2),ROUND($H$338*(1+G$7),2))</f>
        <v>613.65</v>
      </c>
      <c r="J338" s="95" t="n">
        <f aca="false">IF(M$2="OUTROS",TRUNC($I$338*$G$338,2),ROUND($I$338*$G$338,2))</f>
        <v>613.65</v>
      </c>
      <c r="K338" s="80"/>
      <c r="M338" s="19"/>
      <c r="N338" s="19"/>
      <c r="O338" s="19"/>
      <c r="P338" s="19"/>
    </row>
    <row r="339" customFormat="false" ht="15" hidden="false" customHeight="false" outlineLevel="0" collapsed="false">
      <c r="B339" s="76"/>
      <c r="C339" s="89" t="s">
        <v>366</v>
      </c>
      <c r="D339" s="90" t="str">
        <f aca="false">'COMP. ELE'!$B$109</f>
        <v>PMPG ELE 006</v>
      </c>
      <c r="E339" s="91" t="str">
        <f aca="false">VLOOKUP(D339,IF(LEFT(D339,4)="PMPG",COMPOSIÇÕES!B$1:E$3713,'BANCO DE DADOS ABRIL SERV'!B$2:F$14097),2,0)</f>
        <v>INTERRUPTOR DIFERENCIAL RESIDUAL (DR) TETRAPOLAR DE 25A-30mA</v>
      </c>
      <c r="F339" s="90" t="str">
        <f aca="false">VLOOKUP(D339,IF(LEFT(D339,4)="PMPG",COMPOSIÇÕES!B$1:E$3713,'BANCO DE DADOS ABRIL SERV'!B$2:F$14097),3,0)</f>
        <v>UN</v>
      </c>
      <c r="G339" s="92" t="n">
        <v>1</v>
      </c>
      <c r="H339" s="93" t="n">
        <f aca="false">VLOOKUP(D339,IF(LEFT(D339,4)="PMPG",COMPOSIÇÕES!B$1:E$3713,'BANCO DE DADOS ABRIL SERV'!B$2:F$14097),4,0)</f>
        <v>194.58</v>
      </c>
      <c r="I339" s="94" t="n">
        <f aca="false">IF(M$2="OUTROS",TRUNC($H$339*(1+G$7),2),ROUND($H$339*(1+G$7),2))</f>
        <v>239.1</v>
      </c>
      <c r="J339" s="95" t="n">
        <f aca="false">IF(M$2="OUTROS",TRUNC($I$339*$G$339,2),ROUND($I$339*$G$339,2))</f>
        <v>239.1</v>
      </c>
      <c r="K339" s="80"/>
      <c r="M339" s="19"/>
      <c r="N339" s="19"/>
      <c r="O339" s="19"/>
      <c r="P339" s="19"/>
    </row>
    <row r="340" customFormat="false" ht="15" hidden="false" customHeight="false" outlineLevel="0" collapsed="false">
      <c r="B340" s="76"/>
      <c r="C340" s="89" t="s">
        <v>367</v>
      </c>
      <c r="D340" s="90" t="str">
        <f aca="false">'COMP. ELE'!$B$126</f>
        <v>PMPG ELE 007</v>
      </c>
      <c r="E340" s="91" t="str">
        <f aca="false">VLOOKUP(D340,IF(LEFT(D340,4)="PMPG",COMPOSIÇÕES!B$1:E$3713,'BANCO DE DADOS ABRIL SERV'!B$2:F$14097),2,0)</f>
        <v>INTERRUPTOR DIFERENCIAL RESIDUAL (DR) TETRAPOLAR DE 80A-30mA</v>
      </c>
      <c r="F340" s="90" t="str">
        <f aca="false">VLOOKUP(D340,IF(LEFT(D340,4)="PMPG",COMPOSIÇÕES!B$1:E$3713,'BANCO DE DADOS ABRIL SERV'!B$2:F$14097),3,0)</f>
        <v>UN</v>
      </c>
      <c r="G340" s="92" t="n">
        <v>1</v>
      </c>
      <c r="H340" s="93" t="n">
        <f aca="false">VLOOKUP(D340,IF(LEFT(D340,4)="PMPG",COMPOSIÇÕES!B$1:E$3713,'BANCO DE DADOS ABRIL SERV'!B$2:F$14097),4,0)</f>
        <v>334.65</v>
      </c>
      <c r="I340" s="94" t="n">
        <f aca="false">IF(M$2="OUTROS",TRUNC($H$340*(1+G$7),2),ROUND($H$340*(1+G$7),2))</f>
        <v>411.22</v>
      </c>
      <c r="J340" s="95" t="n">
        <f aca="false">IF(M$2="OUTROS",TRUNC($I$340*$G$340,2),ROUND($I$340*$G$340,2))</f>
        <v>411.22</v>
      </c>
      <c r="K340" s="80"/>
      <c r="M340" s="19"/>
      <c r="N340" s="19"/>
      <c r="O340" s="19"/>
      <c r="P340" s="19"/>
    </row>
    <row r="341" customFormat="false" ht="15" hidden="false" customHeight="false" outlineLevel="0" collapsed="false">
      <c r="B341" s="76"/>
      <c r="C341" s="89" t="s">
        <v>368</v>
      </c>
      <c r="D341" s="90" t="str">
        <f aca="false">'COMP. ELE'!$B$144</f>
        <v>PMPG ELE 008</v>
      </c>
      <c r="E341" s="91" t="str">
        <f aca="false">VLOOKUP(D341,IF(LEFT(D341,4)="PMPG",COMPOSIÇÕES!B$1:E$3713,'BANCO DE DADOS ABRIL SERV'!B$2:F$14097),2,0)</f>
        <v>TERMINAL OU CONECTOR DE PRESSAO - PARA CABO 120MM2 - FORNECIMENTO E INSTALACAO</v>
      </c>
      <c r="F341" s="90" t="str">
        <f aca="false">VLOOKUP(D341,IF(LEFT(D341,4)="PMPG",COMPOSIÇÕES!B$1:E$3713,'BANCO DE DADOS ABRIL SERV'!B$2:F$14097),3,0)</f>
        <v>UN</v>
      </c>
      <c r="G341" s="92" t="n">
        <v>20</v>
      </c>
      <c r="H341" s="93" t="n">
        <f aca="false">VLOOKUP(D341,IF(LEFT(D341,4)="PMPG",COMPOSIÇÕES!B$1:E$3713,'BANCO DE DADOS ABRIL SERV'!B$2:F$14097),4,0)</f>
        <v>30.18</v>
      </c>
      <c r="I341" s="94" t="n">
        <f aca="false">IF(M$2="OUTROS",TRUNC($H$341*(1+G$7),2),ROUND($H$341*(1+G$7),2))</f>
        <v>37.09</v>
      </c>
      <c r="J341" s="95" t="n">
        <f aca="false">IF(M$2="OUTROS",TRUNC($I$341*$G$341,2),ROUND($I$341*$G$341,2))</f>
        <v>741.8</v>
      </c>
      <c r="K341" s="80"/>
      <c r="M341" s="19"/>
      <c r="N341" s="19"/>
      <c r="O341" s="19"/>
      <c r="P341" s="19"/>
    </row>
    <row r="342" customFormat="false" ht="38.05" hidden="false" customHeight="false" outlineLevel="0" collapsed="false">
      <c r="B342" s="76"/>
      <c r="C342" s="89" t="s">
        <v>369</v>
      </c>
      <c r="D342" s="90" t="str">
        <f aca="false">'COMP. ELE'!$B$161</f>
        <v>PMPG ELE 009</v>
      </c>
      <c r="E342" s="91" t="str">
        <f aca="false">VLOOKUP(D342,IF(LEFT(D342,4)="PMPG",COMPOSIÇÕES!B$1:E$3713,'BANCO DE DADOS ABRIL SERV'!B$2:F$14097),2,0)</f>
        <v>MURETA DE MEDIÇÃO UTILIZANDO ARG. CIMENTO, CAL E AREIA, DIMENSÕES 1500X2200X400MM, REVESTIDO COM CHAPISCO E REBOCO, INCLUSIVE PINTURA EMASSAMENTO, PINTURA ACRÍLICA A TRÊS DEMÃOS E COBERTURA EM TELHA CERÂMICA</v>
      </c>
      <c r="F342" s="90" t="str">
        <f aca="false">VLOOKUP(D342,IF(LEFT(D342,4)="PMPG",COMPOSIÇÕES!B$1:E$3713,'BANCO DE DADOS ABRIL SERV'!B$2:F$14097),3,0)</f>
        <v>UN</v>
      </c>
      <c r="G342" s="92" t="n">
        <v>1</v>
      </c>
      <c r="H342" s="93" t="n">
        <f aca="false">VLOOKUP(D342,IF(LEFT(D342,4)="PMPG",COMPOSIÇÕES!B$1:E$3713,'BANCO DE DADOS ABRIL SERV'!B$2:F$14097),4,0)</f>
        <v>1939.43</v>
      </c>
      <c r="I342" s="94" t="n">
        <f aca="false">IF(M$2="OUTROS",TRUNC($H$342*(1+G$7),2),ROUND($H$342*(1+G$7),2))</f>
        <v>2383.17</v>
      </c>
      <c r="J342" s="95" t="n">
        <f aca="false">IF(M$2="OUTROS",TRUNC($I$342*$G$342,2),ROUND($I$342*$G$342,2))</f>
        <v>2383.17</v>
      </c>
      <c r="K342" s="80"/>
      <c r="M342" s="19"/>
      <c r="N342" s="19"/>
      <c r="O342" s="19"/>
      <c r="P342" s="19"/>
    </row>
    <row r="343" customFormat="false" ht="25.35" hidden="false" customHeight="false" outlineLevel="0" collapsed="false">
      <c r="B343" s="76"/>
      <c r="C343" s="89" t="s">
        <v>370</v>
      </c>
      <c r="D343" s="90" t="n">
        <v>91926</v>
      </c>
      <c r="E343" s="91" t="str">
        <f aca="false">VLOOKUP(D343,IF(LEFT(D343,3)="AMM",COMPOSIÇÕES!B$1:E$3713,'BANCO DE DADOS ABRIL SERV'!B$2:F$14097),2,0)</f>
        <v>CABO DE COBRE FLEXÍVEL ISOLADO, 2,5 MM², ANTI-CHAMA 450/750 V, PARA CIRCUITOS TERMINAIS - FORNECIMENTO E INSTALAÇÃO. AF_12/2015</v>
      </c>
      <c r="F343" s="90" t="str">
        <f aca="false">VLOOKUP(D343,IF(LEFT(D343,3)="AMM",COMPOSIÇÕES!B$1:E$3713,'BANCO DE DADOS ABRIL SERV'!B$2:F$14097),3,0)</f>
        <v>M</v>
      </c>
      <c r="G343" s="92" t="n">
        <v>6770</v>
      </c>
      <c r="H343" s="93" t="n">
        <f aca="false">VLOOKUP(D343,IF(LEFT(D343,3)="AMM",COMPOSIÇÕES!B$1:E$3713,'BANCO DE DADOS ABRIL SERV'!B$2:F$14097),4,0)</f>
        <v>2.62</v>
      </c>
      <c r="I343" s="94" t="n">
        <f aca="false">IF(M$2="OUTROS",TRUNC($H$343*(1+G$7),2),ROUND($H$343*(1+G$7),2))</f>
        <v>3.22</v>
      </c>
      <c r="J343" s="95" t="n">
        <f aca="false">IF(M$2="OUTROS",TRUNC($I$343*$G$343,2),ROUND($I$343*$G$343,2))</f>
        <v>21799.4</v>
      </c>
      <c r="K343" s="80"/>
      <c r="M343" s="19"/>
      <c r="N343" s="19"/>
      <c r="O343" s="19"/>
      <c r="P343" s="19"/>
    </row>
    <row r="344" customFormat="false" ht="25.35" hidden="false" customHeight="false" outlineLevel="0" collapsed="false">
      <c r="B344" s="76"/>
      <c r="C344" s="89" t="s">
        <v>371</v>
      </c>
      <c r="D344" s="90" t="n">
        <v>91928</v>
      </c>
      <c r="E344" s="91" t="str">
        <f aca="false">VLOOKUP(D344,IF(LEFT(D344,3)="AMM",COMPOSIÇÕES!B$1:E$3713,'BANCO DE DADOS ABRIL SERV'!B$2:F$14097),2,0)</f>
        <v>CABO DE COBRE FLEXÍVEL ISOLADO, 4 MM², ANTI-CHAMA 450/750 V, PARA CIRCUITOS TERMINAIS - FORNECIMENTO E INSTALAÇÃO. AF_12/2015</v>
      </c>
      <c r="F344" s="90" t="str">
        <f aca="false">VLOOKUP(D344,IF(LEFT(D344,3)="AMM",COMPOSIÇÕES!B$1:E$3713,'BANCO DE DADOS ABRIL SERV'!B$2:F$14097),3,0)</f>
        <v>M</v>
      </c>
      <c r="G344" s="92" t="n">
        <v>1899</v>
      </c>
      <c r="H344" s="93" t="n">
        <f aca="false">VLOOKUP(D344,IF(LEFT(D344,3)="AMM",COMPOSIÇÕES!B$1:E$3713,'BANCO DE DADOS ABRIL SERV'!B$2:F$14097),4,0)</f>
        <v>4.18</v>
      </c>
      <c r="I344" s="94" t="n">
        <f aca="false">IF(M$2="OUTROS",TRUNC($H$344*(1+G$7),2),ROUND($H$344*(1+G$7),2))</f>
        <v>5.14</v>
      </c>
      <c r="J344" s="95" t="n">
        <f aca="false">IF(M$2="OUTROS",TRUNC($I$344*$G$344,2),ROUND($I$344*$G$344,2))</f>
        <v>9760.86</v>
      </c>
      <c r="K344" s="80"/>
      <c r="M344" s="19"/>
      <c r="N344" s="19"/>
      <c r="O344" s="19"/>
      <c r="P344" s="19"/>
    </row>
    <row r="345" customFormat="false" ht="25.35" hidden="false" customHeight="false" outlineLevel="0" collapsed="false">
      <c r="B345" s="76"/>
      <c r="C345" s="89" t="s">
        <v>372</v>
      </c>
      <c r="D345" s="90" t="n">
        <v>91930</v>
      </c>
      <c r="E345" s="91" t="str">
        <f aca="false">VLOOKUP(D345,IF(LEFT(D345,3)="AMM",COMPOSIÇÕES!B$1:E$3713,'BANCO DE DADOS ABRIL SERV'!B$2:F$14097),2,0)</f>
        <v>CABO DE COBRE FLEXÍVEL ISOLADO, 6 MM², ANTI-CHAMA 450/750 V, PARA CIRCUITOS TERMINAIS - FORNECIMENTO E INSTALAÇÃO. AF_12/2015</v>
      </c>
      <c r="F345" s="90" t="str">
        <f aca="false">VLOOKUP(D345,IF(LEFT(D345,3)="AMM",COMPOSIÇÕES!B$1:E$3713,'BANCO DE DADOS ABRIL SERV'!B$2:F$14097),3,0)</f>
        <v>M</v>
      </c>
      <c r="G345" s="92" t="n">
        <v>139</v>
      </c>
      <c r="H345" s="93" t="n">
        <f aca="false">VLOOKUP(D345,IF(LEFT(D345,3)="AMM",COMPOSIÇÕES!B$1:E$3713,'BANCO DE DADOS ABRIL SERV'!B$2:F$14097),4,0)</f>
        <v>5.7</v>
      </c>
      <c r="I345" s="94" t="n">
        <f aca="false">IF(M$2="OUTROS",TRUNC($H$345*(1+G$7),2),ROUND($H$345*(1+G$7),2))</f>
        <v>7</v>
      </c>
      <c r="J345" s="95" t="n">
        <f aca="false">IF(M$2="OUTROS",TRUNC($I$345*$G$345,2),ROUND($I$345*$G$345,2))</f>
        <v>973</v>
      </c>
      <c r="K345" s="80"/>
      <c r="M345" s="19"/>
      <c r="N345" s="19"/>
      <c r="O345" s="19"/>
      <c r="P345" s="19"/>
    </row>
    <row r="346" customFormat="false" ht="25.35" hidden="false" customHeight="false" outlineLevel="0" collapsed="false">
      <c r="B346" s="76"/>
      <c r="C346" s="89" t="s">
        <v>373</v>
      </c>
      <c r="D346" s="90" t="n">
        <v>92869</v>
      </c>
      <c r="E346" s="91" t="str">
        <f aca="false">VLOOKUP(D346,IF(LEFT(D346,3)="AMM",COMPOSIÇÕES!B$1:E$3713,'BANCO DE DADOS ABRIL SERV'!B$2:F$14097),2,0)</f>
        <v>CAIXA RETANGULAR 4" X 2" BAIXA (0,30 M DO PISO), METÁLICA, INSTALADA EM PAREDE - FORNECIMENTO E INSTALAÇÃO. AF_12/2015</v>
      </c>
      <c r="F346" s="90" t="str">
        <f aca="false">VLOOKUP(D346,IF(LEFT(D346,3)="AMM",COMPOSIÇÕES!B$1:E$3713,'BANCO DE DADOS ABRIL SERV'!B$2:F$14097),3,0)</f>
        <v>UN</v>
      </c>
      <c r="G346" s="92" t="n">
        <v>100</v>
      </c>
      <c r="H346" s="93" t="n">
        <f aca="false">VLOOKUP(D346,IF(LEFT(D346,3)="AMM",COMPOSIÇÕES!B$1:E$3713,'BANCO DE DADOS ABRIL SERV'!B$2:F$14097),4,0)</f>
        <v>6.77</v>
      </c>
      <c r="I346" s="94" t="n">
        <f aca="false">IF(M$2="OUTROS",TRUNC($H$346*(1+G$7),2),ROUND($H$346*(1+G$7),2))</f>
        <v>8.32</v>
      </c>
      <c r="J346" s="95" t="n">
        <f aca="false">IF(M$2="OUTROS",TRUNC($I$346*$G$346,2),ROUND($I$346*$G$346,2))</f>
        <v>832</v>
      </c>
      <c r="K346" s="80"/>
      <c r="M346" s="19"/>
      <c r="N346" s="19"/>
      <c r="O346" s="19"/>
      <c r="P346" s="19"/>
    </row>
    <row r="347" customFormat="false" ht="25.35" hidden="false" customHeight="false" outlineLevel="0" collapsed="false">
      <c r="B347" s="76"/>
      <c r="C347" s="89" t="s">
        <v>374</v>
      </c>
      <c r="D347" s="90" t="n">
        <v>92868</v>
      </c>
      <c r="E347" s="91" t="str">
        <f aca="false">VLOOKUP(D347,IF(LEFT(D347,3)="AMM",COMPOSIÇÕES!B$1:E$3713,'BANCO DE DADOS ABRIL SERV'!B$2:F$14097),2,0)</f>
        <v>CAIXA RETANGULAR 4" X 2" MÉDIA (1,30 M DO PISO), METÁLICA, INSTALADA EM PAREDE - FORNECIMENTO E INSTALAÇÃO. AF_12/2015</v>
      </c>
      <c r="F347" s="90" t="str">
        <f aca="false">VLOOKUP(D347,IF(LEFT(D347,3)="AMM",COMPOSIÇÕES!B$1:E$3713,'BANCO DE DADOS ABRIL SERV'!B$2:F$14097),3,0)</f>
        <v>UN</v>
      </c>
      <c r="G347" s="92" t="n">
        <v>64</v>
      </c>
      <c r="H347" s="93" t="n">
        <f aca="false">VLOOKUP(D347,IF(LEFT(D347,3)="AMM",COMPOSIÇÕES!B$1:E$3713,'BANCO DE DADOS ABRIL SERV'!B$2:F$14097),4,0)</f>
        <v>10.49</v>
      </c>
      <c r="I347" s="94" t="n">
        <f aca="false">IF(M$2="OUTROS",TRUNC($H$347*(1+G$7),2),ROUND($H$347*(1+G$7),2))</f>
        <v>12.89</v>
      </c>
      <c r="J347" s="95" t="n">
        <f aca="false">IF(M$2="OUTROS",TRUNC($I$347*$G$347,2),ROUND($I$347*$G$347,2))</f>
        <v>824.96</v>
      </c>
      <c r="K347" s="80"/>
      <c r="M347" s="19"/>
      <c r="N347" s="19"/>
      <c r="O347" s="19"/>
      <c r="P347" s="19"/>
    </row>
    <row r="348" customFormat="false" ht="25.35" hidden="false" customHeight="false" outlineLevel="0" collapsed="false">
      <c r="B348" s="76"/>
      <c r="C348" s="89" t="s">
        <v>375</v>
      </c>
      <c r="D348" s="90" t="n">
        <v>92870</v>
      </c>
      <c r="E348" s="91" t="str">
        <f aca="false">VLOOKUP(D348,IF(LEFT(D348,3)="AMM",COMPOSIÇÕES!B$1:E$3713,'BANCO DE DADOS ABRIL SERV'!B$2:F$14097),2,0)</f>
        <v>CAIXA RETANGULAR 4" X 4" ALTA (2,00 M DO PISO), METÁLICA, INSTALADA EM PAREDE - FORNECIMENTO E INSTALAÇÃO. AF_12/2015</v>
      </c>
      <c r="F348" s="90" t="str">
        <f aca="false">VLOOKUP(D348,IF(LEFT(D348,3)="AMM",COMPOSIÇÕES!B$1:E$3713,'BANCO DE DADOS ABRIL SERV'!B$2:F$14097),3,0)</f>
        <v>UN</v>
      </c>
      <c r="G348" s="92" t="n">
        <v>89</v>
      </c>
      <c r="H348" s="93" t="n">
        <f aca="false">VLOOKUP(D348,IF(LEFT(D348,3)="AMM",COMPOSIÇÕES!B$1:E$3713,'BANCO DE DADOS ABRIL SERV'!B$2:F$14097),4,0)</f>
        <v>24.58</v>
      </c>
      <c r="I348" s="94" t="n">
        <f aca="false">IF(M$2="OUTROS",TRUNC($H$348*(1+G$7),2),ROUND($H$348*(1+G$7),2))</f>
        <v>30.2</v>
      </c>
      <c r="J348" s="95" t="n">
        <f aca="false">IF(M$2="OUTROS",TRUNC($I$348*$G$348,2),ROUND($I$348*$G$348,2))</f>
        <v>2687.8</v>
      </c>
      <c r="K348" s="80"/>
      <c r="M348" s="19"/>
      <c r="N348" s="19"/>
      <c r="O348" s="19"/>
      <c r="P348" s="19"/>
    </row>
    <row r="349" customFormat="false" ht="15" hidden="false" customHeight="false" outlineLevel="0" collapsed="false">
      <c r="B349" s="76"/>
      <c r="C349" s="89" t="s">
        <v>376</v>
      </c>
      <c r="D349" s="90" t="n">
        <v>91937</v>
      </c>
      <c r="E349" s="91" t="str">
        <f aca="false">VLOOKUP(D349,IF(LEFT(D349,3)="AMM",COMPOSIÇÕES!B$1:E$3713,'BANCO DE DADOS ABRIL SERV'!B$2:F$14097),2,0)</f>
        <v>CAIXA OCTOGONAL 3" X 3", PVC, INSTALADA EM LAJE - FORNECIMENTO E INSTALAÇÃO. AF_12/2015</v>
      </c>
      <c r="F349" s="90" t="str">
        <f aca="false">VLOOKUP(D349,IF(LEFT(D349,3)="AMM",COMPOSIÇÕES!B$1:E$3713,'BANCO DE DADOS ABRIL SERV'!B$2:F$14097),3,0)</f>
        <v>UN</v>
      </c>
      <c r="G349" s="92" t="n">
        <v>188</v>
      </c>
      <c r="H349" s="93" t="n">
        <f aca="false">VLOOKUP(D349,IF(LEFT(D349,3)="AMM",COMPOSIÇÕES!B$1:E$3713,'BANCO DE DADOS ABRIL SERV'!B$2:F$14097),4,0)</f>
        <v>8.01</v>
      </c>
      <c r="I349" s="94" t="n">
        <f aca="false">IF(M$2="OUTROS",TRUNC($H$349*(1+G$7),2),ROUND($H$349*(1+G$7),2))</f>
        <v>9.84</v>
      </c>
      <c r="J349" s="95" t="n">
        <f aca="false">IF(M$2="OUTROS",TRUNC($I$349*$G$349,2),ROUND($I$349*$G$349,2))</f>
        <v>1849.92</v>
      </c>
      <c r="K349" s="80"/>
      <c r="M349" s="19"/>
      <c r="N349" s="19"/>
      <c r="O349" s="19"/>
      <c r="P349" s="19"/>
    </row>
    <row r="350" customFormat="false" ht="25.35" hidden="false" customHeight="false" outlineLevel="0" collapsed="false">
      <c r="B350" s="76"/>
      <c r="C350" s="89" t="s">
        <v>377</v>
      </c>
      <c r="D350" s="90" t="n">
        <v>92000</v>
      </c>
      <c r="E350" s="91" t="str">
        <f aca="false">VLOOKUP(D350,IF(LEFT(D350,3)="AMM",COMPOSIÇÕES!B$1:E$3713,'BANCO DE DADOS ABRIL SERV'!B$2:F$14097),2,0)</f>
        <v>TOMADA BAIXA DE EMBUTIR (1 MÓDULO), 2P+T 10 A, INCLUINDO SUPORTE E PLACA - FORNECIMENTO E INSTALAÇÃO. AF_12/2015</v>
      </c>
      <c r="F350" s="90" t="str">
        <f aca="false">VLOOKUP(D350,IF(LEFT(D350,3)="AMM",COMPOSIÇÕES!B$1:E$3713,'BANCO DE DADOS ABRIL SERV'!B$2:F$14097),3,0)</f>
        <v>UN</v>
      </c>
      <c r="G350" s="92" t="n">
        <v>85</v>
      </c>
      <c r="H350" s="93" t="n">
        <f aca="false">VLOOKUP(D350,IF(LEFT(D350,3)="AMM",COMPOSIÇÕES!B$1:E$3713,'BANCO DE DADOS ABRIL SERV'!B$2:F$14097),4,0)</f>
        <v>20.1</v>
      </c>
      <c r="I350" s="94" t="n">
        <f aca="false">IF(M$2="OUTROS",TRUNC($H$350*(1+G$7),2),ROUND($H$350*(1+G$7),2))</f>
        <v>24.7</v>
      </c>
      <c r="J350" s="95" t="n">
        <f aca="false">IF(M$2="OUTROS",TRUNC($I$350*$G$350,2),ROUND($I$350*$G$350,2))</f>
        <v>2099.5</v>
      </c>
      <c r="K350" s="80" t="n">
        <v>4</v>
      </c>
      <c r="M350" s="19"/>
      <c r="N350" s="19"/>
      <c r="O350" s="19"/>
      <c r="P350" s="19"/>
    </row>
    <row r="351" customFormat="false" ht="25.35" hidden="false" customHeight="false" outlineLevel="0" collapsed="false">
      <c r="B351" s="76"/>
      <c r="C351" s="89" t="s">
        <v>378</v>
      </c>
      <c r="D351" s="90" t="n">
        <v>92008</v>
      </c>
      <c r="E351" s="91" t="str">
        <f aca="false">VLOOKUP(D351,IF(LEFT(D351,3)="AMM",COMPOSIÇÕES!B$1:E$3713,'BANCO DE DADOS ABRIL SERV'!B$2:F$14097),2,0)</f>
        <v>TOMADA BAIXA DE EMBUTIR (2 MÓDULOS), 2P+T 10 A, INCLUINDO SUPORTE E PLACA - FORNECIMENTO E INSTALAÇÃO. AF_12/2015</v>
      </c>
      <c r="F351" s="90" t="str">
        <f aca="false">VLOOKUP(D351,IF(LEFT(D351,3)="AMM",COMPOSIÇÕES!B$1:E$3713,'BANCO DE DADOS ABRIL SERV'!B$2:F$14097),3,0)</f>
        <v>UN</v>
      </c>
      <c r="G351" s="92" t="n">
        <v>15</v>
      </c>
      <c r="H351" s="93" t="n">
        <f aca="false">VLOOKUP(D351,IF(LEFT(D351,3)="AMM",COMPOSIÇÕES!B$1:E$3713,'BANCO DE DADOS ABRIL SERV'!B$2:F$14097),4,0)</f>
        <v>32.19</v>
      </c>
      <c r="I351" s="94" t="n">
        <f aca="false">IF(M$2="OUTROS",TRUNC($H$351*(1+G$7),2),ROUND($H$351*(1+G$7),2))</f>
        <v>39.56</v>
      </c>
      <c r="J351" s="95" t="n">
        <f aca="false">IF(M$2="OUTROS",TRUNC($I$351*$G$351,2),ROUND($I$351*$G$351,2))</f>
        <v>593.4</v>
      </c>
      <c r="K351" s="80" t="n">
        <v>0</v>
      </c>
      <c r="M351" s="19"/>
      <c r="N351" s="19"/>
      <c r="O351" s="19"/>
      <c r="P351" s="19"/>
    </row>
    <row r="352" customFormat="false" ht="25.35" hidden="false" customHeight="false" outlineLevel="0" collapsed="false">
      <c r="B352" s="76"/>
      <c r="C352" s="89" t="s">
        <v>379</v>
      </c>
      <c r="D352" s="90" t="n">
        <v>91996</v>
      </c>
      <c r="E352" s="91" t="str">
        <f aca="false">VLOOKUP(D352,IF(LEFT(D352,3)="AMM",COMPOSIÇÕES!B$1:E$3713,'BANCO DE DADOS ABRIL SERV'!B$2:F$14097),2,0)</f>
        <v>TOMADA MÉDIA DE EMBUTIR (1 MÓDULO), 2P+T 10 A, INCLUINDO SUPORTE E PLACA - FORNECIMENTO E INSTALAÇÃO. AF_12/2015</v>
      </c>
      <c r="F352" s="90" t="str">
        <f aca="false">VLOOKUP(D352,IF(LEFT(D352,3)="AMM",COMPOSIÇÕES!B$1:E$3713,'BANCO DE DADOS ABRIL SERV'!B$2:F$14097),3,0)</f>
        <v>UN</v>
      </c>
      <c r="G352" s="92" t="n">
        <v>17</v>
      </c>
      <c r="H352" s="93" t="n">
        <f aca="false">VLOOKUP(D352,IF(LEFT(D352,3)="AMM",COMPOSIÇÕES!B$1:E$3713,'BANCO DE DADOS ABRIL SERV'!B$2:F$14097),4,0)</f>
        <v>22.77</v>
      </c>
      <c r="I352" s="94" t="n">
        <f aca="false">IF(M$2="OUTROS",TRUNC($H$352*(1+G$7),2),ROUND($H$352*(1+G$7),2))</f>
        <v>27.98</v>
      </c>
      <c r="J352" s="95" t="n">
        <f aca="false">IF(M$2="OUTROS",TRUNC($I$352*$G$352,2),ROUND($I$352*$G$352,2))</f>
        <v>475.66</v>
      </c>
      <c r="K352" s="80"/>
      <c r="M352" s="19"/>
      <c r="N352" s="19"/>
      <c r="O352" s="19"/>
      <c r="P352" s="19"/>
    </row>
    <row r="353" customFormat="false" ht="25.35" hidden="false" customHeight="false" outlineLevel="0" collapsed="false">
      <c r="B353" s="76"/>
      <c r="C353" s="89" t="s">
        <v>380</v>
      </c>
      <c r="D353" s="90" t="n">
        <v>91992</v>
      </c>
      <c r="E353" s="91" t="str">
        <f aca="false">VLOOKUP(D353,IF(LEFT(D353,3)="AMM",COMPOSIÇÕES!B$1:E$3713,'BANCO DE DADOS ABRIL SERV'!B$2:F$14097),2,0)</f>
        <v>TOMADA ALTA DE EMBUTIR (1 MÓDULO), 2P+T 10 A, INCLUINDO SUPORTE E PLACA - FORNECIMENTO E INSTALAÇÃO. AF_12/2015</v>
      </c>
      <c r="F353" s="90" t="str">
        <f aca="false">VLOOKUP(D353,IF(LEFT(D353,3)="AMM",COMPOSIÇÕES!B$1:E$3713,'BANCO DE DADOS ABRIL SERV'!B$2:F$14097),3,0)</f>
        <v>UN</v>
      </c>
      <c r="G353" s="92" t="n">
        <v>50</v>
      </c>
      <c r="H353" s="93" t="n">
        <f aca="false">VLOOKUP(D353,IF(LEFT(D353,3)="AMM",COMPOSIÇÕES!B$1:E$3713,'BANCO DE DADOS ABRIL SERV'!B$2:F$14097),4,0)</f>
        <v>29.63</v>
      </c>
      <c r="I353" s="94" t="n">
        <f aca="false">IF(M$2="OUTROS",TRUNC($H$353*(1+G$7),2),ROUND($H$353*(1+G$7),2))</f>
        <v>36.41</v>
      </c>
      <c r="J353" s="95" t="n">
        <f aca="false">IF(M$2="OUTROS",TRUNC($I$353*$G$353,2),ROUND($I$353*$G$353,2))</f>
        <v>1820.5</v>
      </c>
      <c r="K353" s="80"/>
      <c r="M353" s="19"/>
      <c r="N353" s="19"/>
      <c r="O353" s="19"/>
      <c r="P353" s="19"/>
    </row>
    <row r="354" customFormat="false" ht="25.35" hidden="false" customHeight="false" outlineLevel="0" collapsed="false">
      <c r="B354" s="76"/>
      <c r="C354" s="89" t="s">
        <v>381</v>
      </c>
      <c r="D354" s="90" t="n">
        <v>91993</v>
      </c>
      <c r="E354" s="91" t="str">
        <f aca="false">VLOOKUP(D354,IF(LEFT(D354,3)="AMM",COMPOSIÇÕES!B$1:E$3713,'BANCO DE DADOS ABRIL SERV'!B$2:F$14097),2,0)</f>
        <v>TOMADA ALTA DE EMBUTIR (1 MÓDULO), 2P+T 20 A, INCLUINDO SUPORTE E PLACA - FORNECIMENTO E INSTALAÇÃO. AF_12/2015</v>
      </c>
      <c r="F354" s="90" t="str">
        <f aca="false">VLOOKUP(D354,IF(LEFT(D354,3)="AMM",COMPOSIÇÕES!B$1:E$3713,'BANCO DE DADOS ABRIL SERV'!B$2:F$14097),3,0)</f>
        <v>UN</v>
      </c>
      <c r="G354" s="92" t="n">
        <v>35</v>
      </c>
      <c r="H354" s="93" t="n">
        <f aca="false">VLOOKUP(D354,IF(LEFT(D354,3)="AMM",COMPOSIÇÕES!B$1:E$3713,'BANCO DE DADOS ABRIL SERV'!B$2:F$14097),4,0)</f>
        <v>31.24</v>
      </c>
      <c r="I354" s="94" t="n">
        <f aca="false">IF(M$2="OUTROS",TRUNC($H$354*(1+G$7),2),ROUND($H$354*(1+G$7),2))</f>
        <v>38.39</v>
      </c>
      <c r="J354" s="95" t="n">
        <f aca="false">IF(M$2="OUTROS",TRUNC($I$354*$G$354,2),ROUND($I$354*$G$354,2))</f>
        <v>1343.65</v>
      </c>
      <c r="K354" s="80"/>
      <c r="M354" s="19"/>
      <c r="N354" s="19"/>
      <c r="O354" s="19"/>
      <c r="P354" s="19"/>
    </row>
    <row r="355" customFormat="false" ht="25.35" hidden="false" customHeight="false" outlineLevel="0" collapsed="false">
      <c r="B355" s="76"/>
      <c r="C355" s="89" t="s">
        <v>382</v>
      </c>
      <c r="D355" s="90" t="n">
        <v>91953</v>
      </c>
      <c r="E355" s="91" t="str">
        <f aca="false">VLOOKUP(D355,IF(LEFT(D355,3)="AMM",COMPOSIÇÕES!B$1:E$3713,'BANCO DE DADOS ABRIL SERV'!B$2:F$14097),2,0)</f>
        <v>INTERRUPTOR SIMPLES (1 MÓDULO), 10A/250V, INCLUINDO SUPORTE E PLACA - FORNECIMENTO E INSTALAÇÃO. AF_12/2015</v>
      </c>
      <c r="F355" s="90" t="str">
        <f aca="false">VLOOKUP(D355,IF(LEFT(D355,3)="AMM",COMPOSIÇÕES!B$1:E$3713,'BANCO DE DADOS ABRIL SERV'!B$2:F$14097),3,0)</f>
        <v>UN</v>
      </c>
      <c r="G355" s="92" t="n">
        <v>7</v>
      </c>
      <c r="H355" s="93" t="n">
        <f aca="false">VLOOKUP(D355,IF(LEFT(D355,3)="AMM",COMPOSIÇÕES!B$1:E$3713,'BANCO DE DADOS ABRIL SERV'!B$2:F$14097),4,0)</f>
        <v>19.04</v>
      </c>
      <c r="I355" s="94" t="n">
        <f aca="false">IF(M$2="OUTROS",TRUNC($H$355*(1+G$7),2),ROUND($H$355*(1+G$7),2))</f>
        <v>23.4</v>
      </c>
      <c r="J355" s="95" t="n">
        <f aca="false">IF(M$2="OUTROS",TRUNC($I$355*$G$355,2),ROUND($I$355*$G$355,2))</f>
        <v>163.8</v>
      </c>
      <c r="K355" s="80"/>
      <c r="M355" s="19"/>
      <c r="N355" s="19"/>
      <c r="O355" s="19"/>
      <c r="P355" s="19"/>
    </row>
    <row r="356" customFormat="false" ht="25.35" hidden="false" customHeight="false" outlineLevel="0" collapsed="false">
      <c r="B356" s="76"/>
      <c r="C356" s="89" t="s">
        <v>383</v>
      </c>
      <c r="D356" s="90" t="n">
        <v>91959</v>
      </c>
      <c r="E356" s="91" t="str">
        <f aca="false">VLOOKUP(D356,IF(LEFT(D356,3)="AMM",COMPOSIÇÕES!B$1:E$3713,'BANCO DE DADOS ABRIL SERV'!B$2:F$14097),2,0)</f>
        <v>INTERRUPTOR SIMPLES (2 MÓDULOS), 10A/250V, INCLUINDO SUPORTE E PLACA - FORNECIMENTO E INSTALAÇÃO. AF_12/2015</v>
      </c>
      <c r="F356" s="90" t="str">
        <f aca="false">VLOOKUP(D356,IF(LEFT(D356,3)="AMM",COMPOSIÇÕES!B$1:E$3713,'BANCO DE DADOS ABRIL SERV'!B$2:F$14097),3,0)</f>
        <v>UN</v>
      </c>
      <c r="G356" s="92" t="n">
        <v>18</v>
      </c>
      <c r="H356" s="93" t="n">
        <f aca="false">VLOOKUP(D356,IF(LEFT(D356,3)="AMM",COMPOSIÇÕES!B$1:E$3713,'BANCO DE DADOS ABRIL SERV'!B$2:F$14097),4,0)</f>
        <v>30.1</v>
      </c>
      <c r="I356" s="94" t="n">
        <f aca="false">IF(M$2="OUTROS",TRUNC($H$356*(1+G$7),2),ROUND($H$356*(1+G$7),2))</f>
        <v>36.99</v>
      </c>
      <c r="J356" s="95" t="n">
        <f aca="false">IF(M$2="OUTROS",TRUNC($I$356*$G$356,2),ROUND($I$356*$G$356,2))</f>
        <v>665.82</v>
      </c>
      <c r="K356" s="80"/>
      <c r="M356" s="19"/>
      <c r="N356" s="19"/>
      <c r="O356" s="19"/>
      <c r="P356" s="19"/>
    </row>
    <row r="357" customFormat="false" ht="25.35" hidden="false" customHeight="false" outlineLevel="0" collapsed="false">
      <c r="B357" s="76"/>
      <c r="C357" s="89" t="s">
        <v>384</v>
      </c>
      <c r="D357" s="90" t="n">
        <v>91967</v>
      </c>
      <c r="E357" s="91" t="str">
        <f aca="false">VLOOKUP(D357,IF(LEFT(D357,3)="AMM",COMPOSIÇÕES!B$1:E$3713,'BANCO DE DADOS ABRIL SERV'!B$2:F$14097),2,0)</f>
        <v>INTERRUPTOR SIMPLES (3 MÓDULOS), 10A/250V, INCLUINDO SUPORTE E PLACA - FORNECIMENTO E INSTALAÇÃO. AF_12/2015</v>
      </c>
      <c r="F357" s="90" t="str">
        <f aca="false">VLOOKUP(D357,IF(LEFT(D357,3)="AMM",COMPOSIÇÕES!B$1:E$3713,'BANCO DE DADOS ABRIL SERV'!B$2:F$14097),3,0)</f>
        <v>UN</v>
      </c>
      <c r="G357" s="92" t="n">
        <v>2</v>
      </c>
      <c r="H357" s="93" t="n">
        <f aca="false">VLOOKUP(D357,IF(LEFT(D357,3)="AMM",COMPOSIÇÕES!B$1:E$3713,'BANCO DE DADOS ABRIL SERV'!B$2:F$14097),4,0)</f>
        <v>41.15</v>
      </c>
      <c r="I357" s="94" t="n">
        <f aca="false">IF(M$2="OUTROS",TRUNC($H$357*(1+G$7),2),ROUND($H$357*(1+G$7),2))</f>
        <v>50.57</v>
      </c>
      <c r="J357" s="95" t="n">
        <f aca="false">IF(M$2="OUTROS",TRUNC($I$357*$G$357,2),ROUND($I$357*$G$357,2))</f>
        <v>101.14</v>
      </c>
      <c r="K357" s="80"/>
      <c r="M357" s="19"/>
      <c r="N357" s="19"/>
      <c r="O357" s="19"/>
      <c r="P357" s="19"/>
    </row>
    <row r="358" customFormat="false" ht="25.35" hidden="false" customHeight="false" outlineLevel="0" collapsed="false">
      <c r="B358" s="76"/>
      <c r="C358" s="89" t="s">
        <v>385</v>
      </c>
      <c r="D358" s="90" t="n">
        <v>92023</v>
      </c>
      <c r="E358" s="91" t="str">
        <f aca="false">VLOOKUP(D358,IF(LEFT(D358,3)="AMM",COMPOSIÇÕES!B$1:E$3713,'BANCO DE DADOS ABRIL SERV'!B$2:F$14097),2,0)</f>
        <v>INTERRUPTOR SIMPLES (1 MÓDULO) COM 1 TOMADA DE EMBUTIR 2P+T 10 A,  INCLUINDO SUPORTE E PLACA - FORNECIMENTO E INSTALAÇÃO. AF_12/2015</v>
      </c>
      <c r="F358" s="90" t="str">
        <f aca="false">VLOOKUP(D358,IF(LEFT(D358,3)="AMM",COMPOSIÇÕES!B$1:E$3713,'BANCO DE DADOS ABRIL SERV'!B$2:F$14097),3,0)</f>
        <v>UN</v>
      </c>
      <c r="G358" s="92" t="n">
        <v>8</v>
      </c>
      <c r="H358" s="93" t="n">
        <f aca="false">VLOOKUP(D358,IF(LEFT(D358,3)="AMM",COMPOSIÇÕES!B$1:E$3713,'BANCO DE DADOS ABRIL SERV'!B$2:F$14097),4,0)</f>
        <v>33.79</v>
      </c>
      <c r="I358" s="94" t="n">
        <f aca="false">IF(M$2="OUTROS",TRUNC($H$358*(1+G$7),2),ROUND($H$358*(1+G$7),2))</f>
        <v>41.52</v>
      </c>
      <c r="J358" s="95" t="n">
        <f aca="false">IF(M$2="OUTROS",TRUNC($I$358*$G$358,2),ROUND($I$358*$G$358,2))</f>
        <v>332.16</v>
      </c>
      <c r="K358" s="80"/>
      <c r="M358" s="19"/>
      <c r="N358" s="19"/>
      <c r="O358" s="19"/>
      <c r="P358" s="19"/>
    </row>
    <row r="359" customFormat="false" ht="38.05" hidden="false" customHeight="false" outlineLevel="0" collapsed="false">
      <c r="B359" s="76"/>
      <c r="C359" s="89" t="s">
        <v>386</v>
      </c>
      <c r="D359" s="90" t="s">
        <v>387</v>
      </c>
      <c r="E359" s="91" t="str">
        <f aca="false">VLOOKUP(D359,IF(LEFT(D359,3)="AMM",COMPOSIÇÕES!B$1:E$3713,'BANCO DE DADOS ABRIL SERV'!B$2:F$14097),2,0)</f>
        <v>QUADRO DE DISTRIBUICAO DE ENERGIA DE EMBUTIR, EM CHAPA METALICA, PARA 18 DISJUNTORES TERMOMAGNETICOS MONOPOLARES, COM BARRAMENTO TRIFASICO E NEUTRO, FORNECIMENTO E INSTALACAO</v>
      </c>
      <c r="F359" s="90" t="str">
        <f aca="false">VLOOKUP(D359,IF(LEFT(D359,3)="AMM",COMPOSIÇÕES!B$1:E$3713,'BANCO DE DADOS ABRIL SERV'!B$2:F$14097),3,0)</f>
        <v>UN</v>
      </c>
      <c r="G359" s="92" t="n">
        <v>3</v>
      </c>
      <c r="H359" s="93" t="n">
        <f aca="false">VLOOKUP(D359,IF(LEFT(D359,3)="AMM",COMPOSIÇÕES!B$1:E$3713,'BANCO DE DADOS ABRIL SERV'!B$2:F$14097),4,0)</f>
        <v>361.07</v>
      </c>
      <c r="I359" s="94" t="n">
        <f aca="false">IF(M$2="OUTROS",TRUNC($H$359*(1+G$7),2),ROUND($H$359*(1+G$7),2))</f>
        <v>443.68</v>
      </c>
      <c r="J359" s="95" t="n">
        <f aca="false">IF(M$2="OUTROS",TRUNC($I$359*$G$359,2),ROUND($I$359*$G$359,2))</f>
        <v>1331.04</v>
      </c>
      <c r="K359" s="80"/>
      <c r="M359" s="19"/>
      <c r="N359" s="19"/>
      <c r="O359" s="19"/>
      <c r="P359" s="19"/>
    </row>
    <row r="360" customFormat="false" ht="38.05" hidden="false" customHeight="false" outlineLevel="0" collapsed="false">
      <c r="B360" s="76"/>
      <c r="C360" s="89" t="s">
        <v>388</v>
      </c>
      <c r="D360" s="90" t="s">
        <v>389</v>
      </c>
      <c r="E360" s="91" t="str">
        <f aca="false">VLOOKUP(D360,IF(LEFT(D360,3)="AMM",COMPOSIÇÕES!B$1:E$3713,'BANCO DE DADOS ABRIL SERV'!B$2:F$14097),2,0)</f>
        <v>QUADRO DE DISTRIBUICAO DE ENERGIA DE EMBUTIR, EM CHAPA METALICA, PARA 24 DISJUNTORES TERMOMAGNETICOS MONOPOLARES, COM BARRAMENTO TRIFASICO E NEUTRO, FORNECIMENTO E INSTALACAO</v>
      </c>
      <c r="F360" s="90" t="str">
        <f aca="false">VLOOKUP(D360,IF(LEFT(D360,3)="AMM",COMPOSIÇÕES!B$1:E$3713,'BANCO DE DADOS ABRIL SERV'!B$2:F$14097),3,0)</f>
        <v>UN</v>
      </c>
      <c r="G360" s="92" t="n">
        <v>1</v>
      </c>
      <c r="H360" s="93" t="n">
        <f aca="false">VLOOKUP(D360,IF(LEFT(D360,3)="AMM",COMPOSIÇÕES!B$1:E$3713,'BANCO DE DADOS ABRIL SERV'!B$2:F$14097),4,0)</f>
        <v>419.43</v>
      </c>
      <c r="I360" s="94" t="n">
        <f aca="false">IF(M$2="OUTROS",TRUNC($H$360*(1+G$7),2),ROUND($H$360*(1+G$7),2))</f>
        <v>515.4</v>
      </c>
      <c r="J360" s="95" t="n">
        <f aca="false">IF(M$2="OUTROS",TRUNC($I$360*$G$360,2),ROUND($I$360*$G$360,2))</f>
        <v>515.4</v>
      </c>
      <c r="K360" s="80"/>
      <c r="M360" s="19"/>
      <c r="N360" s="19"/>
      <c r="O360" s="19"/>
      <c r="P360" s="19"/>
    </row>
    <row r="361" customFormat="false" ht="38.05" hidden="false" customHeight="false" outlineLevel="0" collapsed="false">
      <c r="B361" s="76"/>
      <c r="C361" s="89" t="s">
        <v>390</v>
      </c>
      <c r="D361" s="90" t="s">
        <v>391</v>
      </c>
      <c r="E361" s="91" t="str">
        <f aca="false">VLOOKUP(D361,IF(LEFT(D361,3)="AMM",COMPOSIÇÕES!B$1:E$3713,'BANCO DE DADOS ABRIL SERV'!B$2:F$14097),2,0)</f>
        <v>QUADRO DE DISTRIBUICAO DE ENERGIA DE EMBUTIR, EM CHAPA METALICA, PARA 32 DISJUNTORES TERMOMAGNETICOS MONOPOLARES, COM BARRAMENTO TRIFASICO E NEUTRO, FORNECIMENTO E INSTALACAO</v>
      </c>
      <c r="F361" s="90" t="str">
        <f aca="false">VLOOKUP(D361,IF(LEFT(D361,3)="AMM",COMPOSIÇÕES!B$1:E$3713,'BANCO DE DADOS ABRIL SERV'!B$2:F$14097),3,0)</f>
        <v>UN</v>
      </c>
      <c r="G361" s="92" t="n">
        <v>1</v>
      </c>
      <c r="H361" s="93" t="n">
        <f aca="false">VLOOKUP(D361,IF(LEFT(D361,3)="AMM",COMPOSIÇÕES!B$1:E$3713,'BANCO DE DADOS ABRIL SERV'!B$2:F$14097),4,0)</f>
        <v>805.85</v>
      </c>
      <c r="I361" s="94" t="n">
        <f aca="false">IF(M$2="OUTROS",TRUNC($H$361*(1+G$7),2),ROUND($H$361*(1+G$7),2))</f>
        <v>990.23</v>
      </c>
      <c r="J361" s="95" t="n">
        <f aca="false">IF(M$2="OUTROS",TRUNC($I$361*$G$361,2),ROUND($I$361*$G$361,2))</f>
        <v>990.23</v>
      </c>
      <c r="K361" s="80"/>
      <c r="M361" s="19"/>
      <c r="N361" s="19"/>
      <c r="O361" s="19"/>
      <c r="P361" s="19"/>
    </row>
    <row r="362" customFormat="false" ht="38.05" hidden="false" customHeight="false" outlineLevel="0" collapsed="false">
      <c r="B362" s="76"/>
      <c r="C362" s="89" t="s">
        <v>392</v>
      </c>
      <c r="D362" s="90" t="s">
        <v>393</v>
      </c>
      <c r="E362" s="91" t="str">
        <f aca="false">VLOOKUP(D362,IF(LEFT(D362,3)="AMM",COMPOSIÇÕES!B$1:E$3713,'BANCO DE DADOS ABRIL SERV'!B$2:F$14097),2,0)</f>
        <v>QUADRO DE DISTRIBUICAO DE ENERGIA DE EMBUTIR, EM CHAPA METALICA, PARA 40 DISJUNTORES TERMOMAGNETICOS MONOPOLARES, COM BARRAMENTO TRIFASICO E NEUTRO, FORNECIMENTO E INSTALACAO</v>
      </c>
      <c r="F362" s="90" t="str">
        <f aca="false">VLOOKUP(D362,IF(LEFT(D362,3)="AMM",COMPOSIÇÕES!B$1:E$3713,'BANCO DE DADOS ABRIL SERV'!B$2:F$14097),3,0)</f>
        <v>UN</v>
      </c>
      <c r="G362" s="92" t="n">
        <v>3</v>
      </c>
      <c r="H362" s="93" t="n">
        <f aca="false">VLOOKUP(D362,IF(LEFT(D362,3)="AMM",COMPOSIÇÕES!B$1:E$3713,'BANCO DE DADOS ABRIL SERV'!B$2:F$14097),4,0)</f>
        <v>674.38</v>
      </c>
      <c r="I362" s="94" t="n">
        <f aca="false">IF(M$2="OUTROS",TRUNC($H$362*(1+G$7),2),ROUND($H$362*(1+G$7),2))</f>
        <v>828.68</v>
      </c>
      <c r="J362" s="95" t="n">
        <f aca="false">IF(M$2="OUTROS",TRUNC($I$362*$G$362,2),ROUND($I$362*$G$362,2))</f>
        <v>2486.04</v>
      </c>
      <c r="K362" s="80"/>
      <c r="M362" s="19"/>
      <c r="N362" s="19"/>
      <c r="O362" s="19"/>
      <c r="P362" s="19"/>
    </row>
    <row r="363" customFormat="false" ht="25.35" hidden="false" customHeight="false" outlineLevel="0" collapsed="false">
      <c r="B363" s="76"/>
      <c r="C363" s="89" t="s">
        <v>394</v>
      </c>
      <c r="D363" s="90" t="n">
        <v>93653</v>
      </c>
      <c r="E363" s="91" t="str">
        <f aca="false">VLOOKUP(D363,IF(LEFT(D363,3)="AMM",COMPOSIÇÕES!B$1:E$3713,'BANCO DE DADOS ABRIL SERV'!B$2:F$14097),2,0)</f>
        <v>DISJUNTOR MONOPOLAR TIPO DIN, CORRENTE NOMINAL DE 10A - FORNECIMENTO E INSTALAÇÃO. AF_04/2016</v>
      </c>
      <c r="F363" s="90" t="str">
        <f aca="false">VLOOKUP(D363,IF(LEFT(D363,3)="AMM",COMPOSIÇÕES!B$1:E$3713,'BANCO DE DADOS ABRIL SERV'!B$2:F$14097),3,0)</f>
        <v>UN</v>
      </c>
      <c r="G363" s="92" t="n">
        <v>1</v>
      </c>
      <c r="H363" s="93" t="n">
        <f aca="false">VLOOKUP(D363,IF(LEFT(D363,3)="AMM",COMPOSIÇÕES!B$1:E$3713,'BANCO DE DADOS ABRIL SERV'!B$2:F$14097),4,0)</f>
        <v>8.78</v>
      </c>
      <c r="I363" s="94" t="n">
        <f aca="false">IF(M$2="OUTROS",TRUNC($H$363*(1+G$7),2),ROUND($H$363*(1+G$7),2))</f>
        <v>10.79</v>
      </c>
      <c r="J363" s="95" t="n">
        <f aca="false">IF(M$2="OUTROS",TRUNC($I$363*$G$363,2),ROUND($I$363*$G$363,2))</f>
        <v>10.79</v>
      </c>
      <c r="K363" s="80"/>
      <c r="M363" s="19"/>
      <c r="N363" s="19"/>
      <c r="O363" s="19"/>
      <c r="P363" s="19"/>
    </row>
    <row r="364" customFormat="false" ht="25.35" hidden="false" customHeight="false" outlineLevel="0" collapsed="false">
      <c r="B364" s="76"/>
      <c r="C364" s="89" t="s">
        <v>395</v>
      </c>
      <c r="D364" s="90" t="n">
        <v>93654</v>
      </c>
      <c r="E364" s="91" t="str">
        <f aca="false">VLOOKUP(D364,IF(LEFT(D364,3)="AMM",COMPOSIÇÕES!B$1:E$3713,'BANCO DE DADOS ABRIL SERV'!B$2:F$14097),2,0)</f>
        <v>DISJUNTOR MONOPOLAR TIPO DIN, CORRENTE NOMINAL DE 16A - FORNECIMENTO E INSTALAÇÃO. AF_04/2016</v>
      </c>
      <c r="F364" s="90" t="str">
        <f aca="false">VLOOKUP(D364,IF(LEFT(D364,3)="AMM",COMPOSIÇÕES!B$1:E$3713,'BANCO DE DADOS ABRIL SERV'!B$2:F$14097),3,0)</f>
        <v>UN</v>
      </c>
      <c r="G364" s="92" t="n">
        <v>40</v>
      </c>
      <c r="H364" s="93" t="n">
        <f aca="false">VLOOKUP(D364,IF(LEFT(D364,3)="AMM",COMPOSIÇÕES!B$1:E$3713,'BANCO DE DADOS ABRIL SERV'!B$2:F$14097),4,0)</f>
        <v>9.25</v>
      </c>
      <c r="I364" s="94" t="n">
        <f aca="false">IF(M$2="OUTROS",TRUNC($H$364*(1+G$7),2),ROUND($H$364*(1+G$7),2))</f>
        <v>11.37</v>
      </c>
      <c r="J364" s="95" t="n">
        <f aca="false">IF(M$2="OUTROS",TRUNC($I$364*$G$364,2),ROUND($I$364*$G$364,2))</f>
        <v>454.8</v>
      </c>
      <c r="K364" s="80"/>
      <c r="M364" s="19"/>
      <c r="N364" s="19"/>
      <c r="O364" s="19"/>
      <c r="P364" s="19"/>
    </row>
    <row r="365" customFormat="false" ht="25.35" hidden="false" customHeight="false" outlineLevel="0" collapsed="false">
      <c r="B365" s="76"/>
      <c r="C365" s="89" t="s">
        <v>396</v>
      </c>
      <c r="D365" s="90" t="n">
        <v>93661</v>
      </c>
      <c r="E365" s="91" t="str">
        <f aca="false">VLOOKUP(D365,IF(LEFT(D365,3)="AMM",COMPOSIÇÕES!B$1:E$3713,'BANCO DE DADOS ABRIL SERV'!B$2:F$14097),2,0)</f>
        <v>DISJUNTOR BIPOLAR TIPO DIN, CORRENTE NOMINAL DE 16A - FORNECIMENTO E INSTALAÇÃO. AF_04/2016</v>
      </c>
      <c r="F365" s="90" t="str">
        <f aca="false">VLOOKUP(D365,IF(LEFT(D365,3)="AMM",COMPOSIÇÕES!B$1:E$3713,'BANCO DE DADOS ABRIL SERV'!B$2:F$14097),3,0)</f>
        <v>UN</v>
      </c>
      <c r="G365" s="92" t="n">
        <v>9</v>
      </c>
      <c r="H365" s="93" t="n">
        <f aca="false">VLOOKUP(D365,IF(LEFT(D365,3)="AMM",COMPOSIÇÕES!B$1:E$3713,'BANCO DE DADOS ABRIL SERV'!B$2:F$14097),4,0)</f>
        <v>44.12</v>
      </c>
      <c r="I365" s="94" t="n">
        <f aca="false">IF(M$2="OUTROS",TRUNC($H$365*(1+G$7),2),ROUND($H$365*(1+G$7),2))</f>
        <v>54.21</v>
      </c>
      <c r="J365" s="95" t="n">
        <f aca="false">IF(M$2="OUTROS",TRUNC($I$365*$G$365,2),ROUND($I$365*$G$365,2))</f>
        <v>487.89</v>
      </c>
      <c r="K365" s="80"/>
      <c r="M365" s="19"/>
      <c r="N365" s="19"/>
      <c r="O365" s="19"/>
      <c r="P365" s="19"/>
    </row>
    <row r="366" customFormat="false" ht="25.35" hidden="false" customHeight="false" outlineLevel="0" collapsed="false">
      <c r="B366" s="76"/>
      <c r="C366" s="89" t="s">
        <v>397</v>
      </c>
      <c r="D366" s="90" t="n">
        <v>93663</v>
      </c>
      <c r="E366" s="91" t="str">
        <f aca="false">VLOOKUP(D366,IF(LEFT(D366,3)="AMM",COMPOSIÇÕES!B$1:E$3713,'BANCO DE DADOS ABRIL SERV'!B$2:F$14097),2,0)</f>
        <v>DISJUNTOR BIPOLAR TIPO DIN, CORRENTE NOMINAL DE 25A - FORNECIMENTO E INSTALAÇÃO. AF_04/2016</v>
      </c>
      <c r="F366" s="90" t="str">
        <f aca="false">VLOOKUP(D366,IF(LEFT(D366,3)="AMM",COMPOSIÇÕES!B$1:E$3713,'BANCO DE DADOS ABRIL SERV'!B$2:F$14097),3,0)</f>
        <v>UN</v>
      </c>
      <c r="G366" s="92" t="n">
        <v>35</v>
      </c>
      <c r="H366" s="93" t="n">
        <f aca="false">VLOOKUP(D366,IF(LEFT(D366,3)="AMM",COMPOSIÇÕES!B$1:E$3713,'BANCO DE DADOS ABRIL SERV'!B$2:F$14097),4,0)</f>
        <v>45.89</v>
      </c>
      <c r="I366" s="94" t="n">
        <f aca="false">IF(M$2="OUTROS",TRUNC($H$366*(1+G$7),2),ROUND($H$366*(1+G$7),2))</f>
        <v>56.39</v>
      </c>
      <c r="J366" s="95" t="n">
        <f aca="false">IF(M$2="OUTROS",TRUNC($I$366*$G$366,2),ROUND($I$366*$G$366,2))</f>
        <v>1973.65</v>
      </c>
      <c r="K366" s="80"/>
      <c r="M366" s="19"/>
      <c r="N366" s="19"/>
      <c r="O366" s="19"/>
      <c r="P366" s="19"/>
    </row>
    <row r="367" customFormat="false" ht="25.35" hidden="false" customHeight="false" outlineLevel="0" collapsed="false">
      <c r="B367" s="76"/>
      <c r="C367" s="89" t="s">
        <v>398</v>
      </c>
      <c r="D367" s="90" t="s">
        <v>399</v>
      </c>
      <c r="E367" s="91" t="str">
        <f aca="false">VLOOKUP(D367,IF(LEFT(D367,3)="AMM",COMPOSIÇÕES!B$1:E$3713,'BANCO DE DADOS ABRIL SERV'!B$2:F$14097),2,0)</f>
        <v>DISJUNTOR TERMOMAGNETICO TRIPOLAR PADRAO NEMA (AMERICANO) 60 A 100A 240V, FORNECIMENTO E INSTALACAO</v>
      </c>
      <c r="F367" s="90" t="str">
        <f aca="false">VLOOKUP(D367,IF(LEFT(D367,3)="AMM",COMPOSIÇÕES!B$1:E$3713,'BANCO DE DADOS ABRIL SERV'!B$2:F$14097),3,0)</f>
        <v>UN</v>
      </c>
      <c r="G367" s="92" t="n">
        <v>4</v>
      </c>
      <c r="H367" s="93" t="n">
        <f aca="false">VLOOKUP(D367,IF(LEFT(D367,3)="AMM",COMPOSIÇÕES!B$1:E$3713,'BANCO DE DADOS ABRIL SERV'!B$2:F$14097),4,0)</f>
        <v>98.75</v>
      </c>
      <c r="I367" s="94" t="n">
        <f aca="false">IF(M$2="OUTROS",TRUNC($H$367*(1+G$7),2),ROUND($H$367*(1+G$7),2))</f>
        <v>121.34</v>
      </c>
      <c r="J367" s="95" t="n">
        <f aca="false">IF(M$2="OUTROS",TRUNC($I$367*$G$367,2),ROUND($I$367*$G$367,2))</f>
        <v>485.36</v>
      </c>
      <c r="K367" s="80"/>
      <c r="M367" s="19"/>
      <c r="N367" s="19"/>
      <c r="O367" s="19"/>
      <c r="P367" s="19"/>
    </row>
    <row r="368" customFormat="false" ht="25.35" hidden="false" customHeight="false" outlineLevel="0" collapsed="false">
      <c r="C368" s="89" t="s">
        <v>400</v>
      </c>
      <c r="D368" s="90" t="s">
        <v>401</v>
      </c>
      <c r="E368" s="91" t="str">
        <f aca="false">VLOOKUP(D368,IF(LEFT(D368,3)="AMM",COMPOSIÇÕES!B$1:E$3713,'BANCO DE DADOS ABRIL SERV'!B$2:F$14097),2,0)</f>
        <v>DISJUNTOR TERMOMAGNETICO BIPOLAR PADRAO NEMA (AMERICANO) 10 A 50A 240V, FORNECIMENTO E INSTALACAO</v>
      </c>
      <c r="F368" s="90" t="str">
        <f aca="false">VLOOKUP(D368,IF(LEFT(D368,3)="AMM",COMPOSIÇÕES!B$1:E$3713,'BANCO DE DADOS ABRIL SERV'!B$2:F$14097),3,0)</f>
        <v>UN</v>
      </c>
      <c r="G368" s="92" t="n">
        <v>7</v>
      </c>
      <c r="H368" s="93" t="n">
        <f aca="false">VLOOKUP(D368,IF(LEFT(D368,3)="AMM",COMPOSIÇÕES!B$1:E$3713,'BANCO DE DADOS ABRIL SERV'!B$2:F$14097),4,0)</f>
        <v>50.98</v>
      </c>
      <c r="I368" s="94" t="n">
        <f aca="false">IF(M$2="OUTROS",TRUNC($H$368*(1+G$7),2),ROUND($H$368*(1+G$7),2))</f>
        <v>62.64</v>
      </c>
      <c r="J368" s="95" t="n">
        <f aca="false">IF(M$2="OUTROS",TRUNC($I$368*$G$368,2),ROUND($I$368*$G$368,2))</f>
        <v>438.48</v>
      </c>
      <c r="K368" s="80"/>
      <c r="L368" s="108"/>
      <c r="M368" s="88"/>
      <c r="N368" s="19"/>
      <c r="O368" s="88"/>
      <c r="P368" s="19"/>
    </row>
    <row r="369" customFormat="false" ht="25.35" hidden="false" customHeight="false" outlineLevel="0" collapsed="false">
      <c r="C369" s="89" t="s">
        <v>402</v>
      </c>
      <c r="D369" s="90" t="s">
        <v>403</v>
      </c>
      <c r="E369" s="91" t="str">
        <f aca="false">VLOOKUP(D369,IF(LEFT(D369,3)="AMM",COMPOSIÇÕES!B$1:E$3713,'BANCO DE DADOS ABRIL SERV'!B$2:F$14097),2,0)</f>
        <v>DISJUNTOR TERMOMAGNETICO TRIPOLAR PADRAO NEMA (AMERICANO) 125 A 150A 240V, FORNECIMENTO E INSTALACAO</v>
      </c>
      <c r="F369" s="90" t="str">
        <f aca="false">VLOOKUP(D369,IF(LEFT(D369,3)="AMM",COMPOSIÇÕES!B$1:E$3713,'BANCO DE DADOS ABRIL SERV'!B$2:F$14097),3,0)</f>
        <v>UN</v>
      </c>
      <c r="G369" s="92" t="n">
        <v>6</v>
      </c>
      <c r="H369" s="93" t="n">
        <f aca="false">VLOOKUP(D369,IF(LEFT(D369,3)="AMM",COMPOSIÇÕES!B$1:E$3713,'BANCO DE DADOS ABRIL SERV'!B$2:F$14097),4,0)</f>
        <v>277.82</v>
      </c>
      <c r="I369" s="94" t="n">
        <f aca="false">IF(M$2="OUTROS",TRUNC($H$369*(1+G$7),2),ROUND($H$369*(1+G$7),2))</f>
        <v>341.39</v>
      </c>
      <c r="J369" s="95" t="n">
        <f aca="false">IF(M$2="OUTROS",TRUNC($I$369*$G$369,2),ROUND($I$369*$G$369,2))</f>
        <v>2048.34</v>
      </c>
      <c r="K369" s="80"/>
      <c r="L369" s="108"/>
      <c r="M369" s="88"/>
      <c r="N369" s="19"/>
      <c r="O369" s="88"/>
      <c r="P369" s="19"/>
    </row>
    <row r="370" customFormat="false" ht="25.35" hidden="false" customHeight="false" outlineLevel="0" collapsed="false">
      <c r="C370" s="89" t="s">
        <v>404</v>
      </c>
      <c r="D370" s="90" t="s">
        <v>405</v>
      </c>
      <c r="E370" s="91" t="str">
        <f aca="false">VLOOKUP(D370,IF(LEFT(D370,3)="AMM",COMPOSIÇÕES!B$1:E$3713,'BANCO DE DADOS ABRIL SERV'!B$2:F$14097),2,0)</f>
        <v>DISJUNTOR TERMOMAGNETICO TRIPOLAR EM CAIXA MOLDADA 300 A 400A 600V, FORNECIMENTO E INSTALACAO</v>
      </c>
      <c r="F370" s="90" t="str">
        <f aca="false">VLOOKUP(D370,IF(LEFT(D370,3)="AMM",COMPOSIÇÕES!B$1:E$3713,'BANCO DE DADOS ABRIL SERV'!B$2:F$14097),3,0)</f>
        <v>UN</v>
      </c>
      <c r="G370" s="92" t="n">
        <v>2</v>
      </c>
      <c r="H370" s="93" t="n">
        <f aca="false">VLOOKUP(D370,IF(LEFT(D370,3)="AMM",COMPOSIÇÕES!B$1:E$3713,'BANCO DE DADOS ABRIL SERV'!B$2:F$14097),4,0)</f>
        <v>978.67</v>
      </c>
      <c r="I370" s="94" t="n">
        <f aca="false">IF(M$2="OUTROS",TRUNC($H$370*(1+G$7),2),ROUND($H$370*(1+G$7),2))</f>
        <v>1202.59</v>
      </c>
      <c r="J370" s="95" t="n">
        <f aca="false">IF(M$2="OUTROS",TRUNC($I$370*$G$370,2),ROUND($I$370*$G$370,2))</f>
        <v>2405.18</v>
      </c>
      <c r="K370" s="80"/>
      <c r="L370" s="108"/>
      <c r="M370" s="88"/>
      <c r="N370" s="19"/>
      <c r="O370" s="88"/>
      <c r="P370" s="19"/>
    </row>
    <row r="371" customFormat="false" ht="25.35" hidden="false" customHeight="false" outlineLevel="0" collapsed="false">
      <c r="C371" s="89" t="s">
        <v>406</v>
      </c>
      <c r="D371" s="90" t="n">
        <v>91834</v>
      </c>
      <c r="E371" s="91" t="str">
        <f aca="false">VLOOKUP(D371,IF(LEFT(D371,3)="AMM",COMPOSIÇÕES!B$1:E$3713,'BANCO DE DADOS ABRIL SERV'!B$2:F$14097),2,0)</f>
        <v>ELETRODUTO FLEXÍVEL CORRUGADO, PVC, DN 25 MM (3/4"), PARA CIRCUITOS TERMINAIS, INSTALADO EM FORRO - FORNECIMENTO E INSTALAÇÃO. AF_12/2015</v>
      </c>
      <c r="F371" s="90" t="str">
        <f aca="false">VLOOKUP(D371,IF(LEFT(D371,3)="AMM",COMPOSIÇÕES!B$1:E$3713,'BANCO DE DADOS ABRIL SERV'!B$2:F$14097),3,0)</f>
        <v>M</v>
      </c>
      <c r="G371" s="92" t="n">
        <v>150</v>
      </c>
      <c r="H371" s="93" t="n">
        <f aca="false">VLOOKUP(D371,IF(LEFT(D371,3)="AMM",COMPOSIÇÕES!B$1:E$3713,'BANCO DE DADOS ABRIL SERV'!B$2:F$14097),4,0)</f>
        <v>6.23</v>
      </c>
      <c r="I371" s="94" t="n">
        <f aca="false">IF(M$2="OUTROS",TRUNC($H$371*(1+G$7),2),ROUND($H$371*(1+G$7),2))</f>
        <v>7.66</v>
      </c>
      <c r="J371" s="95" t="n">
        <f aca="false">IF(M$2="OUTROS",TRUNC($I$371*$G$371,2),ROUND($I$371*$G$371,2))</f>
        <v>1149</v>
      </c>
      <c r="K371" s="80"/>
      <c r="L371" s="108"/>
      <c r="M371" s="88"/>
      <c r="N371" s="19"/>
      <c r="O371" s="88"/>
      <c r="P371" s="19"/>
    </row>
    <row r="372" customFormat="false" ht="25.35" hidden="false" customHeight="false" outlineLevel="0" collapsed="false">
      <c r="C372" s="89" t="s">
        <v>407</v>
      </c>
      <c r="D372" s="90" t="n">
        <v>91836</v>
      </c>
      <c r="E372" s="91" t="str">
        <f aca="false">VLOOKUP(D372,IF(LEFT(D372,3)="AMM",COMPOSIÇÕES!B$1:E$3713,'BANCO DE DADOS ABRIL SERV'!B$2:F$14097),2,0)</f>
        <v>ELETRODUTO FLEXÍVEL CORRUGADO, PVC, DN 32 MM (1"), PARA CIRCUITOS TERMINAIS, INSTALADO EM FORRO - FORNECIMENTO E INSTALAÇÃO. AF_12/2015</v>
      </c>
      <c r="F372" s="90" t="str">
        <f aca="false">VLOOKUP(D372,IF(LEFT(D372,3)="AMM",COMPOSIÇÕES!B$1:E$3713,'BANCO DE DADOS ABRIL SERV'!B$2:F$14097),3,0)</f>
        <v>M</v>
      </c>
      <c r="G372" s="92" t="n">
        <v>59</v>
      </c>
      <c r="H372" s="93" t="n">
        <f aca="false">VLOOKUP(D372,IF(LEFT(D372,3)="AMM",COMPOSIÇÕES!B$1:E$3713,'BANCO DE DADOS ABRIL SERV'!B$2:F$14097),4,0)</f>
        <v>7.9</v>
      </c>
      <c r="I372" s="94" t="n">
        <f aca="false">IF(M$2="OUTROS",TRUNC($H$372*(1+G$7),2),ROUND($H$372*(1+G$7),2))</f>
        <v>9.71</v>
      </c>
      <c r="J372" s="95" t="n">
        <f aca="false">IF(M$2="OUTROS",TRUNC($I$372*$G$372,2),ROUND($I$372*$G$372,2))</f>
        <v>572.89</v>
      </c>
      <c r="K372" s="80"/>
      <c r="L372" s="108"/>
      <c r="M372" s="88"/>
      <c r="N372" s="19"/>
      <c r="O372" s="88"/>
      <c r="P372" s="19"/>
    </row>
    <row r="373" customFormat="false" ht="25.35" hidden="false" customHeight="false" outlineLevel="0" collapsed="false">
      <c r="C373" s="89" t="s">
        <v>408</v>
      </c>
      <c r="D373" s="90" t="n">
        <v>91854</v>
      </c>
      <c r="E373" s="91" t="str">
        <f aca="false">VLOOKUP(D373,IF(LEFT(D373,3)="AMM",COMPOSIÇÕES!B$1:E$3713,'BANCO DE DADOS ABRIL SERV'!B$2:F$14097),2,0)</f>
        <v>ELETRODUTO FLEXÍVEL CORRUGADO, PVC, DN 25 MM (3/4"), PARA CIRCUITOS TERMINAIS, INSTALADO EM PAREDE - FORNECIMENTO E INSTALAÇÃO. AF_12/2015</v>
      </c>
      <c r="F373" s="90" t="str">
        <f aca="false">VLOOKUP(D373,IF(LEFT(D373,3)="AMM",COMPOSIÇÕES!B$1:E$3713,'BANCO DE DADOS ABRIL SERV'!B$2:F$14097),3,0)</f>
        <v>M</v>
      </c>
      <c r="G373" s="92" t="n">
        <v>4</v>
      </c>
      <c r="H373" s="93" t="n">
        <f aca="false">VLOOKUP(D373,IF(LEFT(D373,3)="AMM",COMPOSIÇÕES!B$1:E$3713,'BANCO DE DADOS ABRIL SERV'!B$2:F$14097),4,0)</f>
        <v>6.47</v>
      </c>
      <c r="I373" s="94" t="n">
        <f aca="false">IF(M$2="OUTROS",TRUNC($H$373*(1+G$7),2),ROUND($H$373*(1+G$7),2))</f>
        <v>7.95</v>
      </c>
      <c r="J373" s="95" t="n">
        <f aca="false">IF(M$2="OUTROS",TRUNC($I$373*$G$373,2),ROUND($I$373*$G$373,2))</f>
        <v>31.8</v>
      </c>
      <c r="K373" s="80"/>
      <c r="L373" s="108"/>
      <c r="M373" s="88"/>
      <c r="N373" s="19"/>
      <c r="O373" s="88"/>
      <c r="P373" s="19"/>
    </row>
    <row r="374" customFormat="false" ht="25.35" hidden="false" customHeight="false" outlineLevel="0" collapsed="false">
      <c r="C374" s="89" t="s">
        <v>409</v>
      </c>
      <c r="D374" s="90" t="n">
        <v>91856</v>
      </c>
      <c r="E374" s="91" t="str">
        <f aca="false">VLOOKUP(D374,IF(LEFT(D374,3)="AMM",COMPOSIÇÕES!B$1:E$3713,'BANCO DE DADOS ABRIL SERV'!B$2:F$14097),2,0)</f>
        <v>ELETRODUTO FLEXÍVEL CORRUGADO, PVC, DN 32 MM (1"), PARA CIRCUITOS TERMINAIS, INSTALADO EM PAREDE - FORNECIMENTO E INSTALAÇÃO. AF_12/2015</v>
      </c>
      <c r="F374" s="90" t="str">
        <f aca="false">VLOOKUP(D374,IF(LEFT(D374,3)="AMM",COMPOSIÇÕES!B$1:E$3713,'BANCO DE DADOS ABRIL SERV'!B$2:F$14097),3,0)</f>
        <v>M</v>
      </c>
      <c r="G374" s="92" t="n">
        <v>2</v>
      </c>
      <c r="H374" s="93" t="n">
        <f aca="false">VLOOKUP(D374,IF(LEFT(D374,3)="AMM",COMPOSIÇÕES!B$1:E$3713,'BANCO DE DADOS ABRIL SERV'!B$2:F$14097),4,0)</f>
        <v>8.07</v>
      </c>
      <c r="I374" s="94" t="n">
        <f aca="false">IF(M$2="OUTROS",TRUNC($H$374*(1+G$7),2),ROUND($H$374*(1+G$7),2))</f>
        <v>9.92</v>
      </c>
      <c r="J374" s="95" t="n">
        <f aca="false">IF(M$2="OUTROS",TRUNC($I$374*$G$374,2),ROUND($I$374*$G$374,2))</f>
        <v>19.84</v>
      </c>
      <c r="K374" s="80"/>
      <c r="L374" s="108"/>
      <c r="M374" s="88"/>
      <c r="N374" s="19"/>
      <c r="O374" s="88"/>
      <c r="P374" s="19"/>
    </row>
    <row r="375" customFormat="false" ht="15" hidden="false" customHeight="false" outlineLevel="0" collapsed="false">
      <c r="C375" s="89" t="s">
        <v>410</v>
      </c>
      <c r="D375" s="90" t="str">
        <f aca="false">'COMP. ELE'!B194</f>
        <v>PMPG ELE 010</v>
      </c>
      <c r="E375" s="91" t="str">
        <f aca="false">VLOOKUP(D375,IF(LEFT(D375,4)="PMPG",COMPOSIÇÕES!B$1:E$3713,'BANCO DE DADOS ABRIL SERV'!B$2:F$14097),2,0)</f>
        <v>TERMINAL OU CONECTOR DE PRESSAO - PARA CABO 10MM2 - FORNECIMENTO E INSTALACAO</v>
      </c>
      <c r="F375" s="90" t="str">
        <f aca="false">VLOOKUP(D375,IF(LEFT(D375,4)="PMPG",COMPOSIÇÕES!B$1:E$3713,'BANCO DE DADOS ABRIL SERV'!B$2:F$14097),3,0)</f>
        <v>UN</v>
      </c>
      <c r="G375" s="92" t="n">
        <v>30</v>
      </c>
      <c r="H375" s="93" t="n">
        <f aca="false">VLOOKUP(D375,IF(LEFT(D375,4)="PMPG",COMPOSIÇÕES!B$1:E$3713,'BANCO DE DADOS ABRIL SERV'!B$2:F$14097),4,0)</f>
        <v>29.23</v>
      </c>
      <c r="I375" s="94" t="n">
        <f aca="false">IF(M$2="OUTROS",TRUNC($H$375*(1+G$7),2),ROUND($H$375*(1+G$7),2))</f>
        <v>35.92</v>
      </c>
      <c r="J375" s="95" t="n">
        <f aca="false">IF(M$2="OUTROS",TRUNC($I$375*$G$375,2),ROUND($I$375*$G$375,2))</f>
        <v>1077.6</v>
      </c>
      <c r="K375" s="80"/>
      <c r="L375" s="108"/>
      <c r="M375" s="88"/>
      <c r="N375" s="19"/>
      <c r="O375" s="88"/>
      <c r="P375" s="19"/>
    </row>
    <row r="376" customFormat="false" ht="15" hidden="false" customHeight="false" outlineLevel="0" collapsed="false">
      <c r="C376" s="89" t="s">
        <v>411</v>
      </c>
      <c r="D376" s="90" t="str">
        <f aca="false">'COMP. ELE'!B203</f>
        <v>PMPG ELE 011</v>
      </c>
      <c r="E376" s="91" t="str">
        <f aca="false">VLOOKUP(D376,IF(LEFT(D376,4)="PMPG",COMPOSIÇÕES!B$1:E$3713,'BANCO DE DADOS ABRIL SERV'!B$2:F$14097),2,0)</f>
        <v>TERMINAL OU CONECTOR DE PRESSAO - PARA CABO 16MM2 - FORNECIMENTO E INSTALACAO</v>
      </c>
      <c r="F376" s="90" t="str">
        <f aca="false">VLOOKUP(D376,IF(LEFT(D376,4)="PMPG",COMPOSIÇÕES!B$1:E$3713,'BANCO DE DADOS ABRIL SERV'!B$2:F$14097),3,0)</f>
        <v>UN</v>
      </c>
      <c r="G376" s="92" t="n">
        <v>4</v>
      </c>
      <c r="H376" s="93" t="n">
        <f aca="false">VLOOKUP(D376,IF(LEFT(D376,4)="PMPG",COMPOSIÇÕES!B$1:E$3713,'BANCO DE DADOS ABRIL SERV'!B$2:F$14097),4,0)</f>
        <v>18.02</v>
      </c>
      <c r="I376" s="94" t="n">
        <f aca="false">IF(M$2="OUTROS",TRUNC(H376*(1+G$7),2),ROUND(H376*(1+G$7),2))</f>
        <v>22.14</v>
      </c>
      <c r="J376" s="95" t="n">
        <f aca="false">IF(M$2="OUTROS",TRUNC(I376*G376,2),ROUND(I376*G376,2))</f>
        <v>88.56</v>
      </c>
      <c r="K376" s="80"/>
      <c r="L376" s="108"/>
      <c r="M376" s="88"/>
      <c r="N376" s="19"/>
      <c r="O376" s="88"/>
      <c r="P376" s="19"/>
    </row>
    <row r="377" customFormat="false" ht="15" hidden="false" customHeight="false" outlineLevel="0" collapsed="false">
      <c r="B377" s="76"/>
      <c r="C377" s="89" t="s">
        <v>412</v>
      </c>
      <c r="D377" s="90" t="str">
        <f aca="false">'COMP. ELE'!B213</f>
        <v>PMPG ELE 012</v>
      </c>
      <c r="E377" s="91" t="str">
        <f aca="false">VLOOKUP(D377,IF(LEFT(D377,4)="PMPG",COMPOSIÇÕES!B$1:E$3713,'BANCO DE DADOS ABRIL SERV'!B$2:F$14097),2,0)</f>
        <v>TERMINAL OU CONECTOR DE PRESSAO - PARA CABO 25MM2 - FORNECIMENTO E INSTALACAO</v>
      </c>
      <c r="F377" s="90" t="str">
        <f aca="false">VLOOKUP(D377,IF(LEFT(D377,4)="PMPG",COMPOSIÇÕES!B$1:E$3713,'BANCO DE DADOS ABRIL SERV'!B$2:F$14097),3,0)</f>
        <v>UN</v>
      </c>
      <c r="G377" s="92" t="n">
        <v>8</v>
      </c>
      <c r="H377" s="93" t="n">
        <f aca="false">VLOOKUP(D377,IF(LEFT(D377,4)="PMPG",COMPOSIÇÕES!B$1:E$3713,'BANCO DE DADOS ABRIL SERV'!B$2:F$14097),4,0)</f>
        <v>18.94</v>
      </c>
      <c r="I377" s="94" t="n">
        <f aca="false">IF(M$2="OUTROS",TRUNC(H377*(1+G$7),2),ROUND(H377*(1+G$7),2))</f>
        <v>23.27</v>
      </c>
      <c r="J377" s="95" t="n">
        <f aca="false">IF(M$2="OUTROS",TRUNC(I377*G377,2),ROUND(I377*G377,2))</f>
        <v>186.16</v>
      </c>
      <c r="K377" s="80"/>
      <c r="M377" s="19"/>
      <c r="N377" s="19"/>
      <c r="O377" s="19"/>
      <c r="P377" s="19"/>
    </row>
    <row r="378" customFormat="false" ht="15" hidden="false" customHeight="false" outlineLevel="0" collapsed="false">
      <c r="B378" s="76"/>
      <c r="C378" s="89" t="s">
        <v>413</v>
      </c>
      <c r="D378" s="90" t="str">
        <f aca="false">'COMP. ELE'!B222</f>
        <v>PMPG ELE 013</v>
      </c>
      <c r="E378" s="91" t="str">
        <f aca="false">VLOOKUP(D378,IF(LEFT(D378,4)="PMPG",COMPOSIÇÕES!B$1:E$3713,'BANCO DE DADOS ABRIL SERV'!B$2:F$14097),2,0)</f>
        <v>TERMINAL OU CONECTOR DE PRESSAO - PARA CABO 35MM2 - FORNECIMENTO E INSTALACAO</v>
      </c>
      <c r="F378" s="90" t="str">
        <f aca="false">VLOOKUP(D378,IF(LEFT(D378,4)="PMPG",COMPOSIÇÕES!B$1:E$3713,'BANCO DE DADOS ABRIL SERV'!B$2:F$14097),3,0)</f>
        <v>UN</v>
      </c>
      <c r="G378" s="92" t="n">
        <v>14</v>
      </c>
      <c r="H378" s="93" t="n">
        <f aca="false">VLOOKUP(D378,IF(LEFT(D378,4)="PMPG",COMPOSIÇÕES!B$1:E$3713,'BANCO DE DADOS ABRIL SERV'!B$2:F$14097),4,0)</f>
        <v>19.02</v>
      </c>
      <c r="I378" s="94" t="n">
        <f aca="false">IF(M$2="OUTROS",TRUNC(H378*(1+G$7),2),ROUND(H378*(1+G$7),2))</f>
        <v>23.37</v>
      </c>
      <c r="J378" s="95" t="n">
        <f aca="false">IF(M$2="OUTROS",TRUNC(I378*G378,2),ROUND(I378*G378,2))</f>
        <v>327.18</v>
      </c>
      <c r="K378" s="80"/>
      <c r="M378" s="19"/>
      <c r="N378" s="19"/>
      <c r="O378" s="19"/>
      <c r="P378" s="19"/>
    </row>
    <row r="379" customFormat="false" ht="15" hidden="false" customHeight="false" outlineLevel="0" collapsed="false">
      <c r="B379" s="76"/>
      <c r="C379" s="89" t="s">
        <v>414</v>
      </c>
      <c r="D379" s="90" t="str">
        <f aca="false">'COMP. ELE'!B231</f>
        <v>PMPG ELE 014</v>
      </c>
      <c r="E379" s="91" t="str">
        <f aca="false">VLOOKUP(D379,IF(LEFT(D379,4)="PMPG",COMPOSIÇÕES!B$1:E$3713,'BANCO DE DADOS ABRIL SERV'!B$2:F$14097),2,0)</f>
        <v>TERMINAL OU CONECTOR DE PRESSAO - PARA CABO 70MM2 - FORNECIMENTO E INSTALACAO</v>
      </c>
      <c r="F379" s="90" t="str">
        <f aca="false">VLOOKUP(D379,IF(LEFT(D379,4)="PMPG",COMPOSIÇÕES!B$1:E$3713,'BANCO DE DADOS ABRIL SERV'!B$2:F$14097),3,0)</f>
        <v>UN</v>
      </c>
      <c r="G379" s="92" t="n">
        <v>24</v>
      </c>
      <c r="H379" s="93" t="n">
        <f aca="false">VLOOKUP(D379,IF(LEFT(D379,4)="PMPG",COMPOSIÇÕES!B$1:E$3713,'BANCO DE DADOS ABRIL SERV'!B$2:F$14097),4,0)</f>
        <v>20.86</v>
      </c>
      <c r="I379" s="94"/>
      <c r="J379" s="95"/>
      <c r="K379" s="80"/>
      <c r="M379" s="19"/>
      <c r="N379" s="19"/>
      <c r="O379" s="19"/>
      <c r="P379" s="19"/>
    </row>
    <row r="380" customFormat="false" ht="25.35" hidden="false" customHeight="false" outlineLevel="0" collapsed="false">
      <c r="B380" s="76"/>
      <c r="C380" s="89" t="s">
        <v>415</v>
      </c>
      <c r="D380" s="90" t="s">
        <v>416</v>
      </c>
      <c r="E380" s="91" t="str">
        <f aca="false">VLOOKUP(D380,IF(LEFT(D380,3)="AMM",COMPOSIÇÕES!B$1:E$3713,'BANCO DE DADOS ABRIL SERV'!B$2:F$14097),2,0)</f>
        <v>DUTO ESPIRAL FLEXIVEL SINGELO PEAD D=50MM(2") REVESTIDO COM PVC COM FIO GUIA DE ACO GALVANIZADO, LANCADO DIRETO NO SOLO, INCL CONEXOES</v>
      </c>
      <c r="F380" s="90" t="str">
        <f aca="false">VLOOKUP(D380,IF(LEFT(D380,3)="AMM",COMPOSIÇÕES!B$1:E$3713,'BANCO DE DADOS ABRIL SERV'!B$2:F$14097),3,0)</f>
        <v>M</v>
      </c>
      <c r="G380" s="92" t="n">
        <v>22</v>
      </c>
      <c r="H380" s="93" t="n">
        <f aca="false">VLOOKUP(D380,IF(LEFT(D380,3)="AMM",COMPOSIÇÕES!B$1:E$3713,'BANCO DE DADOS ABRIL SERV'!B$2:F$14097),4,0)</f>
        <v>23.42</v>
      </c>
      <c r="I380" s="94" t="n">
        <f aca="false">IF(M$2="OUTROS",TRUNC($H$380*(1+G$7),2),ROUND($H$380*(1+G$7),2))</f>
        <v>28.78</v>
      </c>
      <c r="J380" s="95" t="n">
        <f aca="false">IF(M$2="OUTROS",TRUNC($I$380*$G$380,2),ROUND($I$380*$G$380,2))</f>
        <v>633.16</v>
      </c>
      <c r="K380" s="80"/>
      <c r="M380" s="19"/>
      <c r="N380" s="19"/>
      <c r="O380" s="19"/>
      <c r="P380" s="19"/>
    </row>
    <row r="381" customFormat="false" ht="25.35" hidden="false" customHeight="false" outlineLevel="0" collapsed="false">
      <c r="B381" s="76"/>
      <c r="C381" s="89" t="s">
        <v>417</v>
      </c>
      <c r="D381" s="90" t="s">
        <v>418</v>
      </c>
      <c r="E381" s="91" t="str">
        <f aca="false">VLOOKUP(D381,IF(LEFT(D381,3)="AMM",COMPOSIÇÕES!B$1:E$3713,'BANCO DE DADOS ABRIL SERV'!B$2:F$14097),2,0)</f>
        <v>DUTO ESPIRAL FLEXIVEL SINGELO PEAD D=75MM(3") REVESTIDO COM PVC COM FIO GUIA DE ACO GALVANIZADO, LANCADO DIRETO NO SOLO, INCL CONEXOES</v>
      </c>
      <c r="F381" s="90" t="str">
        <f aca="false">VLOOKUP(D381,IF(LEFT(D381,3)="AMM",COMPOSIÇÕES!B$1:E$3713,'BANCO DE DADOS ABRIL SERV'!B$2:F$14097),3,0)</f>
        <v>M</v>
      </c>
      <c r="G381" s="92" t="n">
        <v>209</v>
      </c>
      <c r="H381" s="93" t="n">
        <f aca="false">VLOOKUP(D381,IF(LEFT(D381,3)="AMM",COMPOSIÇÕES!B$1:E$3713,'BANCO DE DADOS ABRIL SERV'!B$2:F$14097),4,0)</f>
        <v>36.45</v>
      </c>
      <c r="I381" s="94" t="n">
        <f aca="false">IF(M$2="OUTROS",TRUNC($H$381*(1+G$7),2),ROUND($H$381*(1+G$7),2))</f>
        <v>44.79</v>
      </c>
      <c r="J381" s="95" t="n">
        <f aca="false">IF(M$2="OUTROS",TRUNC($I$381*$G$381,2),ROUND($I$381*$G$381,2))</f>
        <v>9361.11</v>
      </c>
      <c r="K381" s="80"/>
      <c r="M381" s="19"/>
      <c r="N381" s="19"/>
      <c r="O381" s="19"/>
      <c r="P381" s="19"/>
    </row>
    <row r="382" customFormat="false" ht="25.35" hidden="false" customHeight="false" outlineLevel="0" collapsed="false">
      <c r="B382" s="76"/>
      <c r="C382" s="89" t="s">
        <v>419</v>
      </c>
      <c r="D382" s="90" t="str">
        <f aca="false">'COMP. ELE'!B240</f>
        <v>PMPG ELE 015</v>
      </c>
      <c r="E382" s="91" t="str">
        <f aca="false">VLOOKUP(D382,IF(LEFT(D382,4)="PMPG",COMPOSIÇÕES!B$1:E$3713,'BANCO DE DADOS ABRIL SERV'!B$2:F$14097),2,0)</f>
        <v>DUTO ESPIRAL FLEXÍVEL SINGELO PEAR (4") REVESTIDO COM PVC COM FIO GIUA DE AÇO GALVANIZADO, LANÇADO DIRETO NO SOLO, INCLUSO CONEXÕES</v>
      </c>
      <c r="F382" s="90" t="str">
        <f aca="false">VLOOKUP(D382,IF(LEFT(D382,4)="PMPG",COMPOSIÇÕES!B$1:E$3713,'BANCO DE DADOS ABRIL SERV'!B$2:F$14097),3,0)</f>
        <v>UN</v>
      </c>
      <c r="G382" s="92" t="n">
        <v>8</v>
      </c>
      <c r="H382" s="93" t="n">
        <f aca="false">VLOOKUP(D382,IF(LEFT(D382,4)="PMPG",COMPOSIÇÕES!B$1:E$3713,'BANCO DE DADOS ABRIL SERV'!B$2:F$14097),4,0)</f>
        <v>39.31</v>
      </c>
      <c r="I382" s="94" t="n">
        <f aca="false">IF(M$2="OUTROS",TRUNC(H382*(1+G$7),2),ROUND(H382*(1+G$7),2))</f>
        <v>48.3</v>
      </c>
      <c r="J382" s="95" t="n">
        <f aca="false">IF(M$2="OUTROS",TRUNC(I382*G382,2),ROUND(I382*G382,2))</f>
        <v>386.4</v>
      </c>
      <c r="K382" s="80"/>
      <c r="M382" s="19"/>
      <c r="N382" s="19"/>
      <c r="O382" s="19"/>
      <c r="P382" s="19"/>
    </row>
    <row r="383" customFormat="false" ht="25.35" hidden="false" customHeight="false" outlineLevel="0" collapsed="false">
      <c r="B383" s="76"/>
      <c r="C383" s="89" t="s">
        <v>420</v>
      </c>
      <c r="D383" s="90" t="n">
        <v>97893</v>
      </c>
      <c r="E383" s="91" t="str">
        <f aca="false">VLOOKUP(D383,IF(LEFT(D383,3)="AMM",COMPOSIÇÕES!B$1:E$3713,'BANCO DE DADOS ABRIL SERV'!B$2:F$14097),2,0)</f>
        <v>CAIXA ENTERRADA ELÉTRICA RETANGULAR, EM ALVENARIA COM BLOCOS DE CONCRETO, FUNDO COM BRITA, DIMENSÕES INTERNAS: 0,8X0,8X0,6 M. AF_05/2018</v>
      </c>
      <c r="F383" s="90" t="str">
        <f aca="false">VLOOKUP(D383,IF(LEFT(D383,3)="AMM",COMPOSIÇÕES!B$1:E$3713,'BANCO DE DADOS ABRIL SERV'!B$2:F$14097),3,0)</f>
        <v>UN</v>
      </c>
      <c r="G383" s="92" t="n">
        <v>15</v>
      </c>
      <c r="H383" s="93" t="n">
        <f aca="false">VLOOKUP(D383,IF(LEFT(D383,3)="AMM",COMPOSIÇÕES!B$1:E$3713,'BANCO DE DADOS ABRIL SERV'!B$2:F$14097),4,0)</f>
        <v>388.46</v>
      </c>
      <c r="I383" s="94" t="n">
        <f aca="false">IF(M$2="OUTROS",TRUNC($H$383*(1+G$7),2),ROUND($H$383*(1+G$7),2))</f>
        <v>477.34</v>
      </c>
      <c r="J383" s="95" t="n">
        <f aca="false">IF(M$2="OUTROS",TRUNC($I$383*$G$383,2),ROUND($I$383*$G$383,2))</f>
        <v>7160.1</v>
      </c>
      <c r="K383" s="80"/>
      <c r="M383" s="19"/>
      <c r="N383" s="19"/>
      <c r="O383" s="19"/>
      <c r="P383" s="19"/>
    </row>
    <row r="384" customFormat="false" ht="25.35" hidden="false" customHeight="false" outlineLevel="0" collapsed="false">
      <c r="B384" s="76"/>
      <c r="C384" s="89" t="s">
        <v>421</v>
      </c>
      <c r="D384" s="90" t="n">
        <v>97892</v>
      </c>
      <c r="E384" s="91" t="str">
        <f aca="false">VLOOKUP(D384,IF(LEFT(D384,3)="AMM",COMPOSIÇÕES!B$1:E$3713,'BANCO DE DADOS ABRIL SERV'!B$2:F$14097),2,0)</f>
        <v>CAIXA ENTERRADA ELÉTRICA RETANGULAR, EM ALVENARIA COM BLOCOS DE CONCRETO, FUNDO COM BRITA, DIMENSÕES INTERNAS: 0,6X0,6X0,6 M. AF_05/2018</v>
      </c>
      <c r="F384" s="90" t="str">
        <f aca="false">VLOOKUP(D384,IF(LEFT(D384,3)="AMM",COMPOSIÇÕES!B$1:E$3713,'BANCO DE DADOS ABRIL SERV'!B$2:F$14097),3,0)</f>
        <v>UN</v>
      </c>
      <c r="G384" s="92" t="n">
        <v>3</v>
      </c>
      <c r="H384" s="93" t="n">
        <f aca="false">VLOOKUP(D384,IF(LEFT(D384,3)="AMM",COMPOSIÇÕES!B$1:E$3713,'BANCO DE DADOS ABRIL SERV'!B$2:F$14097),4,0)</f>
        <v>285.02</v>
      </c>
      <c r="I384" s="94" t="n">
        <f aca="false">IF(M$2="OUTROS",TRUNC($H$384*(1+G$7),2),ROUND($H$384*(1+G$7),2))</f>
        <v>350.23</v>
      </c>
      <c r="J384" s="95" t="n">
        <f aca="false">IF(M$2="OUTROS",TRUNC($I$384*$G$384,2),ROUND($I$384*$G$384,2))</f>
        <v>1050.69</v>
      </c>
      <c r="K384" s="80" t="n">
        <v>7</v>
      </c>
      <c r="M384" s="19"/>
      <c r="N384" s="19"/>
      <c r="O384" s="19"/>
      <c r="P384" s="19"/>
    </row>
    <row r="385" customFormat="false" ht="25.35" hidden="false" customHeight="false" outlineLevel="0" collapsed="false">
      <c r="B385" s="76"/>
      <c r="C385" s="89" t="s">
        <v>422</v>
      </c>
      <c r="D385" s="90" t="n">
        <v>97891</v>
      </c>
      <c r="E385" s="91" t="str">
        <f aca="false">VLOOKUP(D385,IF(LEFT(D385,3)="AMM",COMPOSIÇÕES!B$1:E$3713,'BANCO DE DADOS ABRIL SERV'!B$2:F$14097),2,0)</f>
        <v>CAIXA ENTERRADA ELÉTRICA RETANGULAR, EM ALVENARIA COM BLOCOS DE CONCRETO, FUNDO COM BRITA, DIMENSÕES INTERNAS: 0,4X0,4X0,4 M. AF_05/2018</v>
      </c>
      <c r="F385" s="90" t="str">
        <f aca="false">VLOOKUP(D385,IF(LEFT(D385,3)="AMM",COMPOSIÇÕES!B$1:E$3713,'BANCO DE DADOS ABRIL SERV'!B$2:F$14097),3,0)</f>
        <v>UN</v>
      </c>
      <c r="G385" s="92" t="n">
        <v>3</v>
      </c>
      <c r="H385" s="93" t="n">
        <f aca="false">VLOOKUP(D385,IF(LEFT(D385,3)="AMM",COMPOSIÇÕES!B$1:E$3713,'BANCO DE DADOS ABRIL SERV'!B$2:F$14097),4,0)</f>
        <v>152.66</v>
      </c>
      <c r="I385" s="94" t="n">
        <f aca="false">IF(M$2="OUTROS",TRUNC($H$385*(1+G$7),2),ROUND($H$385*(1+G$7),2))</f>
        <v>187.59</v>
      </c>
      <c r="J385" s="95" t="n">
        <f aca="false">IF(M$2="OUTROS",TRUNC($I$385*$G$385,2),ROUND($I$385*$G$385,2))</f>
        <v>562.77</v>
      </c>
      <c r="K385" s="80"/>
      <c r="M385" s="19"/>
      <c r="N385" s="19"/>
      <c r="O385" s="19"/>
      <c r="P385" s="19"/>
    </row>
    <row r="386" customFormat="false" ht="15" hidden="false" customHeight="false" outlineLevel="0" collapsed="false">
      <c r="B386" s="76"/>
      <c r="C386" s="89" t="s">
        <v>423</v>
      </c>
      <c r="D386" s="90" t="n">
        <v>93358</v>
      </c>
      <c r="E386" s="91" t="str">
        <f aca="false">VLOOKUP(D386,IF(LEFT(D386,3)="AMM",COMPOSIÇÕES!B$1:E$3713,'BANCO DE DADOS ABRIL SERV'!B$2:F$14097),2,0)</f>
        <v>ESCAVAÇÃO MANUAL DE VALA COM PROFUNDIDADE MENOR OU IGUAL A 1,30 M. AF_03/2016</v>
      </c>
      <c r="F386" s="90" t="str">
        <f aca="false">VLOOKUP(D386,IF(LEFT(D386,3)="AMM",COMPOSIÇÕES!B$1:E$3713,'BANCO DE DADOS ABRIL SERV'!B$2:F$14097),3,0)</f>
        <v>M3</v>
      </c>
      <c r="G386" s="92" t="n">
        <v>16.15</v>
      </c>
      <c r="H386" s="93" t="n">
        <f aca="false">VLOOKUP(D386,IF(LEFT(D386,3)="AMM",COMPOSIÇÕES!B$1:E$3713,'BANCO DE DADOS ABRIL SERV'!B$2:F$14097),4,0)</f>
        <v>63.09</v>
      </c>
      <c r="I386" s="94" t="n">
        <f aca="false">IF(M$2="OUTROS",TRUNC($H$386*(1+G$7),2),ROUND($H$386*(1+G$7),2))</f>
        <v>77.52</v>
      </c>
      <c r="J386" s="95" t="n">
        <f aca="false">IF(M$2="OUTROS",TRUNC($I$386*$G$386,2),ROUND($I$386*$G$386,2))</f>
        <v>1251.95</v>
      </c>
      <c r="K386" s="80"/>
      <c r="M386" s="19"/>
      <c r="N386" s="19"/>
      <c r="O386" s="19"/>
      <c r="P386" s="19"/>
    </row>
    <row r="387" customFormat="false" ht="15" hidden="false" customHeight="false" outlineLevel="0" collapsed="false">
      <c r="B387" s="76"/>
      <c r="C387" s="81" t="s">
        <v>424</v>
      </c>
      <c r="D387" s="82" t="n">
        <v>93382</v>
      </c>
      <c r="E387" s="83" t="str">
        <f aca="false">VLOOKUP(D387,IF(LEFT(D387,3)="AMM",COMPOSIÇÕES!B$1:E$3713,'BANCO DE DADOS ABRIL SERV'!B$2:F$14097),2,0)</f>
        <v>REATERRO MANUAL DE VALAS COM COMPACTAÇÃO MECANIZADA. AF_04/2016</v>
      </c>
      <c r="F387" s="82" t="str">
        <f aca="false">VLOOKUP(D387,IF(LEFT(D387,3)="AMM",COMPOSIÇÕES!B$1:E$3713,'BANCO DE DADOS ABRIL SERV'!B$2:F$14097),3,0)</f>
        <v>M3</v>
      </c>
      <c r="G387" s="98" t="n">
        <v>16.15</v>
      </c>
      <c r="H387" s="84" t="n">
        <f aca="false">VLOOKUP(D387,IF(LEFT(D387,3)="AMM",COMPOSIÇÕES!B$1:E$3713,'BANCO DE DADOS ABRIL SERV'!B$2:F$14097),4,0)</f>
        <v>21.57</v>
      </c>
      <c r="I387" s="85" t="n">
        <f aca="false">IF(M$2="OUTROS",TRUNC($H$387*(1+G$7),2),ROUND($H$387*(1+G$7),2))</f>
        <v>26.51</v>
      </c>
      <c r="J387" s="86" t="n">
        <f aca="false">IF(M$2="OUTROS",TRUNC($I$387*$G$387,2),ROUND($I$387*$G$387,2))</f>
        <v>428.14</v>
      </c>
      <c r="K387" s="80"/>
      <c r="M387" s="19"/>
      <c r="N387" s="19"/>
      <c r="O387" s="19"/>
      <c r="P387" s="19"/>
    </row>
    <row r="388" s="71" customFormat="true" ht="15" hidden="false" customHeight="false" outlineLevel="0" collapsed="false">
      <c r="B388" s="72"/>
      <c r="C388" s="128"/>
      <c r="D388" s="128"/>
      <c r="E388" s="128"/>
      <c r="F388" s="128"/>
      <c r="G388" s="129"/>
      <c r="H388" s="130"/>
      <c r="I388" s="128"/>
      <c r="J388" s="128"/>
      <c r="K388" s="40"/>
      <c r="L388" s="7"/>
      <c r="M388" s="18"/>
      <c r="N388" s="18"/>
      <c r="O388" s="18"/>
      <c r="P388" s="18"/>
      <c r="Q388" s="7"/>
      <c r="R388" s="7"/>
      <c r="S388" s="7"/>
      <c r="T388" s="7"/>
      <c r="U388" s="7"/>
      <c r="V388" s="7"/>
      <c r="W388" s="7"/>
      <c r="X388" s="7"/>
      <c r="Y388" s="9"/>
      <c r="Z388" s="7"/>
      <c r="AA388" s="7"/>
    </row>
    <row r="389" customFormat="false" ht="15" hidden="false" customHeight="false" outlineLevel="0" collapsed="false">
      <c r="B389" s="76"/>
      <c r="C389" s="77" t="s">
        <v>425</v>
      </c>
      <c r="D389" s="131" t="s">
        <v>426</v>
      </c>
      <c r="E389" s="132"/>
      <c r="F389" s="133"/>
      <c r="G389" s="134"/>
      <c r="H389" s="135"/>
      <c r="I389" s="135"/>
      <c r="J389" s="79" t="n">
        <f aca="false">SUM($J$390:$J$420)</f>
        <v>43890.04</v>
      </c>
      <c r="K389" s="80"/>
      <c r="M389" s="19"/>
      <c r="N389" s="19"/>
      <c r="O389" s="19"/>
      <c r="P389" s="19"/>
    </row>
    <row r="390" s="139" customFormat="true" ht="25.35" hidden="false" customHeight="false" outlineLevel="0" collapsed="false">
      <c r="B390" s="140"/>
      <c r="C390" s="89" t="s">
        <v>427</v>
      </c>
      <c r="D390" s="90" t="s">
        <v>428</v>
      </c>
      <c r="E390" s="91" t="str">
        <f aca="false">VLOOKUP(D390,IF(LEFT(D390,3)="AMM",COMPOSIÇÕES!B$1:E$3713,'BANCO DE DADOS ABRIL SERV'!B$2:F$14097),2,0)</f>
        <v>EXTINTOR INCENDIO AGUA-PRESSURIZADA 10L INCL SUPORTE PAREDE CARGA     COMPLETA FORNECIMENTO E COLOCACAO</v>
      </c>
      <c r="F390" s="90" t="str">
        <f aca="false">VLOOKUP(D390,IF(LEFT(D390,3)="AMM",COMPOSIÇÕES!B$1:E$3713,'BANCO DE DADOS ABRIL SERV'!B$2:F$14097),3,0)</f>
        <v>UN</v>
      </c>
      <c r="G390" s="92" t="n">
        <v>10</v>
      </c>
      <c r="H390" s="93" t="n">
        <f aca="false">VLOOKUP(D390,IF(LEFT(D390,3)="AMM",COMPOSIÇÕES!B$1:E$3713,'BANCO DE DADOS ABRIL SERV'!B$2:F$14097),4,0)</f>
        <v>140.91</v>
      </c>
      <c r="I390" s="94" t="n">
        <f aca="false">IF(M$2="OUTROS",TRUNC($H$390*(1+G$7),2),ROUND($H$390*(1+G$7),2))</f>
        <v>173.15</v>
      </c>
      <c r="J390" s="95" t="n">
        <f aca="false">IF(M$2="OUTROS",TRUNC($I$390*$G$390,2),ROUND($I$390*$G$390,2))</f>
        <v>1731.5</v>
      </c>
      <c r="K390" s="40"/>
      <c r="L390" s="7"/>
      <c r="M390" s="18"/>
      <c r="N390" s="18"/>
      <c r="O390" s="18"/>
      <c r="P390" s="18"/>
      <c r="Q390" s="7"/>
      <c r="R390" s="7"/>
      <c r="S390" s="7"/>
      <c r="T390" s="7"/>
      <c r="U390" s="7"/>
      <c r="V390" s="7"/>
      <c r="W390" s="7"/>
      <c r="X390" s="7"/>
      <c r="Y390" s="9"/>
      <c r="Z390" s="7"/>
      <c r="AA390" s="7"/>
    </row>
    <row r="391" s="71" customFormat="true" ht="38.05" hidden="false" customHeight="false" outlineLevel="0" collapsed="false">
      <c r="B391" s="72"/>
      <c r="C391" s="89" t="s">
        <v>429</v>
      </c>
      <c r="D391" s="90" t="str">
        <f aca="false">'COMP. INC'!$B$126</f>
        <v>PMPG INC 008</v>
      </c>
      <c r="E391" s="91" t="str">
        <f aca="false">VLOOKUP(D391,IF(LEFT(D391,4)="PMPG",COMPOSIÇÕES!B$1:E$3713,'BANCO DE DADOS ABRIL SERV'!B$2:F$14097),2,0)</f>
        <v>FORNECIMENTO E INSTALAÇÃO DE PLACA DE SINALIZACAO DE SEGURANCA CONTRA INCENDIO, FOTOLUMINESCENTE, QUADRADA, *14 X 14* CM, EM PVC *2* MM ANTI-CHAMAS (SIMBOLOS, CORES E PICTOGRAMAS CONFORME NBR 13434)</v>
      </c>
      <c r="F391" s="90" t="str">
        <f aca="false">VLOOKUP(D391,IF(LEFT(D391,4)="PMPG",COMPOSIÇÕES!B$1:E$3713,'BANCO DE DADOS ABRIL SERV'!B$2:F$14097),3,0)</f>
        <v>UN</v>
      </c>
      <c r="G391" s="92" t="n">
        <v>31</v>
      </c>
      <c r="H391" s="93" t="n">
        <f aca="false">VLOOKUP(D391,IF(LEFT(D391,4)="PMPG",COMPOSIÇÕES!B$1:E$3713,'BANCO DE DADOS ABRIL SERV'!B$2:F$14097),4,0)</f>
        <v>10.3</v>
      </c>
      <c r="I391" s="94" t="n">
        <f aca="false">IF(M$2="OUTROS",TRUNC($H$391*(1+G$7),2),ROUND($H$391*(1+G$7),2))</f>
        <v>12.66</v>
      </c>
      <c r="J391" s="95" t="n">
        <f aca="false">IF(M$2="OUTROS",TRUNC($I$391*$G$391,2),ROUND($I$391*$G$391,2))</f>
        <v>392.46</v>
      </c>
      <c r="K391" s="40"/>
      <c r="L391" s="7"/>
      <c r="M391" s="18"/>
      <c r="N391" s="18"/>
      <c r="O391" s="18"/>
      <c r="P391" s="18"/>
      <c r="Q391" s="7"/>
      <c r="R391" s="7"/>
      <c r="S391" s="7"/>
      <c r="T391" s="7"/>
      <c r="U391" s="7"/>
      <c r="V391" s="7"/>
      <c r="W391" s="7"/>
      <c r="X391" s="7"/>
      <c r="Y391" s="9"/>
      <c r="Z391" s="7"/>
      <c r="AA391" s="7"/>
    </row>
    <row r="392" s="71" customFormat="true" ht="15" hidden="false" customHeight="false" outlineLevel="0" collapsed="false">
      <c r="B392" s="72"/>
      <c r="C392" s="89" t="s">
        <v>430</v>
      </c>
      <c r="D392" s="90" t="str">
        <f aca="false">'COMP. INC'!B295</f>
        <v>PMPG INC 020</v>
      </c>
      <c r="E392" s="91" t="str">
        <f aca="false">VLOOKUP(D392,IF(LEFT(D392,4)="PMPG",COMPOSIÇÕES!B$1:E$3713,'BANCO DE DADOS ABRIL SERV'!B$2:F$14097),2,0)</f>
        <v>EXTINTOR MANUAL DE PQS 6KG</v>
      </c>
      <c r="F392" s="90" t="str">
        <f aca="false">VLOOKUP(D392,IF(LEFT(D392,4)="PMPG",COMPOSIÇÕES!B$1:E$3713,'BANCO DE DADOS ABRIL SERV'!B$2:F$14097),3,0)</f>
        <v>UN</v>
      </c>
      <c r="G392" s="92" t="n">
        <v>5</v>
      </c>
      <c r="H392" s="93" t="n">
        <f aca="false">VLOOKUP(D392,IF(LEFT(D392,4)="PMPG",COMPOSIÇÕES!B$1:E$3713,'BANCO DE DADOS ABRIL SERV'!B$2:F$14097),4,0)</f>
        <v>151.79</v>
      </c>
      <c r="I392" s="94" t="n">
        <f aca="false">IF(M$2="OUTROS",TRUNC(H392*(1+G$7),2),ROUND(H392*(1+G$7),2))</f>
        <v>186.52</v>
      </c>
      <c r="J392" s="95" t="n">
        <f aca="false">IF(M$2="OUTROS",TRUNC(I392*G392,2),ROUND(I392*G392,2))</f>
        <v>932.6</v>
      </c>
      <c r="K392" s="40"/>
      <c r="L392" s="7"/>
      <c r="M392" s="18"/>
      <c r="N392" s="18"/>
      <c r="O392" s="18"/>
      <c r="P392" s="18"/>
      <c r="Q392" s="7"/>
      <c r="R392" s="7"/>
      <c r="S392" s="7"/>
      <c r="T392" s="7"/>
      <c r="U392" s="7"/>
      <c r="V392" s="7"/>
      <c r="W392" s="7"/>
      <c r="X392" s="7"/>
      <c r="Y392" s="9"/>
      <c r="Z392" s="7"/>
      <c r="AA392" s="7"/>
    </row>
    <row r="393" s="71" customFormat="true" ht="15" hidden="false" customHeight="false" outlineLevel="0" collapsed="false">
      <c r="B393" s="72"/>
      <c r="C393" s="89" t="s">
        <v>431</v>
      </c>
      <c r="D393" s="90" t="str">
        <f aca="false">'COMP. INC'!B305</f>
        <v>PMPG INC 021</v>
      </c>
      <c r="E393" s="91" t="str">
        <f aca="false">VLOOKUP(D393,IF(LEFT(D393,4)="PMPG",COMPOSIÇÕES!B$1:E$3713,'BANCO DE DADOS ABRIL SERV'!B$2:F$14097),2,0)</f>
        <v>EXTINTOR MANUAL DE PQS 12KG</v>
      </c>
      <c r="F393" s="90" t="str">
        <f aca="false">VLOOKUP(D393,IF(LEFT(D393,4)="PMPG",COMPOSIÇÕES!B$1:E$3713,'BANCO DE DADOS ABRIL SERV'!B$2:F$14097),3,0)</f>
        <v>UN</v>
      </c>
      <c r="G393" s="92" t="n">
        <v>2</v>
      </c>
      <c r="H393" s="93" t="n">
        <f aca="false">VLOOKUP(D393,IF(LEFT(D393,4)="PMPG",COMPOSIÇÕES!B$1:E$3713,'BANCO DE DADOS ABRIL SERV'!B$2:F$14097),4,0)</f>
        <v>205.85</v>
      </c>
      <c r="I393" s="94" t="n">
        <f aca="false">IF(M$2="OUTROS",TRUNC(H393*(1+G$7),2),ROUND(H393*(1+G$7),2))</f>
        <v>252.95</v>
      </c>
      <c r="J393" s="95" t="n">
        <f aca="false">IF(M$2="OUTROS",TRUNC(I393*G393,2),ROUND(I393*G393,2))</f>
        <v>505.9</v>
      </c>
      <c r="K393" s="40"/>
      <c r="L393" s="7"/>
      <c r="M393" s="18"/>
      <c r="N393" s="18"/>
      <c r="O393" s="18"/>
      <c r="P393" s="18"/>
      <c r="Q393" s="7"/>
      <c r="R393" s="7"/>
      <c r="S393" s="7"/>
      <c r="T393" s="7"/>
      <c r="U393" s="7"/>
      <c r="V393" s="7"/>
      <c r="W393" s="7"/>
      <c r="X393" s="7"/>
      <c r="Y393" s="9"/>
      <c r="Z393" s="7"/>
      <c r="AA393" s="7"/>
    </row>
    <row r="394" s="71" customFormat="true" ht="15" hidden="false" customHeight="false" outlineLevel="0" collapsed="false">
      <c r="B394" s="72"/>
      <c r="C394" s="89" t="s">
        <v>432</v>
      </c>
      <c r="D394" s="90" t="n">
        <v>72554</v>
      </c>
      <c r="E394" s="91" t="str">
        <f aca="false">VLOOKUP(D394,IF(LEFT(D394,4)="PMPG",COMPOSIÇÕES!B$1:E$3713,'BANCO DE DADOS ABRIL SERV'!B$2:F$14097),2,0)</f>
        <v>EXTINTOR DE CO2 6KG - FORNECIMENTO E INSTALACAO</v>
      </c>
      <c r="F394" s="90" t="str">
        <f aca="false">VLOOKUP(D394,IF(LEFT(D394,3)="AMM",COMPOSIÇÕES!B$1:E$3713,'BANCO DE DADOS ABRIL SERV'!B$2:F$14097),3,0)</f>
        <v>UN</v>
      </c>
      <c r="G394" s="92" t="n">
        <v>1</v>
      </c>
      <c r="H394" s="93" t="n">
        <f aca="false">VLOOKUP(D394,IF(LEFT(D394,4)="PMPG",COMPOSIÇÕES!B$1:E$3713,'BANCO DE DADOS ABRIL SERV'!B$2:F$14097),4,0)</f>
        <v>432.95</v>
      </c>
      <c r="I394" s="94" t="n">
        <f aca="false">IF(M$2="OUTROS",TRUNC(H394*(1+G$7),2),ROUND(H394*(1+G$7),2))</f>
        <v>532.01</v>
      </c>
      <c r="J394" s="95" t="n">
        <f aca="false">IF(M$2="OUTROS",TRUNC(I394*G394,2),ROUND(I394*G394,2))</f>
        <v>532.01</v>
      </c>
      <c r="K394" s="40"/>
      <c r="L394" s="7"/>
      <c r="M394" s="18"/>
      <c r="N394" s="18"/>
      <c r="O394" s="18"/>
      <c r="P394" s="18"/>
      <c r="Q394" s="7"/>
      <c r="R394" s="7"/>
      <c r="S394" s="7"/>
      <c r="T394" s="7"/>
      <c r="U394" s="7"/>
      <c r="V394" s="7"/>
      <c r="W394" s="7"/>
      <c r="X394" s="7"/>
      <c r="Y394" s="9"/>
      <c r="Z394" s="7"/>
      <c r="AA394" s="7"/>
    </row>
    <row r="395" s="71" customFormat="true" ht="38.05" hidden="false" customHeight="false" outlineLevel="0" collapsed="false">
      <c r="B395" s="72"/>
      <c r="C395" s="89" t="s">
        <v>433</v>
      </c>
      <c r="D395" s="90" t="str">
        <f aca="false">'COMP. INC'!$B$102</f>
        <v>PMPG INC 006</v>
      </c>
      <c r="E395" s="91" t="str">
        <f aca="false">VLOOKUP(D395,IF(LEFT(D395,4)="PMPG",COMPOSIÇÕES!B$1:E$3713,'BANCO DE DADOS ABRIL SERV'!B$2:F$14097),2,0)</f>
        <v>FORNECIMENTO E INSTALAÇÃO DE PLACA DE SINALIZACAO DE SEGURANCA CONTRA INCENDIO, FOTOLUMINESCENTE, RETANGULAR, *13 X 26* CM, EM PVC *2* MM ANTI-CHAMAS (SIMBOLOS, CORES E PICTOGRAMAS CONFORME NBR 13434)</v>
      </c>
      <c r="F395" s="90" t="str">
        <f aca="false">VLOOKUP(D395,IF(LEFT(D395,4)="PMPG",COMPOSIÇÕES!B$1:E$3713,'BANCO DE DADOS ABRIL SERV'!B$2:F$14097),3,0)</f>
        <v>UN</v>
      </c>
      <c r="G395" s="92" t="n">
        <v>44</v>
      </c>
      <c r="H395" s="93" t="n">
        <f aca="false">VLOOKUP(D395,IF(LEFT(D395,4)="PMPG",COMPOSIÇÕES!B$1:E$3713,'BANCO DE DADOS ABRIL SERV'!B$2:F$14097),4,0)</f>
        <v>15.09</v>
      </c>
      <c r="I395" s="94" t="n">
        <f aca="false">IF(M$2="OUTROS",TRUNC($H$395*(1+G$7),2),ROUND($H$395*(1+G$7),2))</f>
        <v>18.54</v>
      </c>
      <c r="J395" s="95" t="n">
        <f aca="false">IF(M$2="OUTROS",TRUNC($I$395*$G$395,2),ROUND($I$395*$G$395,2))</f>
        <v>815.76</v>
      </c>
      <c r="K395" s="40"/>
      <c r="L395" s="7"/>
      <c r="M395" s="18"/>
      <c r="N395" s="18"/>
      <c r="O395" s="18"/>
      <c r="P395" s="18"/>
      <c r="Q395" s="7"/>
      <c r="R395" s="7"/>
      <c r="S395" s="7"/>
      <c r="T395" s="7"/>
      <c r="U395" s="7"/>
      <c r="V395" s="7"/>
      <c r="W395" s="7"/>
      <c r="X395" s="7"/>
      <c r="Y395" s="9"/>
      <c r="Z395" s="7"/>
      <c r="AA395" s="7"/>
    </row>
    <row r="396" s="139" customFormat="true" ht="25.35" hidden="false" customHeight="false" outlineLevel="0" collapsed="false">
      <c r="B396" s="140"/>
      <c r="C396" s="89" t="s">
        <v>434</v>
      </c>
      <c r="D396" s="90" t="str">
        <f aca="false">'COMP. INC'!$B$68</f>
        <v>PMPG INC 004</v>
      </c>
      <c r="E396" s="91" t="str">
        <f aca="false">VLOOKUP(D396,IF(LEFT(D396,4)="PMPG",COMPOSIÇÕES!B$1:E$3713,'BANCO DE DADOS ABRIL SERV'!B$2:F$14097),2,0)</f>
        <v>FORNECIMENTO E INSTALAÇÃO DE ACIONADOR MANUAL SUPERVISIONADO (COM MARTELO) ILUMAC AM-C 2021 ACTUAL 49</v>
      </c>
      <c r="F396" s="90" t="str">
        <f aca="false">VLOOKUP(D396,IF(LEFT(D396,4)="PMPG",COMPOSIÇÕES!B$1:E$3713,'BANCO DE DADOS ABRIL SERV'!B$2:F$14097),3,0)</f>
        <v>UN</v>
      </c>
      <c r="G396" s="92" t="n">
        <v>6</v>
      </c>
      <c r="H396" s="93" t="n">
        <f aca="false">VLOOKUP(D396,IF(LEFT(D396,4)="PMPG",COMPOSIÇÕES!B$1:E$3713,'BANCO DE DADOS ABRIL SERV'!B$2:F$14097),4,0)</f>
        <v>63.55</v>
      </c>
      <c r="I396" s="94" t="n">
        <f aca="false">IF(M$2="OUTROS",TRUNC($H$396*(1+G$7),2),ROUND($H$396*(1+G$7),2))</f>
        <v>78.09</v>
      </c>
      <c r="J396" s="95" t="n">
        <f aca="false">IF(M$2="OUTROS",TRUNC($I$396*$G$396,2),ROUND($I$396*$G$396,2))</f>
        <v>468.54</v>
      </c>
      <c r="K396" s="40"/>
      <c r="L396" s="7"/>
      <c r="M396" s="18"/>
      <c r="N396" s="18"/>
      <c r="O396" s="18"/>
      <c r="P396" s="18"/>
      <c r="Q396" s="7"/>
      <c r="R396" s="7"/>
      <c r="S396" s="7"/>
      <c r="T396" s="7"/>
      <c r="U396" s="7"/>
      <c r="V396" s="7"/>
      <c r="W396" s="7"/>
      <c r="X396" s="7"/>
      <c r="Y396" s="9"/>
      <c r="Z396" s="7"/>
      <c r="AA396" s="7"/>
    </row>
    <row r="397" s="139" customFormat="true" ht="25.35" hidden="false" customHeight="false" outlineLevel="0" collapsed="false">
      <c r="B397" s="140"/>
      <c r="C397" s="89" t="s">
        <v>435</v>
      </c>
      <c r="D397" s="90" t="str">
        <f aca="false">'COMP. INC'!$B$16</f>
        <v>PMPG INC 001</v>
      </c>
      <c r="E397" s="91" t="str">
        <f aca="false">VLOOKUP(D397,IF(LEFT(D397,4)="PMPG",COMPOSIÇÕES!B$1:E$3713,'BANCO DE DADOS ABRIL SERV'!B$2:F$14097),2,0)</f>
        <v>FORNECIMENTO E INSTALAÇÃO DE CENTRAL DE ALARME SEM BATERIA 12 LAÇOS IPA12.24 ILUMAC 2007 ACTUAL 200</v>
      </c>
      <c r="F397" s="90" t="str">
        <f aca="false">VLOOKUP(D397,IF(LEFT(D397,4)="PMPG",COMPOSIÇÕES!B$1:E$3713,'BANCO DE DADOS ABRIL SERV'!B$2:F$14097),3,0)</f>
        <v>UN</v>
      </c>
      <c r="G397" s="92" t="n">
        <v>1</v>
      </c>
      <c r="H397" s="93" t="n">
        <f aca="false">VLOOKUP(D397,IF(LEFT(D397,4)="PMPG",COMPOSIÇÕES!B$1:E$3713,'BANCO DE DADOS ABRIL SERV'!B$2:F$14097),4,0)</f>
        <v>555.45</v>
      </c>
      <c r="I397" s="94" t="n">
        <f aca="false">IF(M$2="OUTROS",TRUNC($H$397*(1+G$7),2),ROUND($H$397*(1+G$7),2))</f>
        <v>682.54</v>
      </c>
      <c r="J397" s="95" t="n">
        <f aca="false">IF(M$2="OUTROS",TRUNC($I$397*$G$397,2),ROUND($I$397*$G$397,2))</f>
        <v>682.54</v>
      </c>
      <c r="K397" s="40"/>
      <c r="L397" s="7"/>
      <c r="M397" s="18"/>
      <c r="N397" s="18"/>
      <c r="O397" s="18"/>
      <c r="P397" s="18"/>
      <c r="Q397" s="7"/>
      <c r="R397" s="7"/>
      <c r="S397" s="7"/>
      <c r="T397" s="7"/>
      <c r="U397" s="7"/>
      <c r="V397" s="7"/>
      <c r="W397" s="7"/>
      <c r="X397" s="7"/>
      <c r="Y397" s="9"/>
      <c r="Z397" s="7"/>
      <c r="AA397" s="7"/>
    </row>
    <row r="398" s="139" customFormat="true" ht="15" hidden="false" customHeight="false" outlineLevel="0" collapsed="false">
      <c r="B398" s="140"/>
      <c r="C398" s="89" t="s">
        <v>436</v>
      </c>
      <c r="D398" s="90" t="str">
        <f aca="false">'COMP. INC'!$B$85</f>
        <v>PMPG INC 005</v>
      </c>
      <c r="E398" s="91" t="str">
        <f aca="false">VLOOKUP(D398,IF(LEFT(D398,4)="PMPG",COMPOSIÇÕES!B$1:E$3713,'BANCO DE DADOS ABRIL SERV'!B$2:F$14097),2,0)</f>
        <v>FORNECIMENTO E INSTALAÇÃO DE SIRENE ELETRONICA AUDIO-VISUAL BITONAL 24 V</v>
      </c>
      <c r="F398" s="90" t="str">
        <f aca="false">VLOOKUP(D398,IF(LEFT(D398,4)="PMPG",COMPOSIÇÕES!B$1:E$3713,'BANCO DE DADOS ABRIL SERV'!B$2:F$14097),3,0)</f>
        <v>UN</v>
      </c>
      <c r="G398" s="92" t="n">
        <v>6</v>
      </c>
      <c r="H398" s="93" t="n">
        <f aca="false">VLOOKUP(D398,IF(LEFT(D398,4)="PMPG",COMPOSIÇÕES!B$1:E$3713,'BANCO DE DADOS ABRIL SERV'!B$2:F$14097),4,0)</f>
        <v>74.41</v>
      </c>
      <c r="I398" s="94" t="n">
        <f aca="false">IF(M$2="OUTROS",TRUNC(H398*(1+G$7),2),ROUND(H398*(1+G$7),2))</f>
        <v>91.44</v>
      </c>
      <c r="J398" s="95" t="n">
        <f aca="false">IF(M$2="OUTROS",TRUNC(I398*G398,2),ROUND(I398*G398,2))</f>
        <v>548.64</v>
      </c>
      <c r="K398" s="40"/>
      <c r="L398" s="7"/>
      <c r="M398" s="18"/>
      <c r="N398" s="18"/>
      <c r="O398" s="18"/>
      <c r="P398" s="18"/>
      <c r="Q398" s="7"/>
      <c r="R398" s="7"/>
      <c r="S398" s="7"/>
      <c r="T398" s="7"/>
      <c r="U398" s="7"/>
      <c r="V398" s="7"/>
      <c r="W398" s="7"/>
      <c r="X398" s="7"/>
      <c r="Y398" s="9"/>
      <c r="Z398" s="7"/>
      <c r="AA398" s="7"/>
    </row>
    <row r="399" s="139" customFormat="true" ht="25.35" hidden="false" customHeight="false" outlineLevel="0" collapsed="false">
      <c r="B399" s="140"/>
      <c r="C399" s="89" t="s">
        <v>437</v>
      </c>
      <c r="D399" s="90" t="str">
        <f aca="false">'COMP. INC'!B51</f>
        <v>PMPG INC 003</v>
      </c>
      <c r="E399" s="91" t="str">
        <f aca="false">VLOOKUP(D399,IF(LEFT(D399,4)="PMPG",COMPOSIÇÕES!B$1:E$3713,'BANCO DE DADOS ABRIL SERV'!B$2:F$14097),2,0)</f>
        <v>FORNECIMENTO E INSTALAÇÃO DE BOTOEIRA PARA BOMBA (COM MARTELO) ILUMAC AM-B 2029 ACTUAL 53 </v>
      </c>
      <c r="F399" s="90" t="str">
        <f aca="false">VLOOKUP(D399,IF(LEFT(D399,4)="PMPG",COMPOSIÇÕES!B$1:E$3713,'BANCO DE DADOS ABRIL SERV'!B$2:F$14097),3,0)</f>
        <v>UN</v>
      </c>
      <c r="G399" s="92" t="n">
        <v>6</v>
      </c>
      <c r="H399" s="93" t="n">
        <f aca="false">VLOOKUP(D399,IF(LEFT(D399,4)="PMPG",COMPOSIÇÕES!B$1:E$3713,'BANCO DE DADOS ABRIL SERV'!B$2:F$14097),4,0)</f>
        <v>66.41</v>
      </c>
      <c r="I399" s="94" t="n">
        <f aca="false">IF(M$2="OUTROS",TRUNC(H399*(1+G$7),2),ROUND(H399*(1+G$7),2))</f>
        <v>81.6</v>
      </c>
      <c r="J399" s="95" t="n">
        <f aca="false">IF(M$2="OUTROS",TRUNC(I399*G399,2),ROUND(I399*G399,2))</f>
        <v>489.6</v>
      </c>
      <c r="K399" s="40"/>
      <c r="L399" s="7"/>
      <c r="M399" s="18"/>
      <c r="N399" s="18"/>
      <c r="O399" s="18"/>
      <c r="P399" s="18"/>
      <c r="Q399" s="7"/>
      <c r="R399" s="7"/>
      <c r="S399" s="7"/>
      <c r="T399" s="7"/>
      <c r="U399" s="7"/>
      <c r="V399" s="7"/>
      <c r="W399" s="7"/>
      <c r="X399" s="7"/>
      <c r="Y399" s="9"/>
      <c r="Z399" s="7"/>
      <c r="AA399" s="7"/>
    </row>
    <row r="400" s="139" customFormat="true" ht="15" hidden="false" customHeight="false" outlineLevel="0" collapsed="false">
      <c r="B400" s="140"/>
      <c r="C400" s="89" t="s">
        <v>438</v>
      </c>
      <c r="D400" s="90" t="str">
        <f aca="false">'COMP. INC'!$B$110</f>
        <v>PMPG INC 007</v>
      </c>
      <c r="E400" s="91" t="str">
        <f aca="false">VLOOKUP(D400,IF(LEFT(D400,4)="PMPG",COMPOSIÇÕES!B$1:E$3713,'BANCO DE DADOS ABRIL SERV'!B$2:F$14097),2,0)</f>
        <v>FORNECIMENTO E INSTALAÇÃO DE INC BATERIA SELADA P/ CENTRAL DE ALARME E DETECÇÃO 12V/1,3A</v>
      </c>
      <c r="F400" s="90" t="str">
        <f aca="false">VLOOKUP(D400,IF(LEFT(D400,4)="PMPG",COMPOSIÇÕES!B$1:E$3713,'BANCO DE DADOS ABRIL SERV'!B$2:F$14097),3,0)</f>
        <v>UN</v>
      </c>
      <c r="G400" s="92" t="n">
        <v>2</v>
      </c>
      <c r="H400" s="93" t="n">
        <f aca="false">VLOOKUP(D400,IF(LEFT(D400,4)="PMPG",COMPOSIÇÕES!B$1:E$3713,'BANCO DE DADOS ABRIL SERV'!B$2:F$14097),4,0)</f>
        <v>63.11</v>
      </c>
      <c r="I400" s="94" t="n">
        <f aca="false">IF(M$2="OUTROS",TRUNC(H400*(1+G$7),2),ROUND(H400*(1+G$7),2))</f>
        <v>77.55</v>
      </c>
      <c r="J400" s="95" t="n">
        <f aca="false">IF(M$2="OUTROS",TRUNC(I400*G400,2),ROUND(I400*G400,2))</f>
        <v>155.1</v>
      </c>
      <c r="K400" s="40"/>
      <c r="L400" s="7"/>
      <c r="M400" s="18"/>
      <c r="N400" s="18"/>
      <c r="O400" s="18"/>
      <c r="P400" s="18"/>
      <c r="Q400" s="7"/>
      <c r="R400" s="7"/>
      <c r="S400" s="7"/>
      <c r="T400" s="7"/>
      <c r="U400" s="7"/>
      <c r="V400" s="7"/>
      <c r="W400" s="7"/>
      <c r="X400" s="7"/>
      <c r="Y400" s="9"/>
      <c r="Z400" s="7"/>
      <c r="AA400" s="7"/>
    </row>
    <row r="401" s="71" customFormat="true" ht="15" hidden="false" customHeight="false" outlineLevel="0" collapsed="false">
      <c r="B401" s="72"/>
      <c r="C401" s="89" t="s">
        <v>439</v>
      </c>
      <c r="D401" s="90" t="str">
        <f aca="false">'COMP. INC'!B315</f>
        <v>PMPG INC 022</v>
      </c>
      <c r="E401" s="91" t="str">
        <f aca="false">VLOOKUP(D401,IF(LEFT(D401,4)="PMPG",COMPOSIÇÕES!B$1:E$3713,'BANCO DE DADOS ABRIL SERV'!B$2:F$14097),2,0)</f>
        <v>INSTALAÇÃO E FORNECIMENTO DE BOMBA BPI-21 R/F 2.1/2" (133MM) 4CV</v>
      </c>
      <c r="F401" s="90" t="str">
        <f aca="false">VLOOKUP(D401,IF(LEFT(D401,4)="PMPG",COMPOSIÇÕES!B$1:E$3713,'BANCO DE DADOS ABRIL SERV'!B$2:F$14097),3,0)</f>
        <v>UN</v>
      </c>
      <c r="G401" s="92" t="n">
        <v>1</v>
      </c>
      <c r="H401" s="93" t="n">
        <f aca="false">VLOOKUP(D401,IF(LEFT(D401,4)="PMPG",COMPOSIÇÕES!B$1:E$3713,'BANCO DE DADOS ABRIL SERV'!B$2:F$14097),4,0)</f>
        <v>3061.96</v>
      </c>
      <c r="I401" s="94" t="n">
        <f aca="false">IF(M$2="OUTROS",TRUNC(H401*(1+G$7),2),ROUND(H401*(1+G$7),2))</f>
        <v>3762.54</v>
      </c>
      <c r="J401" s="95" t="n">
        <f aca="false">IF(M$2="OUTROS",TRUNC(I401*G401,2),ROUND(I401*G401,2))</f>
        <v>3762.54</v>
      </c>
      <c r="K401" s="40"/>
      <c r="L401" s="7"/>
      <c r="M401" s="18"/>
      <c r="N401" s="18"/>
      <c r="O401" s="18"/>
      <c r="P401" s="18"/>
      <c r="Q401" s="7"/>
      <c r="R401" s="7"/>
      <c r="S401" s="7"/>
      <c r="T401" s="7"/>
      <c r="U401" s="7"/>
      <c r="V401" s="7"/>
      <c r="W401" s="7"/>
      <c r="X401" s="7"/>
      <c r="Y401" s="9"/>
      <c r="Z401" s="7"/>
      <c r="AA401" s="7"/>
    </row>
    <row r="402" s="71" customFormat="true" ht="38.05" hidden="false" customHeight="false" outlineLevel="0" collapsed="false">
      <c r="B402" s="72"/>
      <c r="C402" s="89" t="s">
        <v>440</v>
      </c>
      <c r="D402" s="141" t="n">
        <v>94473</v>
      </c>
      <c r="E402" s="91" t="str">
        <f aca="false">VLOOKUP(D402,IF(LEFT(D402,3)="AMM",COMPOSIÇÕES!B$1:E$3713,'BANCO DE DADOS ABRIL SERV'!B$2:F$14097),2,0)</f>
        <v>COTOVELO 90 GRAUS, EM FERRO GALVANIZADO, CONEXÃO ROSQUEADA, DN 65 (2 1/2), INSTALADO EM RESERVAÇÃO DE ÁGUA DE EDIFICAÇÃO QUE POSSUA RESERVATÓRIO DE FIBRA/FIBROCIMENTO  FORNECIMENTO E INSTALAÇÃO. AF_06/2016</v>
      </c>
      <c r="F402" s="90" t="str">
        <f aca="false">VLOOKUP(D402,IF(LEFT(D402,3)="AMM",COMPOSIÇÕES!B$1:E$3713,'BANCO DE DADOS ABRIL SERV'!B$2:F$14097),3,0)</f>
        <v>UN</v>
      </c>
      <c r="G402" s="92" t="n">
        <v>27</v>
      </c>
      <c r="H402" s="93" t="n">
        <f aca="false">VLOOKUP(D402,IF(LEFT(D402,3)="AMM",COMPOSIÇÕES!B$1:E$3713,'BANCO DE DADOS ABRIL SERV'!B$2:F$14097),4,0)</f>
        <v>60.67</v>
      </c>
      <c r="I402" s="94" t="n">
        <f aca="false">IF(M$2="OUTROS",TRUNC(H402*(1+G$7),2),ROUND(H402*(1+G$7),2))</f>
        <v>74.55</v>
      </c>
      <c r="J402" s="95" t="n">
        <f aca="false">IF(M$2="OUTROS",TRUNC(I402*G402,2),ROUND(I402*G402,2))</f>
        <v>2012.85</v>
      </c>
      <c r="K402" s="40"/>
      <c r="L402" s="7"/>
      <c r="M402" s="18"/>
      <c r="N402" s="18"/>
      <c r="O402" s="18"/>
      <c r="P402" s="18"/>
      <c r="Q402" s="7"/>
      <c r="R402" s="7"/>
      <c r="S402" s="7"/>
      <c r="T402" s="7"/>
      <c r="U402" s="7"/>
      <c r="V402" s="7"/>
      <c r="W402" s="7"/>
      <c r="X402" s="7"/>
      <c r="Y402" s="9"/>
      <c r="Z402" s="7"/>
      <c r="AA402" s="7"/>
    </row>
    <row r="403" s="71" customFormat="true" ht="25.35" hidden="false" customHeight="false" outlineLevel="0" collapsed="false">
      <c r="B403" s="72"/>
      <c r="C403" s="89" t="s">
        <v>441</v>
      </c>
      <c r="D403" s="90" t="n">
        <v>97436</v>
      </c>
      <c r="E403" s="91" t="str">
        <f aca="false">VLOOKUP(D403,IF(LEFT(D403,3)="AMM",COMPOSIÇÕES!B$1:E$3713,'BANCO DE DADOS ABRIL SERV'!B$2:F$14097),2,0)</f>
        <v>CURVA 90 GRAUS, EM AÇO, CONEXÃO RANHURADA, DN 65 (2 1/2), INSTALADO EM PRUMADAS - FORNECIMENTO E INSTALAÇÃO. AF_12/2015</v>
      </c>
      <c r="F403" s="90" t="str">
        <f aca="false">VLOOKUP(D403,IF(LEFT(D403,3)="AMM",COMPOSIÇÕES!B$1:E$3713,'BANCO DE DADOS ABRIL SERV'!B$2:F$14097),3,0)</f>
        <v>UN</v>
      </c>
      <c r="G403" s="92" t="n">
        <v>1</v>
      </c>
      <c r="H403" s="93" t="n">
        <f aca="false">VLOOKUP(D403,IF(LEFT(D403,3)="AMM",COMPOSIÇÕES!B$1:E$3713,'BANCO DE DADOS ABRIL SERV'!B$2:F$14097),4,0)</f>
        <v>70.44</v>
      </c>
      <c r="I403" s="94" t="n">
        <f aca="false">IF(M$2="OUTROS",TRUNC(H403*(1+G$7),2),ROUND(H403*(1+G$7),2))</f>
        <v>86.56</v>
      </c>
      <c r="J403" s="95" t="n">
        <f aca="false">IF(M$2="OUTROS",TRUNC(I403*G403,2),ROUND(I403*G403,2))</f>
        <v>86.56</v>
      </c>
      <c r="K403" s="40"/>
      <c r="L403" s="7"/>
      <c r="M403" s="18"/>
      <c r="N403" s="18"/>
      <c r="O403" s="18"/>
      <c r="P403" s="18"/>
      <c r="Q403" s="7"/>
      <c r="R403" s="7"/>
      <c r="S403" s="7"/>
      <c r="T403" s="7"/>
      <c r="U403" s="7"/>
      <c r="V403" s="7"/>
      <c r="W403" s="7"/>
      <c r="X403" s="7"/>
      <c r="Y403" s="9"/>
      <c r="Z403" s="7"/>
      <c r="AA403" s="7"/>
    </row>
    <row r="404" s="71" customFormat="true" ht="25.35" hidden="false" customHeight="false" outlineLevel="0" collapsed="false">
      <c r="B404" s="72"/>
      <c r="C404" s="89" t="s">
        <v>442</v>
      </c>
      <c r="D404" s="90" t="n">
        <v>92377</v>
      </c>
      <c r="E404" s="91" t="str">
        <f aca="false">VLOOKUP(D404,IF(LEFT(D404,3)="AMM",COMPOSIÇÕES!B$1:E$3713,'BANCO DE DADOS ABRIL SERV'!B$2:F$14097),2,0)</f>
        <v>NIPLE, EM FERRO GALVANIZADO, DN 65 (2 1/2"), CONEXÃO ROSQUEADA, INSTALADO EM REDE DE ALIMENTAÇÃO PARA HIDRANTE - FORNECIMENTO E INSTALAÇÃO. AF_12/2015</v>
      </c>
      <c r="F404" s="90" t="str">
        <f aca="false">VLOOKUP(D404,IF(LEFT(D404,3)="AMM",COMPOSIÇÕES!B$1:E$3713,'BANCO DE DADOS ABRIL SERV'!B$2:F$14097),3,0)</f>
        <v>UN</v>
      </c>
      <c r="G404" s="92" t="n">
        <v>3</v>
      </c>
      <c r="H404" s="93" t="n">
        <f aca="false">VLOOKUP(D404,IF(LEFT(D404,3)="AMM",COMPOSIÇÕES!B$1:E$3713,'BANCO DE DADOS ABRIL SERV'!B$2:F$14097),4,0)</f>
        <v>51.37</v>
      </c>
      <c r="I404" s="94" t="n">
        <f aca="false">IF(M$2="OUTROS",TRUNC(H404*(1+G$7),2),ROUND(H404*(1+G$7),2))</f>
        <v>63.12</v>
      </c>
      <c r="J404" s="95" t="n">
        <f aca="false">IF(M$2="OUTROS",TRUNC(I404*G404,2),ROUND(I404*G404,2))</f>
        <v>189.36</v>
      </c>
      <c r="K404" s="40"/>
      <c r="L404" s="7"/>
      <c r="M404" s="18"/>
      <c r="N404" s="18"/>
      <c r="O404" s="18"/>
      <c r="P404" s="18"/>
      <c r="Q404" s="7"/>
      <c r="R404" s="7"/>
      <c r="S404" s="7"/>
      <c r="T404" s="7"/>
      <c r="U404" s="7"/>
      <c r="V404" s="7"/>
      <c r="W404" s="7"/>
      <c r="X404" s="7"/>
      <c r="Y404" s="9"/>
      <c r="Z404" s="7"/>
      <c r="AA404" s="7"/>
    </row>
    <row r="405" s="139" customFormat="true" ht="25.35" hidden="false" customHeight="false" outlineLevel="0" collapsed="false">
      <c r="B405" s="140"/>
      <c r="C405" s="89" t="s">
        <v>443</v>
      </c>
      <c r="D405" s="90" t="n">
        <v>92367</v>
      </c>
      <c r="E405" s="91" t="str">
        <f aca="false">VLOOKUP(D405,IF(LEFT(D405,3)="AMM",COMPOSIÇÕES!B$1:E$3713,'BANCO DE DADOS ABRIL SERV'!B$2:F$14097),2,0)</f>
        <v>TUBO DE AÇO GALVANIZADO COM COSTURA, CLASSE MÉDIA, DN 65 (2 1/2"), CONEXÃO ROSQUEADA, INSTALADO EM REDE DE ALIMENTAÇÃO PARA HIDRANTE - FORNECIMENTO E INSTALAÇÃO. AF_12/2015</v>
      </c>
      <c r="F405" s="90" t="str">
        <f aca="false">VLOOKUP(D405,IF(LEFT(D405,3)="AMM",COMPOSIÇÕES!B$1:E$3713,'BANCO DE DADOS ABRIL SERV'!B$2:F$14097),3,0)</f>
        <v>M</v>
      </c>
      <c r="G405" s="92" t="n">
        <v>217.64</v>
      </c>
      <c r="H405" s="93" t="n">
        <f aca="false">VLOOKUP(D405,IF(LEFT(D405,3)="AMM",COMPOSIÇÕES!B$1:E$3713,'BANCO DE DADOS ABRIL SERV'!B$2:F$14097),4,0)</f>
        <v>66.71</v>
      </c>
      <c r="I405" s="94" t="n">
        <f aca="false">IF(M$2="OUTROS",TRUNC(H405*(1+G$7),2),ROUND(H405*(1+G$7),2))</f>
        <v>81.97</v>
      </c>
      <c r="J405" s="95" t="n">
        <f aca="false">IF(M$2="OUTROS",TRUNC(I405*G405,2),ROUND(I405*G405,2))</f>
        <v>17839.95</v>
      </c>
      <c r="K405" s="40"/>
      <c r="L405" s="7"/>
      <c r="M405" s="18"/>
      <c r="N405" s="18"/>
      <c r="O405" s="18"/>
      <c r="P405" s="18"/>
      <c r="Q405" s="7"/>
      <c r="R405" s="7"/>
      <c r="S405" s="7"/>
      <c r="T405" s="7"/>
      <c r="U405" s="7"/>
      <c r="V405" s="7"/>
      <c r="W405" s="7"/>
      <c r="X405" s="7"/>
      <c r="Y405" s="9"/>
      <c r="Z405" s="7"/>
      <c r="AA405" s="7"/>
    </row>
    <row r="406" s="139" customFormat="true" ht="25.35" hidden="false" customHeight="false" outlineLevel="0" collapsed="false">
      <c r="B406" s="140"/>
      <c r="C406" s="89" t="s">
        <v>444</v>
      </c>
      <c r="D406" s="90" t="n">
        <v>92357</v>
      </c>
      <c r="E406" s="91" t="str">
        <f aca="false">VLOOKUP(D406,IF(LEFT(D406,3)="AMM",COMPOSIÇÕES!B$1:E$3713,'BANCO DE DADOS ABRIL SERV'!B$2:F$14097),2,0)</f>
        <v>TÊ, EM FERRO GALVANIZADO, DN 65 (2 1/2"), CONEXÃO ROSQUEADA, INSTALADO EM PRUMADAS - FORNECIMENTO E INSTALAÇÃO. AF_12/2015</v>
      </c>
      <c r="F406" s="90" t="str">
        <f aca="false">VLOOKUP(D406,IF(LEFT(D406,3)="AMM",COMPOSIÇÕES!B$1:E$3713,'BANCO DE DADOS ABRIL SERV'!B$2:F$14097),3,0)</f>
        <v>UN</v>
      </c>
      <c r="G406" s="92" t="n">
        <v>2</v>
      </c>
      <c r="H406" s="93" t="n">
        <f aca="false">VLOOKUP(D406,IF(LEFT(D406,3)="AMM",COMPOSIÇÕES!B$1:E$3713,'BANCO DE DADOS ABRIL SERV'!B$2:F$14097),4,0)</f>
        <v>108.48</v>
      </c>
      <c r="I406" s="94" t="n">
        <f aca="false">IF(M$2="OUTROS",TRUNC(H406*(1+G$7),2),ROUND(H406*(1+G$7),2))</f>
        <v>133.3</v>
      </c>
      <c r="J406" s="95" t="n">
        <f aca="false">IF(M$2="OUTROS",TRUNC(I406*G406,2),ROUND(I406*G406,2))</f>
        <v>266.6</v>
      </c>
      <c r="K406" s="40"/>
      <c r="L406" s="7"/>
      <c r="M406" s="18"/>
      <c r="N406" s="18"/>
      <c r="O406" s="18"/>
      <c r="P406" s="18"/>
      <c r="Q406" s="7"/>
      <c r="R406" s="7"/>
      <c r="S406" s="7"/>
      <c r="T406" s="7"/>
      <c r="U406" s="7"/>
      <c r="V406" s="7"/>
      <c r="W406" s="7"/>
      <c r="X406" s="7"/>
      <c r="Y406" s="9"/>
      <c r="Z406" s="7"/>
      <c r="AA406" s="7"/>
    </row>
    <row r="407" s="139" customFormat="true" ht="25.35" hidden="false" customHeight="false" outlineLevel="0" collapsed="false">
      <c r="B407" s="140"/>
      <c r="C407" s="89" t="s">
        <v>445</v>
      </c>
      <c r="D407" s="90" t="n">
        <v>92896</v>
      </c>
      <c r="E407" s="91" t="str">
        <f aca="false">VLOOKUP(D407,IF(LEFT(D407,3)="AMM",COMPOSIÇÕES!B$1:E$3713,'BANCO DE DADOS ABRIL SERV'!B$2:F$14097),2,0)</f>
        <v>UNIÃO, EM FERRO GALVANIZADO, DN 65 (2 1/2"), CONEXÃO ROSQUEADA, INSTALADO EM REDE DE ALIMENTAÇÃO PARA HIDRANTE - FORNECIMENTO E INSTALAÇÃO. AF_12/2015</v>
      </c>
      <c r="F407" s="90" t="str">
        <f aca="false">VLOOKUP(D407,IF(LEFT(D407,3)="AMM",COMPOSIÇÕES!B$1:E$3713,'BANCO DE DADOS ABRIL SERV'!B$2:F$14097),3,0)</f>
        <v>UN</v>
      </c>
      <c r="G407" s="92" t="n">
        <v>2</v>
      </c>
      <c r="H407" s="93" t="n">
        <f aca="false">VLOOKUP(D407,IF(LEFT(D407,3)="AMM",COMPOSIÇÕES!B$1:E$3713,'BANCO DE DADOS ABRIL SERV'!B$2:F$14097),4,0)</f>
        <v>104.11</v>
      </c>
      <c r="I407" s="94" t="n">
        <f aca="false">IF(M$2="OUTROS",TRUNC(H407*(1+G$7),2),ROUND(H407*(1+G$7),2))</f>
        <v>127.93</v>
      </c>
      <c r="J407" s="95" t="n">
        <f aca="false">IF(M$2="OUTROS",TRUNC(I407*G407,2),ROUND(I407*G407,2))</f>
        <v>255.86</v>
      </c>
      <c r="K407" s="40"/>
      <c r="L407" s="7"/>
      <c r="M407" s="18"/>
      <c r="N407" s="18"/>
      <c r="O407" s="18"/>
      <c r="P407" s="18"/>
      <c r="Q407" s="7"/>
      <c r="R407" s="7"/>
      <c r="S407" s="7"/>
      <c r="T407" s="7"/>
      <c r="U407" s="7"/>
      <c r="V407" s="7"/>
      <c r="W407" s="7"/>
      <c r="X407" s="7"/>
      <c r="Y407" s="9"/>
      <c r="Z407" s="7"/>
      <c r="AA407" s="7"/>
    </row>
    <row r="408" s="139" customFormat="true" ht="15" hidden="false" customHeight="false" outlineLevel="0" collapsed="false">
      <c r="B408" s="140"/>
      <c r="C408" s="89" t="s">
        <v>446</v>
      </c>
      <c r="D408" s="90" t="n">
        <v>72288</v>
      </c>
      <c r="E408" s="91" t="str">
        <f aca="false">VLOOKUP(D408,IF(LEFT(D408,3)="AMM",COMPOSIÇÕES!B$1:E$3713,'BANCO DE DADOS ABRIL SERV'!B$2:F$14097),2,0)</f>
        <v>CAIXA DE INCÊNDIO 60X75X17CM - FORNECIMENTO E INSTALAÇÃO</v>
      </c>
      <c r="F408" s="90" t="str">
        <f aca="false">VLOOKUP(D408,IF(LEFT(D408,3)="AMM",COMPOSIÇÕES!B$1:E$3713,'BANCO DE DADOS ABRIL SERV'!B$2:F$14097),3,0)</f>
        <v>UN</v>
      </c>
      <c r="G408" s="92" t="n">
        <v>6</v>
      </c>
      <c r="H408" s="93" t="n">
        <f aca="false">VLOOKUP(D408,IF(LEFT(D408,3)="AMM",COMPOSIÇÕES!B$1:E$3713,'BANCO DE DADOS ABRIL SERV'!B$2:F$14097),4,0)</f>
        <v>261.26</v>
      </c>
      <c r="I408" s="94" t="n">
        <f aca="false">IF(M$2="OUTROS",TRUNC(H408*(1+G$7),2),ROUND(H408*(1+G$7),2))</f>
        <v>321.04</v>
      </c>
      <c r="J408" s="95" t="n">
        <f aca="false">IF(M$2="OUTROS",TRUNC(I408*G408,2),ROUND(I408*G408,2))</f>
        <v>1926.24</v>
      </c>
      <c r="K408" s="40"/>
      <c r="L408" s="7"/>
      <c r="M408" s="18"/>
      <c r="N408" s="18"/>
      <c r="O408" s="18"/>
      <c r="P408" s="18"/>
      <c r="Q408" s="7"/>
      <c r="R408" s="7"/>
      <c r="S408" s="7"/>
      <c r="T408" s="7"/>
      <c r="U408" s="7"/>
      <c r="V408" s="7"/>
      <c r="W408" s="7"/>
      <c r="X408" s="7"/>
      <c r="Y408" s="9"/>
      <c r="Z408" s="7"/>
      <c r="AA408" s="7"/>
    </row>
    <row r="409" s="139" customFormat="true" ht="25.35" hidden="false" customHeight="false" outlineLevel="0" collapsed="false">
      <c r="B409" s="140"/>
      <c r="C409" s="89" t="s">
        <v>447</v>
      </c>
      <c r="D409" s="90" t="n">
        <v>92346</v>
      </c>
      <c r="E409" s="91" t="str">
        <f aca="false">VLOOKUP(D409,IF(LEFT(D409,4)="PMPG",COMPOSIÇÕES!B$1:E$3713,'BANCO DE DADOS ABRIL SERV'!B$2:F$14097),2,0)</f>
        <v>NIPLE, EM FERRO GALVANIZADO, DN 65 (2 1/2"), CONEXÃO ROSQUEADA, INSTALADO EM PRUMADAS - FORNECIMENTO E INSTALAÇÃO. AF_12/2015</v>
      </c>
      <c r="F409" s="90" t="str">
        <f aca="false">VLOOKUP(D409,IF(LEFT(D409,4)="PMPG",COMPOSIÇÕES!B$1:E$3713,'BANCO DE DADOS ABRIL SERV'!B$2:F$14097),3,0)</f>
        <v>UN</v>
      </c>
      <c r="G409" s="92" t="n">
        <v>6</v>
      </c>
      <c r="H409" s="93" t="n">
        <f aca="false">VLOOKUP(D409,IF(LEFT(D409,4)="PMPG",COMPOSIÇÕES!B$1:E$3713,'BANCO DE DADOS ABRIL SERV'!B$2:F$14097),4,0)</f>
        <v>50.17</v>
      </c>
      <c r="I409" s="94" t="n">
        <f aca="false">IF(M$2="OUTROS",TRUNC($H$409*(1+G$7),2),ROUND($H$409*(1+G$7),2))</f>
        <v>61.65</v>
      </c>
      <c r="J409" s="95" t="n">
        <f aca="false">IF(M$2="OUTROS",TRUNC($I$409*$G$409,2),ROUND($I$409*$G$409,2))</f>
        <v>369.9</v>
      </c>
      <c r="K409" s="40"/>
      <c r="L409" s="7"/>
      <c r="M409" s="18"/>
      <c r="N409" s="18"/>
      <c r="O409" s="18"/>
      <c r="P409" s="18"/>
      <c r="Q409" s="7"/>
      <c r="R409" s="7"/>
      <c r="S409" s="7"/>
      <c r="T409" s="7"/>
      <c r="U409" s="7"/>
      <c r="V409" s="7"/>
      <c r="W409" s="7"/>
      <c r="X409" s="7"/>
      <c r="Y409" s="9"/>
      <c r="Z409" s="7"/>
      <c r="AA409" s="7"/>
    </row>
    <row r="410" s="139" customFormat="true" ht="25.35" hidden="false" customHeight="false" outlineLevel="0" collapsed="false">
      <c r="B410" s="140"/>
      <c r="C410" s="89" t="s">
        <v>448</v>
      </c>
      <c r="D410" s="90" t="s">
        <v>449</v>
      </c>
      <c r="E410" s="91" t="str">
        <f aca="false">VLOOKUP(D410,IF(LEFT(D410,4)="PMPG",COMPOSIÇÕES!B$1:E$3713,'BANCO DE DADOS ABRIL SERV'!B$2:F$14097),2,0)</f>
        <v>REGISTRO/VALVULA GLOBO ANGULAR 45 GRAUS EM LATAO PARA HIDRANTES DE INCÊNDIO PREDIAL DN 2.1/2, COM VOLANTE, CLASSE DE PRESSAO DE ATE 200 PSI - FORNECIMENTO E INSTALACAO</v>
      </c>
      <c r="F410" s="90" t="str">
        <f aca="false">VLOOKUP(D410,IF(LEFT(D410,4)="PMPG",COMPOSIÇÕES!B$1:E$3713,'BANCO DE DADOS ABRIL SERV'!B$2:F$14097),3,0)</f>
        <v>UN</v>
      </c>
      <c r="G410" s="92" t="n">
        <v>6</v>
      </c>
      <c r="H410" s="93" t="n">
        <f aca="false">VLOOKUP(D410,IF(LEFT(D410,4)="PMPG",COMPOSIÇÕES!B$1:E$3713,'BANCO DE DADOS ABRIL SERV'!B$2:F$14097),4,0)</f>
        <v>168.92</v>
      </c>
      <c r="I410" s="94" t="n">
        <f aca="false">IF(M$2="OUTROS",TRUNC($H$410*(1+G$7),2),ROUND($H$410*(1+G$7),2))</f>
        <v>207.57</v>
      </c>
      <c r="J410" s="95" t="n">
        <f aca="false">IF(M$2="OUTROS",TRUNC($I$410*$G$410,2),ROUND($I$410*$G$410,2))</f>
        <v>1245.42</v>
      </c>
      <c r="K410" s="40"/>
      <c r="L410" s="7"/>
      <c r="M410" s="18"/>
      <c r="N410" s="18"/>
      <c r="O410" s="18"/>
      <c r="P410" s="18"/>
      <c r="Q410" s="7"/>
      <c r="R410" s="7"/>
      <c r="S410" s="7"/>
      <c r="T410" s="7"/>
      <c r="U410" s="7"/>
      <c r="V410" s="7"/>
      <c r="W410" s="7"/>
      <c r="X410" s="7"/>
      <c r="Y410" s="9"/>
      <c r="Z410" s="7"/>
      <c r="AA410" s="7"/>
    </row>
    <row r="411" s="139" customFormat="true" ht="25.35" hidden="false" customHeight="false" outlineLevel="0" collapsed="false">
      <c r="B411" s="140"/>
      <c r="C411" s="89" t="s">
        <v>450</v>
      </c>
      <c r="D411" s="90" t="str">
        <f aca="false">'COMP. INC'!B134</f>
        <v>PMPG INC 009</v>
      </c>
      <c r="E411" s="91" t="str">
        <f aca="false">VLOOKUP(D411,IF(LEFT(D411,4)="PMPG",COMPOSIÇÕES!B$1:E$3713,'BANCO DE DADOS ABRIL SERV'!B$2:F$14097),2,0)</f>
        <v>FORNECIMENTO E INSTALAÇÃO DE ADAPTADOR STORZ PARA ENGATE RÁPIDO 2 1/2 X 1 1/2 COM TAMPÃO E CORRENTE (INCÊNDIO)</v>
      </c>
      <c r="F411" s="90" t="s">
        <v>451</v>
      </c>
      <c r="G411" s="92" t="n">
        <v>6</v>
      </c>
      <c r="H411" s="93" t="n">
        <f aca="false">VLOOKUP(D411,IF(LEFT(D411,4)="PMPG",COMPOSIÇÕES!B$1:E$3713,'BANCO DE DADOS ABRIL SERV'!B$2:F$14097),4,0)</f>
        <v>144.76</v>
      </c>
      <c r="I411" s="94" t="n">
        <f aca="false">IF(M$2="OUTROS",TRUNC($H$411*(1+G$7),2),ROUND($H$411*(1+G$7),2))</f>
        <v>177.88</v>
      </c>
      <c r="J411" s="95" t="n">
        <f aca="false">IF(M$2="OUTROS",TRUNC(I411*G411,2),ROUND(I411*G411,2))</f>
        <v>1067.28</v>
      </c>
      <c r="K411" s="40"/>
      <c r="L411" s="7"/>
      <c r="M411" s="18"/>
      <c r="N411" s="18"/>
      <c r="O411" s="18"/>
      <c r="P411" s="18"/>
      <c r="Q411" s="7"/>
      <c r="R411" s="7"/>
      <c r="S411" s="7"/>
      <c r="T411" s="7"/>
      <c r="U411" s="7"/>
      <c r="V411" s="7"/>
      <c r="W411" s="7"/>
      <c r="X411" s="7"/>
      <c r="Y411" s="9"/>
      <c r="Z411" s="7"/>
      <c r="AA411" s="7"/>
    </row>
    <row r="412" s="139" customFormat="true" ht="15" hidden="false" customHeight="false" outlineLevel="0" collapsed="false">
      <c r="B412" s="140"/>
      <c r="C412" s="89" t="s">
        <v>452</v>
      </c>
      <c r="D412" s="90" t="str">
        <f aca="false">'COMP. INC'!B145</f>
        <v>PMPG INC 010</v>
      </c>
      <c r="E412" s="91" t="s">
        <v>453</v>
      </c>
      <c r="F412" s="90" t="s">
        <v>451</v>
      </c>
      <c r="G412" s="92" t="n">
        <v>6</v>
      </c>
      <c r="H412" s="93" t="n">
        <f aca="false">VLOOKUP(D412,IF(LEFT(D412,4)="PMPG",COMPOSIÇÕES!B$1:E$3713,'BANCO DE DADOS ABRIL SERV'!B$2:F$14097),4,0)</f>
        <v>80.43</v>
      </c>
      <c r="I412" s="94" t="n">
        <f aca="false">IF(M$2="OUTROS",TRUNC(H412*(1+G$7),2),ROUND(H412*(1+G$7),2))</f>
        <v>98.83</v>
      </c>
      <c r="J412" s="95" t="n">
        <f aca="false">IF(M$2="OUTROS",TRUNC(I412*G412,2),ROUND(I412*G412,2))</f>
        <v>592.98</v>
      </c>
      <c r="K412" s="40"/>
      <c r="L412" s="7"/>
      <c r="M412" s="18"/>
      <c r="N412" s="18"/>
      <c r="O412" s="18"/>
      <c r="P412" s="18"/>
      <c r="Q412" s="7"/>
      <c r="R412" s="7"/>
      <c r="S412" s="7"/>
      <c r="T412" s="7"/>
      <c r="U412" s="7"/>
      <c r="V412" s="7"/>
      <c r="W412" s="7"/>
      <c r="X412" s="7"/>
      <c r="Y412" s="9"/>
      <c r="Z412" s="7"/>
      <c r="AA412" s="7"/>
    </row>
    <row r="413" s="139" customFormat="true" ht="25.35" hidden="false" customHeight="false" outlineLevel="0" collapsed="false">
      <c r="B413" s="140"/>
      <c r="C413" s="89" t="s">
        <v>454</v>
      </c>
      <c r="D413" s="90" t="str">
        <f aca="false">'COMP. INC'!B154</f>
        <v>PMPG INC 011</v>
      </c>
      <c r="E413" s="91" t="s">
        <v>455</v>
      </c>
      <c r="F413" s="90" t="s">
        <v>451</v>
      </c>
      <c r="G413" s="92" t="n">
        <v>12</v>
      </c>
      <c r="H413" s="93" t="n">
        <f aca="false">VLOOKUP(D413,IF(LEFT(D413,4)="PMPG",COMPOSIÇÕES!B$1:E$3713,'BANCO DE DADOS ABRIL SERV'!B$2:F$14097),4,0)</f>
        <v>59.15</v>
      </c>
      <c r="I413" s="94" t="n">
        <f aca="false">IF(M$2="OUTROS",TRUNC(H413*(1+G$7),2),ROUND(H413*(1+G$7),2))</f>
        <v>72.68</v>
      </c>
      <c r="J413" s="95" t="n">
        <f aca="false">IF(M$2="OUTROS",TRUNC(I413*G413,2),ROUND(I413*G413,2))</f>
        <v>872.16</v>
      </c>
      <c r="K413" s="40"/>
      <c r="L413" s="7"/>
      <c r="M413" s="18"/>
      <c r="N413" s="18"/>
      <c r="O413" s="18"/>
      <c r="P413" s="18"/>
      <c r="Q413" s="7"/>
      <c r="R413" s="7"/>
      <c r="S413" s="7"/>
      <c r="T413" s="7"/>
      <c r="U413" s="7"/>
      <c r="V413" s="7"/>
      <c r="W413" s="7"/>
      <c r="X413" s="7"/>
      <c r="Y413" s="9"/>
      <c r="Z413" s="7"/>
      <c r="AA413" s="7"/>
    </row>
    <row r="414" s="71" customFormat="true" ht="25.35" hidden="false" customHeight="false" outlineLevel="0" collapsed="false">
      <c r="B414" s="72"/>
      <c r="C414" s="89" t="s">
        <v>456</v>
      </c>
      <c r="D414" s="90" t="n">
        <v>92346</v>
      </c>
      <c r="E414" s="91" t="str">
        <f aca="false">VLOOKUP(D414,IF(LEFT(D414,4)="PMPG",COMPOSIÇÕES!B$1:E$3713,'BANCO DE DADOS ABRIL SERV'!B$2:F$14097),2,0)</f>
        <v>NIPLE, EM FERRO GALVANIZADO, DN 65 (2 1/2"), CONEXÃO ROSQUEADA, INSTALADO EM PRUMADAS - FORNECIMENTO E INSTALAÇÃO. AF_12/2015</v>
      </c>
      <c r="F414" s="90" t="str">
        <f aca="false">VLOOKUP(D414,IF(LEFT(D414,4)="PMPG",COMPOSIÇÕES!B$1:E$3713,'BANCO DE DADOS ABRIL SERV'!B$2:F$14097),3,0)</f>
        <v>UN</v>
      </c>
      <c r="G414" s="92" t="n">
        <v>6</v>
      </c>
      <c r="H414" s="93" t="n">
        <f aca="false">VLOOKUP(D414,IF(LEFT(D414,4)="PMPG",COMPOSIÇÕES!B$1:E$3713,'BANCO DE DADOS ABRIL SERV'!B$2:F$14097),4,0)</f>
        <v>50.17</v>
      </c>
      <c r="I414" s="94" t="n">
        <f aca="false">IF(M$2="OUTROS",TRUNC(H414*(1+G$7),2),ROUND(H414*(1+G$7),2))</f>
        <v>61.65</v>
      </c>
      <c r="J414" s="95" t="n">
        <f aca="false">IF(M$2="OUTROS",TRUNC(I414*G414,2),ROUND(I414*G414,2))</f>
        <v>369.9</v>
      </c>
      <c r="K414" s="40"/>
      <c r="L414" s="7"/>
      <c r="M414" s="18"/>
      <c r="N414" s="18"/>
      <c r="O414" s="18"/>
      <c r="P414" s="18"/>
      <c r="Q414" s="7"/>
      <c r="R414" s="7"/>
      <c r="S414" s="7"/>
      <c r="T414" s="7"/>
      <c r="U414" s="7"/>
      <c r="V414" s="7"/>
      <c r="W414" s="7"/>
      <c r="X414" s="7"/>
      <c r="Y414" s="9"/>
      <c r="Z414" s="7"/>
      <c r="AA414" s="7"/>
    </row>
    <row r="415" s="139" customFormat="true" ht="25.35" hidden="false" customHeight="false" outlineLevel="0" collapsed="false">
      <c r="B415" s="140"/>
      <c r="C415" s="89" t="s">
        <v>457</v>
      </c>
      <c r="D415" s="90" t="n">
        <v>99624</v>
      </c>
      <c r="E415" s="91" t="str">
        <f aca="false">VLOOKUP(D415,IF(LEFT(D415,4)="PMPG",COMPOSIÇÕES!B$1:E$3713,'BANCO DE DADOS ABRIL SERV'!B$2:F$14097),2,0)</f>
        <v>VÁLVULA DE RETENÇÃO HORIZONTAL, DE BRONZE, ROSCÁVEL, 2 1/2" - FORNECIMENTO E INSTALAÇÃO. AF_01/2019</v>
      </c>
      <c r="F415" s="90" t="str">
        <f aca="false">VLOOKUP(D415,IF(LEFT(D415,4)="PMPG",COMPOSIÇÕES!B$1:E$3713,'BANCO DE DADOS ABRIL SERV'!B$2:F$14097),3,0)</f>
        <v>UN</v>
      </c>
      <c r="G415" s="92" t="n">
        <v>1</v>
      </c>
      <c r="H415" s="93" t="n">
        <f aca="false">VLOOKUP(D415,IF(LEFT(D415,4)="PMPG",COMPOSIÇÕES!B$1:E$3713,'BANCO DE DADOS ABRIL SERV'!B$2:F$14097),4,0)</f>
        <v>252.05</v>
      </c>
      <c r="I415" s="94" t="n">
        <f aca="false">IF(M$2="OUTROS",TRUNC(H415*(1+G$7),2),ROUND(H415*(1+G$7),2))</f>
        <v>309.72</v>
      </c>
      <c r="J415" s="95" t="n">
        <f aca="false">IF(M$2="OUTROS",TRUNC(I415*G415,2),ROUND(I415*G415,2))</f>
        <v>309.72</v>
      </c>
      <c r="K415" s="40"/>
      <c r="L415" s="7"/>
      <c r="M415" s="18"/>
      <c r="N415" s="18"/>
      <c r="O415" s="18"/>
      <c r="P415" s="18"/>
      <c r="Q415" s="7"/>
      <c r="R415" s="7"/>
      <c r="S415" s="7"/>
      <c r="T415" s="7"/>
      <c r="U415" s="7"/>
      <c r="V415" s="7"/>
      <c r="W415" s="7"/>
      <c r="X415" s="7"/>
      <c r="Y415" s="9"/>
      <c r="Z415" s="7"/>
      <c r="AA415" s="7"/>
    </row>
    <row r="416" s="139" customFormat="true" ht="15" hidden="false" customHeight="false" outlineLevel="0" collapsed="false">
      <c r="B416" s="140"/>
      <c r="C416" s="89" t="s">
        <v>458</v>
      </c>
      <c r="D416" s="90" t="str">
        <f aca="false">'COMP. INC'!B174</f>
        <v>PMPG INC 012</v>
      </c>
      <c r="E416" s="91" t="str">
        <f aca="false">VLOOKUP(D416,IF(LEFT(D416,4)="PMPG",COMPOSIÇÕES!B$1:E$3713,'BANCO DE DADOS ABRIL SERV'!B$2:F$14097),2,0)</f>
        <v>FORNECIMENTO E INSTALAÇÃO DE REGISTRO GAVETA BRUTO, D = 65 MM (2 1/2)"</v>
      </c>
      <c r="F416" s="90" t="s">
        <v>451</v>
      </c>
      <c r="G416" s="92" t="n">
        <v>1</v>
      </c>
      <c r="H416" s="93" t="n">
        <f aca="false">VLOOKUP(D416,IF(LEFT(D416,4)="PMPG",COMPOSIÇÕES!B$1:E$3713,'BANCO DE DADOS ABRIL SERV'!B$2:F$14097),4,0)</f>
        <v>222.65</v>
      </c>
      <c r="I416" s="94" t="n">
        <f aca="false">IF(M$2="OUTROS",TRUNC(H416*(1+G$7),2),ROUND(H416*(1+G$7),2))</f>
        <v>273.59</v>
      </c>
      <c r="J416" s="95" t="n">
        <f aca="false">IF(M$2="OUTROS",TRUNC(I416*G416,2),ROUND(I416*G416,2))</f>
        <v>273.59</v>
      </c>
      <c r="K416" s="40"/>
      <c r="L416" s="7"/>
      <c r="M416" s="18"/>
      <c r="N416" s="18"/>
      <c r="O416" s="18"/>
      <c r="P416" s="18"/>
      <c r="Q416" s="7"/>
      <c r="R416" s="7"/>
      <c r="S416" s="7"/>
      <c r="T416" s="7"/>
      <c r="U416" s="7"/>
      <c r="V416" s="7"/>
      <c r="W416" s="7"/>
      <c r="X416" s="7"/>
      <c r="Y416" s="9"/>
      <c r="Z416" s="7"/>
      <c r="AA416" s="7"/>
    </row>
    <row r="417" s="139" customFormat="true" ht="25.35" hidden="false" customHeight="false" outlineLevel="0" collapsed="false">
      <c r="B417" s="140"/>
      <c r="C417" s="89" t="s">
        <v>459</v>
      </c>
      <c r="D417" s="90" t="str">
        <f aca="false">'COMP. INC'!B184</f>
        <v>PMPG INC 013</v>
      </c>
      <c r="E417" s="91" t="str">
        <f aca="false">VLOOKUP(D417,IF(LEFT(D417,4)="PMPG",COMPOSIÇÕES!B$1:E$3713,'BANCO DE DADOS ABRIL SERV'!B$2:F$14097),2,0)</f>
        <v>FORNECIMENTO E INSTALAÇÃO DE ADAPTADOR STORZ PARA ENGATE RAPIDO 2.1/2 COM TAMPÃO E CORRENTE</v>
      </c>
      <c r="F417" s="90" t="s">
        <v>451</v>
      </c>
      <c r="G417" s="92" t="n">
        <v>7</v>
      </c>
      <c r="H417" s="93" t="n">
        <f aca="false">VLOOKUP(D417,IF(LEFT(D417,4)="PMPG",COMPOSIÇÕES!B$1:E$3713,'BANCO DE DADOS ABRIL SERV'!B$2:F$14097),4,0)</f>
        <v>195.8</v>
      </c>
      <c r="I417" s="94" t="n">
        <f aca="false">IF(M$2="OUTROS",TRUNC(H417*(1+G$7),2),ROUND(H417*(1+G$7),2))</f>
        <v>240.6</v>
      </c>
      <c r="J417" s="95" t="n">
        <f aca="false">IF(M$2="OUTROS",TRUNC(I417*G417,2),ROUND(I417*G417,2))</f>
        <v>1684.2</v>
      </c>
      <c r="K417" s="40"/>
      <c r="L417" s="7"/>
      <c r="M417" s="18"/>
      <c r="N417" s="18"/>
      <c r="O417" s="18"/>
      <c r="P417" s="18"/>
      <c r="Q417" s="7"/>
      <c r="R417" s="7"/>
      <c r="S417" s="7"/>
      <c r="T417" s="7"/>
      <c r="U417" s="7"/>
      <c r="V417" s="7"/>
      <c r="W417" s="7"/>
      <c r="X417" s="7"/>
      <c r="Y417" s="9"/>
      <c r="Z417" s="7"/>
      <c r="AA417" s="7"/>
    </row>
    <row r="418" s="139" customFormat="true" ht="15" hidden="false" customHeight="false" outlineLevel="0" collapsed="false">
      <c r="B418" s="140"/>
      <c r="C418" s="89" t="s">
        <v>460</v>
      </c>
      <c r="D418" s="90" t="str">
        <f aca="false">'COMP. INC'!B174</f>
        <v>PMPG INC 012</v>
      </c>
      <c r="E418" s="91" t="str">
        <f aca="false">VLOOKUP(D418,IF(LEFT(D418,4)="PMPG",COMPOSIÇÕES!B$1:E$3713,'BANCO DE DADOS ABRIL SERV'!B$2:F$14097),2,0)</f>
        <v>FORNECIMENTO E INSTALAÇÃO DE REGISTRO GAVETA BRUTO, D = 65 MM (2 1/2)"</v>
      </c>
      <c r="F418" s="90" t="s">
        <v>451</v>
      </c>
      <c r="G418" s="92" t="n">
        <v>1</v>
      </c>
      <c r="H418" s="93" t="n">
        <f aca="false">VLOOKUP(D418,IF(LEFT(D418,4)="PMPG",COMPOSIÇÕES!B$1:E$3713,'BANCO DE DADOS ABRIL SERV'!B$2:F$14097),4,0)</f>
        <v>222.65</v>
      </c>
      <c r="I418" s="94" t="n">
        <f aca="false">IF(M$2="OUTROS",TRUNC(H418*(1+G$7),2),ROUND(H418*(1+G$7),2))</f>
        <v>273.59</v>
      </c>
      <c r="J418" s="95" t="n">
        <f aca="false">IF(M$2="OUTROS",TRUNC(I418*G418,2),ROUND(I418*G418,2))</f>
        <v>273.59</v>
      </c>
      <c r="K418" s="40"/>
      <c r="L418" s="7"/>
      <c r="M418" s="18"/>
      <c r="N418" s="18"/>
      <c r="O418" s="18"/>
      <c r="P418" s="18"/>
      <c r="Q418" s="7"/>
      <c r="R418" s="7"/>
      <c r="S418" s="7"/>
      <c r="T418" s="7"/>
      <c r="U418" s="7"/>
      <c r="V418" s="7"/>
      <c r="W418" s="7"/>
      <c r="X418" s="7"/>
      <c r="Y418" s="9"/>
      <c r="Z418" s="7"/>
      <c r="AA418" s="7"/>
    </row>
    <row r="419" s="139" customFormat="true" ht="15" hidden="false" customHeight="false" outlineLevel="0" collapsed="false">
      <c r="B419" s="140"/>
      <c r="C419" s="89" t="s">
        <v>461</v>
      </c>
      <c r="D419" s="90" t="str">
        <f aca="false">'COMP. INC'!B195</f>
        <v>PMPG INC 014</v>
      </c>
      <c r="E419" s="91" t="str">
        <f aca="false">VLOOKUP(D419,IF(LEFT(D419,4)="PMPG",COMPOSIÇÕES!B$1:E$3713,'BANCO DE DADOS ABRIL SERV'!B$2:F$14097),2,0)</f>
        <v>FORNECIMENTO E INSTALAÇÃO DE TAMPA DE FERRO  60 X 40 CM COM A INSCRIÇÃO INCÊNDIO</v>
      </c>
      <c r="F419" s="90" t="s">
        <v>451</v>
      </c>
      <c r="G419" s="92" t="n">
        <v>1</v>
      </c>
      <c r="H419" s="93" t="n">
        <f aca="false">VLOOKUP(D419,IF(LEFT(D419,4)="PMPG",COMPOSIÇÕES!B$1:E$3713,'BANCO DE DADOS ABRIL SERV'!B$2:F$14097),4,0)</f>
        <v>337.67</v>
      </c>
      <c r="I419" s="94" t="n">
        <f aca="false">IF(M$2="OUTROS",TRUNC(H419*(1+G$7),2),ROUND(H419*(1+G$7),2))</f>
        <v>414.93</v>
      </c>
      <c r="J419" s="95" t="n">
        <f aca="false">IF(M$2="OUTROS",TRUNC(I419*G419,2),ROUND(I419*G419,2))</f>
        <v>414.93</v>
      </c>
      <c r="K419" s="40"/>
      <c r="L419" s="7"/>
      <c r="M419" s="18"/>
      <c r="N419" s="18"/>
      <c r="O419" s="18"/>
      <c r="P419" s="18"/>
      <c r="Q419" s="7"/>
      <c r="R419" s="7"/>
      <c r="S419" s="7"/>
      <c r="T419" s="7"/>
      <c r="U419" s="7"/>
      <c r="V419" s="7"/>
      <c r="W419" s="7"/>
      <c r="X419" s="7"/>
      <c r="Y419" s="9"/>
      <c r="Z419" s="7"/>
      <c r="AA419" s="7"/>
    </row>
    <row r="420" s="139" customFormat="true" ht="15" hidden="false" customHeight="false" outlineLevel="0" collapsed="false">
      <c r="B420" s="140"/>
      <c r="C420" s="89" t="s">
        <v>462</v>
      </c>
      <c r="D420" s="90" t="str">
        <f aca="false">'COMP. INC'!B225</f>
        <v>PMPG INC 015</v>
      </c>
      <c r="E420" s="91" t="str">
        <f aca="false">VLOOKUP(D420,IF(LEFT(D420,4)="PMPG",COMPOSIÇÕES!B$1:E$3713,'BANCO DE DADOS ABRIL SERV'!B$2:F$14097),2,0)</f>
        <v>LUMINARIA DE EMERGENCIA 30 LEDS, POTENCIA 2 W, BATERIA DE LITIO, AUTONOMIA DE 6 CR</v>
      </c>
      <c r="F420" s="90" t="s">
        <v>451</v>
      </c>
      <c r="G420" s="92" t="n">
        <v>64</v>
      </c>
      <c r="H420" s="93" t="n">
        <f aca="false">VLOOKUP(D420,IF(LEFT(D420,4)="PMPG",COMPOSIÇÕES!B$1:E$3713,'BANCO DE DADOS ABRIL SERV'!B$2:F$14097),4,0)</f>
        <v>35.88</v>
      </c>
      <c r="I420" s="94" t="n">
        <f aca="false">IF(M$2="OUTROS",TRUNC(H420*(1+G$7),2),ROUND(H420*(1+G$7),2))</f>
        <v>44.09</v>
      </c>
      <c r="J420" s="95" t="n">
        <f aca="false">IF(M$2="OUTROS",TRUNC(I420*G420,2),ROUND(I420*G420,2))</f>
        <v>2821.76</v>
      </c>
      <c r="K420" s="40"/>
      <c r="L420" s="7"/>
      <c r="M420" s="18"/>
      <c r="N420" s="18"/>
      <c r="O420" s="18"/>
      <c r="P420" s="18"/>
      <c r="Q420" s="7"/>
      <c r="R420" s="7"/>
      <c r="S420" s="7"/>
      <c r="T420" s="7"/>
      <c r="U420" s="7"/>
      <c r="V420" s="7"/>
      <c r="W420" s="7"/>
      <c r="X420" s="7"/>
      <c r="Y420" s="9"/>
      <c r="Z420" s="7"/>
      <c r="AA420" s="7"/>
    </row>
    <row r="421" s="142" customFormat="true" ht="13.8" hidden="false" customHeight="false" outlineLevel="0" collapsed="false">
      <c r="B421" s="143"/>
      <c r="C421" s="144"/>
      <c r="D421" s="144"/>
      <c r="E421" s="144"/>
      <c r="F421" s="144"/>
      <c r="G421" s="145"/>
      <c r="H421" s="146"/>
      <c r="I421" s="144"/>
      <c r="J421" s="144"/>
      <c r="K421" s="147"/>
      <c r="L421" s="148"/>
      <c r="M421" s="148"/>
      <c r="N421" s="148"/>
      <c r="O421" s="148"/>
      <c r="P421" s="148"/>
      <c r="Q421" s="148"/>
      <c r="R421" s="148"/>
      <c r="S421" s="148"/>
      <c r="T421" s="148"/>
      <c r="U421" s="148"/>
      <c r="V421" s="148"/>
      <c r="W421" s="148"/>
      <c r="X421" s="148"/>
      <c r="Y421" s="149"/>
      <c r="Z421" s="148"/>
      <c r="AA421" s="148"/>
    </row>
    <row r="422" customFormat="false" ht="15" hidden="false" customHeight="false" outlineLevel="0" collapsed="false">
      <c r="C422" s="77" t="s">
        <v>463</v>
      </c>
      <c r="D422" s="78" t="s">
        <v>464</v>
      </c>
      <c r="E422" s="132"/>
      <c r="F422" s="133"/>
      <c r="G422" s="134"/>
      <c r="H422" s="135"/>
      <c r="I422" s="135"/>
      <c r="J422" s="79" t="n">
        <f aca="false">SUM($J$423:$J$436)</f>
        <v>58853.65</v>
      </c>
    </row>
    <row r="423" customFormat="false" ht="15" hidden="false" customHeight="false" outlineLevel="0" collapsed="false">
      <c r="C423" s="89" t="s">
        <v>465</v>
      </c>
      <c r="D423" s="90" t="str">
        <f aca="false">'COMP. SPDA '!B119</f>
        <v>PMPG SPDA 007</v>
      </c>
      <c r="E423" s="91" t="str">
        <f aca="false">VLOOKUP(D423,IF(LEFT(D423,4)="PMPG",COMPOSIÇÕES!B$1:E$3713,'BANCO DE DADOS ABRIL SERV'!B$2:F$14097),2,0)</f>
        <v>TERMINAL OU CONECTOR DE PRESSAO - PARA CABO 35MM2 - FORNECIMENTO E INSTALACAO</v>
      </c>
      <c r="F423" s="90" t="s">
        <v>451</v>
      </c>
      <c r="G423" s="92" t="n">
        <v>20</v>
      </c>
      <c r="H423" s="93" t="n">
        <f aca="false">VLOOKUP(D423,IF(LEFT(D423,4)="PMPG",COMPOSIÇÕES!B$1:E$3713,'BANCO DE DADOS ABRIL SERV'!B$2:F$14097),4,0)</f>
        <v>46.12</v>
      </c>
      <c r="I423" s="94" t="n">
        <f aca="false">IF(M$2="OUTROS",TRUNC(H423*(1+G$7),2),ROUND(H423*(1+G$7),2))</f>
        <v>56.67</v>
      </c>
      <c r="J423" s="95" t="n">
        <f aca="false">IF(M$2="OUTROS",TRUNC(I423*G423,2),ROUND(I423*G423,2))</f>
        <v>1133.4</v>
      </c>
    </row>
    <row r="424" customFormat="false" ht="15" hidden="false" customHeight="false" outlineLevel="0" collapsed="false">
      <c r="C424" s="89" t="s">
        <v>466</v>
      </c>
      <c r="D424" s="90" t="n">
        <v>72263</v>
      </c>
      <c r="E424" s="91" t="str">
        <f aca="false">VLOOKUP(D424,IF(LEFT(D424,3)="AMM",COMPOSIÇÕES!B$1:E$3713,'BANCO DE DADOS ABRIL SERV'!B$2:F$14097),2,0)</f>
        <v>TERMINAL OU CONECTOR DE PRESSAO - PARA CABO 50MM2 - FORNECIMENTO E INSTALACAO</v>
      </c>
      <c r="F424" s="90" t="str">
        <f aca="false">VLOOKUP(D424,IF(LEFT(D424,3)="AMM",COMPOSIÇÕES!B$1:E$3713,'BANCO DE DADOS ABRIL SERV'!B$2:F$14097),3,0)</f>
        <v>UN</v>
      </c>
      <c r="G424" s="92" t="n">
        <v>20</v>
      </c>
      <c r="H424" s="93" t="n">
        <f aca="false">VLOOKUP(D424,IF(LEFT(D424,3)="AMM",COMPOSIÇÕES!B$1:E$3713,'BANCO DE DADOS ABRIL SERV'!B$2:F$14097),4,0)</f>
        <v>20.67</v>
      </c>
      <c r="I424" s="94" t="n">
        <f aca="false">IF(M$2="OUTROS",TRUNC(H424*(1+G$7),2),ROUND(H424*(1+G$7),2))</f>
        <v>25.4</v>
      </c>
      <c r="J424" s="95" t="n">
        <f aca="false">IF(M$2="OUTROS",TRUNC(I424*G424,2),ROUND(I424*G424,2))</f>
        <v>508</v>
      </c>
    </row>
    <row r="425" customFormat="false" ht="15" hidden="false" customHeight="false" outlineLevel="0" collapsed="false">
      <c r="C425" s="89" t="s">
        <v>467</v>
      </c>
      <c r="D425" s="90" t="n">
        <v>72272</v>
      </c>
      <c r="E425" s="91" t="str">
        <f aca="false">VLOOKUP(D425,IF(LEFT(D425,3)="AMM",COMPOSIÇÕES!B$1:E$3713,'BANCO DE DADOS ABRIL SERV'!B$2:F$14097),2,0)</f>
        <v>CONECTOR PARAFUSO FENDIDO SPLIT-BOLT - PARA CABO DE 35MM2 - FORNECIMENTO E INSTALACAO</v>
      </c>
      <c r="F425" s="90" t="str">
        <f aca="false">VLOOKUP(D425,IF(LEFT(D425,3)="AMM",COMPOSIÇÕES!B$1:E$3713,'BANCO DE DADOS ABRIL SERV'!B$2:F$14097),3,0)</f>
        <v>UN</v>
      </c>
      <c r="G425" s="92" t="n">
        <v>50</v>
      </c>
      <c r="H425" s="93" t="n">
        <f aca="false">VLOOKUP(D425,IF(LEFT(D425,3)="AMM",COMPOSIÇÕES!B$1:E$3713,'BANCO DE DADOS ABRIL SERV'!B$2:F$14097),4,0)</f>
        <v>13.78</v>
      </c>
      <c r="I425" s="94" t="n">
        <f aca="false">IF(M$2="OUTROS",TRUNC(H425*(1+G$7),2),ROUND(H425*(1+G$7),2))</f>
        <v>16.93</v>
      </c>
      <c r="J425" s="95" t="n">
        <f aca="false">IF(M$2="OUTROS",TRUNC(I425*G425,2),ROUND(I425*G425,2))</f>
        <v>846.5</v>
      </c>
    </row>
    <row r="426" customFormat="false" ht="25.35" hidden="false" customHeight="false" outlineLevel="0" collapsed="false">
      <c r="C426" s="89" t="s">
        <v>468</v>
      </c>
      <c r="D426" s="90" t="n">
        <v>91872</v>
      </c>
      <c r="E426" s="91" t="str">
        <f aca="false">VLOOKUP(D426,IF(LEFT(D426,3)="AMM",COMPOSIÇÕES!B$1:E$3713,'BANCO DE DADOS ABRIL SERV'!B$2:F$14097),2,0)</f>
        <v>ELETRODUTO RÍGIDO ROSCÁVEL, PVC, DN 32 MM (1"), PARA CIRCUITOS TERMINAIS, INSTALADO EM PAREDE - FORNECIMENTO E INSTALAÇÃO. AF_12/2015</v>
      </c>
      <c r="F426" s="90" t="str">
        <f aca="false">VLOOKUP(D426,IF(LEFT(D426,3)="AMM",COMPOSIÇÕES!B$1:E$3713,'BANCO DE DADOS ABRIL SERV'!B$2:F$14097),3,0)</f>
        <v>M</v>
      </c>
      <c r="G426" s="92" t="n">
        <v>99</v>
      </c>
      <c r="H426" s="93" t="n">
        <f aca="false">VLOOKUP(D426,IF(LEFT(D426,3)="AMM",COMPOSIÇÕES!B$1:E$3713,'BANCO DE DADOS ABRIL SERV'!B$2:F$14097),4,0)</f>
        <v>10.73</v>
      </c>
      <c r="I426" s="94" t="n">
        <f aca="false">IF(M$2="OUTROS",TRUNC($H$426*(1+G$7),2),ROUND($H$426*(1+G$7),2))</f>
        <v>13.19</v>
      </c>
      <c r="J426" s="95" t="n">
        <f aca="false">IF(M$2="OUTROS",TRUNC($I$426*$G$426,2),ROUND($I$426*$G$426,2))</f>
        <v>1305.81</v>
      </c>
    </row>
    <row r="427" customFormat="false" ht="15" hidden="false" customHeight="false" outlineLevel="0" collapsed="false">
      <c r="C427" s="89" t="s">
        <v>469</v>
      </c>
      <c r="D427" s="90" t="str">
        <f aca="false">'COMP. SPDA '!B101</f>
        <v>PMPG SPDA 005</v>
      </c>
      <c r="E427" s="91" t="str">
        <f aca="false">VLOOKUP(D427,IF(LEFT(D427,4)="PMPG",COMPOSIÇÕES!B$1:E$3713,'BANCO DE DADOS ABRIL SERV'!B$2:F$14097),2,0)</f>
        <v>CABO DE COBRE NU 35MM2 - FORNECIMENTO E INSTALACAO</v>
      </c>
      <c r="F427" s="90" t="s">
        <v>470</v>
      </c>
      <c r="G427" s="92" t="n">
        <v>600</v>
      </c>
      <c r="H427" s="93" t="n">
        <f aca="false">VLOOKUP(D427,IF(LEFT(D427,4)="PMPG",COMPOSIÇÕES!B$1:E$3713,'BANCO DE DADOS ABRIL SERV'!B$2:F$14097),4,0)</f>
        <v>24.85</v>
      </c>
      <c r="I427" s="94" t="n">
        <f aca="false">IF(M$2="OUTROS",TRUNC(H427*(1+G$7),2),ROUND(H427*(1+G$7),2))</f>
        <v>30.54</v>
      </c>
      <c r="J427" s="95" t="n">
        <f aca="false">IF(M$2="OUTROS",TRUNC(I427*G427,2),ROUND(I427*G427,2))</f>
        <v>18324</v>
      </c>
    </row>
    <row r="428" customFormat="false" ht="15" hidden="false" customHeight="false" outlineLevel="0" collapsed="false">
      <c r="C428" s="89" t="s">
        <v>471</v>
      </c>
      <c r="D428" s="90" t="str">
        <f aca="false">'COMP. SPDA '!B110</f>
        <v>PMPG SPDA 006</v>
      </c>
      <c r="E428" s="91" t="str">
        <f aca="false">VLOOKUP(D428,IF(LEFT(D428,4)="PMPG",COMPOSIÇÕES!B$1:E$3713,'BANCO DE DADOS ABRIL SERV'!B$2:F$14097),2,0)</f>
        <v>CABO DE COBRE NU 50MM2 - FORNECIMENTO E INSTALACAO</v>
      </c>
      <c r="F428" s="90" t="s">
        <v>470</v>
      </c>
      <c r="G428" s="92" t="n">
        <v>700</v>
      </c>
      <c r="H428" s="93" t="n">
        <f aca="false">VLOOKUP(D428,IF(LEFT(D428,4)="PMPG",COMPOSIÇÕES!B$1:E$3713,'BANCO DE DADOS ABRIL SERV'!B$2:F$14097),4,0)</f>
        <v>35.27</v>
      </c>
      <c r="I428" s="94" t="n">
        <f aca="false">IF(M$2="OUTROS",TRUNC(H428*(1+G$7),2),ROUND(H428*(1+G$7),2))</f>
        <v>43.34</v>
      </c>
      <c r="J428" s="95" t="n">
        <f aca="false">IF(M$2="OUTROS",TRUNC(I428*G428,2),ROUND(I428*G428,2))</f>
        <v>30338</v>
      </c>
    </row>
    <row r="429" customFormat="false" ht="15" hidden="false" customHeight="false" outlineLevel="0" collapsed="false">
      <c r="C429" s="89" t="s">
        <v>472</v>
      </c>
      <c r="D429" s="90" t="n">
        <v>96985</v>
      </c>
      <c r="E429" s="91" t="str">
        <f aca="false">VLOOKUP(D429,IF(LEFT(D429,3)="AMM",COMPOSIÇÕES!B$1:E$3713,'BANCO DE DADOS ABRIL SERV'!B$2:F$14097),2,0)</f>
        <v>HASTE DE ATERRAMENTO 5/8  PARA SPDA - FORNECIMENTO E INSTALAÇÃO. AF_12/2017</v>
      </c>
      <c r="F429" s="90" t="str">
        <f aca="false">VLOOKUP(D429,IF(LEFT(D429,3)="AMM",COMPOSIÇÕES!B$1:E$3713,'BANCO DE DADOS ABRIL SERV'!B$2:F$14097),3,0)</f>
        <v>UN</v>
      </c>
      <c r="G429" s="92" t="n">
        <v>40</v>
      </c>
      <c r="H429" s="93" t="n">
        <f aca="false">VLOOKUP(D429,IF(LEFT(D429,3)="AMM",COMPOSIÇÕES!B$1:E$3713,'BANCO DE DADOS ABRIL SERV'!B$2:F$14097),4,0)</f>
        <v>41.68</v>
      </c>
      <c r="I429" s="94" t="n">
        <f aca="false">IF(M$2="OUTROS",TRUNC($H$429*(1+G$7),2),ROUND($H$429*(1+G$7),2))</f>
        <v>51.22</v>
      </c>
      <c r="J429" s="95" t="n">
        <f aca="false">IF(M$2="OUTROS",TRUNC($I$429*$G$429,2),ROUND($I$429*$G$429,2))</f>
        <v>2048.8</v>
      </c>
    </row>
    <row r="430" customFormat="false" ht="50.75" hidden="false" customHeight="false" outlineLevel="0" collapsed="false">
      <c r="C430" s="89" t="s">
        <v>473</v>
      </c>
      <c r="D430" s="90" t="n">
        <v>90105</v>
      </c>
      <c r="E430" s="91" t="str">
        <f aca="false">VLOOKUP(D430,IF(LEFT(D430,3)="AMM",COMPOSIÇÕES!B$1:E$3713,'BANCO DE DADOS ABRIL SERV'!B$2:F$14097),2,0)</f>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
      <c r="F430" s="90" t="str">
        <f aca="false">VLOOKUP(D430,IF(LEFT(D430,3)="AMM",COMPOSIÇÕES!B$1:E$3713,'BANCO DE DADOS ABRIL SERV'!B$2:F$14097),3,0)</f>
        <v>M3</v>
      </c>
      <c r="G430" s="92" t="n">
        <v>37.2</v>
      </c>
      <c r="H430" s="93" t="n">
        <f aca="false">VLOOKUP(D430,IF(LEFT(D430,3)="AMM",COMPOSIÇÕES!B$1:E$3713,'BANCO DE DADOS ABRIL SERV'!B$2:F$14097),4,0)</f>
        <v>5.9</v>
      </c>
      <c r="I430" s="94" t="n">
        <f aca="false">IF(M$2="OUTROS",TRUNC($H$430*(1+G$7),2),ROUND($H$430*(1+G$7),2))</f>
        <v>7.25</v>
      </c>
      <c r="J430" s="95" t="n">
        <f aca="false">IF(M$2="OUTROS",TRUNC($I$430*$G$430,2),ROUND($I$430*$G$430,2))</f>
        <v>269.7</v>
      </c>
    </row>
    <row r="431" customFormat="false" ht="38.05" hidden="false" customHeight="false" outlineLevel="0" collapsed="false">
      <c r="C431" s="89" t="s">
        <v>474</v>
      </c>
      <c r="D431" s="90" t="n">
        <v>93378</v>
      </c>
      <c r="E431" s="91" t="str">
        <f aca="false">VLOOKUP(D431,IF(LEFT(D431,3)="AMM",COMPOSIÇÕES!B$1:E$3713,'BANCO DE DADOS ABRIL SERV'!B$2:F$14097),2,0)</f>
        <v>REATERRO MECANIZADO DE VALA COM RETROESCAVADEIRA (CAPACIDADE DA CAÇAMBA DA RETRO: 0,26 M³ / POTÊNCIA: 88 HP), LARGURA ATÉ 0,8 M, PROFUNDIDADE ATÉ 1,5 M, COM SOLO DE 1ª CATEGORIA EM LOCAIS COM BAIXO NÍVEL DE INTERFERÊNCIA. AF_04/2016</v>
      </c>
      <c r="F431" s="90" t="str">
        <f aca="false">VLOOKUP(D431,IF(LEFT(D431,3)="AMM",COMPOSIÇÕES!B$1:E$3713,'BANCO DE DADOS ABRIL SERV'!B$2:F$14097),3,0)</f>
        <v>M3</v>
      </c>
      <c r="G431" s="92" t="n">
        <v>37.2</v>
      </c>
      <c r="H431" s="93" t="n">
        <f aca="false">VLOOKUP(D431,IF(LEFT(D431,3)="AMM",COMPOSIÇÕES!B$1:E$3713,'BANCO DE DADOS ABRIL SERV'!B$2:F$14097),4,0)</f>
        <v>14.91</v>
      </c>
      <c r="I431" s="94" t="n">
        <f aca="false">IF(M$2="OUTROS",TRUNC($H$431*(1+G$7),2),ROUND($H$431*(1+G$7),2))</f>
        <v>18.32</v>
      </c>
      <c r="J431" s="95" t="n">
        <f aca="false">IF(M$2="OUTROS",TRUNC($I$431*$G$431,2),ROUND($I$431*$G$431,2))</f>
        <v>681.5</v>
      </c>
    </row>
    <row r="432" customFormat="false" ht="15" hidden="false" customHeight="false" outlineLevel="0" collapsed="false">
      <c r="C432" s="89" t="s">
        <v>475</v>
      </c>
      <c r="D432" s="90" t="str">
        <f aca="false">'COMP. INC'!B234</f>
        <v>PMPG INC 016</v>
      </c>
      <c r="E432" s="91" t="str">
        <f aca="false">VLOOKUP(D432,IF(LEFT(D432,4)="PMPG",COMPOSIÇÕES!B$1:E$3713,'BANCO DE DADOS ABRIL SERV'!B$2:F$14097),2,0)</f>
        <v>ABRAÇADEIRA TIPO "D" COM CUNHA, DIÂMETRO 1"</v>
      </c>
      <c r="F432" s="90" t="s">
        <v>451</v>
      </c>
      <c r="G432" s="92" t="n">
        <v>132</v>
      </c>
      <c r="H432" s="93" t="n">
        <f aca="false">VLOOKUP(D432,IF(LEFT(D432,4)="PMPG",COMPOSIÇÕES!B$1:E$3713,'BANCO DE DADOS ABRIL SERV'!B$2:F$14097),4,0)</f>
        <v>5.04</v>
      </c>
      <c r="I432" s="94" t="n">
        <f aca="false">IF(M$2="OUTROS",TRUNC(H432*(1+G$7),2),ROUND(H432*(1+G$7),2))</f>
        <v>6.19</v>
      </c>
      <c r="J432" s="95" t="n">
        <f aca="false">IF(M$2="OUTROS",TRUNC(I432*G432,2),ROUND(I432*G432,2))</f>
        <v>817.08</v>
      </c>
    </row>
    <row r="433" customFormat="false" ht="25.35" hidden="false" customHeight="false" outlineLevel="0" collapsed="false">
      <c r="C433" s="89" t="s">
        <v>476</v>
      </c>
      <c r="D433" s="90" t="str">
        <f aca="false">'COMP. INC'!B243</f>
        <v>PMPG INC 017</v>
      </c>
      <c r="E433" s="91" t="str">
        <f aca="false">VLOOKUP(D433,IF(LEFT(D433,4)="PMPG",COMPOSIÇÕES!B$1:E$3713,'BANCO DE DADOS ABRIL SERV'!B$2:F$14097),2,0)</f>
        <v>FORNECIMENTO E INSTALAÇÃO DE CAIXA DE INSPEÇÃO TIPO SOLO EM PVC COM DIAMETRO 250MM, INCLUSIVE TAMPA EM AÇO GALVANIZADO REDONDA DE 250MM.</v>
      </c>
      <c r="F433" s="90" t="s">
        <v>451</v>
      </c>
      <c r="G433" s="92" t="n">
        <v>2</v>
      </c>
      <c r="H433" s="93" t="n">
        <f aca="false">VLOOKUP(D433,IF(LEFT(D433,4)="PMPG",COMPOSIÇÕES!B$1:E$3713,'BANCO DE DADOS ABRIL SERV'!B$2:F$14097),4,0)</f>
        <v>87.99</v>
      </c>
      <c r="I433" s="94" t="n">
        <f aca="false">IF(M$2="OUTROS",TRUNC(H433*(1+G$7),2),ROUND(H433*(1+G$7),2))</f>
        <v>108.12</v>
      </c>
      <c r="J433" s="95" t="n">
        <f aca="false">IF(M$2="OUTROS",TRUNC(I433*G433,2),ROUND(I433*G433,2))</f>
        <v>216.24</v>
      </c>
    </row>
    <row r="434" customFormat="false" ht="15" hidden="false" customHeight="false" outlineLevel="0" collapsed="false">
      <c r="C434" s="89" t="s">
        <v>477</v>
      </c>
      <c r="D434" s="90" t="str">
        <f aca="false">'COMP. SPDA '!B85</f>
        <v>PMPG SPDA 004</v>
      </c>
      <c r="E434" s="91" t="str">
        <f aca="false">VLOOKUP(D434,IF(LEFT(D434,4)="PMPG",COMPOSIÇÕES!B$1:E$3713,'BANCO DE DADOS ABRIL SERV'!B$2:F$14097),2,0)</f>
        <v>FORNECIMENTO E INSTALAÇÃO DE PRESILHA DE LATÃO 35MM²</v>
      </c>
      <c r="F434" s="90" t="s">
        <v>451</v>
      </c>
      <c r="G434" s="92" t="n">
        <v>532</v>
      </c>
      <c r="H434" s="93" t="n">
        <f aca="false">VLOOKUP(D434,IF(LEFT(D434,4)="PMPG",COMPOSIÇÕES!B$1:E$3713,'BANCO DE DADOS ABRIL SERV'!B$2:F$14097),4,0)</f>
        <v>1.77</v>
      </c>
      <c r="I434" s="94" t="n">
        <f aca="false">IF(M$2="OUTROS",TRUNC(H434*(1+G$7),2),ROUND(H434*(1+G$7),2))</f>
        <v>2.17</v>
      </c>
      <c r="J434" s="95" t="n">
        <f aca="false">IF(M$2="OUTROS",TRUNC(I434*G434,2),ROUND(I434*G434,2))</f>
        <v>1154.44</v>
      </c>
    </row>
    <row r="435" customFormat="false" ht="15" hidden="false" customHeight="false" outlineLevel="0" collapsed="false">
      <c r="C435" s="89" t="s">
        <v>478</v>
      </c>
      <c r="D435" s="150" t="str">
        <f aca="false">'COMP. INC'!B279</f>
        <v>PMPG INC 019</v>
      </c>
      <c r="E435" s="151" t="str">
        <f aca="false">VLOOKUP(D435,IF(LEFT(D435,4)="PMPG",COMPOSIÇÕES!B$1:E$3713,'BANCO DE DADOS ABRIL SERV'!B$2:F$14097),2,0)</f>
        <v>FORNECIMENTO E INSTALAÇÃO DE CAIXA DE EQUIPOTENCIALIZAÇÃO 20 X 20 X10 CM</v>
      </c>
      <c r="F435" s="150" t="s">
        <v>451</v>
      </c>
      <c r="G435" s="92" t="n">
        <v>1</v>
      </c>
      <c r="H435" s="152" t="n">
        <f aca="false">VLOOKUP(D435,IF(LEFT(D435,4)="PMPG",COMPOSIÇÕES!B$1:E$3713,'BANCO DE DADOS ABRIL SERV'!B$2:F$14097),4,0)</f>
        <v>395.43</v>
      </c>
      <c r="I435" s="153" t="n">
        <f aca="false">IF(M$2="OUTROS",TRUNC(H435*(1+G$7),2),ROUND(H435*(1+G$7),2))</f>
        <v>485.9</v>
      </c>
      <c r="J435" s="154" t="n">
        <f aca="false">IF(M$2="OUTROS",TRUNC(I435*G435,2),ROUND(I435*G435,2))</f>
        <v>485.9</v>
      </c>
    </row>
    <row r="436" customFormat="false" ht="15" hidden="false" customHeight="false" outlineLevel="0" collapsed="false">
      <c r="C436" s="89" t="s">
        <v>479</v>
      </c>
      <c r="D436" s="90" t="str">
        <f aca="false">'COMP. SPDA '!B50</f>
        <v>PMPG SPDA 003</v>
      </c>
      <c r="E436" s="91" t="s">
        <v>480</v>
      </c>
      <c r="F436" s="90" t="s">
        <v>470</v>
      </c>
      <c r="G436" s="92" t="n">
        <v>38</v>
      </c>
      <c r="H436" s="93" t="n">
        <f aca="false">VLOOKUP(D436,IF(LEFT(D436,4)="PMPG",COMPOSIÇÕES!B$1:E$3713,'BANCO DE DADOS ABRIL SERV'!B$2:F$14097),4,0)</f>
        <v>15.51</v>
      </c>
      <c r="I436" s="94" t="n">
        <f aca="false">IF(M$2="OUTROS",TRUNC(H436*(1+G$7),2),ROUND(H436*(1+G$7),2))</f>
        <v>19.06</v>
      </c>
      <c r="J436" s="117" t="n">
        <f aca="false">IF(M$2="OUTROS",TRUNC(I436*G436,2),ROUND(I436*G436,2))</f>
        <v>724.28</v>
      </c>
    </row>
    <row r="437" customFormat="false" ht="15" hidden="false" customHeight="false" outlineLevel="0" collapsed="false">
      <c r="C437" s="118"/>
      <c r="D437" s="119"/>
      <c r="E437" s="120"/>
      <c r="F437" s="119"/>
      <c r="G437" s="155"/>
      <c r="H437" s="121"/>
      <c r="I437" s="121"/>
      <c r="J437" s="122"/>
    </row>
    <row r="438" customFormat="false" ht="15" hidden="false" customHeight="false" outlineLevel="0" collapsed="false">
      <c r="C438" s="77" t="s">
        <v>481</v>
      </c>
      <c r="D438" s="137" t="s">
        <v>482</v>
      </c>
      <c r="E438" s="132"/>
      <c r="F438" s="133"/>
      <c r="G438" s="134"/>
      <c r="H438" s="135"/>
      <c r="I438" s="135"/>
      <c r="J438" s="79" t="n">
        <f aca="false">SUM($J$439:$J$452)</f>
        <v>32791.91</v>
      </c>
    </row>
    <row r="439" customFormat="false" ht="25.35" hidden="false" customHeight="false" outlineLevel="0" collapsed="false">
      <c r="C439" s="89" t="s">
        <v>483</v>
      </c>
      <c r="D439" s="90" t="n">
        <v>89446</v>
      </c>
      <c r="E439" s="91" t="str">
        <f aca="false">VLOOKUP(D439,IF(LEFT(D439,3)="AMM",COMPOSIÇÕES!B$1:E$3713,'BANCO DE DADOS ABRIL SERV'!B$2:F$14097),2,0)</f>
        <v>TUBO, PVC, SOLDÁVEL, DN 25MM, INSTALADO EM PRUMADA DE ÁGUA - FORNECIMENTO E INSTALAÇÃO. AF_12/2014</v>
      </c>
      <c r="F439" s="90" t="str">
        <f aca="false">VLOOKUP(D439,IF(LEFT(D439,3)="AMM",COMPOSIÇÕES!B$1:E$3713,'BANCO DE DADOS ABRIL SERV'!B$2:F$14097),3,0)</f>
        <v>M</v>
      </c>
      <c r="G439" s="92" t="n">
        <v>208</v>
      </c>
      <c r="H439" s="93" t="n">
        <f aca="false">VLOOKUP(D439,IF(LEFT(D439,3)="AMM",COMPOSIÇÕES!B$1:E$3713,'BANCO DE DADOS ABRIL SERV'!B$2:F$14097),4,0)</f>
        <v>3.21</v>
      </c>
      <c r="I439" s="94" t="n">
        <f aca="false">IF(M$2="OUTROS",TRUNC($H$439*(1+G$7),2),ROUND($H$439*(1+G$7),2))</f>
        <v>3.94</v>
      </c>
      <c r="J439" s="95" t="n">
        <f aca="false">IF(M$2="OUTROS",TRUNC($I$439*$G$439,2),ROUND($I$439*$G$439,2))</f>
        <v>819.52</v>
      </c>
    </row>
    <row r="440" customFormat="false" ht="25.35" hidden="false" customHeight="false" outlineLevel="0" collapsed="false">
      <c r="C440" s="89" t="s">
        <v>484</v>
      </c>
      <c r="D440" s="90" t="n">
        <v>89866</v>
      </c>
      <c r="E440" s="91" t="str">
        <f aca="false">VLOOKUP(D440,IF(LEFT(D440,3)="AMM",COMPOSIÇÕES!B$1:E$3713,'BANCO DE DADOS ABRIL SERV'!B$2:F$14097),2,0)</f>
        <v>JOELHO 90 GRAUS, PVC, SOLDÁVEL, DN 25MM, INSTALADO EM DRENO DE AR-CONDICIONADO - FORNECIMENTO E INSTALAÇÃO. AF_12/2014</v>
      </c>
      <c r="F440" s="90" t="str">
        <f aca="false">VLOOKUP(D440,IF(LEFT(D440,3)="AMM",COMPOSIÇÕES!B$1:E$3713,'BANCO DE DADOS ABRIL SERV'!B$2:F$14097),3,0)</f>
        <v>UN</v>
      </c>
      <c r="G440" s="92" t="n">
        <v>56</v>
      </c>
      <c r="H440" s="93" t="n">
        <f aca="false">VLOOKUP(D440,IF(LEFT(D440,3)="AMM",COMPOSIÇÕES!B$1:E$3713,'BANCO DE DADOS ABRIL SERV'!B$2:F$14097),4,0)</f>
        <v>3.89</v>
      </c>
      <c r="I440" s="94" t="n">
        <f aca="false">IF(M$2="OUTROS",TRUNC($H$440*(1+G$7),2),ROUND($H$440*(1+G$7),2))</f>
        <v>4.78</v>
      </c>
      <c r="J440" s="95" t="n">
        <f aca="false">IF(M$2="OUTROS",TRUNC($I$440*$G$440,2),ROUND($I$440*$G$440,2))</f>
        <v>267.68</v>
      </c>
      <c r="K440" s="7" t="s">
        <v>485</v>
      </c>
      <c r="L440" s="8" t="n">
        <f aca="false">$E$440=$K$440</f>
        <v>0</v>
      </c>
    </row>
    <row r="441" customFormat="false" ht="25.35" hidden="false" customHeight="false" outlineLevel="0" collapsed="false">
      <c r="C441" s="89" t="s">
        <v>486</v>
      </c>
      <c r="D441" s="90" t="n">
        <v>89869</v>
      </c>
      <c r="E441" s="91" t="str">
        <f aca="false">VLOOKUP(D441,IF(LEFT(D441,3)="AMM",COMPOSIÇÕES!B$1:E$3713,'BANCO DE DADOS ABRIL SERV'!B$2:F$14097),2,0)</f>
        <v>TE, PVC, SOLDÁVEL, DN 25MM, INSTALADO EM DRENO DE AR-CONDICIONADO - FORNECIMENTO E INSTALAÇÃO. AF_12/2014</v>
      </c>
      <c r="F441" s="90" t="str">
        <f aca="false">VLOOKUP(D441,IF(LEFT(D441,3)="AMM",COMPOSIÇÕES!B$1:E$3713,'BANCO DE DADOS ABRIL SERV'!B$2:F$14097),3,0)</f>
        <v>UN</v>
      </c>
      <c r="G441" s="92" t="n">
        <v>18</v>
      </c>
      <c r="H441" s="93" t="n">
        <f aca="false">VLOOKUP(D441,IF(LEFT(D441,3)="AMM",COMPOSIÇÕES!B$1:E$3713,'BANCO DE DADOS ABRIL SERV'!B$2:F$14097),4,0)</f>
        <v>6.29</v>
      </c>
      <c r="I441" s="94" t="n">
        <f aca="false">IF(M$2="OUTROS",TRUNC($H$441*(1+G$7),2),ROUND($H$441*(1+G$7),2))</f>
        <v>7.73</v>
      </c>
      <c r="J441" s="95" t="n">
        <f aca="false">IF(M$2="OUTROS",TRUNC($I$441*$G$441,2),ROUND($I$441*$G$441,2))</f>
        <v>139.14</v>
      </c>
      <c r="K441" s="7" t="s">
        <v>487</v>
      </c>
      <c r="L441" s="8" t="n">
        <f aca="false">$E$441=$K$441</f>
        <v>0</v>
      </c>
    </row>
    <row r="442" customFormat="false" ht="15" hidden="false" customHeight="false" outlineLevel="0" collapsed="false">
      <c r="C442" s="89" t="s">
        <v>488</v>
      </c>
      <c r="D442" s="90" t="n">
        <v>83671</v>
      </c>
      <c r="E442" s="91" t="str">
        <f aca="false">VLOOKUP(D442,IF(LEFT(D442,3)="AMM",COMPOSIÇÕES!B$1:E$3713,'BANCO DE DADOS ABRIL SERV'!B$2:F$14097),2,0)</f>
        <v>TUBO PVC DN 100 MM PARA DRENAGEM - FORNECIMENTO E INSTALACAO</v>
      </c>
      <c r="F442" s="90" t="str">
        <f aca="false">VLOOKUP(D442,IF(LEFT(D442,3)="AMM",COMPOSIÇÕES!B$1:E$3713,'BANCO DE DADOS ABRIL SERV'!B$2:F$14097),3,0)</f>
        <v>M</v>
      </c>
      <c r="G442" s="92" t="n">
        <v>204</v>
      </c>
      <c r="H442" s="93" t="n">
        <f aca="false">VLOOKUP(D442,IF(LEFT(D442,3)="AMM",COMPOSIÇÕES!B$1:E$3713,'BANCO DE DADOS ABRIL SERV'!B$2:F$14097),4,0)</f>
        <v>50.64</v>
      </c>
      <c r="I442" s="94" t="n">
        <f aca="false">IF(M$2="OUTROS",TRUNC($H$442*(1+G$7),2),ROUND($H$442*(1+G$7),2))</f>
        <v>62.23</v>
      </c>
      <c r="J442" s="95" t="n">
        <f aca="false">IF(M$2="OUTROS",TRUNC($I$442*$G$442,2),ROUND($I$442*$G$442,2))</f>
        <v>12694.92</v>
      </c>
      <c r="K442" s="7" t="s">
        <v>489</v>
      </c>
      <c r="L442" s="8" t="n">
        <f aca="false">$E$442=$K$442</f>
        <v>0</v>
      </c>
    </row>
    <row r="443" customFormat="false" ht="25.35" hidden="false" customHeight="false" outlineLevel="0" collapsed="false">
      <c r="C443" s="89" t="s">
        <v>490</v>
      </c>
      <c r="D443" s="90" t="n">
        <v>99250</v>
      </c>
      <c r="E443" s="91" t="str">
        <f aca="false">VLOOKUP(D443,IF(LEFT(D443,3)="AMM",COMPOSIÇÕES!B$1:E$3713,'BANCO DE DADOS ABRIL SERV'!B$2:F$14097),2,0)</f>
        <v>CAIXA ENTERRADA HIDRÁULICA RETANGULAR EM ALVENARIA COM TIJOLOS CERÂMICOS MACIÇOS, DIMENSÕES INTERNAS: 0,3X0,3X0,3 M PARA REDE DE DRENAGEM. AF_05/2018</v>
      </c>
      <c r="F443" s="90" t="str">
        <f aca="false">VLOOKUP(D443,IF(LEFT(D443,3)="AMM",COMPOSIÇÕES!B$1:E$3713,'BANCO DE DADOS ABRIL SERV'!B$2:F$14097),3,0)</f>
        <v>UN</v>
      </c>
      <c r="G443" s="92" t="n">
        <v>9</v>
      </c>
      <c r="H443" s="93" t="n">
        <f aca="false">VLOOKUP(D443,IF(LEFT(D443,3)="AMM",COMPOSIÇÕES!B$1:E$3713,'BANCO DE DADOS ABRIL SERV'!B$2:F$14097),4,0)</f>
        <v>136.74</v>
      </c>
      <c r="I443" s="94" t="n">
        <f aca="false">IF(M$2="OUTROS",TRUNC($H$443*(1+G$7),2),ROUND($H$443*(1+G$7),2))</f>
        <v>168.03</v>
      </c>
      <c r="J443" s="95" t="n">
        <f aca="false">IF(M$2="OUTROS",TRUNC($I$443*$G$443,2),ROUND($I$443*$G$443,2))</f>
        <v>1512.27</v>
      </c>
      <c r="K443" s="7" t="s">
        <v>491</v>
      </c>
      <c r="L443" s="8" t="n">
        <f aca="false">$E$443=$K$443</f>
        <v>0</v>
      </c>
    </row>
    <row r="444" customFormat="false" ht="25.35" hidden="false" customHeight="false" outlineLevel="0" collapsed="false">
      <c r="C444" s="89" t="s">
        <v>492</v>
      </c>
      <c r="D444" s="90" t="n">
        <v>99251</v>
      </c>
      <c r="E444" s="91" t="str">
        <f aca="false">VLOOKUP(D444,IF(LEFT(D444,3)="AMM",COMPOSIÇÕES!B$1:E$3713,'BANCO DE DADOS ABRIL SERV'!B$2:F$14097),2,0)</f>
        <v>CAIXA ENTERRADA HIDRÁULICA RETANGULAR EM ALVENARIA COM TIJOLOS CERÂMICOS MACIÇOS, DIMENSÕES INTERNAS: 0,4X0,4X0,4 M PARA REDE DE DRENAGEM. AF_05/2018</v>
      </c>
      <c r="F444" s="90" t="str">
        <f aca="false">VLOOKUP(D444,IF(LEFT(D444,3)="AMM",COMPOSIÇÕES!B$1:E$3713,'BANCO DE DADOS ABRIL SERV'!B$2:F$14097),3,0)</f>
        <v>UN</v>
      </c>
      <c r="G444" s="92" t="n">
        <v>5</v>
      </c>
      <c r="H444" s="93" t="n">
        <f aca="false">VLOOKUP(D444,IF(LEFT(D444,3)="AMM",COMPOSIÇÕES!B$1:E$3713,'BANCO DE DADOS ABRIL SERV'!B$2:F$14097),4,0)</f>
        <v>216.79</v>
      </c>
      <c r="I444" s="94" t="n">
        <f aca="false">IF(M$2="OUTROS",TRUNC($H$444*(1+G$7),2),ROUND($H$444*(1+G$7),2))</f>
        <v>266.39</v>
      </c>
      <c r="J444" s="95" t="n">
        <f aca="false">IF(M$2="OUTROS",TRUNC($I$444*$G$444,2),ROUND($I$444*$G$444,2))</f>
        <v>1331.95</v>
      </c>
      <c r="K444" s="7" t="s">
        <v>493</v>
      </c>
      <c r="L444" s="8" t="n">
        <f aca="false">$E$444=$K$444</f>
        <v>0</v>
      </c>
    </row>
    <row r="445" customFormat="false" ht="25.35" hidden="false" customHeight="false" outlineLevel="0" collapsed="false">
      <c r="C445" s="89" t="s">
        <v>494</v>
      </c>
      <c r="D445" s="90" t="n">
        <v>99253</v>
      </c>
      <c r="E445" s="91" t="str">
        <f aca="false">VLOOKUP(D445,IF(LEFT(D445,3)="AMM",COMPOSIÇÕES!B$1:E$3713,'BANCO DE DADOS ABRIL SERV'!B$2:F$14097),2,0)</f>
        <v>CAIXA ENTERRADA HIDRÁULICA RETANGULAR EM ALVENARIA COM TIJOLOS CERÂMICOS MACIÇOS, DIMENSÕES INTERNAS: 0,6X0,6X0,6 M PARA REDE DE DRENAGEM. AF_05/2018</v>
      </c>
      <c r="F445" s="90" t="str">
        <f aca="false">VLOOKUP(D445,IF(LEFT(D445,3)="AMM",COMPOSIÇÕES!B$1:E$3713,'BANCO DE DADOS ABRIL SERV'!B$2:F$14097),3,0)</f>
        <v>UN</v>
      </c>
      <c r="G445" s="92" t="n">
        <v>10</v>
      </c>
      <c r="H445" s="93" t="n">
        <f aca="false">VLOOKUP(D445,IF(LEFT(D445,3)="AMM",COMPOSIÇÕES!B$1:E$3713,'BANCO DE DADOS ABRIL SERV'!B$2:F$14097),4,0)</f>
        <v>426.23</v>
      </c>
      <c r="I445" s="94" t="n">
        <f aca="false">IF(M$2="OUTROS",TRUNC($H$445*(1+G$7),2),ROUND($H$445*(1+G$7),2))</f>
        <v>523.75</v>
      </c>
      <c r="J445" s="95" t="n">
        <f aca="false">IF(M$2="OUTROS",TRUNC($I$445*$G$445,2),ROUND($I$445*$G$445,2))</f>
        <v>5237.5</v>
      </c>
      <c r="K445" s="7" t="s">
        <v>495</v>
      </c>
      <c r="L445" s="8" t="n">
        <f aca="false">$E$445=$K$445</f>
        <v>0</v>
      </c>
    </row>
    <row r="446" customFormat="false" ht="15" hidden="false" customHeight="false" outlineLevel="0" collapsed="false">
      <c r="C446" s="89" t="s">
        <v>496</v>
      </c>
      <c r="D446" s="90" t="n">
        <v>93358</v>
      </c>
      <c r="E446" s="91" t="str">
        <f aca="false">VLOOKUP(D446,IF(LEFT(D446,3)="AMM",COMPOSIÇÕES!B$1:E$3713,'BANCO DE DADOS ABRIL SERV'!B$2:F$14097),2,0)</f>
        <v>ESCAVAÇÃO MANUAL DE VALA COM PROFUNDIDADE MENOR OU IGUAL A 1,30 M. AF_03/2016</v>
      </c>
      <c r="F446" s="90" t="str">
        <f aca="false">VLOOKUP(D446,IF(LEFT(D446,3)="AMM",COMPOSIÇÕES!B$1:E$3713,'BANCO DE DADOS ABRIL SERV'!B$2:F$14097),3,0)</f>
        <v>M3</v>
      </c>
      <c r="G446" s="92" t="n">
        <v>75.42</v>
      </c>
      <c r="H446" s="93" t="n">
        <f aca="false">VLOOKUP(D446,IF(LEFT(D446,3)="AMM",COMPOSIÇÕES!B$1:E$3713,'BANCO DE DADOS ABRIL SERV'!B$2:F$14097),4,0)</f>
        <v>63.09</v>
      </c>
      <c r="I446" s="94" t="n">
        <f aca="false">IF(M$2="OUTROS",TRUNC($H$446*(1+G$7),2),ROUND($H$446*(1+G$7),2))</f>
        <v>77.52</v>
      </c>
      <c r="J446" s="95" t="n">
        <f aca="false">IF(M$2="OUTROS",TRUNC($I$446*$G$446,2),ROUND($I$446*$G$446,2))</f>
        <v>5846.56</v>
      </c>
      <c r="K446" s="7" t="s">
        <v>497</v>
      </c>
      <c r="L446" s="8" t="n">
        <f aca="false">$E$446=$K$446</f>
        <v>0</v>
      </c>
    </row>
    <row r="447" customFormat="false" ht="15" hidden="false" customHeight="false" outlineLevel="0" collapsed="false">
      <c r="C447" s="89" t="s">
        <v>498</v>
      </c>
      <c r="D447" s="90" t="n">
        <v>96995</v>
      </c>
      <c r="E447" s="91" t="str">
        <f aca="false">VLOOKUP(D447,IF(LEFT(D447,3)="AMM",COMPOSIÇÕES!B$1:E$3713,'BANCO DE DADOS ABRIL SERV'!B$2:F$14097),2,0)</f>
        <v>REATERRO MANUAL APILOADO COM SOQUETE. AF_10/2017</v>
      </c>
      <c r="F447" s="90" t="str">
        <f aca="false">VLOOKUP(D447,IF(LEFT(D447,3)="AMM",COMPOSIÇÕES!B$1:E$3713,'BANCO DE DADOS ABRIL SERV'!B$2:F$14097),3,0)</f>
        <v>M3</v>
      </c>
      <c r="G447" s="92" t="n">
        <v>74</v>
      </c>
      <c r="H447" s="93" t="n">
        <f aca="false">VLOOKUP(D447,IF(LEFT(D447,3)="AMM",COMPOSIÇÕES!B$1:E$3713,'BANCO DE DADOS ABRIL SERV'!B$2:F$14097),4,0)</f>
        <v>38.25</v>
      </c>
      <c r="I447" s="94" t="n">
        <f aca="false">IF(M$2="OUTROS",TRUNC($H$447*(1+G$7),2),ROUND($H$447*(1+G$7),2))</f>
        <v>47</v>
      </c>
      <c r="J447" s="95" t="n">
        <f aca="false">IF(M$2="OUTROS",TRUNC($I$447*$G$447,2),ROUND($I$447*$G$447,2))</f>
        <v>3478</v>
      </c>
      <c r="K447" s="7" t="s">
        <v>499</v>
      </c>
      <c r="L447" s="8" t="n">
        <f aca="false">$E$447=$K$447</f>
        <v>0</v>
      </c>
    </row>
    <row r="448" customFormat="false" ht="25.35" hidden="false" customHeight="false" outlineLevel="0" collapsed="false">
      <c r="C448" s="89" t="s">
        <v>500</v>
      </c>
      <c r="D448" s="90" t="n">
        <v>94097</v>
      </c>
      <c r="E448" s="91" t="str">
        <f aca="false">VLOOKUP(D448,IF(LEFT(D448,3)="AMM",COMPOSIÇÕES!B$1:E$3713,'BANCO DE DADOS ABRIL SERV'!B$2:F$14097),2,0)</f>
        <v>PREPARO DE FUNDO DE VALA COM LARGURA MENOR QUE 1,5 M, EM LOCAL COM NÍVEL BAIXO DE INTERFERÊNCIA. AF_06/2016</v>
      </c>
      <c r="F448" s="90" t="str">
        <f aca="false">VLOOKUP(D448,IF(LEFT(D448,3)="AMM",COMPOSIÇÕES!B$1:E$3713,'BANCO DE DADOS ABRIL SERV'!B$2:F$14097),3,0)</f>
        <v>M2</v>
      </c>
      <c r="G448" s="92" t="n">
        <v>54.13</v>
      </c>
      <c r="H448" s="93" t="n">
        <f aca="false">VLOOKUP(D448,IF(LEFT(D448,3)="AMM",COMPOSIÇÕES!B$1:E$3713,'BANCO DE DADOS ABRIL SERV'!B$2:F$14097),4,0)</f>
        <v>4.64</v>
      </c>
      <c r="I448" s="94" t="n">
        <f aca="false">IF(M$2="OUTROS",TRUNC($H$448*(1+G$7),2),ROUND($H$448*(1+G$7),2))</f>
        <v>5.7</v>
      </c>
      <c r="J448" s="95" t="n">
        <f aca="false">IF(M$2="OUTROS",TRUNC($I$448*$G$448,2),ROUND($I$448*$G$448,2))</f>
        <v>308.54</v>
      </c>
      <c r="K448" s="7" t="s">
        <v>501</v>
      </c>
      <c r="L448" s="8" t="n">
        <f aca="false">$E$448=$K$448</f>
        <v>0</v>
      </c>
    </row>
    <row r="449" customFormat="false" ht="25.35" hidden="false" customHeight="false" outlineLevel="0" collapsed="false">
      <c r="C449" s="89" t="s">
        <v>502</v>
      </c>
      <c r="D449" s="90" t="n">
        <v>89578</v>
      </c>
      <c r="E449" s="91" t="str">
        <f aca="false">VLOOKUP(D449,IF(LEFT(D449,3)="AMM",COMPOSIÇÕES!B$1:E$3713,'BANCO DE DADOS ABRIL SERV'!B$2:F$14097),2,0)</f>
        <v>TUBO PVC, SÉRIE R, ÁGUA PLUVIAL, DN 100 MM, FORNECIDO E INSTALADO EM CONDUTORES VERTICAIS DE ÁGUAS PLUVIAIS. AF_12/2014</v>
      </c>
      <c r="F449" s="90" t="str">
        <f aca="false">VLOOKUP(D449,IF(LEFT(D449,3)="AMM",COMPOSIÇÕES!B$1:E$3713,'BANCO DE DADOS ABRIL SERV'!B$2:F$14097),3,0)</f>
        <v>M</v>
      </c>
      <c r="G449" s="92" t="n">
        <v>5</v>
      </c>
      <c r="H449" s="93" t="n">
        <f aca="false">VLOOKUP(D449,IF(LEFT(D449,3)="AMM",COMPOSIÇÕES!B$1:E$3713,'BANCO DE DADOS ABRIL SERV'!B$2:F$14097),4,0)</f>
        <v>27.33</v>
      </c>
      <c r="I449" s="94" t="n">
        <f aca="false">IF(M$2="OUTROS",TRUNC($H$449*(1+G$7),2),ROUND($H$449*(1+G$7),2))</f>
        <v>33.58</v>
      </c>
      <c r="J449" s="95" t="n">
        <f aca="false">IF(M$2="OUTROS",TRUNC($I$449*$G$449,2),ROUND($I$449*$G$449,2))</f>
        <v>167.9</v>
      </c>
      <c r="K449" s="7" t="s">
        <v>503</v>
      </c>
      <c r="L449" s="8" t="n">
        <f aca="false">$E$449=$K$449</f>
        <v>0</v>
      </c>
    </row>
    <row r="450" customFormat="false" ht="25.35" hidden="false" customHeight="false" outlineLevel="0" collapsed="false">
      <c r="C450" s="89" t="s">
        <v>504</v>
      </c>
      <c r="D450" s="90" t="n">
        <v>89580</v>
      </c>
      <c r="E450" s="91" t="str">
        <f aca="false">VLOOKUP(D450,IF(LEFT(D450,3)="AMM",COMPOSIÇÕES!B$1:E$3713,'BANCO DE DADOS ABRIL SERV'!B$2:F$14097),2,0)</f>
        <v>TUBO PVC, SÉRIE R, ÁGUA PLUVIAL, DN 150 MM, FORNECIDO E INSTALADO EM CONDUTORES VERTICAIS DE ÁGUAS PLUVIAIS. AF_12/2014</v>
      </c>
      <c r="F450" s="90" t="str">
        <f aca="false">VLOOKUP(D450,IF(LEFT(D450,3)="AMM",COMPOSIÇÕES!B$1:E$3713,'BANCO DE DADOS ABRIL SERV'!B$2:F$14097),3,0)</f>
        <v>M</v>
      </c>
      <c r="G450" s="92" t="n">
        <v>5</v>
      </c>
      <c r="H450" s="93" t="n">
        <f aca="false">VLOOKUP(D450,IF(LEFT(D450,3)="AMM",COMPOSIÇÕES!B$1:E$3713,'BANCO DE DADOS ABRIL SERV'!B$2:F$14097),4,0)</f>
        <v>53.39</v>
      </c>
      <c r="I450" s="94" t="n">
        <f aca="false">IF(M$2="OUTROS",TRUNC($H$450*(1+G$7),2),ROUND($H$450*(1+G$7),2))</f>
        <v>65.61</v>
      </c>
      <c r="J450" s="95" t="n">
        <f aca="false">IF(M$2="OUTROS",TRUNC($I$450*$G$450,2),ROUND($I$450*$G$450,2))</f>
        <v>328.05</v>
      </c>
      <c r="K450" s="7" t="s">
        <v>505</v>
      </c>
      <c r="L450" s="8" t="n">
        <f aca="false">$E$450=$K$450</f>
        <v>0</v>
      </c>
    </row>
    <row r="451" customFormat="false" ht="25.35" hidden="false" customHeight="false" outlineLevel="0" collapsed="false">
      <c r="C451" s="89" t="s">
        <v>506</v>
      </c>
      <c r="D451" s="90" t="n">
        <v>89531</v>
      </c>
      <c r="E451" s="91" t="str">
        <f aca="false">VLOOKUP(D451,IF(LEFT(D451,3)="AMM",COMPOSIÇÕES!B$1:E$3713,'BANCO DE DADOS ABRIL SERV'!B$2:F$14097),2,0)</f>
        <v>JOELHO 45 GRAUS, PVC, SERIE R, ÁGUA PLUVIAL, DN 100 MM, JUNTA ELÁSTICA, FORNECIDO E INSTALADO EM RAMAL DE ENCAMINHAMENTO. AF_12/2014</v>
      </c>
      <c r="F451" s="90" t="str">
        <f aca="false">VLOOKUP(D451,IF(LEFT(D451,3)="AMM",COMPOSIÇÕES!B$1:E$3713,'BANCO DE DADOS ABRIL SERV'!B$2:F$14097),3,0)</f>
        <v>UN</v>
      </c>
      <c r="G451" s="92" t="n">
        <v>12</v>
      </c>
      <c r="H451" s="93" t="n">
        <f aca="false">VLOOKUP(D451,IF(LEFT(D451,3)="AMM",COMPOSIÇÕES!B$1:E$3713,'BANCO DE DADOS ABRIL SERV'!B$2:F$14097),4,0)</f>
        <v>22.93</v>
      </c>
      <c r="I451" s="94" t="n">
        <f aca="false">IF(M$2="OUTROS",TRUNC($H$451*(1+G$7),2),ROUND($H$451*(1+G$7),2))</f>
        <v>28.18</v>
      </c>
      <c r="J451" s="95" t="n">
        <f aca="false">IF(M$2="OUTROS",TRUNC($I$451*$G$451,2),ROUND($I$451*$G$451,2))</f>
        <v>338.16</v>
      </c>
      <c r="K451" s="7" t="s">
        <v>507</v>
      </c>
      <c r="L451" s="8" t="n">
        <f aca="false">$E$451=$K$451</f>
        <v>0</v>
      </c>
    </row>
    <row r="452" customFormat="false" ht="25.35" hidden="false" customHeight="false" outlineLevel="0" collapsed="false">
      <c r="C452" s="81" t="s">
        <v>508</v>
      </c>
      <c r="D452" s="82" t="n">
        <v>95694</v>
      </c>
      <c r="E452" s="83" t="str">
        <f aca="false">VLOOKUP(D452,IF(LEFT(D452,3)="AMM",COMPOSIÇÕES!B$1:E$3713,'BANCO DE DADOS ABRIL SERV'!B$2:F$14097),2,0)</f>
        <v>CURVA 90 GRAUS, PVC, SERIE R, ÁGUA PLUVIAL, DN 100 MM, JUNTA ELÁSTICA, FORNECIDO E INSTALADO EM RAMAL DE ENCAMINHAMENTO. AF_12/2014</v>
      </c>
      <c r="F452" s="82" t="str">
        <f aca="false">VLOOKUP(D452,IF(LEFT(D452,3)="AMM",COMPOSIÇÕES!B$1:E$3713,'BANCO DE DADOS ABRIL SERV'!B$2:F$14097),3,0)</f>
        <v>UN</v>
      </c>
      <c r="G452" s="98" t="n">
        <v>6</v>
      </c>
      <c r="H452" s="84" t="n">
        <f aca="false">VLOOKUP(D452,IF(LEFT(D452,3)="AMM",COMPOSIÇÕES!B$1:E$3713,'BANCO DE DADOS ABRIL SERV'!B$2:F$14097),4,0)</f>
        <v>43.64</v>
      </c>
      <c r="I452" s="85" t="n">
        <f aca="false">IF(M$2="OUTROS",TRUNC($H$452*(1+G$7),2),ROUND($H$452*(1+G$7),2))</f>
        <v>53.62</v>
      </c>
      <c r="J452" s="86" t="n">
        <f aca="false">IF(M$2="OUTROS",TRUNC($I$452*$G$452,2),ROUND($I$452*$G$452,2))</f>
        <v>321.72</v>
      </c>
      <c r="K452" s="7" t="s">
        <v>509</v>
      </c>
      <c r="L452" s="8" t="n">
        <f aca="false">$E$452=$K$452</f>
        <v>0</v>
      </c>
    </row>
    <row r="453" s="71" customFormat="true" ht="15" hidden="false" customHeight="false" outlineLevel="0" collapsed="false">
      <c r="B453" s="72"/>
      <c r="C453" s="73"/>
      <c r="D453" s="73"/>
      <c r="E453" s="73"/>
      <c r="F453" s="73"/>
      <c r="G453" s="74"/>
      <c r="H453" s="75"/>
      <c r="I453" s="73"/>
      <c r="J453" s="73"/>
      <c r="K453" s="40"/>
      <c r="L453" s="7"/>
      <c r="M453" s="18"/>
      <c r="N453" s="18"/>
      <c r="O453" s="18"/>
      <c r="P453" s="18"/>
      <c r="Q453" s="7"/>
      <c r="R453" s="7"/>
      <c r="S453" s="7"/>
      <c r="T453" s="7"/>
      <c r="U453" s="7"/>
      <c r="V453" s="7"/>
      <c r="W453" s="7"/>
      <c r="X453" s="7"/>
      <c r="Y453" s="9"/>
      <c r="Z453" s="7"/>
      <c r="AA453" s="7"/>
    </row>
    <row r="454" customFormat="false" ht="15" hidden="false" customHeight="false" outlineLevel="0" collapsed="false">
      <c r="C454" s="77" t="s">
        <v>510</v>
      </c>
      <c r="D454" s="137" t="s">
        <v>511</v>
      </c>
      <c r="E454" s="132"/>
      <c r="F454" s="133"/>
      <c r="G454" s="134"/>
      <c r="H454" s="135"/>
      <c r="I454" s="135"/>
      <c r="J454" s="79" t="n">
        <f aca="false">SUM($J$455:$J$456)</f>
        <v>32916.8</v>
      </c>
    </row>
    <row r="455" customFormat="false" ht="15" hidden="false" customHeight="false" outlineLevel="0" collapsed="false">
      <c r="C455" s="89" t="s">
        <v>512</v>
      </c>
      <c r="D455" s="90" t="str">
        <f aca="false">'COMP. CIVIL'!$B$98</f>
        <v>PMPG CIV 008</v>
      </c>
      <c r="E455" s="91" t="str">
        <f aca="false">VLOOKUP(D455,IF(LEFT(D455,4)="PMPG",COMPOSIÇÕES!B$1:E$3713,'BANCO DE DADOS ABRIL SERV'!B$2:F$14097),2,0)</f>
        <v>FORNECIMENTO E INSTALAÇÃO DE BANCADA DE GRANITO</v>
      </c>
      <c r="F455" s="90" t="str">
        <f aca="false">VLOOKUP(D455,IF(LEFT(D455,4)="PMPG",COMPOSIÇÕES!B$1:E$3713,'BANCO DE DADOS ABRIL SERV'!B$2:F$14097),3,0)</f>
        <v>M2</v>
      </c>
      <c r="G455" s="92" t="n">
        <v>31.08</v>
      </c>
      <c r="H455" s="93" t="n">
        <f aca="false">VLOOKUP(D455,IF(LEFT(D455,4)="PMPG",COMPOSIÇÕES!B$1:E$3713,'BANCO DE DADOS ABRIL SERV'!B$2:F$14097),4,0)</f>
        <v>583.31</v>
      </c>
      <c r="I455" s="94" t="n">
        <f aca="false">IF(M$2="OUTROS",TRUNC($H$455*(1+G$7),2),ROUND($H$455*(1+G$7),2))</f>
        <v>716.77</v>
      </c>
      <c r="J455" s="95" t="n">
        <f aca="false">IF(M$2="OUTROS",TRUNC($I$455*$G$455,2),ROUND($I$455*$G$455,2))</f>
        <v>22277.21</v>
      </c>
      <c r="K455" s="7" t="s">
        <v>485</v>
      </c>
      <c r="L455" s="8" t="n">
        <f aca="false">$E$455=$K$455</f>
        <v>0</v>
      </c>
    </row>
    <row r="456" customFormat="false" ht="25.35" hidden="false" customHeight="false" outlineLevel="0" collapsed="false">
      <c r="C456" s="81" t="s">
        <v>513</v>
      </c>
      <c r="D456" s="82" t="str">
        <f aca="false">'COMP. CIVIL'!$B$34</f>
        <v>PMPG CIV 003</v>
      </c>
      <c r="E456" s="83" t="str">
        <f aca="false">VLOOKUP(D456,IF(LEFT(D456,4)="PMPG",COMPOSIÇÕES!B$1:E$3713,'BANCO DE DADOS ABRIL SERV'!B$2:F$14097),2,0)</f>
        <v>DIVISORIA EM GRANILITE, ESP = 3CM, ASSENTADO COM ARGAMASSA TRACO 1:4, ARREMATE EM CIMENTO BRANCO, EXCLUSIVE FERRAGENS</v>
      </c>
      <c r="F456" s="82" t="str">
        <f aca="false">VLOOKUP(D456,IF(LEFT(D456,4)="PMPG",COMPOSIÇÕES!B$1:E$3713,'BANCO DE DADOS ABRIL SERV'!B$2:F$14097),3,0)</f>
        <v>M2</v>
      </c>
      <c r="G456" s="98" t="n">
        <v>30.32</v>
      </c>
      <c r="H456" s="84" t="n">
        <f aca="false">VLOOKUP(D456,IF(LEFT(D456,4)="PMPG",COMPOSIÇÕES!B$1:E$3713,'BANCO DE DADOS ABRIL SERV'!B$2:F$14097),4,0)</f>
        <v>285.57</v>
      </c>
      <c r="I456" s="85" t="n">
        <f aca="false">IF(M$2="OUTROS",TRUNC($H$456*(1+G$7),2),ROUND($H$456*(1+G$7),2))</f>
        <v>350.91</v>
      </c>
      <c r="J456" s="86" t="n">
        <f aca="false">IF(M$2="OUTROS",TRUNC($I$456*$G$456,2),ROUND($I$456*$G$456,2))</f>
        <v>10639.59</v>
      </c>
      <c r="K456" s="7" t="s">
        <v>487</v>
      </c>
      <c r="L456" s="8" t="n">
        <f aca="false">$E$456=$K$456</f>
        <v>0</v>
      </c>
    </row>
    <row r="457" s="71" customFormat="true" ht="15" hidden="false" customHeight="false" outlineLevel="0" collapsed="false">
      <c r="B457" s="72"/>
      <c r="C457" s="73"/>
      <c r="D457" s="73"/>
      <c r="E457" s="73"/>
      <c r="F457" s="73"/>
      <c r="G457" s="74"/>
      <c r="H457" s="75"/>
      <c r="I457" s="73"/>
      <c r="J457" s="73"/>
      <c r="K457" s="40"/>
      <c r="L457" s="7"/>
      <c r="M457" s="18"/>
      <c r="N457" s="18"/>
      <c r="O457" s="18"/>
      <c r="P457" s="18"/>
      <c r="Q457" s="7"/>
      <c r="R457" s="7"/>
      <c r="S457" s="7"/>
      <c r="T457" s="7"/>
      <c r="U457" s="7"/>
      <c r="V457" s="7"/>
      <c r="W457" s="7"/>
      <c r="X457" s="7"/>
      <c r="Y457" s="9"/>
      <c r="Z457" s="7"/>
      <c r="AA457" s="7"/>
    </row>
    <row r="458" customFormat="false" ht="15.75" hidden="false" customHeight="true" outlineLevel="0" collapsed="false">
      <c r="B458" s="76"/>
      <c r="C458" s="77" t="s">
        <v>514</v>
      </c>
      <c r="D458" s="156" t="s">
        <v>515</v>
      </c>
      <c r="E458" s="156"/>
      <c r="F458" s="156"/>
      <c r="G458" s="156"/>
      <c r="H458" s="156"/>
      <c r="I458" s="156"/>
      <c r="J458" s="79" t="n">
        <f aca="false">SUM($J$459:$J$465)</f>
        <v>91510.66</v>
      </c>
      <c r="K458" s="80"/>
      <c r="M458" s="19"/>
      <c r="N458" s="19"/>
      <c r="O458" s="19"/>
      <c r="P458" s="19"/>
    </row>
    <row r="459" customFormat="false" ht="15" hidden="false" customHeight="false" outlineLevel="0" collapsed="false">
      <c r="C459" s="89" t="s">
        <v>516</v>
      </c>
      <c r="D459" s="90" t="n">
        <v>88497</v>
      </c>
      <c r="E459" s="91" t="str">
        <f aca="false">VLOOKUP(D459,IF(LEFT(D459,3)="pmpg",COMPOSIÇÕES!B$1:E$3713,'BANCO DE DADOS ABRIL SERV'!B$2:F$14097),2,0)</f>
        <v>APLICAÇÃO E LIXAMENTO DE MASSA LÁTEX EM PAREDES, DUAS DEMÃOS. AF_06/2014</v>
      </c>
      <c r="F459" s="90" t="str">
        <f aca="false">VLOOKUP(D459,IF(LEFT(D459,3)="pmpg",COMPOSIÇÕES!B$1:E$3713,'BANCO DE DADOS ABRIL SERV'!B$2:F$14097),3,0)</f>
        <v>M2</v>
      </c>
      <c r="G459" s="92" t="n">
        <v>2448.44</v>
      </c>
      <c r="H459" s="93" t="n">
        <f aca="false">VLOOKUP(D459,IF(LEFT(D459,3)="AMM",COMPOSIÇÕES!B$1:E$3713,'BANCO DE DADOS ABRIL SERV'!B$2:F$14097),4,0)</f>
        <v>11.55</v>
      </c>
      <c r="I459" s="94" t="n">
        <f aca="false">IF(M$2="OUTROS",TRUNC($H$459*(1+G$7),2),ROUND($H$459*(1+G$7),2))</f>
        <v>14.19</v>
      </c>
      <c r="J459" s="95" t="n">
        <f aca="false">IF(M$2="OUTROS",TRUNC($I$459*$G$459,2),ROUND($I$459*$G$459,2))</f>
        <v>34743.36</v>
      </c>
      <c r="K459" s="80"/>
      <c r="L459" s="97" t="s">
        <v>517</v>
      </c>
      <c r="M459" s="80" t="str">
        <f aca="false">$C$459</f>
        <v>19.1</v>
      </c>
      <c r="N459" s="19"/>
      <c r="O459" s="88"/>
      <c r="P459" s="19"/>
    </row>
    <row r="460" customFormat="false" ht="15" hidden="false" customHeight="false" outlineLevel="0" collapsed="false">
      <c r="C460" s="89" t="s">
        <v>518</v>
      </c>
      <c r="D460" s="90" t="n">
        <v>88487</v>
      </c>
      <c r="E460" s="91" t="str">
        <f aca="false">VLOOKUP(D460,IF(LEFT(D460,3)="pmpg",COMPOSIÇÕES!B$1:E$3713,'BANCO DE DADOS ABRIL SERV'!B$2:F$14097),2,0)</f>
        <v>APLICAÇÃO MANUAL DE PINTURA COM TINTA LÁTEX PVA EM PAREDES, DUAS DEMÃOS. AF_06/2014</v>
      </c>
      <c r="F460" s="90" t="str">
        <f aca="false">VLOOKUP(D460,IF(LEFT(D460,3)="pmpg",COMPOSIÇÕES!B$1:E$3713,'BANCO DE DADOS ABRIL SERV'!B$2:F$14097),3,0)</f>
        <v>M2</v>
      </c>
      <c r="G460" s="92" t="n">
        <v>2448.44</v>
      </c>
      <c r="H460" s="93" t="n">
        <f aca="false">VLOOKUP(D460,IF(LEFT(D460,3)="AMM",COMPOSIÇÕES!B$1:E$3713,'BANCO DE DADOS ABRIL SERV'!B$2:F$14097),4,0)</f>
        <v>8.97</v>
      </c>
      <c r="I460" s="94" t="n">
        <f aca="false">IF(M$2="OUTROS",TRUNC($H$460*(1+G$7),2),ROUND($H$460*(1+G$7),2))</f>
        <v>11.02</v>
      </c>
      <c r="J460" s="95" t="n">
        <f aca="false">IF(M$2="OUTROS",TRUNC($I$460*$G$460,2),ROUND($I$460*$G$460,2))</f>
        <v>26981.81</v>
      </c>
      <c r="K460" s="80"/>
      <c r="L460" s="97" t="s">
        <v>519</v>
      </c>
      <c r="M460" s="80" t="str">
        <f aca="false">$C$460</f>
        <v>19.2</v>
      </c>
      <c r="N460" s="19"/>
      <c r="O460" s="88"/>
      <c r="P460" s="19"/>
    </row>
    <row r="461" customFormat="false" ht="25.35" hidden="false" customHeight="false" outlineLevel="0" collapsed="false">
      <c r="C461" s="89" t="s">
        <v>520</v>
      </c>
      <c r="D461" s="90" t="n">
        <v>96127</v>
      </c>
      <c r="E461" s="91" t="str">
        <f aca="false">VLOOKUP(D461,IF(LEFT(D461,3)="pmpg",COMPOSIÇÕES!B$1:E$3713,'BANCO DE DADOS ABRIL SERV'!B$2:F$14097),2,0)</f>
        <v>APLICAÇÃO MANUAL DE MASSA ACRÍLICA EM PANOS DE FACHADA SEM PRESENÇA DE VÃOS, DE EDIFÍCIOS DE MÚLTIPLOS PAVIMENTOS, UMA DEMÃO. AF_05/2017</v>
      </c>
      <c r="F461" s="90" t="str">
        <f aca="false">VLOOKUP(D461,IF(LEFT(D461,3)="pmpg",COMPOSIÇÕES!B$1:E$3713,'BANCO DE DADOS ABRIL SERV'!B$2:F$14097),3,0)</f>
        <v>M2</v>
      </c>
      <c r="G461" s="92" t="n">
        <v>884.57</v>
      </c>
      <c r="H461" s="93" t="n">
        <f aca="false">VLOOKUP(D461,IF(LEFT(D461,3)="AMM",COMPOSIÇÕES!B$1:E$3713,'BANCO DE DADOS ABRIL SERV'!B$2:F$14097),4,0)</f>
        <v>10.53</v>
      </c>
      <c r="I461" s="94" t="n">
        <f aca="false">IF(M$2="OUTROS",TRUNC($H$461*(1+G$7),2),ROUND($H$461*(1+G$7),2))</f>
        <v>12.94</v>
      </c>
      <c r="J461" s="95" t="n">
        <f aca="false">IF(M$2="OUTROS",TRUNC($I$461*$G$461,2),ROUND($I$461*$G$461,2))</f>
        <v>11446.34</v>
      </c>
      <c r="K461" s="80"/>
      <c r="L461" s="97" t="s">
        <v>521</v>
      </c>
      <c r="M461" s="80" t="str">
        <f aca="false">$C$461</f>
        <v>19.3</v>
      </c>
      <c r="N461" s="19"/>
      <c r="O461" s="88"/>
      <c r="P461" s="19"/>
    </row>
    <row r="462" customFormat="false" ht="15" hidden="false" customHeight="false" outlineLevel="0" collapsed="false">
      <c r="C462" s="89" t="s">
        <v>522</v>
      </c>
      <c r="D462" s="90" t="n">
        <v>88489</v>
      </c>
      <c r="E462" s="91" t="str">
        <f aca="false">VLOOKUP(D462,IF(LEFT(D462,3)="pmpg",COMPOSIÇÕES!B$1:E$3713,'BANCO DE DADOS ABRIL SERV'!B$2:F$14097),2,0)</f>
        <v>APLICAÇÃO MANUAL DE PINTURA COM TINTA LÁTEX ACRÍLICA EM PAREDES, DUAS DEMÃOS. AF_06/2014</v>
      </c>
      <c r="F462" s="90" t="str">
        <f aca="false">VLOOKUP(D462,IF(LEFT(D462,3)="pmpg",COMPOSIÇÕES!B$1:E$3713,'BANCO DE DADOS ABRIL SERV'!B$2:F$14097),3,0)</f>
        <v>M2</v>
      </c>
      <c r="G462" s="92" t="n">
        <v>884.57</v>
      </c>
      <c r="H462" s="93" t="n">
        <f aca="false">VLOOKUP(D462,IF(LEFT(D462,3)="AMM",COMPOSIÇÕES!B$1:E$3713,'BANCO DE DADOS ABRIL SERV'!B$2:F$14097),4,0)</f>
        <v>11.37</v>
      </c>
      <c r="I462" s="94" t="n">
        <f aca="false">IF(M$2="OUTROS",TRUNC($H$462*(1+G$7),2),ROUND($H$462*(1+G$7),2))</f>
        <v>13.97</v>
      </c>
      <c r="J462" s="95" t="n">
        <f aca="false">IF(M$2="OUTROS",TRUNC($I$462*$G$462,2),ROUND($I$462*$G$462,2))</f>
        <v>12357.44</v>
      </c>
      <c r="K462" s="80"/>
      <c r="L462" s="97"/>
      <c r="M462" s="80"/>
      <c r="N462" s="19"/>
      <c r="O462" s="88"/>
      <c r="P462" s="19"/>
    </row>
    <row r="463" customFormat="false" ht="15" hidden="false" customHeight="false" outlineLevel="0" collapsed="false">
      <c r="C463" s="89" t="s">
        <v>523</v>
      </c>
      <c r="D463" s="90" t="n">
        <v>88483</v>
      </c>
      <c r="E463" s="91" t="str">
        <f aca="false">VLOOKUP(D463,IF(LEFT(D463,3)="pmpg",COMPOSIÇÕES!B$1:E$3713,'BANCO DE DADOS ABRIL SERV'!B$2:F$14097),2,0)</f>
        <v>APLICAÇÃO DE FUNDO SELADOR LÁTEX PVA EM PAREDES, UMA DEMÃO. AF_06/2014</v>
      </c>
      <c r="F463" s="90" t="str">
        <f aca="false">VLOOKUP(D463,IF(LEFT(D463,3)="pmpg",COMPOSIÇÕES!B$1:E$3713,'BANCO DE DADOS ABRIL SERV'!B$2:F$14097),3,0)</f>
        <v>M2</v>
      </c>
      <c r="G463" s="92" t="n">
        <v>2448.44</v>
      </c>
      <c r="H463" s="93" t="n">
        <f aca="false">VLOOKUP(D463,IF(LEFT(D463,3)="AMM",COMPOSIÇÕES!B$1:E$3713,'BANCO DE DADOS ABRIL SERV'!B$2:F$14097),4,0)</f>
        <v>1.93</v>
      </c>
      <c r="I463" s="94" t="n">
        <f aca="false">IF(M$2="OUTROS",TRUNC($H$463*(1+G$7),2),ROUND($H$463*(1+G$7),2))</f>
        <v>2.37</v>
      </c>
      <c r="J463" s="95" t="n">
        <f aca="false">IF(M$2="OUTROS",TRUNC($I$463*$G$463,2),ROUND($I$463*$G$463,2))</f>
        <v>5802.8</v>
      </c>
      <c r="K463" s="80"/>
      <c r="L463" s="97"/>
      <c r="M463" s="80"/>
      <c r="N463" s="19"/>
      <c r="O463" s="88"/>
      <c r="P463" s="19"/>
    </row>
    <row r="464" customFormat="false" ht="25.35" hidden="false" customHeight="false" outlineLevel="0" collapsed="false">
      <c r="C464" s="89" t="s">
        <v>524</v>
      </c>
      <c r="D464" s="90" t="s">
        <v>525</v>
      </c>
      <c r="E464" s="91" t="str">
        <f aca="false">VLOOKUP(D464,IF(LEFT(D464,3)="pmpg",COMPOSIÇÕES!B$1:E$3713,'BANCO DE DADOS ABRIL SERV'!B$2:F$14097),2,0)</f>
        <v>FUNDO PREPARADOR PRIMER A BASE DE EPOXI, PARA ESTRUTURA METALICA, UMA DEMAO, ESPESSURA DE 25 MICRA.</v>
      </c>
      <c r="F464" s="90" t="str">
        <f aca="false">VLOOKUP(D464,IF(LEFT(D464,3)="pmpg",COMPOSIÇÕES!B$1:E$3713,'BANCO DE DADOS ABRIL SERV'!B$2:F$14097),3,0)</f>
        <v>M2</v>
      </c>
      <c r="G464" s="92" t="n">
        <v>4.41</v>
      </c>
      <c r="H464" s="93" t="n">
        <f aca="false">VLOOKUP(D464,IF(LEFT(D464,3)="AMM",COMPOSIÇÕES!B$1:E$3713,'BANCO DE DADOS ABRIL SERV'!B$2:F$14097),4,0)</f>
        <v>8.59</v>
      </c>
      <c r="I464" s="94" t="n">
        <f aca="false">IF(M$2="OUTROS",TRUNC($H$464*(1+G$7),2),ROUND($H$464*(1+G$7),2))</f>
        <v>10.56</v>
      </c>
      <c r="J464" s="95" t="n">
        <f aca="false">IF(M$2="OUTROS",TRUNC($I$464*$G$464,2),ROUND($I$464*$G$464,2))</f>
        <v>46.57</v>
      </c>
      <c r="K464" s="80"/>
      <c r="L464" s="97"/>
      <c r="M464" s="80"/>
      <c r="N464" s="19"/>
      <c r="O464" s="88"/>
      <c r="P464" s="19"/>
    </row>
    <row r="465" customFormat="false" ht="15" hidden="false" customHeight="false" outlineLevel="0" collapsed="false">
      <c r="C465" s="81" t="s">
        <v>526</v>
      </c>
      <c r="D465" s="82" t="s">
        <v>527</v>
      </c>
      <c r="E465" s="83" t="str">
        <f aca="false">VLOOKUP(D465,IF(LEFT(D465,3)="PMPG",COMPOSIÇÕES!B$1:E$3713,'BANCO DE DADOS ABRIL SERV'!B$2:F$14097),2,0)</f>
        <v>PINTURA ESMALTE FOSCO, DUAS DEMAOS, SOBRE SUPERFICIE METALICA</v>
      </c>
      <c r="F465" s="82" t="str">
        <f aca="false">VLOOKUP(D465,IF(LEFT(D465,3)="pmpg",COMPOSIÇÕES!B$1:E$3713,'BANCO DE DADOS ABRIL SERV'!B$2:F$14097),3,0)</f>
        <v>M2</v>
      </c>
      <c r="G465" s="98" t="n">
        <v>4.41</v>
      </c>
      <c r="H465" s="84" t="n">
        <f aca="false">VLOOKUP(D465,IF(LEFT(D465,3)="AMM",COMPOSIÇÕES!B$1:E$3713,'BANCO DE DADOS ABRIL SERV'!B$2:F$14097),4,0)</f>
        <v>24.42</v>
      </c>
      <c r="I465" s="85" t="n">
        <f aca="false">IF(M$2="OUTROS",TRUNC($H$465*(1+G$7),2),ROUND($H$465*(1+G$7),2))</f>
        <v>30.01</v>
      </c>
      <c r="J465" s="86" t="n">
        <f aca="false">IF(M$2="OUTROS",TRUNC($I$465*$G$465,2),ROUND($I$465*$G$465,2))</f>
        <v>132.34</v>
      </c>
      <c r="K465" s="80"/>
      <c r="L465" s="97"/>
      <c r="M465" s="80"/>
      <c r="N465" s="19"/>
      <c r="O465" s="88"/>
      <c r="P465" s="19"/>
    </row>
    <row r="466" s="71" customFormat="true" ht="15" hidden="false" customHeight="false" outlineLevel="0" collapsed="false">
      <c r="B466" s="72"/>
      <c r="C466" s="73"/>
      <c r="D466" s="73"/>
      <c r="E466" s="73"/>
      <c r="F466" s="73"/>
      <c r="G466" s="74"/>
      <c r="H466" s="75"/>
      <c r="I466" s="73"/>
      <c r="J466" s="73"/>
      <c r="K466" s="40"/>
      <c r="L466" s="7"/>
      <c r="M466" s="18"/>
      <c r="N466" s="18"/>
      <c r="O466" s="18"/>
      <c r="P466" s="18"/>
      <c r="Q466" s="7"/>
      <c r="R466" s="7"/>
      <c r="S466" s="7"/>
      <c r="T466" s="7"/>
      <c r="U466" s="7"/>
      <c r="V466" s="7"/>
      <c r="W466" s="7"/>
      <c r="X466" s="7"/>
      <c r="Y466" s="9"/>
      <c r="Z466" s="7"/>
      <c r="AA466" s="7"/>
    </row>
    <row r="467" customFormat="false" ht="15" hidden="false" customHeight="false" outlineLevel="0" collapsed="false">
      <c r="B467" s="76"/>
      <c r="C467" s="77" t="s">
        <v>528</v>
      </c>
      <c r="D467" s="131" t="s">
        <v>529</v>
      </c>
      <c r="E467" s="132"/>
      <c r="F467" s="133"/>
      <c r="G467" s="134"/>
      <c r="H467" s="135"/>
      <c r="I467" s="135"/>
      <c r="J467" s="79" t="n">
        <f aca="false">SUM($J$468:$J$472)</f>
        <v>10830.3</v>
      </c>
      <c r="K467" s="80"/>
      <c r="M467" s="19"/>
      <c r="N467" s="19"/>
      <c r="O467" s="19"/>
      <c r="P467" s="19"/>
    </row>
    <row r="468" customFormat="false" ht="15" hidden="false" customHeight="false" outlineLevel="0" collapsed="false">
      <c r="C468" s="89" t="s">
        <v>530</v>
      </c>
      <c r="D468" s="90" t="str">
        <f aca="false">'COMP. CIVIL'!B$60</f>
        <v>PMPG CIV 005</v>
      </c>
      <c r="E468" s="91" t="str">
        <f aca="false">VLOOKUP(D468,IF(LEFT(D468,4)="PMPG",COMPOSIÇÕES!B$1:E$3713,'BANCO DE DADOS ABRIL SERV'!B$2:F$14097),2,0)</f>
        <v>BARRA DE APOIO PARA PORTADORES DE NECESSIDADES ESPECIAIS - LARGURA 80CM</v>
      </c>
      <c r="F468" s="90" t="str">
        <f aca="false">VLOOKUP(D468,IF(LEFT(D468,4)="PMPG",COMPOSIÇÕES!B$1:E$3713,'BANCO DE DADOS ABRIL SERV'!B$2:F$14097),3,0)</f>
        <v>UN</v>
      </c>
      <c r="G468" s="92" t="n">
        <v>12</v>
      </c>
      <c r="H468" s="93" t="n">
        <f aca="false">VLOOKUP(D468,IF(LEFT(D468,4)="PMPG",COMPOSIÇÕES!B$1:E$3713,'BANCO DE DADOS ABRIL SERV'!B$2:F$14097),4,0)</f>
        <v>265.52</v>
      </c>
      <c r="I468" s="94" t="n">
        <f aca="false">IF(M$2="OUTROS",TRUNC($H$468*(1+G$7),2),ROUND($H$468*(1+G$7),2))</f>
        <v>326.27</v>
      </c>
      <c r="J468" s="95" t="n">
        <f aca="false">IF(M$2="OUTROS",TRUNC($I$468*$G$468,2),ROUND($I$468*$G$468,2))</f>
        <v>3915.24</v>
      </c>
      <c r="K468" s="80"/>
      <c r="L468" s="97" t="s">
        <v>180</v>
      </c>
      <c r="M468" s="80" t="str">
        <f aca="false">$C$468</f>
        <v>20.1</v>
      </c>
      <c r="N468" s="19"/>
      <c r="O468" s="88"/>
      <c r="P468" s="19"/>
    </row>
    <row r="469" customFormat="false" ht="15" hidden="false" customHeight="false" outlineLevel="0" collapsed="false">
      <c r="C469" s="89" t="s">
        <v>531</v>
      </c>
      <c r="D469" s="90" t="str">
        <f aca="false">'COMP. CIVIL'!$B$70</f>
        <v>PMPG CIV 006</v>
      </c>
      <c r="E469" s="91" t="str">
        <f aca="false">VLOOKUP(D469,IF(LEFT(D469,4)="PMPG",COMPOSIÇÕES!B$1:E$3713,'BANCO DE DADOS ABRIL SERV'!B$2:F$14097),2,0)</f>
        <v>BARRA DE APOIO PARA PORTADORES DE NECESSIDADES ESPECIAIS - LARGURA 40CM</v>
      </c>
      <c r="F469" s="90" t="str">
        <f aca="false">VLOOKUP(D469,IF(LEFT(D469,4)="PMPG",COMPOSIÇÕES!B$1:E$3713,'BANCO DE DADOS ABRIL SERV'!B$2:F$14097),3,0)</f>
        <v>UN</v>
      </c>
      <c r="G469" s="92" t="n">
        <v>8</v>
      </c>
      <c r="H469" s="93" t="n">
        <f aca="false">VLOOKUP(D469,IF(LEFT(D469,4)="PMPG",COMPOSIÇÕES!B$1:E$3713,'BANCO DE DADOS ABRIL SERV'!B$2:F$14097),4,0)</f>
        <v>133.21</v>
      </c>
      <c r="I469" s="94" t="n">
        <f aca="false">IF(M$2="OUTROS",TRUNC($H$469*(1+G$7),2),ROUND($H$469*(1+G$7),2))</f>
        <v>163.69</v>
      </c>
      <c r="J469" s="95" t="n">
        <f aca="false">IF(M$2="OUTROS",TRUNC($I$469*$G$469,2),ROUND($I$469*$G$469,2))</f>
        <v>1309.52</v>
      </c>
      <c r="K469" s="80"/>
      <c r="L469" s="97" t="s">
        <v>180</v>
      </c>
      <c r="M469" s="80" t="str">
        <f aca="false">$C$469</f>
        <v>20.2</v>
      </c>
      <c r="N469" s="19"/>
      <c r="O469" s="88"/>
      <c r="P469" s="19"/>
    </row>
    <row r="470" customFormat="false" ht="15" hidden="false" customHeight="false" outlineLevel="0" collapsed="false">
      <c r="C470" s="89" t="s">
        <v>532</v>
      </c>
      <c r="D470" s="90" t="str">
        <f aca="false">'COMP. CIVIL'!B$89</f>
        <v>PMPG CIV 007</v>
      </c>
      <c r="E470" s="91" t="str">
        <f aca="false">VLOOKUP(D470,IF(LEFT(D470,4)="PMPG",COMPOSIÇÕES!B$1:E$3713,'BANCO DE DADOS ABRIL SERV'!B$2:F$14097),2,0)</f>
        <v>BANCO ARTICULADO PARA BANHO, EM ACO INOX POLIDO, 70* CM X 45* CM</v>
      </c>
      <c r="F470" s="90" t="str">
        <f aca="false">VLOOKUP(D470,IF(LEFT(D470,4)="PMPG",COMPOSIÇÕES!B$1:E$3713,'BANCO DE DADOS ABRIL SERV'!B$2:F$14097),3,0)</f>
        <v>UN</v>
      </c>
      <c r="G470" s="92" t="n">
        <v>2</v>
      </c>
      <c r="H470" s="93" t="n">
        <f aca="false">VLOOKUP(D470,IF(LEFT(D470,4)="PMPG",COMPOSIÇÕES!B$1:E$3713,'BANCO DE DADOS ABRIL SERV'!B$2:F$14097),4,0)</f>
        <v>1008.62</v>
      </c>
      <c r="I470" s="94" t="n">
        <f aca="false">IF(M$2="OUTROS",TRUNC($H$470*(1+G$7),2),ROUND($H$470*(1+G$7),2))</f>
        <v>1239.39</v>
      </c>
      <c r="J470" s="95" t="n">
        <f aca="false">IF(M$2="OUTROS",TRUNC($I$470*$G$470,2),ROUND($I$470*$G$470,2))</f>
        <v>2478.78</v>
      </c>
      <c r="K470" s="157" t="n">
        <v>36125</v>
      </c>
      <c r="L470" s="97" t="s">
        <v>180</v>
      </c>
      <c r="M470" s="80" t="str">
        <f aca="false">$C$470</f>
        <v>20.3</v>
      </c>
      <c r="N470" s="19"/>
      <c r="O470" s="88"/>
      <c r="P470" s="19"/>
    </row>
    <row r="471" customFormat="false" ht="15" hidden="false" customHeight="false" outlineLevel="0" collapsed="false">
      <c r="C471" s="89" t="s">
        <v>533</v>
      </c>
      <c r="D471" s="90" t="str">
        <f aca="false">'COMP. CIVIL'!$B$244</f>
        <v>PMPG CIV 019</v>
      </c>
      <c r="E471" s="91" t="str">
        <f aca="false">VLOOKUP(D471,IF(LEFT(D471,4)="PMPG",COMPOSIÇÕES!B$1:E$3713,'BANCO DE DADOS ABRIL SERV'!B$2:F$14097),2,0)</f>
        <v>BARRA DE APOIO PARA PORTADORES DE NECESSIDADES ESPECIAIS - LARGURA 60CM</v>
      </c>
      <c r="F471" s="90" t="str">
        <f aca="false">VLOOKUP(D471,IF(LEFT(D471,4)="PMPG",COMPOSIÇÕES!B$1:E$3713,'BANCO DE DADOS ABRIL SERV'!B$2:F$14097),3,0)</f>
        <v>UN</v>
      </c>
      <c r="G471" s="92" t="n">
        <v>2</v>
      </c>
      <c r="H471" s="93" t="n">
        <f aca="false">VLOOKUP(D471,IF(LEFT(D471,4)="PMPG",COMPOSIÇÕES!B$1:E$3713,'BANCO DE DADOS ABRIL SERV'!B$2:F$14097),4,0)</f>
        <v>267.01</v>
      </c>
      <c r="I471" s="94" t="n">
        <f aca="false">IF(M$2="OUTROS",TRUNC($H$471*(1+G$7),2),ROUND($H$471*(1+G$7),2))</f>
        <v>328.1</v>
      </c>
      <c r="J471" s="95" t="n">
        <f aca="false">IF(M$2="OUTROS",TRUNC($I$471*$G$471,2),ROUND($I$471*$G$471,2))</f>
        <v>656.2</v>
      </c>
      <c r="K471" s="157"/>
      <c r="L471" s="97"/>
      <c r="M471" s="80"/>
      <c r="N471" s="19"/>
      <c r="O471" s="88"/>
      <c r="P471" s="19"/>
    </row>
    <row r="472" customFormat="false" ht="15" hidden="false" customHeight="false" outlineLevel="0" collapsed="false">
      <c r="C472" s="89" t="s">
        <v>534</v>
      </c>
      <c r="D472" s="82" t="str">
        <f aca="false">'COMP. CIVIL'!$B$254</f>
        <v>PMPG CIV 020</v>
      </c>
      <c r="E472" s="83" t="str">
        <f aca="false">VLOOKUP(D472,IF(LEFT(D472,4)="PMPG",COMPOSIÇÕES!B$1:E$3713,'BANCO DE DADOS ABRIL SERV'!B$2:F$14097),2,0)</f>
        <v>BARRA DE APOIO PARA PORTADORES DE NECESSIDADES ESPECIAIS - LARGURA 70CM</v>
      </c>
      <c r="F472" s="82" t="str">
        <f aca="false">VLOOKUP(D472,IF(LEFT(D472,4)="PMPG",COMPOSIÇÕES!B$1:E$3713,'BANCO DE DADOS ABRIL SERV'!B$2:F$14097),3,0)</f>
        <v>UN</v>
      </c>
      <c r="G472" s="98" t="n">
        <v>8</v>
      </c>
      <c r="H472" s="84" t="n">
        <f aca="false">VLOOKUP(D472,IF(LEFT(D472,4)="PMPG",COMPOSIÇÕES!B$1:E$3713,'BANCO DE DADOS ABRIL SERV'!B$2:F$14097),4,0)</f>
        <v>251.32</v>
      </c>
      <c r="I472" s="85" t="n">
        <f aca="false">IF(M$2="OUTROS",TRUNC($H$472*(1+G$7),2),ROUND($H$472*(1+G$7),2))</f>
        <v>308.82</v>
      </c>
      <c r="J472" s="86" t="n">
        <f aca="false">IF(M$2="OUTROS",TRUNC($I$472*$G$472,2),ROUND($I$472*$G$472,2))</f>
        <v>2470.56</v>
      </c>
      <c r="K472" s="157"/>
      <c r="L472" s="97"/>
      <c r="M472" s="80"/>
      <c r="N472" s="19"/>
      <c r="O472" s="88"/>
      <c r="P472" s="19"/>
    </row>
    <row r="473" s="71" customFormat="true" ht="15" hidden="false" customHeight="false" outlineLevel="0" collapsed="false">
      <c r="B473" s="72"/>
      <c r="C473" s="110"/>
      <c r="D473" s="110"/>
      <c r="E473" s="110"/>
      <c r="F473" s="110"/>
      <c r="G473" s="111"/>
      <c r="H473" s="112"/>
      <c r="I473" s="110"/>
      <c r="J473" s="110"/>
      <c r="K473" s="40"/>
      <c r="L473" s="7"/>
      <c r="M473" s="18"/>
      <c r="N473" s="18"/>
      <c r="O473" s="18"/>
      <c r="P473" s="18"/>
      <c r="Q473" s="7"/>
      <c r="R473" s="7"/>
      <c r="S473" s="7"/>
      <c r="T473" s="7"/>
      <c r="U473" s="7"/>
      <c r="V473" s="7"/>
      <c r="W473" s="7"/>
      <c r="X473" s="7"/>
      <c r="Y473" s="9"/>
      <c r="Z473" s="7"/>
      <c r="AA473" s="7"/>
    </row>
    <row r="474" customFormat="false" ht="15" hidden="false" customHeight="false" outlineLevel="0" collapsed="false">
      <c r="B474" s="76"/>
      <c r="C474" s="77" t="s">
        <v>535</v>
      </c>
      <c r="D474" s="131" t="s">
        <v>536</v>
      </c>
      <c r="E474" s="132"/>
      <c r="F474" s="133"/>
      <c r="G474" s="134"/>
      <c r="H474" s="135"/>
      <c r="I474" s="135"/>
      <c r="J474" s="79" t="n">
        <f aca="false">SUM($J$475:$J$475)</f>
        <v>6343.36</v>
      </c>
      <c r="K474" s="80"/>
      <c r="M474" s="19"/>
      <c r="N474" s="19"/>
      <c r="O474" s="19"/>
      <c r="P474" s="19"/>
    </row>
    <row r="475" customFormat="false" ht="15" hidden="false" customHeight="false" outlineLevel="0" collapsed="false">
      <c r="C475" s="81" t="s">
        <v>537</v>
      </c>
      <c r="D475" s="82" t="str">
        <f aca="false">'COMP. CIVIL'!B$135</f>
        <v>PMPG CIV 012</v>
      </c>
      <c r="E475" s="83" t="str">
        <f aca="false">VLOOKUP(D475,IF(LEFT(D475,4)="PMPG",COMPOSIÇÕES!B$1:E$3713,'BANCO DE DADOS ABRIL SERV'!B$2:F$14097),2,0)</f>
        <v>LIMPEZA FINAL DE OBRA</v>
      </c>
      <c r="F475" s="82" t="str">
        <f aca="false">VLOOKUP(D475,IF(LEFT(D475,4)="PMPG",COMPOSIÇÕES!B$1:E$3713,'BANCO DE DADOS ABRIL SERV'!B$2:F$14097),3,0)</f>
        <v>M2</v>
      </c>
      <c r="G475" s="98" t="n">
        <v>2100.45</v>
      </c>
      <c r="H475" s="84" t="n">
        <f aca="false">VLOOKUP(D475,IF(LEFT(D475,4)="PMPG",COMPOSIÇÕES!B$1:E$3713,'BANCO DE DADOS ABRIL SERV'!B$2:F$14097),4,0)</f>
        <v>2.46</v>
      </c>
      <c r="I475" s="85" t="n">
        <f aca="false">IF(M$2="OUTROS",TRUNC($H$475*(1+G$7),2),ROUND($H$475*(1+G$7),2))</f>
        <v>3.02</v>
      </c>
      <c r="J475" s="86" t="n">
        <f aca="false">IF(M$2="OUTROS",TRUNC($I$475*$G$475,2),ROUND($I$475*$G$475,2))</f>
        <v>6343.36</v>
      </c>
      <c r="K475" s="80"/>
      <c r="L475" s="97" t="s">
        <v>180</v>
      </c>
      <c r="M475" s="80" t="str">
        <f aca="false">$C$475</f>
        <v>21.1</v>
      </c>
      <c r="N475" s="19"/>
      <c r="O475" s="88"/>
      <c r="P475" s="19"/>
    </row>
    <row r="476" s="26" customFormat="true" ht="15" hidden="false" customHeight="false" outlineLevel="0" collapsed="false">
      <c r="B476" s="27"/>
      <c r="C476" s="128"/>
      <c r="D476" s="128"/>
      <c r="E476" s="128"/>
      <c r="F476" s="128"/>
      <c r="G476" s="129"/>
      <c r="H476" s="130"/>
      <c r="I476" s="128"/>
      <c r="J476" s="128"/>
      <c r="K476" s="40"/>
      <c r="L476" s="19"/>
      <c r="M476" s="19"/>
      <c r="N476" s="19"/>
      <c r="O476" s="19"/>
      <c r="P476" s="19"/>
      <c r="Q476" s="19"/>
      <c r="R476" s="19"/>
      <c r="S476" s="19"/>
      <c r="T476" s="19"/>
      <c r="U476" s="19"/>
      <c r="V476" s="19"/>
      <c r="W476" s="19"/>
      <c r="X476" s="19"/>
      <c r="Y476" s="9"/>
      <c r="Z476" s="19"/>
      <c r="AA476" s="19"/>
    </row>
    <row r="477" customFormat="false" ht="15" hidden="false" customHeight="false" outlineLevel="0" collapsed="false">
      <c r="B477" s="76"/>
      <c r="C477" s="77" t="s">
        <v>538</v>
      </c>
      <c r="D477" s="131" t="s">
        <v>539</v>
      </c>
      <c r="E477" s="132"/>
      <c r="F477" s="133"/>
      <c r="G477" s="134"/>
      <c r="H477" s="135"/>
      <c r="I477" s="135"/>
      <c r="J477" s="79" t="n">
        <f aca="false">SUM($J$478:$J$494)</f>
        <v>9478.11</v>
      </c>
      <c r="K477" s="80"/>
      <c r="M477" s="19"/>
      <c r="N477" s="19"/>
      <c r="O477" s="19"/>
      <c r="P477" s="19"/>
    </row>
    <row r="478" s="26" customFormat="true" ht="15" hidden="false" customHeight="false" outlineLevel="0" collapsed="false">
      <c r="B478" s="27"/>
      <c r="C478" s="89" t="s">
        <v>540</v>
      </c>
      <c r="D478" s="90" t="n">
        <v>93358</v>
      </c>
      <c r="E478" s="91" t="str">
        <f aca="false">VLOOKUP(D478,IF(LEFT(D478,4)="PMPG",COMPOSIÇÕES!B$1:E$3713,'BANCO DE DADOS ABRIL SERV'!B$2:F$14097),2,0)</f>
        <v>ESCAVAÇÃO MANUAL DE VALA COM PROFUNDIDADE MENOR OU IGUAL A 1,30 M. AF_03/2016</v>
      </c>
      <c r="F478" s="90" t="str">
        <f aca="false">VLOOKUP(D478,IF(LEFT(D478,4)="PMPG",COMPOSIÇÕES!B$1:E$3713,'BANCO DE DADOS ABRIL SERV'!B$2:F$14097),3,0)</f>
        <v>M3</v>
      </c>
      <c r="G478" s="92" t="n">
        <v>12.54</v>
      </c>
      <c r="H478" s="93" t="n">
        <f aca="false">VLOOKUP(D478,IF(LEFT(D478,4)="PMPG",COMPOSIÇÕES!B$1:E$3713,'BANCO DE DADOS ABRIL SERV'!B$2:F$14097),4,0)</f>
        <v>63.09</v>
      </c>
      <c r="I478" s="94" t="n">
        <f aca="false">IF(M$2="OUTROS",TRUNC($H$478*(1+G$7),2),ROUND($H$478*(1+G$7),2))</f>
        <v>77.52</v>
      </c>
      <c r="J478" s="95" t="n">
        <f aca="false">IF(M$2="OUTROS",TRUNC($I$478*$G$478,2),ROUND($I$478*$G$478,2))</f>
        <v>972.1</v>
      </c>
      <c r="K478" s="40"/>
      <c r="L478" s="19"/>
      <c r="M478" s="19"/>
      <c r="N478" s="19"/>
      <c r="O478" s="19"/>
      <c r="P478" s="19"/>
      <c r="Q478" s="19"/>
      <c r="R478" s="19"/>
      <c r="S478" s="19"/>
      <c r="T478" s="19"/>
      <c r="U478" s="19"/>
      <c r="V478" s="19"/>
      <c r="W478" s="19"/>
      <c r="X478" s="19"/>
      <c r="Y478" s="9"/>
      <c r="Z478" s="19"/>
      <c r="AA478" s="19"/>
    </row>
    <row r="479" s="26" customFormat="true" ht="15" hidden="false" customHeight="false" outlineLevel="0" collapsed="false">
      <c r="B479" s="27"/>
      <c r="C479" s="89" t="s">
        <v>541</v>
      </c>
      <c r="D479" s="90" t="n">
        <v>93382</v>
      </c>
      <c r="E479" s="91" t="str">
        <f aca="false">VLOOKUP(D479,IF(LEFT(D479,4)="PMPG",COMPOSIÇÕES!B$1:E$3713,'BANCO DE DADOS ABRIL SERV'!B$2:F$14097),2,0)</f>
        <v>REATERRO MANUAL DE VALAS COM COMPACTAÇÃO MECANIZADA. AF_04/2016</v>
      </c>
      <c r="F479" s="90" t="str">
        <f aca="false">VLOOKUP(D479,IF(LEFT(D479,4)="PMPG",COMPOSIÇÕES!B$1:E$3713,'BANCO DE DADOS ABRIL SERV'!B$2:F$14097),3,0)</f>
        <v>M3</v>
      </c>
      <c r="G479" s="92" t="n">
        <v>10.03</v>
      </c>
      <c r="H479" s="93" t="n">
        <f aca="false">VLOOKUP(D479,IF(LEFT(D479,4)="PMPG",COMPOSIÇÕES!B$1:E$3713,'BANCO DE DADOS ABRIL SERV'!B$2:F$14097),4,0)</f>
        <v>21.57</v>
      </c>
      <c r="I479" s="94" t="n">
        <f aca="false">IF(M$2="OUTROS",TRUNC($H$479*(1+G$7),2),ROUND($H$479*(1+G$7),2))</f>
        <v>26.51</v>
      </c>
      <c r="J479" s="95" t="n">
        <f aca="false">IF(M$2="OUTROS",TRUNC($I$479*$G$479,2),ROUND($I$479*$G$479,2))</f>
        <v>265.9</v>
      </c>
      <c r="K479" s="40"/>
      <c r="L479" s="19"/>
      <c r="M479" s="19"/>
      <c r="N479" s="19"/>
      <c r="O479" s="19"/>
      <c r="P479" s="19"/>
      <c r="Q479" s="19"/>
      <c r="R479" s="19"/>
      <c r="S479" s="19"/>
      <c r="T479" s="19"/>
      <c r="U479" s="19"/>
      <c r="V479" s="19"/>
      <c r="W479" s="19"/>
      <c r="X479" s="19"/>
      <c r="Y479" s="9"/>
      <c r="Z479" s="19"/>
      <c r="AA479" s="19"/>
    </row>
    <row r="480" s="26" customFormat="true" ht="25.35" hidden="false" customHeight="false" outlineLevel="0" collapsed="false">
      <c r="B480" s="27"/>
      <c r="C480" s="89" t="s">
        <v>542</v>
      </c>
      <c r="D480" s="90" t="n">
        <v>92690</v>
      </c>
      <c r="E480" s="91" t="str">
        <f aca="false">VLOOKUP(D480,IF(LEFT(D480,4)="PMPG",COMPOSIÇÕES!B$1:E$3713,'BANCO DE DADOS ABRIL SERV'!B$2:F$14097),2,0)</f>
        <v>TUBO DE AÇO PRETO SEM COSTURA, CLASSE MÉDIA, CONEXÃO SOLDADA, DN 20 (3/4"), INSTALADO EM RAMAIS E SUB-RAMAIS DE GÁS - FORNECIMENTO E INSTALAÇÃO. AF_12/2015</v>
      </c>
      <c r="F480" s="90" t="str">
        <f aca="false">VLOOKUP(D480,IF(LEFT(D480,4)="PMPG",COMPOSIÇÕES!B$1:E$3713,'BANCO DE DADOS ABRIL SERV'!B$2:F$14097),3,0)</f>
        <v>M</v>
      </c>
      <c r="G480" s="92" t="n">
        <v>48.18</v>
      </c>
      <c r="H480" s="93" t="n">
        <f aca="false">VLOOKUP(D480,IF(LEFT(D480,4)="PMPG",COMPOSIÇÕES!B$1:E$3713,'BANCO DE DADOS ABRIL SERV'!B$2:F$14097),4,0)</f>
        <v>38</v>
      </c>
      <c r="I480" s="94" t="n">
        <f aca="false">IF(M$2="OUTROS",TRUNC($H$480*(1+G$7),2),ROUND($H$480*(1+G$7),2))</f>
        <v>46.69</v>
      </c>
      <c r="J480" s="95" t="n">
        <f aca="false">IF(M$2="OUTROS",TRUNC($I$480*$G$480,2),ROUND($I$480*$G$480,2))</f>
        <v>2249.52</v>
      </c>
      <c r="K480" s="40"/>
      <c r="L480" s="19"/>
      <c r="M480" s="19"/>
      <c r="N480" s="19"/>
      <c r="O480" s="19"/>
      <c r="P480" s="19"/>
      <c r="Q480" s="19"/>
      <c r="R480" s="19"/>
      <c r="S480" s="19"/>
      <c r="T480" s="19"/>
      <c r="U480" s="19"/>
      <c r="V480" s="19"/>
      <c r="W480" s="19"/>
      <c r="X480" s="19"/>
      <c r="Y480" s="9"/>
      <c r="Z480" s="19"/>
      <c r="AA480" s="19"/>
    </row>
    <row r="481" s="26" customFormat="true" ht="25.35" hidden="false" customHeight="false" outlineLevel="0" collapsed="false">
      <c r="B481" s="27"/>
      <c r="C481" s="89" t="s">
        <v>543</v>
      </c>
      <c r="D481" s="90" t="n">
        <v>92701</v>
      </c>
      <c r="E481" s="91" t="str">
        <f aca="false">VLOOKUP(D481,IF(LEFT(D481,4)="PMPG",COMPOSIÇÕES!B$1:E$3713,'BANCO DE DADOS ABRIL SERV'!B$2:F$14097),2,0)</f>
        <v>JOELHO 90 GRAUS, EM FERRO GALVANIZADO, CONEXÃO ROSQUEADA, DN 20 (3/4"), INSTALADO EM RAMAIS E SUB-RAMAIS DE GÁS - FORNECIMENTO E INSTALAÇÃO. AF_12/2015</v>
      </c>
      <c r="F481" s="90" t="str">
        <f aca="false">VLOOKUP(D481,IF(LEFT(D481,4)="PMPG",COMPOSIÇÕES!B$1:E$3713,'BANCO DE DADOS ABRIL SERV'!B$2:F$14097),3,0)</f>
        <v>UN</v>
      </c>
      <c r="G481" s="92" t="n">
        <v>12</v>
      </c>
      <c r="H481" s="93" t="n">
        <f aca="false">VLOOKUP(D481,IF(LEFT(D481,4)="PMPG",COMPOSIÇÕES!B$1:E$3713,'BANCO DE DADOS ABRIL SERV'!B$2:F$14097),4,0)</f>
        <v>20.74</v>
      </c>
      <c r="I481" s="94" t="n">
        <f aca="false">IF(M$2="OUTROS",TRUNC($H$481*(1+G$7),2),ROUND($H$481*(1+G$7),2))</f>
        <v>25.49</v>
      </c>
      <c r="J481" s="95" t="n">
        <f aca="false">IF(M$2="OUTROS",TRUNC($I$481*$G$481,2),ROUND($I$481*$G$481,2))</f>
        <v>305.88</v>
      </c>
      <c r="K481" s="40"/>
      <c r="L481" s="19"/>
      <c r="M481" s="19"/>
      <c r="N481" s="19"/>
      <c r="O481" s="19"/>
      <c r="P481" s="19"/>
      <c r="Q481" s="19"/>
      <c r="R481" s="19"/>
      <c r="S481" s="19"/>
      <c r="T481" s="19"/>
      <c r="U481" s="19"/>
      <c r="V481" s="19"/>
      <c r="W481" s="19"/>
      <c r="X481" s="19"/>
      <c r="Y481" s="9"/>
      <c r="Z481" s="19"/>
      <c r="AA481" s="19"/>
    </row>
    <row r="482" s="26" customFormat="true" ht="27.75" hidden="false" customHeight="true" outlineLevel="0" collapsed="false">
      <c r="B482" s="27"/>
      <c r="C482" s="89" t="s">
        <v>544</v>
      </c>
      <c r="D482" s="90" t="n">
        <v>100561</v>
      </c>
      <c r="E482" s="91" t="str">
        <f aca="false">VLOOKUP(D482,IF(LEFT(D482,4)="PMPG",COMPOSIÇÕES!B$1:E$3713,'BANCO DE DADOS ABRIL SERV'!B$2:F$14097),2,0)</f>
        <v>QUADRO DE DISTRIBUICAO PARA TELEFONE N.3, 40X40X12CM EM CHAPA METALICA, DE EMBUTIR, SEM ACESSORIOS, PADRAO TELEBRAS, FORNECIMENTO E INSTALAÇÃO. AF_11/2019</v>
      </c>
      <c r="F482" s="90" t="str">
        <f aca="false">VLOOKUP(D482,IF(LEFT(D482,4)="PMPG",COMPOSIÇÕES!B$1:E$3713,'BANCO DE DADOS ABRIL SERV'!B$2:F$14097),3,0)</f>
        <v>UN</v>
      </c>
      <c r="G482" s="92" t="n">
        <v>1</v>
      </c>
      <c r="H482" s="93" t="n">
        <f aca="false">VLOOKUP(D482,IF(LEFT(D482,4)="PMPG",COMPOSIÇÕES!B$1:E$3713,'BANCO DE DADOS ABRIL SERV'!B$2:F$14097),4,0)</f>
        <v>121.45</v>
      </c>
      <c r="I482" s="94" t="n">
        <f aca="false">IF(M$2="OUTROS",TRUNC($H$482*(1+G$7),2),ROUND($H$482*(1+G$7),2))</f>
        <v>149.24</v>
      </c>
      <c r="J482" s="95" t="n">
        <f aca="false">IF(M$2="OUTROS",TRUNC($I$482*$G$482,2),ROUND($I$482*$G$482,2))</f>
        <v>149.24</v>
      </c>
      <c r="K482" s="40"/>
      <c r="L482" s="19"/>
      <c r="M482" s="19"/>
      <c r="N482" s="19"/>
      <c r="O482" s="19"/>
      <c r="P482" s="19"/>
      <c r="Q482" s="19"/>
      <c r="R482" s="19"/>
      <c r="S482" s="19"/>
      <c r="T482" s="19"/>
      <c r="U482" s="19"/>
      <c r="V482" s="19"/>
      <c r="W482" s="19"/>
      <c r="X482" s="19"/>
      <c r="Y482" s="9"/>
      <c r="Z482" s="19"/>
      <c r="AA482" s="19"/>
    </row>
    <row r="483" s="26" customFormat="true" ht="25.35" hidden="false" customHeight="false" outlineLevel="0" collapsed="false">
      <c r="B483" s="27"/>
      <c r="C483" s="89" t="s">
        <v>545</v>
      </c>
      <c r="D483" s="90" t="n">
        <v>92689</v>
      </c>
      <c r="E483" s="91" t="str">
        <f aca="false">VLOOKUP(D483,IF(LEFT(D483,4)="PMPG",COMPOSIÇÕES!B$1:E$3713,'BANCO DE DADOS ABRIL SERV'!B$2:F$14097),2,0)</f>
        <v>TUBO DE AÇO PRETO SEM COSTURA, CLASSE MÉDIA, CONEXÃO SOLDADA, DN 15 (1/2"), INSTALADO EM RAMAIS E SUB-RAMAIS DE GÁS - FORNECIMENTO E INSTALAÇÃO. AF_12/2015</v>
      </c>
      <c r="F483" s="90" t="str">
        <f aca="false">VLOOKUP(D483,IF(LEFT(D483,4)="PMPG",COMPOSIÇÕES!B$1:E$3713,'BANCO DE DADOS ABRIL SERV'!B$2:F$14097),3,0)</f>
        <v>M</v>
      </c>
      <c r="G483" s="92" t="n">
        <v>17.13</v>
      </c>
      <c r="H483" s="93" t="n">
        <f aca="false">VLOOKUP(D483,IF(LEFT(D483,4)="PMPG",COMPOSIÇÕES!B$1:E$3713,'BANCO DE DADOS ABRIL SERV'!B$2:F$14097),4,0)</f>
        <v>26.2</v>
      </c>
      <c r="I483" s="94" t="n">
        <f aca="false">IF(M$2="OUTROS",TRUNC($H$483*(1+G$7),2),ROUND($H$483*(1+G$7),2))</f>
        <v>32.19</v>
      </c>
      <c r="J483" s="95" t="n">
        <f aca="false">IF(M$2="OUTROS",TRUNC($I$483*$G$483,2),ROUND($I$483*$G$483,2))</f>
        <v>551.41</v>
      </c>
      <c r="K483" s="40"/>
      <c r="L483" s="19"/>
      <c r="M483" s="19"/>
      <c r="N483" s="19"/>
      <c r="O483" s="19"/>
      <c r="P483" s="19"/>
      <c r="Q483" s="19"/>
      <c r="R483" s="19"/>
      <c r="S483" s="19"/>
      <c r="T483" s="19"/>
      <c r="U483" s="19"/>
      <c r="V483" s="19"/>
      <c r="W483" s="19"/>
      <c r="X483" s="19"/>
      <c r="Y483" s="9"/>
      <c r="Z483" s="19"/>
      <c r="AA483" s="19"/>
    </row>
    <row r="484" s="26" customFormat="true" ht="25.35" hidden="false" customHeight="false" outlineLevel="0" collapsed="false">
      <c r="B484" s="27"/>
      <c r="C484" s="89" t="s">
        <v>546</v>
      </c>
      <c r="D484" s="90" t="n">
        <v>97549</v>
      </c>
      <c r="E484" s="91" t="str">
        <f aca="false">VLOOKUP(D484,IF(LEFT(D484,4)="PMPG",COMPOSIÇÕES!B$1:E$3713,'BANCO DE DADOS ABRIL SERV'!B$2:F$14097),2,0)</f>
        <v>CURVA 90 GRAUS, EM AÇO, CONEXÃO SOLDADA, DN 20 (3/4"), INSTALADO EM RAMAIS E SUB-RAMAIS DE GÁS - FORNECIMENTO E INSTALAÇÃO. AF_12/2015</v>
      </c>
      <c r="F484" s="90" t="str">
        <f aca="false">VLOOKUP(D484,IF(LEFT(D484,4)="PMPG",COMPOSIÇÕES!B$1:E$3713,'BANCO DE DADOS ABRIL SERV'!B$2:F$14097),3,0)</f>
        <v>UN</v>
      </c>
      <c r="G484" s="92" t="n">
        <v>31</v>
      </c>
      <c r="H484" s="93" t="n">
        <f aca="false">VLOOKUP(D484,IF(LEFT(D484,4)="PMPG",COMPOSIÇÕES!B$1:E$3713,'BANCO DE DADOS ABRIL SERV'!B$2:F$14097),4,0)</f>
        <v>29.99</v>
      </c>
      <c r="I484" s="94" t="n">
        <f aca="false">IF(M$2="OUTROS",TRUNC($H$484*(1+G$7),2),ROUND($H$484*(1+G$7),2))</f>
        <v>36.85</v>
      </c>
      <c r="J484" s="95" t="n">
        <f aca="false">IF(M$2="OUTROS",TRUNC($I$484*$G$484,2),ROUND($I$484*$G$484,2))</f>
        <v>1142.35</v>
      </c>
      <c r="K484" s="40"/>
      <c r="L484" s="19"/>
      <c r="M484" s="19"/>
      <c r="N484" s="19"/>
      <c r="O484" s="19"/>
      <c r="P484" s="19"/>
      <c r="Q484" s="19"/>
      <c r="R484" s="19"/>
      <c r="S484" s="19"/>
      <c r="T484" s="19"/>
      <c r="U484" s="19"/>
      <c r="V484" s="19"/>
      <c r="W484" s="19"/>
      <c r="X484" s="19"/>
      <c r="Y484" s="9"/>
      <c r="Z484" s="19"/>
      <c r="AA484" s="19"/>
    </row>
    <row r="485" s="26" customFormat="true" ht="25.35" hidden="false" customHeight="false" outlineLevel="0" collapsed="false">
      <c r="B485" s="27"/>
      <c r="C485" s="89" t="s">
        <v>547</v>
      </c>
      <c r="D485" s="90" t="n">
        <v>97547</v>
      </c>
      <c r="E485" s="91" t="str">
        <f aca="false">VLOOKUP(D485,IF(LEFT(D485,4)="PMPG",COMPOSIÇÕES!B$1:E$3713,'BANCO DE DADOS ABRIL SERV'!B$2:F$14097),2,0)</f>
        <v>CURVA 90 GRAUS, EM AÇO, CONEXÃO SOLDADA, DN 15 (1/2"), INSTALADO EM RAMAIS E SUB-RAMAIS DE GÁS - FORNECIMENTO E INSTALAÇÃO. AF_12/2015</v>
      </c>
      <c r="F485" s="90" t="str">
        <f aca="false">VLOOKUP(D485,IF(LEFT(D485,4)="PMPG",COMPOSIÇÕES!B$1:E$3713,'BANCO DE DADOS ABRIL SERV'!B$2:F$14097),3,0)</f>
        <v>UN</v>
      </c>
      <c r="G485" s="92" t="n">
        <v>12</v>
      </c>
      <c r="H485" s="93" t="n">
        <f aca="false">VLOOKUP(D485,IF(LEFT(D485,4)="PMPG",COMPOSIÇÕES!B$1:E$3713,'BANCO DE DADOS ABRIL SERV'!B$2:F$14097),4,0)</f>
        <v>19.81</v>
      </c>
      <c r="I485" s="94" t="n">
        <f aca="false">IF(M$2="OUTROS",TRUNC($H$485*(1+G$7),2),ROUND($H$485*(1+G$7),2))</f>
        <v>24.34</v>
      </c>
      <c r="J485" s="95" t="n">
        <f aca="false">IF(M$2="OUTROS",TRUNC($I$485*$G$485,2),ROUND($I$485*$G$485,2))</f>
        <v>292.08</v>
      </c>
      <c r="K485" s="40"/>
      <c r="L485" s="19"/>
      <c r="M485" s="19"/>
      <c r="N485" s="19"/>
      <c r="O485" s="19"/>
      <c r="P485" s="19"/>
      <c r="Q485" s="19"/>
      <c r="R485" s="19"/>
      <c r="S485" s="19"/>
      <c r="T485" s="19"/>
      <c r="U485" s="19"/>
      <c r="V485" s="19"/>
      <c r="W485" s="19"/>
      <c r="X485" s="19"/>
      <c r="Y485" s="9"/>
      <c r="Z485" s="19"/>
      <c r="AA485" s="19"/>
    </row>
    <row r="486" s="26" customFormat="true" ht="25.35" hidden="false" customHeight="false" outlineLevel="0" collapsed="false">
      <c r="B486" s="27"/>
      <c r="C486" s="89" t="s">
        <v>548</v>
      </c>
      <c r="D486" s="90" t="n">
        <v>97553</v>
      </c>
      <c r="E486" s="91" t="str">
        <f aca="false">VLOOKUP(D486,IF(LEFT(D486,4)="PMPG",COMPOSIÇÕES!B$1:E$3713,'BANCO DE DADOS ABRIL SERV'!B$2:F$14097),2,0)</f>
        <v>TÊ, EM AÇO, CONEXÃO SOLDADA, DN 20 (3/4"), INSTALADO EM RAMAIS E SUB-RAMAIS DE GÁS - FORNECIMENTO E INSTALAÇÃO. AF_12/2015</v>
      </c>
      <c r="F486" s="90" t="str">
        <f aca="false">VLOOKUP(D486,IF(LEFT(D486,4)="PMPG",COMPOSIÇÕES!B$1:E$3713,'BANCO DE DADOS ABRIL SERV'!B$2:F$14097),3,0)</f>
        <v>UN</v>
      </c>
      <c r="G486" s="92" t="n">
        <v>6</v>
      </c>
      <c r="H486" s="93" t="n">
        <f aca="false">VLOOKUP(D486,IF(LEFT(D486,4)="PMPG",COMPOSIÇÕES!B$1:E$3713,'BANCO DE DADOS ABRIL SERV'!B$2:F$14097),4,0)</f>
        <v>42.1</v>
      </c>
      <c r="I486" s="94" t="n">
        <f aca="false">IF(M$2="OUTROS",TRUNC($H$486*(1+G$7),2),ROUND($H$486*(1+G$7),2))</f>
        <v>51.73</v>
      </c>
      <c r="J486" s="95" t="n">
        <f aca="false">IF(M$2="OUTROS",TRUNC($I$486*$G$486,2),ROUND($I$486*$G$486,2))</f>
        <v>310.38</v>
      </c>
      <c r="K486" s="40"/>
      <c r="L486" s="19"/>
      <c r="M486" s="19"/>
      <c r="N486" s="19"/>
      <c r="O486" s="19"/>
      <c r="P486" s="19"/>
      <c r="Q486" s="19"/>
      <c r="R486" s="19"/>
      <c r="S486" s="19"/>
      <c r="T486" s="19"/>
      <c r="U486" s="19"/>
      <c r="V486" s="19"/>
      <c r="W486" s="19"/>
      <c r="X486" s="19"/>
      <c r="Y486" s="9"/>
      <c r="Z486" s="19"/>
      <c r="AA486" s="19"/>
    </row>
    <row r="487" s="26" customFormat="true" ht="25.35" hidden="false" customHeight="false" outlineLevel="0" collapsed="false">
      <c r="B487" s="27"/>
      <c r="C487" s="89" t="s">
        <v>549</v>
      </c>
      <c r="D487" s="90" t="n">
        <v>97552</v>
      </c>
      <c r="E487" s="91" t="str">
        <f aca="false">VLOOKUP(D487,IF(LEFT(D487,4)="PMPG",COMPOSIÇÕES!B$1:E$3713,'BANCO DE DADOS ABRIL SERV'!B$2:F$14097),2,0)</f>
        <v>TÊ, EM AÇO, CONEXÃO SOLDADA, DN 15 (1/2"), INSTALADO EM RAMAIS E SUB-RAMAIS DE GÁS - FORNECIMENTO E INSTALAÇÃO. AF_12/2015</v>
      </c>
      <c r="F487" s="90" t="str">
        <f aca="false">VLOOKUP(D487,IF(LEFT(D487,4)="PMPG",COMPOSIÇÕES!B$1:E$3713,'BANCO DE DADOS ABRIL SERV'!B$2:F$14097),3,0)</f>
        <v>UN</v>
      </c>
      <c r="G487" s="92" t="n">
        <v>6</v>
      </c>
      <c r="H487" s="93" t="n">
        <f aca="false">VLOOKUP(D487,IF(LEFT(D487,4)="PMPG",COMPOSIÇÕES!B$1:E$3713,'BANCO DE DADOS ABRIL SERV'!B$2:F$14097),4,0)</f>
        <v>28.51</v>
      </c>
      <c r="I487" s="94" t="n">
        <f aca="false">IF(M$2="OUTROS",TRUNC($H$487*(1+G$7),2),ROUND($H$487*(1+G$7),2))</f>
        <v>35.03</v>
      </c>
      <c r="J487" s="95" t="n">
        <f aca="false">IF(M$2="OUTROS",TRUNC($I$487*$G$487,2),ROUND($I$487*$G$487,2))</f>
        <v>210.18</v>
      </c>
      <c r="K487" s="40"/>
      <c r="L487" s="19"/>
      <c r="M487" s="19"/>
      <c r="N487" s="19"/>
      <c r="O487" s="19"/>
      <c r="P487" s="19"/>
      <c r="Q487" s="19"/>
      <c r="R487" s="19"/>
      <c r="S487" s="19"/>
      <c r="T487" s="19"/>
      <c r="U487" s="19"/>
      <c r="V487" s="19"/>
      <c r="W487" s="19"/>
      <c r="X487" s="19"/>
      <c r="Y487" s="9"/>
      <c r="Z487" s="19"/>
      <c r="AA487" s="19"/>
    </row>
    <row r="488" s="26" customFormat="true" ht="25.35" hidden="false" customHeight="false" outlineLevel="0" collapsed="false">
      <c r="B488" s="27"/>
      <c r="C488" s="89" t="s">
        <v>550</v>
      </c>
      <c r="D488" s="90" t="n">
        <v>97541</v>
      </c>
      <c r="E488" s="91" t="str">
        <f aca="false">VLOOKUP(D488,IF(LEFT(D488,4)="PMPG",COMPOSIÇÕES!B$1:E$3713,'BANCO DE DADOS ABRIL SERV'!B$2:F$14097),2,0)</f>
        <v>LUVA COM REDUÇÃO, EM AÇO, CONEXÃO SOLDADA, DN 20 X 15 MM (3/4 " X 1/2"), INSTALADO EM RAMAIS E SUB-RAMAIS DE GÁS - FORNECIMENTO E INSTALAÇÃO. AF_12/2015</v>
      </c>
      <c r="F488" s="90" t="str">
        <f aca="false">VLOOKUP(D488,IF(LEFT(D488,4)="PMPG",COMPOSIÇÕES!B$1:E$3713,'BANCO DE DADOS ABRIL SERV'!B$2:F$14097),3,0)</f>
        <v>UN</v>
      </c>
      <c r="G488" s="92" t="n">
        <v>4</v>
      </c>
      <c r="H488" s="93" t="n">
        <f aca="false">VLOOKUP(D488,IF(LEFT(D488,4)="PMPG",COMPOSIÇÕES!B$1:E$3713,'BANCO DE DADOS ABRIL SERV'!B$2:F$14097),4,0)</f>
        <v>17.09</v>
      </c>
      <c r="I488" s="94" t="n">
        <f aca="false">IF(M$2="OUTROS",TRUNC($H$488*(1+G$7),2),ROUND($H$488*(1+G$7),2))</f>
        <v>21</v>
      </c>
      <c r="J488" s="95" t="n">
        <f aca="false">IF(M$2="OUTROS",TRUNC($I$488*$G$488,2),ROUND($I$488*$G$488,2))</f>
        <v>84</v>
      </c>
      <c r="K488" s="40"/>
      <c r="L488" s="19"/>
      <c r="M488" s="19"/>
      <c r="N488" s="19"/>
      <c r="O488" s="19"/>
      <c r="P488" s="19"/>
      <c r="Q488" s="19"/>
      <c r="R488" s="19"/>
      <c r="S488" s="19"/>
      <c r="T488" s="19"/>
      <c r="U488" s="19"/>
      <c r="V488" s="19"/>
      <c r="W488" s="19"/>
      <c r="X488" s="19"/>
      <c r="Y488" s="9"/>
      <c r="Z488" s="19"/>
      <c r="AA488" s="19"/>
    </row>
    <row r="489" s="26" customFormat="true" ht="38.05" hidden="false" customHeight="false" outlineLevel="0" collapsed="false">
      <c r="B489" s="27"/>
      <c r="C489" s="89" t="s">
        <v>551</v>
      </c>
      <c r="D489" s="90" t="n">
        <v>95249</v>
      </c>
      <c r="E489" s="91" t="str">
        <f aca="false">VLOOKUP(D489,IF(LEFT(D489,4)="PMPG",COMPOSIÇÕES!B$1:E$3713,'BANCO DE DADOS ABRIL SERV'!B$2:F$14097),2,0)</f>
        <v>VÁLVULA DE ESFERA BRUTA, BRONZE, ROSCÁVEL, 3/4'', INSTALADO EM RESERVAÇÃO DE ÁGUA DE EDIFICAÇÃO QUE POSSUA RESERVATÓRIO DE FIBRA/FIBROCIMENTO - FORNECIMENTO E INSTALAÇÃO. AF_06/2016</v>
      </c>
      <c r="F489" s="90" t="str">
        <f aca="false">VLOOKUP(D489,IF(LEFT(D489,4)="PMPG",COMPOSIÇÕES!B$1:E$3713,'BANCO DE DADOS ABRIL SERV'!B$2:F$14097),3,0)</f>
        <v>UN</v>
      </c>
      <c r="G489" s="92" t="n">
        <v>5</v>
      </c>
      <c r="H489" s="93" t="n">
        <f aca="false">VLOOKUP(D489,IF(LEFT(D489,4)="PMPG",COMPOSIÇÕES!B$1:E$3713,'BANCO DE DADOS ABRIL SERV'!B$2:F$14097),4,0)</f>
        <v>63.14</v>
      </c>
      <c r="I489" s="94" t="n">
        <f aca="false">IF(M$2="OUTROS",TRUNC($H$489*(1+G$7),2),ROUND($H$489*(1+G$7),2))</f>
        <v>77.59</v>
      </c>
      <c r="J489" s="95" t="n">
        <f aca="false">IF(M$2="OUTROS",TRUNC($I$489*$G$489,2),ROUND($I$489*$G$489,2))</f>
        <v>387.95</v>
      </c>
      <c r="K489" s="40"/>
      <c r="L489" s="19"/>
      <c r="M489" s="19"/>
      <c r="N489" s="19"/>
      <c r="O489" s="19"/>
      <c r="P489" s="19"/>
      <c r="Q489" s="19"/>
      <c r="R489" s="19"/>
      <c r="S489" s="19"/>
      <c r="T489" s="19"/>
      <c r="U489" s="19"/>
      <c r="V489" s="19"/>
      <c r="W489" s="19"/>
      <c r="X489" s="19"/>
      <c r="Y489" s="9"/>
      <c r="Z489" s="19"/>
      <c r="AA489" s="19"/>
    </row>
    <row r="490" s="26" customFormat="true" ht="25.35" hidden="false" customHeight="false" outlineLevel="0" collapsed="false">
      <c r="B490" s="27"/>
      <c r="C490" s="89" t="s">
        <v>552</v>
      </c>
      <c r="D490" s="90" t="n">
        <v>89352</v>
      </c>
      <c r="E490" s="91" t="str">
        <f aca="false">VLOOKUP(D490,IF(LEFT(D490,4)="PMPG",COMPOSIÇÕES!B$1:E$3713,'BANCO DE DADOS ABRIL SERV'!B$2:F$14097),2,0)</f>
        <v>REGISTRO DE GAVETA BRUTO, LATÃO, ROSCÁVEL, 1/2", FORNECIDO E INSTALADO EM RAMAL DE ÁGUA. AF_12/2014</v>
      </c>
      <c r="F490" s="90" t="str">
        <f aca="false">VLOOKUP(D490,IF(LEFT(D490,4)="PMPG",COMPOSIÇÕES!B$1:E$3713,'BANCO DE DADOS ABRIL SERV'!B$2:F$14097),3,0)</f>
        <v>UN</v>
      </c>
      <c r="G490" s="92" t="n">
        <v>13</v>
      </c>
      <c r="H490" s="93" t="n">
        <f aca="false">VLOOKUP(D490,IF(LEFT(D490,4)="PMPG",COMPOSIÇÕES!B$1:E$3713,'BANCO DE DADOS ABRIL SERV'!B$2:F$14097),4,0)</f>
        <v>27.83</v>
      </c>
      <c r="I490" s="94" t="n">
        <f aca="false">IF(M$2="OUTROS",TRUNC($H$490*(1+G$7),2),ROUND($H$490*(1+G$7),2))</f>
        <v>34.2</v>
      </c>
      <c r="J490" s="95" t="n">
        <f aca="false">IF(M$2="OUTROS",TRUNC($I$490*$G$490,2),ROUND($I$490*$G$490,2))</f>
        <v>444.6</v>
      </c>
      <c r="K490" s="40"/>
      <c r="L490" s="19"/>
      <c r="M490" s="19"/>
      <c r="N490" s="19"/>
      <c r="O490" s="19"/>
      <c r="P490" s="19"/>
      <c r="Q490" s="19"/>
      <c r="R490" s="19"/>
      <c r="S490" s="19"/>
      <c r="T490" s="19"/>
      <c r="U490" s="19"/>
      <c r="V490" s="19"/>
      <c r="W490" s="19"/>
      <c r="X490" s="19"/>
      <c r="Y490" s="9"/>
      <c r="Z490" s="19"/>
      <c r="AA490" s="19"/>
    </row>
    <row r="491" s="26" customFormat="true" ht="25.35" hidden="false" customHeight="false" outlineLevel="0" collapsed="false">
      <c r="B491" s="27"/>
      <c r="C491" s="89" t="s">
        <v>553</v>
      </c>
      <c r="D491" s="90" t="s">
        <v>554</v>
      </c>
      <c r="E491" s="91" t="str">
        <f aca="false">VLOOKUP(D491,IF(LEFT(D491,4)="PMPG",COMPOSIÇÕES!B$1:E$3713,'BANCO DE DADOS ABRIL SERV'!B$2:F$14097),2,0)</f>
        <v>PINTURA A OLEO BRILHANTE SOBRE SUPERFICIE METALICA, UMA DEMAO INCLUSO UMA DEMAO DE FUNDO ANTICORROSIVO</v>
      </c>
      <c r="F491" s="90" t="str">
        <f aca="false">VLOOKUP(D491,IF(LEFT(D491,4)="PMPG",COMPOSIÇÕES!B$1:E$3713,'BANCO DE DADOS ABRIL SERV'!B$2:F$14097),3,0)</f>
        <v>M2</v>
      </c>
      <c r="G491" s="92" t="n">
        <v>3.59</v>
      </c>
      <c r="H491" s="93" t="n">
        <f aca="false">VLOOKUP(D491,IF(LEFT(D491,4)="PMPG",COMPOSIÇÕES!B$1:E$3713,'BANCO DE DADOS ABRIL SERV'!B$2:F$14097),4,0)</f>
        <v>14.93</v>
      </c>
      <c r="I491" s="94" t="n">
        <f aca="false">IF(M$2="OUTROS",TRUNC($H$491*(1+G$7),2),ROUND($H$491*(1+G$7),2))</f>
        <v>18.35</v>
      </c>
      <c r="J491" s="95" t="n">
        <f aca="false">IF(M$2="OUTROS",TRUNC($I$491*$G$491,2),ROUND($I$491*$G$491,2))</f>
        <v>65.88</v>
      </c>
      <c r="K491" s="40"/>
      <c r="L491" s="19"/>
      <c r="M491" s="19"/>
      <c r="N491" s="19"/>
      <c r="O491" s="19"/>
      <c r="P491" s="19"/>
      <c r="Q491" s="19"/>
      <c r="R491" s="19"/>
      <c r="S491" s="19"/>
      <c r="T491" s="19"/>
      <c r="U491" s="19"/>
      <c r="V491" s="19"/>
      <c r="W491" s="19"/>
      <c r="X491" s="19"/>
      <c r="Y491" s="9"/>
      <c r="Z491" s="19"/>
      <c r="AA491" s="19"/>
    </row>
    <row r="492" s="26" customFormat="true" ht="25.35" hidden="false" customHeight="false" outlineLevel="0" collapsed="false">
      <c r="B492" s="27"/>
      <c r="C492" s="89" t="s">
        <v>555</v>
      </c>
      <c r="D492" s="90" t="n">
        <v>92905</v>
      </c>
      <c r="E492" s="91" t="str">
        <f aca="false">VLOOKUP(D492,IF(LEFT(D492,4)="PMPG",COMPOSIÇÕES!B$1:E$3713,'BANCO DE DADOS ABRIL SERV'!B$2:F$14097),2,0)</f>
        <v>UNIÃO, EM FERRO GALVANIZADO, CONEXÃO ROSQUEADA, DN 20 (3/4"), INSTALADO EM RAMAIS E SUB-RAMAIS DE GÁS - FORNECIMENTO E INSTALAÇÃO. AF_12/2015</v>
      </c>
      <c r="F492" s="90" t="str">
        <f aca="false">VLOOKUP(D492,IF(LEFT(D492,4)="PMPG",COMPOSIÇÕES!B$1:E$3713,'BANCO DE DADOS ABRIL SERV'!B$2:F$14097),3,0)</f>
        <v>UN</v>
      </c>
      <c r="G492" s="92" t="n">
        <v>7</v>
      </c>
      <c r="H492" s="93" t="n">
        <f aca="false">VLOOKUP(D492,IF(LEFT(D492,4)="PMPG",COMPOSIÇÕES!B$1:E$3713,'BANCO DE DADOS ABRIL SERV'!B$2:F$14097),4,0)</f>
        <v>25.5</v>
      </c>
      <c r="I492" s="94" t="n">
        <f aca="false">IF(M$2="OUTROS",TRUNC($H$492*(1+G$7),2),ROUND($H$492*(1+G$7),2))</f>
        <v>31.33</v>
      </c>
      <c r="J492" s="95" t="n">
        <f aca="false">IF(M$2="OUTROS",TRUNC($I$492*$G$492,2),ROUND($I$492*$G$492,2))</f>
        <v>219.31</v>
      </c>
      <c r="K492" s="40"/>
      <c r="L492" s="19"/>
      <c r="M492" s="19"/>
      <c r="N492" s="19"/>
      <c r="O492" s="19"/>
      <c r="P492" s="19"/>
      <c r="Q492" s="19"/>
      <c r="R492" s="19"/>
      <c r="S492" s="19"/>
      <c r="T492" s="19"/>
      <c r="U492" s="19"/>
      <c r="V492" s="19"/>
      <c r="W492" s="19"/>
      <c r="X492" s="19"/>
      <c r="Y492" s="9"/>
      <c r="Z492" s="19"/>
      <c r="AA492" s="19"/>
    </row>
    <row r="493" s="26" customFormat="true" ht="25.35" hidden="false" customHeight="false" outlineLevel="0" collapsed="false">
      <c r="B493" s="27"/>
      <c r="C493" s="89" t="s">
        <v>556</v>
      </c>
      <c r="D493" s="90" t="str">
        <f aca="false">'COMP. GLP'!$B$37</f>
        <v>PMPG GLP 002</v>
      </c>
      <c r="E493" s="91" t="str">
        <f aca="false">VLOOKUP(D493,IF(LEFT(D493,4)="PMPG",COMPOSIÇÕES!B$1:E$3713,'BANCO DE DADOS ABRIL SERV'!B$2:F$14097),2,0)</f>
        <v>FORNECIMENTO E INSTALAÇÃO DE REGISTRO OU REGULADOR DE GAS COZINHA, VAZAO DE 2 KG/H, 2,8 KPA</v>
      </c>
      <c r="F493" s="90" t="str">
        <f aca="false">VLOOKUP(D493,IF(LEFT(D493,4)="PMPG",COMPOSIÇÕES!B$1:E$3713,'BANCO DE DADOS ABRIL SERV'!B$2:F$14097),3,0)</f>
        <v>UN</v>
      </c>
      <c r="G493" s="92" t="n">
        <v>5</v>
      </c>
      <c r="H493" s="93" t="n">
        <f aca="false">VLOOKUP(D493,IF(LEFT(D493,4)="PMPG",COMPOSIÇÕES!B$1:E$3713,'BANCO DE DADOS ABRIL SERV'!B$2:F$14097),4,0)</f>
        <v>43.24</v>
      </c>
      <c r="I493" s="94" t="n">
        <f aca="false">IF(M$2="OUTROS",TRUNC($H$493*(1+G$7),2),ROUND($H$493*(1+G$7),2))</f>
        <v>53.13</v>
      </c>
      <c r="J493" s="95" t="n">
        <f aca="false">IF(M$2="OUTROS",TRUNC($I$493*$G$493,2),ROUND($I$493*$G$493,2))</f>
        <v>265.65</v>
      </c>
      <c r="K493" s="40"/>
      <c r="L493" s="19"/>
      <c r="M493" s="19"/>
      <c r="N493" s="19"/>
      <c r="O493" s="19"/>
      <c r="P493" s="19"/>
      <c r="Q493" s="19"/>
      <c r="R493" s="19"/>
      <c r="S493" s="19"/>
      <c r="T493" s="19"/>
      <c r="U493" s="19"/>
      <c r="V493" s="19"/>
      <c r="W493" s="19"/>
      <c r="X493" s="19"/>
      <c r="Y493" s="9"/>
      <c r="Z493" s="19"/>
      <c r="AA493" s="19"/>
    </row>
    <row r="494" s="26" customFormat="true" ht="15" hidden="false" customHeight="false" outlineLevel="0" collapsed="false">
      <c r="B494" s="27"/>
      <c r="C494" s="81" t="s">
        <v>557</v>
      </c>
      <c r="D494" s="82" t="str">
        <f aca="false">'COMP. GLP'!$B$124</f>
        <v>PMPG GLP 007</v>
      </c>
      <c r="E494" s="83" t="str">
        <f aca="false">VLOOKUP(D494,IF(LEFT(D494,4)="PMPG",COMPOSIÇÕES!B$1:E$3713,'BANCO DE DADOS ABRIL SERV'!B$2:F$14097),2,0)</f>
        <v>FORNECIMENTO E INSTALAÇÃO DE VALVULA DE BLOQUEIO MANUAL 3/4'' PARA GÁS</v>
      </c>
      <c r="F494" s="82" t="str">
        <f aca="false">VLOOKUP(D494,IF(LEFT(D494,4)="PMPG",COMPOSIÇÕES!B$1:E$3713,'BANCO DE DADOS ABRIL SERV'!B$2:F$14097),3,0)</f>
        <v>UN</v>
      </c>
      <c r="G494" s="98" t="n">
        <v>12</v>
      </c>
      <c r="H494" s="84" t="n">
        <f aca="false">VLOOKUP(D494,IF(LEFT(D494,4)="PMPG",COMPOSIÇÕES!B$1:E$3713,'BANCO DE DADOS ABRIL SERV'!B$2:F$14097),4,0)</f>
        <v>105.91</v>
      </c>
      <c r="I494" s="85" t="n">
        <f aca="false">IF(M$2="OUTROS",TRUNC($H$494*(1+G$7),2),ROUND($H$494*(1+G$7),2))</f>
        <v>130.14</v>
      </c>
      <c r="J494" s="86" t="n">
        <f aca="false">IF(M$2="OUTROS",TRUNC($I$494*$G$494,2),ROUND($I$494*$G$494,2))</f>
        <v>1561.68</v>
      </c>
      <c r="K494" s="40"/>
      <c r="L494" s="19"/>
      <c r="M494" s="19"/>
      <c r="N494" s="19"/>
      <c r="O494" s="19"/>
      <c r="P494" s="19"/>
      <c r="Q494" s="19"/>
      <c r="R494" s="19"/>
      <c r="S494" s="19"/>
      <c r="T494" s="19"/>
      <c r="U494" s="19"/>
      <c r="V494" s="19"/>
      <c r="W494" s="19"/>
      <c r="X494" s="19"/>
      <c r="Y494" s="9"/>
      <c r="Z494" s="19"/>
      <c r="AA494" s="19"/>
    </row>
    <row r="495" s="26" customFormat="true" ht="15" hidden="false" customHeight="false" outlineLevel="0" collapsed="false">
      <c r="B495" s="27"/>
      <c r="C495" s="119"/>
      <c r="D495" s="120"/>
      <c r="E495" s="120"/>
      <c r="F495" s="119"/>
      <c r="G495" s="119"/>
      <c r="H495" s="121"/>
      <c r="I495" s="121"/>
      <c r="J495" s="122"/>
      <c r="K495" s="40"/>
      <c r="L495" s="19"/>
      <c r="M495" s="19"/>
      <c r="N495" s="19"/>
      <c r="O495" s="19"/>
      <c r="P495" s="19"/>
      <c r="Q495" s="19"/>
      <c r="R495" s="19"/>
      <c r="S495" s="19"/>
      <c r="T495" s="19"/>
      <c r="U495" s="19"/>
      <c r="V495" s="19"/>
      <c r="W495" s="19"/>
      <c r="X495" s="19"/>
      <c r="Y495" s="9"/>
      <c r="Z495" s="19"/>
      <c r="AA495" s="19"/>
    </row>
    <row r="496" customFormat="false" ht="15" hidden="false" customHeight="false" outlineLevel="0" collapsed="false">
      <c r="B496" s="76"/>
      <c r="C496" s="77" t="s">
        <v>558</v>
      </c>
      <c r="D496" s="131" t="s">
        <v>559</v>
      </c>
      <c r="E496" s="132"/>
      <c r="F496" s="133"/>
      <c r="G496" s="134"/>
      <c r="H496" s="135"/>
      <c r="I496" s="135"/>
      <c r="J496" s="79" t="n">
        <f aca="false">SUM($J$497:$J$502)</f>
        <v>23499.13</v>
      </c>
      <c r="K496" s="80"/>
      <c r="M496" s="19"/>
      <c r="N496" s="19"/>
      <c r="O496" s="19"/>
      <c r="P496" s="19"/>
    </row>
    <row r="497" s="26" customFormat="true" ht="15" hidden="false" customHeight="false" outlineLevel="0" collapsed="false">
      <c r="B497" s="27"/>
      <c r="C497" s="89" t="s">
        <v>560</v>
      </c>
      <c r="D497" s="90" t="n">
        <v>98520</v>
      </c>
      <c r="E497" s="91" t="str">
        <f aca="false">VLOOKUP(D497,IF(LEFT(D497,4)="PMPG",COMPOSIÇÕES!B$1:E$3713,'BANCO DE DADOS ABRIL SERV'!B$2:F$14097),2,0)</f>
        <v>APLICAÇÃO DE ADUBO EM SOLO. AF_05/2018</v>
      </c>
      <c r="F497" s="90" t="str">
        <f aca="false">VLOOKUP(D497,IF(LEFT(D497,4)="PMPG",COMPOSIÇÕES!B$1:E$3713,'BANCO DE DADOS ABRIL SERV'!B$2:F$14097),3,0)</f>
        <v>M2</v>
      </c>
      <c r="G497" s="92" t="n">
        <v>160</v>
      </c>
      <c r="H497" s="93" t="n">
        <f aca="false">VLOOKUP(D497,IF(LEFT(D497,4)="PMPG",COMPOSIÇÕES!B$1:E$3713,'BANCO DE DADOS ABRIL SERV'!B$2:F$14097),4,0)</f>
        <v>3.63</v>
      </c>
      <c r="I497" s="94" t="n">
        <f aca="false">IF(M$2="OUTROS",TRUNC($H$497*(1+G$7),2),ROUND($H$497*(1+G$7),2))</f>
        <v>4.46</v>
      </c>
      <c r="J497" s="95" t="n">
        <f aca="false">IF(M$2="OUTROS",TRUNC($I$497*$G$497,2),ROUND($I$497*$G$497,2))</f>
        <v>713.6</v>
      </c>
      <c r="K497" s="40"/>
      <c r="L497" s="19"/>
      <c r="M497" s="19"/>
      <c r="N497" s="19"/>
      <c r="O497" s="19"/>
      <c r="P497" s="19"/>
      <c r="Q497" s="19"/>
      <c r="R497" s="19"/>
      <c r="S497" s="19"/>
      <c r="T497" s="19"/>
      <c r="U497" s="19"/>
      <c r="V497" s="19"/>
      <c r="W497" s="19"/>
      <c r="X497" s="19"/>
      <c r="Y497" s="9"/>
      <c r="Z497" s="19"/>
      <c r="AA497" s="19"/>
    </row>
    <row r="498" s="26" customFormat="true" ht="15" hidden="false" customHeight="false" outlineLevel="0" collapsed="false">
      <c r="B498" s="27"/>
      <c r="C498" s="89" t="s">
        <v>561</v>
      </c>
      <c r="D498" s="90" t="n">
        <v>85180</v>
      </c>
      <c r="E498" s="91" t="str">
        <f aca="false">VLOOKUP(D498,IF(LEFT(D498,4)="PMPG",COMPOSIÇÕES!B$1:E$3713,'BANCO DE DADOS ABRIL SERV'!B$2:F$14097),2,0)</f>
        <v>PLANTIO DE GRAMA ESMERALDA EM ROLO</v>
      </c>
      <c r="F498" s="90" t="str">
        <f aca="false">VLOOKUP(D498,IF(LEFT(D498,4)="PMPG",COMPOSIÇÕES!B$1:E$3713,'BANCO DE DADOS ABRIL SERV'!B$2:F$14097),3,0)</f>
        <v>M2</v>
      </c>
      <c r="G498" s="92" t="n">
        <v>160</v>
      </c>
      <c r="H498" s="93" t="n">
        <f aca="false">VLOOKUP(D498,IF(LEFT(D498,4)="PMPG",COMPOSIÇÕES!B$1:E$3713,'BANCO DE DADOS ABRIL SERV'!B$2:F$14097),4,0)</f>
        <v>14.3</v>
      </c>
      <c r="I498" s="94" t="n">
        <f aca="false">IF(M$2="OUTROS",TRUNC($H$498*(1+G$7),2),ROUND($H$498*(1+G$7),2))</f>
        <v>17.57</v>
      </c>
      <c r="J498" s="95" t="n">
        <f aca="false">IF(M$2="OUTROS",TRUNC($I$498*$G$498,2),ROUND($I$498*$G$498,2))</f>
        <v>2811.2</v>
      </c>
      <c r="K498" s="40"/>
      <c r="L498" s="19"/>
      <c r="M498" s="19"/>
      <c r="N498" s="19"/>
      <c r="O498" s="19"/>
      <c r="P498" s="19"/>
      <c r="Q498" s="19"/>
      <c r="R498" s="19"/>
      <c r="S498" s="19"/>
      <c r="T498" s="19"/>
      <c r="U498" s="19"/>
      <c r="V498" s="19"/>
      <c r="W498" s="19"/>
      <c r="X498" s="19"/>
      <c r="Y498" s="9"/>
      <c r="Z498" s="19"/>
      <c r="AA498" s="19"/>
    </row>
    <row r="499" s="26" customFormat="true" ht="15" hidden="false" customHeight="false" outlineLevel="0" collapsed="false">
      <c r="B499" s="27"/>
      <c r="C499" s="89" t="s">
        <v>562</v>
      </c>
      <c r="D499" s="90" t="str">
        <f aca="false">'COMP. CIVIL'!$B$180</f>
        <v>PMPG CIV 016</v>
      </c>
      <c r="E499" s="91" t="str">
        <f aca="false">VLOOKUP(D499,IF(LEFT(D499,4)="PMPG",COMPOSIÇÕES!B$1:E$3713,'BANCO DE DADOS ABRIL SERV'!B$2:F$14097),2,0)</f>
        <v>LETREIRO – LETRA EM CAIXA DE AÇO GALVANIZADO, H= 20CM, INCLUSO PINTURA</v>
      </c>
      <c r="F499" s="90" t="str">
        <f aca="false">VLOOKUP(D499,IF(LEFT(D499,4)="PMPG",COMPOSIÇÕES!B$1:E$3713,'BANCO DE DADOS ABRIL SERV'!B$2:F$14097),3,0)</f>
        <v>UN</v>
      </c>
      <c r="G499" s="92" t="n">
        <v>30</v>
      </c>
      <c r="H499" s="93" t="n">
        <f aca="false">VLOOKUP(D499,IF(LEFT(D499,4)="PMPG",COMPOSIÇÕES!B$1:E$3713,'BANCO DE DADOS ABRIL SERV'!B$2:F$14097),4,0)</f>
        <v>94.06</v>
      </c>
      <c r="I499" s="94" t="n">
        <f aca="false">IF(M$2="OUTROS",TRUNC($H$499*(1+G$7),2),ROUND($H$499*(1+G$7),2))</f>
        <v>115.58</v>
      </c>
      <c r="J499" s="95" t="n">
        <f aca="false">IF(M$2="OUTROS",TRUNC($I$499*$G$499,2),ROUND($I$499*$G$499,2))</f>
        <v>3467.4</v>
      </c>
      <c r="K499" s="40"/>
      <c r="L499" s="19"/>
      <c r="M499" s="19"/>
      <c r="N499" s="19"/>
      <c r="O499" s="19"/>
      <c r="P499" s="19"/>
      <c r="Q499" s="19"/>
      <c r="R499" s="19"/>
      <c r="S499" s="19"/>
      <c r="T499" s="19"/>
      <c r="U499" s="19"/>
      <c r="V499" s="19"/>
      <c r="W499" s="19"/>
      <c r="X499" s="19"/>
      <c r="Y499" s="9"/>
      <c r="Z499" s="19"/>
      <c r="AA499" s="19"/>
    </row>
    <row r="500" s="26" customFormat="true" ht="15" hidden="false" customHeight="false" outlineLevel="0" collapsed="false">
      <c r="B500" s="27"/>
      <c r="C500" s="89" t="s">
        <v>563</v>
      </c>
      <c r="D500" s="90" t="str">
        <f aca="false">'COMP. CIVIL'!$B$111</f>
        <v>PMPG CIV 009</v>
      </c>
      <c r="E500" s="91" t="str">
        <f aca="false">VLOOKUP(D500,IF(LEFT(D500,4)="PMPG",COMPOSIÇÕES!B$1:E$3713,'BANCO DE DADOS ABRIL SERV'!B$2:F$14097),2,0)</f>
        <v>PLACA DE INAUGURAÇÃO EM ALUMÍNIO 0,40 X 0,60 M - FORNCIMENTO E COLOCAÇÃO</v>
      </c>
      <c r="F500" s="90" t="str">
        <f aca="false">VLOOKUP(D500,IF(LEFT(D500,4)="PMPG",COMPOSIÇÕES!B$1:E$3713,'BANCO DE DADOS ABRIL SERV'!B$2:F$14097),3,0)</f>
        <v>UN</v>
      </c>
      <c r="G500" s="92" t="n">
        <v>1</v>
      </c>
      <c r="H500" s="93" t="n">
        <f aca="false">VLOOKUP(D500,IF(LEFT(D500,4)="PMPG",COMPOSIÇÕES!B$1:E$3713,'BANCO DE DADOS ABRIL SERV'!B$2:F$14097),4,0)</f>
        <v>934.32</v>
      </c>
      <c r="I500" s="94" t="n">
        <f aca="false">IF(M$2="OUTROS",TRUNC($H$500*(1+G$7),2),ROUND($H$500*(1+G$7),2))</f>
        <v>1148.09</v>
      </c>
      <c r="J500" s="95" t="n">
        <f aca="false">IF(M$2="OUTROS",TRUNC($I$500*$G$500,2),ROUND($I$500*$G$500,2))</f>
        <v>1148.09</v>
      </c>
      <c r="K500" s="40"/>
      <c r="L500" s="19"/>
      <c r="M500" s="19"/>
      <c r="N500" s="19"/>
      <c r="O500" s="19"/>
      <c r="P500" s="19"/>
      <c r="Q500" s="19"/>
      <c r="R500" s="19"/>
      <c r="S500" s="19"/>
      <c r="T500" s="19"/>
      <c r="U500" s="19"/>
      <c r="V500" s="19"/>
      <c r="W500" s="19"/>
      <c r="X500" s="19"/>
      <c r="Y500" s="9"/>
      <c r="Z500" s="19"/>
      <c r="AA500" s="19"/>
    </row>
    <row r="501" s="26" customFormat="true" ht="15" hidden="false" customHeight="false" outlineLevel="0" collapsed="false">
      <c r="B501" s="27"/>
      <c r="C501" s="89" t="s">
        <v>564</v>
      </c>
      <c r="D501" s="90" t="str">
        <f aca="false">'COMP. CIVIL'!$B$197</f>
        <v>PMPG CIV 017</v>
      </c>
      <c r="E501" s="91" t="str">
        <f aca="false">VLOOKUP(D501,IF(LEFT(D501,4)="PMPG",COMPOSIÇÕES!B$1:E$3713,'BANCO DE DADOS ABRIL SERV'!B$2:F$14097),2,0)</f>
        <v>BICICLETÁRIO EM TUBO DE AÇO GALVANIZADO DIAM=50MM, EXCETO PINTURA DE ACABAMENTO</v>
      </c>
      <c r="F501" s="90" t="str">
        <f aca="false">VLOOKUP(D501,IF(LEFT(D501,4)="PMPG",COMPOSIÇÕES!B$1:E$3713,'BANCO DE DADOS ABRIL SERV'!B$2:F$14097),3,0)</f>
        <v>M</v>
      </c>
      <c r="G501" s="92" t="n">
        <v>40</v>
      </c>
      <c r="H501" s="93" t="n">
        <f aca="false">VLOOKUP(D501,IF(LEFT(D501,4)="PMPG",COMPOSIÇÕES!B$1:E$3713,'BANCO DE DADOS ABRIL SERV'!B$2:F$14097),4,0)</f>
        <v>310</v>
      </c>
      <c r="I501" s="94" t="n">
        <f aca="false">IF(M$2="OUTROS",TRUNC($H$501*(1+G$7),2),ROUND($H$501*(1+G$7),2))</f>
        <v>380.93</v>
      </c>
      <c r="J501" s="95" t="n">
        <f aca="false">IF(M$2="OUTROS",TRUNC($I$501*$G$501,2),ROUND($I$501*$G$501,2))</f>
        <v>15237.2</v>
      </c>
      <c r="K501" s="40"/>
      <c r="L501" s="19"/>
      <c r="M501" s="19"/>
      <c r="N501" s="19"/>
      <c r="O501" s="19"/>
      <c r="P501" s="19"/>
      <c r="Q501" s="19"/>
      <c r="R501" s="19"/>
      <c r="S501" s="19"/>
      <c r="T501" s="19"/>
      <c r="U501" s="19"/>
      <c r="V501" s="19"/>
      <c r="W501" s="19"/>
      <c r="X501" s="19"/>
      <c r="Y501" s="9"/>
      <c r="Z501" s="19"/>
      <c r="AA501" s="19"/>
    </row>
    <row r="502" s="26" customFormat="true" ht="25.35" hidden="false" customHeight="false" outlineLevel="0" collapsed="false">
      <c r="B502" s="27"/>
      <c r="C502" s="81" t="s">
        <v>565</v>
      </c>
      <c r="D502" s="82" t="s">
        <v>566</v>
      </c>
      <c r="E502" s="83" t="str">
        <f aca="false">VLOOKUP(D502,IF(LEFT(D502,4)="PMPG",COMPOSIÇÕES!B$1:E$3713,'BANCO DE DADOS ABRIL SERV'!B$2:F$14097),2,0)</f>
        <v>PINTURA ESMALTE FOSCO, DUAS DEMAOS, SOBRE SUPERFICIE METALICA, INCLUSO UMA DEMAO DE FUNDO ANTICORROSIVO. UTILIZACAO DE REVOLVER ( AR-COMPRIMIDO).</v>
      </c>
      <c r="F502" s="82" t="str">
        <f aca="false">VLOOKUP(D502,IF(LEFT(D502,4)="PMPG",COMPOSIÇÕES!B$1:E$3713,'BANCO DE DADOS ABRIL SERV'!B$2:F$14097),3,0)</f>
        <v>M2</v>
      </c>
      <c r="G502" s="98" t="n">
        <v>6.28</v>
      </c>
      <c r="H502" s="84" t="n">
        <f aca="false">VLOOKUP(D502,IF(LEFT(D502,4)="PMPG",COMPOSIÇÕES!B$1:E$3713,'BANCO DE DADOS ABRIL SERV'!B$2:F$14097),4,0)</f>
        <v>15.76</v>
      </c>
      <c r="I502" s="85" t="n">
        <f aca="false">IF(M$2="OUTROS",TRUNC($H$502*(1+G$7),2),ROUND($H$502*(1+G$7),2))</f>
        <v>19.37</v>
      </c>
      <c r="J502" s="86" t="n">
        <f aca="false">IF(M$2="OUTROS",TRUNC($I$502*$G$502,2),ROUND($I$502*$G$502,2))</f>
        <v>121.64</v>
      </c>
      <c r="K502" s="40"/>
      <c r="L502" s="19"/>
      <c r="M502" s="19"/>
      <c r="N502" s="19"/>
      <c r="O502" s="19"/>
      <c r="P502" s="19"/>
      <c r="Q502" s="19"/>
      <c r="R502" s="19"/>
      <c r="S502" s="19"/>
      <c r="T502" s="19"/>
      <c r="U502" s="19"/>
      <c r="V502" s="19"/>
      <c r="W502" s="19"/>
      <c r="X502" s="19"/>
      <c r="Y502" s="9"/>
      <c r="Z502" s="19"/>
      <c r="AA502" s="19"/>
    </row>
    <row r="503" s="26" customFormat="true" ht="15" hidden="false" customHeight="false" outlineLevel="0" collapsed="false">
      <c r="B503" s="27"/>
      <c r="C503" s="128"/>
      <c r="D503" s="128"/>
      <c r="E503" s="128"/>
      <c r="F503" s="128"/>
      <c r="G503" s="129"/>
      <c r="H503" s="130"/>
      <c r="I503" s="128"/>
      <c r="J503" s="128"/>
      <c r="K503" s="40"/>
      <c r="L503" s="19"/>
      <c r="M503" s="19"/>
      <c r="N503" s="19"/>
      <c r="O503" s="19"/>
      <c r="P503" s="19"/>
      <c r="Q503" s="19"/>
      <c r="R503" s="19"/>
      <c r="S503" s="19"/>
      <c r="T503" s="19"/>
      <c r="U503" s="19"/>
      <c r="V503" s="19"/>
      <c r="W503" s="19"/>
      <c r="X503" s="19"/>
      <c r="Y503" s="9"/>
      <c r="Z503" s="19"/>
      <c r="AA503" s="19"/>
    </row>
    <row r="504" s="26" customFormat="true" ht="17.45" hidden="false" customHeight="true" outlineLevel="0" collapsed="false">
      <c r="B504" s="27"/>
      <c r="C504" s="158" t="s">
        <v>567</v>
      </c>
      <c r="D504" s="158"/>
      <c r="E504" s="158"/>
      <c r="F504" s="158"/>
      <c r="G504" s="158"/>
      <c r="H504" s="158"/>
      <c r="I504" s="158"/>
      <c r="J504" s="158"/>
      <c r="K504" s="60"/>
      <c r="L504" s="19"/>
      <c r="M504" s="18"/>
      <c r="N504" s="19"/>
      <c r="O504" s="19"/>
      <c r="P504" s="19"/>
      <c r="Q504" s="19"/>
      <c r="R504" s="19"/>
      <c r="S504" s="19"/>
      <c r="T504" s="19"/>
      <c r="U504" s="19"/>
      <c r="V504" s="19"/>
      <c r="W504" s="19"/>
      <c r="X504" s="19"/>
      <c r="Y504" s="9"/>
      <c r="Z504" s="19"/>
      <c r="AA504" s="19"/>
    </row>
    <row r="505" customFormat="false" ht="15" hidden="false" customHeight="false" outlineLevel="0" collapsed="false">
      <c r="B505" s="76"/>
      <c r="C505" s="159" t="s">
        <v>568</v>
      </c>
      <c r="D505" s="160" t="s">
        <v>569</v>
      </c>
      <c r="E505" s="161"/>
      <c r="F505" s="162"/>
      <c r="G505" s="163"/>
      <c r="H505" s="164"/>
      <c r="I505" s="164"/>
      <c r="J505" s="165" t="n">
        <f aca="false">SUM($J$507:$J$523)</f>
        <v>4969.08</v>
      </c>
      <c r="K505" s="80"/>
      <c r="M505" s="19"/>
      <c r="N505" s="19"/>
      <c r="O505" s="19"/>
      <c r="P505" s="19"/>
    </row>
    <row r="506" customFormat="false" ht="15" hidden="false" customHeight="true" outlineLevel="0" collapsed="false">
      <c r="B506" s="76"/>
      <c r="C506" s="166" t="s">
        <v>144</v>
      </c>
      <c r="D506" s="166"/>
      <c r="E506" s="166"/>
      <c r="F506" s="166"/>
      <c r="G506" s="166"/>
      <c r="H506" s="166"/>
      <c r="I506" s="166"/>
      <c r="J506" s="166"/>
      <c r="K506" s="80"/>
      <c r="L506" s="19"/>
      <c r="M506" s="19"/>
      <c r="N506" s="19"/>
      <c r="O506" s="19"/>
      <c r="P506" s="19"/>
    </row>
    <row r="507" customFormat="false" ht="38.05" hidden="false" customHeight="false" outlineLevel="0" collapsed="false">
      <c r="C507" s="89" t="s">
        <v>570</v>
      </c>
      <c r="D507" s="90" t="n">
        <v>89168</v>
      </c>
      <c r="E507" s="91" t="str">
        <f aca="false">VLOOKUP(D507,IF(LEFT(D507,3)="AMM",COMPOSIÇÕES!B$1:E$3713,'BANCO DE DADOS ABRIL SERV'!B$2:F$14097),2,0)</f>
        <v>(COMPOSIÇÃO REPRESENTATIVA) DO SERVIÇO DE ALVENARIA DE VEDAÇÃO DE BLOCOS VAZADOS DE CERÂMICA DE 9X19X19CM (ESPESSURA 9CM), PARA EDIFICAÇÃO HABITACIONAL UNIFAMILIAR (CASA) E EDIFICAÇÃO PÚBLICA PADRÃO. AF_11/2014</v>
      </c>
      <c r="F507" s="90" t="str">
        <f aca="false">VLOOKUP(D507,IF(LEFT(D507,3)="AMM",COMPOSIÇÕES!B$1:E$3713,'BANCO DE DADOS ABRIL SERV'!B$2:F$14097),3,0)</f>
        <v>M2</v>
      </c>
      <c r="G507" s="92" t="n">
        <f aca="false">TRUNC((0.4+0.4+1.45+1.6+1.45)*1.4,2)</f>
        <v>7.42</v>
      </c>
      <c r="H507" s="93" t="n">
        <f aca="false">VLOOKUP(D507,IF(LEFT(D507,3)="AMM",COMPOSIÇÕES!B$1:E$3713,'BANCO DE DADOS ABRIL SERV'!B$2:F$14097),4,0)</f>
        <v>67.17</v>
      </c>
      <c r="I507" s="94" t="n">
        <f aca="false">IF(M$2="OUTROS",TRUNC($H$507*(1+G$7),2),ROUND($H$507*(1+G$7),2))</f>
        <v>82.54</v>
      </c>
      <c r="J507" s="95" t="n">
        <f aca="false">IF(M$2="OUTROS",TRUNC($I$507*$G$507,2),ROUND($I$507*$G$507,2))</f>
        <v>612.45</v>
      </c>
      <c r="K507" s="80"/>
      <c r="L507" s="97" t="s">
        <v>571</v>
      </c>
      <c r="M507" s="80" t="str">
        <f aca="false">$C$507</f>
        <v>24.1</v>
      </c>
      <c r="N507" s="97" t="s">
        <v>147</v>
      </c>
      <c r="O507" s="88"/>
      <c r="P507" s="19"/>
    </row>
    <row r="508" customFormat="false" ht="15" hidden="false" customHeight="true" outlineLevel="0" collapsed="false">
      <c r="B508" s="76"/>
      <c r="C508" s="166" t="s">
        <v>572</v>
      </c>
      <c r="D508" s="166"/>
      <c r="E508" s="166"/>
      <c r="F508" s="166"/>
      <c r="G508" s="166"/>
      <c r="H508" s="166"/>
      <c r="I508" s="166"/>
      <c r="J508" s="166"/>
      <c r="K508" s="80"/>
      <c r="L508" s="19"/>
      <c r="M508" s="19"/>
      <c r="N508" s="19"/>
      <c r="O508" s="19"/>
      <c r="P508" s="19"/>
    </row>
    <row r="509" customFormat="false" ht="25.35" hidden="false" customHeight="false" outlineLevel="0" collapsed="false">
      <c r="C509" s="89" t="s">
        <v>573</v>
      </c>
      <c r="D509" s="90" t="s">
        <v>176</v>
      </c>
      <c r="E509" s="91" t="str">
        <f aca="false">VLOOKUP(D509,IF(LEFT(D509,3)="AMM",COMPOSIÇÕES!B$1:E$3713,'BANCO DE DADOS ABRIL SERV'!B$2:F$14097),2,0)</f>
        <v>PORTAO EM TELA ARAME GALVANIZADO N.12 MALHA 2" E MOLDURA EM TUBOS DE ACO COM DUAS FOLHAS DE ABRIR, INCLUSO FERRAGENS</v>
      </c>
      <c r="F509" s="90" t="str">
        <f aca="false">VLOOKUP(D509,IF(LEFT(D509,3)="AMM",COMPOSIÇÕES!B$1:E$3713,'BANCO DE DADOS ABRIL SERV'!B$2:F$14097),3,0)</f>
        <v>M2</v>
      </c>
      <c r="G509" s="92" t="n">
        <f aca="false">TRUNC((0.8*1.4)*3,2)</f>
        <v>3.36</v>
      </c>
      <c r="H509" s="93" t="n">
        <f aca="false">VLOOKUP(D509,IF(LEFT(D509,3)="AMM",COMPOSIÇÕES!B$1:E$3713,'BANCO DE DADOS ABRIL SERV'!B$2:F$14097),4,0)</f>
        <v>659.93</v>
      </c>
      <c r="I509" s="94" t="n">
        <f aca="false">IF(M$2="OUTROS",TRUNC($H$509*(1+G$7),2),ROUND($H$509*(1+G$7),2))</f>
        <v>810.92</v>
      </c>
      <c r="J509" s="95" t="n">
        <f aca="false">IF(M$2="OUTROS",TRUNC($I$509*$G$509,2),ROUND($I$509*$G$509,2))</f>
        <v>2724.69</v>
      </c>
      <c r="K509" s="80"/>
      <c r="L509" s="97" t="s">
        <v>574</v>
      </c>
      <c r="M509" s="80" t="str">
        <f aca="false">$C$509</f>
        <v>24.2</v>
      </c>
      <c r="N509" s="19"/>
      <c r="O509" s="88"/>
      <c r="P509" s="19"/>
    </row>
    <row r="510" customFormat="false" ht="15" hidden="false" customHeight="true" outlineLevel="0" collapsed="false">
      <c r="B510" s="76"/>
      <c r="C510" s="166" t="s">
        <v>575</v>
      </c>
      <c r="D510" s="166"/>
      <c r="E510" s="166"/>
      <c r="F510" s="166"/>
      <c r="G510" s="166"/>
      <c r="H510" s="166"/>
      <c r="I510" s="166"/>
      <c r="J510" s="166"/>
      <c r="K510" s="80"/>
      <c r="M510" s="19"/>
      <c r="N510" s="19"/>
      <c r="O510" s="19"/>
      <c r="P510" s="19"/>
    </row>
    <row r="511" customFormat="false" ht="25.35" hidden="false" customHeight="false" outlineLevel="0" collapsed="false">
      <c r="C511" s="89" t="s">
        <v>576</v>
      </c>
      <c r="D511" s="90" t="n">
        <v>87879</v>
      </c>
      <c r="E511" s="91" t="str">
        <f aca="false">VLOOKUP(D511,IF(LEFT(D511,3)="AMM",COMPOSIÇÕES!B$1:E$3713,'BANCO DE DADOS ABRIL SERV'!B$2:F$14097),2,0)</f>
        <v>CHAPISCO APLICADO EM ALVENARIAS E ESTRUTURAS DE CONCRETO INTERNAS, COM COLHER DE PEDREIRO.  ARGAMASSA TRAÇO 1:3 COM PREPARO EM BETONEIRA 400L. AF_06/2014</v>
      </c>
      <c r="F511" s="90" t="str">
        <f aca="false">VLOOKUP(D511,IF(LEFT(D511,3)="AMM",COMPOSIÇÕES!B$1:E$3713,'BANCO DE DADOS ABRIL SERV'!B$2:F$14097),3,0)</f>
        <v>M2</v>
      </c>
      <c r="G511" s="92" t="n">
        <f aca="false">TRUNC((1.05+0.4+0.4+1.2+1.6)*1.4,2)</f>
        <v>6.51</v>
      </c>
      <c r="H511" s="93" t="n">
        <f aca="false">VLOOKUP(D511,IF(LEFT(D511,3)="AMM",COMPOSIÇÕES!B$1:E$3713,'BANCO DE DADOS ABRIL SERV'!B$2:F$14097),4,0)</f>
        <v>2.87</v>
      </c>
      <c r="I511" s="94" t="n">
        <f aca="false">IF(M$2="OUTROS",TRUNC($H$511*(1+G$7),2),ROUND($H$511*(1+G$7),2))</f>
        <v>3.53</v>
      </c>
      <c r="J511" s="95" t="n">
        <f aca="false">IF(M$2="OUTROS",TRUNC($I$511*$G$511,2),ROUND($I$511*$G$511,2))</f>
        <v>22.98</v>
      </c>
      <c r="K511" s="80"/>
      <c r="L511" s="97" t="s">
        <v>577</v>
      </c>
      <c r="M511" s="80" t="str">
        <f aca="false">$C$511</f>
        <v>24.3</v>
      </c>
      <c r="N511" s="19"/>
      <c r="O511" s="88"/>
      <c r="P511" s="19"/>
    </row>
    <row r="512" customFormat="false" ht="38.05" hidden="false" customHeight="false" outlineLevel="0" collapsed="false">
      <c r="C512" s="89" t="s">
        <v>578</v>
      </c>
      <c r="D512" s="90" t="n">
        <v>87905</v>
      </c>
      <c r="E512" s="91" t="str">
        <f aca="false">VLOOKUP(D512,IF(LEFT(D512,3)="AMM",COMPOSIÇÕES!B$1:E$3713,'BANCO DE DADOS ABRIL SERV'!B$2:F$14097),2,0)</f>
        <v>CHAPISCO APLICADO EM ALVENARIA (COM PRESENÇA DE VÃOS) E ESTRUTURAS DE CONCRETO DE FACHADA, COM COLHER DE PEDREIRO.  ARGAMASSA TRAÇO 1:3 COM PREPARO EM BETONEIRA 400L. AF_06/2014</v>
      </c>
      <c r="F512" s="90" t="str">
        <f aca="false">VLOOKUP(D512,IF(LEFT(D512,3)="AMM",COMPOSIÇÕES!B$1:E$3713,'BANCO DE DADOS ABRIL SERV'!B$2:F$14097),3,0)</f>
        <v>M2</v>
      </c>
      <c r="G512" s="92" t="n">
        <f aca="false">($G$507*2)-$G$511</f>
        <v>8.33</v>
      </c>
      <c r="H512" s="93" t="n">
        <f aca="false">VLOOKUP(D512,IF(LEFT(D512,3)="AMM",COMPOSIÇÕES!B$1:E$3713,'BANCO DE DADOS ABRIL SERV'!B$2:F$14097),4,0)</f>
        <v>6.45</v>
      </c>
      <c r="I512" s="94" t="n">
        <f aca="false">IF(M$2="OUTROS",TRUNC($H$512*(1+G$7),2),ROUND($H$512*(1+G$7),2))</f>
        <v>7.93</v>
      </c>
      <c r="J512" s="95" t="n">
        <f aca="false">IF(M$2="OUTROS",TRUNC($I$512*$G$512,2),ROUND($I$512*$G$512,2))</f>
        <v>66.06</v>
      </c>
      <c r="K512" s="80"/>
      <c r="L512" s="97" t="s">
        <v>579</v>
      </c>
      <c r="M512" s="80" t="str">
        <f aca="false">$C$512</f>
        <v>24.4</v>
      </c>
      <c r="N512" s="19"/>
      <c r="O512" s="88"/>
      <c r="P512" s="19"/>
      <c r="Q512" s="7"/>
    </row>
    <row r="513" customFormat="false" ht="38.05" hidden="false" customHeight="false" outlineLevel="0" collapsed="false">
      <c r="C513" s="89" t="s">
        <v>580</v>
      </c>
      <c r="D513" s="90" t="n">
        <v>87529</v>
      </c>
      <c r="E513" s="91" t="str">
        <f aca="false">VLOOKUP(D513,IF(LEFT(D513,3)="AMM",COMPOSIÇÕES!B$1:E$3713,'BANCO DE DADOS ABRIL SERV'!B$2:F$14097),2,0)</f>
        <v>MASSA ÚNICA, PARA RECEBIMENTO DE PINTURA, EM ARGAMASSA TRAÇO 1:2:8, PREPARO MECÂNICO COM BETONEIRA 400L, APLICADA MANUALMENTE EM FACES INTERNAS DE PAREDES, ESPESSURA DE 20MM, COM EXECUÇÃO DE TALISCAS. AF_06/2014</v>
      </c>
      <c r="F513" s="90" t="str">
        <f aca="false">VLOOKUP(D513,IF(LEFT(D513,3)="AMM",COMPOSIÇÕES!B$1:E$3713,'BANCO DE DADOS ABRIL SERV'!B$2:F$14097),3,0)</f>
        <v>M2</v>
      </c>
      <c r="G513" s="92" t="n">
        <f aca="false">TRUNC($G$507*2,2)</f>
        <v>14.84</v>
      </c>
      <c r="H513" s="93" t="n">
        <f aca="false">VLOOKUP(D513,IF(LEFT(D513,3)="AMM",COMPOSIÇÕES!B$1:E$3713,'BANCO DE DADOS ABRIL SERV'!B$2:F$14097),4,0)</f>
        <v>24.7</v>
      </c>
      <c r="I513" s="94" t="n">
        <f aca="false">IF(M$2="OUTROS",TRUNC($H$513*(1+G$7),2),ROUND($H$513*(1+G$7),2))</f>
        <v>30.35</v>
      </c>
      <c r="J513" s="95" t="n">
        <f aca="false">IF(M$2="OUTROS",TRUNC($I$513*$G$513,2),ROUND($I$513*$G$513,2))</f>
        <v>450.39</v>
      </c>
      <c r="K513" s="80"/>
      <c r="L513" s="97" t="s">
        <v>581</v>
      </c>
      <c r="M513" s="80" t="str">
        <f aca="false">$C$513</f>
        <v>24.5</v>
      </c>
      <c r="N513" s="19"/>
      <c r="O513" s="88"/>
      <c r="P513" s="19"/>
    </row>
    <row r="514" customFormat="false" ht="15" hidden="false" customHeight="true" outlineLevel="0" collapsed="false">
      <c r="B514" s="76"/>
      <c r="C514" s="166" t="s">
        <v>582</v>
      </c>
      <c r="D514" s="166"/>
      <c r="E514" s="166"/>
      <c r="F514" s="166"/>
      <c r="G514" s="166"/>
      <c r="H514" s="166"/>
      <c r="I514" s="166"/>
      <c r="J514" s="166"/>
      <c r="K514" s="80"/>
      <c r="M514" s="19"/>
      <c r="N514" s="19"/>
      <c r="O514" s="19"/>
      <c r="P514" s="19"/>
    </row>
    <row r="515" customFormat="false" ht="25.35" hidden="false" customHeight="false" outlineLevel="0" collapsed="false">
      <c r="C515" s="89" t="s">
        <v>583</v>
      </c>
      <c r="D515" s="90" t="s">
        <v>554</v>
      </c>
      <c r="E515" s="91" t="str">
        <f aca="false">VLOOKUP(D515,IF(LEFT(D515,3)="AMM",COMPOSIÇÕES!B$1:E$3713,'BANCO DE DADOS ABRIL SERV'!B$2:F$14097),2,0)</f>
        <v>PINTURA A OLEO BRILHANTE SOBRE SUPERFICIE METALICA, UMA DEMAO INCLUSO UMA DEMAO DE FUNDO ANTICORROSIVO</v>
      </c>
      <c r="F515" s="90" t="str">
        <f aca="false">VLOOKUP(D515,IF(LEFT(D515,3)="AMM",COMPOSIÇÕES!B$1:E$3713,'BANCO DE DADOS ABRIL SERV'!B$2:F$14097),3,0)</f>
        <v>M2</v>
      </c>
      <c r="G515" s="92" t="n">
        <f aca="false">TRUNC($G$509*2,2)</f>
        <v>6.72</v>
      </c>
      <c r="H515" s="93" t="n">
        <f aca="false">VLOOKUP(D515,IF(LEFT(D515,3)="AMM",COMPOSIÇÕES!B$1:E$3713,'BANCO DE DADOS ABRIL SERV'!B$2:F$14097),4,0)</f>
        <v>14.93</v>
      </c>
      <c r="I515" s="94" t="n">
        <f aca="false">IF(M$2="OUTROS",TRUNC($H$515*(1+G$7),2),ROUND($H$515*(1+G$7),2))</f>
        <v>18.35</v>
      </c>
      <c r="J515" s="95" t="n">
        <f aca="false">IF(M$2="OUTROS",TRUNC($I$515*$G$515,2),ROUND($I$515*$G$515,2))</f>
        <v>123.31</v>
      </c>
      <c r="K515" s="80"/>
      <c r="L515" s="97" t="s">
        <v>584</v>
      </c>
      <c r="M515" s="80" t="str">
        <f aca="false">$C$515</f>
        <v>24.6</v>
      </c>
      <c r="N515" s="19"/>
      <c r="O515" s="88"/>
      <c r="P515" s="19"/>
    </row>
    <row r="516" customFormat="false" ht="15" hidden="false" customHeight="false" outlineLevel="0" collapsed="false">
      <c r="C516" s="89" t="s">
        <v>585</v>
      </c>
      <c r="D516" s="90" t="n">
        <v>88485</v>
      </c>
      <c r="E516" s="91" t="str">
        <f aca="false">VLOOKUP(D516,IF(LEFT(D516,3)="AMM",COMPOSIÇÕES!B$1:E$3713,'BANCO DE DADOS ABRIL SERV'!B$2:F$14097),2,0)</f>
        <v>APLICAÇÃO DE FUNDO SELADOR ACRÍLICO EM PAREDES, UMA DEMÃO. AF_06/2014</v>
      </c>
      <c r="F516" s="90" t="str">
        <f aca="false">VLOOKUP(D516,IF(LEFT(D516,3)="AMM",COMPOSIÇÕES!B$1:E$3713,'BANCO DE DADOS ABRIL SERV'!B$2:F$14097),3,0)</f>
        <v>M2</v>
      </c>
      <c r="G516" s="92" t="n">
        <f aca="false">$G$513</f>
        <v>14.84</v>
      </c>
      <c r="H516" s="93" t="n">
        <f aca="false">VLOOKUP(D516,IF(LEFT(D516,3)="AMM",COMPOSIÇÕES!B$1:E$3713,'BANCO DE DADOS ABRIL SERV'!B$2:F$14097),4,0)</f>
        <v>1.67</v>
      </c>
      <c r="I516" s="94" t="n">
        <f aca="false">IF(M$2="OUTROS",TRUNC($H$516*(1+G$7),2),ROUND($H$516*(1+G$7),2))</f>
        <v>2.05</v>
      </c>
      <c r="J516" s="95" t="n">
        <f aca="false">IF(M$2="OUTROS",TRUNC($I$516*$G$516,2),ROUND($I$516*$G$516,2))</f>
        <v>30.42</v>
      </c>
      <c r="K516" s="80"/>
      <c r="L516" s="97" t="s">
        <v>581</v>
      </c>
      <c r="M516" s="80" t="str">
        <f aca="false">$C$516</f>
        <v>24.7</v>
      </c>
      <c r="N516" s="19"/>
      <c r="O516" s="88"/>
      <c r="P516" s="19"/>
    </row>
    <row r="517" customFormat="false" ht="15" hidden="false" customHeight="false" outlineLevel="0" collapsed="false">
      <c r="C517" s="89" t="s">
        <v>586</v>
      </c>
      <c r="D517" s="90" t="str">
        <f aca="false">'COMP. CIVIL'!B$125</f>
        <v>PMPG CIV 011</v>
      </c>
      <c r="E517" s="91" t="str">
        <f aca="false">VLOOKUP(D517,IF(LEFT(D517,4)="PMPG",COMPOSIÇÕES!B$1:E$3713,'BANCO DE DADOS ABRIL SERV'!B$2:F$14097),2,0)</f>
        <v>APLICAÇÃO E LIXAMENTO DE MASSA ACRÍLICA EM PAREDES, UMA DEMÃO. AF_06/2014</v>
      </c>
      <c r="F517" s="90" t="str">
        <f aca="false">VLOOKUP(D517,IF(LEFT(D517,4)="PMPG",COMPOSIÇÕES!B$1:E$3713,'BANCO DE DADOS ABRIL SERV'!B$2:F$14097),3,0)</f>
        <v>M2</v>
      </c>
      <c r="G517" s="92" t="n">
        <f aca="false">$G$516</f>
        <v>14.84</v>
      </c>
      <c r="H517" s="93" t="n">
        <f aca="false">VLOOKUP(D517,IF(LEFT(D517,4)="PMPG",COMPOSIÇÕES!B$1:E$3713,'BANCO DE DADOS ABRIL SERV'!B$2:F$14097),4,0)</f>
        <v>6.42</v>
      </c>
      <c r="I517" s="94" t="n">
        <f aca="false">IF(M$2="OUTROS",TRUNC($H$517*(1+G$7),2),ROUND($H$517*(1+G$7),2))</f>
        <v>7.89</v>
      </c>
      <c r="J517" s="95" t="n">
        <f aca="false">IF(M$2="OUTROS",TRUNC($I$517*$G$517,2),ROUND($I$517*$G$517,2))</f>
        <v>117.09</v>
      </c>
      <c r="K517" s="80"/>
      <c r="L517" s="97" t="s">
        <v>519</v>
      </c>
      <c r="M517" s="80" t="str">
        <f aca="false">$C$517</f>
        <v>24.8</v>
      </c>
      <c r="N517" s="19"/>
      <c r="O517" s="88"/>
      <c r="P517" s="19"/>
    </row>
    <row r="518" customFormat="false" ht="15" hidden="false" customHeight="false" outlineLevel="0" collapsed="false">
      <c r="C518" s="89" t="s">
        <v>587</v>
      </c>
      <c r="D518" s="90" t="n">
        <v>88489</v>
      </c>
      <c r="E518" s="91" t="str">
        <f aca="false">VLOOKUP(D518,IF(LEFT(D518,3)="AMM",COMPOSIÇÕES!B$1:E$3713,'BANCO DE DADOS ABRIL SERV'!B$2:F$14097),2,0)</f>
        <v>APLICAÇÃO MANUAL DE PINTURA COM TINTA LÁTEX ACRÍLICA EM PAREDES, DUAS DEMÃOS. AF_06/2014</v>
      </c>
      <c r="F518" s="90" t="str">
        <f aca="false">VLOOKUP(D518,IF(LEFT(D518,3)="AMM",COMPOSIÇÕES!B$1:E$3713,'BANCO DE DADOS ABRIL SERV'!B$2:F$14097),3,0)</f>
        <v>M2</v>
      </c>
      <c r="G518" s="92" t="n">
        <f aca="false">$G$517</f>
        <v>14.84</v>
      </c>
      <c r="H518" s="93" t="n">
        <f aca="false">VLOOKUP(D518,IF(LEFT(D518,3)="AMM",COMPOSIÇÕES!B$1:E$3713,'BANCO DE DADOS ABRIL SERV'!B$2:F$14097),4,0)</f>
        <v>11.37</v>
      </c>
      <c r="I518" s="94" t="n">
        <f aca="false">IF(M$2="OUTROS",TRUNC($H$518*(1+G$7),2),ROUND($H$518*(1+G$7),2))</f>
        <v>13.97</v>
      </c>
      <c r="J518" s="95" t="n">
        <f aca="false">IF(M$2="OUTROS",TRUNC($I$518*$G$518,2),ROUND($I$518*$G$518,2))</f>
        <v>207.31</v>
      </c>
      <c r="K518" s="80"/>
      <c r="L518" s="97" t="s">
        <v>521</v>
      </c>
      <c r="M518" s="80" t="str">
        <f aca="false">$C$518</f>
        <v>24.9</v>
      </c>
      <c r="N518" s="19"/>
      <c r="O518" s="88"/>
      <c r="P518" s="19"/>
    </row>
    <row r="519" customFormat="false" ht="15" hidden="false" customHeight="true" outlineLevel="0" collapsed="false">
      <c r="B519" s="76"/>
      <c r="C519" s="166" t="s">
        <v>588</v>
      </c>
      <c r="D519" s="166"/>
      <c r="E519" s="166"/>
      <c r="F519" s="166"/>
      <c r="G519" s="166"/>
      <c r="H519" s="166"/>
      <c r="I519" s="166"/>
      <c r="J519" s="166"/>
      <c r="K519" s="80"/>
      <c r="M519" s="19"/>
      <c r="N519" s="19"/>
      <c r="O519" s="19"/>
      <c r="P519" s="19"/>
    </row>
    <row r="520" customFormat="false" ht="15" hidden="false" customHeight="false" outlineLevel="0" collapsed="false">
      <c r="C520" s="89" t="s">
        <v>589</v>
      </c>
      <c r="D520" s="90" t="str">
        <f aca="false">'COMP. CIVIL'!$B$273</f>
        <v>PMPG CIV 022</v>
      </c>
      <c r="E520" s="91" t="str">
        <f aca="false">VLOOKUP(D520,IF(LEFT(D520,4)="PMPG",COMPOSIÇÕES!B$1:E$3713,'BANCO DE DADOS ABRIL SERV'!B$2:F$14097),2,0)</f>
        <v>REGULARIZACAO E COMPACTACAO MANUAL DE TERRENO COM SOQUETE</v>
      </c>
      <c r="F520" s="90" t="str">
        <f aca="false">VLOOKUP(D520,IF(LEFT(D520,4)="PMPG",COMPOSIÇÕES!B$1:E$3713,'BANCO DE DADOS ABRIL SERV'!B$2:F$14097),3,0)</f>
        <v>M2</v>
      </c>
      <c r="G520" s="92" t="n">
        <v>3.91</v>
      </c>
      <c r="H520" s="93" t="n">
        <f aca="false">VLOOKUP(D520,IF(LEFT(D520,4)="PMPG",COMPOSIÇÕES!B$1:E$3713,'BANCO DE DADOS ABRIL SERV'!B$2:F$14097),4,0)</f>
        <v>5.26</v>
      </c>
      <c r="I520" s="94" t="n">
        <f aca="false">IF(M$2="OUTROS",TRUNC($H$520*(1+G$7),2),ROUND($H$520*(1+G$7),2))</f>
        <v>6.46</v>
      </c>
      <c r="J520" s="95" t="n">
        <f aca="false">IF(M$2="OUTROS",TRUNC($I$520*$G$520,2),ROUND($I$520*$G$520,2))</f>
        <v>25.26</v>
      </c>
      <c r="K520" s="80"/>
      <c r="L520" s="97" t="s">
        <v>590</v>
      </c>
      <c r="M520" s="80" t="str">
        <f aca="false">$C$520</f>
        <v>24.10</v>
      </c>
      <c r="N520" s="19"/>
      <c r="O520" s="88"/>
      <c r="P520" s="19"/>
    </row>
    <row r="521" customFormat="false" ht="25.35" hidden="false" customHeight="false" outlineLevel="0" collapsed="false">
      <c r="C521" s="89" t="s">
        <v>591</v>
      </c>
      <c r="D521" s="90" t="n">
        <v>68325</v>
      </c>
      <c r="E521" s="91" t="str">
        <f aca="false">VLOOKUP(D521,IF(LEFT(D521,3)="AMM",COMPOSIÇÕES!B$1:E$3713,'BANCO DE DADOS ABRIL SERV'!B$2:F$14097),2,0)</f>
        <v>PISO EM CONCRETO 20 MPA PREPARO MECANICO, ESPESSURA 7CM, INCLUSO SELANTE ELASTICO A BASE DE POLIURETANO</v>
      </c>
      <c r="F521" s="90" t="str">
        <f aca="false">VLOOKUP(D521,IF(LEFT(D521,3)="AMM",COMPOSIÇÕES!B$1:E$3713,'BANCO DE DADOS ABRIL SERV'!B$2:F$14097),3,0)</f>
        <v>M2</v>
      </c>
      <c r="G521" s="92" t="n">
        <f aca="false">$G$520</f>
        <v>3.91</v>
      </c>
      <c r="H521" s="93" t="n">
        <f aca="false">VLOOKUP(D521,IF(LEFT(D521,3)="AMM",COMPOSIÇÕES!B$1:E$3713,'BANCO DE DADOS ABRIL SERV'!B$2:F$14097),4,0)</f>
        <v>43.24</v>
      </c>
      <c r="I521" s="94" t="n">
        <f aca="false">IF(M$2="OUTROS",TRUNC($H$521*(1+G$7),2),ROUND($H$521*(1+G$7),2))</f>
        <v>53.13</v>
      </c>
      <c r="J521" s="95" t="n">
        <f aca="false">IF(M$2="OUTROS",TRUNC($I$521*$G$521,2),ROUND($I$521*$G$521,2))</f>
        <v>207.74</v>
      </c>
      <c r="K521" s="80"/>
      <c r="L521" s="97" t="s">
        <v>590</v>
      </c>
      <c r="M521" s="80" t="str">
        <f aca="false">$C$521</f>
        <v>24.11</v>
      </c>
      <c r="N521" s="19"/>
      <c r="O521" s="88"/>
      <c r="P521" s="19"/>
    </row>
    <row r="522" customFormat="false" ht="15" hidden="false" customHeight="true" outlineLevel="0" collapsed="false">
      <c r="B522" s="76"/>
      <c r="C522" s="166" t="s">
        <v>592</v>
      </c>
      <c r="D522" s="166"/>
      <c r="E522" s="166"/>
      <c r="F522" s="166"/>
      <c r="G522" s="166"/>
      <c r="H522" s="166"/>
      <c r="I522" s="166"/>
      <c r="J522" s="166"/>
      <c r="K522" s="80"/>
      <c r="M522" s="19"/>
      <c r="N522" s="19"/>
      <c r="O522" s="19"/>
      <c r="P522" s="19"/>
    </row>
    <row r="523" customFormat="false" ht="38.05" hidden="false" customHeight="false" outlineLevel="0" collapsed="false">
      <c r="C523" s="81" t="s">
        <v>593</v>
      </c>
      <c r="D523" s="82" t="s">
        <v>594</v>
      </c>
      <c r="E523" s="83" t="str">
        <f aca="false">VLOOKUP(D523,IF(LEFT(D523,3)="AMM",COMPOSIÇÕES!B$1:E$3713,'BANCO DE DADOS ABRIL SERV'!B$2:F$14097),2,0)</f>
        <v>LAJE PRE-MOLDADA P/FORRO, SOBRECARGA 100KG/M2, VAOS ATE 3,50M/E=8CM, C/LAJOTAS E CAP.C/CONC FCK=20MPA, 3CM, INTER-EIXO 38CM, C/ESCORAMENTO (REAPR.3X) E FERRAGEM NEGATIVA</v>
      </c>
      <c r="F523" s="82" t="str">
        <f aca="false">VLOOKUP(D523,IF(LEFT(D523,3)="AMM",COMPOSIÇÕES!B$1:E$3713,'BANCO DE DADOS ABRIL SERV'!B$2:F$14097),3,0)</f>
        <v>M2</v>
      </c>
      <c r="G523" s="98" t="n">
        <f aca="false">$G$521</f>
        <v>3.91</v>
      </c>
      <c r="H523" s="84" t="n">
        <f aca="false">VLOOKUP(D523,IF(LEFT(D523,3)="AMM",COMPOSIÇÕES!B$1:E$3713,'BANCO DE DADOS ABRIL SERV'!B$2:F$14097),4,0)</f>
        <v>79.38</v>
      </c>
      <c r="I523" s="85" t="n">
        <f aca="false">IF(M$2="OUTROS",TRUNC($H$523*(1+G$7),2),ROUND($H$523*(1+G$7),2))</f>
        <v>97.54</v>
      </c>
      <c r="J523" s="86" t="n">
        <f aca="false">IF(M$2="OUTROS",TRUNC($I$523*$G$523,2),ROUND($I$523*$G$523,2))</f>
        <v>381.38</v>
      </c>
      <c r="K523" s="80"/>
      <c r="L523" s="97" t="s">
        <v>590</v>
      </c>
      <c r="M523" s="80" t="str">
        <f aca="false">$C$523</f>
        <v>24.12</v>
      </c>
      <c r="N523" s="19"/>
      <c r="O523" s="88"/>
      <c r="P523" s="19"/>
    </row>
    <row r="524" s="26" customFormat="true" ht="17.25" hidden="false" customHeight="true" outlineLevel="0" collapsed="false">
      <c r="B524" s="27"/>
      <c r="C524" s="128"/>
      <c r="D524" s="128"/>
      <c r="E524" s="128"/>
      <c r="F524" s="128"/>
      <c r="G524" s="129"/>
      <c r="H524" s="130"/>
      <c r="I524" s="128"/>
      <c r="J524" s="128"/>
      <c r="K524" s="40"/>
      <c r="L524" s="19"/>
      <c r="M524" s="19"/>
      <c r="N524" s="19"/>
      <c r="O524" s="19"/>
      <c r="P524" s="19"/>
      <c r="Q524" s="19"/>
      <c r="R524" s="19"/>
      <c r="S524" s="19"/>
      <c r="T524" s="19"/>
      <c r="U524" s="19"/>
      <c r="V524" s="19"/>
      <c r="W524" s="19"/>
      <c r="X524" s="19"/>
      <c r="Y524" s="9"/>
      <c r="Z524" s="19"/>
      <c r="AA524" s="19"/>
    </row>
    <row r="525" s="26" customFormat="true" ht="17.45" hidden="false" customHeight="true" outlineLevel="0" collapsed="false">
      <c r="B525" s="27"/>
      <c r="C525" s="158" t="s">
        <v>595</v>
      </c>
      <c r="D525" s="158"/>
      <c r="E525" s="158"/>
      <c r="F525" s="158"/>
      <c r="G525" s="158"/>
      <c r="H525" s="158"/>
      <c r="I525" s="158"/>
      <c r="J525" s="158"/>
      <c r="K525" s="60"/>
      <c r="L525" s="19"/>
      <c r="M525" s="18"/>
      <c r="N525" s="19"/>
      <c r="O525" s="19"/>
      <c r="P525" s="19"/>
      <c r="Q525" s="19"/>
      <c r="R525" s="19"/>
      <c r="S525" s="19"/>
      <c r="T525" s="19"/>
      <c r="U525" s="19"/>
      <c r="V525" s="19"/>
      <c r="W525" s="19"/>
      <c r="X525" s="19"/>
      <c r="Y525" s="9"/>
      <c r="Z525" s="19"/>
      <c r="AA525" s="19"/>
    </row>
    <row r="526" customFormat="false" ht="15" hidden="false" customHeight="false" outlineLevel="0" collapsed="false">
      <c r="B526" s="76"/>
      <c r="C526" s="167" t="s">
        <v>596</v>
      </c>
      <c r="D526" s="168" t="s">
        <v>597</v>
      </c>
      <c r="E526" s="169"/>
      <c r="F526" s="170"/>
      <c r="G526" s="171"/>
      <c r="H526" s="172"/>
      <c r="I526" s="172"/>
      <c r="J526" s="173" t="n">
        <f aca="false">SUM($J$528:$J$544)</f>
        <v>6966.26</v>
      </c>
      <c r="K526" s="80"/>
      <c r="L526" s="19"/>
      <c r="M526" s="19"/>
      <c r="N526" s="19"/>
      <c r="O526" s="19"/>
      <c r="P526" s="19"/>
    </row>
    <row r="527" customFormat="false" ht="15" hidden="false" customHeight="true" outlineLevel="0" collapsed="false">
      <c r="B527" s="76"/>
      <c r="C527" s="166" t="s">
        <v>598</v>
      </c>
      <c r="D527" s="166"/>
      <c r="E527" s="166"/>
      <c r="F527" s="166"/>
      <c r="G527" s="166"/>
      <c r="H527" s="166"/>
      <c r="I527" s="166"/>
      <c r="J527" s="166"/>
      <c r="K527" s="80"/>
      <c r="L527" s="19"/>
      <c r="M527" s="19"/>
      <c r="N527" s="19"/>
      <c r="O527" s="19"/>
      <c r="P527" s="19"/>
    </row>
    <row r="528" customFormat="false" ht="38.05" hidden="false" customHeight="false" outlineLevel="0" collapsed="false">
      <c r="C528" s="89" t="s">
        <v>599</v>
      </c>
      <c r="D528" s="90" t="n">
        <v>89168</v>
      </c>
      <c r="E528" s="91" t="str">
        <f aca="false">VLOOKUP(D528,IF(LEFT(D528,3)="AMM",COMPOSIÇÕES!B$1:E$3713,'BANCO DE DADOS ABRIL SERV'!B$2:F$14097),2,0)</f>
        <v>(COMPOSIÇÃO REPRESENTATIVA) DO SERVIÇO DE ALVENARIA DE VEDAÇÃO DE BLOCOS VAZADOS DE CERÂMICA DE 9X19X19CM (ESPESSURA 9CM), PARA EDIFICAÇÃO HABITACIONAL UNIFAMILIAR (CASA) E EDIFICAÇÃO PÚBLICA PADRÃO. AF_11/2014</v>
      </c>
      <c r="F528" s="90" t="str">
        <f aca="false">VLOOKUP(D528,IF(LEFT(D528,3)="AMM",COMPOSIÇÕES!B$1:E$3713,'BANCO DE DADOS ABRIL SERV'!B$2:F$14097),3,0)</f>
        <v>M2</v>
      </c>
      <c r="G528" s="92" t="n">
        <v>11.1</v>
      </c>
      <c r="H528" s="93" t="n">
        <f aca="false">VLOOKUP(D528,IF(LEFT(D528,3)="AMM",COMPOSIÇÕES!B$1:E$3713,'BANCO DE DADOS ABRIL SERV'!B$2:F$14097),4,0)</f>
        <v>67.17</v>
      </c>
      <c r="I528" s="94" t="n">
        <f aca="false">IF(M$2="OUTROS",TRUNC($H$528*(1+G$7),2),ROUND($H$528*(1+G$7),2))</f>
        <v>82.54</v>
      </c>
      <c r="J528" s="95" t="n">
        <f aca="false">IF(M$2="OUTROS",TRUNC($I$528*$G$528,2),ROUND($I$528*$G$528,2))</f>
        <v>916.19</v>
      </c>
      <c r="K528" s="80"/>
      <c r="L528" s="97" t="s">
        <v>600</v>
      </c>
      <c r="M528" s="80" t="str">
        <f aca="false">$C$528</f>
        <v>25.1</v>
      </c>
      <c r="N528" s="97" t="s">
        <v>147</v>
      </c>
      <c r="O528" s="88"/>
      <c r="P528" s="19"/>
    </row>
    <row r="529" customFormat="false" ht="15" hidden="false" customHeight="true" outlineLevel="0" collapsed="false">
      <c r="B529" s="76"/>
      <c r="C529" s="166" t="s">
        <v>601</v>
      </c>
      <c r="D529" s="166"/>
      <c r="E529" s="166"/>
      <c r="F529" s="166"/>
      <c r="G529" s="166"/>
      <c r="H529" s="166"/>
      <c r="I529" s="166"/>
      <c r="J529" s="166"/>
      <c r="K529" s="80"/>
      <c r="L529" s="19"/>
      <c r="M529" s="19"/>
      <c r="N529" s="19"/>
      <c r="O529" s="19"/>
      <c r="P529" s="19"/>
    </row>
    <row r="530" customFormat="false" ht="25.35" hidden="false" customHeight="false" outlineLevel="0" collapsed="false">
      <c r="C530" s="89" t="s">
        <v>602</v>
      </c>
      <c r="D530" s="90" t="s">
        <v>176</v>
      </c>
      <c r="E530" s="91" t="str">
        <f aca="false">VLOOKUP(D530,IF(LEFT(D530,3)="AMM",COMPOSIÇÕES!B$1:E$3713,'BANCO DE DADOS ABRIL SERV'!B$2:F$14097),2,0)</f>
        <v>PORTAO EM TELA ARAME GALVANIZADO N.12 MALHA 2" E MOLDURA EM TUBOS DE ACO COM DUAS FOLHAS DE ABRIR, INCLUSO FERRAGENS</v>
      </c>
      <c r="F530" s="90" t="str">
        <f aca="false">VLOOKUP(D530,IF(LEFT(D530,3)="AMM",COMPOSIÇÕES!B$1:E$3713,'BANCO DE DADOS ABRIL SERV'!B$2:F$14097),3,0)</f>
        <v>M2</v>
      </c>
      <c r="G530" s="92" t="n">
        <v>5.4</v>
      </c>
      <c r="H530" s="93" t="n">
        <f aca="false">VLOOKUP(D530,IF(LEFT(D530,3)="AMM",COMPOSIÇÕES!B$1:E$3713,'BANCO DE DADOS ABRIL SERV'!B$2:F$14097),4,0)</f>
        <v>659.93</v>
      </c>
      <c r="I530" s="94" t="n">
        <f aca="false">IF(M$2="OUTROS",TRUNC($H$530*(1+G$7),2),ROUND($H$530*(1+G$7),2))</f>
        <v>810.92</v>
      </c>
      <c r="J530" s="95" t="n">
        <f aca="false">IF(M$2="OUTROS",TRUNC($I$530*$G$530,2),ROUND($I$530*$G$530,2))</f>
        <v>4378.97</v>
      </c>
      <c r="K530" s="80"/>
      <c r="L530" s="97" t="s">
        <v>603</v>
      </c>
      <c r="M530" s="80" t="str">
        <f aca="false">$C$530</f>
        <v>25.2</v>
      </c>
      <c r="N530" s="19"/>
      <c r="O530" s="88"/>
      <c r="P530" s="19"/>
    </row>
    <row r="531" customFormat="false" ht="15" hidden="false" customHeight="true" outlineLevel="0" collapsed="false">
      <c r="B531" s="76"/>
      <c r="C531" s="166" t="s">
        <v>604</v>
      </c>
      <c r="D531" s="166"/>
      <c r="E531" s="166"/>
      <c r="F531" s="166"/>
      <c r="G531" s="166"/>
      <c r="H531" s="166"/>
      <c r="I531" s="166"/>
      <c r="J531" s="166"/>
      <c r="K531" s="80"/>
      <c r="M531" s="19"/>
      <c r="N531" s="19"/>
      <c r="O531" s="19"/>
      <c r="P531" s="19"/>
    </row>
    <row r="532" customFormat="false" ht="25.35" hidden="false" customHeight="false" outlineLevel="0" collapsed="false">
      <c r="C532" s="89" t="s">
        <v>605</v>
      </c>
      <c r="D532" s="90" t="n">
        <v>87879</v>
      </c>
      <c r="E532" s="91" t="str">
        <f aca="false">VLOOKUP(D532,IF(LEFT(D532,3)="AMM",COMPOSIÇÕES!B$1:E$3713,'BANCO DE DADOS ABRIL SERV'!B$2:F$14097),2,0)</f>
        <v>CHAPISCO APLICADO EM ALVENARIAS E ESTRUTURAS DE CONCRETO INTERNAS, COM COLHER DE PEDREIRO.  ARGAMASSA TRAÇO 1:3 COM PREPARO EM BETONEIRA 400L. AF_06/2014</v>
      </c>
      <c r="F532" s="90" t="str">
        <f aca="false">VLOOKUP(D532,IF(LEFT(D532,3)="AMM",COMPOSIÇÕES!B$1:E$3713,'BANCO DE DADOS ABRIL SERV'!B$2:F$14097),3,0)</f>
        <v>M2</v>
      </c>
      <c r="G532" s="92" t="n">
        <v>7.02</v>
      </c>
      <c r="H532" s="93" t="n">
        <f aca="false">VLOOKUP(D532,IF(LEFT(D532,3)="AMM",COMPOSIÇÕES!B$1:E$3713,'BANCO DE DADOS ABRIL SERV'!B$2:F$14097),4,0)</f>
        <v>2.87</v>
      </c>
      <c r="I532" s="94" t="n">
        <f aca="false">IF(M$2="OUTROS",TRUNC($H$532*(1+G$7),2),ROUND($H$532*(1+G$7),2))</f>
        <v>3.53</v>
      </c>
      <c r="J532" s="95" t="n">
        <f aca="false">IF(M$2="OUTROS",TRUNC($I$532*$G$532,2),ROUND($I$532*$G$532,2))</f>
        <v>24.78</v>
      </c>
      <c r="K532" s="80"/>
      <c r="L532" s="97" t="s">
        <v>606</v>
      </c>
      <c r="M532" s="80" t="str">
        <f aca="false">$C$532</f>
        <v>25.3</v>
      </c>
      <c r="N532" s="19"/>
      <c r="O532" s="88"/>
      <c r="P532" s="19"/>
    </row>
    <row r="533" customFormat="false" ht="38.05" hidden="false" customHeight="false" outlineLevel="0" collapsed="false">
      <c r="C533" s="89" t="s">
        <v>607</v>
      </c>
      <c r="D533" s="90" t="n">
        <v>87905</v>
      </c>
      <c r="E533" s="91" t="str">
        <f aca="false">VLOOKUP(D533,IF(LEFT(D533,3)="AMM",COMPOSIÇÕES!B$1:E$3713,'BANCO DE DADOS ABRIL SERV'!B$2:F$14097),2,0)</f>
        <v>CHAPISCO APLICADO EM ALVENARIA (COM PRESENÇA DE VÃOS) E ESTRUTURAS DE CONCRETO DE FACHADA, COM COLHER DE PEDREIRO.  ARGAMASSA TRAÇO 1:3 COM PREPARO EM BETONEIRA 400L. AF_06/2014</v>
      </c>
      <c r="F533" s="90" t="str">
        <f aca="false">VLOOKUP(D533,IF(LEFT(D533,3)="AMM",COMPOSIÇÕES!B$1:E$3713,'BANCO DE DADOS ABRIL SERV'!B$2:F$14097),3,0)</f>
        <v>M2</v>
      </c>
      <c r="G533" s="92" t="n">
        <v>9</v>
      </c>
      <c r="H533" s="93" t="n">
        <f aca="false">VLOOKUP(D533,IF(LEFT(D533,3)="AMM",COMPOSIÇÕES!B$1:E$3713,'BANCO DE DADOS ABRIL SERV'!B$2:F$14097),4,0)</f>
        <v>6.45</v>
      </c>
      <c r="I533" s="94" t="n">
        <f aca="false">IF(M$2="OUTROS",TRUNC($H$533*(1+G$7),2),ROUND($H$533*(1+G$7),2))</f>
        <v>7.93</v>
      </c>
      <c r="J533" s="95" t="n">
        <f aca="false">IF(M$2="OUTROS",TRUNC($I$533*$G$533,2),ROUND($I$533*$G$533,2))</f>
        <v>71.37</v>
      </c>
      <c r="K533" s="80"/>
      <c r="L533" s="97" t="s">
        <v>579</v>
      </c>
      <c r="M533" s="80" t="str">
        <f aca="false">$C$533</f>
        <v>25.4</v>
      </c>
      <c r="N533" s="19"/>
      <c r="O533" s="88"/>
      <c r="P533" s="19"/>
      <c r="Q533" s="7"/>
    </row>
    <row r="534" customFormat="false" ht="38.05" hidden="false" customHeight="false" outlineLevel="0" collapsed="false">
      <c r="C534" s="89" t="s">
        <v>608</v>
      </c>
      <c r="D534" s="90" t="n">
        <v>87529</v>
      </c>
      <c r="E534" s="91" t="str">
        <f aca="false">VLOOKUP(D534,IF(LEFT(D534,3)="AMM",COMPOSIÇÕES!B$1:E$3713,'BANCO DE DADOS ABRIL SERV'!B$2:F$14097),2,0)</f>
        <v>MASSA ÚNICA, PARA RECEBIMENTO DE PINTURA, EM ARGAMASSA TRAÇO 1:2:8, PREPARO MECÂNICO COM BETONEIRA 400L, APLICADA MANUALMENTE EM FACES INTERNAS DE PAREDES, ESPESSURA DE 20MM, COM EXECUÇÃO DE TALISCAS. AF_06/2014</v>
      </c>
      <c r="F534" s="90" t="str">
        <f aca="false">VLOOKUP(D534,IF(LEFT(D534,3)="AMM",COMPOSIÇÕES!B$1:E$3713,'BANCO DE DADOS ABRIL SERV'!B$2:F$14097),3,0)</f>
        <v>M2</v>
      </c>
      <c r="G534" s="92" t="n">
        <v>16.57</v>
      </c>
      <c r="H534" s="93" t="n">
        <f aca="false">VLOOKUP(D534,IF(LEFT(D534,3)="AMM",COMPOSIÇÕES!B$1:E$3713,'BANCO DE DADOS ABRIL SERV'!B$2:F$14097),4,0)</f>
        <v>24.7</v>
      </c>
      <c r="I534" s="94" t="n">
        <f aca="false">IF(M$2="OUTROS",TRUNC($H$534*(1+G$7),2),ROUND($H$534*(1+G$7),2))</f>
        <v>30.35</v>
      </c>
      <c r="J534" s="95" t="n">
        <f aca="false">IF(M$2="OUTROS",TRUNC($I$534*$G$534,2),ROUND($I$534*$G$534,2))</f>
        <v>502.9</v>
      </c>
      <c r="K534" s="80"/>
      <c r="L534" s="97" t="s">
        <v>581</v>
      </c>
      <c r="M534" s="80" t="str">
        <f aca="false">$C$534</f>
        <v>25.5</v>
      </c>
      <c r="N534" s="19"/>
      <c r="O534" s="88"/>
      <c r="P534" s="19"/>
    </row>
    <row r="535" customFormat="false" ht="15" hidden="false" customHeight="true" outlineLevel="0" collapsed="false">
      <c r="B535" s="76"/>
      <c r="C535" s="166" t="s">
        <v>582</v>
      </c>
      <c r="D535" s="166"/>
      <c r="E535" s="166"/>
      <c r="F535" s="166"/>
      <c r="G535" s="166"/>
      <c r="H535" s="166"/>
      <c r="I535" s="166"/>
      <c r="J535" s="166"/>
      <c r="K535" s="80"/>
      <c r="M535" s="19"/>
      <c r="N535" s="19"/>
      <c r="O535" s="19"/>
      <c r="P535" s="19"/>
    </row>
    <row r="536" customFormat="false" ht="25.35" hidden="false" customHeight="false" outlineLevel="0" collapsed="false">
      <c r="C536" s="89" t="s">
        <v>609</v>
      </c>
      <c r="D536" s="90" t="s">
        <v>554</v>
      </c>
      <c r="E536" s="91" t="str">
        <f aca="false">VLOOKUP(D536,IF(LEFT(D536,4)="PMPG",COMPOSIÇÕES!B$1:E$3713,'BANCO DE DADOS ABRIL SERV'!B$2:F$14097),2,0)</f>
        <v>PINTURA A OLEO BRILHANTE SOBRE SUPERFICIE METALICA, UMA DEMAO INCLUSO UMA DEMAO DE FUNDO ANTICORROSIVO</v>
      </c>
      <c r="F536" s="90" t="str">
        <f aca="false">VLOOKUP(D536,IF(LEFT(D536,4)="PMPG",COMPOSIÇÕES!B$1:E$3713,'BANCO DE DADOS ABRIL SERV'!B$2:F$14097),3,0)</f>
        <v>M2</v>
      </c>
      <c r="G536" s="92" t="n">
        <v>10.8</v>
      </c>
      <c r="H536" s="93" t="n">
        <f aca="false">VLOOKUP(D536,IF(LEFT(D536,4)="PMPG",COMPOSIÇÕES!B$1:E$3713,'BANCO DE DADOS ABRIL SERV'!B$2:F$14097),4,0)</f>
        <v>14.93</v>
      </c>
      <c r="I536" s="94" t="n">
        <f aca="false">IF(M$2="OUTROS",TRUNC($H$536*(1+G$7),2),ROUND($H$536*(1+G$7),2))</f>
        <v>18.35</v>
      </c>
      <c r="J536" s="95" t="n">
        <f aca="false">IF(M$2="OUTROS",TRUNC($I$536*$G$536,2),ROUND($I$536*$G$536,2))</f>
        <v>198.18</v>
      </c>
      <c r="K536" s="80"/>
      <c r="L536" s="97" t="s">
        <v>584</v>
      </c>
      <c r="M536" s="80" t="str">
        <f aca="false">$C$536</f>
        <v>25.6</v>
      </c>
      <c r="N536" s="19"/>
      <c r="O536" s="88"/>
      <c r="P536" s="19"/>
    </row>
    <row r="537" customFormat="false" ht="15" hidden="false" customHeight="false" outlineLevel="0" collapsed="false">
      <c r="C537" s="89" t="s">
        <v>610</v>
      </c>
      <c r="D537" s="90" t="n">
        <v>88485</v>
      </c>
      <c r="E537" s="91" t="str">
        <f aca="false">VLOOKUP(D537,IF(LEFT(D537,4)="PMPG",COMPOSIÇÕES!B$1:E$3713,'BANCO DE DADOS ABRIL SERV'!B$2:F$14097),2,0)</f>
        <v>APLICAÇÃO DE FUNDO SELADOR ACRÍLICO EM PAREDES, UMA DEMÃO. AF_06/2014</v>
      </c>
      <c r="F537" s="90" t="str">
        <f aca="false">VLOOKUP(D537,IF(LEFT(D537,4)="PMPG",COMPOSIÇÕES!B$1:E$3713,'BANCO DE DADOS ABRIL SERV'!B$2:F$14097),3,0)</f>
        <v>M2</v>
      </c>
      <c r="G537" s="92" t="n">
        <v>16.57</v>
      </c>
      <c r="H537" s="93" t="n">
        <f aca="false">VLOOKUP(D537,IF(LEFT(D537,4)="PMPG",COMPOSIÇÕES!B$1:E$3713,'BANCO DE DADOS ABRIL SERV'!B$2:F$14097),4,0)</f>
        <v>1.67</v>
      </c>
      <c r="I537" s="94" t="n">
        <f aca="false">IF(M$2="OUTROS",TRUNC($H$537*(1+G$7),2),ROUND($H$537*(1+G$7),2))</f>
        <v>2.05</v>
      </c>
      <c r="J537" s="95" t="n">
        <f aca="false">IF(M$2="OUTROS",TRUNC($I$537*$G$537,2),ROUND($I$537*$G$537,2))</f>
        <v>33.97</v>
      </c>
      <c r="K537" s="80"/>
      <c r="L537" s="97"/>
      <c r="M537" s="80"/>
      <c r="N537" s="19"/>
      <c r="O537" s="88"/>
      <c r="P537" s="19"/>
    </row>
    <row r="538" customFormat="false" ht="15" hidden="false" customHeight="false" outlineLevel="0" collapsed="false">
      <c r="C538" s="89" t="s">
        <v>611</v>
      </c>
      <c r="D538" s="90" t="str">
        <f aca="false">'COMP. CIVIL'!$B$125</f>
        <v>PMPG CIV 011</v>
      </c>
      <c r="E538" s="91" t="str">
        <f aca="false">VLOOKUP(D538,IF(LEFT(D538,4)="PMPG",COMPOSIÇÕES!B$1:E$3713,'BANCO DE DADOS ABRIL SERV'!B$2:F$14097),2,0)</f>
        <v>APLICAÇÃO E LIXAMENTO DE MASSA ACRÍLICA EM PAREDES, UMA DEMÃO. AF_06/2014</v>
      </c>
      <c r="F538" s="90" t="str">
        <f aca="false">VLOOKUP(D538,IF(LEFT(D538,4)="PMPG",COMPOSIÇÕES!B$1:E$3713,'BANCO DE DADOS ABRIL SERV'!B$2:F$14097),3,0)</f>
        <v>M2</v>
      </c>
      <c r="G538" s="92" t="n">
        <v>16.57</v>
      </c>
      <c r="H538" s="93" t="n">
        <f aca="false">VLOOKUP(D538,IF(LEFT(D538,4)="PMPG",COMPOSIÇÕES!B$1:E$3713,'BANCO DE DADOS ABRIL SERV'!B$2:F$14097),4,0)</f>
        <v>6.42</v>
      </c>
      <c r="I538" s="94" t="n">
        <f aca="false">IF(M$2="OUTROS",TRUNC($H$538*(1+G$7),2),ROUND($H$538*(1+G$7),2))</f>
        <v>7.89</v>
      </c>
      <c r="J538" s="95" t="n">
        <f aca="false">IF(M$2="OUTROS",TRUNC($I$538*$G$538,2),ROUND($I$538*$G$538,2))</f>
        <v>130.74</v>
      </c>
      <c r="K538" s="80"/>
      <c r="L538" s="97"/>
      <c r="M538" s="80"/>
      <c r="N538" s="19"/>
      <c r="O538" s="88"/>
      <c r="P538" s="19"/>
    </row>
    <row r="539" customFormat="false" ht="15" hidden="false" customHeight="false" outlineLevel="0" collapsed="false">
      <c r="C539" s="89" t="s">
        <v>612</v>
      </c>
      <c r="D539" s="90" t="n">
        <v>88489</v>
      </c>
      <c r="E539" s="91" t="str">
        <f aca="false">VLOOKUP(D539,IF(LEFT(D539,4)="PMPG",COMPOSIÇÕES!B$1:E$3713,'BANCO DE DADOS ABRIL SERV'!B$2:F$14097),2,0)</f>
        <v>APLICAÇÃO MANUAL DE PINTURA COM TINTA LÁTEX ACRÍLICA EM PAREDES, DUAS DEMÃOS. AF_06/2014</v>
      </c>
      <c r="F539" s="90" t="str">
        <f aca="false">VLOOKUP(D539,IF(LEFT(D539,4)="PMPG",COMPOSIÇÕES!B$1:E$3713,'BANCO DE DADOS ABRIL SERV'!B$2:F$14097),3,0)</f>
        <v>M2</v>
      </c>
      <c r="G539" s="92" t="n">
        <v>16.57</v>
      </c>
      <c r="H539" s="93" t="n">
        <f aca="false">VLOOKUP(D539,IF(LEFT(D539,4)="PMPG",COMPOSIÇÕES!B$1:E$3713,'BANCO DE DADOS ABRIL SERV'!B$2:F$14097),4,0)</f>
        <v>11.37</v>
      </c>
      <c r="I539" s="94" t="n">
        <f aca="false">IF(M$2="OUTROS",TRUNC($H$539*(1+G$7),2),ROUND($H$539*(1+G$7),2))</f>
        <v>13.97</v>
      </c>
      <c r="J539" s="95" t="n">
        <f aca="false">IF(M$2="OUTROS",TRUNC($I$539*$G$539,2),ROUND($I$539*$G$539,2))</f>
        <v>231.48</v>
      </c>
      <c r="K539" s="80"/>
      <c r="L539" s="97"/>
      <c r="M539" s="80"/>
      <c r="N539" s="19"/>
      <c r="O539" s="88"/>
      <c r="P539" s="19"/>
    </row>
    <row r="540" customFormat="false" ht="15" hidden="false" customHeight="true" outlineLevel="0" collapsed="false">
      <c r="B540" s="76"/>
      <c r="C540" s="166" t="s">
        <v>588</v>
      </c>
      <c r="D540" s="166"/>
      <c r="E540" s="166"/>
      <c r="F540" s="166"/>
      <c r="G540" s="166"/>
      <c r="H540" s="166"/>
      <c r="I540" s="166"/>
      <c r="J540" s="166"/>
      <c r="K540" s="80"/>
      <c r="M540" s="19"/>
      <c r="N540" s="19"/>
      <c r="O540" s="19"/>
      <c r="P540" s="19"/>
    </row>
    <row r="541" customFormat="false" ht="15" hidden="false" customHeight="false" outlineLevel="0" collapsed="false">
      <c r="C541" s="89" t="s">
        <v>613</v>
      </c>
      <c r="D541" s="90" t="str">
        <f aca="false">'COMP. CIVIL'!B$119</f>
        <v>PMPG CIV 010</v>
      </c>
      <c r="E541" s="91" t="str">
        <f aca="false">VLOOKUP(D541,IF(LEFT(D541,4)="PMPG",COMPOSIÇÕES!B$1:E$3713,'BANCO DE DADOS ABRIL SERV'!B$2:F$14097),2,0)</f>
        <v>REGULARIZACAO E COMPACTACAO MANUAL DE TERRENO COM SOQUETE</v>
      </c>
      <c r="F541" s="90" t="str">
        <f aca="false">VLOOKUP(D541,IF(LEFT(D541,4)="PMPG",COMPOSIÇÕES!B$1:E$3713,'BANCO DE DADOS ABRIL SERV'!B$2:F$14097),3,0)</f>
        <v>M2</v>
      </c>
      <c r="G541" s="92" t="n">
        <f aca="false">TRUNC(1.9*0.8*2,2)</f>
        <v>3.04</v>
      </c>
      <c r="H541" s="93" t="n">
        <f aca="false">VLOOKUP(D541,IF(LEFT(D541,4)="PMPG",COMPOSIÇÕES!B$1:E$3713,'BANCO DE DADOS ABRIL SERV'!B$2:F$14097),4,0)</f>
        <v>5.26</v>
      </c>
      <c r="I541" s="94" t="n">
        <f aca="false">IF(M$2="OUTROS",TRUNC($H$541*(1+G$7),2),ROUND($H$541*(1+G$7),2))</f>
        <v>6.46</v>
      </c>
      <c r="J541" s="95" t="n">
        <f aca="false">IF(M$2="OUTROS",TRUNC($I$541*$G$541,2),ROUND($I$541*$G$541,2))</f>
        <v>19.64</v>
      </c>
      <c r="K541" s="80"/>
      <c r="L541" s="97" t="s">
        <v>590</v>
      </c>
      <c r="M541" s="80" t="str">
        <f aca="false">$C$541</f>
        <v>25.10</v>
      </c>
      <c r="N541" s="19"/>
      <c r="O541" s="88"/>
      <c r="P541" s="19"/>
    </row>
    <row r="542" customFormat="false" ht="25.35" hidden="false" customHeight="false" outlineLevel="0" collapsed="false">
      <c r="C542" s="89" t="s">
        <v>614</v>
      </c>
      <c r="D542" s="90" t="n">
        <v>68325</v>
      </c>
      <c r="E542" s="91" t="str">
        <f aca="false">VLOOKUP(D542,IF(LEFT(D542,3)="AMM",COMPOSIÇÕES!B$1:E$3713,'BANCO DE DADOS ABRIL SERV'!B$2:F$14097),2,0)</f>
        <v>PISO EM CONCRETO 20 MPA PREPARO MECANICO, ESPESSURA 7CM, INCLUSO SELANTE ELASTICO A BASE DE POLIURETANO</v>
      </c>
      <c r="F542" s="90" t="str">
        <f aca="false">VLOOKUP(D542,IF(LEFT(D542,3)="AMM",COMPOSIÇÕES!B$1:E$3713,'BANCO DE DADOS ABRIL SERV'!B$2:F$14097),3,0)</f>
        <v>M2</v>
      </c>
      <c r="G542" s="92" t="n">
        <f aca="false">TRUNC(1.9*0.8*2,2)</f>
        <v>3.04</v>
      </c>
      <c r="H542" s="93" t="n">
        <f aca="false">VLOOKUP(D542,IF(LEFT(D542,3)="AMM",COMPOSIÇÕES!B$1:E$3713,'BANCO DE DADOS ABRIL SERV'!B$2:F$14097),4,0)</f>
        <v>43.24</v>
      </c>
      <c r="I542" s="94" t="n">
        <f aca="false">IF(M$2="OUTROS",TRUNC($H$542*(1+G$7),2),ROUND($H$542*(1+G$7),2))</f>
        <v>53.13</v>
      </c>
      <c r="J542" s="95" t="n">
        <f aca="false">IF(M$2="OUTROS",TRUNC($I$542*$G$542,2),ROUND($I$542*$G$542,2))</f>
        <v>161.52</v>
      </c>
      <c r="K542" s="80"/>
      <c r="L542" s="97" t="s">
        <v>590</v>
      </c>
      <c r="M542" s="80" t="str">
        <f aca="false">$C$542</f>
        <v>25.11</v>
      </c>
      <c r="N542" s="19"/>
      <c r="O542" s="88"/>
      <c r="P542" s="19"/>
    </row>
    <row r="543" customFormat="false" ht="15" hidden="false" customHeight="true" outlineLevel="0" collapsed="false">
      <c r="B543" s="76"/>
      <c r="C543" s="166" t="s">
        <v>615</v>
      </c>
      <c r="D543" s="166"/>
      <c r="E543" s="166"/>
      <c r="F543" s="166"/>
      <c r="G543" s="166"/>
      <c r="H543" s="166"/>
      <c r="I543" s="166"/>
      <c r="J543" s="166"/>
      <c r="K543" s="80"/>
      <c r="M543" s="19"/>
      <c r="N543" s="19"/>
      <c r="O543" s="19"/>
      <c r="P543" s="19"/>
    </row>
    <row r="544" customFormat="false" ht="38.05" hidden="false" customHeight="false" outlineLevel="0" collapsed="false">
      <c r="C544" s="81" t="s">
        <v>616</v>
      </c>
      <c r="D544" s="82" t="s">
        <v>594</v>
      </c>
      <c r="E544" s="83" t="str">
        <f aca="false">VLOOKUP(D544,IF(LEFT(D544,3)="AMM",COMPOSIÇÕES!B$1:E$3713,'BANCO DE DADOS ABRIL SERV'!B$2:F$14097),2,0)</f>
        <v>LAJE PRE-MOLDADA P/FORRO, SOBRECARGA 100KG/M2, VAOS ATE 3,50M/E=8CM, C/LAJOTAS E CAP.C/CONC FCK=20MPA, 3CM, INTER-EIXO 38CM, C/ESCORAMENTO (REAPR.3X) E FERRAGEM NEGATIVA</v>
      </c>
      <c r="F544" s="82" t="str">
        <f aca="false">VLOOKUP(D544,IF(LEFT(D544,3)="AMM",COMPOSIÇÕES!B$1:E$3713,'BANCO DE DADOS ABRIL SERV'!B$2:F$14097),3,0)</f>
        <v>M2</v>
      </c>
      <c r="G544" s="98" t="n">
        <f aca="false">TRUNC(1.9*0.8*2,2)</f>
        <v>3.04</v>
      </c>
      <c r="H544" s="84" t="n">
        <f aca="false">VLOOKUP(D544,IF(LEFT(D544,3)="AMM",COMPOSIÇÕES!B$1:E$3713,'BANCO DE DADOS ABRIL SERV'!B$2:F$14097),4,0)</f>
        <v>79.38</v>
      </c>
      <c r="I544" s="85" t="n">
        <f aca="false">IF(M$2="OUTROS",TRUNC($H$544*(1+G$7),2),ROUND($H$544*(1+G$7),2))</f>
        <v>97.54</v>
      </c>
      <c r="J544" s="86" t="n">
        <f aca="false">IF(M$2="OUTROS",TRUNC($I$544*$G$544,2),ROUND($I$544*$G$544,2))</f>
        <v>296.52</v>
      </c>
      <c r="K544" s="80"/>
      <c r="L544" s="97" t="s">
        <v>590</v>
      </c>
      <c r="M544" s="80" t="str">
        <f aca="false">$C$544</f>
        <v>25.12</v>
      </c>
      <c r="N544" s="19"/>
      <c r="O544" s="88"/>
      <c r="P544" s="19"/>
    </row>
    <row r="545" s="26" customFormat="true" ht="15" hidden="false" customHeight="false" outlineLevel="0" collapsed="false">
      <c r="B545" s="27"/>
      <c r="C545" s="128"/>
      <c r="D545" s="128"/>
      <c r="E545" s="128"/>
      <c r="F545" s="128"/>
      <c r="G545" s="129"/>
      <c r="H545" s="130"/>
      <c r="I545" s="128"/>
      <c r="J545" s="128"/>
      <c r="K545" s="40"/>
      <c r="L545" s="19"/>
      <c r="M545" s="19"/>
      <c r="N545" s="19"/>
      <c r="O545" s="19"/>
      <c r="P545" s="19"/>
      <c r="Q545" s="19"/>
      <c r="R545" s="19"/>
      <c r="S545" s="19"/>
      <c r="T545" s="19"/>
      <c r="U545" s="19"/>
      <c r="V545" s="19"/>
      <c r="W545" s="19"/>
      <c r="X545" s="19"/>
      <c r="Y545" s="123"/>
      <c r="Z545" s="19"/>
      <c r="AA545" s="19"/>
    </row>
    <row r="546" s="26" customFormat="true" ht="17.45" hidden="false" customHeight="true" outlineLevel="0" collapsed="false">
      <c r="B546" s="27"/>
      <c r="C546" s="158" t="s">
        <v>617</v>
      </c>
      <c r="D546" s="158"/>
      <c r="E546" s="158"/>
      <c r="F546" s="158"/>
      <c r="G546" s="158"/>
      <c r="H546" s="158"/>
      <c r="I546" s="158"/>
      <c r="J546" s="158"/>
      <c r="K546" s="60"/>
      <c r="L546" s="19"/>
      <c r="M546" s="18"/>
      <c r="N546" s="19"/>
      <c r="O546" s="19"/>
      <c r="P546" s="19"/>
      <c r="Q546" s="19"/>
      <c r="R546" s="19"/>
      <c r="S546" s="19"/>
      <c r="T546" s="19"/>
      <c r="U546" s="19"/>
      <c r="V546" s="19"/>
      <c r="W546" s="19"/>
      <c r="X546" s="19"/>
      <c r="Y546" s="9"/>
      <c r="Z546" s="19"/>
      <c r="AA546" s="19"/>
    </row>
    <row r="547" customFormat="false" ht="15" hidden="false" customHeight="false" outlineLevel="0" collapsed="false">
      <c r="B547" s="76"/>
      <c r="C547" s="167" t="s">
        <v>618</v>
      </c>
      <c r="D547" s="168" t="s">
        <v>619</v>
      </c>
      <c r="E547" s="169"/>
      <c r="F547" s="170"/>
      <c r="G547" s="171"/>
      <c r="H547" s="172"/>
      <c r="I547" s="172"/>
      <c r="J547" s="173" t="n">
        <f aca="false">SUM($J$549:$J$557)</f>
        <v>11786.79</v>
      </c>
      <c r="K547" s="80"/>
      <c r="L547" s="19"/>
      <c r="M547" s="19"/>
      <c r="N547" s="19"/>
      <c r="O547" s="19"/>
      <c r="P547" s="19"/>
    </row>
    <row r="548" customFormat="false" ht="15" hidden="false" customHeight="true" outlineLevel="0" collapsed="false">
      <c r="B548" s="76"/>
      <c r="C548" s="166" t="s">
        <v>620</v>
      </c>
      <c r="D548" s="166"/>
      <c r="E548" s="166"/>
      <c r="F548" s="166"/>
      <c r="G548" s="166"/>
      <c r="H548" s="166"/>
      <c r="I548" s="166"/>
      <c r="J548" s="166"/>
      <c r="K548" s="80"/>
      <c r="L548" s="19"/>
      <c r="M548" s="19"/>
      <c r="N548" s="19"/>
      <c r="O548" s="19"/>
      <c r="P548" s="19"/>
    </row>
    <row r="549" customFormat="false" ht="25.35" hidden="false" customHeight="false" outlineLevel="0" collapsed="false">
      <c r="C549" s="89" t="s">
        <v>621</v>
      </c>
      <c r="D549" s="90" t="n">
        <v>96523</v>
      </c>
      <c r="E549" s="91" t="str">
        <f aca="false">VLOOKUP(D549,IF(LEFT(D549,3)="AMM",COMPOSIÇÕES!B$1:E$3713,'BANCO DE DADOS ABRIL SERV'!B$2:F$14097),2,0)</f>
        <v>ESCAVAÇÃO MANUAL PARA BLOCO DE COROAMENTO OU SAPATA, COM PREVISÃO DE FÔRMA. AF_06/2017</v>
      </c>
      <c r="F549" s="90" t="str">
        <f aca="false">VLOOKUP(D549,IF(LEFT(D549,3)="AMM",COMPOSIÇÕES!B$1:E$3713,'BANCO DE DADOS ABRIL SERV'!B$2:F$14097),3,0)</f>
        <v>M3</v>
      </c>
      <c r="G549" s="92" t="n">
        <f aca="false">3.8*2</f>
        <v>7.6</v>
      </c>
      <c r="H549" s="93" t="n">
        <f aca="false">VLOOKUP(D549,IF(LEFT(D549,3)="AMM",COMPOSIÇÕES!B$1:E$3713,'BANCO DE DADOS ABRIL SERV'!B$2:F$14097),4,0)</f>
        <v>72.32</v>
      </c>
      <c r="I549" s="94" t="n">
        <f aca="false">IF(M$2="OUTROS",TRUNC($H$549*(1+G$7),2),ROUND($H$549*(1+G$7),2))</f>
        <v>88.87</v>
      </c>
      <c r="J549" s="95" t="n">
        <f aca="false">IF(M$2="OUTROS",TRUNC($I$549*$G$549,2),ROUND($I$549*$G$549,2))</f>
        <v>675.41</v>
      </c>
      <c r="K549" s="80"/>
      <c r="L549" s="97" t="s">
        <v>622</v>
      </c>
      <c r="M549" s="80" t="str">
        <f aca="false">$C$549</f>
        <v>26.1</v>
      </c>
      <c r="N549" s="97" t="s">
        <v>147</v>
      </c>
      <c r="O549" s="88"/>
      <c r="P549" s="19"/>
    </row>
    <row r="550" customFormat="false" ht="25.35" hidden="false" customHeight="false" outlineLevel="0" collapsed="false">
      <c r="C550" s="89" t="s">
        <v>623</v>
      </c>
      <c r="D550" s="90" t="n">
        <v>94097</v>
      </c>
      <c r="E550" s="91" t="str">
        <f aca="false">VLOOKUP(D550,IF(LEFT(D550,3)="AMM",COMPOSIÇÕES!B$1:E$3713,'BANCO DE DADOS ABRIL SERV'!B$2:F$14097),2,0)</f>
        <v>PREPARO DE FUNDO DE VALA COM LARGURA MENOR QUE 1,5 M, EM LOCAL COM NÍVEL BAIXO DE INTERFERÊNCIA. AF_06/2016</v>
      </c>
      <c r="F550" s="90" t="str">
        <f aca="false">VLOOKUP(D550,IF(LEFT(D550,3)="AMM",COMPOSIÇÕES!B$1:E$3713,'BANCO DE DADOS ABRIL SERV'!B$2:F$14097),3,0)</f>
        <v>M2</v>
      </c>
      <c r="G550" s="92" t="n">
        <f aca="false">2.56*2</f>
        <v>5.12</v>
      </c>
      <c r="H550" s="93" t="n">
        <f aca="false">VLOOKUP(D550,IF(LEFT(D550,3)="AMM",COMPOSIÇÕES!B$1:E$3713,'BANCO DE DADOS ABRIL SERV'!B$2:F$14097),4,0)</f>
        <v>4.64</v>
      </c>
      <c r="I550" s="94" t="n">
        <f aca="false">IF(M$2="OUTROS",TRUNC($H$550*(1+G$7),2),ROUND($H$550*(1+G$7),2))</f>
        <v>5.7</v>
      </c>
      <c r="J550" s="95" t="n">
        <f aca="false">IF(M$2="OUTROS",TRUNC($I$550*$G$550,2),ROUND($I$550*$G$550,2))</f>
        <v>29.18</v>
      </c>
      <c r="K550" s="80"/>
      <c r="L550" s="97" t="s">
        <v>624</v>
      </c>
      <c r="M550" s="80" t="str">
        <f aca="false">$C$550</f>
        <v>26.2</v>
      </c>
      <c r="N550" s="97" t="s">
        <v>147</v>
      </c>
      <c r="O550" s="88"/>
      <c r="P550" s="19"/>
    </row>
    <row r="551" customFormat="false" ht="15" hidden="false" customHeight="true" outlineLevel="0" collapsed="false">
      <c r="B551" s="76"/>
      <c r="C551" s="166" t="s">
        <v>625</v>
      </c>
      <c r="D551" s="166"/>
      <c r="E551" s="166"/>
      <c r="F551" s="166"/>
      <c r="G551" s="166"/>
      <c r="H551" s="166"/>
      <c r="I551" s="166"/>
      <c r="J551" s="166"/>
      <c r="K551" s="80"/>
      <c r="L551" s="19"/>
      <c r="M551" s="19"/>
      <c r="N551" s="19"/>
      <c r="O551" s="19"/>
      <c r="P551" s="19"/>
    </row>
    <row r="552" customFormat="false" ht="25.35" hidden="false" customHeight="false" outlineLevel="0" collapsed="false">
      <c r="C552" s="89" t="s">
        <v>626</v>
      </c>
      <c r="D552" s="90" t="n">
        <v>96619</v>
      </c>
      <c r="E552" s="91" t="str">
        <f aca="false">VLOOKUP(D552,IF(LEFT(D552,3)="AMM",COMPOSIÇÕES!B$1:E$3713,'BANCO DE DADOS ABRIL SERV'!B$2:F$14097),2,0)</f>
        <v>LASTRO DE CONCRETO MAGRO, APLICADO EM BLOCOS DE COROAMENTO OU SAPATAS, ESPESSURA DE 5 CM. AF_08/2017</v>
      </c>
      <c r="F552" s="90" t="str">
        <f aca="false">VLOOKUP(D552,IF(LEFT(D552,3)="AMM",COMPOSIÇÕES!B$1:E$3713,'BANCO DE DADOS ABRIL SERV'!B$2:F$14097),3,0)</f>
        <v>M2</v>
      </c>
      <c r="G552" s="92" t="n">
        <f aca="false">2.56*2</f>
        <v>5.12</v>
      </c>
      <c r="H552" s="93" t="n">
        <f aca="false">VLOOKUP(D552,IF(LEFT(D552,3)="AMM",COMPOSIÇÕES!B$1:E$3713,'BANCO DE DADOS ABRIL SERV'!B$2:F$14097),4,0)</f>
        <v>21.81</v>
      </c>
      <c r="I552" s="94" t="n">
        <f aca="false">IF(M$2="OUTROS",TRUNC($H$552*(1+G$7),2),ROUND($H$552*(1+G$7),2))</f>
        <v>26.8</v>
      </c>
      <c r="J552" s="95" t="n">
        <f aca="false">IF(M$2="OUTROS",TRUNC($I$552*$G$552,2),ROUND($I$552*$G$552,2))</f>
        <v>137.22</v>
      </c>
      <c r="K552" s="80"/>
      <c r="L552" s="97" t="s">
        <v>624</v>
      </c>
      <c r="M552" s="80" t="str">
        <f aca="false">$C$552</f>
        <v>26.3</v>
      </c>
      <c r="N552" s="19"/>
      <c r="O552" s="88"/>
      <c r="P552" s="19"/>
    </row>
    <row r="553" customFormat="false" ht="25.35" hidden="false" customHeight="false" outlineLevel="0" collapsed="false">
      <c r="C553" s="89" t="s">
        <v>627</v>
      </c>
      <c r="D553" s="90" t="n">
        <v>94965</v>
      </c>
      <c r="E553" s="91" t="str">
        <f aca="false">VLOOKUP(D553,IF(LEFT(D553,3)="AMM",COMPOSIÇÕES!B$1:E$3713,'BANCO DE DADOS ABRIL SERV'!B$2:F$14097),2,0)</f>
        <v>CONCRETO FCK = 25MPA, TRAÇO 1:2,3:2,7 (CIMENTO/ AREIA MÉDIA/ BRITA 1)  - PREPARO MECÂNICO COM BETONEIRA 400 L. AF_07/2016</v>
      </c>
      <c r="F553" s="90" t="str">
        <f aca="false">VLOOKUP(D553,IF(LEFT(D553,3)="AMM",COMPOSIÇÕES!B$1:E$3713,'BANCO DE DADOS ABRIL SERV'!B$2:F$14097),3,0)</f>
        <v>M3</v>
      </c>
      <c r="G553" s="92" t="n">
        <f aca="false">2.41*2</f>
        <v>4.82</v>
      </c>
      <c r="H553" s="93" t="n">
        <f aca="false">VLOOKUP(D553,IF(LEFT(D553,3)="AMM",COMPOSIÇÕES!B$1:E$3713,'BANCO DE DADOS ABRIL SERV'!B$2:F$14097),4,0)</f>
        <v>323</v>
      </c>
      <c r="I553" s="94" t="n">
        <f aca="false">IF(M$2="OUTROS",TRUNC($H$553*(1+G$7),2),ROUND($H$553*(1+G$7),2))</f>
        <v>396.9</v>
      </c>
      <c r="J553" s="95" t="n">
        <f aca="false">IF(M$2="OUTROS",TRUNC($I$553*$G$553,2),ROUND($I$553*$G$553,2))</f>
        <v>1913.06</v>
      </c>
      <c r="K553" s="80"/>
      <c r="L553" s="97" t="s">
        <v>115</v>
      </c>
      <c r="M553" s="80" t="str">
        <f aca="false">$C$553</f>
        <v>26.4</v>
      </c>
      <c r="N553" s="19"/>
      <c r="O553" s="88"/>
      <c r="P553" s="19"/>
      <c r="Q553" s="7"/>
    </row>
    <row r="554" customFormat="false" ht="15" hidden="false" customHeight="false" outlineLevel="0" collapsed="false">
      <c r="C554" s="89" t="s">
        <v>628</v>
      </c>
      <c r="D554" s="90" t="s">
        <v>73</v>
      </c>
      <c r="E554" s="91" t="str">
        <f aca="false">VLOOKUP(D554,IF(LEFT(D554,3)="AMM",COMPOSIÇÕES!B$1:E$3713,'BANCO DE DADOS ABRIL SERV'!B$2:F$14097),2,0)</f>
        <v>LANCAMENTO/APLICACAO MANUAL DE CONCRETO EM FUNDACOES</v>
      </c>
      <c r="F554" s="90" t="str">
        <f aca="false">VLOOKUP(D554,IF(LEFT(D554,3)="AMM",COMPOSIÇÕES!B$1:E$3713,'BANCO DE DADOS ABRIL SERV'!B$2:F$14097),3,0)</f>
        <v>M3</v>
      </c>
      <c r="G554" s="92" t="n">
        <f aca="false">2.41*2</f>
        <v>4.82</v>
      </c>
      <c r="H554" s="93" t="n">
        <f aca="false">VLOOKUP(D554,IF(LEFT(D554,3)="AMM",COMPOSIÇÕES!B$1:E$3713,'BANCO DE DADOS ABRIL SERV'!B$2:F$14097),4,0)</f>
        <v>104.95</v>
      </c>
      <c r="I554" s="94" t="n">
        <f aca="false">IF(M$2="OUTROS",TRUNC($H$554*(1+G$7),2),ROUND($H$554*(1+G$7),2))</f>
        <v>128.96</v>
      </c>
      <c r="J554" s="95" t="n">
        <f aca="false">IF(M$2="OUTROS",TRUNC($I$554*$G$554,2),ROUND($I$554*$G$554,2))</f>
        <v>621.59</v>
      </c>
      <c r="K554" s="80"/>
      <c r="L554" s="97" t="s">
        <v>115</v>
      </c>
      <c r="M554" s="80" t="str">
        <f aca="false">$C$554</f>
        <v>26.5</v>
      </c>
      <c r="N554" s="19"/>
      <c r="O554" s="88"/>
      <c r="P554" s="19"/>
    </row>
    <row r="555" customFormat="false" ht="25.35" hidden="false" customHeight="false" outlineLevel="0" collapsed="false">
      <c r="C555" s="89" t="s">
        <v>629</v>
      </c>
      <c r="D555" s="90" t="n">
        <v>96534</v>
      </c>
      <c r="E555" s="91" t="str">
        <f aca="false">VLOOKUP(D555,IF(LEFT(D555,3)="AMM",COMPOSIÇÕES!B$1:E$3713,'BANCO DE DADOS ABRIL SERV'!B$2:F$14097),2,0)</f>
        <v>FABRICAÇÃO, MONTAGEM E DESMONTAGEM DE FÔRMA PARA BLOCO DE COROAMENTO, EM MADEIRA SERRADA, E=25 MM, 4 UTILIZAÇÕES. AF_06/2017</v>
      </c>
      <c r="F555" s="90" t="str">
        <f aca="false">VLOOKUP(D555,IF(LEFT(D555,3)="AMM",COMPOSIÇÕES!B$1:E$3713,'BANCO DE DADOS ABRIL SERV'!B$2:F$14097),3,0)</f>
        <v>M2</v>
      </c>
      <c r="G555" s="92" t="n">
        <f aca="false">6.08*2</f>
        <v>12.16</v>
      </c>
      <c r="H555" s="93" t="n">
        <f aca="false">VLOOKUP(D555,IF(LEFT(D555,3)="AMM",COMPOSIÇÕES!B$1:E$3713,'BANCO DE DADOS ABRIL SERV'!B$2:F$14097),4,0)</f>
        <v>52.74</v>
      </c>
      <c r="I555" s="94" t="n">
        <f aca="false">IF(M$2="OUTROS",TRUNC($H$555*(1+G$7),2),ROUND($H$555*(1+G$7),2))</f>
        <v>64.81</v>
      </c>
      <c r="J555" s="95" t="n">
        <f aca="false">IF(M$2="OUTROS",TRUNC($I$555*$G$555,2),ROUND($I$555*$G$555,2))</f>
        <v>788.09</v>
      </c>
      <c r="K555" s="80"/>
      <c r="L555" s="97" t="s">
        <v>115</v>
      </c>
      <c r="M555" s="80" t="str">
        <f aca="false">$C$555</f>
        <v>26.6</v>
      </c>
      <c r="N555" s="19"/>
      <c r="O555" s="88"/>
      <c r="P555" s="19"/>
    </row>
    <row r="556" customFormat="false" ht="25.35" hidden="false" customHeight="false" outlineLevel="0" collapsed="false">
      <c r="C556" s="89" t="s">
        <v>630</v>
      </c>
      <c r="D556" s="90" t="n">
        <v>96545</v>
      </c>
      <c r="E556" s="91" t="str">
        <f aca="false">VLOOKUP(D556,IF(LEFT(D556,3)="AMM",COMPOSIÇÕES!B$1:E$3713,'BANCO DE DADOS ABRIL SERV'!B$2:F$14097),2,0)</f>
        <v>ARMAÇÃO DE BLOCO, VIGA BALDRAME OU SAPATA UTILIZANDO AÇO CA-50 DE 8 MM - MONTAGEM. AF_06/2017</v>
      </c>
      <c r="F556" s="90" t="str">
        <f aca="false">VLOOKUP(D556,IF(LEFT(D556,3)="AMM",COMPOSIÇÕES!B$1:E$3713,'BANCO DE DADOS ABRIL SERV'!B$2:F$14097),3,0)</f>
        <v>KG</v>
      </c>
      <c r="G556" s="92" t="n">
        <f aca="false">55.4*2</f>
        <v>110.8</v>
      </c>
      <c r="H556" s="93" t="n">
        <f aca="false">VLOOKUP(D556,IF(LEFT(D556,3)="AMM",COMPOSIÇÕES!B$1:E$3713,'BANCO DE DADOS ABRIL SERV'!B$2:F$14097),4,0)</f>
        <v>10.2</v>
      </c>
      <c r="I556" s="94" t="n">
        <f aca="false">IF(M$2="OUTROS",TRUNC($H$556*(1+G$7),2),ROUND($H$556*(1+G$7),2))</f>
        <v>12.53</v>
      </c>
      <c r="J556" s="95" t="n">
        <f aca="false">IF(M$2="OUTROS",TRUNC($I$556*$G$556,2),ROUND($I$556*$G$556,2))</f>
        <v>1388.32</v>
      </c>
      <c r="K556" s="80"/>
      <c r="L556" s="97" t="s">
        <v>115</v>
      </c>
      <c r="M556" s="80" t="str">
        <f aca="false">$C$556</f>
        <v>26.7</v>
      </c>
      <c r="N556" s="19"/>
      <c r="O556" s="88"/>
      <c r="P556" s="19"/>
      <c r="Q556" s="7"/>
    </row>
    <row r="557" customFormat="false" ht="38.05" hidden="false" customHeight="false" outlineLevel="0" collapsed="false">
      <c r="C557" s="81" t="s">
        <v>631</v>
      </c>
      <c r="D557" s="82" t="n">
        <v>89201</v>
      </c>
      <c r="E557" s="83" t="str">
        <f aca="false">VLOOKUP(D557,IF(LEFT(D557,3)="AMM",COMPOSIÇÕES!B$1:E$3713,'BANCO DE DADOS ABRIL SERV'!B$2:F$14097),2,0)</f>
        <v>ESTACA PRÉ-MOLDADA DE CONCRETO, SEÇÃO QUADRADA, CAPACIDADE DE 25 TONELADAS, COMPRIMENTO TOTAL CRAVADO ACIMA DE 5M ATÉ 12M, BATE-ESTACAS POR GRAVIDADE SOBRE ROLOS (EXCLUSIVE MOBILIZAÇÃO E DESMOBILIZAÇÃO). AF_03/2016</v>
      </c>
      <c r="F557" s="82" t="str">
        <f aca="false">VLOOKUP(D557,IF(LEFT(D557,3)="AMM",COMPOSIÇÕES!B$1:E$3713,'BANCO DE DADOS ABRIL SERV'!B$2:F$14097),3,0)</f>
        <v>M</v>
      </c>
      <c r="G557" s="98" t="n">
        <f aca="false">44*2</f>
        <v>88</v>
      </c>
      <c r="H557" s="84" t="n">
        <f aca="false">VLOOKUP(D557,IF(LEFT(D557,3)="AMM",COMPOSIÇÕES!B$1:E$3713,'BANCO DE DADOS ABRIL SERV'!B$2:F$14097),4,0)</f>
        <v>57.65</v>
      </c>
      <c r="I557" s="85" t="n">
        <f aca="false">IF(M$2="OUTROS",TRUNC($H$557*(1+G$7),2),ROUND($H$557*(1+G$7),2))</f>
        <v>70.84</v>
      </c>
      <c r="J557" s="86" t="n">
        <f aca="false">IF(M$2="OUTROS",TRUNC($I$557*$G$557,2),ROUND($I$557*$G$557,2))</f>
        <v>6233.92</v>
      </c>
      <c r="K557" s="80"/>
      <c r="L557" s="97" t="s">
        <v>632</v>
      </c>
      <c r="M557" s="80" t="str">
        <f aca="false">$C$557</f>
        <v>26.8</v>
      </c>
      <c r="N557" s="19"/>
      <c r="O557" s="88"/>
      <c r="P557" s="19"/>
    </row>
    <row r="558" s="71" customFormat="true" ht="15" hidden="false" customHeight="false" outlineLevel="0" collapsed="false">
      <c r="B558" s="72"/>
      <c r="C558" s="110"/>
      <c r="D558" s="110"/>
      <c r="E558" s="110"/>
      <c r="F558" s="73"/>
      <c r="G558" s="74"/>
      <c r="H558" s="75"/>
      <c r="I558" s="73"/>
      <c r="J558" s="73"/>
      <c r="K558" s="40"/>
      <c r="L558" s="7"/>
      <c r="M558" s="18"/>
      <c r="N558" s="18"/>
      <c r="O558" s="18"/>
      <c r="P558" s="18"/>
      <c r="Q558" s="7"/>
      <c r="R558" s="7"/>
      <c r="S558" s="7"/>
      <c r="T558" s="7"/>
      <c r="U558" s="7"/>
      <c r="V558" s="7"/>
      <c r="W558" s="7"/>
      <c r="X558" s="7"/>
      <c r="Y558" s="9"/>
      <c r="Z558" s="7"/>
      <c r="AA558" s="7"/>
    </row>
    <row r="559" customFormat="false" ht="15" hidden="false" customHeight="false" outlineLevel="0" collapsed="false">
      <c r="A559" s="2"/>
      <c r="C559" s="174"/>
      <c r="D559" s="61"/>
      <c r="E559" s="128"/>
      <c r="F559" s="175" t="s">
        <v>633</v>
      </c>
      <c r="G559" s="176"/>
      <c r="H559" s="177"/>
      <c r="I559" s="177" t="n">
        <f aca="false">$J$547+$J$526+$J$505+$J$496+$J$477+$J$474+$J$467+$J$458+$J$454+$J$438+$J$422+$J$389+$J$326+$J$179+$J$176+$J$170+$J$160+$J$145+$J$130+$J$119+$J$88+$J$80+$J$45+$J$20+$J$17</f>
        <v>2733724.78</v>
      </c>
      <c r="J559" s="177"/>
    </row>
    <row r="560" customFormat="false" ht="15" hidden="false" customHeight="false" outlineLevel="0" collapsed="false">
      <c r="C560" s="174"/>
      <c r="D560" s="174"/>
      <c r="E560" s="120"/>
      <c r="F560" s="119"/>
      <c r="G560" s="178"/>
      <c r="H560" s="179"/>
      <c r="I560" s="179"/>
      <c r="J560" s="179"/>
    </row>
    <row r="561" customFormat="false" ht="15" hidden="false" customHeight="false" outlineLevel="0" collapsed="false">
      <c r="C561" s="174"/>
      <c r="D561" s="174"/>
      <c r="E561" s="120"/>
      <c r="F561" s="119"/>
      <c r="G561" s="178"/>
      <c r="H561" s="179"/>
      <c r="I561" s="179"/>
      <c r="J561" s="179"/>
    </row>
    <row r="562" customFormat="false" ht="15" hidden="false" customHeight="false" outlineLevel="0" collapsed="false">
      <c r="C562" s="119"/>
      <c r="D562" s="119"/>
      <c r="E562" s="120"/>
      <c r="F562" s="119"/>
      <c r="G562" s="178"/>
      <c r="H562" s="179"/>
      <c r="I562" s="179"/>
      <c r="J562" s="179"/>
    </row>
    <row r="563" customFormat="false" ht="15" hidden="false" customHeight="false" outlineLevel="0" collapsed="false">
      <c r="C563" s="119"/>
      <c r="D563" s="119"/>
      <c r="E563" s="120"/>
      <c r="F563" s="119"/>
      <c r="G563" s="178"/>
      <c r="H563" s="179"/>
      <c r="I563" s="179"/>
      <c r="J563" s="179"/>
    </row>
    <row r="564" customFormat="false" ht="15" hidden="false" customHeight="false" outlineLevel="0" collapsed="false">
      <c r="C564" s="119"/>
      <c r="D564" s="119"/>
      <c r="E564" s="120"/>
      <c r="F564" s="119"/>
      <c r="G564" s="178"/>
      <c r="H564" s="179"/>
      <c r="I564" s="179"/>
      <c r="J564" s="179"/>
      <c r="L564" s="8" t="s">
        <v>634</v>
      </c>
    </row>
    <row r="565" customFormat="false" ht="15" hidden="false" customHeight="false" outlineLevel="0" collapsed="false">
      <c r="C565" s="119"/>
      <c r="D565" s="119"/>
      <c r="E565" s="120"/>
      <c r="F565" s="119"/>
      <c r="G565" s="178"/>
      <c r="H565" s="179"/>
      <c r="I565" s="179"/>
      <c r="J565" s="179"/>
      <c r="L565" s="8" t="s">
        <v>635</v>
      </c>
    </row>
    <row r="566" customFormat="false" ht="15" hidden="false" customHeight="false" outlineLevel="0" collapsed="false">
      <c r="C566" s="119"/>
      <c r="D566" s="119"/>
      <c r="E566" s="120"/>
      <c r="F566" s="119"/>
      <c r="G566" s="178"/>
      <c r="H566" s="179"/>
      <c r="I566" s="179"/>
      <c r="J566" s="179"/>
      <c r="L566" s="8" t="s">
        <v>636</v>
      </c>
    </row>
    <row r="567" customFormat="false" ht="15" hidden="false" customHeight="false" outlineLevel="0" collapsed="false">
      <c r="C567" s="119"/>
      <c r="D567" s="119"/>
      <c r="E567" s="120"/>
      <c r="F567" s="119"/>
      <c r="G567" s="178"/>
      <c r="H567" s="179"/>
      <c r="I567" s="179"/>
      <c r="J567" s="179"/>
      <c r="L567" s="8" t="s">
        <v>637</v>
      </c>
    </row>
    <row r="568" customFormat="false" ht="15" hidden="false" customHeight="false" outlineLevel="0" collapsed="false">
      <c r="C568" s="119"/>
      <c r="D568" s="119"/>
      <c r="E568" s="120"/>
      <c r="F568" s="119"/>
      <c r="G568" s="178"/>
      <c r="H568" s="179"/>
      <c r="I568" s="179"/>
      <c r="J568" s="179"/>
      <c r="L568" s="8" t="s">
        <v>638</v>
      </c>
    </row>
    <row r="569" customFormat="false" ht="15" hidden="false" customHeight="false" outlineLevel="0" collapsed="false">
      <c r="C569" s="119"/>
      <c r="D569" s="119"/>
      <c r="E569" s="120"/>
      <c r="F569" s="119"/>
      <c r="G569" s="178"/>
      <c r="H569" s="179"/>
      <c r="I569" s="179"/>
      <c r="J569" s="179"/>
      <c r="L569" s="8" t="s">
        <v>639</v>
      </c>
    </row>
    <row r="570" customFormat="false" ht="15" hidden="false" customHeight="false" outlineLevel="0" collapsed="false">
      <c r="C570" s="119"/>
      <c r="D570" s="119"/>
      <c r="E570" s="120"/>
      <c r="F570" s="119"/>
      <c r="G570" s="178"/>
      <c r="H570" s="179"/>
      <c r="I570" s="179"/>
      <c r="J570" s="179"/>
      <c r="L570" s="8" t="s">
        <v>640</v>
      </c>
    </row>
    <row r="571" customFormat="false" ht="15" hidden="false" customHeight="false" outlineLevel="0" collapsed="false">
      <c r="C571" s="119"/>
      <c r="D571" s="119"/>
      <c r="E571" s="120"/>
      <c r="F571" s="119"/>
      <c r="G571" s="178"/>
      <c r="H571" s="179"/>
      <c r="I571" s="179"/>
      <c r="J571" s="179"/>
      <c r="L571" s="8" t="s">
        <v>641</v>
      </c>
    </row>
    <row r="572" customFormat="false" ht="15" hidden="false" customHeight="false" outlineLevel="0" collapsed="false">
      <c r="C572" s="119"/>
      <c r="D572" s="119"/>
      <c r="E572" s="120"/>
      <c r="F572" s="119"/>
      <c r="G572" s="178"/>
      <c r="H572" s="179"/>
      <c r="I572" s="179"/>
      <c r="J572" s="179"/>
      <c r="L572" s="8" t="s">
        <v>642</v>
      </c>
    </row>
    <row r="573" customFormat="false" ht="15" hidden="false" customHeight="false" outlineLevel="0" collapsed="false">
      <c r="C573" s="119"/>
      <c r="D573" s="119"/>
      <c r="E573" s="120"/>
      <c r="F573" s="119"/>
      <c r="G573" s="178"/>
      <c r="H573" s="179"/>
      <c r="I573" s="179"/>
      <c r="J573" s="179"/>
      <c r="L573" s="8" t="s">
        <v>643</v>
      </c>
    </row>
    <row r="574" customFormat="false" ht="15" hidden="false" customHeight="false" outlineLevel="0" collapsed="false">
      <c r="C574" s="119"/>
      <c r="D574" s="119"/>
      <c r="E574" s="120"/>
      <c r="F574" s="119"/>
      <c r="G574" s="178"/>
      <c r="H574" s="179"/>
      <c r="I574" s="179"/>
      <c r="J574" s="179"/>
      <c r="L574" s="8" t="s">
        <v>644</v>
      </c>
    </row>
    <row r="575" customFormat="false" ht="15" hidden="false" customHeight="false" outlineLevel="0" collapsed="false">
      <c r="C575" s="119"/>
      <c r="D575" s="119"/>
      <c r="E575" s="120"/>
      <c r="F575" s="119"/>
      <c r="G575" s="178"/>
      <c r="H575" s="179"/>
      <c r="I575" s="179"/>
      <c r="J575" s="179"/>
      <c r="L575" s="8" t="s">
        <v>645</v>
      </c>
    </row>
  </sheetData>
  <sheetProtection sheet="true" password="dba1" objects="true" scenarios="true" insertColumns="false" insertRows="false" deleteColumns="false" deleteRows="false"/>
  <mergeCells count="67">
    <mergeCell ref="C2:D2"/>
    <mergeCell ref="E5:E6"/>
    <mergeCell ref="F5:H5"/>
    <mergeCell ref="I5:J7"/>
    <mergeCell ref="F6:H6"/>
    <mergeCell ref="G7:H7"/>
    <mergeCell ref="C8:J8"/>
    <mergeCell ref="D10:G10"/>
    <mergeCell ref="D11:G11"/>
    <mergeCell ref="H11:I11"/>
    <mergeCell ref="C12:H12"/>
    <mergeCell ref="I12:J12"/>
    <mergeCell ref="C14:J14"/>
    <mergeCell ref="D17:I17"/>
    <mergeCell ref="D20:I20"/>
    <mergeCell ref="D30:I30"/>
    <mergeCell ref="D45:I45"/>
    <mergeCell ref="C46:J46"/>
    <mergeCell ref="C49:J49"/>
    <mergeCell ref="C55:J55"/>
    <mergeCell ref="C62:J62"/>
    <mergeCell ref="C67:J67"/>
    <mergeCell ref="C74:J74"/>
    <mergeCell ref="D80:I80"/>
    <mergeCell ref="C81:J81"/>
    <mergeCell ref="C84:J84"/>
    <mergeCell ref="D88:I88"/>
    <mergeCell ref="C89:J89"/>
    <mergeCell ref="C94:J94"/>
    <mergeCell ref="C103:J103"/>
    <mergeCell ref="C112:J112"/>
    <mergeCell ref="D119:I119"/>
    <mergeCell ref="C120:J120"/>
    <mergeCell ref="C122:J122"/>
    <mergeCell ref="D130:I130"/>
    <mergeCell ref="D145:I145"/>
    <mergeCell ref="D160:I160"/>
    <mergeCell ref="C161:J161"/>
    <mergeCell ref="D170:I170"/>
    <mergeCell ref="C180:J180"/>
    <mergeCell ref="C188:J188"/>
    <mergeCell ref="C221:J221"/>
    <mergeCell ref="C244:J244"/>
    <mergeCell ref="C252:J252"/>
    <mergeCell ref="C277:J277"/>
    <mergeCell ref="C284:J284"/>
    <mergeCell ref="C299:J299"/>
    <mergeCell ref="C316:J316"/>
    <mergeCell ref="D458:I458"/>
    <mergeCell ref="C504:J504"/>
    <mergeCell ref="C506:J506"/>
    <mergeCell ref="C508:J508"/>
    <mergeCell ref="C510:J510"/>
    <mergeCell ref="C514:J514"/>
    <mergeCell ref="C519:J519"/>
    <mergeCell ref="C522:J522"/>
    <mergeCell ref="C525:J525"/>
    <mergeCell ref="C527:J527"/>
    <mergeCell ref="C529:J529"/>
    <mergeCell ref="C531:J531"/>
    <mergeCell ref="C535:J535"/>
    <mergeCell ref="C540:J540"/>
    <mergeCell ref="C543:J543"/>
    <mergeCell ref="C546:J546"/>
    <mergeCell ref="C548:J548"/>
    <mergeCell ref="C551:J551"/>
    <mergeCell ref="I559:J559"/>
  </mergeCells>
  <conditionalFormatting sqref="C87:J87 C690:J9632 C79:J79 C129:J129 C453:J454 C558:J558 D325:J325 C44:J44 C118:J118 C175:J176 E169:J169 C458:D458 C421:J422 C19:J19 C169 C178:J179 D246:D248 G249:G251 G254 G259:G261 G265:G267 G271:G273 C388:J388 C478:J494 C285:H298 J285:J298 C300:G315 C317:G324 C326:J340 C466:J474 C424:J424 D425:J426 D414:J419 G432 D432 I432:J432 J458 O156:O158 C390:J391 D392:J394 D433:J435 G436:J436 C437:J438 C427 C430 C433 C436:D436 D402:J410 C392:C420 C21:J29 C56:J61 J31:J43 C146:J159">
    <cfRule type="expression" priority="2" aboveAverage="0" equalAverage="0" bottom="0" percent="0" rank="0" text="" dxfId="0">
      <formula>CONCATENATE($C19,$D19,$E19,$F19,$G19,$H19,$I19,$J19)=""</formula>
    </cfRule>
    <cfRule type="expression" priority="3" aboveAverage="0" equalAverage="0" bottom="0" percent="0" rank="0" text="" dxfId="0">
      <formula>conhd 0nate($C19,$D19,$F19,$G19,$H19,$I19,$J19)=""</formula>
    </cfRule>
    <cfRule type="expression" priority="4" aboveAverage="0" equalAverage="0" bottom="0" percent="0" rank="0" text="" dxfId="0">
      <formula>CONCATENATE($D19,$F19,$G19,$H19,$I19)=""</formula>
    </cfRule>
  </conditionalFormatting>
  <conditionalFormatting sqref="C457:J457 C535">
    <cfRule type="expression" priority="5" aboveAverage="0" equalAverage="0" bottom="0" percent="0" rank="0" text="" dxfId="0">
      <formula>CONCATENATE(#ref!,#ref!,#ref!,#ref!,#ref!,#ref!,#ref!,#ref!)=""</formula>
    </cfRule>
    <cfRule type="expression" priority="6" aboveAverage="0" equalAverage="0" bottom="0" percent="0" rank="0" text="" dxfId="0">
      <formula>CONCATENATE(#ref!,#ref!,#ref!,#ref!,#ref!,#ref!,#ref!)=""</formula>
    </cfRule>
    <cfRule type="expression" priority="7" aboveAverage="0" equalAverage="0" bottom="0" percent="0" rank="0" text="" dxfId="0">
      <formula>CONCATENATE(#ref!,#ref!,#ref!,#ref!,#ref!)=""</formula>
    </cfRule>
  </conditionalFormatting>
  <conditionalFormatting sqref="C526:J526">
    <cfRule type="expression" priority="8" aboveAverage="0" equalAverage="0" bottom="0" percent="0" rank="0" text="" dxfId="0">
      <formula>CONCATENATE($C526,$D526,$E526,$F526,$G526,$H526,$I526,$J526)=""</formula>
    </cfRule>
    <cfRule type="expression" priority="9" aboveAverage="0" equalAverage="0" bottom="0" percent="0" rank="0" text="" dxfId="0">
      <formula>CONCATENATE($C526,$D526,$F526,$G526,$H526,$I526,$J526)=""</formula>
    </cfRule>
    <cfRule type="expression" priority="10" aboveAverage="0" equalAverage="0" bottom="0" percent="0" rank="0" text="" dxfId="0">
      <formula>CONCATENATE($D526,$F526,$G526,$H526,$I526)=""</formula>
    </cfRule>
  </conditionalFormatting>
  <conditionalFormatting sqref="C325 C247:C251 C255:C276 C278">
    <cfRule type="expression" priority="11" aboveAverage="0" equalAverage="0" bottom="0" percent="0" rank="0" text="" dxfId="0">
      <formula>CONCATENATE($C247,$D247,$E247,$F247,$G247,$H247,$I247,$J247)=""</formula>
    </cfRule>
    <cfRule type="expression" priority="12" aboveAverage="0" equalAverage="0" bottom="0" percent="0" rank="0" text="" dxfId="0">
      <formula>CONCATENATE($C247,$D247,$F247,$G247,$H247,$I247,$J247)=""</formula>
    </cfRule>
    <cfRule type="expression" priority="13" aboveAverage="0" equalAverage="0" bottom="0" percent="0" rank="0" text="" dxfId="0">
      <formula>CONCATENATE($D247,$F247,$G247,$H247,$I247)=""</formula>
    </cfRule>
  </conditionalFormatting>
  <conditionalFormatting sqref="C81 C84 C89 C94 C120 C122 C161 C180 C188">
    <cfRule type="expression" priority="14" aboveAverage="0" equalAverage="0" bottom="0" percent="0" rank="0" text="" dxfId="0">
      <formula>CONCATENATE(#ref!,$D81,$C81,$F81,$G81,$H81,$I81,$J81)=""</formula>
    </cfRule>
    <cfRule type="expression" priority="15" aboveAverage="0" equalAverage="0" bottom="0" percent="0" rank="0" text="" dxfId="0">
      <formula>CONCATENATE(#ref!,$D81,$F81,$G81,$H81,$I81,$J81)=""</formula>
    </cfRule>
    <cfRule type="expression" priority="16" aboveAverage="0" equalAverage="0" bottom="0" percent="0" rank="0" text="" dxfId="0">
      <formula>CONCATENATE($D81,$F81,$G81,$H81,$I81)=""</formula>
    </cfRule>
  </conditionalFormatting>
  <conditionalFormatting sqref="J88 C88:D88 J80 C80:D80 J17 C17:D17 J119 C119:D119 J130 C130:D130 J145 C145:D145 J160 C160:D160 J170 C170:D170 J30 C30:D30">
    <cfRule type="expression" priority="17" aboveAverage="0" equalAverage="0" bottom="0" percent="0" rank="0" text="" dxfId="0">
      <formula>CONCATENATE($C17,#ref!,$D17,$F17,$G17,$H17,$I17,$J17)=""</formula>
    </cfRule>
    <cfRule type="expression" priority="18" aboveAverage="0" equalAverage="0" bottom="0" percent="0" rank="0" text="" dxfId="0">
      <formula>CONCATENATE($C17,#ref!,$F17,$G17,$H17,$I17,$J17)=""</formula>
    </cfRule>
    <cfRule type="expression" priority="19" aboveAverage="0" equalAverage="0" bottom="0" percent="0" rank="0" text="" dxfId="0">
      <formula>CONCATENATE(#ref!,$F17,$G17,$H17,$I17)=""</formula>
    </cfRule>
  </conditionalFormatting>
  <conditionalFormatting sqref="J20 C20:D20">
    <cfRule type="expression" priority="20" aboveAverage="0" equalAverage="0" bottom="0" percent="0" rank="0" text="" dxfId="0">
      <formula>CONCATENATE($C20,#ref!,$D20,$F20,$G20,$H20,$I20,$J20)=""</formula>
    </cfRule>
    <cfRule type="expression" priority="21" aboveAverage="0" equalAverage="0" bottom="0" percent="0" rank="0" text="" dxfId="0">
      <formula>CONCATENATE($C20,#ref!,$F20,$G20,$H20,$I20,$J20)=""</formula>
    </cfRule>
    <cfRule type="expression" priority="22" aboveAverage="0" equalAverage="0" bottom="0" percent="0" rank="0" text="" dxfId="0">
      <formula>CONCATENATE(#ref!,$F20,$G20,$H20,$I20)=""</formula>
    </cfRule>
  </conditionalFormatting>
  <conditionalFormatting sqref="C46 C49">
    <cfRule type="expression" priority="23" aboveAverage="0" equalAverage="0" bottom="0" percent="0" rank="0" text="" dxfId="0">
      <formula>CONCATENATE(#ref!,$D46,$C46,$F46,$G46,$H46,$I46,$J46)=""</formula>
    </cfRule>
    <cfRule type="expression" priority="24" aboveAverage="0" equalAverage="0" bottom="0" percent="0" rank="0" text="" dxfId="0">
      <formula>CONCATENATE(#ref!,$D46,$F46,$G46,$H46,$I46,$J46)=""</formula>
    </cfRule>
    <cfRule type="expression" priority="25" aboveAverage="0" equalAverage="0" bottom="0" percent="0" rank="0" text="" dxfId="0">
      <formula>CONCATENATE($D46,$F46,$G46,$H46,$I46)=""</formula>
    </cfRule>
  </conditionalFormatting>
  <conditionalFormatting sqref="J45 C45:D45">
    <cfRule type="expression" priority="26" aboveAverage="0" equalAverage="0" bottom="0" percent="0" rank="0" text="" dxfId="0">
      <formula>CONCATENATE($C45,#ref!,$D45,$F45,$G45,$H45,$I45,$J45)=""</formula>
    </cfRule>
    <cfRule type="expression" priority="27" aboveAverage="0" equalAverage="0" bottom="0" percent="0" rank="0" text="" dxfId="0">
      <formula>CONCATENATE($C45,#ref!,$F45,$G45,$H45,$I45,$J45)=""</formula>
    </cfRule>
    <cfRule type="expression" priority="28" aboveAverage="0" equalAverage="0" bottom="0" percent="0" rank="0" text="" dxfId="0">
      <formula>CONCATENATE(#ref!,$F45,$G45,$H45,$I45)=""</formula>
    </cfRule>
  </conditionalFormatting>
  <conditionalFormatting sqref="C55">
    <cfRule type="expression" priority="29" aboveAverage="0" equalAverage="0" bottom="0" percent="0" rank="0" text="" dxfId="0">
      <formula>CONCATENATE(#ref!,$D55,$C55,$F55,$G55,$H55,$I55,$J55)=""</formula>
    </cfRule>
    <cfRule type="expression" priority="30" aboveAverage="0" equalAverage="0" bottom="0" percent="0" rank="0" text="" dxfId="0">
      <formula>CONCATENATE(#ref!,$D55,$F55,$G55,$H55,$I55,$J55)=""</formula>
    </cfRule>
    <cfRule type="expression" priority="31" aboveAverage="0" equalAverage="0" bottom="0" percent="0" rank="0" text="" dxfId="0">
      <formula>CONCATENATE($D55,$F55,$G55,$H55,$I55)=""</formula>
    </cfRule>
  </conditionalFormatting>
  <conditionalFormatting sqref="C62">
    <cfRule type="expression" priority="32" aboveAverage="0" equalAverage="0" bottom="0" percent="0" rank="0" text="" dxfId="0">
      <formula>CONCATENATE(#ref!,$D62,$C62,$F62,$G62,$H62,$I62,$J62)=""</formula>
    </cfRule>
    <cfRule type="expression" priority="33" aboveAverage="0" equalAverage="0" bottom="0" percent="0" rank="0" text="" dxfId="0">
      <formula>CONCATENATE(#ref!,$D62,$F62,$G62,$H62,$I62,$J62)=""</formula>
    </cfRule>
    <cfRule type="expression" priority="34" aboveAverage="0" equalAverage="0" bottom="0" percent="0" rank="0" text="" dxfId="0">
      <formula>CONCATENATE($D62,$F62,$G62,$H62,$I62)=""</formula>
    </cfRule>
  </conditionalFormatting>
  <conditionalFormatting sqref="C74">
    <cfRule type="expression" priority="35" aboveAverage="0" equalAverage="0" bottom="0" percent="0" rank="0" text="" dxfId="0">
      <formula>CONCATENATE(#ref!,$D74,$C74,$F74,$G74,$H74,$I74,$J74)=""</formula>
    </cfRule>
    <cfRule type="expression" priority="36" aboveAverage="0" equalAverage="0" bottom="0" percent="0" rank="0" text="" dxfId="0">
      <formula>CONCATENATE(#ref!,$D74,$F74,$G74,$H74,$I74,$J74)=""</formula>
    </cfRule>
    <cfRule type="expression" priority="37" aboveAverage="0" equalAverage="0" bottom="0" percent="0" rank="0" text="" dxfId="0">
      <formula>CONCATENATE($D74,$F74,$G74,$H74,$I74)=""</formula>
    </cfRule>
  </conditionalFormatting>
  <conditionalFormatting sqref="C103">
    <cfRule type="expression" priority="38" aboveAverage="0" equalAverage="0" bottom="0" percent="0" rank="0" text="" dxfId="0">
      <formula>CONCATENATE(#ref!,$D103,$C103,$F103,$G103,$H103,$I103,$J103)=""</formula>
    </cfRule>
    <cfRule type="expression" priority="39" aboveAverage="0" equalAverage="0" bottom="0" percent="0" rank="0" text="" dxfId="0">
      <formula>CONCATENATE(#ref!,$D103,$F103,$G103,$H103,$I103,$J103)=""</formula>
    </cfRule>
    <cfRule type="expression" priority="40" aboveAverage="0" equalAverage="0" bottom="0" percent="0" rank="0" text="" dxfId="0">
      <formula>CONCATENATE($D103,$F103,$G103,$H103,$I103)=""</formula>
    </cfRule>
  </conditionalFormatting>
  <conditionalFormatting sqref="C112">
    <cfRule type="expression" priority="41" aboveAverage="0" equalAverage="0" bottom="0" percent="0" rank="0" text="" dxfId="0">
      <formula>CONCATENATE(#ref!,$D112,$C112,$F112,$G112,$H112,$I112,$J112)=""</formula>
    </cfRule>
    <cfRule type="expression" priority="42" aboveAverage="0" equalAverage="0" bottom="0" percent="0" rank="0" text="" dxfId="0">
      <formula>CONCATENATE(#ref!,$D112,$F112,$G112,$H112,$I112,$J112)=""</formula>
    </cfRule>
    <cfRule type="expression" priority="43" aboveAverage="0" equalAverage="0" bottom="0" percent="0" rank="0" text="" dxfId="0">
      <formula>CONCATENATE($D112,$F112,$G112,$H112,$I112)=""</formula>
    </cfRule>
  </conditionalFormatting>
  <conditionalFormatting sqref="D169">
    <cfRule type="expression" priority="44" aboveAverage="0" equalAverage="0" bottom="0" percent="0" rank="0" text="" dxfId="0">
      <formula>CONCATENATE($C169,$D169,$E169,$F169,$G169,$H169,$I169,$J169)=""</formula>
    </cfRule>
    <cfRule type="expression" priority="45" aboveAverage="0" equalAverage="0" bottom="0" percent="0" rank="0" text="" dxfId="0">
      <formula>CONCATENATE($C169,$D169,$F169,$G169,$H169,$I169,$J169)=""</formula>
    </cfRule>
    <cfRule type="expression" priority="46" aboveAverage="0" equalAverage="0" bottom="0" percent="0" rank="0" text="" dxfId="0">
      <formula>CONCATENATE($D169,$F169,$G169,$H169,$I169)=""</formula>
    </cfRule>
  </conditionalFormatting>
  <conditionalFormatting sqref="C221">
    <cfRule type="expression" priority="47" aboveAverage="0" equalAverage="0" bottom="0" percent="0" rank="0" text="" dxfId="0">
      <formula>CONCATENATE(#ref!,$D221,$C221,$F221,$G221,$H221,$I221,$J221)=""</formula>
    </cfRule>
    <cfRule type="expression" priority="48" aboveAverage="0" equalAverage="0" bottom="0" percent="0" rank="0" text="" dxfId="0">
      <formula>CONCATENATE(#ref!,$D221,$F221,$G221,$H221,$I221,$J221)=""</formula>
    </cfRule>
    <cfRule type="expression" priority="49" aboveAverage="0" equalAverage="0" bottom="0" percent="0" rank="0" text="" dxfId="0">
      <formula>CONCATENATE($D221,$F221,$G221,$H221,$I221)=""</formula>
    </cfRule>
  </conditionalFormatting>
  <conditionalFormatting sqref="C244">
    <cfRule type="expression" priority="50" aboveAverage="0" equalAverage="0" bottom="0" percent="0" rank="0" text="" dxfId="0">
      <formula>CONCATENATE(#ref!,$D244,$C244,$F244,$G244,$H244,$I244,$J244)=""</formula>
    </cfRule>
    <cfRule type="expression" priority="51" aboveAverage="0" equalAverage="0" bottom="0" percent="0" rank="0" text="" dxfId="0">
      <formula>CONCATENATE(#ref!,$D244,$F244,$G244,$H244,$I244,$J244)=""</formula>
    </cfRule>
    <cfRule type="expression" priority="52" aboveAverage="0" equalAverage="0" bottom="0" percent="0" rank="0" text="" dxfId="0">
      <formula>CONCATENATE($D244,$F244,$G244,$H244,$I244)=""</formula>
    </cfRule>
  </conditionalFormatting>
  <conditionalFormatting sqref="C245:C251">
    <cfRule type="expression" priority="53" aboveAverage="0" equalAverage="0" bottom="0" percent="0" rank="0" text="" dxfId="0">
      <formula>CONCATENATE($C245,$D245,$E245,$F245,$G245,$H245,$I245,$J245)=""</formula>
    </cfRule>
    <cfRule type="expression" priority="54" aboveAverage="0" equalAverage="0" bottom="0" percent="0" rank="0" text="" dxfId="0">
      <formula>CONCATENATE($C245,$D245,$F245,$G245,$H245,$I245,$J245)=""</formula>
    </cfRule>
    <cfRule type="expression" priority="55" aboveAverage="0" equalAverage="0" bottom="0" percent="0" rank="0" text="" dxfId="0">
      <formula>CONCATENATE($D245,$F245,$G245,$H245,$I245)=""</formula>
    </cfRule>
  </conditionalFormatting>
  <conditionalFormatting sqref="D245">
    <cfRule type="expression" priority="56" aboveAverage="0" equalAverage="0" bottom="0" percent="0" rank="0" text="" dxfId="0">
      <formula>CONCATENATE($C245,$D245,$E245,$F245,$G245,$H245,$I245,$J245)=""</formula>
    </cfRule>
    <cfRule type="expression" priority="57" aboveAverage="0" equalAverage="0" bottom="0" percent="0" rank="0" text="" dxfId="0">
      <formula>CONCATENATE($C245,$D245,$F245,$G245,$H245,$I245,$J245)=""</formula>
    </cfRule>
    <cfRule type="expression" priority="58" aboveAverage="0" equalAverage="0" bottom="0" percent="0" rank="0" text="" dxfId="0">
      <formula>CONCATENATE($D245,$F245,$G245,$H245,$I245)=""</formula>
    </cfRule>
  </conditionalFormatting>
  <conditionalFormatting sqref="G245">
    <cfRule type="expression" priority="59" aboveAverage="0" equalAverage="0" bottom="0" percent="0" rank="0" text="" dxfId="0">
      <formula>CONCATENATE($C245,$D245,$E245,$F245,$G245,$H245,$I245,$J245)=""</formula>
    </cfRule>
    <cfRule type="expression" priority="60" aboveAverage="0" equalAverage="0" bottom="0" percent="0" rank="0" text="" dxfId="0">
      <formula>CONCATENATE($C245,$D245,$F245,$G245,$H245,$I245,$J245)=""</formula>
    </cfRule>
    <cfRule type="expression" priority="61" aboveAverage="0" equalAverage="0" bottom="0" percent="0" rank="0" text="" dxfId="0">
      <formula>CONCATENATE($D245,$F245,$G245,$H245,$I245)=""</formula>
    </cfRule>
  </conditionalFormatting>
  <conditionalFormatting sqref="G246">
    <cfRule type="expression" priority="62" aboveAverage="0" equalAverage="0" bottom="0" percent="0" rank="0" text="" dxfId="0">
      <formula>CONCATENATE($C246,$D246,$E246,$F246,$G246,$H246,$I246,$J246)=""</formula>
    </cfRule>
    <cfRule type="expression" priority="63" aboveAverage="0" equalAverage="0" bottom="0" percent="0" rank="0" text="" dxfId="0">
      <formula>CONCATENATE($C246,$D246,$F246,$G246,$H246,$I246,$J246)=""</formula>
    </cfRule>
    <cfRule type="expression" priority="64" aboveAverage="0" equalAverage="0" bottom="0" percent="0" rank="0" text="" dxfId="0">
      <formula>CONCATENATE($D246,$F246,$G246,$H246,$I246)=""</formula>
    </cfRule>
  </conditionalFormatting>
  <conditionalFormatting sqref="G247">
    <cfRule type="expression" priority="65" aboveAverage="0" equalAverage="0" bottom="0" percent="0" rank="0" text="" dxfId="0">
      <formula>CONCATENATE($C247,$D247,$E247,$F247,$G247,$H247,$I247,$J247)=""</formula>
    </cfRule>
    <cfRule type="expression" priority="66" aboveAverage="0" equalAverage="0" bottom="0" percent="0" rank="0" text="" dxfId="0">
      <formula>CONCATENATE($C247,$D247,$F247,$G247,$H247,$I247,$J247)=""</formula>
    </cfRule>
    <cfRule type="expression" priority="67" aboveAverage="0" equalAverage="0" bottom="0" percent="0" rank="0" text="" dxfId="0">
      <formula>CONCATENATE($D247,$F247,$G247,$H247,$I247)=""</formula>
    </cfRule>
  </conditionalFormatting>
  <conditionalFormatting sqref="G248">
    <cfRule type="expression" priority="68" aboveAverage="0" equalAverage="0" bottom="0" percent="0" rank="0" text="" dxfId="0">
      <formula>CONCATENATE($C248,$D248,$E248,$F248,$G248,$H248,$I248,$J248)=""</formula>
    </cfRule>
    <cfRule type="expression" priority="69" aboveAverage="0" equalAverage="0" bottom="0" percent="0" rank="0" text="" dxfId="0">
      <formula>CONCATENATE($C248,$D248,$F248,$G248,$H248,$I248,$J248)=""</formula>
    </cfRule>
    <cfRule type="expression" priority="70" aboveAverage="0" equalAverage="0" bottom="0" percent="0" rank="0" text="" dxfId="0">
      <formula>CONCATENATE($D248,$F248,$G248,$H248,$I248)=""</formula>
    </cfRule>
  </conditionalFormatting>
  <conditionalFormatting sqref="E245:F248">
    <cfRule type="expression" priority="71" aboveAverage="0" equalAverage="0" bottom="0" percent="0" rank="0" text="" dxfId="0">
      <formula>CONCATENATE($C245,$D245,$E245,$F245,$G245,$H245,$I245,$J245)=""</formula>
    </cfRule>
    <cfRule type="expression" priority="72" aboveAverage="0" equalAverage="0" bottom="0" percent="0" rank="0" text="" dxfId="0">
      <formula>CONCATENATE($C245,$D245,$F245,$G245,$H245,$I245,$J245)=""</formula>
    </cfRule>
    <cfRule type="expression" priority="73" aboveAverage="0" equalAverage="0" bottom="0" percent="0" rank="0" text="" dxfId="0">
      <formula>CONCATENATE($D245,$F245,$G245,$H245,$I245)=""</formula>
    </cfRule>
  </conditionalFormatting>
  <conditionalFormatting sqref="I245:J248">
    <cfRule type="expression" priority="74" aboveAverage="0" equalAverage="0" bottom="0" percent="0" rank="0" text="" dxfId="0">
      <formula>CONCATENATE($C245,$D245,$E245,$F245,$G245,$H245,$I245,$J245)=""</formula>
    </cfRule>
    <cfRule type="expression" priority="75" aboveAverage="0" equalAverage="0" bottom="0" percent="0" rank="0" text="" dxfId="0">
      <formula>CONCATENATE($C245,$D245,$F245,$G245,$H245,$I245,$J245)=""</formula>
    </cfRule>
    <cfRule type="expression" priority="76" aboveAverage="0" equalAverage="0" bottom="0" percent="0" rank="0" text="" dxfId="0">
      <formula>CONCATENATE($D245,$F245,$G245,$H245,$I245)=""</formula>
    </cfRule>
  </conditionalFormatting>
  <conditionalFormatting sqref="H245:H248">
    <cfRule type="expression" priority="77" aboveAverage="0" equalAverage="0" bottom="0" percent="0" rank="0" text="" dxfId="0">
      <formula>CONCATENATE($C245,$D245,$E245,$F245,$G245,$H245,$I245,$J245)=""</formula>
    </cfRule>
    <cfRule type="expression" priority="78" aboveAverage="0" equalAverage="0" bottom="0" percent="0" rank="0" text="" dxfId="0">
      <formula>CONCATENATE($C245,$D245,$F245,$G245,$H245,$I245,$J245)=""</formula>
    </cfRule>
    <cfRule type="expression" priority="79" aboveAverage="0" equalAverage="0" bottom="0" percent="0" rank="0" text="" dxfId="0">
      <formula>CONCATENATE($D245,$F245,$G245,$H245,$I245)=""</formula>
    </cfRule>
  </conditionalFormatting>
  <conditionalFormatting sqref="D249">
    <cfRule type="expression" priority="80" aboveAverage="0" equalAverage="0" bottom="0" percent="0" rank="0" text="" dxfId="0">
      <formula>CONCATENATE($C249,$D249,$E249,$F249,$G249,$H249,$I249,$J249)=""</formula>
    </cfRule>
    <cfRule type="expression" priority="81" aboveAverage="0" equalAverage="0" bottom="0" percent="0" rank="0" text="" dxfId="0">
      <formula>CONCATENATE($C249,$D249,$F249,$G249,$H249,$I249,$J249)=""</formula>
    </cfRule>
    <cfRule type="expression" priority="82" aboveAverage="0" equalAverage="0" bottom="0" percent="0" rank="0" text="" dxfId="0">
      <formula>CONCATENATE($D249,$F249,$G249,$H249,$I249)=""</formula>
    </cfRule>
  </conditionalFormatting>
  <conditionalFormatting sqref="D250:D251">
    <cfRule type="expression" priority="83" aboveAverage="0" equalAverage="0" bottom="0" percent="0" rank="0" text="" dxfId="0">
      <formula>CONCATENATE($C250,$D250,$E250,$F250,$G250,$H250,$I250,$J250)=""</formula>
    </cfRule>
    <cfRule type="expression" priority="84" aboveAverage="0" equalAverage="0" bottom="0" percent="0" rank="0" text="" dxfId="0">
      <formula>CONCATENATE($C250,$D250,$F250,$G250,$H250,$I250,$J250)=""</formula>
    </cfRule>
    <cfRule type="expression" priority="85" aboveAverage="0" equalAverage="0" bottom="0" percent="0" rank="0" text="" dxfId="0">
      <formula>CONCATENATE($D250,$F250,$G250,$H250,$I250)=""</formula>
    </cfRule>
  </conditionalFormatting>
  <conditionalFormatting sqref="E249:F251">
    <cfRule type="expression" priority="86" aboveAverage="0" equalAverage="0" bottom="0" percent="0" rank="0" text="" dxfId="0">
      <formula>CONCATENATE($C249,$D249,$E249,$F249,$G249,$H249,$I249,$J249)=""</formula>
    </cfRule>
    <cfRule type="expression" priority="87" aboveAverage="0" equalAverage="0" bottom="0" percent="0" rank="0" text="" dxfId="0">
      <formula>CONCATENATE($C249,$D249,$F249,$G249,$H249,$I249,$J249)=""</formula>
    </cfRule>
    <cfRule type="expression" priority="88" aboveAverage="0" equalAverage="0" bottom="0" percent="0" rank="0" text="" dxfId="0">
      <formula>CONCATENATE($D249,$F249,$G249,$H249,$I249)=""</formula>
    </cfRule>
  </conditionalFormatting>
  <conditionalFormatting sqref="H249:J251">
    <cfRule type="expression" priority="89" aboveAverage="0" equalAverage="0" bottom="0" percent="0" rank="0" text="" dxfId="0">
      <formula>CONCATENATE($C249,$D249,$E249,$F249,$G249,$H249,$I249,$J249)=""</formula>
    </cfRule>
    <cfRule type="expression" priority="90" aboveAverage="0" equalAverage="0" bottom="0" percent="0" rank="0" text="" dxfId="0">
      <formula>CONCATENATE($C249,$D249,$F249,$G249,$H249,$I249,$J249)=""</formula>
    </cfRule>
    <cfRule type="expression" priority="91" aboveAverage="0" equalAverage="0" bottom="0" percent="0" rank="0" text="" dxfId="0">
      <formula>CONCATENATE($D249,$F249,$G249,$H249,$I249)=""</formula>
    </cfRule>
  </conditionalFormatting>
  <conditionalFormatting sqref="C252">
    <cfRule type="expression" priority="92" aboveAverage="0" equalAverage="0" bottom="0" percent="0" rank="0" text="" dxfId="0">
      <formula>CONCATENATE(#ref!,$D252,$C252,$F252,$G252,$H252,$I252,$J252)=""</formula>
    </cfRule>
    <cfRule type="expression" priority="93" aboveAverage="0" equalAverage="0" bottom="0" percent="0" rank="0" text="" dxfId="0">
      <formula>CONCATENATE(#ref!,$D252,$F252,$G252,$H252,$I252,$J252)=""</formula>
    </cfRule>
    <cfRule type="expression" priority="94" aboveAverage="0" equalAverage="0" bottom="0" percent="0" rank="0" text="" dxfId="0">
      <formula>CONCATENATE($D252,$F252,$G252,$H252,$I252)=""</formula>
    </cfRule>
  </conditionalFormatting>
  <conditionalFormatting sqref="C253:C276 C278:C283">
    <cfRule type="expression" priority="95" aboveAverage="0" equalAverage="0" bottom="0" percent="0" rank="0" text="" dxfId="0">
      <formula>CONCATENATE($C253,$D253,$E253,$F253,$G253,$H253,$I253,$J253)=""</formula>
    </cfRule>
    <cfRule type="expression" priority="96" aboveAverage="0" equalAverage="0" bottom="0" percent="0" rank="0" text="" dxfId="0">
      <formula>CONCATENATE($C253,$D253,$F253,$G253,$H253,$I253,$J253)=""</formula>
    </cfRule>
    <cfRule type="expression" priority="97" aboveAverage="0" equalAverage="0" bottom="0" percent="0" rank="0" text="" dxfId="0">
      <formula>CONCATENATE($D253,$F253,$G253,$H253,$I253)=""</formula>
    </cfRule>
  </conditionalFormatting>
  <conditionalFormatting sqref="C253:C276 C278:C283">
    <cfRule type="expression" priority="98" aboveAverage="0" equalAverage="0" bottom="0" percent="0" rank="0" text="" dxfId="0">
      <formula>CONCATENATE($C253,$D253,$E253,$F253,$G253,$H253,$I253,$J253)=""</formula>
    </cfRule>
    <cfRule type="expression" priority="99" aboveAverage="0" equalAverage="0" bottom="0" percent="0" rank="0" text="" dxfId="0">
      <formula>CONCATENATE($C253,$D253,$F253,$G253,$H253,$I253,$J253)=""</formula>
    </cfRule>
    <cfRule type="expression" priority="100" aboveAverage="0" equalAverage="0" bottom="0" percent="0" rank="0" text="" dxfId="0">
      <formula>CONCATENATE($D253,$F253,$G253,$H253,$I253)=""</formula>
    </cfRule>
  </conditionalFormatting>
  <conditionalFormatting sqref="D254 D259:D261 D265:D276 D278:D279">
    <cfRule type="expression" priority="101" aboveAverage="0" equalAverage="0" bottom="0" percent="0" rank="0" text="" dxfId="0">
      <formula>CONCATENATE($C254,$D254,$E254,$F254,$G254,$H254,$I254,$J254)=""</formula>
    </cfRule>
    <cfRule type="expression" priority="102" aboveAverage="0" equalAverage="0" bottom="0" percent="0" rank="0" text="" dxfId="0">
      <formula>CONCATENATE($C254,$D254,$F254,$G254,$H254,$I254,$J254)=""</formula>
    </cfRule>
    <cfRule type="expression" priority="103" aboveAverage="0" equalAverage="0" bottom="0" percent="0" rank="0" text="" dxfId="0">
      <formula>CONCATENATE($D254,$F254,$G254,$H254,$I254)=""</formula>
    </cfRule>
  </conditionalFormatting>
  <conditionalFormatting sqref="E253:F267">
    <cfRule type="expression" priority="104" aboveAverage="0" equalAverage="0" bottom="0" percent="0" rank="0" text="" dxfId="0">
      <formula>CONCATENATE($C253,$D253,$E253,$F253,$G253,$H253,$I253,$J253)=""</formula>
    </cfRule>
    <cfRule type="expression" priority="105" aboveAverage="0" equalAverage="0" bottom="0" percent="0" rank="0" text="" dxfId="0">
      <formula>CONCATENATE($C253,$D253,$F253,$G253,$H253,$I253,$J253)=""</formula>
    </cfRule>
    <cfRule type="expression" priority="106" aboveAverage="0" equalAverage="0" bottom="0" percent="0" rank="0" text="" dxfId="0">
      <formula>CONCATENATE($D253,$F253,$G253,$H253,$I253)=""</formula>
    </cfRule>
  </conditionalFormatting>
  <conditionalFormatting sqref="H253:J267 I269:J276">
    <cfRule type="expression" priority="107" aboveAverage="0" equalAverage="0" bottom="0" percent="0" rank="0" text="" dxfId="0">
      <formula>CONCATENATE($C253,$D253,$E253,$F253,$G253,$H253,$I253,$J253)=""</formula>
    </cfRule>
    <cfRule type="expression" priority="108" aboveAverage="0" equalAverage="0" bottom="0" percent="0" rank="0" text="" dxfId="0">
      <formula>CONCATENATE($C253,$D253,$F253,$G253,$H253,$I253,$J253)=""</formula>
    </cfRule>
    <cfRule type="expression" priority="109" aboveAverage="0" equalAverage="0" bottom="0" percent="0" rank="0" text="" dxfId="0">
      <formula>CONCATENATE($D253,$F253,$G253,$H253,$I253)=""</formula>
    </cfRule>
  </conditionalFormatting>
  <conditionalFormatting sqref="D253:D254">
    <cfRule type="expression" priority="110" aboveAverage="0" equalAverage="0" bottom="0" percent="0" rank="0" text="" dxfId="0">
      <formula>CONCATENATE($C253,$D253,$E253,$F253,$G253,$H253,$I253,$J253)=""</formula>
    </cfRule>
    <cfRule type="expression" priority="111" aboveAverage="0" equalAverage="0" bottom="0" percent="0" rank="0" text="" dxfId="0">
      <formula>CONCATENATE($C253,$D253,$F253,$G253,$H253,$I253,$J253)=""</formula>
    </cfRule>
    <cfRule type="expression" priority="112" aboveAverage="0" equalAverage="0" bottom="0" percent="0" rank="0" text="" dxfId="0">
      <formula>CONCATENATE($D253,$F253,$G253,$H253,$I253)=""</formula>
    </cfRule>
  </conditionalFormatting>
  <conditionalFormatting sqref="G253:G254">
    <cfRule type="expression" priority="113" aboveAverage="0" equalAverage="0" bottom="0" percent="0" rank="0" text="" dxfId="0">
      <formula>CONCATENATE($C253,$D253,$E253,$F253,$G253,$H253,$I253,$J253)=""</formula>
    </cfRule>
    <cfRule type="expression" priority="114" aboveAverage="0" equalAverage="0" bottom="0" percent="0" rank="0" text="" dxfId="0">
      <formula>CONCATENATE($C253,$D253,$F253,$G253,$H253,$I253,$J253)=""</formula>
    </cfRule>
    <cfRule type="expression" priority="115" aboveAverage="0" equalAverage="0" bottom="0" percent="0" rank="0" text="" dxfId="0">
      <formula>CONCATENATE($D253,$F253,$G253,$H253,$I253)=""</formula>
    </cfRule>
  </conditionalFormatting>
  <conditionalFormatting sqref="D255:D257">
    <cfRule type="expression" priority="116" aboveAverage="0" equalAverage="0" bottom="0" percent="0" rank="0" text="" dxfId="0">
      <formula>CONCATENATE($C255,$D255,$E255,$F255,$G255,$H255,$I255,$J255)=""</formula>
    </cfRule>
    <cfRule type="expression" priority="117" aboveAverage="0" equalAverage="0" bottom="0" percent="0" rank="0" text="" dxfId="0">
      <formula>CONCATENATE($C255,$D255,$F255,$G255,$H255,$I255,$J255)=""</formula>
    </cfRule>
    <cfRule type="expression" priority="118" aboveAverage="0" equalAverage="0" bottom="0" percent="0" rank="0" text="" dxfId="0">
      <formula>CONCATENATE($D255,$F255,$G255,$H255,$I255)=""</formula>
    </cfRule>
  </conditionalFormatting>
  <conditionalFormatting sqref="G255:G257">
    <cfRule type="expression" priority="119" aboveAverage="0" equalAverage="0" bottom="0" percent="0" rank="0" text="" dxfId="0">
      <formula>CONCATENATE($C255,$D255,$E255,$F255,$G255,$H255,$I255,$J255)=""</formula>
    </cfRule>
    <cfRule type="expression" priority="120" aboveAverage="0" equalAverage="0" bottom="0" percent="0" rank="0" text="" dxfId="0">
      <formula>CONCATENATE($C255,$D255,$F255,$G255,$H255,$I255,$J255)=""</formula>
    </cfRule>
    <cfRule type="expression" priority="121" aboveAverage="0" equalAverage="0" bottom="0" percent="0" rank="0" text="" dxfId="0">
      <formula>CONCATENATE($D255,$F255,$G255,$H255,$I255)=""</formula>
    </cfRule>
  </conditionalFormatting>
  <conditionalFormatting sqref="D258:D261">
    <cfRule type="expression" priority="122" aboveAverage="0" equalAverage="0" bottom="0" percent="0" rank="0" text="" dxfId="0">
      <formula>CONCATENATE($C258,$D258,$E258,$F258,$G258,$H258,$I258,$J258)=""</formula>
    </cfRule>
    <cfRule type="expression" priority="123" aboveAverage="0" equalAverage="0" bottom="0" percent="0" rank="0" text="" dxfId="0">
      <formula>CONCATENATE($C258,$D258,$F258,$G258,$H258,$I258,$J258)=""</formula>
    </cfRule>
    <cfRule type="expression" priority="124" aboveAverage="0" equalAverage="0" bottom="0" percent="0" rank="0" text="" dxfId="0">
      <formula>CONCATENATE($D258,$F258,$G258,$H258,$I258)=""</formula>
    </cfRule>
  </conditionalFormatting>
  <conditionalFormatting sqref="G258:G261">
    <cfRule type="expression" priority="125" aboveAverage="0" equalAverage="0" bottom="0" percent="0" rank="0" text="" dxfId="0">
      <formula>CONCATENATE($C258,$D258,$E258,$F258,$G258,$H258,$I258,$J258)=""</formula>
    </cfRule>
    <cfRule type="expression" priority="126" aboveAverage="0" equalAverage="0" bottom="0" percent="0" rank="0" text="" dxfId="0">
      <formula>CONCATENATE($C258,$D258,$F258,$G258,$H258,$I258,$J258)=""</formula>
    </cfRule>
    <cfRule type="expression" priority="127" aboveAverage="0" equalAverage="0" bottom="0" percent="0" rank="0" text="" dxfId="0">
      <formula>CONCATENATE($D258,$F258,$G258,$H258,$I258)=""</formula>
    </cfRule>
  </conditionalFormatting>
  <conditionalFormatting sqref="D262:D263">
    <cfRule type="expression" priority="128" aboveAverage="0" equalAverage="0" bottom="0" percent="0" rank="0" text="" dxfId="0">
      <formula>CONCATENATE($C262,$D262,$E262,$F262,$G262,$H262,$I262,$J262)=""</formula>
    </cfRule>
    <cfRule type="expression" priority="129" aboveAverage="0" equalAverage="0" bottom="0" percent="0" rank="0" text="" dxfId="0">
      <formula>CONCATENATE($C262,$D262,$F262,$G262,$H262,$I262,$J262)=""</formula>
    </cfRule>
    <cfRule type="expression" priority="130" aboveAverage="0" equalAverage="0" bottom="0" percent="0" rank="0" text="" dxfId="0">
      <formula>CONCATENATE($D262,$F262,$G262,$H262,$I262)=""</formula>
    </cfRule>
  </conditionalFormatting>
  <conditionalFormatting sqref="G262:G263">
    <cfRule type="expression" priority="131" aboveAverage="0" equalAverage="0" bottom="0" percent="0" rank="0" text="" dxfId="0">
      <formula>CONCATENATE($C262,$D262,$E262,$F262,$G262,$H262,$I262,$J262)=""</formula>
    </cfRule>
    <cfRule type="expression" priority="132" aboveAverage="0" equalAverage="0" bottom="0" percent="0" rank="0" text="" dxfId="0">
      <formula>CONCATENATE($C262,$D262,$F262,$G262,$H262,$I262,$J262)=""</formula>
    </cfRule>
    <cfRule type="expression" priority="133" aboveAverage="0" equalAverage="0" bottom="0" percent="0" rank="0" text="" dxfId="0">
      <formula>CONCATENATE($D262,$F262,$G262,$H262,$I262)=""</formula>
    </cfRule>
  </conditionalFormatting>
  <conditionalFormatting sqref="D264:D267">
    <cfRule type="expression" priority="134" aboveAverage="0" equalAverage="0" bottom="0" percent="0" rank="0" text="" dxfId="0">
      <formula>CONCATENATE($C264,$D264,$E264,$F264,$G264,$H264,$I264,$J264)=""</formula>
    </cfRule>
    <cfRule type="expression" priority="135" aboveAverage="0" equalAverage="0" bottom="0" percent="0" rank="0" text="" dxfId="0">
      <formula>CONCATENATE($C264,$D264,$F264,$G264,$H264,$I264,$J264)=""</formula>
    </cfRule>
    <cfRule type="expression" priority="136" aboveAverage="0" equalAverage="0" bottom="0" percent="0" rank="0" text="" dxfId="0">
      <formula>CONCATENATE($D264,$F264,$G264,$H264,$I264)=""</formula>
    </cfRule>
  </conditionalFormatting>
  <conditionalFormatting sqref="G264:G267">
    <cfRule type="expression" priority="137" aboveAverage="0" equalAverage="0" bottom="0" percent="0" rank="0" text="" dxfId="0">
      <formula>CONCATENATE($C264,$D264,$E264,$F264,$G264,$H264,$I264,$J264)=""</formula>
    </cfRule>
    <cfRule type="expression" priority="138" aboveAverage="0" equalAverage="0" bottom="0" percent="0" rank="0" text="" dxfId="0">
      <formula>CONCATENATE($C264,$D264,$F264,$G264,$H264,$I264,$J264)=""</formula>
    </cfRule>
    <cfRule type="expression" priority="139" aboveAverage="0" equalAverage="0" bottom="0" percent="0" rank="0" text="" dxfId="0">
      <formula>CONCATENATE($D264,$F264,$G264,$H264,$I264)=""</formula>
    </cfRule>
  </conditionalFormatting>
  <conditionalFormatting sqref="G268:G269">
    <cfRule type="expression" priority="140" aboveAverage="0" equalAverage="0" bottom="0" percent="0" rank="0" text="" dxfId="0">
      <formula>CONCATENATE($C268,$D268,$E268,$F268,$G268,$H268,$I268,$J268)=""</formula>
    </cfRule>
    <cfRule type="expression" priority="141" aboveAverage="0" equalAverage="0" bottom="0" percent="0" rank="0" text="" dxfId="0">
      <formula>CONCATENATE($C268,$D268,$F268,$G268,$H268,$I268,$J268)=""</formula>
    </cfRule>
    <cfRule type="expression" priority="142" aboveAverage="0" equalAverage="0" bottom="0" percent="0" rank="0" text="" dxfId="0">
      <formula>CONCATENATE($D268,$F268,$G268,$H268,$I268)=""</formula>
    </cfRule>
  </conditionalFormatting>
  <conditionalFormatting sqref="G270:G273">
    <cfRule type="expression" priority="143" aboveAverage="0" equalAverage="0" bottom="0" percent="0" rank="0" text="" dxfId="0">
      <formula>CONCATENATE($C270,$D270,$E270,$F270,$G270,$H270,$I270,$J270)=""</formula>
    </cfRule>
    <cfRule type="expression" priority="144" aboveAverage="0" equalAverage="0" bottom="0" percent="0" rank="0" text="" dxfId="0">
      <formula>CONCATENATE($C270,$D270,$F270,$G270,$H270,$I270,$J270)=""</formula>
    </cfRule>
    <cfRule type="expression" priority="145" aboveAverage="0" equalAverage="0" bottom="0" percent="0" rank="0" text="" dxfId="0">
      <formula>CONCATENATE($D270,$F270,$G270,$H270,$I270)=""</formula>
    </cfRule>
  </conditionalFormatting>
  <conditionalFormatting sqref="G274:G275">
    <cfRule type="expression" priority="146" aboveAverage="0" equalAverage="0" bottom="0" percent="0" rank="0" text="" dxfId="0">
      <formula>CONCATENATE($C274,$D274,$E274,$F274,$G274,$H274,$I274,$J274)=""</formula>
    </cfRule>
    <cfRule type="expression" priority="147" aboveAverage="0" equalAverage="0" bottom="0" percent="0" rank="0" text="" dxfId="0">
      <formula>CONCATENATE($C274,$D274,$F274,$G274,$H274,$I274,$J274)=""</formula>
    </cfRule>
    <cfRule type="expression" priority="148" aboveAverage="0" equalAverage="0" bottom="0" percent="0" rank="0" text="" dxfId="0">
      <formula>CONCATENATE($D274,$F274,$G274,$H274,$I274)=""</formula>
    </cfRule>
  </conditionalFormatting>
  <conditionalFormatting sqref="G276 G278:G283">
    <cfRule type="expression" priority="149" aboveAverage="0" equalAverage="0" bottom="0" percent="0" rank="0" text="" dxfId="0">
      <formula>CONCATENATE($C276,$D276,$E276,$F276,$G276,$H276,$I276,$J276)=""</formula>
    </cfRule>
    <cfRule type="expression" priority="150" aboveAverage="0" equalAverage="0" bottom="0" percent="0" rank="0" text="" dxfId="0">
      <formula>CONCATENATE($C276,$D276,$F276,$G276,$H276,$I276,$J276)=""</formula>
    </cfRule>
    <cfRule type="expression" priority="151" aboveAverage="0" equalAverage="0" bottom="0" percent="0" rank="0" text="" dxfId="0">
      <formula>CONCATENATE($D276,$F276,$G276,$H276,$I276)=""</formula>
    </cfRule>
  </conditionalFormatting>
  <conditionalFormatting sqref="E268:F276">
    <cfRule type="expression" priority="152" aboveAverage="0" equalAverage="0" bottom="0" percent="0" rank="0" text="" dxfId="0">
      <formula>CONCATENATE($C268,$D268,$E268,$F268,$G268,$H268,$I268,$J268)=""</formula>
    </cfRule>
    <cfRule type="expression" priority="153" aboveAverage="0" equalAverage="0" bottom="0" percent="0" rank="0" text="" dxfId="0">
      <formula>CONCATENATE($C268,$D268,$F268,$G268,$H268,$I268,$J268)=""</formula>
    </cfRule>
    <cfRule type="expression" priority="154" aboveAverage="0" equalAverage="0" bottom="0" percent="0" rank="0" text="" dxfId="0">
      <formula>CONCATENATE($D268,$F268,$G268,$H268,$I268)=""</formula>
    </cfRule>
  </conditionalFormatting>
  <conditionalFormatting sqref="I268:J268">
    <cfRule type="expression" priority="155" aboveAverage="0" equalAverage="0" bottom="0" percent="0" rank="0" text="" dxfId="0">
      <formula>CONCATENATE($C268,$D268,$E268,$F268,$G268,$H268,$I268,$J268)=""</formula>
    </cfRule>
    <cfRule type="expression" priority="156" aboveAverage="0" equalAverage="0" bottom="0" percent="0" rank="0" text="" dxfId="0">
      <formula>CONCATENATE($C268,$D268,$F268,$G268,$H268,$I268,$J268)=""</formula>
    </cfRule>
    <cfRule type="expression" priority="157" aboveAverage="0" equalAverage="0" bottom="0" percent="0" rank="0" text="" dxfId="0">
      <formula>CONCATENATE($D268,$F268,$G268,$H268,$I268)=""</formula>
    </cfRule>
  </conditionalFormatting>
  <conditionalFormatting sqref="H268:H276">
    <cfRule type="expression" priority="158" aboveAverage="0" equalAverage="0" bottom="0" percent="0" rank="0" text="" dxfId="0">
      <formula>CONCATENATE($C268,$D268,$E268,$F268,$G268,$H268,$I268,$J268)=""</formula>
    </cfRule>
    <cfRule type="expression" priority="159" aboveAverage="0" equalAverage="0" bottom="0" percent="0" rank="0" text="" dxfId="0">
      <formula>CONCATENATE($C268,$D268,$F268,$G268,$H268,$I268,$J268)=""</formula>
    </cfRule>
    <cfRule type="expression" priority="160" aboveAverage="0" equalAverage="0" bottom="0" percent="0" rank="0" text="" dxfId="0">
      <formula>CONCATENATE($D268,$F268,$G268,$H268,$I268)=""</formula>
    </cfRule>
  </conditionalFormatting>
  <conditionalFormatting sqref="C277">
    <cfRule type="expression" priority="161" aboveAverage="0" equalAverage="0" bottom="0" percent="0" rank="0" text="" dxfId="0">
      <formula>CONCATENATE(#ref!,$D277,$C277,$F277,$G277,$H277,$I277,$J277)=""</formula>
    </cfRule>
    <cfRule type="expression" priority="162" aboveAverage="0" equalAverage="0" bottom="0" percent="0" rank="0" text="" dxfId="0">
      <formula>CONCATENATE(#ref!,$D277,$F277,$G277,$H277,$I277,$J277)=""</formula>
    </cfRule>
    <cfRule type="expression" priority="163" aboveAverage="0" equalAverage="0" bottom="0" percent="0" rank="0" text="" dxfId="0">
      <formula>CONCATENATE($D277,$F277,$G277,$H277,$I277)=""</formula>
    </cfRule>
  </conditionalFormatting>
  <conditionalFormatting sqref="D280:D281">
    <cfRule type="expression" priority="164" aboveAverage="0" equalAverage="0" bottom="0" percent="0" rank="0" text="" dxfId="0">
      <formula>CONCATENATE($C280,$D280,$E280,$F280,$G280,$H280,$I280,$J280)=""</formula>
    </cfRule>
    <cfRule type="expression" priority="165" aboveAverage="0" equalAverage="0" bottom="0" percent="0" rank="0" text="" dxfId="0">
      <formula>CONCATENATE($C280,$D280,$F280,$G280,$H280,$I280,$J280)=""</formula>
    </cfRule>
    <cfRule type="expression" priority="166" aboveAverage="0" equalAverage="0" bottom="0" percent="0" rank="0" text="" dxfId="0">
      <formula>CONCATENATE($D280,$F280,$G280,$H280,$I280)=""</formula>
    </cfRule>
  </conditionalFormatting>
  <conditionalFormatting sqref="D282:D283">
    <cfRule type="expression" priority="167" aboveAverage="0" equalAverage="0" bottom="0" percent="0" rank="0" text="" dxfId="0">
      <formula>CONCATENATE($C282,$D282,$E282,$F282,$G282,$H282,$I282,$J282)=""</formula>
    </cfRule>
    <cfRule type="expression" priority="168" aboveAverage="0" equalAverage="0" bottom="0" percent="0" rank="0" text="" dxfId="0">
      <formula>CONCATENATE($C282,$D282,$F282,$G282,$H282,$I282,$J282)=""</formula>
    </cfRule>
    <cfRule type="expression" priority="169" aboveAverage="0" equalAverage="0" bottom="0" percent="0" rank="0" text="" dxfId="0">
      <formula>CONCATENATE($D282,$F282,$G282,$H282,$I282)=""</formula>
    </cfRule>
  </conditionalFormatting>
  <conditionalFormatting sqref="E278:F279">
    <cfRule type="expression" priority="170" aboveAverage="0" equalAverage="0" bottom="0" percent="0" rank="0" text="" dxfId="0">
      <formula>CONCATENATE($C278,$D278,$E278,$F278,$G278,$H278,$I278,$J278)=""</formula>
    </cfRule>
    <cfRule type="expression" priority="171" aboveAverage="0" equalAverage="0" bottom="0" percent="0" rank="0" text="" dxfId="0">
      <formula>CONCATENATE($C278,$D278,$F278,$G278,$H278,$I278,$J278)=""</formula>
    </cfRule>
    <cfRule type="expression" priority="172" aboveAverage="0" equalAverage="0" bottom="0" percent="0" rank="0" text="" dxfId="0">
      <formula>CONCATENATE($D278,$F278,$G278,$H278,$I278)=""</formula>
    </cfRule>
  </conditionalFormatting>
  <conditionalFormatting sqref="E280:F283">
    <cfRule type="expression" priority="173" aboveAverage="0" equalAverage="0" bottom="0" percent="0" rank="0" text="" dxfId="0">
      <formula>CONCATENATE($C280,$D280,$E280,$F280,$G280,$H280,$I280,$J280)=""</formula>
    </cfRule>
    <cfRule type="expression" priority="174" aboveAverage="0" equalAverage="0" bottom="0" percent="0" rank="0" text="" dxfId="0">
      <formula>CONCATENATE($C280,$D280,$F280,$G280,$H280,$I280,$J280)=""</formula>
    </cfRule>
    <cfRule type="expression" priority="175" aboveAverage="0" equalAverage="0" bottom="0" percent="0" rank="0" text="" dxfId="0">
      <formula>CONCATENATE($D280,$F280,$G280,$H280,$I280)=""</formula>
    </cfRule>
  </conditionalFormatting>
  <conditionalFormatting sqref="H280:J283">
    <cfRule type="expression" priority="176" aboveAverage="0" equalAverage="0" bottom="0" percent="0" rank="0" text="" dxfId="0">
      <formula>CONCATENATE($C280,$D280,$E280,$F280,$G280,$H280,$I280,$J280)=""</formula>
    </cfRule>
    <cfRule type="expression" priority="177" aboveAverage="0" equalAverage="0" bottom="0" percent="0" rank="0" text="" dxfId="0">
      <formula>CONCATENATE($C280,$D280,$F280,$G280,$H280,$I280,$J280)=""</formula>
    </cfRule>
    <cfRule type="expression" priority="178" aboveAverage="0" equalAverage="0" bottom="0" percent="0" rank="0" text="" dxfId="0">
      <formula>CONCATENATE($D280,$F280,$G280,$H280,$I280)=""</formula>
    </cfRule>
  </conditionalFormatting>
  <conditionalFormatting sqref="I278:J279">
    <cfRule type="expression" priority="179" aboveAverage="0" equalAverage="0" bottom="0" percent="0" rank="0" text="" dxfId="0">
      <formula>CONCATENATE($C278,$D278,$E278,$F278,$G278,$H278,$I278,$J278)=""</formula>
    </cfRule>
    <cfRule type="expression" priority="180" aboveAverage="0" equalAverage="0" bottom="0" percent="0" rank="0" text="" dxfId="0">
      <formula>CONCATENATE($C278,$D278,$F278,$G278,$H278,$I278,$J278)=""</formula>
    </cfRule>
    <cfRule type="expression" priority="181" aboveAverage="0" equalAverage="0" bottom="0" percent="0" rank="0" text="" dxfId="0">
      <formula>CONCATENATE($D278,$F278,$G278,$H278,$I278)=""</formula>
    </cfRule>
  </conditionalFormatting>
  <conditionalFormatting sqref="H278:H279">
    <cfRule type="expression" priority="182" aboveAverage="0" equalAverage="0" bottom="0" percent="0" rank="0" text="" dxfId="0">
      <formula>CONCATENATE($C278,$D278,$E278,$F278,$G278,$H278,$I278,$J278)=""</formula>
    </cfRule>
    <cfRule type="expression" priority="183" aboveAverage="0" equalAverage="0" bottom="0" percent="0" rank="0" text="" dxfId="0">
      <formula>CONCATENATE($C278,$D278,$F278,$G278,$H278,$I278,$J278)=""</formula>
    </cfRule>
    <cfRule type="expression" priority="184" aboveAverage="0" equalAverage="0" bottom="0" percent="0" rank="0" text="" dxfId="0">
      <formula>CONCATENATE($D278,$F278,$G278,$H278,$I278)=""</formula>
    </cfRule>
  </conditionalFormatting>
  <conditionalFormatting sqref="C284">
    <cfRule type="expression" priority="185" aboveAverage="0" equalAverage="0" bottom="0" percent="0" rank="0" text="" dxfId="0">
      <formula>CONCATENATE(#ref!,$D284,$C284,$F284,$G284,$H284,$I284,$J284)=""</formula>
    </cfRule>
    <cfRule type="expression" priority="186" aboveAverage="0" equalAverage="0" bottom="0" percent="0" rank="0" text="" dxfId="0">
      <formula>CONCATENATE(#ref!,$D284,$F284,$G284,$H284,$I284,$J284)=""</formula>
    </cfRule>
    <cfRule type="expression" priority="187" aboveAverage="0" equalAverage="0" bottom="0" percent="0" rank="0" text="" dxfId="0">
      <formula>CONCATENATE($D284,$F284,$G284,$H284,$I284)=""</formula>
    </cfRule>
  </conditionalFormatting>
  <conditionalFormatting sqref="C389:J389">
    <cfRule type="expression" priority="188" aboveAverage="0" equalAverage="0" bottom="0" percent="0" rank="0" text="" dxfId="0">
      <formula>CONCATENATE($C389,$D389,$E389,$F389,$G389,$H389,$I389,$J389)=""</formula>
    </cfRule>
    <cfRule type="expression" priority="189" aboveAverage="0" equalAverage="0" bottom="0" percent="0" rank="0" text="" dxfId="0">
      <formula>CONCATENATE($C389,$D389,$F389,$G389,$H389,$I389,$J389)=""</formula>
    </cfRule>
    <cfRule type="expression" priority="190" aboveAverage="0" equalAverage="0" bottom="0" percent="0" rank="0" text="" dxfId="0">
      <formula>CONCATENATE($D389,$F389,$G389,$H389,$I389)=""</formula>
    </cfRule>
  </conditionalFormatting>
  <conditionalFormatting sqref="C505:J505">
    <cfRule type="expression" priority="191" aboveAverage="0" equalAverage="0" bottom="0" percent="0" rank="0" text="" dxfId="0">
      <formula>CONCATENATE($C505,$D505,$E505,$F505,$G505,$H505,$I505,$J505)=""</formula>
    </cfRule>
    <cfRule type="expression" priority="192" aboveAverage="0" equalAverage="0" bottom="0" percent="0" rank="0" text="" dxfId="0">
      <formula>CONCATENATE($C505,$D505,$F505,$G505,$H505,$I505,$J505)=""</formula>
    </cfRule>
    <cfRule type="expression" priority="193" aboveAverage="0" equalAverage="0" bottom="0" percent="0" rank="0" text="" dxfId="0">
      <formula>CONCATENATE($D505,$F505,$G505,$H505,$I505)=""</formula>
    </cfRule>
  </conditionalFormatting>
  <conditionalFormatting sqref="C477:J477">
    <cfRule type="expression" priority="194" aboveAverage="0" equalAverage="0" bottom="0" percent="0" rank="0" text="" dxfId="0">
      <formula>CONCATENATE($C477,$D477,$E477,$F477,$G477,$H477,$I477,$J477)=""</formula>
    </cfRule>
    <cfRule type="expression" priority="195" aboveAverage="0" equalAverage="0" bottom="0" percent="0" rank="0" text="" dxfId="0">
      <formula>CONCATENATE($C477,$D477,$F477,$G477,$H477,$I477,$J477)=""</formula>
    </cfRule>
    <cfRule type="expression" priority="196" aboveAverage="0" equalAverage="0" bottom="0" percent="0" rank="0" text="" dxfId="0">
      <formula>CONCATENATE($D477,$F477,$G477,$H477,$I477)=""</formula>
    </cfRule>
  </conditionalFormatting>
  <conditionalFormatting sqref="I495:J495">
    <cfRule type="expression" priority="197" aboveAverage="0" equalAverage="0" bottom="0" percent="0" rank="0" text="" dxfId="0">
      <formula>CONCATENATE($C495,$D495,$E495,$G495,$G495,$H495,$I495,$J495)=""</formula>
    </cfRule>
    <cfRule type="expression" priority="198" aboveAverage="0" equalAverage="0" bottom="0" percent="0" rank="0" text="" dxfId="0">
      <formula>CONCATENATE($C495,$D495,$G495,$G495,$H495,$I495,$J495)=""</formula>
    </cfRule>
    <cfRule type="expression" priority="199" aboveAverage="0" equalAverage="0" bottom="0" percent="0" rank="0" text="" dxfId="0">
      <formula>CONCATENATE($D495,$G495,$G495,$H495,$I495)=""</formula>
    </cfRule>
  </conditionalFormatting>
  <conditionalFormatting sqref="H495">
    <cfRule type="expression" priority="200" aboveAverage="0" equalAverage="0" bottom="0" percent="0" rank="0" text="" dxfId="0">
      <formula>CONCATENATE($C495,$D495,$E495,$G495,$G495,$H495,$I495,$J495)=""</formula>
    </cfRule>
    <cfRule type="expression" priority="201" aboveAverage="0" equalAverage="0" bottom="0" percent="0" rank="0" text="" dxfId="0">
      <formula>CONCATENATE($C495,$D495,$G495,$G495,$H495,$I495,$J495)=""</formula>
    </cfRule>
    <cfRule type="expression" priority="202" aboveAverage="0" equalAverage="0" bottom="0" percent="0" rank="0" text="" dxfId="0">
      <formula>CONCATENATE($D495,$G495,$G495,$H495,$I495)=""</formula>
    </cfRule>
  </conditionalFormatting>
  <conditionalFormatting sqref="F495">
    <cfRule type="expression" priority="203" aboveAverage="0" equalAverage="0" bottom="0" percent="0" rank="0" text="" dxfId="0">
      <formula>CONCATENATE($C495,$D495,$E495,$F495,$G495,$H495,$I495,$J495)=""</formula>
    </cfRule>
    <cfRule type="expression" priority="204" aboveAverage="0" equalAverage="0" bottom="0" percent="0" rank="0" text="" dxfId="0">
      <formula>CONCATENATE($C495,$D495,$F495,$G495,$H495,$I495,$J495)=""</formula>
    </cfRule>
    <cfRule type="expression" priority="205" aboveAverage="0" equalAverage="0" bottom="0" percent="0" rank="0" text="" dxfId="0">
      <formula>CONCATENATE($D495,$F495,$G495,$H495,$I495)=""</formula>
    </cfRule>
  </conditionalFormatting>
  <conditionalFormatting sqref="C496:J496">
    <cfRule type="expression" priority="206" aboveAverage="0" equalAverage="0" bottom="0" percent="0" rank="0" text="" dxfId="0">
      <formula>CONCATENATE($C496,$D496,$E496,$F496,$G496,$H496,$I496,$J496)=""</formula>
    </cfRule>
    <cfRule type="expression" priority="207" aboveAverage="0" equalAverage="0" bottom="0" percent="0" rank="0" text="" dxfId="0">
      <formula>CONCATENATE($C496,$D496,$F496,$G496,$H496,$I496,$J496)=""</formula>
    </cfRule>
    <cfRule type="expression" priority="208" aboveAverage="0" equalAverage="0" bottom="0" percent="0" rank="0" text="" dxfId="0">
      <formula>CONCATENATE($D496,$F496,$G496,$H496,$I496)=""</formula>
    </cfRule>
  </conditionalFormatting>
  <conditionalFormatting sqref="C547:D547 F547:J547">
    <cfRule type="expression" priority="209" aboveAverage="0" equalAverage="0" bottom="0" percent="0" rank="0" text="" dxfId="0">
      <formula>CONCATENATE($C547,$D547,$E547,$F547,$G547,$H547,$I547,$J547)=""</formula>
    </cfRule>
    <cfRule type="expression" priority="210" aboveAverage="0" equalAverage="0" bottom="0" percent="0" rank="0" text="" dxfId="0">
      <formula>CONCATENATE($C547,$D547,$F547,$G547,$H547,$I547,$J547)=""</formula>
    </cfRule>
    <cfRule type="expression" priority="211" aboveAverage="0" equalAverage="0" bottom="0" percent="0" rank="0" text="" dxfId="0">
      <formula>CONCATENATE($D547,$F547,$G547,$H547,$I547)=""</formula>
    </cfRule>
  </conditionalFormatting>
  <conditionalFormatting sqref="E547">
    <cfRule type="expression" priority="212" aboveAverage="0" equalAverage="0" bottom="0" percent="0" rank="0" text="" dxfId="0">
      <formula>CONCATENATE($C547,$D547,$E547,$F547,$G547,$H547,$I547,$J547)=""</formula>
    </cfRule>
    <cfRule type="expression" priority="213" aboveAverage="0" equalAverage="0" bottom="0" percent="0" rank="0" text="" dxfId="0">
      <formula>CONCATENATE($C547,$D547,$F547,$G547,$H547,$I547,$J547)=""</formula>
    </cfRule>
    <cfRule type="expression" priority="214" aboveAverage="0" equalAverage="0" bottom="0" percent="0" rank="0" text="" dxfId="0">
      <formula>CONCATENATE($D547,$F547,$G547,$H547,$I547)=""</formula>
    </cfRule>
  </conditionalFormatting>
  <conditionalFormatting sqref="C299">
    <cfRule type="expression" priority="215" aboveAverage="0" equalAverage="0" bottom="0" percent="0" rank="0" text="" dxfId="0">
      <formula>CONCATENATE(#ref!,$D299,$C299,$F299,$G299,$H299,$I299,$J299)=""</formula>
    </cfRule>
    <cfRule type="expression" priority="216" aboveAverage="0" equalAverage="0" bottom="0" percent="0" rank="0" text="" dxfId="0">
      <formula>CONCATENATE(#ref!,$D299,$F299,$G299,$H299,$I299,$J299)=""</formula>
    </cfRule>
    <cfRule type="expression" priority="217" aboveAverage="0" equalAverage="0" bottom="0" percent="0" rank="0" text="" dxfId="0">
      <formula>CONCATENATE($D299,$F299,$G299,$H299,$I299)=""</formula>
    </cfRule>
  </conditionalFormatting>
  <conditionalFormatting sqref="C316">
    <cfRule type="expression" priority="218" aboveAverage="0" equalAverage="0" bottom="0" percent="0" rank="0" text="" dxfId="0">
      <formula>CONCATENATE(#ref!,$D316,$C316,$F316,$G316,$H316,$I316,$J316)=""</formula>
    </cfRule>
    <cfRule type="expression" priority="219" aboveAverage="0" equalAverage="0" bottom="0" percent="0" rank="0" text="" dxfId="0">
      <formula>CONCATENATE(#ref!,$D316,$F316,$G316,$H316,$I316,$J316)=""</formula>
    </cfRule>
    <cfRule type="expression" priority="220" aboveAverage="0" equalAverage="0" bottom="0" percent="0" rank="0" text="" dxfId="0">
      <formula>CONCATENATE($D316,$F316,$G316,$H316,$I316)=""</formula>
    </cfRule>
  </conditionalFormatting>
  <conditionalFormatting sqref="D223:D225 D230:D232 D237:D239 G226:G228 G233:G235 G240:G242">
    <cfRule type="expression" priority="221" aboveAverage="0" equalAverage="0" bottom="0" percent="0" rank="0" text="" dxfId="0">
      <formula>CONCATENATE($C223,$D223,$E223,$F223,$G223,$H223,$I223,$J223)=""</formula>
    </cfRule>
    <cfRule type="expression" priority="222" aboveAverage="0" equalAverage="0" bottom="0" percent="0" rank="0" text="" dxfId="0">
      <formula>CONCATENATE($C223,$D223,$F223,$G223,$H223,$I223,$J223)=""</formula>
    </cfRule>
    <cfRule type="expression" priority="223" aboveAverage="0" equalAverage="0" bottom="0" percent="0" rank="0" text="" dxfId="0">
      <formula>CONCATENATE($D223,$F223,$G223,$H223,$I223)=""</formula>
    </cfRule>
  </conditionalFormatting>
  <conditionalFormatting sqref="C224:C228 C231:C235 C238:C242">
    <cfRule type="expression" priority="224" aboveAverage="0" equalAverage="0" bottom="0" percent="0" rank="0" text="" dxfId="0">
      <formula>CONCATENATE($C224,$D224,$E224,$F224,$G224,$H224,$I224,$J224)=""</formula>
    </cfRule>
    <cfRule type="expression" priority="225" aboveAverage="0" equalAverage="0" bottom="0" percent="0" rank="0" text="" dxfId="0">
      <formula>CONCATENATE($C224,$D224,$F224,$G224,$H224,$I224,$J224)=""</formula>
    </cfRule>
    <cfRule type="expression" priority="226" aboveAverage="0" equalAverage="0" bottom="0" percent="0" rank="0" text="" dxfId="0">
      <formula>CONCATENATE($D224,$F224,$G224,$H224,$I224)=""</formula>
    </cfRule>
  </conditionalFormatting>
  <conditionalFormatting sqref="C222:C243">
    <cfRule type="expression" priority="227" aboveAverage="0" equalAverage="0" bottom="0" percent="0" rank="0" text="" dxfId="0">
      <formula>CONCATENATE($C222,$D222,$E222,$F222,$G222,$H222,$I222,$J222)=""</formula>
    </cfRule>
    <cfRule type="expression" priority="228" aboveAverage="0" equalAverage="0" bottom="0" percent="0" rank="0" text="" dxfId="0">
      <formula>CONCATENATE($C222,$D222,$F222,$G222,$H222,$I222,$J222)=""</formula>
    </cfRule>
    <cfRule type="expression" priority="229" aboveAverage="0" equalAverage="0" bottom="0" percent="0" rank="0" text="" dxfId="0">
      <formula>CONCATENATE($D222,$F222,$G222,$H222,$I222)=""</formula>
    </cfRule>
  </conditionalFormatting>
  <conditionalFormatting sqref="D222 D229 D236 D243">
    <cfRule type="expression" priority="230" aboveAverage="0" equalAverage="0" bottom="0" percent="0" rank="0" text="" dxfId="0">
      <formula>CONCATENATE($C222,$D222,$E222,$F222,$G222,$H222,$I222,$J222)=""</formula>
    </cfRule>
    <cfRule type="expression" priority="231" aboveAverage="0" equalAverage="0" bottom="0" percent="0" rank="0" text="" dxfId="0">
      <formula>CONCATENATE($C222,$D222,$F222,$G222,$H222,$I222,$J222)=""</formula>
    </cfRule>
    <cfRule type="expression" priority="232" aboveAverage="0" equalAverage="0" bottom="0" percent="0" rank="0" text="" dxfId="0">
      <formula>CONCATENATE($D222,$F222,$G222,$H222,$I222)=""</formula>
    </cfRule>
  </conditionalFormatting>
  <conditionalFormatting sqref="G222 G229 G236 G243">
    <cfRule type="expression" priority="233" aboveAverage="0" equalAverage="0" bottom="0" percent="0" rank="0" text="" dxfId="0">
      <formula>CONCATENATE($C222,$D222,$E222,$F222,$G222,$H222,$I222,$J222)=""</formula>
    </cfRule>
    <cfRule type="expression" priority="234" aboveAverage="0" equalAverage="0" bottom="0" percent="0" rank="0" text="" dxfId="0">
      <formula>CONCATENATE($C222,$D222,$F222,$G222,$H222,$I222,$J222)=""</formula>
    </cfRule>
    <cfRule type="expression" priority="235" aboveAverage="0" equalAverage="0" bottom="0" percent="0" rank="0" text="" dxfId="0">
      <formula>CONCATENATE($D222,$F222,$G222,$H222,$I222)=""</formula>
    </cfRule>
  </conditionalFormatting>
  <conditionalFormatting sqref="G223 G230 G237">
    <cfRule type="expression" priority="236" aboveAverage="0" equalAverage="0" bottom="0" percent="0" rank="0" text="" dxfId="0">
      <formula>CONCATENATE($C223,$D223,$E223,$F223,$G223,$H223,$I223,$J223)=""</formula>
    </cfRule>
    <cfRule type="expression" priority="237" aboveAverage="0" equalAverage="0" bottom="0" percent="0" rank="0" text="" dxfId="0">
      <formula>CONCATENATE($C223,$D223,$F223,$G223,$H223,$I223,$J223)=""</formula>
    </cfRule>
    <cfRule type="expression" priority="238" aboveAverage="0" equalAverage="0" bottom="0" percent="0" rank="0" text="" dxfId="0">
      <formula>CONCATENATE($D223,$F223,$G223,$H223,$I223)=""</formula>
    </cfRule>
  </conditionalFormatting>
  <conditionalFormatting sqref="G224 G231 G238">
    <cfRule type="expression" priority="239" aboveAverage="0" equalAverage="0" bottom="0" percent="0" rank="0" text="" dxfId="0">
      <formula>CONCATENATE($C224,$D224,$E224,$F224,$G224,$H224,$I224,$J224)=""</formula>
    </cfRule>
    <cfRule type="expression" priority="240" aboveAverage="0" equalAverage="0" bottom="0" percent="0" rank="0" text="" dxfId="0">
      <formula>CONCATENATE($C224,$D224,$F224,$G224,$H224,$I224,$J224)=""</formula>
    </cfRule>
    <cfRule type="expression" priority="241" aboveAverage="0" equalAverage="0" bottom="0" percent="0" rank="0" text="" dxfId="0">
      <formula>CONCATENATE($D224,$F224,$G224,$H224,$I224)=""</formula>
    </cfRule>
  </conditionalFormatting>
  <conditionalFormatting sqref="G225 G232 G239">
    <cfRule type="expression" priority="242" aboveAverage="0" equalAverage="0" bottom="0" percent="0" rank="0" text="" dxfId="0">
      <formula>CONCATENATE($C225,$D225,$E225,$F225,$G225,$H225,$I225,$J225)=""</formula>
    </cfRule>
    <cfRule type="expression" priority="243" aboveAverage="0" equalAverage="0" bottom="0" percent="0" rank="0" text="" dxfId="0">
      <formula>CONCATENATE($C225,$D225,$F225,$G225,$H225,$I225,$J225)=""</formula>
    </cfRule>
    <cfRule type="expression" priority="244" aboveAverage="0" equalAverage="0" bottom="0" percent="0" rank="0" text="" dxfId="0">
      <formula>CONCATENATE($D225,$F225,$G225,$H225,$I225)=""</formula>
    </cfRule>
  </conditionalFormatting>
  <conditionalFormatting sqref="E222:F225 E229:F232 E236:F239 E243:F243">
    <cfRule type="expression" priority="245" aboveAverage="0" equalAverage="0" bottom="0" percent="0" rank="0" text="" dxfId="0">
      <formula>CONCATENATE($C222,$D222,$E222,$F222,$G222,$H222,$I222,$J222)=""</formula>
    </cfRule>
    <cfRule type="expression" priority="246" aboveAverage="0" equalAverage="0" bottom="0" percent="0" rank="0" text="" dxfId="0">
      <formula>CONCATENATE($C222,$D222,$F222,$G222,$H222,$I222,$J222)=""</formula>
    </cfRule>
    <cfRule type="expression" priority="247" aboveAverage="0" equalAverage="0" bottom="0" percent="0" rank="0" text="" dxfId="0">
      <formula>CONCATENATE($D222,$F222,$G222,$H222,$I222)=""</formula>
    </cfRule>
  </conditionalFormatting>
  <conditionalFormatting sqref="I222:J225 I229:J232 I236:J239 I243:J243">
    <cfRule type="expression" priority="248" aboveAverage="0" equalAverage="0" bottom="0" percent="0" rank="0" text="" dxfId="0">
      <formula>CONCATENATE($C222,$D222,$E222,$F222,$G222,$H222,$I222,$J222)=""</formula>
    </cfRule>
    <cfRule type="expression" priority="249" aboveAverage="0" equalAverage="0" bottom="0" percent="0" rank="0" text="" dxfId="0">
      <formula>CONCATENATE($C222,$D222,$F222,$G222,$H222,$I222,$J222)=""</formula>
    </cfRule>
    <cfRule type="expression" priority="250" aboveAverage="0" equalAverage="0" bottom="0" percent="0" rank="0" text="" dxfId="0">
      <formula>CONCATENATE($D222,$F222,$G222,$H222,$I222)=""</formula>
    </cfRule>
  </conditionalFormatting>
  <conditionalFormatting sqref="H222:H225 H229:H232 H236:H239 H243">
    <cfRule type="expression" priority="251" aboveAverage="0" equalAverage="0" bottom="0" percent="0" rank="0" text="" dxfId="0">
      <formula>CONCATENATE($C222,$D222,$E222,$F222,$G222,$H222,$I222,$J222)=""</formula>
    </cfRule>
    <cfRule type="expression" priority="252" aboveAverage="0" equalAverage="0" bottom="0" percent="0" rank="0" text="" dxfId="0">
      <formula>CONCATENATE($C222,$D222,$F222,$G222,$H222,$I222,$J222)=""</formula>
    </cfRule>
    <cfRule type="expression" priority="253" aboveAverage="0" equalAverage="0" bottom="0" percent="0" rank="0" text="" dxfId="0">
      <formula>CONCATENATE($D222,$F222,$G222,$H222,$I222)=""</formula>
    </cfRule>
  </conditionalFormatting>
  <conditionalFormatting sqref="D226 D233 D240">
    <cfRule type="expression" priority="254" aboveAverage="0" equalAverage="0" bottom="0" percent="0" rank="0" text="" dxfId="0">
      <formula>CONCATENATE($C226,$D226,$E226,$F226,$G226,$H226,$I226,$J226)=""</formula>
    </cfRule>
    <cfRule type="expression" priority="255" aboveAverage="0" equalAverage="0" bottom="0" percent="0" rank="0" text="" dxfId="0">
      <formula>CONCATENATE($C226,$D226,$F226,$G226,$H226,$I226,$J226)=""</formula>
    </cfRule>
    <cfRule type="expression" priority="256" aboveAverage="0" equalAverage="0" bottom="0" percent="0" rank="0" text="" dxfId="0">
      <formula>CONCATENATE($D226,$F226,$G226,$H226,$I226)=""</formula>
    </cfRule>
  </conditionalFormatting>
  <conditionalFormatting sqref="D227:D228 D234:D235 D241:D242">
    <cfRule type="expression" priority="257" aboveAverage="0" equalAverage="0" bottom="0" percent="0" rank="0" text="" dxfId="0">
      <formula>CONCATENATE($C227,$D227,$E227,$F227,$G227,$H227,$I227,$J227)=""</formula>
    </cfRule>
    <cfRule type="expression" priority="258" aboveAverage="0" equalAverage="0" bottom="0" percent="0" rank="0" text="" dxfId="0">
      <formula>CONCATENATE($C227,$D227,$F227,$G227,$H227,$I227,$J227)=""</formula>
    </cfRule>
    <cfRule type="expression" priority="259" aboveAverage="0" equalAverage="0" bottom="0" percent="0" rank="0" text="" dxfId="0">
      <formula>CONCATENATE($D227,$F227,$G227,$H227,$I227)=""</formula>
    </cfRule>
  </conditionalFormatting>
  <conditionalFormatting sqref="E226:F228 E233:F235 E240:F242">
    <cfRule type="expression" priority="260" aboveAverage="0" equalAverage="0" bottom="0" percent="0" rank="0" text="" dxfId="0">
      <formula>CONCATENATE($C226,$D226,$E226,$F226,$G226,$H226,$I226,$J226)=""</formula>
    </cfRule>
    <cfRule type="expression" priority="261" aboveAverage="0" equalAverage="0" bottom="0" percent="0" rank="0" text="" dxfId="0">
      <formula>CONCATENATE($C226,$D226,$F226,$G226,$H226,$I226,$J226)=""</formula>
    </cfRule>
    <cfRule type="expression" priority="262" aboveAverage="0" equalAverage="0" bottom="0" percent="0" rank="0" text="" dxfId="0">
      <formula>CONCATENATE($D226,$F226,$G226,$H226,$I226)=""</formula>
    </cfRule>
  </conditionalFormatting>
  <conditionalFormatting sqref="H226:J228 H233:J235 H240:J242">
    <cfRule type="expression" priority="263" aboveAverage="0" equalAverage="0" bottom="0" percent="0" rank="0" text="" dxfId="0">
      <formula>CONCATENATE($C226,$D226,$E226,$F226,$G226,$H226,$I226,$J226)=""</formula>
    </cfRule>
    <cfRule type="expression" priority="264" aboveAverage="0" equalAverage="0" bottom="0" percent="0" rank="0" text="" dxfId="0">
      <formula>CONCATENATE($C226,$D226,$F226,$G226,$H226,$I226,$J226)=""</formula>
    </cfRule>
    <cfRule type="expression" priority="265" aboveAverage="0" equalAverage="0" bottom="0" percent="0" rank="0" text="" dxfId="0">
      <formula>CONCATENATE($D226,$F226,$G226,$H226,$I226)=""</formula>
    </cfRule>
  </conditionalFormatting>
  <conditionalFormatting sqref="D190:D192 D212:D214 D197:D199 D219:D220 D204:D206 G193:G195 G215:G217 G200:G202 G207:G209">
    <cfRule type="expression" priority="266" aboveAverage="0" equalAverage="0" bottom="0" percent="0" rank="0" text="" dxfId="0">
      <formula>CONCATENATE($C190,$D190,$E190,$F190,$G190,$H190,$I190,$J190)=""</formula>
    </cfRule>
    <cfRule type="expression" priority="267" aboveAverage="0" equalAverage="0" bottom="0" percent="0" rank="0" text="" dxfId="0">
      <formula>CONCATENATE($C190,$D190,$F190,$G190,$H190,$I190,$J190)=""</formula>
    </cfRule>
    <cfRule type="expression" priority="268" aboveAverage="0" equalAverage="0" bottom="0" percent="0" rank="0" text="" dxfId="0">
      <formula>CONCATENATE($D190,$F190,$G190,$H190,$I190)=""</formula>
    </cfRule>
  </conditionalFormatting>
  <conditionalFormatting sqref="C191:C195 C213:C217 C198:C202 C220 C205:C209">
    <cfRule type="expression" priority="269" aboveAverage="0" equalAverage="0" bottom="0" percent="0" rank="0" text="" dxfId="0">
      <formula>CONCATENATE($C191,$D191,$E191,$F191,$G191,$H191,$I191,$J191)=""</formula>
    </cfRule>
    <cfRule type="expression" priority="270" aboveAverage="0" equalAverage="0" bottom="0" percent="0" rank="0" text="" dxfId="0">
      <formula>CONCATENATE($C191,$D191,$F191,$G191,$H191,$I191,$J191)=""</formula>
    </cfRule>
    <cfRule type="expression" priority="271" aboveAverage="0" equalAverage="0" bottom="0" percent="0" rank="0" text="" dxfId="0">
      <formula>CONCATENATE($D191,$F191,$G191,$H191,$I191)=""</formula>
    </cfRule>
  </conditionalFormatting>
  <conditionalFormatting sqref="C189:C220">
    <cfRule type="expression" priority="272" aboveAverage="0" equalAverage="0" bottom="0" percent="0" rank="0" text="" dxfId="0">
      <formula>CONCATENATE($C189,$D189,$E189,$F189,$G189,$H189,$I189,$J189)=""</formula>
    </cfRule>
    <cfRule type="expression" priority="273" aboveAverage="0" equalAverage="0" bottom="0" percent="0" rank="0" text="" dxfId="0">
      <formula>CONCATENATE($C189,$D189,$F189,$G189,$H189,$I189,$J189)=""</formula>
    </cfRule>
    <cfRule type="expression" priority="274" aboveAverage="0" equalAverage="0" bottom="0" percent="0" rank="0" text="" dxfId="0">
      <formula>CONCATENATE($D189,$F189,$G189,$H189,$I189)=""</formula>
    </cfRule>
  </conditionalFormatting>
  <conditionalFormatting sqref="D189 D196 D218 D203 D210:D211">
    <cfRule type="expression" priority="275" aboveAverage="0" equalAverage="0" bottom="0" percent="0" rank="0" text="" dxfId="0">
      <formula>CONCATENATE($C189,$D189,$E189,$F189,$G189,$H189,$I189,$J189)=""</formula>
    </cfRule>
    <cfRule type="expression" priority="276" aboveAverage="0" equalAverage="0" bottom="0" percent="0" rank="0" text="" dxfId="0">
      <formula>CONCATENATE($C189,$D189,$F189,$G189,$H189,$I189,$J189)=""</formula>
    </cfRule>
    <cfRule type="expression" priority="277" aboveAverage="0" equalAverage="0" bottom="0" percent="0" rank="0" text="" dxfId="0">
      <formula>CONCATENATE($D189,$F189,$G189,$H189,$I189)=""</formula>
    </cfRule>
  </conditionalFormatting>
  <conditionalFormatting sqref="G189 G196 G218 G203 G210:G211">
    <cfRule type="expression" priority="278" aboveAverage="0" equalAverage="0" bottom="0" percent="0" rank="0" text="" dxfId="0">
      <formula>CONCATENATE($C189,$D189,$E189,$F189,$G189,$H189,$I189,$J189)=""</formula>
    </cfRule>
    <cfRule type="expression" priority="279" aboveAverage="0" equalAverage="0" bottom="0" percent="0" rank="0" text="" dxfId="0">
      <formula>CONCATENATE($C189,$D189,$F189,$G189,$H189,$I189,$J189)=""</formula>
    </cfRule>
    <cfRule type="expression" priority="280" aboveAverage="0" equalAverage="0" bottom="0" percent="0" rank="0" text="" dxfId="0">
      <formula>CONCATENATE($D189,$F189,$G189,$H189,$I189)=""</formula>
    </cfRule>
  </conditionalFormatting>
  <conditionalFormatting sqref="G190 G212 G197 G219 G204">
    <cfRule type="expression" priority="281" aboveAverage="0" equalAverage="0" bottom="0" percent="0" rank="0" text="" dxfId="0">
      <formula>CONCATENATE($C190,$D190,$E190,$F190,$G190,$H190,$I190,$J190)=""</formula>
    </cfRule>
    <cfRule type="expression" priority="282" aboveAverage="0" equalAverage="0" bottom="0" percent="0" rank="0" text="" dxfId="0">
      <formula>CONCATENATE($C190,$D190,$F190,$G190,$H190,$I190,$J190)=""</formula>
    </cfRule>
    <cfRule type="expression" priority="283" aboveAverage="0" equalAverage="0" bottom="0" percent="0" rank="0" text="" dxfId="0">
      <formula>CONCATENATE($D190,$F190,$G190,$H190,$I190)=""</formula>
    </cfRule>
  </conditionalFormatting>
  <conditionalFormatting sqref="G191 G213 G198 G220 G205">
    <cfRule type="expression" priority="284" aboveAverage="0" equalAverage="0" bottom="0" percent="0" rank="0" text="" dxfId="0">
      <formula>CONCATENATE($C191,$D191,$E191,$F191,$G191,$H191,$I191,$J191)=""</formula>
    </cfRule>
    <cfRule type="expression" priority="285" aboveAverage="0" equalAverage="0" bottom="0" percent="0" rank="0" text="" dxfId="0">
      <formula>CONCATENATE($C191,$D191,$F191,$G191,$H191,$I191,$J191)=""</formula>
    </cfRule>
    <cfRule type="expression" priority="286" aboveAverage="0" equalAverage="0" bottom="0" percent="0" rank="0" text="" dxfId="0">
      <formula>CONCATENATE($D191,$F191,$G191,$H191,$I191)=""</formula>
    </cfRule>
  </conditionalFormatting>
  <conditionalFormatting sqref="G192 G214 G199 G206">
    <cfRule type="expression" priority="287" aboveAverage="0" equalAverage="0" bottom="0" percent="0" rank="0" text="" dxfId="0">
      <formula>CONCATENATE($C192,$D192,$E192,$F192,$G192,$H192,$I192,$J192)=""</formula>
    </cfRule>
    <cfRule type="expression" priority="288" aboveAverage="0" equalAverage="0" bottom="0" percent="0" rank="0" text="" dxfId="0">
      <formula>CONCATENATE($C192,$D192,$F192,$G192,$H192,$I192,$J192)=""</formula>
    </cfRule>
    <cfRule type="expression" priority="289" aboveAverage="0" equalAverage="0" bottom="0" percent="0" rank="0" text="" dxfId="0">
      <formula>CONCATENATE($D192,$F192,$G192,$H192,$I192)=""</formula>
    </cfRule>
  </conditionalFormatting>
  <conditionalFormatting sqref="E189:F192 E196:F199 E218:F220 E203:F206 E210:F214">
    <cfRule type="expression" priority="290" aboveAverage="0" equalAverage="0" bottom="0" percent="0" rank="0" text="" dxfId="0">
      <formula>CONCATENATE($C189,$D189,$E189,$F189,$G189,$H189,$I189,$J189)=""</formula>
    </cfRule>
    <cfRule type="expression" priority="291" aboveAverage="0" equalAverage="0" bottom="0" percent="0" rank="0" text="" dxfId="0">
      <formula>CONCATENATE($C189,$D189,$F189,$G189,$H189,$I189,$J189)=""</formula>
    </cfRule>
    <cfRule type="expression" priority="292" aboveAverage="0" equalAverage="0" bottom="0" percent="0" rank="0" text="" dxfId="0">
      <formula>CONCATENATE($D189,$F189,$G189,$H189,$I189)=""</formula>
    </cfRule>
  </conditionalFormatting>
  <conditionalFormatting sqref="I189:J192 I196:J199 I218:J220 I203:J206 I210:J214">
    <cfRule type="expression" priority="293" aboveAverage="0" equalAverage="0" bottom="0" percent="0" rank="0" text="" dxfId="0">
      <formula>CONCATENATE($C189,$D189,$E189,$F189,$G189,$H189,$I189,$J189)=""</formula>
    </cfRule>
    <cfRule type="expression" priority="294" aboveAverage="0" equalAverage="0" bottom="0" percent="0" rank="0" text="" dxfId="0">
      <formula>CONCATENATE($C189,$D189,$F189,$G189,$H189,$I189,$J189)=""</formula>
    </cfRule>
    <cfRule type="expression" priority="295" aboveAverage="0" equalAverage="0" bottom="0" percent="0" rank="0" text="" dxfId="0">
      <formula>CONCATENATE($D189,$F189,$G189,$H189,$I189)=""</formula>
    </cfRule>
  </conditionalFormatting>
  <conditionalFormatting sqref="H189:H192 H196:H199 H218:H220 H203:H206 H210:H214">
    <cfRule type="expression" priority="296" aboveAverage="0" equalAverage="0" bottom="0" percent="0" rank="0" text="" dxfId="0">
      <formula>CONCATENATE($C189,$D189,$E189,$F189,$G189,$H189,$I189,$J189)=""</formula>
    </cfRule>
    <cfRule type="expression" priority="297" aboveAverage="0" equalAverage="0" bottom="0" percent="0" rank="0" text="" dxfId="0">
      <formula>CONCATENATE($C189,$D189,$F189,$G189,$H189,$I189,$J189)=""</formula>
    </cfRule>
    <cfRule type="expression" priority="298" aboveAverage="0" equalAverage="0" bottom="0" percent="0" rank="0" text="" dxfId="0">
      <formula>CONCATENATE($D189,$F189,$G189,$H189,$I189)=""</formula>
    </cfRule>
  </conditionalFormatting>
  <conditionalFormatting sqref="D193 D215 D200 D207">
    <cfRule type="expression" priority="299" aboveAverage="0" equalAverage="0" bottom="0" percent="0" rank="0" text="" dxfId="0">
      <formula>CONCATENATE($C193,$D193,$E193,$F193,$G193,$H193,$I193,$J193)=""</formula>
    </cfRule>
    <cfRule type="expression" priority="300" aboveAverage="0" equalAverage="0" bottom="0" percent="0" rank="0" text="" dxfId="0">
      <formula>CONCATENATE($C193,$D193,$F193,$G193,$H193,$I193,$J193)=""</formula>
    </cfRule>
    <cfRule type="expression" priority="301" aboveAverage="0" equalAverage="0" bottom="0" percent="0" rank="0" text="" dxfId="0">
      <formula>CONCATENATE($D193,$F193,$G193,$H193,$I193)=""</formula>
    </cfRule>
  </conditionalFormatting>
  <conditionalFormatting sqref="D194:D195 D216:D217 D201:D202 D208:D209">
    <cfRule type="expression" priority="302" aboveAverage="0" equalAverage="0" bottom="0" percent="0" rank="0" text="" dxfId="0">
      <formula>CONCATENATE($C194,$D194,$E194,$F194,$G194,$H194,$I194,$J194)=""</formula>
    </cfRule>
    <cfRule type="expression" priority="303" aboveAverage="0" equalAverage="0" bottom="0" percent="0" rank="0" text="" dxfId="0">
      <formula>CONCATENATE($C194,$D194,$F194,$G194,$H194,$I194,$J194)=""</formula>
    </cfRule>
    <cfRule type="expression" priority="304" aboveAverage="0" equalAverage="0" bottom="0" percent="0" rank="0" text="" dxfId="0">
      <formula>CONCATENATE($D194,$F194,$G194,$H194,$I194)=""</formula>
    </cfRule>
  </conditionalFormatting>
  <conditionalFormatting sqref="E193:F195 E215:F217 E200:F202 E207:F209">
    <cfRule type="expression" priority="305" aboveAverage="0" equalAverage="0" bottom="0" percent="0" rank="0" text="" dxfId="0">
      <formula>CONCATENATE($C193,$D193,$E193,$F193,$G193,$H193,$I193,$J193)=""</formula>
    </cfRule>
    <cfRule type="expression" priority="306" aboveAverage="0" equalAverage="0" bottom="0" percent="0" rank="0" text="" dxfId="0">
      <formula>CONCATENATE($C193,$D193,$F193,$G193,$H193,$I193,$J193)=""</formula>
    </cfRule>
    <cfRule type="expression" priority="307" aboveAverage="0" equalAverage="0" bottom="0" percent="0" rank="0" text="" dxfId="0">
      <formula>CONCATENATE($D193,$F193,$G193,$H193,$I193)=""</formula>
    </cfRule>
  </conditionalFormatting>
  <conditionalFormatting sqref="H193:J195 H215:J217 H200:J202 H207:J209">
    <cfRule type="expression" priority="308" aboveAverage="0" equalAverage="0" bottom="0" percent="0" rank="0" text="" dxfId="0">
      <formula>CONCATENATE($C193,$D193,$E193,$F193,$G193,$H193,$I193,$J193)=""</formula>
    </cfRule>
    <cfRule type="expression" priority="309" aboveAverage="0" equalAverage="0" bottom="0" percent="0" rank="0" text="" dxfId="0">
      <formula>CONCATENATE($C193,$D193,$F193,$G193,$H193,$I193,$J193)=""</formula>
    </cfRule>
    <cfRule type="expression" priority="310" aboveAverage="0" equalAverage="0" bottom="0" percent="0" rank="0" text="" dxfId="0">
      <formula>CONCATENATE($D193,$F193,$G193,$H193,$I193)=""</formula>
    </cfRule>
  </conditionalFormatting>
  <conditionalFormatting sqref="D182:D184 G185:G187">
    <cfRule type="expression" priority="311" aboveAverage="0" equalAverage="0" bottom="0" percent="0" rank="0" text="" dxfId="0">
      <formula>CONCATENATE($C182,$D182,$E182,$F182,$G182,$H182,$I182,$J182)=""</formula>
    </cfRule>
    <cfRule type="expression" priority="312" aboveAverage="0" equalAverage="0" bottom="0" percent="0" rank="0" text="" dxfId="0">
      <formula>CONCATENATE($C182,$D182,$F182,$G182,$H182,$I182,$J182)=""</formula>
    </cfRule>
    <cfRule type="expression" priority="313" aboveAverage="0" equalAverage="0" bottom="0" percent="0" rank="0" text="" dxfId="0">
      <formula>CONCATENATE($D182,$F182,$G182,$H182,$I182)=""</formula>
    </cfRule>
  </conditionalFormatting>
  <conditionalFormatting sqref="C183:C187">
    <cfRule type="expression" priority="314" aboveAverage="0" equalAverage="0" bottom="0" percent="0" rank="0" text="" dxfId="0">
      <formula>CONCATENATE($C183,$D183,$E183,$F183,$G183,$H183,$I183,$J183)=""</formula>
    </cfRule>
    <cfRule type="expression" priority="315" aboveAverage="0" equalAverage="0" bottom="0" percent="0" rank="0" text="" dxfId="0">
      <formula>CONCATENATE($C183,$D183,$F183,$G183,$H183,$I183,$J183)=""</formula>
    </cfRule>
    <cfRule type="expression" priority="316" aboveAverage="0" equalAverage="0" bottom="0" percent="0" rank="0" text="" dxfId="0">
      <formula>CONCATENATE($D183,$F183,$G183,$H183,$I183)=""</formula>
    </cfRule>
  </conditionalFormatting>
  <conditionalFormatting sqref="C181:C187">
    <cfRule type="expression" priority="317" aboveAverage="0" equalAverage="0" bottom="0" percent="0" rank="0" text="" dxfId="0">
      <formula>CONCATENATE($C181,$D181,$E181,$F181,$G181,$H181,$I181,$J181)=""</formula>
    </cfRule>
    <cfRule type="expression" priority="318" aboveAverage="0" equalAverage="0" bottom="0" percent="0" rank="0" text="" dxfId="0">
      <formula>CONCATENATE($C181,$D181,$F181,$G181,$H181,$I181,$J181)=""</formula>
    </cfRule>
    <cfRule type="expression" priority="319" aboveAverage="0" equalAverage="0" bottom="0" percent="0" rank="0" text="" dxfId="0">
      <formula>CONCATENATE($D181,$F181,$G181,$H181,$I181)=""</formula>
    </cfRule>
  </conditionalFormatting>
  <conditionalFormatting sqref="D181">
    <cfRule type="expression" priority="320" aboveAverage="0" equalAverage="0" bottom="0" percent="0" rank="0" text="" dxfId="0">
      <formula>CONCATENATE($C181,$D181,$E181,$F181,$G181,$H181,$I181,$J181)=""</formula>
    </cfRule>
    <cfRule type="expression" priority="321" aboveAverage="0" equalAverage="0" bottom="0" percent="0" rank="0" text="" dxfId="0">
      <formula>CONCATENATE($C181,$D181,$F181,$G181,$H181,$I181,$J181)=""</formula>
    </cfRule>
    <cfRule type="expression" priority="322" aboveAverage="0" equalAverage="0" bottom="0" percent="0" rank="0" text="" dxfId="0">
      <formula>CONCATENATE($D181,$F181,$G181,$H181,$I181)=""</formula>
    </cfRule>
  </conditionalFormatting>
  <conditionalFormatting sqref="G181">
    <cfRule type="expression" priority="323" aboveAverage="0" equalAverage="0" bottom="0" percent="0" rank="0" text="" dxfId="0">
      <formula>CONCATENATE($C181,$D181,$E181,$F181,$G181,$H181,$I181,$J181)=""</formula>
    </cfRule>
    <cfRule type="expression" priority="324" aboveAverage="0" equalAverage="0" bottom="0" percent="0" rank="0" text="" dxfId="0">
      <formula>CONCATENATE($C181,$D181,$F181,$G181,$H181,$I181,$J181)=""</formula>
    </cfRule>
    <cfRule type="expression" priority="325" aboveAverage="0" equalAverage="0" bottom="0" percent="0" rank="0" text="" dxfId="0">
      <formula>CONCATENATE($D181,$F181,$G181,$H181,$I181)=""</formula>
    </cfRule>
  </conditionalFormatting>
  <conditionalFormatting sqref="G182">
    <cfRule type="expression" priority="326" aboveAverage="0" equalAverage="0" bottom="0" percent="0" rank="0" text="" dxfId="0">
      <formula>CONCATENATE($C182,$D182,$E182,$F182,$G182,$H182,$I182,$J182)=""</formula>
    </cfRule>
    <cfRule type="expression" priority="327" aboveAverage="0" equalAverage="0" bottom="0" percent="0" rank="0" text="" dxfId="0">
      <formula>CONCATENATE($C182,$D182,$F182,$G182,$H182,$I182,$J182)=""</formula>
    </cfRule>
    <cfRule type="expression" priority="328" aboveAverage="0" equalAverage="0" bottom="0" percent="0" rank="0" text="" dxfId="0">
      <formula>CONCATENATE($D182,$F182,$G182,$H182,$I182)=""</formula>
    </cfRule>
  </conditionalFormatting>
  <conditionalFormatting sqref="G183">
    <cfRule type="expression" priority="329" aboveAverage="0" equalAverage="0" bottom="0" percent="0" rank="0" text="" dxfId="0">
      <formula>CONCATENATE($C183,$D183,$E183,$F183,$G183,$H183,$I183,$J183)=""</formula>
    </cfRule>
    <cfRule type="expression" priority="330" aboveAverage="0" equalAverage="0" bottom="0" percent="0" rank="0" text="" dxfId="0">
      <formula>CONCATENATE($C183,$D183,$F183,$G183,$H183,$I183,$J183)=""</formula>
    </cfRule>
    <cfRule type="expression" priority="331" aboveAverage="0" equalAverage="0" bottom="0" percent="0" rank="0" text="" dxfId="0">
      <formula>CONCATENATE($D183,$F183,$G183,$H183,$I183)=""</formula>
    </cfRule>
  </conditionalFormatting>
  <conditionalFormatting sqref="G184">
    <cfRule type="expression" priority="332" aboveAverage="0" equalAverage="0" bottom="0" percent="0" rank="0" text="" dxfId="0">
      <formula>CONCATENATE($C184,$D184,$E184,$F184,$G184,$H184,$I184,$J184)=""</formula>
    </cfRule>
    <cfRule type="expression" priority="333" aboveAverage="0" equalAverage="0" bottom="0" percent="0" rank="0" text="" dxfId="0">
      <formula>CONCATENATE($C184,$D184,$F184,$G184,$H184,$I184,$J184)=""</formula>
    </cfRule>
    <cfRule type="expression" priority="334" aboveAverage="0" equalAverage="0" bottom="0" percent="0" rank="0" text="" dxfId="0">
      <formula>CONCATENATE($D184,$F184,$G184,$H184,$I184)=""</formula>
    </cfRule>
  </conditionalFormatting>
  <conditionalFormatting sqref="E181:F184">
    <cfRule type="expression" priority="335" aboveAverage="0" equalAverage="0" bottom="0" percent="0" rank="0" text="" dxfId="0">
      <formula>CONCATENATE($C181,$D181,$E181,$F181,$G181,$H181,$I181,$J181)=""</formula>
    </cfRule>
    <cfRule type="expression" priority="336" aboveAverage="0" equalAverage="0" bottom="0" percent="0" rank="0" text="" dxfId="0">
      <formula>CONCATENATE($C181,$D181,$F181,$G181,$H181,$I181,$J181)=""</formula>
    </cfRule>
    <cfRule type="expression" priority="337" aboveAverage="0" equalAverage="0" bottom="0" percent="0" rank="0" text="" dxfId="0">
      <formula>CONCATENATE($D181,$F181,$G181,$H181,$I181)=""</formula>
    </cfRule>
  </conditionalFormatting>
  <conditionalFormatting sqref="I181:J184">
    <cfRule type="expression" priority="338" aboveAverage="0" equalAverage="0" bottom="0" percent="0" rank="0" text="" dxfId="0">
      <formula>CONCATENATE($C181,$D181,$E181,$F181,$G181,$H181,$I181,$J181)=""</formula>
    </cfRule>
    <cfRule type="expression" priority="339" aboveAverage="0" equalAverage="0" bottom="0" percent="0" rank="0" text="" dxfId="0">
      <formula>CONCATENATE($C181,$D181,$F181,$G181,$H181,$I181,$J181)=""</formula>
    </cfRule>
    <cfRule type="expression" priority="340" aboveAverage="0" equalAverage="0" bottom="0" percent="0" rank="0" text="" dxfId="0">
      <formula>CONCATENATE($D181,$F181,$G181,$H181,$I181)=""</formula>
    </cfRule>
  </conditionalFormatting>
  <conditionalFormatting sqref="H181:H184">
    <cfRule type="expression" priority="341" aboveAverage="0" equalAverage="0" bottom="0" percent="0" rank="0" text="" dxfId="0">
      <formula>CONCATENATE($C181,$D181,$E181,$F181,$G181,$H181,$I181,$J181)=""</formula>
    </cfRule>
    <cfRule type="expression" priority="342" aboveAverage="0" equalAverage="0" bottom="0" percent="0" rank="0" text="" dxfId="0">
      <formula>CONCATENATE($C181,$D181,$F181,$G181,$H181,$I181,$J181)=""</formula>
    </cfRule>
    <cfRule type="expression" priority="343" aboveAverage="0" equalAverage="0" bottom="0" percent="0" rank="0" text="" dxfId="0">
      <formula>CONCATENATE($D181,$F181,$G181,$H181,$I181)=""</formula>
    </cfRule>
  </conditionalFormatting>
  <conditionalFormatting sqref="D185">
    <cfRule type="expression" priority="344" aboveAverage="0" equalAverage="0" bottom="0" percent="0" rank="0" text="" dxfId="0">
      <formula>CONCATENATE($C185,$D185,$E185,$F185,$G185,$H185,$I185,$J185)=""</formula>
    </cfRule>
    <cfRule type="expression" priority="345" aboveAverage="0" equalAverage="0" bottom="0" percent="0" rank="0" text="" dxfId="0">
      <formula>CONCATENATE($C185,$D185,$F185,$G185,$H185,$I185,$J185)=""</formula>
    </cfRule>
    <cfRule type="expression" priority="346" aboveAverage="0" equalAverage="0" bottom="0" percent="0" rank="0" text="" dxfId="0">
      <formula>CONCATENATE($D185,$F185,$G185,$H185,$I185)=""</formula>
    </cfRule>
  </conditionalFormatting>
  <conditionalFormatting sqref="D186:D187">
    <cfRule type="expression" priority="347" aboveAverage="0" equalAverage="0" bottom="0" percent="0" rank="0" text="" dxfId="0">
      <formula>CONCATENATE($C186,$D186,$E186,$F186,$G186,$H186,$I186,$J186)=""</formula>
    </cfRule>
    <cfRule type="expression" priority="348" aboveAverage="0" equalAverage="0" bottom="0" percent="0" rank="0" text="" dxfId="0">
      <formula>CONCATENATE($C186,$D186,$F186,$G186,$H186,$I186,$J186)=""</formula>
    </cfRule>
    <cfRule type="expression" priority="349" aboveAverage="0" equalAverage="0" bottom="0" percent="0" rank="0" text="" dxfId="0">
      <formula>CONCATENATE($D186,$F186,$G186,$H186,$I186)=""</formula>
    </cfRule>
  </conditionalFormatting>
  <conditionalFormatting sqref="E185:F187">
    <cfRule type="expression" priority="350" aboveAverage="0" equalAverage="0" bottom="0" percent="0" rank="0" text="" dxfId="0">
      <formula>CONCATENATE($C185,$D185,$E185,$F185,$G185,$H185,$I185,$J185)=""</formula>
    </cfRule>
    <cfRule type="expression" priority="351" aboveAverage="0" equalAverage="0" bottom="0" percent="0" rank="0" text="" dxfId="0">
      <formula>CONCATENATE($C185,$D185,$F185,$G185,$H185,$I185,$J185)=""</formula>
    </cfRule>
    <cfRule type="expression" priority="352" aboveAverage="0" equalAverage="0" bottom="0" percent="0" rank="0" text="" dxfId="0">
      <formula>CONCATENATE($D185,$F185,$G185,$H185,$I185)=""</formula>
    </cfRule>
  </conditionalFormatting>
  <conditionalFormatting sqref="H185:J187">
    <cfRule type="expression" priority="353" aboveAverage="0" equalAverage="0" bottom="0" percent="0" rank="0" text="" dxfId="0">
      <formula>CONCATENATE($C185,$D185,$E185,$F185,$G185,$H185,$I185,$J185)=""</formula>
    </cfRule>
    <cfRule type="expression" priority="354" aboveAverage="0" equalAverage="0" bottom="0" percent="0" rank="0" text="" dxfId="0">
      <formula>CONCATENATE($C185,$D185,$F185,$G185,$H185,$I185,$J185)=""</formula>
    </cfRule>
    <cfRule type="expression" priority="355" aboveAverage="0" equalAverage="0" bottom="0" percent="0" rank="0" text="" dxfId="0">
      <formula>CONCATENATE($D185,$F185,$G185,$H185,$I185)=""</formula>
    </cfRule>
  </conditionalFormatting>
  <conditionalFormatting sqref="C177">
    <cfRule type="expression" priority="356" aboveAverage="0" equalAverage="0" bottom="0" percent="0" rank="0" text="" dxfId="0">
      <formula>CONCATENATE($C177,$D177,$E177,$F177,$G177,$H177,$I177,$J177)=""</formula>
    </cfRule>
    <cfRule type="expression" priority="357" aboveAverage="0" equalAverage="0" bottom="0" percent="0" rank="0" text="" dxfId="0">
      <formula>CONCATENATE($C177,$D177,$F177,$G177,$H177,$I177,$J177)=""</formula>
    </cfRule>
    <cfRule type="expression" priority="358" aboveAverage="0" equalAverage="0" bottom="0" percent="0" rank="0" text="" dxfId="0">
      <formula>CONCATENATE($D177,$F177,$G177,$H177,$I177)=""</formula>
    </cfRule>
  </conditionalFormatting>
  <conditionalFormatting sqref="D177">
    <cfRule type="expression" priority="359" aboveAverage="0" equalAverage="0" bottom="0" percent="0" rank="0" text="" dxfId="0">
      <formula>CONCATENATE($C177,$D177,$E177,$F177,$G177,$H177,$I177,$J177)=""</formula>
    </cfRule>
    <cfRule type="expression" priority="360" aboveAverage="0" equalAverage="0" bottom="0" percent="0" rank="0" text="" dxfId="0">
      <formula>CONCATENATE($C177,$D177,$F177,$G177,$H177,$I177,$J177)=""</formula>
    </cfRule>
    <cfRule type="expression" priority="361" aboveAverage="0" equalAverage="0" bottom="0" percent="0" rank="0" text="" dxfId="0">
      <formula>CONCATENATE($D177,$F177,$G177,$H177,$I177)=""</formula>
    </cfRule>
  </conditionalFormatting>
  <conditionalFormatting sqref="G177">
    <cfRule type="expression" priority="362" aboveAverage="0" equalAverage="0" bottom="0" percent="0" rank="0" text="" dxfId="0">
      <formula>CONCATENATE($C177,$D177,$E177,$F177,$G177,$H177,$I177,$J177)=""</formula>
    </cfRule>
    <cfRule type="expression" priority="363" aboveAverage="0" equalAverage="0" bottom="0" percent="0" rank="0" text="" dxfId="0">
      <formula>CONCATENATE($C177,$D177,$F177,$G177,$H177,$I177,$J177)=""</formula>
    </cfRule>
    <cfRule type="expression" priority="364" aboveAverage="0" equalAverage="0" bottom="0" percent="0" rank="0" text="" dxfId="0">
      <formula>CONCATENATE($D177,$F177,$G177,$H177,$I177)=""</formula>
    </cfRule>
  </conditionalFormatting>
  <conditionalFormatting sqref="E177:F177">
    <cfRule type="expression" priority="365" aboveAverage="0" equalAverage="0" bottom="0" percent="0" rank="0" text="" dxfId="0">
      <formula>CONCATENATE($C177,$D177,$E177,$F177,$G177,$H177,$I177,$J177)=""</formula>
    </cfRule>
    <cfRule type="expression" priority="366" aboveAverage="0" equalAverage="0" bottom="0" percent="0" rank="0" text="" dxfId="0">
      <formula>CONCATENATE($C177,$D177,$F177,$G177,$H177,$I177,$J177)=""</formula>
    </cfRule>
    <cfRule type="expression" priority="367" aboveAverage="0" equalAverage="0" bottom="0" percent="0" rank="0" text="" dxfId="0">
      <formula>CONCATENATE($D177,$F177,$G177,$H177,$I177)=""</formula>
    </cfRule>
  </conditionalFormatting>
  <conditionalFormatting sqref="I177:J177">
    <cfRule type="expression" priority="368" aboveAverage="0" equalAverage="0" bottom="0" percent="0" rank="0" text="" dxfId="0">
      <formula>CONCATENATE($C177,$D177,$E177,$F177,$G177,$H177,$I177,$J177)=""</formula>
    </cfRule>
    <cfRule type="expression" priority="369" aboveAverage="0" equalAverage="0" bottom="0" percent="0" rank="0" text="" dxfId="0">
      <formula>CONCATENATE($C177,$D177,$F177,$G177,$H177,$I177,$J177)=""</formula>
    </cfRule>
    <cfRule type="expression" priority="370" aboveAverage="0" equalAverage="0" bottom="0" percent="0" rank="0" text="" dxfId="0">
      <formula>CONCATENATE($D177,$F177,$G177,$H177,$I177)=""</formula>
    </cfRule>
  </conditionalFormatting>
  <conditionalFormatting sqref="H177">
    <cfRule type="expression" priority="371" aboveAverage="0" equalAverage="0" bottom="0" percent="0" rank="0" text="" dxfId="0">
      <formula>CONCATENATE($C177,$D177,$E177,$F177,$G177,$H177,$I177,$J177)=""</formula>
    </cfRule>
    <cfRule type="expression" priority="372" aboveAverage="0" equalAverage="0" bottom="0" percent="0" rank="0" text="" dxfId="0">
      <formula>CONCATENATE($C177,$D177,$F177,$G177,$H177,$I177,$J177)=""</formula>
    </cfRule>
    <cfRule type="expression" priority="373" aboveAverage="0" equalAverage="0" bottom="0" percent="0" rank="0" text="" dxfId="0">
      <formula>CONCATENATE($D177,$F177,$G177,$H177,$I177)=""</formula>
    </cfRule>
  </conditionalFormatting>
  <conditionalFormatting sqref="C171:C174">
    <cfRule type="expression" priority="374" aboveAverage="0" equalAverage="0" bottom="0" percent="0" rank="0" text="" dxfId="0">
      <formula>CONCATENATE($C171,$D171,$E171,$F171,$G171,$H171,$I171,$J171)=""</formula>
    </cfRule>
    <cfRule type="expression" priority="375" aboveAverage="0" equalAverage="0" bottom="0" percent="0" rank="0" text="" dxfId="0">
      <formula>CONCATENATE($C171,$D171,$F171,$G171,$H171,$I171,$J171)=""</formula>
    </cfRule>
    <cfRule type="expression" priority="376" aboveAverage="0" equalAverage="0" bottom="0" percent="0" rank="0" text="" dxfId="0">
      <formula>CONCATENATE($D171,$F171,$G171,$H171,$I171)=""</formula>
    </cfRule>
  </conditionalFormatting>
  <conditionalFormatting sqref="D171:D174">
    <cfRule type="expression" priority="377" aboveAverage="0" equalAverage="0" bottom="0" percent="0" rank="0" text="" dxfId="0">
      <formula>CONCATENATE($C171,$D171,$E171,$F171,$G171,$H171,$I171,$J171)=""</formula>
    </cfRule>
    <cfRule type="expression" priority="378" aboveAverage="0" equalAverage="0" bottom="0" percent="0" rank="0" text="" dxfId="0">
      <formula>CONCATENATE($C171,$D171,$F171,$G171,$H171,$I171,$J171)=""</formula>
    </cfRule>
    <cfRule type="expression" priority="379" aboveAverage="0" equalAverage="0" bottom="0" percent="0" rank="0" text="" dxfId="0">
      <formula>CONCATENATE($D171,$F171,$G171,$H171,$I171)=""</formula>
    </cfRule>
  </conditionalFormatting>
  <conditionalFormatting sqref="G171:G174">
    <cfRule type="expression" priority="380" aboveAverage="0" equalAverage="0" bottom="0" percent="0" rank="0" text="" dxfId="0">
      <formula>CONCATENATE($C171,$D171,$E171,$F171,$G171,$H171,$I171,$J171)=""</formula>
    </cfRule>
    <cfRule type="expression" priority="381" aboveAverage="0" equalAverage="0" bottom="0" percent="0" rank="0" text="" dxfId="0">
      <formula>CONCATENATE($C171,$D171,$F171,$G171,$H171,$I171,$J171)=""</formula>
    </cfRule>
    <cfRule type="expression" priority="382" aboveAverage="0" equalAverage="0" bottom="0" percent="0" rank="0" text="" dxfId="0">
      <formula>CONCATENATE($D171,$F171,$G171,$H171,$I171)=""</formula>
    </cfRule>
  </conditionalFormatting>
  <conditionalFormatting sqref="E171:F174">
    <cfRule type="expression" priority="383" aboveAverage="0" equalAverage="0" bottom="0" percent="0" rank="0" text="" dxfId="0">
      <formula>CONCATENATE($C171,$D171,$E171,$F171,$G171,$H171,$I171,$J171)=""</formula>
    </cfRule>
    <cfRule type="expression" priority="384" aboveAverage="0" equalAverage="0" bottom="0" percent="0" rank="0" text="" dxfId="0">
      <formula>CONCATENATE($C171,$D171,$F171,$G171,$H171,$I171,$J171)=""</formula>
    </cfRule>
    <cfRule type="expression" priority="385" aboveAverage="0" equalAverage="0" bottom="0" percent="0" rank="0" text="" dxfId="0">
      <formula>CONCATENATE($D171,$F171,$G171,$H171,$I171)=""</formula>
    </cfRule>
  </conditionalFormatting>
  <conditionalFormatting sqref="I171:J174">
    <cfRule type="expression" priority="386" aboveAverage="0" equalAverage="0" bottom="0" percent="0" rank="0" text="" dxfId="0">
      <formula>CONCATENATE($C171,$D171,$E171,$F171,$G171,$H171,$I171,$J171)=""</formula>
    </cfRule>
    <cfRule type="expression" priority="387" aboveAverage="0" equalAverage="0" bottom="0" percent="0" rank="0" text="" dxfId="0">
      <formula>CONCATENATE($C171,$D171,$F171,$G171,$H171,$I171,$J171)=""</formula>
    </cfRule>
    <cfRule type="expression" priority="388" aboveAverage="0" equalAverage="0" bottom="0" percent="0" rank="0" text="" dxfId="0">
      <formula>CONCATENATE($D171,$F171,$G171,$H171,$I171)=""</formula>
    </cfRule>
  </conditionalFormatting>
  <conditionalFormatting sqref="H171:H174">
    <cfRule type="expression" priority="389" aboveAverage="0" equalAverage="0" bottom="0" percent="0" rank="0" text="" dxfId="0">
      <formula>CONCATENATE($C171,$D171,$E171,$F171,$G171,$H171,$I171,$J171)=""</formula>
    </cfRule>
    <cfRule type="expression" priority="390" aboveAverage="0" equalAverage="0" bottom="0" percent="0" rank="0" text="" dxfId="0">
      <formula>CONCATENATE($C171,$D171,$F171,$G171,$H171,$I171,$J171)=""</formula>
    </cfRule>
    <cfRule type="expression" priority="391" aboveAverage="0" equalAverage="0" bottom="0" percent="0" rank="0" text="" dxfId="0">
      <formula>CONCATENATE($D171,$F171,$G171,$H171,$I171)=""</formula>
    </cfRule>
  </conditionalFormatting>
  <conditionalFormatting sqref="C162:C168">
    <cfRule type="expression" priority="392" aboveAverage="0" equalAverage="0" bottom="0" percent="0" rank="0" text="" dxfId="0">
      <formula>CONCATENATE($C162,$D162,$E162,$F162,$G162,$H162,$I162,$J162)=""</formula>
    </cfRule>
    <cfRule type="expression" priority="393" aboveAverage="0" equalAverage="0" bottom="0" percent="0" rank="0" text="" dxfId="0">
      <formula>CONCATENATE($C162,$D162,$F162,$G162,$H162,$I162,$J162)=""</formula>
    </cfRule>
    <cfRule type="expression" priority="394" aboveAverage="0" equalAverage="0" bottom="0" percent="0" rank="0" text="" dxfId="0">
      <formula>CONCATENATE($D162,$F162,$G162,$H162,$I162)=""</formula>
    </cfRule>
  </conditionalFormatting>
  <conditionalFormatting sqref="D162:D168">
    <cfRule type="expression" priority="395" aboveAverage="0" equalAverage="0" bottom="0" percent="0" rank="0" text="" dxfId="0">
      <formula>CONCATENATE($C162,$D162,$E162,$F162,$G162,$H162,$I162,$J162)=""</formula>
    </cfRule>
    <cfRule type="expression" priority="396" aboveAverage="0" equalAverage="0" bottom="0" percent="0" rank="0" text="" dxfId="0">
      <formula>CONCATENATE($C162,$D162,$F162,$G162,$H162,$I162,$J162)=""</formula>
    </cfRule>
    <cfRule type="expression" priority="397" aboveAverage="0" equalAverage="0" bottom="0" percent="0" rank="0" text="" dxfId="0">
      <formula>CONCATENATE($D162,$F162,$G162,$H162,$I162)=""</formula>
    </cfRule>
  </conditionalFormatting>
  <conditionalFormatting sqref="G162:G168">
    <cfRule type="expression" priority="398" aboveAverage="0" equalAverage="0" bottom="0" percent="0" rank="0" text="" dxfId="0">
      <formula>CONCATENATE($C162,$D162,$E162,$F162,$G162,$H162,$I162,$J162)=""</formula>
    </cfRule>
    <cfRule type="expression" priority="399" aboveAverage="0" equalAverage="0" bottom="0" percent="0" rank="0" text="" dxfId="0">
      <formula>CONCATENATE($C162,$D162,$F162,$G162,$H162,$I162,$J162)=""</formula>
    </cfRule>
    <cfRule type="expression" priority="400" aboveAverage="0" equalAverage="0" bottom="0" percent="0" rank="0" text="" dxfId="0">
      <formula>CONCATENATE($D162,$F162,$G162,$H162,$I162)=""</formula>
    </cfRule>
  </conditionalFormatting>
  <conditionalFormatting sqref="E162:F168">
    <cfRule type="expression" priority="401" aboveAverage="0" equalAverage="0" bottom="0" percent="0" rank="0" text="" dxfId="0">
      <formula>CONCATENATE($C162,$D162,$E162,$F162,$G162,$H162,$I162,$J162)=""</formula>
    </cfRule>
    <cfRule type="expression" priority="402" aboveAverage="0" equalAverage="0" bottom="0" percent="0" rank="0" text="" dxfId="0">
      <formula>CONCATENATE($C162,$D162,$F162,$G162,$H162,$I162,$J162)=""</formula>
    </cfRule>
    <cfRule type="expression" priority="403" aboveAverage="0" equalAverage="0" bottom="0" percent="0" rank="0" text="" dxfId="0">
      <formula>CONCATENATE($D162,$F162,$G162,$H162,$I162)=""</formula>
    </cfRule>
  </conditionalFormatting>
  <conditionalFormatting sqref="I162:J168">
    <cfRule type="expression" priority="404" aboveAverage="0" equalAverage="0" bottom="0" percent="0" rank="0" text="" dxfId="0">
      <formula>CONCATENATE($C162,$D162,$E162,$F162,$G162,$H162,$I162,$J162)=""</formula>
    </cfRule>
    <cfRule type="expression" priority="405" aboveAverage="0" equalAverage="0" bottom="0" percent="0" rank="0" text="" dxfId="0">
      <formula>CONCATENATE($C162,$D162,$F162,$G162,$H162,$I162,$J162)=""</formula>
    </cfRule>
    <cfRule type="expression" priority="406" aboveAverage="0" equalAverage="0" bottom="0" percent="0" rank="0" text="" dxfId="0">
      <formula>CONCATENATE($D162,$F162,$G162,$H162,$I162)=""</formula>
    </cfRule>
  </conditionalFormatting>
  <conditionalFormatting sqref="H162:H168">
    <cfRule type="expression" priority="407" aboveAverage="0" equalAverage="0" bottom="0" percent="0" rank="0" text="" dxfId="0">
      <formula>CONCATENATE($C162,$D162,$E162,$F162,$G162,$H162,$I162,$J162)=""</formula>
    </cfRule>
    <cfRule type="expression" priority="408" aboveAverage="0" equalAverage="0" bottom="0" percent="0" rank="0" text="" dxfId="0">
      <formula>CONCATENATE($C162,$D162,$F162,$G162,$H162,$I162,$J162)=""</formula>
    </cfRule>
    <cfRule type="expression" priority="409" aboveAverage="0" equalAverage="0" bottom="0" percent="0" rank="0" text="" dxfId="0">
      <formula>CONCATENATE($D162,$F162,$G162,$H162,$I162)=""</formula>
    </cfRule>
  </conditionalFormatting>
  <conditionalFormatting sqref="C131:C144">
    <cfRule type="expression" priority="410" aboveAverage="0" equalAverage="0" bottom="0" percent="0" rank="0" text="" dxfId="0">
      <formula>CONCATENATE($C131,$D131,$E131,$F131,$G131,$H131,$I131,$J131)=""</formula>
    </cfRule>
    <cfRule type="expression" priority="411" aboveAverage="0" equalAverage="0" bottom="0" percent="0" rank="0" text="" dxfId="0">
      <formula>CONCATENATE($C131,$D131,$F131,$G131,$H131,$I131,$J131)=""</formula>
    </cfRule>
    <cfRule type="expression" priority="412" aboveAverage="0" equalAverage="0" bottom="0" percent="0" rank="0" text="" dxfId="0">
      <formula>CONCATENATE($D131,$F131,$G131,$H131,$I131)=""</formula>
    </cfRule>
  </conditionalFormatting>
  <conditionalFormatting sqref="D131:D144">
    <cfRule type="expression" priority="413" aboveAverage="0" equalAverage="0" bottom="0" percent="0" rank="0" text="" dxfId="0">
      <formula>CONCATENATE($C131,$D131,$E131,$F131,$G131,$H131,$I131,$J131)=""</formula>
    </cfRule>
    <cfRule type="expression" priority="414" aboveAverage="0" equalAverage="0" bottom="0" percent="0" rank="0" text="" dxfId="0">
      <formula>CONCATENATE($C131,$D131,$F131,$G131,$H131,$I131,$J131)=""</formula>
    </cfRule>
    <cfRule type="expression" priority="415" aboveAverage="0" equalAverage="0" bottom="0" percent="0" rank="0" text="" dxfId="0">
      <formula>CONCATENATE($D131,$F131,$G131,$H131,$I131)=""</formula>
    </cfRule>
  </conditionalFormatting>
  <conditionalFormatting sqref="G131:G144">
    <cfRule type="expression" priority="416" aboveAverage="0" equalAverage="0" bottom="0" percent="0" rank="0" text="" dxfId="0">
      <formula>CONCATENATE($C131,$D131,$E131,$F131,$G131,$H131,$I131,$J131)=""</formula>
    </cfRule>
    <cfRule type="expression" priority="417" aboveAverage="0" equalAverage="0" bottom="0" percent="0" rank="0" text="" dxfId="0">
      <formula>CONCATENATE($C131,$D131,$F131,$G131,$H131,$I131,$J131)=""</formula>
    </cfRule>
    <cfRule type="expression" priority="418" aboveAverage="0" equalAverage="0" bottom="0" percent="0" rank="0" text="" dxfId="0">
      <formula>CONCATENATE($D131,$F131,$G131,$H131,$I131)=""</formula>
    </cfRule>
  </conditionalFormatting>
  <conditionalFormatting sqref="E131:F144">
    <cfRule type="expression" priority="419" aboveAverage="0" equalAverage="0" bottom="0" percent="0" rank="0" text="" dxfId="0">
      <formula>CONCATENATE($C131,$D131,$E131,$F131,$G131,$H131,$I131,$J131)=""</formula>
    </cfRule>
    <cfRule type="expression" priority="420" aboveAverage="0" equalAverage="0" bottom="0" percent="0" rank="0" text="" dxfId="0">
      <formula>CONCATENATE($C131,$D131,$F131,$G131,$H131,$I131,$J131)=""</formula>
    </cfRule>
    <cfRule type="expression" priority="421" aboveAverage="0" equalAverage="0" bottom="0" percent="0" rank="0" text="" dxfId="0">
      <formula>CONCATENATE($D131,$F131,$G131,$H131,$I131)=""</formula>
    </cfRule>
  </conditionalFormatting>
  <conditionalFormatting sqref="I131:J144">
    <cfRule type="expression" priority="422" aboveAverage="0" equalAverage="0" bottom="0" percent="0" rank="0" text="" dxfId="0">
      <formula>CONCATENATE($C131,$D131,$E131,$F131,$G131,$H131,$I131,$J131)=""</formula>
    </cfRule>
    <cfRule type="expression" priority="423" aboveAverage="0" equalAverage="0" bottom="0" percent="0" rank="0" text="" dxfId="0">
      <formula>CONCATENATE($C131,$D131,$F131,$G131,$H131,$I131,$J131)=""</formula>
    </cfRule>
    <cfRule type="expression" priority="424" aboveAverage="0" equalAverage="0" bottom="0" percent="0" rank="0" text="" dxfId="0">
      <formula>CONCATENATE($D131,$F131,$G131,$H131,$I131)=""</formula>
    </cfRule>
  </conditionalFormatting>
  <conditionalFormatting sqref="H131:H144">
    <cfRule type="expression" priority="425" aboveAverage="0" equalAverage="0" bottom="0" percent="0" rank="0" text="" dxfId="0">
      <formula>CONCATENATE($C131,$D131,$E131,$F131,$G131,$H131,$I131,$J131)=""</formula>
    </cfRule>
    <cfRule type="expression" priority="426" aboveAverage="0" equalAverage="0" bottom="0" percent="0" rank="0" text="" dxfId="0">
      <formula>CONCATENATE($C131,$D131,$F131,$G131,$H131,$I131,$J131)=""</formula>
    </cfRule>
    <cfRule type="expression" priority="427" aboveAverage="0" equalAverage="0" bottom="0" percent="0" rank="0" text="" dxfId="0">
      <formula>CONCATENATE($D131,$F131,$G131,$H131,$I131)=""</formula>
    </cfRule>
  </conditionalFormatting>
  <conditionalFormatting sqref="C123:C128">
    <cfRule type="expression" priority="428" aboveAverage="0" equalAverage="0" bottom="0" percent="0" rank="0" text="" dxfId="0">
      <formula>CONCATENATE($C123,$D123,$E123,$F123,$G123,$H123,$I123,$J123)=""</formula>
    </cfRule>
    <cfRule type="expression" priority="429" aboveAverage="0" equalAverage="0" bottom="0" percent="0" rank="0" text="" dxfId="0">
      <formula>CONCATENATE($C123,$D123,$F123,$G123,$H123,$I123,$J123)=""</formula>
    </cfRule>
    <cfRule type="expression" priority="430" aboveAverage="0" equalAverage="0" bottom="0" percent="0" rank="0" text="" dxfId="0">
      <formula>CONCATENATE($D123,$F123,$G123,$H123,$I123)=""</formula>
    </cfRule>
  </conditionalFormatting>
  <conditionalFormatting sqref="D123:D128">
    <cfRule type="expression" priority="431" aboveAverage="0" equalAverage="0" bottom="0" percent="0" rank="0" text="" dxfId="0">
      <formula>CONCATENATE($C123,$D123,$E123,$F123,$G123,$H123,$I123,$J123)=""</formula>
    </cfRule>
    <cfRule type="expression" priority="432" aboveAverage="0" equalAverage="0" bottom="0" percent="0" rank="0" text="" dxfId="0">
      <formula>CONCATENATE($C123,$D123,$F123,$G123,$H123,$I123,$J123)=""</formula>
    </cfRule>
    <cfRule type="expression" priority="433" aboveAverage="0" equalAverage="0" bottom="0" percent="0" rank="0" text="" dxfId="0">
      <formula>CONCATENATE($D123,$F123,$G123,$H123,$I123)=""</formula>
    </cfRule>
  </conditionalFormatting>
  <conditionalFormatting sqref="G123:G128">
    <cfRule type="expression" priority="434" aboveAverage="0" equalAverage="0" bottom="0" percent="0" rank="0" text="" dxfId="0">
      <formula>CONCATENATE($C123,$D123,$E123,$F123,$G123,$H123,$I123,$J123)=""</formula>
    </cfRule>
    <cfRule type="expression" priority="435" aboveAverage="0" equalAverage="0" bottom="0" percent="0" rank="0" text="" dxfId="0">
      <formula>CONCATENATE($C123,$D123,$F123,$G123,$H123,$I123,$J123)=""</formula>
    </cfRule>
    <cfRule type="expression" priority="436" aboveAverage="0" equalAverage="0" bottom="0" percent="0" rank="0" text="" dxfId="0">
      <formula>CONCATENATE($D123,$F123,$G123,$H123,$I123)=""</formula>
    </cfRule>
  </conditionalFormatting>
  <conditionalFormatting sqref="E123:F128">
    <cfRule type="expression" priority="437" aboveAverage="0" equalAverage="0" bottom="0" percent="0" rank="0" text="" dxfId="0">
      <formula>CONCATENATE($C123,$D123,$E123,$F123,$G123,$H123,$I123,$J123)=""</formula>
    </cfRule>
    <cfRule type="expression" priority="438" aboveAverage="0" equalAverage="0" bottom="0" percent="0" rank="0" text="" dxfId="0">
      <formula>CONCATENATE($C123,$D123,$F123,$G123,$H123,$I123,$J123)=""</formula>
    </cfRule>
    <cfRule type="expression" priority="439" aboveAverage="0" equalAverage="0" bottom="0" percent="0" rank="0" text="" dxfId="0">
      <formula>CONCATENATE($D123,$F123,$G123,$H123,$I123)=""</formula>
    </cfRule>
  </conditionalFormatting>
  <conditionalFormatting sqref="I123:J128">
    <cfRule type="expression" priority="440" aboveAverage="0" equalAverage="0" bottom="0" percent="0" rank="0" text="" dxfId="0">
      <formula>CONCATENATE($C123,$D123,$E123,$F123,$G123,$H123,$I123,$J123)=""</formula>
    </cfRule>
    <cfRule type="expression" priority="441" aboveAverage="0" equalAverage="0" bottom="0" percent="0" rank="0" text="" dxfId="0">
      <formula>CONCATENATE($C123,$D123,$F123,$G123,$H123,$I123,$J123)=""</formula>
    </cfRule>
    <cfRule type="expression" priority="442" aboveAverage="0" equalAverage="0" bottom="0" percent="0" rank="0" text="" dxfId="0">
      <formula>CONCATENATE($D123,$F123,$G123,$H123,$I123)=""</formula>
    </cfRule>
  </conditionalFormatting>
  <conditionalFormatting sqref="H123:H128">
    <cfRule type="expression" priority="443" aboveAverage="0" equalAverage="0" bottom="0" percent="0" rank="0" text="" dxfId="0">
      <formula>CONCATENATE($C123,$D123,$E123,$F123,$G123,$H123,$I123,$J123)=""</formula>
    </cfRule>
    <cfRule type="expression" priority="444" aboveAverage="0" equalAverage="0" bottom="0" percent="0" rank="0" text="" dxfId="0">
      <formula>CONCATENATE($C123,$D123,$F123,$G123,$H123,$I123,$J123)=""</formula>
    </cfRule>
    <cfRule type="expression" priority="445" aboveAverage="0" equalAverage="0" bottom="0" percent="0" rank="0" text="" dxfId="0">
      <formula>CONCATENATE($D123,$F123,$G123,$H123,$I123)=""</formula>
    </cfRule>
  </conditionalFormatting>
  <conditionalFormatting sqref="C121">
    <cfRule type="expression" priority="446" aboveAverage="0" equalAverage="0" bottom="0" percent="0" rank="0" text="" dxfId="0">
      <formula>CONCATENATE($C121,$D121,$E121,$F121,$G121,$H121,$I121,$J121)=""</formula>
    </cfRule>
    <cfRule type="expression" priority="447" aboveAverage="0" equalAverage="0" bottom="0" percent="0" rank="0" text="" dxfId="0">
      <formula>CONCATENATE($C121,$D121,$F121,$G121,$H121,$I121,$J121)=""</formula>
    </cfRule>
    <cfRule type="expression" priority="448" aboveAverage="0" equalAverage="0" bottom="0" percent="0" rank="0" text="" dxfId="0">
      <formula>CONCATENATE($D121,$F121,$G121,$H121,$I121)=""</formula>
    </cfRule>
  </conditionalFormatting>
  <conditionalFormatting sqref="D121">
    <cfRule type="expression" priority="449" aboveAverage="0" equalAverage="0" bottom="0" percent="0" rank="0" text="" dxfId="0">
      <formula>CONCATENATE($C121,$D121,$E121,$F121,$G121,$H121,$I121,$J121)=""</formula>
    </cfRule>
    <cfRule type="expression" priority="450" aboveAverage="0" equalAverage="0" bottom="0" percent="0" rank="0" text="" dxfId="0">
      <formula>CONCATENATE($C121,$D121,$F121,$G121,$H121,$I121,$J121)=""</formula>
    </cfRule>
    <cfRule type="expression" priority="451" aboveAverage="0" equalAverage="0" bottom="0" percent="0" rank="0" text="" dxfId="0">
      <formula>CONCATENATE($D121,$F121,$G121,$H121,$I121)=""</formula>
    </cfRule>
  </conditionalFormatting>
  <conditionalFormatting sqref="G121">
    <cfRule type="expression" priority="452" aboveAverage="0" equalAverage="0" bottom="0" percent="0" rank="0" text="" dxfId="0">
      <formula>CONCATENATE($C121,$D121,$E121,$F121,$G121,$H121,$I121,$J121)=""</formula>
    </cfRule>
    <cfRule type="expression" priority="453" aboveAverage="0" equalAverage="0" bottom="0" percent="0" rank="0" text="" dxfId="0">
      <formula>CONCATENATE($C121,$D121,$F121,$G121,$H121,$I121,$J121)=""</formula>
    </cfRule>
    <cfRule type="expression" priority="454" aboveAverage="0" equalAverage="0" bottom="0" percent="0" rank="0" text="" dxfId="0">
      <formula>CONCATENATE($D121,$F121,$G121,$H121,$I121)=""</formula>
    </cfRule>
  </conditionalFormatting>
  <conditionalFormatting sqref="E121:F121">
    <cfRule type="expression" priority="455" aboveAverage="0" equalAverage="0" bottom="0" percent="0" rank="0" text="" dxfId="0">
      <formula>CONCATENATE($C121,$D121,$E121,$F121,$G121,$H121,$I121,$J121)=""</formula>
    </cfRule>
    <cfRule type="expression" priority="456" aboveAverage="0" equalAverage="0" bottom="0" percent="0" rank="0" text="" dxfId="0">
      <formula>CONCATENATE($C121,$D121,$F121,$G121,$H121,$I121,$J121)=""</formula>
    </cfRule>
    <cfRule type="expression" priority="457" aboveAverage="0" equalAverage="0" bottom="0" percent="0" rank="0" text="" dxfId="0">
      <formula>CONCATENATE($D121,$F121,$G121,$H121,$I121)=""</formula>
    </cfRule>
  </conditionalFormatting>
  <conditionalFormatting sqref="I121:J121">
    <cfRule type="expression" priority="458" aboveAverage="0" equalAverage="0" bottom="0" percent="0" rank="0" text="" dxfId="0">
      <formula>CONCATENATE($C121,$D121,$E121,$F121,$G121,$H121,$I121,$J121)=""</formula>
    </cfRule>
    <cfRule type="expression" priority="459" aboveAverage="0" equalAverage="0" bottom="0" percent="0" rank="0" text="" dxfId="0">
      <formula>CONCATENATE($C121,$D121,$F121,$G121,$H121,$I121,$J121)=""</formula>
    </cfRule>
    <cfRule type="expression" priority="460" aboveAverage="0" equalAverage="0" bottom="0" percent="0" rank="0" text="" dxfId="0">
      <formula>CONCATENATE($D121,$F121,$G121,$H121,$I121)=""</formula>
    </cfRule>
  </conditionalFormatting>
  <conditionalFormatting sqref="H121">
    <cfRule type="expression" priority="461" aboveAverage="0" equalAverage="0" bottom="0" percent="0" rank="0" text="" dxfId="0">
      <formula>CONCATENATE($C121,$D121,$E121,$F121,$G121,$H121,$I121,$J121)=""</formula>
    </cfRule>
    <cfRule type="expression" priority="462" aboveAverage="0" equalAverage="0" bottom="0" percent="0" rank="0" text="" dxfId="0">
      <formula>CONCATENATE($C121,$D121,$F121,$G121,$H121,$I121,$J121)=""</formula>
    </cfRule>
    <cfRule type="expression" priority="463" aboveAverage="0" equalAverage="0" bottom="0" percent="0" rank="0" text="" dxfId="0">
      <formula>CONCATENATE($D121,$F121,$G121,$H121,$I121)=""</formula>
    </cfRule>
  </conditionalFormatting>
  <conditionalFormatting sqref="C113:C117">
    <cfRule type="expression" priority="464" aboveAverage="0" equalAverage="0" bottom="0" percent="0" rank="0" text="" dxfId="0">
      <formula>CONCATENATE($C113,$D113,$E113,$F113,$G113,$H113,$I113,$J113)=""</formula>
    </cfRule>
    <cfRule type="expression" priority="465" aboveAverage="0" equalAverage="0" bottom="0" percent="0" rank="0" text="" dxfId="0">
      <formula>CONCATENATE($C113,$D113,$F113,$G113,$H113,$I113,$J113)=""</formula>
    </cfRule>
    <cfRule type="expression" priority="466" aboveAverage="0" equalAverage="0" bottom="0" percent="0" rank="0" text="" dxfId="0">
      <formula>CONCATENATE($D113,$F113,$G113,$H113,$I113)=""</formula>
    </cfRule>
  </conditionalFormatting>
  <conditionalFormatting sqref="D113:D117">
    <cfRule type="expression" priority="467" aboveAverage="0" equalAverage="0" bottom="0" percent="0" rank="0" text="" dxfId="0">
      <formula>CONCATENATE($C113,$D113,$E113,$F113,$G113,$H113,$I113,$J113)=""</formula>
    </cfRule>
    <cfRule type="expression" priority="468" aboveAverage="0" equalAverage="0" bottom="0" percent="0" rank="0" text="" dxfId="0">
      <formula>CONCATENATE($C113,$D113,$F113,$G113,$H113,$I113,$J113)=""</formula>
    </cfRule>
    <cfRule type="expression" priority="469" aboveAverage="0" equalAverage="0" bottom="0" percent="0" rank="0" text="" dxfId="0">
      <formula>CONCATENATE($D113,$F113,$G113,$H113,$I113)=""</formula>
    </cfRule>
  </conditionalFormatting>
  <conditionalFormatting sqref="G113:G117">
    <cfRule type="expression" priority="470" aboveAverage="0" equalAverage="0" bottom="0" percent="0" rank="0" text="" dxfId="0">
      <formula>CONCATENATE($C113,$D113,$E113,$F113,$G113,$H113,$I113,$J113)=""</formula>
    </cfRule>
    <cfRule type="expression" priority="471" aboveAverage="0" equalAverage="0" bottom="0" percent="0" rank="0" text="" dxfId="0">
      <formula>CONCATENATE($C113,$D113,$F113,$G113,$H113,$I113,$J113)=""</formula>
    </cfRule>
    <cfRule type="expression" priority="472" aboveAverage="0" equalAverage="0" bottom="0" percent="0" rank="0" text="" dxfId="0">
      <formula>CONCATENATE($D113,$F113,$G113,$H113,$I113)=""</formula>
    </cfRule>
  </conditionalFormatting>
  <conditionalFormatting sqref="E113:F117">
    <cfRule type="expression" priority="473" aboveAverage="0" equalAverage="0" bottom="0" percent="0" rank="0" text="" dxfId="0">
      <formula>CONCATENATE($C113,$D113,$E113,$F113,$G113,$H113,$I113,$J113)=""</formula>
    </cfRule>
    <cfRule type="expression" priority="474" aboveAverage="0" equalAverage="0" bottom="0" percent="0" rank="0" text="" dxfId="0">
      <formula>CONCATENATE($C113,$D113,$F113,$G113,$H113,$I113,$J113)=""</formula>
    </cfRule>
    <cfRule type="expression" priority="475" aboveAverage="0" equalAverage="0" bottom="0" percent="0" rank="0" text="" dxfId="0">
      <formula>CONCATENATE($D113,$F113,$G113,$H113,$I113)=""</formula>
    </cfRule>
  </conditionalFormatting>
  <conditionalFormatting sqref="I113:J117">
    <cfRule type="expression" priority="476" aboveAverage="0" equalAverage="0" bottom="0" percent="0" rank="0" text="" dxfId="0">
      <formula>CONCATENATE($C113,$D113,$E113,$F113,$G113,$H113,$I113,$J113)=""</formula>
    </cfRule>
    <cfRule type="expression" priority="477" aboveAverage="0" equalAverage="0" bottom="0" percent="0" rank="0" text="" dxfId="0">
      <formula>CONCATENATE($C113,$D113,$F113,$G113,$H113,$I113,$J113)=""</formula>
    </cfRule>
    <cfRule type="expression" priority="478" aboveAverage="0" equalAverage="0" bottom="0" percent="0" rank="0" text="" dxfId="0">
      <formula>CONCATENATE($D113,$F113,$G113,$H113,$I113)=""</formula>
    </cfRule>
  </conditionalFormatting>
  <conditionalFormatting sqref="H113:H117">
    <cfRule type="expression" priority="479" aboveAverage="0" equalAverage="0" bottom="0" percent="0" rank="0" text="" dxfId="0">
      <formula>CONCATENATE($C113,$D113,$E113,$F113,$G113,$H113,$I113,$J113)=""</formula>
    </cfRule>
    <cfRule type="expression" priority="480" aboveAverage="0" equalAverage="0" bottom="0" percent="0" rank="0" text="" dxfId="0">
      <formula>CONCATENATE($C113,$D113,$F113,$G113,$H113,$I113,$J113)=""</formula>
    </cfRule>
    <cfRule type="expression" priority="481" aboveAverage="0" equalAverage="0" bottom="0" percent="0" rank="0" text="" dxfId="0">
      <formula>CONCATENATE($D113,$F113,$G113,$H113,$I113)=""</formula>
    </cfRule>
  </conditionalFormatting>
  <conditionalFormatting sqref="C104:C111">
    <cfRule type="expression" priority="482" aboveAverage="0" equalAverage="0" bottom="0" percent="0" rank="0" text="" dxfId="0">
      <formula>CONCATENATE($C104,$D104,$E104,$F104,$G104,$H104,$I104,$J104)=""</formula>
    </cfRule>
    <cfRule type="expression" priority="483" aboveAverage="0" equalAverage="0" bottom="0" percent="0" rank="0" text="" dxfId="0">
      <formula>CONCATENATE($C104,$D104,$F104,$G104,$H104,$I104,$J104)=""</formula>
    </cfRule>
    <cfRule type="expression" priority="484" aboveAverage="0" equalAverage="0" bottom="0" percent="0" rank="0" text="" dxfId="0">
      <formula>CONCATENATE($D104,$F104,$G104,$H104,$I104)=""</formula>
    </cfRule>
  </conditionalFormatting>
  <conditionalFormatting sqref="D104:D111">
    <cfRule type="expression" priority="485" aboveAverage="0" equalAverage="0" bottom="0" percent="0" rank="0" text="" dxfId="0">
      <formula>CONCATENATE($C104,$D104,$E104,$F104,$G104,$H104,$I104,$J104)=""</formula>
    </cfRule>
    <cfRule type="expression" priority="486" aboveAverage="0" equalAverage="0" bottom="0" percent="0" rank="0" text="" dxfId="0">
      <formula>CONCATENATE($C104,$D104,$F104,$G104,$H104,$I104,$J104)=""</formula>
    </cfRule>
    <cfRule type="expression" priority="487" aboveAverage="0" equalAverage="0" bottom="0" percent="0" rank="0" text="" dxfId="0">
      <formula>CONCATENATE($D104,$F104,$G104,$H104,$I104)=""</formula>
    </cfRule>
  </conditionalFormatting>
  <conditionalFormatting sqref="G104:G111">
    <cfRule type="expression" priority="488" aboveAverage="0" equalAverage="0" bottom="0" percent="0" rank="0" text="" dxfId="0">
      <formula>CONCATENATE($C104,$D104,$E104,$F104,$G104,$H104,$I104,$J104)=""</formula>
    </cfRule>
    <cfRule type="expression" priority="489" aboveAverage="0" equalAverage="0" bottom="0" percent="0" rank="0" text="" dxfId="0">
      <formula>CONCATENATE($C104,$D104,$F104,$G104,$H104,$I104,$J104)=""</formula>
    </cfRule>
    <cfRule type="expression" priority="490" aboveAverage="0" equalAverage="0" bottom="0" percent="0" rank="0" text="" dxfId="0">
      <formula>CONCATENATE($D104,$F104,$G104,$H104,$I104)=""</formula>
    </cfRule>
  </conditionalFormatting>
  <conditionalFormatting sqref="E104:F111">
    <cfRule type="expression" priority="491" aboveAverage="0" equalAverage="0" bottom="0" percent="0" rank="0" text="" dxfId="0">
      <formula>CONCATENATE($C104,$D104,$E104,$F104,$G104,$H104,$I104,$J104)=""</formula>
    </cfRule>
    <cfRule type="expression" priority="492" aboveAverage="0" equalAverage="0" bottom="0" percent="0" rank="0" text="" dxfId="0">
      <formula>CONCATENATE($C104,$D104,$F104,$G104,$H104,$I104,$J104)=""</formula>
    </cfRule>
    <cfRule type="expression" priority="493" aboveAverage="0" equalAverage="0" bottom="0" percent="0" rank="0" text="" dxfId="0">
      <formula>CONCATENATE($D104,$F104,$G104,$H104,$I104)=""</formula>
    </cfRule>
  </conditionalFormatting>
  <conditionalFormatting sqref="I104:J111">
    <cfRule type="expression" priority="494" aboveAverage="0" equalAverage="0" bottom="0" percent="0" rank="0" text="" dxfId="0">
      <formula>CONCATENATE($C104,$D104,$E104,$F104,$G104,$H104,$I104,$J104)=""</formula>
    </cfRule>
    <cfRule type="expression" priority="495" aboveAverage="0" equalAverage="0" bottom="0" percent="0" rank="0" text="" dxfId="0">
      <formula>CONCATENATE($C104,$D104,$F104,$G104,$H104,$I104,$J104)=""</formula>
    </cfRule>
    <cfRule type="expression" priority="496" aboveAverage="0" equalAverage="0" bottom="0" percent="0" rank="0" text="" dxfId="0">
      <formula>CONCATENATE($D104,$F104,$G104,$H104,$I104)=""</formula>
    </cfRule>
  </conditionalFormatting>
  <conditionalFormatting sqref="H104:H111">
    <cfRule type="expression" priority="497" aboveAverage="0" equalAverage="0" bottom="0" percent="0" rank="0" text="" dxfId="0">
      <formula>CONCATENATE($C104,$D104,$E104,$F104,$G104,$H104,$I104,$J104)=""</formula>
    </cfRule>
    <cfRule type="expression" priority="498" aboveAverage="0" equalAverage="0" bottom="0" percent="0" rank="0" text="" dxfId="0">
      <formula>CONCATENATE($C104,$D104,$F104,$G104,$H104,$I104,$J104)=""</formula>
    </cfRule>
    <cfRule type="expression" priority="499" aboveAverage="0" equalAverage="0" bottom="0" percent="0" rank="0" text="" dxfId="0">
      <formula>CONCATENATE($D104,$F104,$G104,$H104,$I104)=""</formula>
    </cfRule>
  </conditionalFormatting>
  <conditionalFormatting sqref="C95:C102">
    <cfRule type="expression" priority="500" aboveAverage="0" equalAverage="0" bottom="0" percent="0" rank="0" text="" dxfId="0">
      <formula>CONCATENATE($C95,$D95,$E95,$F95,$G95,$H95,$I95,$J95)=""</formula>
    </cfRule>
    <cfRule type="expression" priority="501" aboveAverage="0" equalAverage="0" bottom="0" percent="0" rank="0" text="" dxfId="0">
      <formula>CONCATENATE($C95,$D95,$F95,$G95,$H95,$I95,$J95)=""</formula>
    </cfRule>
    <cfRule type="expression" priority="502" aboveAverage="0" equalAverage="0" bottom="0" percent="0" rank="0" text="" dxfId="0">
      <formula>CONCATENATE($D95,$F95,$G95,$H95,$I95)=""</formula>
    </cfRule>
  </conditionalFormatting>
  <conditionalFormatting sqref="D95:D102">
    <cfRule type="expression" priority="503" aboveAverage="0" equalAverage="0" bottom="0" percent="0" rank="0" text="" dxfId="0">
      <formula>CONCATENATE($C95,$D95,$E95,$F95,$G95,$H95,$I95,$J95)=""</formula>
    </cfRule>
    <cfRule type="expression" priority="504" aboveAverage="0" equalAverage="0" bottom="0" percent="0" rank="0" text="" dxfId="0">
      <formula>CONCATENATE($C95,$D95,$F95,$G95,$H95,$I95,$J95)=""</formula>
    </cfRule>
    <cfRule type="expression" priority="505" aboveAverage="0" equalAverage="0" bottom="0" percent="0" rank="0" text="" dxfId="0">
      <formula>CONCATENATE($D95,$F95,$G95,$H95,$I95)=""</formula>
    </cfRule>
  </conditionalFormatting>
  <conditionalFormatting sqref="G95:G102">
    <cfRule type="expression" priority="506" aboveAverage="0" equalAverage="0" bottom="0" percent="0" rank="0" text="" dxfId="0">
      <formula>CONCATENATE($C95,$D95,$E95,$F95,$G95,$H95,$I95,$J95)=""</formula>
    </cfRule>
    <cfRule type="expression" priority="507" aboveAverage="0" equalAverage="0" bottom="0" percent="0" rank="0" text="" dxfId="0">
      <formula>CONCATENATE($C95,$D95,$F95,$G95,$H95,$I95,$J95)=""</formula>
    </cfRule>
    <cfRule type="expression" priority="508" aboveAverage="0" equalAverage="0" bottom="0" percent="0" rank="0" text="" dxfId="0">
      <formula>CONCATENATE($D95,$F95,$G95,$H95,$I95)=""</formula>
    </cfRule>
  </conditionalFormatting>
  <conditionalFormatting sqref="E95:F102">
    <cfRule type="expression" priority="509" aboveAverage="0" equalAverage="0" bottom="0" percent="0" rank="0" text="" dxfId="0">
      <formula>CONCATENATE($C95,$D95,$E95,$F95,$G95,$H95,$I95,$J95)=""</formula>
    </cfRule>
    <cfRule type="expression" priority="510" aboveAverage="0" equalAverage="0" bottom="0" percent="0" rank="0" text="" dxfId="0">
      <formula>CONCATENATE($C95,$D95,$F95,$G95,$H95,$I95,$J95)=""</formula>
    </cfRule>
    <cfRule type="expression" priority="511" aboveAverage="0" equalAverage="0" bottom="0" percent="0" rank="0" text="" dxfId="0">
      <formula>CONCATENATE($D95,$F95,$G95,$H95,$I95)=""</formula>
    </cfRule>
  </conditionalFormatting>
  <conditionalFormatting sqref="I95:J102">
    <cfRule type="expression" priority="512" aboveAverage="0" equalAverage="0" bottom="0" percent="0" rank="0" text="" dxfId="0">
      <formula>CONCATENATE($C95,$D95,$E95,$F95,$G95,$H95,$I95,$J95)=""</formula>
    </cfRule>
    <cfRule type="expression" priority="513" aboveAverage="0" equalAverage="0" bottom="0" percent="0" rank="0" text="" dxfId="0">
      <formula>CONCATENATE($C95,$D95,$F95,$G95,$H95,$I95,$J95)=""</formula>
    </cfRule>
    <cfRule type="expression" priority="514" aboveAverage="0" equalAverage="0" bottom="0" percent="0" rank="0" text="" dxfId="0">
      <formula>CONCATENATE($D95,$F95,$G95,$H95,$I95)=""</formula>
    </cfRule>
  </conditionalFormatting>
  <conditionalFormatting sqref="H95:H102">
    <cfRule type="expression" priority="515" aboveAverage="0" equalAverage="0" bottom="0" percent="0" rank="0" text="" dxfId="0">
      <formula>CONCATENATE($C95,$D95,$E95,$F95,$G95,$H95,$I95,$J95)=""</formula>
    </cfRule>
    <cfRule type="expression" priority="516" aboveAverage="0" equalAverage="0" bottom="0" percent="0" rank="0" text="" dxfId="0">
      <formula>CONCATENATE($C95,$D95,$F95,$G95,$H95,$I95,$J95)=""</formula>
    </cfRule>
    <cfRule type="expression" priority="517" aboveAverage="0" equalAverage="0" bottom="0" percent="0" rank="0" text="" dxfId="0">
      <formula>CONCATENATE($D95,$F95,$G95,$H95,$I95)=""</formula>
    </cfRule>
  </conditionalFormatting>
  <conditionalFormatting sqref="C90:C93">
    <cfRule type="expression" priority="518" aboveAverage="0" equalAverage="0" bottom="0" percent="0" rank="0" text="" dxfId="0">
      <formula>CONCATENATE($C90,$D90,$E90,$F90,$G90,$H90,$I90,$J90)=""</formula>
    </cfRule>
    <cfRule type="expression" priority="519" aboveAverage="0" equalAverage="0" bottom="0" percent="0" rank="0" text="" dxfId="0">
      <formula>CONCATENATE($C90,$D90,$F90,$G90,$H90,$I90,$J90)=""</formula>
    </cfRule>
    <cfRule type="expression" priority="520" aboveAverage="0" equalAverage="0" bottom="0" percent="0" rank="0" text="" dxfId="0">
      <formula>CONCATENATE($D90,$F90,$G90,$H90,$I90)=""</formula>
    </cfRule>
  </conditionalFormatting>
  <conditionalFormatting sqref="D90:D93">
    <cfRule type="expression" priority="521" aboveAverage="0" equalAverage="0" bottom="0" percent="0" rank="0" text="" dxfId="0">
      <formula>CONCATENATE($C90,$D90,$E90,$F90,$G90,$H90,$I90,$J90)=""</formula>
    </cfRule>
    <cfRule type="expression" priority="522" aboveAverage="0" equalAverage="0" bottom="0" percent="0" rank="0" text="" dxfId="0">
      <formula>CONCATENATE($C90,$D90,$F90,$G90,$H90,$I90,$J90)=""</formula>
    </cfRule>
    <cfRule type="expression" priority="523" aboveAverage="0" equalAverage="0" bottom="0" percent="0" rank="0" text="" dxfId="0">
      <formula>CONCATENATE($D90,$F90,$G90,$H90,$I90)=""</formula>
    </cfRule>
  </conditionalFormatting>
  <conditionalFormatting sqref="G90:G93">
    <cfRule type="expression" priority="524" aboveAverage="0" equalAverage="0" bottom="0" percent="0" rank="0" text="" dxfId="0">
      <formula>CONCATENATE($C90,$D90,$E90,$F90,$G90,$H90,$I90,$J90)=""</formula>
    </cfRule>
    <cfRule type="expression" priority="525" aboveAverage="0" equalAverage="0" bottom="0" percent="0" rank="0" text="" dxfId="0">
      <formula>CONCATENATE($C90,$D90,$F90,$G90,$H90,$I90,$J90)=""</formula>
    </cfRule>
    <cfRule type="expression" priority="526" aboveAverage="0" equalAverage="0" bottom="0" percent="0" rank="0" text="" dxfId="0">
      <formula>CONCATENATE($D90,$F90,$G90,$H90,$I90)=""</formula>
    </cfRule>
  </conditionalFormatting>
  <conditionalFormatting sqref="E90:F93">
    <cfRule type="expression" priority="527" aboveAverage="0" equalAverage="0" bottom="0" percent="0" rank="0" text="" dxfId="0">
      <formula>CONCATENATE($C90,$D90,$E90,$F90,$G90,$H90,$I90,$J90)=""</formula>
    </cfRule>
    <cfRule type="expression" priority="528" aboveAverage="0" equalAverage="0" bottom="0" percent="0" rank="0" text="" dxfId="0">
      <formula>CONCATENATE($C90,$D90,$F90,$G90,$H90,$I90,$J90)=""</formula>
    </cfRule>
    <cfRule type="expression" priority="529" aboveAverage="0" equalAverage="0" bottom="0" percent="0" rank="0" text="" dxfId="0">
      <formula>CONCATENATE($D90,$F90,$G90,$H90,$I90)=""</formula>
    </cfRule>
  </conditionalFormatting>
  <conditionalFormatting sqref="I90:J93">
    <cfRule type="expression" priority="530" aboveAverage="0" equalAverage="0" bottom="0" percent="0" rank="0" text="" dxfId="0">
      <formula>CONCATENATE($C90,$D90,$E90,$F90,$G90,$H90,$I90,$J90)=""</formula>
    </cfRule>
    <cfRule type="expression" priority="531" aboveAverage="0" equalAverage="0" bottom="0" percent="0" rank="0" text="" dxfId="0">
      <formula>CONCATENATE($C90,$D90,$F90,$G90,$H90,$I90,$J90)=""</formula>
    </cfRule>
    <cfRule type="expression" priority="532" aboveAverage="0" equalAverage="0" bottom="0" percent="0" rank="0" text="" dxfId="0">
      <formula>CONCATENATE($D90,$F90,$G90,$H90,$I90)=""</formula>
    </cfRule>
  </conditionalFormatting>
  <conditionalFormatting sqref="H90:H93">
    <cfRule type="expression" priority="533" aboveAverage="0" equalAverage="0" bottom="0" percent="0" rank="0" text="" dxfId="0">
      <formula>CONCATENATE($C90,$D90,$E90,$F90,$G90,$H90,$I90,$J90)=""</formula>
    </cfRule>
    <cfRule type="expression" priority="534" aboveAverage="0" equalAverage="0" bottom="0" percent="0" rank="0" text="" dxfId="0">
      <formula>CONCATENATE($C90,$D90,$F90,$G90,$H90,$I90,$J90)=""</formula>
    </cfRule>
    <cfRule type="expression" priority="535" aboveAverage="0" equalAverage="0" bottom="0" percent="0" rank="0" text="" dxfId="0">
      <formula>CONCATENATE($D90,$F90,$G90,$H90,$I90)=""</formula>
    </cfRule>
  </conditionalFormatting>
  <conditionalFormatting sqref="C85:C86">
    <cfRule type="expression" priority="536" aboveAverage="0" equalAverage="0" bottom="0" percent="0" rank="0" text="" dxfId="0">
      <formula>CONCATENATE($C85,$D85,$E85,$F85,$G85,$H85,$I85,$J85)=""</formula>
    </cfRule>
    <cfRule type="expression" priority="537" aboveAverage="0" equalAverage="0" bottom="0" percent="0" rank="0" text="" dxfId="0">
      <formula>CONCATENATE($C85,$D85,$F85,$G85,$H85,$I85,$J85)=""</formula>
    </cfRule>
    <cfRule type="expression" priority="538" aboveAverage="0" equalAverage="0" bottom="0" percent="0" rank="0" text="" dxfId="0">
      <formula>CONCATENATE($D85,$F85,$G85,$H85,$I85)=""</formula>
    </cfRule>
  </conditionalFormatting>
  <conditionalFormatting sqref="D85:D86">
    <cfRule type="expression" priority="539" aboveAverage="0" equalAverage="0" bottom="0" percent="0" rank="0" text="" dxfId="0">
      <formula>CONCATENATE($C85,$D85,$E85,$F85,$G85,$H85,$I85,$J85)=""</formula>
    </cfRule>
    <cfRule type="expression" priority="540" aboveAverage="0" equalAverage="0" bottom="0" percent="0" rank="0" text="" dxfId="0">
      <formula>CONCATENATE($C85,$D85,$F85,$G85,$H85,$I85,$J85)=""</formula>
    </cfRule>
    <cfRule type="expression" priority="541" aboveAverage="0" equalAverage="0" bottom="0" percent="0" rank="0" text="" dxfId="0">
      <formula>CONCATENATE($D85,$F85,$G85,$H85,$I85)=""</formula>
    </cfRule>
  </conditionalFormatting>
  <conditionalFormatting sqref="G85:G86">
    <cfRule type="expression" priority="542" aboveAverage="0" equalAverage="0" bottom="0" percent="0" rank="0" text="" dxfId="0">
      <formula>CONCATENATE($C85,$D85,$E85,$F85,$G85,$H85,$I85,$J85)=""</formula>
    </cfRule>
    <cfRule type="expression" priority="543" aboveAverage="0" equalAverage="0" bottom="0" percent="0" rank="0" text="" dxfId="0">
      <formula>CONCATENATE($C85,$D85,$F85,$G85,$H85,$I85,$J85)=""</formula>
    </cfRule>
    <cfRule type="expression" priority="544" aboveAverage="0" equalAverage="0" bottom="0" percent="0" rank="0" text="" dxfId="0">
      <formula>CONCATENATE($D85,$F85,$G85,$H85,$I85)=""</formula>
    </cfRule>
  </conditionalFormatting>
  <conditionalFormatting sqref="E85:F86">
    <cfRule type="expression" priority="545" aboveAverage="0" equalAverage="0" bottom="0" percent="0" rank="0" text="" dxfId="0">
      <formula>CONCATENATE($C85,$D85,$E85,$F85,$G85,$H85,$I85,$J85)=""</formula>
    </cfRule>
    <cfRule type="expression" priority="546" aboveAverage="0" equalAverage="0" bottom="0" percent="0" rank="0" text="" dxfId="0">
      <formula>CONCATENATE($C85,$D85,$F85,$G85,$H85,$I85,$J85)=""</formula>
    </cfRule>
    <cfRule type="expression" priority="547" aboveAverage="0" equalAverage="0" bottom="0" percent="0" rank="0" text="" dxfId="0">
      <formula>CONCATENATE($D85,$F85,$G85,$H85,$I85)=""</formula>
    </cfRule>
  </conditionalFormatting>
  <conditionalFormatting sqref="I85:J86">
    <cfRule type="expression" priority="548" aboveAverage="0" equalAverage="0" bottom="0" percent="0" rank="0" text="" dxfId="0">
      <formula>CONCATENATE($C85,$D85,$E85,$F85,$G85,$H85,$I85,$J85)=""</formula>
    </cfRule>
    <cfRule type="expression" priority="549" aboveAverage="0" equalAverage="0" bottom="0" percent="0" rank="0" text="" dxfId="0">
      <formula>CONCATENATE($C85,$D85,$F85,$G85,$H85,$I85,$J85)=""</formula>
    </cfRule>
    <cfRule type="expression" priority="550" aboveAverage="0" equalAverage="0" bottom="0" percent="0" rank="0" text="" dxfId="0">
      <formula>CONCATENATE($D85,$F85,$G85,$H85,$I85)=""</formula>
    </cfRule>
  </conditionalFormatting>
  <conditionalFormatting sqref="H85:H86">
    <cfRule type="expression" priority="551" aboveAverage="0" equalAverage="0" bottom="0" percent="0" rank="0" text="" dxfId="0">
      <formula>CONCATENATE($C85,$D85,$E85,$F85,$G85,$H85,$I85,$J85)=""</formula>
    </cfRule>
    <cfRule type="expression" priority="552" aboveAverage="0" equalAverage="0" bottom="0" percent="0" rank="0" text="" dxfId="0">
      <formula>CONCATENATE($C85,$D85,$F85,$G85,$H85,$I85,$J85)=""</formula>
    </cfRule>
    <cfRule type="expression" priority="553" aboveAverage="0" equalAverage="0" bottom="0" percent="0" rank="0" text="" dxfId="0">
      <formula>CONCATENATE($D85,$F85,$G85,$H85,$I85)=""</formula>
    </cfRule>
  </conditionalFormatting>
  <conditionalFormatting sqref="C82:C83">
    <cfRule type="expression" priority="554" aboveAverage="0" equalAverage="0" bottom="0" percent="0" rank="0" text="" dxfId="0">
      <formula>CONCATENATE($C82,$D82,$E82,$F82,$G82,$H82,$I82,$J82)=""</formula>
    </cfRule>
    <cfRule type="expression" priority="555" aboveAverage="0" equalAverage="0" bottom="0" percent="0" rank="0" text="" dxfId="0">
      <formula>CONCATENATE($C82,$D82,$F82,$G82,$H82,$I82,$J82)=""</formula>
    </cfRule>
    <cfRule type="expression" priority="556" aboveAverage="0" equalAverage="0" bottom="0" percent="0" rank="0" text="" dxfId="0">
      <formula>CONCATENATE($D82,$F82,$G82,$H82,$I82)=""</formula>
    </cfRule>
  </conditionalFormatting>
  <conditionalFormatting sqref="D82:D83">
    <cfRule type="expression" priority="557" aboveAverage="0" equalAverage="0" bottom="0" percent="0" rank="0" text="" dxfId="0">
      <formula>CONCATENATE($C82,$D82,$E82,$F82,$G82,$H82,$I82,$J82)=""</formula>
    </cfRule>
    <cfRule type="expression" priority="558" aboveAverage="0" equalAverage="0" bottom="0" percent="0" rank="0" text="" dxfId="0">
      <formula>CONCATENATE($C82,$D82,$F82,$G82,$H82,$I82,$J82)=""</formula>
    </cfRule>
    <cfRule type="expression" priority="559" aboveAverage="0" equalAverage="0" bottom="0" percent="0" rank="0" text="" dxfId="0">
      <formula>CONCATENATE($D82,$F82,$G82,$H82,$I82)=""</formula>
    </cfRule>
  </conditionalFormatting>
  <conditionalFormatting sqref="G82:G83">
    <cfRule type="expression" priority="560" aboveAverage="0" equalAverage="0" bottom="0" percent="0" rank="0" text="" dxfId="0">
      <formula>CONCATENATE($C82,$D82,$E82,$F82,$G82,$H82,$I82,$J82)=""</formula>
    </cfRule>
    <cfRule type="expression" priority="561" aboveAverage="0" equalAverage="0" bottom="0" percent="0" rank="0" text="" dxfId="0">
      <formula>CONCATENATE($C82,$D82,$F82,$G82,$H82,$I82,$J82)=""</formula>
    </cfRule>
    <cfRule type="expression" priority="562" aboveAverage="0" equalAverage="0" bottom="0" percent="0" rank="0" text="" dxfId="0">
      <formula>CONCATENATE($D82,$F82,$G82,$H82,$I82)=""</formula>
    </cfRule>
  </conditionalFormatting>
  <conditionalFormatting sqref="E82:F83">
    <cfRule type="expression" priority="563" aboveAverage="0" equalAverage="0" bottom="0" percent="0" rank="0" text="" dxfId="0">
      <formula>CONCATENATE($C82,$D82,$E82,$F82,$G82,$H82,$I82,$J82)=""</formula>
    </cfRule>
    <cfRule type="expression" priority="564" aboveAverage="0" equalAverage="0" bottom="0" percent="0" rank="0" text="" dxfId="0">
      <formula>CONCATENATE($C82,$D82,$F82,$G82,$H82,$I82,$J82)=""</formula>
    </cfRule>
    <cfRule type="expression" priority="565" aboveAverage="0" equalAverage="0" bottom="0" percent="0" rank="0" text="" dxfId="0">
      <formula>CONCATENATE($D82,$F82,$G82,$H82,$I82)=""</formula>
    </cfRule>
  </conditionalFormatting>
  <conditionalFormatting sqref="I82:J83">
    <cfRule type="expression" priority="566" aboveAverage="0" equalAverage="0" bottom="0" percent="0" rank="0" text="" dxfId="0">
      <formula>CONCATENATE($C82,$D82,$E82,$F82,$G82,$H82,$I82,$J82)=""</formula>
    </cfRule>
    <cfRule type="expression" priority="567" aboveAverage="0" equalAverage="0" bottom="0" percent="0" rank="0" text="" dxfId="0">
      <formula>CONCATENATE($C82,$D82,$F82,$G82,$H82,$I82,$J82)=""</formula>
    </cfRule>
    <cfRule type="expression" priority="568" aboveAverage="0" equalAverage="0" bottom="0" percent="0" rank="0" text="" dxfId="0">
      <formula>CONCATENATE($D82,$F82,$G82,$H82,$I82)=""</formula>
    </cfRule>
  </conditionalFormatting>
  <conditionalFormatting sqref="H82:H83">
    <cfRule type="expression" priority="569" aboveAverage="0" equalAverage="0" bottom="0" percent="0" rank="0" text="" dxfId="0">
      <formula>CONCATENATE($C82,$D82,$E82,$F82,$G82,$H82,$I82,$J82)=""</formula>
    </cfRule>
    <cfRule type="expression" priority="570" aboveAverage="0" equalAverage="0" bottom="0" percent="0" rank="0" text="" dxfId="0">
      <formula>CONCATENATE($C82,$D82,$F82,$G82,$H82,$I82,$J82)=""</formula>
    </cfRule>
    <cfRule type="expression" priority="571" aboveAverage="0" equalAverage="0" bottom="0" percent="0" rank="0" text="" dxfId="0">
      <formula>CONCATENATE($D82,$F82,$G82,$H82,$I82)=""</formula>
    </cfRule>
  </conditionalFormatting>
  <conditionalFormatting sqref="C75:C78">
    <cfRule type="expression" priority="572" aboveAverage="0" equalAverage="0" bottom="0" percent="0" rank="0" text="" dxfId="0">
      <formula>CONCATENATE($C75,$D75,$E75,$F75,$G75,$H75,$I75,$J75)=""</formula>
    </cfRule>
    <cfRule type="expression" priority="573" aboveAverage="0" equalAverage="0" bottom="0" percent="0" rank="0" text="" dxfId="0">
      <formula>CONCATENATE($C75,$D75,$F75,$G75,$H75,$I75,$J75)=""</formula>
    </cfRule>
    <cfRule type="expression" priority="574" aboveAverage="0" equalAverage="0" bottom="0" percent="0" rank="0" text="" dxfId="0">
      <formula>CONCATENATE($D75,$F75,$G75,$H75,$I75)=""</formula>
    </cfRule>
  </conditionalFormatting>
  <conditionalFormatting sqref="D75:D78">
    <cfRule type="expression" priority="575" aboveAverage="0" equalAverage="0" bottom="0" percent="0" rank="0" text="" dxfId="0">
      <formula>CONCATENATE($C75,$D75,$E75,$F75,$G75,$H75,$I75,$J75)=""</formula>
    </cfRule>
    <cfRule type="expression" priority="576" aboveAverage="0" equalAverage="0" bottom="0" percent="0" rank="0" text="" dxfId="0">
      <formula>CONCATENATE($C75,$D75,$F75,$G75,$H75,$I75,$J75)=""</formula>
    </cfRule>
    <cfRule type="expression" priority="577" aboveAverage="0" equalAverage="0" bottom="0" percent="0" rank="0" text="" dxfId="0">
      <formula>CONCATENATE($D75,$F75,$G75,$H75,$I75)=""</formula>
    </cfRule>
  </conditionalFormatting>
  <conditionalFormatting sqref="G75:G78">
    <cfRule type="expression" priority="578" aboveAverage="0" equalAverage="0" bottom="0" percent="0" rank="0" text="" dxfId="0">
      <formula>CONCATENATE($C75,$D75,$E75,$F75,$G75,$H75,$I75,$J75)=""</formula>
    </cfRule>
    <cfRule type="expression" priority="579" aboveAverage="0" equalAverage="0" bottom="0" percent="0" rank="0" text="" dxfId="0">
      <formula>CONCATENATE($C75,$D75,$F75,$G75,$H75,$I75,$J75)=""</formula>
    </cfRule>
    <cfRule type="expression" priority="580" aboveAverage="0" equalAverage="0" bottom="0" percent="0" rank="0" text="" dxfId="0">
      <formula>CONCATENATE($D75,$F75,$G75,$H75,$I75)=""</formula>
    </cfRule>
  </conditionalFormatting>
  <conditionalFormatting sqref="E75:F78">
    <cfRule type="expression" priority="581" aboveAverage="0" equalAverage="0" bottom="0" percent="0" rank="0" text="" dxfId="0">
      <formula>CONCATENATE($C75,$D75,$E75,$F75,$G75,$H75,$I75,$J75)=""</formula>
    </cfRule>
    <cfRule type="expression" priority="582" aboveAverage="0" equalAverage="0" bottom="0" percent="0" rank="0" text="" dxfId="0">
      <formula>CONCATENATE($C75,$D75,$F75,$G75,$H75,$I75,$J75)=""</formula>
    </cfRule>
    <cfRule type="expression" priority="583" aboveAverage="0" equalAverage="0" bottom="0" percent="0" rank="0" text="" dxfId="0">
      <formula>CONCATENATE($D75,$F75,$G75,$H75,$I75)=""</formula>
    </cfRule>
  </conditionalFormatting>
  <conditionalFormatting sqref="I75:J78">
    <cfRule type="expression" priority="584" aboveAverage="0" equalAverage="0" bottom="0" percent="0" rank="0" text="" dxfId="0">
      <formula>CONCATENATE($C75,$D75,$E75,$F75,$G75,$H75,$I75,$J75)=""</formula>
    </cfRule>
    <cfRule type="expression" priority="585" aboveAverage="0" equalAverage="0" bottom="0" percent="0" rank="0" text="" dxfId="0">
      <formula>CONCATENATE($C75,$D75,$F75,$G75,$H75,$I75,$J75)=""</formula>
    </cfRule>
    <cfRule type="expression" priority="586" aboveAverage="0" equalAverage="0" bottom="0" percent="0" rank="0" text="" dxfId="0">
      <formula>CONCATENATE($D75,$F75,$G75,$H75,$I75)=""</formula>
    </cfRule>
  </conditionalFormatting>
  <conditionalFormatting sqref="H75:H78">
    <cfRule type="expression" priority="587" aboveAverage="0" equalAverage="0" bottom="0" percent="0" rank="0" text="" dxfId="0">
      <formula>CONCATENATE($C75,$D75,$E75,$F75,$G75,$H75,$I75,$J75)=""</formula>
    </cfRule>
    <cfRule type="expression" priority="588" aboveAverage="0" equalAverage="0" bottom="0" percent="0" rank="0" text="" dxfId="0">
      <formula>CONCATENATE($C75,$D75,$F75,$G75,$H75,$I75,$J75)=""</formula>
    </cfRule>
    <cfRule type="expression" priority="589" aboveAverage="0" equalAverage="0" bottom="0" percent="0" rank="0" text="" dxfId="0">
      <formula>CONCATENATE($D75,$F75,$G75,$H75,$I75)=""</formula>
    </cfRule>
  </conditionalFormatting>
  <conditionalFormatting sqref="C63:C66">
    <cfRule type="expression" priority="590" aboveAverage="0" equalAverage="0" bottom="0" percent="0" rank="0" text="" dxfId="0">
      <formula>CONCATENATE($C63,$D63,$E63,$F63,$G63,$H63,$I63,$J63)=""</formula>
    </cfRule>
    <cfRule type="expression" priority="591" aboveAverage="0" equalAverage="0" bottom="0" percent="0" rank="0" text="" dxfId="0">
      <formula>CONCATENATE($C63,$D63,$F63,$G63,$H63,$I63,$J63)=""</formula>
    </cfRule>
    <cfRule type="expression" priority="592" aboveAverage="0" equalAverage="0" bottom="0" percent="0" rank="0" text="" dxfId="0">
      <formula>CONCATENATE($D63,$F63,$G63,$H63,$I63)=""</formula>
    </cfRule>
  </conditionalFormatting>
  <conditionalFormatting sqref="D63:D66">
    <cfRule type="expression" priority="593" aboveAverage="0" equalAverage="0" bottom="0" percent="0" rank="0" text="" dxfId="0">
      <formula>CONCATENATE($C63,$D63,$E63,$F63,$G63,$H63,$I63,$J63)=""</formula>
    </cfRule>
    <cfRule type="expression" priority="594" aboveAverage="0" equalAverage="0" bottom="0" percent="0" rank="0" text="" dxfId="0">
      <formula>CONCATENATE($C63,$D63,$F63,$G63,$H63,$I63,$J63)=""</formula>
    </cfRule>
    <cfRule type="expression" priority="595" aboveAverage="0" equalAverage="0" bottom="0" percent="0" rank="0" text="" dxfId="0">
      <formula>CONCATENATE($D63,$F63,$G63,$H63,$I63)=""</formula>
    </cfRule>
  </conditionalFormatting>
  <conditionalFormatting sqref="G63:G66">
    <cfRule type="expression" priority="596" aboveAverage="0" equalAverage="0" bottom="0" percent="0" rank="0" text="" dxfId="0">
      <formula>CONCATENATE($C63,$D63,$E63,$F63,$G63,$H63,$I63,$J63)=""</formula>
    </cfRule>
    <cfRule type="expression" priority="597" aboveAverage="0" equalAverage="0" bottom="0" percent="0" rank="0" text="" dxfId="0">
      <formula>CONCATENATE($C63,$D63,$F63,$G63,$H63,$I63,$J63)=""</formula>
    </cfRule>
    <cfRule type="expression" priority="598" aboveAverage="0" equalAverage="0" bottom="0" percent="0" rank="0" text="" dxfId="0">
      <formula>CONCATENATE($D63,$F63,$G63,$H63,$I63)=""</formula>
    </cfRule>
  </conditionalFormatting>
  <conditionalFormatting sqref="E63:F66">
    <cfRule type="expression" priority="599" aboveAverage="0" equalAverage="0" bottom="0" percent="0" rank="0" text="" dxfId="0">
      <formula>CONCATENATE($C63,$D63,$E63,$F63,$G63,$H63,$I63,$J63)=""</formula>
    </cfRule>
    <cfRule type="expression" priority="600" aboveAverage="0" equalAverage="0" bottom="0" percent="0" rank="0" text="" dxfId="0">
      <formula>CONCATENATE($C63,$D63,$F63,$G63,$H63,$I63,$J63)=""</formula>
    </cfRule>
    <cfRule type="expression" priority="601" aboveAverage="0" equalAverage="0" bottom="0" percent="0" rank="0" text="" dxfId="0">
      <formula>CONCATENATE($D63,$F63,$G63,$H63,$I63)=""</formula>
    </cfRule>
  </conditionalFormatting>
  <conditionalFormatting sqref="I63:J66">
    <cfRule type="expression" priority="602" aboveAverage="0" equalAverage="0" bottom="0" percent="0" rank="0" text="" dxfId="0">
      <formula>CONCATENATE($C63,$D63,$E63,$F63,$G63,$H63,$I63,$J63)=""</formula>
    </cfRule>
    <cfRule type="expression" priority="603" aboveAverage="0" equalAverage="0" bottom="0" percent="0" rank="0" text="" dxfId="0">
      <formula>CONCATENATE($C63,$D63,$F63,$G63,$H63,$I63,$J63)=""</formula>
    </cfRule>
    <cfRule type="expression" priority="604" aboveAverage="0" equalAverage="0" bottom="0" percent="0" rank="0" text="" dxfId="0">
      <formula>CONCATENATE($D63,$F63,$G63,$H63,$I63)=""</formula>
    </cfRule>
  </conditionalFormatting>
  <conditionalFormatting sqref="H63:H66">
    <cfRule type="expression" priority="605" aboveAverage="0" equalAverage="0" bottom="0" percent="0" rank="0" text="" dxfId="0">
      <formula>CONCATENATE($C63,$D63,$E63,$F63,$G63,$H63,$I63,$J63)=""</formula>
    </cfRule>
    <cfRule type="expression" priority="606" aboveAverage="0" equalAverage="0" bottom="0" percent="0" rank="0" text="" dxfId="0">
      <formula>CONCATENATE($C63,$D63,$F63,$G63,$H63,$I63,$J63)=""</formula>
    </cfRule>
    <cfRule type="expression" priority="607" aboveAverage="0" equalAverage="0" bottom="0" percent="0" rank="0" text="" dxfId="0">
      <formula>CONCATENATE($D63,$F63,$G63,$H63,$I63)=""</formula>
    </cfRule>
  </conditionalFormatting>
  <conditionalFormatting sqref="C50:C54">
    <cfRule type="expression" priority="608" aboveAverage="0" equalAverage="0" bottom="0" percent="0" rank="0" text="" dxfId="0">
      <formula>CONCATENATE($C50,$D50,$E50,$F50,$G50,$H50,$I50,$J50)=""</formula>
    </cfRule>
    <cfRule type="expression" priority="609" aboveAverage="0" equalAverage="0" bottom="0" percent="0" rank="0" text="" dxfId="0">
      <formula>CONCATENATE($C50,$D50,$F50,$G50,$H50,$I50,$J50)=""</formula>
    </cfRule>
    <cfRule type="expression" priority="610" aboveAverage="0" equalAverage="0" bottom="0" percent="0" rank="0" text="" dxfId="0">
      <formula>CONCATENATE($D50,$F50,$G50,$H50,$I50)=""</formula>
    </cfRule>
  </conditionalFormatting>
  <conditionalFormatting sqref="D50:D54">
    <cfRule type="expression" priority="611" aboveAverage="0" equalAverage="0" bottom="0" percent="0" rank="0" text="" dxfId="0">
      <formula>CONCATENATE($C50,$D50,$E50,$F50,$G50,$H50,$I50,$J50)=""</formula>
    </cfRule>
    <cfRule type="expression" priority="612" aboveAverage="0" equalAverage="0" bottom="0" percent="0" rank="0" text="" dxfId="0">
      <formula>CONCATENATE($C50,$D50,$F50,$G50,$H50,$I50,$J50)=""</formula>
    </cfRule>
    <cfRule type="expression" priority="613" aboveAverage="0" equalAverage="0" bottom="0" percent="0" rank="0" text="" dxfId="0">
      <formula>CONCATENATE($D50,$F50,$G50,$H50,$I50)=""</formula>
    </cfRule>
  </conditionalFormatting>
  <conditionalFormatting sqref="G50:G54">
    <cfRule type="expression" priority="614" aboveAverage="0" equalAverage="0" bottom="0" percent="0" rank="0" text="" dxfId="0">
      <formula>CONCATENATE($C50,$D50,$E50,$F50,$G50,$H50,$I50,$J50)=""</formula>
    </cfRule>
    <cfRule type="expression" priority="615" aboveAverage="0" equalAverage="0" bottom="0" percent="0" rank="0" text="" dxfId="0">
      <formula>CONCATENATE($C50,$D50,$F50,$G50,$H50,$I50,$J50)=""</formula>
    </cfRule>
    <cfRule type="expression" priority="616" aboveAverage="0" equalAverage="0" bottom="0" percent="0" rank="0" text="" dxfId="0">
      <formula>CONCATENATE($D50,$F50,$G50,$H50,$I50)=""</formula>
    </cfRule>
  </conditionalFormatting>
  <conditionalFormatting sqref="E50:F54">
    <cfRule type="expression" priority="617" aboveAverage="0" equalAverage="0" bottom="0" percent="0" rank="0" text="" dxfId="0">
      <formula>CONCATENATE($C50,$D50,$E50,$F50,$G50,$H50,$I50,$J50)=""</formula>
    </cfRule>
    <cfRule type="expression" priority="618" aboveAverage="0" equalAverage="0" bottom="0" percent="0" rank="0" text="" dxfId="0">
      <formula>CONCATENATE($C50,$D50,$F50,$G50,$H50,$I50,$J50)=""</formula>
    </cfRule>
    <cfRule type="expression" priority="619" aboveAverage="0" equalAverage="0" bottom="0" percent="0" rank="0" text="" dxfId="0">
      <formula>CONCATENATE($D50,$F50,$G50,$H50,$I50)=""</formula>
    </cfRule>
  </conditionalFormatting>
  <conditionalFormatting sqref="I50:J54">
    <cfRule type="expression" priority="620" aboveAverage="0" equalAverage="0" bottom="0" percent="0" rank="0" text="" dxfId="0">
      <formula>CONCATENATE($C50,$D50,$E50,$F50,$G50,$H50,$I50,$J50)=""</formula>
    </cfRule>
    <cfRule type="expression" priority="621" aboveAverage="0" equalAverage="0" bottom="0" percent="0" rank="0" text="" dxfId="0">
      <formula>CONCATENATE($C50,$D50,$F50,$G50,$H50,$I50,$J50)=""</formula>
    </cfRule>
    <cfRule type="expression" priority="622" aboveAverage="0" equalAverage="0" bottom="0" percent="0" rank="0" text="" dxfId="0">
      <formula>CONCATENATE($D50,$F50,$G50,$H50,$I50)=""</formula>
    </cfRule>
  </conditionalFormatting>
  <conditionalFormatting sqref="H50:H54">
    <cfRule type="expression" priority="623" aboveAverage="0" equalAverage="0" bottom="0" percent="0" rank="0" text="" dxfId="0">
      <formula>CONCATENATE($C50,$D50,$E50,$F50,$G50,$H50,$I50,$J50)=""</formula>
    </cfRule>
    <cfRule type="expression" priority="624" aboveAverage="0" equalAverage="0" bottom="0" percent="0" rank="0" text="" dxfId="0">
      <formula>CONCATENATE($C50,$D50,$F50,$G50,$H50,$I50,$J50)=""</formula>
    </cfRule>
    <cfRule type="expression" priority="625" aboveAverage="0" equalAverage="0" bottom="0" percent="0" rank="0" text="" dxfId="0">
      <formula>CONCATENATE($D50,$F50,$G50,$H50,$I50)=""</formula>
    </cfRule>
  </conditionalFormatting>
  <conditionalFormatting sqref="C47:C48">
    <cfRule type="expression" priority="626" aboveAverage="0" equalAverage="0" bottom="0" percent="0" rank="0" text="" dxfId="0">
      <formula>CONCATENATE($C47,$D47,$E47,$F47,$G47,$H47,$I47,$J47)=""</formula>
    </cfRule>
    <cfRule type="expression" priority="627" aboveAverage="0" equalAverage="0" bottom="0" percent="0" rank="0" text="" dxfId="0">
      <formula>CONCATENATE($C47,$D47,$F47,$G47,$H47,$I47,$J47)=""</formula>
    </cfRule>
    <cfRule type="expression" priority="628" aboveAverage="0" equalAverage="0" bottom="0" percent="0" rank="0" text="" dxfId="0">
      <formula>CONCATENATE($D47,$F47,$G47,$H47,$I47)=""</formula>
    </cfRule>
  </conditionalFormatting>
  <conditionalFormatting sqref="D47:D48">
    <cfRule type="expression" priority="629" aboveAverage="0" equalAverage="0" bottom="0" percent="0" rank="0" text="" dxfId="0">
      <formula>CONCATENATE($C47,$D47,$E47,$F47,$G47,$H47,$I47,$J47)=""</formula>
    </cfRule>
    <cfRule type="expression" priority="630" aboveAverage="0" equalAverage="0" bottom="0" percent="0" rank="0" text="" dxfId="0">
      <formula>CONCATENATE($C47,$D47,$F47,$G47,$H47,$I47,$J47)=""</formula>
    </cfRule>
    <cfRule type="expression" priority="631" aboveAverage="0" equalAverage="0" bottom="0" percent="0" rank="0" text="" dxfId="0">
      <formula>CONCATENATE($D47,$F47,$G47,$H47,$I47)=""</formula>
    </cfRule>
  </conditionalFormatting>
  <conditionalFormatting sqref="G47:G48">
    <cfRule type="expression" priority="632" aboveAverage="0" equalAverage="0" bottom="0" percent="0" rank="0" text="" dxfId="0">
      <formula>CONCATENATE($C47,$D47,$E47,$F47,$G47,$H47,$I47,$J47)=""</formula>
    </cfRule>
    <cfRule type="expression" priority="633" aboveAverage="0" equalAverage="0" bottom="0" percent="0" rank="0" text="" dxfId="0">
      <formula>CONCATENATE($C47,$D47,$F47,$G47,$H47,$I47,$J47)=""</formula>
    </cfRule>
    <cfRule type="expression" priority="634" aboveAverage="0" equalAverage="0" bottom="0" percent="0" rank="0" text="" dxfId="0">
      <formula>CONCATENATE($D47,$F47,$G47,$H47,$I47)=""</formula>
    </cfRule>
  </conditionalFormatting>
  <conditionalFormatting sqref="E47:F48">
    <cfRule type="expression" priority="635" aboveAverage="0" equalAverage="0" bottom="0" percent="0" rank="0" text="" dxfId="0">
      <formula>CONCATENATE($C47,$D47,$E47,$F47,$G47,$H47,$I47,$J47)=""</formula>
    </cfRule>
    <cfRule type="expression" priority="636" aboveAverage="0" equalAverage="0" bottom="0" percent="0" rank="0" text="" dxfId="0">
      <formula>CONCATENATE($C47,$D47,$F47,$G47,$H47,$I47,$J47)=""</formula>
    </cfRule>
    <cfRule type="expression" priority="637" aboveAverage="0" equalAverage="0" bottom="0" percent="0" rank="0" text="" dxfId="0">
      <formula>CONCATENATE($D47,$F47,$G47,$H47,$I47)=""</formula>
    </cfRule>
  </conditionalFormatting>
  <conditionalFormatting sqref="I47:J48">
    <cfRule type="expression" priority="638" aboveAverage="0" equalAverage="0" bottom="0" percent="0" rank="0" text="" dxfId="0">
      <formula>CONCATENATE($C47,$D47,$E47,$F47,$G47,$H47,$I47,$J47)=""</formula>
    </cfRule>
    <cfRule type="expression" priority="639" aboveAverage="0" equalAverage="0" bottom="0" percent="0" rank="0" text="" dxfId="0">
      <formula>CONCATENATE($C47,$D47,$F47,$G47,$H47,$I47,$J47)=""</formula>
    </cfRule>
    <cfRule type="expression" priority="640" aboveAverage="0" equalAverage="0" bottom="0" percent="0" rank="0" text="" dxfId="0">
      <formula>CONCATENATE($D47,$F47,$G47,$H47,$I47)=""</formula>
    </cfRule>
  </conditionalFormatting>
  <conditionalFormatting sqref="H47:H48">
    <cfRule type="expression" priority="641" aboveAverage="0" equalAverage="0" bottom="0" percent="0" rank="0" text="" dxfId="0">
      <formula>CONCATENATE($C47,$D47,$E47,$F47,$G47,$H47,$I47,$J47)=""</formula>
    </cfRule>
    <cfRule type="expression" priority="642" aboveAverage="0" equalAverage="0" bottom="0" percent="0" rank="0" text="" dxfId="0">
      <formula>CONCATENATE($C47,$D47,$F47,$G47,$H47,$I47,$J47)=""</formula>
    </cfRule>
    <cfRule type="expression" priority="643" aboveAverage="0" equalAverage="0" bottom="0" percent="0" rank="0" text="" dxfId="0">
      <formula>CONCATENATE($D47,$F47,$G47,$H47,$I47)=""</formula>
    </cfRule>
  </conditionalFormatting>
  <conditionalFormatting sqref="C18">
    <cfRule type="expression" priority="644" aboveAverage="0" equalAverage="0" bottom="0" percent="0" rank="0" text="" dxfId="0">
      <formula>CONCATENATE($C18,$D18,$E18,$F18,$G18,$H18,$I18,$J18)=""</formula>
    </cfRule>
    <cfRule type="expression" priority="645" aboveAverage="0" equalAverage="0" bottom="0" percent="0" rank="0" text="" dxfId="0">
      <formula>CONCATENATE($C18,$D18,$F18,$G18,$H18,$I18,$J18)=""</formula>
    </cfRule>
    <cfRule type="expression" priority="646" aboveAverage="0" equalAverage="0" bottom="0" percent="0" rank="0" text="" dxfId="0">
      <formula>CONCATENATE($D18,$F18,$G18,$H18,$I18)=""</formula>
    </cfRule>
  </conditionalFormatting>
  <conditionalFormatting sqref="D18">
    <cfRule type="expression" priority="647" aboveAverage="0" equalAverage="0" bottom="0" percent="0" rank="0" text="" dxfId="0">
      <formula>CONCATENATE($C18,$D18,$E18,$F18,$G18,$H18,$I18,$J18)=""</formula>
    </cfRule>
    <cfRule type="expression" priority="648" aboveAverage="0" equalAverage="0" bottom="0" percent="0" rank="0" text="" dxfId="0">
      <formula>CONCATENATE($C18,$D18,$F18,$G18,$H18,$I18,$J18)=""</formula>
    </cfRule>
    <cfRule type="expression" priority="649" aboveAverage="0" equalAverage="0" bottom="0" percent="0" rank="0" text="" dxfId="0">
      <formula>CONCATENATE($D18,$F18,$G18,$H18,$I18)=""</formula>
    </cfRule>
  </conditionalFormatting>
  <conditionalFormatting sqref="G18">
    <cfRule type="expression" priority="650" aboveAverage="0" equalAverage="0" bottom="0" percent="0" rank="0" text="" dxfId="0">
      <formula>CONCATENATE($C18,$D18,$E18,$F18,$G18,$H18,$I18,$J18)=""</formula>
    </cfRule>
    <cfRule type="expression" priority="651" aboveAverage="0" equalAverage="0" bottom="0" percent="0" rank="0" text="" dxfId="0">
      <formula>CONCATENATE($C18,$D18,$F18,$G18,$H18,$I18,$J18)=""</formula>
    </cfRule>
    <cfRule type="expression" priority="652" aboveAverage="0" equalAverage="0" bottom="0" percent="0" rank="0" text="" dxfId="0">
      <formula>CONCATENATE($D18,$F18,$G18,$H18,$I18)=""</formula>
    </cfRule>
  </conditionalFormatting>
  <conditionalFormatting sqref="E18:F18">
    <cfRule type="expression" priority="653" aboveAverage="0" equalAverage="0" bottom="0" percent="0" rank="0" text="" dxfId="0">
      <formula>CONCATENATE($C18,$D18,$E18,$F18,$G18,$H18,$I18,$J18)=""</formula>
    </cfRule>
    <cfRule type="expression" priority="654" aboveAverage="0" equalAverage="0" bottom="0" percent="0" rank="0" text="" dxfId="0">
      <formula>CONCATENATE($C18,$D18,$F18,$G18,$H18,$I18,$J18)=""</formula>
    </cfRule>
    <cfRule type="expression" priority="655" aboveAverage="0" equalAverage="0" bottom="0" percent="0" rank="0" text="" dxfId="0">
      <formula>CONCATENATE($D18,$F18,$G18,$H18,$I18)=""</formula>
    </cfRule>
  </conditionalFormatting>
  <conditionalFormatting sqref="I18:J18">
    <cfRule type="expression" priority="656" aboveAverage="0" equalAverage="0" bottom="0" percent="0" rank="0" text="" dxfId="0">
      <formula>CONCATENATE($C18,$D18,$E18,$F18,$G18,$H18,$I18,$J18)=""</formula>
    </cfRule>
    <cfRule type="expression" priority="657" aboveAverage="0" equalAverage="0" bottom="0" percent="0" rank="0" text="" dxfId="0">
      <formula>CONCATENATE($C18,$D18,$F18,$G18,$H18,$I18,$J18)=""</formula>
    </cfRule>
    <cfRule type="expression" priority="658" aboveAverage="0" equalAverage="0" bottom="0" percent="0" rank="0" text="" dxfId="0">
      <formula>CONCATENATE($D18,$F18,$G18,$H18,$I18)=""</formula>
    </cfRule>
  </conditionalFormatting>
  <conditionalFormatting sqref="H18">
    <cfRule type="expression" priority="659" aboveAverage="0" equalAverage="0" bottom="0" percent="0" rank="0" text="" dxfId="0">
      <formula>CONCATENATE($C18,$D18,$E18,$F18,$G18,$H18,$I18,$J18)=""</formula>
    </cfRule>
    <cfRule type="expression" priority="660" aboveAverage="0" equalAverage="0" bottom="0" percent="0" rank="0" text="" dxfId="0">
      <formula>CONCATENATE($C18,$D18,$F18,$G18,$H18,$I18,$J18)=""</formula>
    </cfRule>
    <cfRule type="expression" priority="661" aboveAverage="0" equalAverage="0" bottom="0" percent="0" rank="0" text="" dxfId="0">
      <formula>CONCATENATE($D18,$F18,$G18,$H18,$I18)=""</formula>
    </cfRule>
  </conditionalFormatting>
  <conditionalFormatting sqref="C341:J372">
    <cfRule type="expression" priority="662" aboveAverage="0" equalAverage="0" bottom="0" percent="0" rank="0" text="" dxfId="0">
      <formula>CONCATENATE($C341,$D341,$E341,$F341,$G341,$H341,$I341,$J341)=""</formula>
    </cfRule>
    <cfRule type="expression" priority="663" aboveAverage="0" equalAverage="0" bottom="0" percent="0" rank="0" text="" dxfId="0">
      <formula>CONCATENATE($C341,$D341,$F341,$G341,$H341,$I341,$J341)=""</formula>
    </cfRule>
    <cfRule type="expression" priority="664" aboveAverage="0" equalAverage="0" bottom="0" percent="0" rank="0" text="" dxfId="0">
      <formula>CONCATENATE($D341,$F341,$G341,$H341,$I341)=""</formula>
    </cfRule>
  </conditionalFormatting>
  <conditionalFormatting sqref="C373:J387">
    <cfRule type="expression" priority="665" aboveAverage="0" equalAverage="0" bottom="0" percent="0" rank="0" text="" dxfId="0">
      <formula>CONCATENATE($C373,$D373,$E373,$F373,$G373,$H373,$I373,$J373)=""</formula>
    </cfRule>
    <cfRule type="expression" priority="666" aboveAverage="0" equalAverage="0" bottom="0" percent="0" rank="0" text="" dxfId="0">
      <formula>CONCATENATE($C373,$D373,$F373,$G373,$H373,$I373,$J373)=""</formula>
    </cfRule>
    <cfRule type="expression" priority="667" aboveAverage="0" equalAverage="0" bottom="0" percent="0" rank="0" text="" dxfId="0">
      <formula>CONCATENATE($D373,$F373,$G373,$H373,$I373)=""</formula>
    </cfRule>
  </conditionalFormatting>
  <conditionalFormatting sqref="D395:J395">
    <cfRule type="expression" priority="668" aboveAverage="0" equalAverage="0" bottom="0" percent="0" rank="0" text="" dxfId="0">
      <formula>CONCATENATE($C395,$D395,$E395,$F395,$G395,$H395,$I395,$J395)=""</formula>
    </cfRule>
    <cfRule type="expression" priority="669" aboveAverage="0" equalAverage="0" bottom="0" percent="0" rank="0" text="" dxfId="0">
      <formula>CONCATENATE($C395,$D395,$F395,$G395,$H395,$I395,$J395)=""</formula>
    </cfRule>
    <cfRule type="expression" priority="670" aboveAverage="0" equalAverage="0" bottom="0" percent="0" rank="0" text="" dxfId="0">
      <formula>CONCATENATE($D395,$F395,$G395,$H395,$I395)=""</formula>
    </cfRule>
  </conditionalFormatting>
  <conditionalFormatting sqref="D396:J401">
    <cfRule type="expression" priority="671" aboveAverage="0" equalAverage="0" bottom="0" percent="0" rank="0" text="" dxfId="0">
      <formula>CONCATENATE($C396,$D396,$E396,$F396,$G396,$H396,$I396,$J396)=""</formula>
    </cfRule>
    <cfRule type="expression" priority="672" aboveAverage="0" equalAverage="0" bottom="0" percent="0" rank="0" text="" dxfId="0">
      <formula>CONCATENATE($C396,$D396,$F396,$G396,$H396,$I396,$J396)=""</formula>
    </cfRule>
    <cfRule type="expression" priority="673" aboveAverage="0" equalAverage="0" bottom="0" percent="0" rank="0" text="" dxfId="0">
      <formula>CONCATENATE($D396,$F396,$G396,$H396,$I396)=""</formula>
    </cfRule>
  </conditionalFormatting>
  <conditionalFormatting sqref="D411 F411:I411 D412:I413 J411:J413">
    <cfRule type="expression" priority="674" aboveAverage="0" equalAverage="0" bottom="0" percent="0" rank="0" text="" dxfId="0">
      <formula>CONCATENATE($C411,$D411,$E411,$F411,$G411,$H411,$I411,$J411)=""</formula>
    </cfRule>
    <cfRule type="expression" priority="675" aboveAverage="0" equalAverage="0" bottom="0" percent="0" rank="0" text="" dxfId="0">
      <formula>CONCATENATE($C411,$D411,$F411,$G411,$H411,$I411,$J411)=""</formula>
    </cfRule>
    <cfRule type="expression" priority="676" aboveAverage="0" equalAverage="0" bottom="0" percent="0" rank="0" text="" dxfId="0">
      <formula>CONCATENATE($D411,$F411,$G411,$H411,$I411)=""</formula>
    </cfRule>
  </conditionalFormatting>
  <conditionalFormatting sqref="D420 F420:G420">
    <cfRule type="expression" priority="677" aboveAverage="0" equalAverage="0" bottom="0" percent="0" rank="0" text="" dxfId="0">
      <formula>CONCATENATE($C420,$D420,$E420,$F420,$G420,$H420,$I420,$J420)=""</formula>
    </cfRule>
    <cfRule type="expression" priority="678" aboveAverage="0" equalAverage="0" bottom="0" percent="0" rank="0" text="" dxfId="0">
      <formula>CONCATENATE($C420,$D420,$F420,$G420,$H420,$I420,$J420)=""</formula>
    </cfRule>
    <cfRule type="expression" priority="679" aboveAverage="0" equalAverage="0" bottom="0" percent="0" rank="0" text="" dxfId="0">
      <formula>CONCATENATE($D420,$F420,$G420,$H420,$I420)=""</formula>
    </cfRule>
  </conditionalFormatting>
  <conditionalFormatting sqref="C423:D423 F423:G423 C425:C426 C428:C429 C431:C432 C434:C435">
    <cfRule type="expression" priority="680" aboveAverage="0" equalAverage="0" bottom="0" percent="0" rank="0" text="" dxfId="0">
      <formula>CONCATENATE($C423,$D423,$E423,$F423,$G423,$H423,$I423,$J423)=""</formula>
    </cfRule>
    <cfRule type="expression" priority="681" aboveAverage="0" equalAverage="0" bottom="0" percent="0" rank="0" text="" dxfId="0">
      <formula>CONCATENATE($C423,$D423,$F423,$G423,$H423,$I423,$J423)=""</formula>
    </cfRule>
    <cfRule type="expression" priority="682" aboveAverage="0" equalAverage="0" bottom="0" percent="0" rank="0" text="" dxfId="0">
      <formula>CONCATENATE($D423,$F423,$G423,$H423,$I423)=""</formula>
    </cfRule>
  </conditionalFormatting>
  <conditionalFormatting sqref="D429:J431 D427:D428 F427:G428">
    <cfRule type="expression" priority="683" aboveAverage="0" equalAverage="0" bottom="0" percent="0" rank="0" text="" dxfId="0">
      <formula>CONCATENATE($C427,$D427,$E427,$F427,$G427,$H427,$I427,$J427)=""</formula>
    </cfRule>
    <cfRule type="expression" priority="684" aboveAverage="0" equalAverage="0" bottom="0" percent="0" rank="0" text="" dxfId="0">
      <formula>CONCATENATE($C427,$D427,$F427,$G427,$H427,$I427,$J427)=""</formula>
    </cfRule>
    <cfRule type="expression" priority="685" aboveAverage="0" equalAverage="0" bottom="0" percent="0" rank="0" text="" dxfId="0">
      <formula>CONCATENATE($D427,$F427,$G427,$H427,$I427)=""</formula>
    </cfRule>
  </conditionalFormatting>
  <conditionalFormatting sqref="C439:J449">
    <cfRule type="expression" priority="686" aboveAverage="0" equalAverage="0" bottom="0" percent="0" rank="0" text="" dxfId="0">
      <formula>CONCATENATE($C439,$D439,$E439,$F439,$G439,$H439,$I439,$J439)=""</formula>
    </cfRule>
    <cfRule type="expression" priority="687" aboveAverage="0" equalAverage="0" bottom="0" percent="0" rank="0" text="" dxfId="0">
      <formula>CONCATENATE($C439,$D439,$F439,$G439,$H439,$I439,$J439)=""</formula>
    </cfRule>
    <cfRule type="expression" priority="688" aboveAverage="0" equalAverage="0" bottom="0" percent="0" rank="0" text="" dxfId="0">
      <formula>CONCATENATE($D439,$F439,$G439,$H439,$I439)=""</formula>
    </cfRule>
  </conditionalFormatting>
  <conditionalFormatting sqref="C450:J452">
    <cfRule type="expression" priority="689" aboveAverage="0" equalAverage="0" bottom="0" percent="0" rank="0" text="" dxfId="0">
      <formula>CONCATENATE($C450,$D450,$E450,$F450,$G450,$H450,$I450,$J450)=""</formula>
    </cfRule>
    <cfRule type="expression" priority="690" aboveAverage="0" equalAverage="0" bottom="0" percent="0" rank="0" text="" dxfId="0">
      <formula>CONCATENATE($C450,$D450,$F450,$G450,$H450,$I450,$J450)=""</formula>
    </cfRule>
    <cfRule type="expression" priority="691" aboveAverage="0" equalAverage="0" bottom="0" percent="0" rank="0" text="" dxfId="0">
      <formula>CONCATENATE($D450,$F450,$G450,$H450,$I450)=""</formula>
    </cfRule>
  </conditionalFormatting>
  <conditionalFormatting sqref="C455:J456">
    <cfRule type="expression" priority="692" aboveAverage="0" equalAverage="0" bottom="0" percent="0" rank="0" text="" dxfId="0">
      <formula>CONCATENATE($C455,$D455,$E455,$F455,$G455,$H455,$I455,$J455)=""</formula>
    </cfRule>
    <cfRule type="expression" priority="693" aboveAverage="0" equalAverage="0" bottom="0" percent="0" rank="0" text="" dxfId="0">
      <formula>CONCATENATE($C455,$D455,$F455,$G455,$H455,$I455,$J455)=""</formula>
    </cfRule>
    <cfRule type="expression" priority="694" aboveAverage="0" equalAverage="0" bottom="0" percent="0" rank="0" text="" dxfId="0">
      <formula>CONCATENATE($D455,$F455,$G455,$H455,$I455)=""</formula>
    </cfRule>
  </conditionalFormatting>
  <conditionalFormatting sqref="J459:J465 C459:H465">
    <cfRule type="expression" priority="695" aboveAverage="0" equalAverage="0" bottom="0" percent="0" rank="0" text="" dxfId="0">
      <formula>CONCATENATE($C459,$D459,$E459,$F459,$G459,$H459,$I459,$J459)=""</formula>
    </cfRule>
    <cfRule type="expression" priority="696" aboveAverage="0" equalAverage="0" bottom="0" percent="0" rank="0" text="" dxfId="0">
      <formula>CONCATENATE($C459,$D459,$F459,$G459,$H459,$I459,$J459)=""</formula>
    </cfRule>
    <cfRule type="expression" priority="697" aboveAverage="0" equalAverage="0" bottom="0" percent="0" rank="0" text="" dxfId="0">
      <formula>CONCATENATE($D459,$F459,$G459,$H459,$I459)=""</formula>
    </cfRule>
  </conditionalFormatting>
  <conditionalFormatting sqref="C475:J475">
    <cfRule type="expression" priority="698" aboveAverage="0" equalAverage="0" bottom="0" percent="0" rank="0" text="" dxfId="0">
      <formula>CONCATENATE($C475,$D475,$E475,$F475,$G475,$H475,$I475,$J475)=""</formula>
    </cfRule>
    <cfRule type="expression" priority="699" aboveAverage="0" equalAverage="0" bottom="0" percent="0" rank="0" text="" dxfId="0">
      <formula>CONCATENATE($C475,$D475,$F475,$G475,$H475,$I475,$J475)=""</formula>
    </cfRule>
    <cfRule type="expression" priority="700" aboveAverage="0" equalAverage="0" bottom="0" percent="0" rank="0" text="" dxfId="0">
      <formula>CONCATENATE($D475,$F475,$G475,$H475,$I475)=""</formula>
    </cfRule>
  </conditionalFormatting>
  <conditionalFormatting sqref="C497:J502">
    <cfRule type="expression" priority="701" aboveAverage="0" equalAverage="0" bottom="0" percent="0" rank="0" text="" dxfId="0">
      <formula>CONCATENATE($C497,$D497,$E497,$F497,$G497,$H497,$I497,$J497)=""</formula>
    </cfRule>
    <cfRule type="expression" priority="702" aboveAverage="0" equalAverage="0" bottom="0" percent="0" rank="0" text="" dxfId="0">
      <formula>CONCATENATE($C497,$D497,$F497,$G497,$H497,$I497,$J497)=""</formula>
    </cfRule>
    <cfRule type="expression" priority="703" aboveAverage="0" equalAverage="0" bottom="0" percent="0" rank="0" text="" dxfId="0">
      <formula>CONCATENATE($D497,$F497,$G497,$H497,$I497)=""</formula>
    </cfRule>
  </conditionalFormatting>
  <conditionalFormatting sqref="C507:J507">
    <cfRule type="expression" priority="704" aboveAverage="0" equalAverage="0" bottom="0" percent="0" rank="0" text="" dxfId="0">
      <formula>CONCATENATE($C507,$D507,$E507,$F507,$G507,$H507,$I507,$J507)=""</formula>
    </cfRule>
    <cfRule type="expression" priority="705" aboveAverage="0" equalAverage="0" bottom="0" percent="0" rank="0" text="" dxfId="0">
      <formula>CONCATENATE($C507,$D507,$F507,$G507,$H507,$I507,$J507)=""</formula>
    </cfRule>
    <cfRule type="expression" priority="706" aboveAverage="0" equalAverage="0" bottom="0" percent="0" rank="0" text="" dxfId="0">
      <formula>CONCATENATE($D507,$F507,$G507,$H507,$I507)=""</formula>
    </cfRule>
  </conditionalFormatting>
  <conditionalFormatting sqref="C509:J509">
    <cfRule type="expression" priority="707" aboveAverage="0" equalAverage="0" bottom="0" percent="0" rank="0" text="" dxfId="0">
      <formula>CONCATENATE($C509,$D509,$E509,$F509,$G509,$H509,$I509,$J509)=""</formula>
    </cfRule>
    <cfRule type="expression" priority="708" aboveAverage="0" equalAverage="0" bottom="0" percent="0" rank="0" text="" dxfId="0">
      <formula>CONCATENATE($C509,$D509,$F509,$G509,$H509,$I509,$J509)=""</formula>
    </cfRule>
    <cfRule type="expression" priority="709" aboveAverage="0" equalAverage="0" bottom="0" percent="0" rank="0" text="" dxfId="0">
      <formula>CONCATENATE($D509,$F509,$G509,$H509,$I509)=""</formula>
    </cfRule>
  </conditionalFormatting>
  <conditionalFormatting sqref="C511:J513">
    <cfRule type="expression" priority="710" aboveAverage="0" equalAverage="0" bottom="0" percent="0" rank="0" text="" dxfId="0">
      <formula>CONCATENATE($C511,$D511,$E511,$F511,$G511,$H511,$I511,$J511)=""</formula>
    </cfRule>
    <cfRule type="expression" priority="711" aboveAverage="0" equalAverage="0" bottom="0" percent="0" rank="0" text="" dxfId="0">
      <formula>CONCATENATE($C511,$D511,$F511,$G511,$H511,$I511,$J511)=""</formula>
    </cfRule>
    <cfRule type="expression" priority="712" aboveAverage="0" equalAverage="0" bottom="0" percent="0" rank="0" text="" dxfId="0">
      <formula>CONCATENATE($D511,$F511,$G511,$H511,$I511)=""</formula>
    </cfRule>
  </conditionalFormatting>
  <conditionalFormatting sqref="C515:J518">
    <cfRule type="expression" priority="713" aboveAverage="0" equalAverage="0" bottom="0" percent="0" rank="0" text="" dxfId="0">
      <formula>CONCATENATE($C515,$D515,$E515,$F515,$G515,$H515,$I515,$J515)=""</formula>
    </cfRule>
    <cfRule type="expression" priority="714" aboveAverage="0" equalAverage="0" bottom="0" percent="0" rank="0" text="" dxfId="0">
      <formula>CONCATENATE($C515,$D515,$F515,$G515,$H515,$I515,$J515)=""</formula>
    </cfRule>
    <cfRule type="expression" priority="715" aboveAverage="0" equalAverage="0" bottom="0" percent="0" rank="0" text="" dxfId="0">
      <formula>CONCATENATE($D515,$F515,$G515,$H515,$I515)=""</formula>
    </cfRule>
  </conditionalFormatting>
  <conditionalFormatting sqref="C520:J521">
    <cfRule type="expression" priority="716" aboveAverage="0" equalAverage="0" bottom="0" percent="0" rank="0" text="" dxfId="0">
      <formula>CONCATENATE($C520,$D520,$E520,$F520,$G520,$H520,$I520,$J520)=""</formula>
    </cfRule>
    <cfRule type="expression" priority="717" aboveAverage="0" equalAverage="0" bottom="0" percent="0" rank="0" text="" dxfId="0">
      <formula>CONCATENATE($C520,$D520,$F520,$G520,$H520,$I520,$J520)=""</formula>
    </cfRule>
    <cfRule type="expression" priority="718" aboveAverage="0" equalAverage="0" bottom="0" percent="0" rank="0" text="" dxfId="0">
      <formula>CONCATENATE($D520,$F520,$G520,$H520,$I520)=""</formula>
    </cfRule>
  </conditionalFormatting>
  <conditionalFormatting sqref="C523:J523">
    <cfRule type="expression" priority="719" aboveAverage="0" equalAverage="0" bottom="0" percent="0" rank="0" text="" dxfId="0">
      <formula>CONCATENATE($C523,$D523,$E523,$F523,$G523,$H523,$I523,$J523)=""</formula>
    </cfRule>
    <cfRule type="expression" priority="720" aboveAverage="0" equalAverage="0" bottom="0" percent="0" rank="0" text="" dxfId="0">
      <formula>CONCATENATE($C523,$D523,$F523,$G523,$H523,$I523,$J523)=""</formula>
    </cfRule>
    <cfRule type="expression" priority="721" aboveAverage="0" equalAverage="0" bottom="0" percent="0" rank="0" text="" dxfId="0">
      <formula>CONCATENATE($D523,$F523,$G523,$H523,$I523)=""</formula>
    </cfRule>
  </conditionalFormatting>
  <conditionalFormatting sqref="C528:J528">
    <cfRule type="expression" priority="722" aboveAverage="0" equalAverage="0" bottom="0" percent="0" rank="0" text="" dxfId="0">
      <formula>CONCATENATE($C528,$D528,$E528,$F528,$G528,$H528,$I528,$J528)=""</formula>
    </cfRule>
    <cfRule type="expression" priority="723" aboveAverage="0" equalAverage="0" bottom="0" percent="0" rank="0" text="" dxfId="0">
      <formula>CONCATENATE($C528,$D528,$F528,$G528,$H528,$I528,$J528)=""</formula>
    </cfRule>
    <cfRule type="expression" priority="724" aboveAverage="0" equalAverage="0" bottom="0" percent="0" rank="0" text="" dxfId="0">
      <formula>CONCATENATE($D528,$F528,$G528,$H528,$I528)=""</formula>
    </cfRule>
  </conditionalFormatting>
  <conditionalFormatting sqref="C530:J530">
    <cfRule type="expression" priority="725" aboveAverage="0" equalAverage="0" bottom="0" percent="0" rank="0" text="" dxfId="0">
      <formula>CONCATENATE($C530,$D530,$E530,$F530,$G530,$H530,$I530,$J530)=""</formula>
    </cfRule>
    <cfRule type="expression" priority="726" aboveAverage="0" equalAverage="0" bottom="0" percent="0" rank="0" text="" dxfId="0">
      <formula>CONCATENATE($C530,$D530,$F530,$G530,$H530,$I530,$J530)=""</formula>
    </cfRule>
    <cfRule type="expression" priority="727" aboveAverage="0" equalAverage="0" bottom="0" percent="0" rank="0" text="" dxfId="0">
      <formula>CONCATENATE($D530,$F530,$G530,$H530,$I530)=""</formula>
    </cfRule>
  </conditionalFormatting>
  <conditionalFormatting sqref="C532:J534">
    <cfRule type="expression" priority="728" aboveAverage="0" equalAverage="0" bottom="0" percent="0" rank="0" text="" dxfId="0">
      <formula>CONCATENATE($C532,$D532,$E532,$F532,$G532,$H532,$I532,$J532)=""</formula>
    </cfRule>
    <cfRule type="expression" priority="729" aboveAverage="0" equalAverage="0" bottom="0" percent="0" rank="0" text="" dxfId="0">
      <formula>CONCATENATE($C532,$D532,$F532,$G532,$H532,$I532,$J532)=""</formula>
    </cfRule>
    <cfRule type="expression" priority="730" aboveAverage="0" equalAverage="0" bottom="0" percent="0" rank="0" text="" dxfId="0">
      <formula>CONCATENATE($D532,$F532,$G532,$H532,$I532)=""</formula>
    </cfRule>
  </conditionalFormatting>
  <conditionalFormatting sqref="C536:J539">
    <cfRule type="expression" priority="731" aboveAverage="0" equalAverage="0" bottom="0" percent="0" rank="0" text="" dxfId="0">
      <formula>CONCATENATE($C536,$D536,$E536,$F536,$G536,$H536,$I536,$J536)=""</formula>
    </cfRule>
    <cfRule type="expression" priority="732" aboveAverage="0" equalAverage="0" bottom="0" percent="0" rank="0" text="" dxfId="0">
      <formula>CONCATENATE($C536,$D536,$F536,$G536,$H536,$I536,$J536)=""</formula>
    </cfRule>
    <cfRule type="expression" priority="733" aboveAverage="0" equalAverage="0" bottom="0" percent="0" rank="0" text="" dxfId="0">
      <formula>CONCATENATE($D536,$F536,$G536,$H536,$I536)=""</formula>
    </cfRule>
  </conditionalFormatting>
  <conditionalFormatting sqref="C541:J542">
    <cfRule type="expression" priority="734" aboveAverage="0" equalAverage="0" bottom="0" percent="0" rank="0" text="" dxfId="0">
      <formula>CONCATENATE($C541,$D541,$E541,$F541,$G541,$H541,$I541,$J541)=""</formula>
    </cfRule>
    <cfRule type="expression" priority="735" aboveAverage="0" equalAverage="0" bottom="0" percent="0" rank="0" text="" dxfId="0">
      <formula>CONCATENATE($C541,$D541,$F541,$G541,$H541,$I541,$J541)=""</formula>
    </cfRule>
    <cfRule type="expression" priority="736" aboveAverage="0" equalAverage="0" bottom="0" percent="0" rank="0" text="" dxfId="0">
      <formula>CONCATENATE($D541,$F541,$G541,$H541,$I541)=""</formula>
    </cfRule>
  </conditionalFormatting>
  <conditionalFormatting sqref="C544:J544">
    <cfRule type="expression" priority="737" aboveAverage="0" equalAverage="0" bottom="0" percent="0" rank="0" text="" dxfId="0">
      <formula>CONCATENATE($C544,$D544,$E544,$F544,$G544,$H544,$I544,$J544)=""</formula>
    </cfRule>
    <cfRule type="expression" priority="738" aboveAverage="0" equalAverage="0" bottom="0" percent="0" rank="0" text="" dxfId="0">
      <formula>CONCATENATE($C544,$D544,$F544,$G544,$H544,$I544,$J544)=""</formula>
    </cfRule>
    <cfRule type="expression" priority="739" aboveAverage="0" equalAverage="0" bottom="0" percent="0" rank="0" text="" dxfId="0">
      <formula>CONCATENATE($D544,$F544,$G544,$H544,$I544)=""</formula>
    </cfRule>
  </conditionalFormatting>
  <conditionalFormatting sqref="C549:J550">
    <cfRule type="expression" priority="740" aboveAverage="0" equalAverage="0" bottom="0" percent="0" rank="0" text="" dxfId="0">
      <formula>CONCATENATE($C549,$D549,$E549,$F549,$G549,$H549,$I549,$J549)=""</formula>
    </cfRule>
    <cfRule type="expression" priority="741" aboveAverage="0" equalAverage="0" bottom="0" percent="0" rank="0" text="" dxfId="0">
      <formula>CONCATENATE($C549,$D549,$F549,$G549,$H549,$I549,$J549)=""</formula>
    </cfRule>
    <cfRule type="expression" priority="742" aboveAverage="0" equalAverage="0" bottom="0" percent="0" rank="0" text="" dxfId="0">
      <formula>CONCATENATE($D549,$F549,$G549,$H549,$I549)=""</formula>
    </cfRule>
  </conditionalFormatting>
  <conditionalFormatting sqref="C552:J557">
    <cfRule type="expression" priority="743" aboveAverage="0" equalAverage="0" bottom="0" percent="0" rank="0" text="" dxfId="0">
      <formula>CONCATENATE($C552,$D552,$E552,$F552,$G552,$H552,$I552,$J552)=""</formula>
    </cfRule>
    <cfRule type="expression" priority="744" aboveAverage="0" equalAverage="0" bottom="0" percent="0" rank="0" text="" dxfId="0">
      <formula>CONCATENATE($C552,$D552,$F552,$G552,$H552,$I552,$J552)=""</formula>
    </cfRule>
    <cfRule type="expression" priority="745" aboveAverage="0" equalAverage="0" bottom="0" percent="0" rank="0" text="" dxfId="0">
      <formula>CONCATENATE($D552,$F552,$G552,$H552,$I552)=""</formula>
    </cfRule>
  </conditionalFormatting>
  <conditionalFormatting sqref="C506 C508 C510 C514 C519 C522 C527 C529 C531 C540 C543 C548 C551">
    <cfRule type="expression" priority="746" aboveAverage="0" equalAverage="0" bottom="0" percent="0" rank="0" text="" dxfId="0">
      <formula>CONCATENATE(#ref!,$D506,$C506,$F506,$G506,$H506,$I506,$J506)=""</formula>
    </cfRule>
    <cfRule type="expression" priority="747" aboveAverage="0" equalAverage="0" bottom="0" percent="0" rank="0" text="" dxfId="0">
      <formula>CONCATENATE(#ref!,$D506,$F506,$G506,$H506,$I506,$J506)=""</formula>
    </cfRule>
    <cfRule type="expression" priority="748" aboveAverage="0" equalAverage="0" bottom="0" percent="0" rank="0" text="" dxfId="0">
      <formula>CONCATENATE($D506,$F506,$G506,$H506,$I506)=""</formula>
    </cfRule>
  </conditionalFormatting>
  <conditionalFormatting sqref="I285:I298">
    <cfRule type="expression" priority="749" aboveAverage="0" equalAverage="0" bottom="0" percent="0" rank="0" text="" dxfId="0">
      <formula>CONCATENATE($C285,$D285,$E285,$F285,$G285,$H285,$I285,$J285)=""</formula>
    </cfRule>
    <cfRule type="expression" priority="750" aboveAverage="0" equalAverage="0" bottom="0" percent="0" rank="0" text="" dxfId="0">
      <formula>CONCATENATE($C285,$D285,$F285,$G285,$H285,$I285,$J285)=""</formula>
    </cfRule>
    <cfRule type="expression" priority="751" aboveAverage="0" equalAverage="0" bottom="0" percent="0" rank="0" text="" dxfId="0">
      <formula>CONCATENATE($D285,$F285,$G285,$H285,$I285)=""</formula>
    </cfRule>
  </conditionalFormatting>
  <conditionalFormatting sqref="H300:H315 J300:J315">
    <cfRule type="expression" priority="752" aboveAverage="0" equalAverage="0" bottom="0" percent="0" rank="0" text="" dxfId="0">
      <formula>CONCATENATE($C300,$D300,$E300,$F300,$G300,$H300,$I300,$J300)=""</formula>
    </cfRule>
    <cfRule type="expression" priority="753" aboveAverage="0" equalAverage="0" bottom="0" percent="0" rank="0" text="" dxfId="0">
      <formula>CONCATENATE($C300,$D300,$F300,$G300,$H300,$I300,$J300)=""</formula>
    </cfRule>
    <cfRule type="expression" priority="754" aboveAverage="0" equalAverage="0" bottom="0" percent="0" rank="0" text="" dxfId="0">
      <formula>CONCATENATE($D300,$F300,$G300,$H300,$I300)=""</formula>
    </cfRule>
  </conditionalFormatting>
  <conditionalFormatting sqref="I300:I315">
    <cfRule type="expression" priority="755" aboveAverage="0" equalAverage="0" bottom="0" percent="0" rank="0" text="" dxfId="0">
      <formula>CONCATENATE($C300,$D300,$E300,$F300,$G300,$H300,$I300,$J300)=""</formula>
    </cfRule>
    <cfRule type="expression" priority="756" aboveAverage="0" equalAverage="0" bottom="0" percent="0" rank="0" text="" dxfId="0">
      <formula>CONCATENATE($C300,$D300,$F300,$G300,$H300,$I300,$J300)=""</formula>
    </cfRule>
    <cfRule type="expression" priority="757" aboveAverage="0" equalAverage="0" bottom="0" percent="0" rank="0" text="" dxfId="0">
      <formula>CONCATENATE($D300,$F300,$G300,$H300,$I300)=""</formula>
    </cfRule>
  </conditionalFormatting>
  <conditionalFormatting sqref="H317:H324 J317:J324">
    <cfRule type="expression" priority="758" aboveAverage="0" equalAverage="0" bottom="0" percent="0" rank="0" text="" dxfId="0">
      <formula>CONCATENATE($C317,$D317,$E317,$F317,$G317,$H317,$I317,$J317)=""</formula>
    </cfRule>
    <cfRule type="expression" priority="759" aboveAverage="0" equalAverage="0" bottom="0" percent="0" rank="0" text="" dxfId="0">
      <formula>CONCATENATE($C317,$D317,$F317,$G317,$H317,$I317,$J317)=""</formula>
    </cfRule>
    <cfRule type="expression" priority="760" aboveAverage="0" equalAverage="0" bottom="0" percent="0" rank="0" text="" dxfId="0">
      <formula>CONCATENATE($D317,$F317,$G317,$H317,$I317)=""</formula>
    </cfRule>
  </conditionalFormatting>
  <conditionalFormatting sqref="I317:I324">
    <cfRule type="expression" priority="761" aboveAverage="0" equalAverage="0" bottom="0" percent="0" rank="0" text="" dxfId="0">
      <formula>CONCATENATE($C317,$D317,$E317,$F317,$G317,$H317,$I317,$J317)=""</formula>
    </cfRule>
    <cfRule type="expression" priority="762" aboveAverage="0" equalAverage="0" bottom="0" percent="0" rank="0" text="" dxfId="0">
      <formula>CONCATENATE($C317,$D317,$F317,$G317,$H317,$I317,$J317)=""</formula>
    </cfRule>
    <cfRule type="expression" priority="763" aboveAverage="0" equalAverage="0" bottom="0" percent="0" rank="0" text="" dxfId="0">
      <formula>CONCATENATE($D317,$F317,$G317,$H317,$I317)=""</formula>
    </cfRule>
  </conditionalFormatting>
  <conditionalFormatting sqref="E411">
    <cfRule type="expression" priority="764" aboveAverage="0" equalAverage="0" bottom="0" percent="0" rank="0" text="" dxfId="0">
      <formula>CONCATENATE($C411,$D411,$E411,$F411,$G411,$H411,$I411,$J411)=""</formula>
    </cfRule>
    <cfRule type="expression" priority="765" aboveAverage="0" equalAverage="0" bottom="0" percent="0" rank="0" text="" dxfId="0">
      <formula>CONCATENATE($C411,$D411,$F411,$G411,$H411,$I411,$J411)=""</formula>
    </cfRule>
    <cfRule type="expression" priority="766" aboveAverage="0" equalAverage="0" bottom="0" percent="0" rank="0" text="" dxfId="0">
      <formula>CONCATENATE($D411,$F411,$G411,$H411,$I411)=""</formula>
    </cfRule>
  </conditionalFormatting>
  <conditionalFormatting sqref="H420">
    <cfRule type="expression" priority="767" aboveAverage="0" equalAverage="0" bottom="0" percent="0" rank="0" text="" dxfId="0">
      <formula>CONCATENATE($C420,$D420,$E420,$F420,$G420,$H420,$I420,$J420)=""</formula>
    </cfRule>
    <cfRule type="expression" priority="768" aboveAverage="0" equalAverage="0" bottom="0" percent="0" rank="0" text="" dxfId="0">
      <formula>CONCATENATE($C420,$D420,$F420,$G420,$H420,$I420,$J420)=""</formula>
    </cfRule>
    <cfRule type="expression" priority="769" aboveAverage="0" equalAverage="0" bottom="0" percent="0" rank="0" text="" dxfId="0">
      <formula>CONCATENATE($D420,$F420,$G420,$H420,$I420)=""</formula>
    </cfRule>
  </conditionalFormatting>
  <conditionalFormatting sqref="E420">
    <cfRule type="expression" priority="770" aboveAverage="0" equalAverage="0" bottom="0" percent="0" rank="0" text="" dxfId="0">
      <formula>CONCATENATE($C420,$D420,$E420,$F420,$G420,$H420,$I420,$J420)=""</formula>
    </cfRule>
    <cfRule type="expression" priority="771" aboveAverage="0" equalAverage="0" bottom="0" percent="0" rank="0" text="" dxfId="0">
      <formula>CONCATENATE($C420,$D420,$F420,$G420,$H420,$I420,$J420)=""</formula>
    </cfRule>
    <cfRule type="expression" priority="772" aboveAverage="0" equalAverage="0" bottom="0" percent="0" rank="0" text="" dxfId="0">
      <formula>CONCATENATE($D420,$F420,$G420,$H420,$I420)=""</formula>
    </cfRule>
  </conditionalFormatting>
  <conditionalFormatting sqref="I420:J420">
    <cfRule type="expression" priority="773" aboveAverage="0" equalAverage="0" bottom="0" percent="0" rank="0" text="" dxfId="0">
      <formula>CONCATENATE($C420,$D420,$E420,$F420,$G420,$H420,$I420,$J420)=""</formula>
    </cfRule>
    <cfRule type="expression" priority="774" aboveAverage="0" equalAverage="0" bottom="0" percent="0" rank="0" text="" dxfId="0">
      <formula>CONCATENATE($C420,$D420,$F420,$G420,$H420,$I420,$J420)=""</formula>
    </cfRule>
    <cfRule type="expression" priority="775" aboveAverage="0" equalAverage="0" bottom="0" percent="0" rank="0" text="" dxfId="0">
      <formula>CONCATENATE($D420,$F420,$G420,$H420,$I420)=""</formula>
    </cfRule>
  </conditionalFormatting>
  <conditionalFormatting sqref="E427:E428">
    <cfRule type="expression" priority="776" aboveAverage="0" equalAverage="0" bottom="0" percent="0" rank="0" text="" dxfId="0">
      <formula>CONCATENATE($C427,$D427,$E427,$F427,$G427,$H427,$I427,$J427)=""</formula>
    </cfRule>
    <cfRule type="expression" priority="777" aboveAverage="0" equalAverage="0" bottom="0" percent="0" rank="0" text="" dxfId="0">
      <formula>CONCATENATE($C427,$D427,$F427,$G427,$H427,$I427,$J427)=""</formula>
    </cfRule>
    <cfRule type="expression" priority="778" aboveAverage="0" equalAverage="0" bottom="0" percent="0" rank="0" text="" dxfId="0">
      <formula>CONCATENATE($D427,$F427,$G427,$H427,$I427)=""</formula>
    </cfRule>
  </conditionalFormatting>
  <conditionalFormatting sqref="H427">
    <cfRule type="expression" priority="779" aboveAverage="0" equalAverage="0" bottom="0" percent="0" rank="0" text="" dxfId="0">
      <formula>CONCATENATE($C427,$D427,$E427,$F427,$G427,$H427,$I427,$J427)=""</formula>
    </cfRule>
    <cfRule type="expression" priority="780" aboveAverage="0" equalAverage="0" bottom="0" percent="0" rank="0" text="" dxfId="0">
      <formula>CONCATENATE($C427,$D427,$F427,$G427,$H427,$I427,$J427)=""</formula>
    </cfRule>
    <cfRule type="expression" priority="781" aboveAverage="0" equalAverage="0" bottom="0" percent="0" rank="0" text="" dxfId="0">
      <formula>CONCATENATE($D427,$F427,$G427,$H427,$I427)=""</formula>
    </cfRule>
  </conditionalFormatting>
  <conditionalFormatting sqref="H428">
    <cfRule type="expression" priority="782" aboveAverage="0" equalAverage="0" bottom="0" percent="0" rank="0" text="" dxfId="0">
      <formula>CONCATENATE($C428,$D428,$E428,$F428,$G428,$H428,$I428,$J428)=""</formula>
    </cfRule>
    <cfRule type="expression" priority="783" aboveAverage="0" equalAverage="0" bottom="0" percent="0" rank="0" text="" dxfId="0">
      <formula>CONCATENATE($C428,$D428,$F428,$G428,$H428,$I428,$J428)=""</formula>
    </cfRule>
    <cfRule type="expression" priority="784" aboveAverage="0" equalAverage="0" bottom="0" percent="0" rank="0" text="" dxfId="0">
      <formula>CONCATENATE($D428,$F428,$G428,$H428,$I428)=""</formula>
    </cfRule>
  </conditionalFormatting>
  <conditionalFormatting sqref="I427:J427">
    <cfRule type="expression" priority="785" aboveAverage="0" equalAverage="0" bottom="0" percent="0" rank="0" text="" dxfId="0">
      <formula>CONCATENATE($C427,$D427,$E427,$F427,$G427,$H427,$I427,$J427)=""</formula>
    </cfRule>
    <cfRule type="expression" priority="786" aboveAverage="0" equalAverage="0" bottom="0" percent="0" rank="0" text="" dxfId="0">
      <formula>CONCATENATE($C427,$D427,$F427,$G427,$H427,$I427,$J427)=""</formula>
    </cfRule>
    <cfRule type="expression" priority="787" aboveAverage="0" equalAverage="0" bottom="0" percent="0" rank="0" text="" dxfId="0">
      <formula>CONCATENATE($D427,$F427,$G427,$H427,$I427)=""</formula>
    </cfRule>
  </conditionalFormatting>
  <conditionalFormatting sqref="I428:J428">
    <cfRule type="expression" priority="788" aboveAverage="0" equalAverage="0" bottom="0" percent="0" rank="0" text="" dxfId="0">
      <formula>CONCATENATE($C428,$D428,$E428,$F428,$G428,$H428,$I428,$J428)=""</formula>
    </cfRule>
    <cfRule type="expression" priority="789" aboveAverage="0" equalAverage="0" bottom="0" percent="0" rank="0" text="" dxfId="0">
      <formula>CONCATENATE($C428,$D428,$F428,$G428,$H428,$I428,$J428)=""</formula>
    </cfRule>
    <cfRule type="expression" priority="790" aboveAverage="0" equalAverage="0" bottom="0" percent="0" rank="0" text="" dxfId="0">
      <formula>CONCATENATE($D428,$F428,$G428,$H428,$I428)=""</formula>
    </cfRule>
  </conditionalFormatting>
  <conditionalFormatting sqref="E432">
    <cfRule type="expression" priority="791" aboveAverage="0" equalAverage="0" bottom="0" percent="0" rank="0" text="" dxfId="0">
      <formula>CONCATENATE($C432,$D432,$E432,$F432,$G432,$H432,$I432,$J432)=""</formula>
    </cfRule>
    <cfRule type="expression" priority="792" aboveAverage="0" equalAverage="0" bottom="0" percent="0" rank="0" text="" dxfId="0">
      <formula>CONCATENATE($C432,$D432,$F432,$G432,$H432,$I432,$J432)=""</formula>
    </cfRule>
    <cfRule type="expression" priority="793" aboveAverage="0" equalAverage="0" bottom="0" percent="0" rank="0" text="" dxfId="0">
      <formula>CONCATENATE($D432,$F432,$G432,$H432,$I432)=""</formula>
    </cfRule>
  </conditionalFormatting>
  <conditionalFormatting sqref="F432">
    <cfRule type="expression" priority="794" aboveAverage="0" equalAverage="0" bottom="0" percent="0" rank="0" text="" dxfId="0">
      <formula>CONCATENATE($C432,$D432,$E432,$F432,$G432,$H432,$I432,$J432)=""</formula>
    </cfRule>
    <cfRule type="expression" priority="795" aboveAverage="0" equalAverage="0" bottom="0" percent="0" rank="0" text="" dxfId="0">
      <formula>CONCATENATE($C432,$D432,$F432,$G432,$H432,$I432,$J432)=""</formula>
    </cfRule>
    <cfRule type="expression" priority="796" aboveAverage="0" equalAverage="0" bottom="0" percent="0" rank="0" text="" dxfId="0">
      <formula>CONCATENATE($D432,$F432,$G432,$H432,$I432)=""</formula>
    </cfRule>
  </conditionalFormatting>
  <conditionalFormatting sqref="H432">
    <cfRule type="expression" priority="797" aboveAverage="0" equalAverage="0" bottom="0" percent="0" rank="0" text="" dxfId="0">
      <formula>CONCATENATE($C432,$D432,$E432,$F432,$G432,$H432,$I432,$J432)=""</formula>
    </cfRule>
    <cfRule type="expression" priority="798" aboveAverage="0" equalAverage="0" bottom="0" percent="0" rank="0" text="" dxfId="0">
      <formula>CONCATENATE($C432,$D432,$F432,$G432,$H432,$I432,$J432)=""</formula>
    </cfRule>
    <cfRule type="expression" priority="799" aboveAverage="0" equalAverage="0" bottom="0" percent="0" rank="0" text="" dxfId="0">
      <formula>CONCATENATE($D432,$F432,$G432,$H432,$I432)=""</formula>
    </cfRule>
  </conditionalFormatting>
  <conditionalFormatting sqref="E423">
    <cfRule type="expression" priority="800" aboveAverage="0" equalAverage="0" bottom="0" percent="0" rank="0" text="" dxfId="0">
      <formula>CONCATENATE($C423,$D423,$E423,$F423,$G423,$H423,$I423,$J423)=""</formula>
    </cfRule>
    <cfRule type="expression" priority="801" aboveAverage="0" equalAverage="0" bottom="0" percent="0" rank="0" text="" dxfId="0">
      <formula>CONCATENATE($C423,$D423,$F423,$G423,$H423,$I423,$J423)=""</formula>
    </cfRule>
    <cfRule type="expression" priority="802" aboveAverage="0" equalAverage="0" bottom="0" percent="0" rank="0" text="" dxfId="0">
      <formula>CONCATENATE($D423,$F423,$G423,$H423,$I423)=""</formula>
    </cfRule>
  </conditionalFormatting>
  <conditionalFormatting sqref="I423:J423">
    <cfRule type="expression" priority="803" aboveAverage="0" equalAverage="0" bottom="0" percent="0" rank="0" text="" dxfId="0">
      <formula>CONCATENATE($C423,$D423,$E423,$F423,$G423,$H423,$I423,$J423)=""</formula>
    </cfRule>
    <cfRule type="expression" priority="804" aboveAverage="0" equalAverage="0" bottom="0" percent="0" rank="0" text="" dxfId="0">
      <formula>CONCATENATE($C423,$D423,$F423,$G423,$H423,$I423,$J423)=""</formula>
    </cfRule>
    <cfRule type="expression" priority="805" aboveAverage="0" equalAverage="0" bottom="0" percent="0" rank="0" text="" dxfId="0">
      <formula>CONCATENATE($D423,$F423,$G423,$H423,$I423)=""</formula>
    </cfRule>
  </conditionalFormatting>
  <conditionalFormatting sqref="H423">
    <cfRule type="expression" priority="806" aboveAverage="0" equalAverage="0" bottom="0" percent="0" rank="0" text="" dxfId="0">
      <formula>CONCATENATE($C423,$D423,$E423,$F423,$G423,$H423,$I423,$J423)=""</formula>
    </cfRule>
    <cfRule type="expression" priority="807" aboveAverage="0" equalAverage="0" bottom="0" percent="0" rank="0" text="" dxfId="0">
      <formula>CONCATENATE($C423,$D423,$F423,$G423,$H423,$I423,$J423)=""</formula>
    </cfRule>
    <cfRule type="expression" priority="808" aboveAverage="0" equalAverage="0" bottom="0" percent="0" rank="0" text="" dxfId="0">
      <formula>CONCATENATE($D423,$F423,$G423,$H423,$I423)=""</formula>
    </cfRule>
  </conditionalFormatting>
  <conditionalFormatting sqref="C31:C38 C40:C43">
    <cfRule type="expression" priority="809" aboveAverage="0" equalAverage="0" bottom="0" percent="0" rank="0" text="" dxfId="0">
      <formula>CONCATENATE($C31,$D31,$E31,$F31,$G31,$H31,$I31,$J31)=""</formula>
    </cfRule>
    <cfRule type="expression" priority="810" aboveAverage="0" equalAverage="0" bottom="0" percent="0" rank="0" text="" dxfId="0">
      <formula>CONCATENATE($C31,$D31,$F31,$G31,$H31,$I31,$J31)=""</formula>
    </cfRule>
    <cfRule type="expression" priority="811" aboveAverage="0" equalAverage="0" bottom="0" percent="0" rank="0" text="" dxfId="0">
      <formula>CONCATENATE($D31,$F31,$G31,$H31,$I31)=""</formula>
    </cfRule>
  </conditionalFormatting>
  <conditionalFormatting sqref="D31:D38 D42:D43">
    <cfRule type="expression" priority="812" aboveAverage="0" equalAverage="0" bottom="0" percent="0" rank="0" text="" dxfId="0">
      <formula>CONCATENATE($C31,$D31,$E31,$F31,$G31,$H31,$I31,$J31)=""</formula>
    </cfRule>
    <cfRule type="expression" priority="813" aboveAverage="0" equalAverage="0" bottom="0" percent="0" rank="0" text="" dxfId="0">
      <formula>CONCATENATE($C31,$D31,$F31,$G31,$H31,$I31,$J31)=""</formula>
    </cfRule>
    <cfRule type="expression" priority="814" aboveAverage="0" equalAverage="0" bottom="0" percent="0" rank="0" text="" dxfId="0">
      <formula>CONCATENATE($D31,$F31,$G31,$H31,$I31)=""</formula>
    </cfRule>
  </conditionalFormatting>
  <conditionalFormatting sqref="G31:G38">
    <cfRule type="expression" priority="815" aboveAverage="0" equalAverage="0" bottom="0" percent="0" rank="0" text="" dxfId="0">
      <formula>CONCATENATE($C31,$D31,$E31,$F31,$G31,$H31,$I31,$J31)=""</formula>
    </cfRule>
    <cfRule type="expression" priority="816" aboveAverage="0" equalAverage="0" bottom="0" percent="0" rank="0" text="" dxfId="0">
      <formula>CONCATENATE($C31,$D31,$F31,$G31,$H31,$I31,$J31)=""</formula>
    </cfRule>
    <cfRule type="expression" priority="817" aboveAverage="0" equalAverage="0" bottom="0" percent="0" rank="0" text="" dxfId="0">
      <formula>CONCATENATE($D31,$F31,$G31,$H31,$I31)=""</formula>
    </cfRule>
  </conditionalFormatting>
  <conditionalFormatting sqref="E31:F38">
    <cfRule type="expression" priority="818" aboveAverage="0" equalAverage="0" bottom="0" percent="0" rank="0" text="" dxfId="0">
      <formula>CONCATENATE($C31,$D31,$E31,$F31,$G31,$H31,$I31,$J31)=""</formula>
    </cfRule>
    <cfRule type="expression" priority="819" aboveAverage="0" equalAverage="0" bottom="0" percent="0" rank="0" text="" dxfId="0">
      <formula>CONCATENATE($C31,$D31,$F31,$G31,$H31,$I31,$J31)=""</formula>
    </cfRule>
    <cfRule type="expression" priority="820" aboveAverage="0" equalAverage="0" bottom="0" percent="0" rank="0" text="" dxfId="0">
      <formula>CONCATENATE($D31,$F31,$G31,$H31,$I31)=""</formula>
    </cfRule>
  </conditionalFormatting>
  <conditionalFormatting sqref="H31:H38">
    <cfRule type="expression" priority="821" aboveAverage="0" equalAverage="0" bottom="0" percent="0" rank="0" text="" dxfId="0">
      <formula>CONCATENATE($C31,$D31,$E31,$F31,$G31,$H31,$I31,$J31)=""</formula>
    </cfRule>
    <cfRule type="expression" priority="822" aboveAverage="0" equalAverage="0" bottom="0" percent="0" rank="0" text="" dxfId="0">
      <formula>CONCATENATE($C31,$D31,$F31,$G31,$H31,$I31,$J31)=""</formula>
    </cfRule>
    <cfRule type="expression" priority="823" aboveAverage="0" equalAverage="0" bottom="0" percent="0" rank="0" text="" dxfId="0">
      <formula>CONCATENATE($D31,$F31,$G31,$H31,$I31)=""</formula>
    </cfRule>
  </conditionalFormatting>
  <conditionalFormatting sqref="C39">
    <cfRule type="expression" priority="824" aboveAverage="0" equalAverage="0" bottom="0" percent="0" rank="0" text="" dxfId="0">
      <formula>CONCATENATE($C39,$D39,$E39,$F39,$G39,$H39,$I39,$J39)=""</formula>
    </cfRule>
    <cfRule type="expression" priority="825" aboveAverage="0" equalAverage="0" bottom="0" percent="0" rank="0" text="" dxfId="0">
      <formula>CONCATENATE($C39,$D39,$F39,$G39,$H39,$I39,$J39)=""</formula>
    </cfRule>
    <cfRule type="expression" priority="826" aboveAverage="0" equalAverage="0" bottom="0" percent="0" rank="0" text="" dxfId="0">
      <formula>CONCATENATE($D39,$F39,$G39,$H39,$I39)=""</formula>
    </cfRule>
  </conditionalFormatting>
  <conditionalFormatting sqref="D39:D41">
    <cfRule type="expression" priority="827" aboveAverage="0" equalAverage="0" bottom="0" percent="0" rank="0" text="" dxfId="0">
      <formula>CONCATENATE($C39,$D39,$E39,$F39,$G39,$H39,$I39,$J39)=""</formula>
    </cfRule>
    <cfRule type="expression" priority="828" aboveAverage="0" equalAverage="0" bottom="0" percent="0" rank="0" text="" dxfId="0">
      <formula>CONCATENATE($C39,$D39,$F39,$G39,$H39,$I39,$J39)=""</formula>
    </cfRule>
    <cfRule type="expression" priority="829" aboveAverage="0" equalAverage="0" bottom="0" percent="0" rank="0" text="" dxfId="0">
      <formula>CONCATENATE($D39,$F39,$G39,$H39,$I39)=""</formula>
    </cfRule>
  </conditionalFormatting>
  <conditionalFormatting sqref="H39:H40">
    <cfRule type="expression" priority="830" aboveAverage="0" equalAverage="0" bottom="0" percent="0" rank="0" text="" dxfId="0">
      <formula>CONCATENATE($C39,$D39,$E39,$F39,$G39,$H39,$I39,$J39)=""</formula>
    </cfRule>
    <cfRule type="expression" priority="831" aboveAverage="0" equalAverage="0" bottom="0" percent="0" rank="0" text="" dxfId="0">
      <formula>CONCATENATE($C39,$D39,$F39,$G39,$H39,$I39,$J39)=""</formula>
    </cfRule>
    <cfRule type="expression" priority="832" aboveAverage="0" equalAverage="0" bottom="0" percent="0" rank="0" text="" dxfId="0">
      <formula>CONCATENATE($D39,$F39,$G39,$H39,$I39)=""</formula>
    </cfRule>
  </conditionalFormatting>
  <conditionalFormatting sqref="H41:H43">
    <cfRule type="expression" priority="833" aboveAverage="0" equalAverage="0" bottom="0" percent="0" rank="0" text="" dxfId="0">
      <formula>CONCATENATE($C41,$D41,$E41,$F41,$G41,$H41,$I41,$J41)=""</formula>
    </cfRule>
    <cfRule type="expression" priority="834" aboveAverage="0" equalAverage="0" bottom="0" percent="0" rank="0" text="" dxfId="0">
      <formula>CONCATENATE($C41,$D41,$F41,$G41,$H41,$I41,$J41)=""</formula>
    </cfRule>
    <cfRule type="expression" priority="835" aboveAverage="0" equalAverage="0" bottom="0" percent="0" rank="0" text="" dxfId="0">
      <formula>CONCATENATE($D41,$F41,$G41,$H41,$I41)=""</formula>
    </cfRule>
  </conditionalFormatting>
  <conditionalFormatting sqref="G42:G43">
    <cfRule type="expression" priority="836" aboveAverage="0" equalAverage="0" bottom="0" percent="0" rank="0" text="" dxfId="0">
      <formula>CONCATENATE($C42,$D42,$E42,$F42,$G42,$H42,$I42,$J42)=""</formula>
    </cfRule>
    <cfRule type="expression" priority="837" aboveAverage="0" equalAverage="0" bottom="0" percent="0" rank="0" text="" dxfId="0">
      <formula>CONCATENATE($C42,$D42,$F42,$G42,$H42,$I42,$J42)=""</formula>
    </cfRule>
    <cfRule type="expression" priority="838" aboveAverage="0" equalAverage="0" bottom="0" percent="0" rank="0" text="" dxfId="0">
      <formula>CONCATENATE($D42,$F42,$G42,$H42,$I42)=""</formula>
    </cfRule>
  </conditionalFormatting>
  <conditionalFormatting sqref="F42:F43">
    <cfRule type="expression" priority="839" aboveAverage="0" equalAverage="0" bottom="0" percent="0" rank="0" text="" dxfId="0">
      <formula>CONCATENATE($C42,$D42,$E42,$F42,$G42,$H42,$I42,$J42)=""</formula>
    </cfRule>
    <cfRule type="expression" priority="840" aboveAverage="0" equalAverage="0" bottom="0" percent="0" rank="0" text="" dxfId="0">
      <formula>CONCATENATE($C42,$D42,$F42,$G42,$H42,$I42,$J42)=""</formula>
    </cfRule>
    <cfRule type="expression" priority="841" aboveAverage="0" equalAverage="0" bottom="0" percent="0" rank="0" text="" dxfId="0">
      <formula>CONCATENATE($D42,$F42,$G42,$H42,$I42)=""</formula>
    </cfRule>
  </conditionalFormatting>
  <conditionalFormatting sqref="G39:G41">
    <cfRule type="expression" priority="842" aboveAverage="0" equalAverage="0" bottom="0" percent="0" rank="0" text="" dxfId="0">
      <formula>CONCATENATE($C39,$D39,$E39,$F39,$G39,$H39,$I39,$J39)=""</formula>
    </cfRule>
    <cfRule type="expression" priority="843" aboveAverage="0" equalAverage="0" bottom="0" percent="0" rank="0" text="" dxfId="0">
      <formula>CONCATENATE($C39,$D39,$F39,$G39,$H39,$I39,$J39)=""</formula>
    </cfRule>
    <cfRule type="expression" priority="844" aboveAverage="0" equalAverage="0" bottom="0" percent="0" rank="0" text="" dxfId="0">
      <formula>CONCATENATE($D39,$F39,$G39,$H39,$I39)=""</formula>
    </cfRule>
  </conditionalFormatting>
  <conditionalFormatting sqref="E42:E43 E39:F41">
    <cfRule type="expression" priority="845" aboveAverage="0" equalAverage="0" bottom="0" percent="0" rank="0" text="" dxfId="0">
      <formula>CONCATENATE($C39,$D39,$E39,$F39,$G39,$H39,$I39,$J39)=""</formula>
    </cfRule>
    <cfRule type="expression" priority="846" aboveAverage="0" equalAverage="0" bottom="0" percent="0" rank="0" text="" dxfId="0">
      <formula>CONCATENATE($C39,$D39,$F39,$G39,$H39,$I39,$J39)=""</formula>
    </cfRule>
    <cfRule type="expression" priority="847" aboveAverage="0" equalAverage="0" bottom="0" percent="0" rank="0" text="" dxfId="0">
      <formula>CONCATENATE($D39,$F39,$G39,$H39,$I39)=""</formula>
    </cfRule>
  </conditionalFormatting>
  <conditionalFormatting sqref="E436">
    <cfRule type="expression" priority="848" aboveAverage="0" equalAverage="0" bottom="0" percent="0" rank="0" text="" dxfId="0">
      <formula>CONCATENATE($C436,$D436,$E436,$F436,$G436,$H436,$I436,$J436)=""</formula>
    </cfRule>
    <cfRule type="expression" priority="849" aboveAverage="0" equalAverage="0" bottom="0" percent="0" rank="0" text="" dxfId="0">
      <formula>CONCATENATE($C436,$D436,$F436,$G436,$H436,$I436,$J436)=""</formula>
    </cfRule>
    <cfRule type="expression" priority="850" aboveAverage="0" equalAverage="0" bottom="0" percent="0" rank="0" text="" dxfId="0">
      <formula>CONCATENATE($D436,$F436,$G436,$H436,$I436)=""</formula>
    </cfRule>
  </conditionalFormatting>
  <conditionalFormatting sqref="F436">
    <cfRule type="expression" priority="851" aboveAverage="0" equalAverage="0" bottom="0" percent="0" rank="0" text="" dxfId="0">
      <formula>CONCATENATE($C436,$D436,$E436,$F436,$G436,$H436,$I436,$J436)=""</formula>
    </cfRule>
    <cfRule type="expression" priority="852" aboveAverage="0" equalAverage="0" bottom="0" percent="0" rank="0" text="" dxfId="0">
      <formula>CONCATENATE($C436,$D436,$F436,$G436,$H436,$I436,$J436)=""</formula>
    </cfRule>
    <cfRule type="expression" priority="853" aboveAverage="0" equalAverage="0" bottom="0" percent="0" rank="0" text="" dxfId="0">
      <formula>CONCATENATE($D436,$F436,$G436,$H436,$I436)=""</formula>
    </cfRule>
  </conditionalFormatting>
  <conditionalFormatting sqref="C67">
    <cfRule type="expression" priority="854" aboveAverage="0" equalAverage="0" bottom="0" percent="0" rank="0" text="" dxfId="0">
      <formula>CONCATENATE(#ref!,$D67,$C67,$F67,$G67,$H67,$I67,$J67)=""</formula>
    </cfRule>
    <cfRule type="expression" priority="855" aboveAverage="0" equalAverage="0" bottom="0" percent="0" rank="0" text="" dxfId="0">
      <formula>CONCATENATE(#ref!,$D67,$F67,$G67,$H67,$I67,$J67)=""</formula>
    </cfRule>
    <cfRule type="expression" priority="856" aboveAverage="0" equalAverage="0" bottom="0" percent="0" rank="0" text="" dxfId="0">
      <formula>CONCATENATE($D67,$F67,$G67,$H67,$I67)=""</formula>
    </cfRule>
  </conditionalFormatting>
  <conditionalFormatting sqref="C68:C73">
    <cfRule type="expression" priority="857" aboveAverage="0" equalAverage="0" bottom="0" percent="0" rank="0" text="" dxfId="0">
      <formula>CONCATENATE($C68,$D68,$E68,$F68,$G68,$H68,$I68,$J68)=""</formula>
    </cfRule>
    <cfRule type="expression" priority="858" aboveAverage="0" equalAverage="0" bottom="0" percent="0" rank="0" text="" dxfId="0">
      <formula>CONCATENATE($C68,$D68,$F68,$G68,$H68,$I68,$J68)=""</formula>
    </cfRule>
    <cfRule type="expression" priority="859" aboveAverage="0" equalAverage="0" bottom="0" percent="0" rank="0" text="" dxfId="0">
      <formula>CONCATENATE($D68,$F68,$G68,$H68,$I68)=""</formula>
    </cfRule>
  </conditionalFormatting>
  <conditionalFormatting sqref="D68:D73">
    <cfRule type="expression" priority="860" aboveAverage="0" equalAverage="0" bottom="0" percent="0" rank="0" text="" dxfId="0">
      <formula>CONCATENATE($C68,$D68,$E68,$F68,$G68,$H68,$I68,$J68)=""</formula>
    </cfRule>
    <cfRule type="expression" priority="861" aboveAverage="0" equalAverage="0" bottom="0" percent="0" rank="0" text="" dxfId="0">
      <formula>CONCATENATE($C68,$D68,$F68,$G68,$H68,$I68,$J68)=""</formula>
    </cfRule>
    <cfRule type="expression" priority="862" aboveAverage="0" equalAverage="0" bottom="0" percent="0" rank="0" text="" dxfId="0">
      <formula>CONCATENATE($D68,$F68,$G68,$H68,$I68)=""</formula>
    </cfRule>
  </conditionalFormatting>
  <conditionalFormatting sqref="G68:G73">
    <cfRule type="expression" priority="863" aboveAverage="0" equalAverage="0" bottom="0" percent="0" rank="0" text="" dxfId="0">
      <formula>CONCATENATE($C68,$D68,$E68,$F68,$G68,$H68,$I68,$J68)=""</formula>
    </cfRule>
    <cfRule type="expression" priority="864" aboveAverage="0" equalAverage="0" bottom="0" percent="0" rank="0" text="" dxfId="0">
      <formula>CONCATENATE($C68,$D68,$F68,$G68,$H68,$I68,$J68)=""</formula>
    </cfRule>
    <cfRule type="expression" priority="865" aboveAverage="0" equalAverage="0" bottom="0" percent="0" rank="0" text="" dxfId="0">
      <formula>CONCATENATE($D68,$F68,$G68,$H68,$I68)=""</formula>
    </cfRule>
  </conditionalFormatting>
  <conditionalFormatting sqref="E68:F73">
    <cfRule type="expression" priority="866" aboveAverage="0" equalAverage="0" bottom="0" percent="0" rank="0" text="" dxfId="0">
      <formula>CONCATENATE($C68,$D68,$E68,$F68,$G68,$H68,$I68,$J68)=""</formula>
    </cfRule>
    <cfRule type="expression" priority="867" aboveAverage="0" equalAverage="0" bottom="0" percent="0" rank="0" text="" dxfId="0">
      <formula>CONCATENATE($C68,$D68,$F68,$G68,$H68,$I68,$J68)=""</formula>
    </cfRule>
    <cfRule type="expression" priority="868" aboveAverage="0" equalAverage="0" bottom="0" percent="0" rank="0" text="" dxfId="0">
      <formula>CONCATENATE($D68,$F68,$G68,$H68,$I68)=""</formula>
    </cfRule>
  </conditionalFormatting>
  <conditionalFormatting sqref="H68:H73">
    <cfRule type="expression" priority="869" aboveAverage="0" equalAverage="0" bottom="0" percent="0" rank="0" text="" dxfId="0">
      <formula>CONCATENATE($C68,$D68,$E68,$F68,$G68,$H68,$I68,$J68)=""</formula>
    </cfRule>
    <cfRule type="expression" priority="870" aboveAverage="0" equalAverage="0" bottom="0" percent="0" rank="0" text="" dxfId="0">
      <formula>CONCATENATE($C68,$D68,$F68,$G68,$H68,$I68,$J68)=""</formula>
    </cfRule>
    <cfRule type="expression" priority="871" aboveAverage="0" equalAverage="0" bottom="0" percent="0" rank="0" text="" dxfId="0">
      <formula>CONCATENATE($D68,$F68,$G68,$H68,$I68)=""</formula>
    </cfRule>
  </conditionalFormatting>
  <conditionalFormatting sqref="I68:J73">
    <cfRule type="expression" priority="872" aboveAverage="0" equalAverage="0" bottom="0" percent="0" rank="0" text="" dxfId="0">
      <formula>CONCATENATE($C68,$D68,$E68,$F68,$G68,$H68,$I68,$J68)=""</formula>
    </cfRule>
    <cfRule type="expression" priority="873" aboveAverage="0" equalAverage="0" bottom="0" percent="0" rank="0" text="" dxfId="0">
      <formula>CONCATENATE($C68,$D68,$F68,$G68,$H68,$I68,$J68)=""</formula>
    </cfRule>
    <cfRule type="expression" priority="874" aboveAverage="0" equalAverage="0" bottom="0" percent="0" rank="0" text="" dxfId="0">
      <formula>CONCATENATE($D68,$F68,$G68,$H68,$I68)=""</formula>
    </cfRule>
  </conditionalFormatting>
  <conditionalFormatting sqref="I31:I43">
    <cfRule type="expression" priority="875" aboveAverage="0" equalAverage="0" bottom="0" percent="0" rank="0" text="" dxfId="0">
      <formula>CONCATENATE($C31,$D31,$E31,$F31,$G31,$H31,$I31,$J31)=""</formula>
    </cfRule>
    <cfRule type="expression" priority="876" aboveAverage="0" equalAverage="0" bottom="0" percent="0" rank="0" text="" dxfId="0">
      <formula>CONCATENATE($C31,$D31,$F31,$G31,$H31,$I31,$J31)=""</formula>
    </cfRule>
    <cfRule type="expression" priority="877" aboveAverage="0" equalAverage="0" bottom="0" percent="0" rank="0" text="" dxfId="0">
      <formula>CONCATENATE($D31,$F31,$G31,$H31,$I31)=""</formula>
    </cfRule>
  </conditionalFormatting>
  <conditionalFormatting sqref="I459:I465">
    <cfRule type="expression" priority="878" aboveAverage="0" equalAverage="0" bottom="0" percent="0" rank="0" text="" dxfId="0">
      <formula>CONCATENATE($C459,$D459,$E459,$F459,$G459,$H459,$I459,$J459)=""</formula>
    </cfRule>
    <cfRule type="expression" priority="879" aboveAverage="0" equalAverage="0" bottom="0" percent="0" rank="0" text="" dxfId="0">
      <formula>CONCATENATE($C459,$D459,$F459,$G459,$H459,$I459,$J459)=""</formula>
    </cfRule>
    <cfRule type="expression" priority="880" aboveAverage="0" equalAverage="0" bottom="0" percent="0" rank="0" text="" dxfId="0">
      <formula>CONCATENATE($D459,$F459,$G459,$H459,$I459)=""</formula>
    </cfRule>
  </conditionalFormatting>
  <dataValidations count="2">
    <dataValidation allowBlank="true" operator="between" showDropDown="false" showErrorMessage="true" showInputMessage="true" sqref="M2" type="list">
      <formula1>#ref!</formula1>
      <formula2>0</formula2>
    </dataValidation>
    <dataValidation allowBlank="true" operator="between" showDropDown="false" showErrorMessage="true" showInputMessage="true" sqref="F6" type="list">
      <formula1>'1. ORÇAMENTO'!$L$3:$L$4</formula1>
      <formula2>0</formula2>
    </dataValidation>
  </dataValidations>
  <printOptions headings="false" gridLines="false" gridLinesSet="true" horizontalCentered="true" verticalCentered="false"/>
  <pageMargins left="0.984027777777778" right="0.39375" top="0.39375" bottom="0.39375" header="0.511805555555555" footer="0.511805555555555"/>
  <pageSetup paperSize="9" scale="100" firstPageNumber="0" fitToWidth="1" fitToHeight="100" pageOrder="downThenOver" orientation="portrait" blackAndWhite="false" draft="false" cellComments="none" useFirstPageNumber="false" horizontalDpi="300" verticalDpi="300" copies="1"/>
  <headerFooter differentFirst="false" differentOddEven="false">
    <oddHeader/>
    <oddFooter/>
  </headerFooter>
  <rowBreaks count="9" manualBreakCount="9">
    <brk id="79" man="true" max="16383" min="0"/>
    <brk id="118" man="true" max="16383" min="0"/>
    <brk id="144" man="true" max="16383" min="0"/>
    <brk id="178" man="true" max="16383" min="0"/>
    <brk id="325" man="true" max="16383" min="0"/>
    <brk id="421" man="true" max="16383" min="0"/>
    <brk id="437" man="true" max="16383" min="0"/>
    <brk id="453" man="true" max="16383" min="0"/>
    <brk id="457" man="true" max="16383" min="0"/>
  </rowBreaks>
</worksheet>
</file>

<file path=xl/worksheets/sheet10.xml><?xml version="1.0" encoding="utf-8"?>
<worksheet xmlns="http://schemas.openxmlformats.org/spreadsheetml/2006/main" xmlns:r="http://schemas.openxmlformats.org/officeDocument/2006/relationships">
  <sheetPr filterMode="false">
    <pageSetUpPr fitToPage="true"/>
  </sheetPr>
  <dimension ref="A2:I74"/>
  <sheetViews>
    <sheetView showFormulas="false" showGridLines="true" showRowColHeaders="true" showZeros="true" rightToLeft="false" tabSelected="false" showOutlineSymbols="true" defaultGridColor="true" view="normal" topLeftCell="A1" colorId="64" zoomScale="65" zoomScaleNormal="65" zoomScalePageLayoutView="100" workbookViewId="0">
      <selection pane="topLeft" activeCell="C13" activeCellId="0" sqref="C13"/>
    </sheetView>
  </sheetViews>
  <sheetFormatPr defaultRowHeight="15.75" zeroHeight="false" outlineLevelRow="0" outlineLevelCol="0"/>
  <cols>
    <col collapsed="false" customWidth="true" hidden="false" outlineLevel="0" max="1" min="1" style="8" width="8.95"/>
    <col collapsed="false" customWidth="true" hidden="false" outlineLevel="0" max="2" min="2" style="296" width="17.64"/>
    <col collapsed="false" customWidth="true" hidden="false" outlineLevel="0" max="3" min="3" style="3" width="87.09"/>
    <col collapsed="false" customWidth="true" hidden="false" outlineLevel="0" max="4" min="4" style="4" width="10.28"/>
    <col collapsed="false" customWidth="true" hidden="false" outlineLevel="0" max="5" min="5" style="740" width="19.66"/>
    <col collapsed="false" customWidth="true" hidden="false" outlineLevel="0" max="6" min="6" style="741" width="13.78"/>
    <col collapsed="false" customWidth="true" hidden="false" outlineLevel="0" max="7" min="7" style="71" width="13.78"/>
    <col collapsed="false" customWidth="true" hidden="false" outlineLevel="0" max="8" min="8" style="8" width="18"/>
    <col collapsed="false" customWidth="true" hidden="false" outlineLevel="0" max="9" min="9" style="8" width="19.28"/>
    <col collapsed="false" customWidth="true" hidden="false" outlineLevel="0" max="10" min="10" style="1" width="17.14"/>
    <col collapsed="false" customWidth="true" hidden="false" outlineLevel="0" max="257" min="11" style="1" width="9.14"/>
    <col collapsed="false" customWidth="true" hidden="false" outlineLevel="0" max="258" min="258" style="1" width="21"/>
    <col collapsed="false" customWidth="true" hidden="false" outlineLevel="0" max="259" min="259" style="1" width="81.43"/>
    <col collapsed="false" customWidth="true" hidden="false" outlineLevel="0" max="261" min="260" style="1" width="15.57"/>
    <col collapsed="false" customWidth="true" hidden="false" outlineLevel="0" max="262" min="262" style="1" width="14.14"/>
    <col collapsed="false" customWidth="true" hidden="false" outlineLevel="0" max="263" min="263" style="1" width="18"/>
    <col collapsed="false" customWidth="true" hidden="false" outlineLevel="0" max="264" min="264" style="1" width="11"/>
    <col collapsed="false" customWidth="true" hidden="false" outlineLevel="0" max="513" min="265" style="1" width="9.14"/>
    <col collapsed="false" customWidth="true" hidden="false" outlineLevel="0" max="514" min="514" style="1" width="21"/>
    <col collapsed="false" customWidth="true" hidden="false" outlineLevel="0" max="515" min="515" style="1" width="81.43"/>
    <col collapsed="false" customWidth="true" hidden="false" outlineLevel="0" max="517" min="516" style="1" width="15.57"/>
    <col collapsed="false" customWidth="true" hidden="false" outlineLevel="0" max="518" min="518" style="1" width="14.14"/>
    <col collapsed="false" customWidth="true" hidden="false" outlineLevel="0" max="519" min="519" style="1" width="18"/>
    <col collapsed="false" customWidth="true" hidden="false" outlineLevel="0" max="520" min="520" style="1" width="11"/>
    <col collapsed="false" customWidth="true" hidden="false" outlineLevel="0" max="769" min="521" style="1" width="9.14"/>
    <col collapsed="false" customWidth="true" hidden="false" outlineLevel="0" max="770" min="770" style="1" width="21"/>
    <col collapsed="false" customWidth="true" hidden="false" outlineLevel="0" max="771" min="771" style="1" width="81.43"/>
    <col collapsed="false" customWidth="true" hidden="false" outlineLevel="0" max="773" min="772" style="1" width="15.57"/>
    <col collapsed="false" customWidth="true" hidden="false" outlineLevel="0" max="774" min="774" style="1" width="14.14"/>
    <col collapsed="false" customWidth="true" hidden="false" outlineLevel="0" max="775" min="775" style="1" width="18"/>
    <col collapsed="false" customWidth="true" hidden="false" outlineLevel="0" max="776" min="776" style="1" width="11"/>
    <col collapsed="false" customWidth="true" hidden="false" outlineLevel="0" max="1025" min="777" style="1" width="9.14"/>
  </cols>
  <sheetData>
    <row r="2" s="26" customFormat="true" ht="7.5" hidden="false" customHeight="true" outlineLevel="0" collapsed="false">
      <c r="A2" s="19"/>
      <c r="B2" s="267"/>
      <c r="C2" s="43"/>
      <c r="D2" s="268"/>
      <c r="E2" s="269"/>
      <c r="F2" s="269"/>
      <c r="G2" s="270"/>
      <c r="H2" s="19"/>
      <c r="I2" s="19"/>
    </row>
    <row r="3" s="26" customFormat="true" ht="57" hidden="false" customHeight="true" outlineLevel="0" collapsed="false">
      <c r="A3" s="19" t="s">
        <v>871</v>
      </c>
      <c r="B3" s="687"/>
      <c r="C3" s="195" t="str">
        <f aca="false">'1. ORÇAMENTO'!E5</f>
        <v>NOME DA EMPRESA</v>
      </c>
      <c r="D3" s="327" t="str">
        <f aca="false">'1. ORÇAMENTO'!F5</f>
        <v>Ref.: Tabela de Serviços SINAPI (NOVEMBRO/2019) e/ou composições PiniTCPO</v>
      </c>
      <c r="E3" s="327"/>
      <c r="F3" s="200" t="str">
        <f aca="false">'1. ORÇAMENTO'!I5</f>
        <v> </v>
      </c>
      <c r="G3" s="200"/>
      <c r="H3" s="19"/>
      <c r="I3" s="19"/>
    </row>
    <row r="4" s="26" customFormat="true" ht="50.25" hidden="false" customHeight="true" outlineLevel="0" collapsed="false">
      <c r="A4" s="19" t="s">
        <v>872</v>
      </c>
      <c r="B4" s="688"/>
      <c r="C4" s="203" t="str">
        <f aca="false">'1. ORÇAMENTO'!E7</f>
        <v>DADOS</v>
      </c>
      <c r="D4" s="742" t="s">
        <v>10</v>
      </c>
      <c r="E4" s="743" t="n">
        <f aca="false">'BDI '!K31</f>
        <v>0.2288</v>
      </c>
      <c r="F4" s="200"/>
      <c r="G4" s="200"/>
      <c r="H4" s="19"/>
      <c r="I4" s="19"/>
    </row>
    <row r="5" s="26" customFormat="true" ht="15" hidden="false" customHeight="true" outlineLevel="0" collapsed="false">
      <c r="A5" s="19"/>
      <c r="B5" s="41" t="str">
        <f aca="false">'1. ORÇAMENTO'!C8</f>
        <v>D E P A R T A M E N T O    D E    E N G E N H A R I A</v>
      </c>
      <c r="C5" s="41"/>
      <c r="D5" s="41"/>
      <c r="E5" s="41"/>
      <c r="F5" s="41"/>
      <c r="G5" s="41"/>
      <c r="H5" s="19"/>
      <c r="I5" s="19"/>
    </row>
    <row r="6" s="26" customFormat="true" ht="9" hidden="false" customHeight="true" outlineLevel="0" collapsed="false">
      <c r="A6" s="19"/>
      <c r="B6" s="267"/>
      <c r="C6" s="43"/>
      <c r="D6" s="268"/>
      <c r="E6" s="269"/>
      <c r="F6" s="269"/>
      <c r="G6" s="270"/>
      <c r="H6" s="19"/>
      <c r="I6" s="19"/>
    </row>
    <row r="7" s="26" customFormat="true" ht="18" hidden="false" customHeight="true" outlineLevel="0" collapsed="false">
      <c r="A7" s="19"/>
      <c r="B7" s="207" t="s">
        <v>12</v>
      </c>
      <c r="C7" s="744" t="str">
        <f aca="false">'1. ORÇAMENTO'!D10</f>
        <v>CONSTRUÇÃO DA ESCOLA ESTADUAL JOSÉ ALVES BEZERRA</v>
      </c>
      <c r="D7" s="744"/>
      <c r="E7" s="744"/>
      <c r="F7" s="210" t="s">
        <v>14</v>
      </c>
      <c r="G7" s="211" t="n">
        <v>42906</v>
      </c>
      <c r="H7" s="19"/>
      <c r="I7" s="19"/>
    </row>
    <row r="8" customFormat="false" ht="18" hidden="false" customHeight="true" outlineLevel="0" collapsed="false">
      <c r="B8" s="53" t="s">
        <v>15</v>
      </c>
      <c r="C8" s="393" t="str">
        <f aca="false">'1. ORÇAMENTO'!D11</f>
        <v>AVENIDA GUILHERME MEYER, CENTRO, PORTO DOS GAÚCHOS - MT</v>
      </c>
      <c r="D8" s="393"/>
      <c r="E8" s="393"/>
      <c r="F8" s="27" t="s">
        <v>17</v>
      </c>
      <c r="G8" s="56" t="n">
        <f aca="false">'1. ORÇAMENTO'!J11</f>
        <v>1.157</v>
      </c>
    </row>
    <row r="9" customFormat="false" ht="15" hidden="false" customHeight="false" outlineLevel="0" collapsed="false">
      <c r="B9" s="695"/>
      <c r="C9" s="696"/>
      <c r="D9" s="697"/>
      <c r="E9" s="698"/>
      <c r="F9" s="698"/>
      <c r="G9" s="699"/>
    </row>
    <row r="10" customFormat="false" ht="15.75" hidden="false" customHeight="false" outlineLevel="0" collapsed="false">
      <c r="B10" s="694" t="s">
        <v>1115</v>
      </c>
      <c r="C10" s="694"/>
      <c r="D10" s="694"/>
      <c r="E10" s="694"/>
      <c r="F10" s="694"/>
      <c r="G10" s="694"/>
    </row>
    <row r="11" customFormat="false" ht="15" hidden="false" customHeight="false" outlineLevel="0" collapsed="false">
      <c r="B11" s="695"/>
      <c r="C11" s="696"/>
      <c r="D11" s="697"/>
      <c r="E11" s="698"/>
      <c r="F11" s="698"/>
      <c r="G11" s="699"/>
    </row>
    <row r="12" customFormat="false" ht="15" hidden="false" customHeight="false" outlineLevel="0" collapsed="false">
      <c r="B12" s="26"/>
      <c r="C12" s="120"/>
      <c r="D12" s="26"/>
      <c r="E12" s="26"/>
      <c r="F12" s="745"/>
      <c r="G12" s="745"/>
    </row>
    <row r="13" customFormat="false" ht="15.75" hidden="false" customHeight="true" outlineLevel="0" collapsed="false">
      <c r="B13" s="702" t="str">
        <f aca="false">IF(COUNT($H$13:H13)&lt;10,CONCATENATE("PMPG EST 00",COUNT($H$13:H13)),CONCATENATE("PMPG EST 0",COUNT($H$13:H13)))</f>
        <v>PMPG EST 001</v>
      </c>
      <c r="C13" s="446" t="s">
        <v>1116</v>
      </c>
      <c r="D13" s="446"/>
      <c r="E13" s="446"/>
      <c r="F13" s="446"/>
      <c r="G13" s="447" t="s">
        <v>1117</v>
      </c>
      <c r="H13" s="448" t="n">
        <f aca="false">G29</f>
        <v>10.45</v>
      </c>
    </row>
    <row r="14" customFormat="false" ht="31.5" hidden="false" customHeight="false" outlineLevel="0" collapsed="false">
      <c r="A14" s="108"/>
      <c r="B14" s="230" t="s">
        <v>875</v>
      </c>
      <c r="C14" s="449" t="s">
        <v>876</v>
      </c>
      <c r="D14" s="703" t="s">
        <v>451</v>
      </c>
      <c r="E14" s="703" t="s">
        <v>877</v>
      </c>
      <c r="F14" s="449" t="s">
        <v>878</v>
      </c>
      <c r="G14" s="450" t="s">
        <v>879</v>
      </c>
    </row>
    <row r="15" customFormat="false" ht="15.75" hidden="false" customHeight="false" outlineLevel="0" collapsed="false">
      <c r="A15" s="108"/>
      <c r="B15" s="704" t="s">
        <v>893</v>
      </c>
      <c r="C15" s="704"/>
      <c r="D15" s="704"/>
      <c r="E15" s="704"/>
      <c r="F15" s="704"/>
      <c r="G15" s="704"/>
    </row>
    <row r="16" customFormat="false" ht="30" hidden="false" customHeight="true" outlineLevel="0" collapsed="false">
      <c r="A16" s="108" t="s">
        <v>871</v>
      </c>
      <c r="B16" s="709" t="n">
        <v>40598</v>
      </c>
      <c r="C16" s="91" t="str">
        <f aca="false">IF($A16="INSUMO",VLOOKUP($B16,'BANCO DE DADOS ABRIL INS'!$A:$D,2,0),VLOOKUP($B16,'BANCO DE DADOS ABRIL SERV'!$B:$E,2,0))</f>
        <v>PERFIL UDC ("U" DOBRADO DE CHAPA) SIMPLES DE ACO LAMINADO, GALVANIZADO, ASTM A36, 127 X 50 MM, E= 3 MM</v>
      </c>
      <c r="D16" s="90" t="str">
        <f aca="false">IF($A16="INSUMO",VLOOKUP($B16,'BANCO DE DADOS ABRIL INS'!$A:$D,3,0),VLOOKUP($B16,'BANCO DE DADOS ABRIL SERV'!$B:$E,3,0))</f>
        <v>KG</v>
      </c>
      <c r="E16" s="746" t="n">
        <v>0.525</v>
      </c>
      <c r="F16" s="454" t="n">
        <f aca="false">IF($A16="INSUMO",VLOOKUP($B16,'BANCO DE DADOS ABRIL INS'!$A:$D,4,0),VLOOKUP($B16,'BANCO DE DADOS ABRIL SERV'!$B:$E,4,0))</f>
        <v>6.93</v>
      </c>
      <c r="G16" s="747" t="n">
        <f aca="false">TRUNC(E16*F16,2)</f>
        <v>3.63</v>
      </c>
    </row>
    <row r="17" customFormat="false" ht="15.75" hidden="false" customHeight="false" outlineLevel="0" collapsed="false">
      <c r="A17" s="108" t="s">
        <v>871</v>
      </c>
      <c r="B17" s="709" t="n">
        <v>546</v>
      </c>
      <c r="C17" s="91" t="str">
        <f aca="false">IF($A17="INSUMO",VLOOKUP($B17,'BANCO DE DADOS ABRIL INS'!$A:$D,2,0),VLOOKUP($B17,'BANCO DE DADOS ABRIL SERV'!$B:$E,2,0))</f>
        <v>BARRA DE FERRO RETANGULAR, BARRA CHATA (QUALQUER DIMENSAO)</v>
      </c>
      <c r="D17" s="90" t="str">
        <f aca="false">IF($A17="INSUMO",VLOOKUP($B17,'BANCO DE DADOS ABRIL INS'!$A:$D,3,0),VLOOKUP($B17,'BANCO DE DADOS ABRIL SERV'!$B:$E,3,0))</f>
        <v>KG</v>
      </c>
      <c r="E17" s="746" t="n">
        <v>0.525</v>
      </c>
      <c r="F17" s="454" t="n">
        <f aca="false">IF($A17="INSUMO",VLOOKUP($B17,'BANCO DE DADOS ABRIL INS'!$A:$D,4,0),VLOOKUP($B17,'BANCO DE DADOS ABRIL SERV'!$B:$E,4,0))</f>
        <v>5.64</v>
      </c>
      <c r="G17" s="747" t="n">
        <f aca="false">TRUNC(E17*F17,2)</f>
        <v>2.96</v>
      </c>
    </row>
    <row r="18" customFormat="false" ht="15.75" hidden="false" customHeight="false" outlineLevel="0" collapsed="false">
      <c r="A18" s="108" t="s">
        <v>871</v>
      </c>
      <c r="B18" s="709" t="n">
        <v>7307</v>
      </c>
      <c r="C18" s="91" t="str">
        <f aca="false">IF($A18="INSUMO",VLOOKUP($B18,'BANCO DE DADOS ABRIL INS'!$A:$D,2,0),VLOOKUP($B18,'BANCO DE DADOS ABRIL SERV'!$B:$E,2,0))</f>
        <v>FUNDO ANTICORROSIVO PARA METAIS FERROSOS (ZARCAO)</v>
      </c>
      <c r="D18" s="90" t="str">
        <f aca="false">IF($A18="INSUMO",VLOOKUP($B18,'BANCO DE DADOS ABRIL INS'!$A:$D,3,0),VLOOKUP($B18,'BANCO DE DADOS ABRIL SERV'!$B:$E,3,0))</f>
        <v>L</v>
      </c>
      <c r="E18" s="746" t="n">
        <v>0.0025</v>
      </c>
      <c r="F18" s="454" t="n">
        <f aca="false">IF($A18="INSUMO",VLOOKUP($B18,'BANCO DE DADOS ABRIL INS'!$A:$D,4,0),VLOOKUP($B18,'BANCO DE DADOS ABRIL SERV'!$B:$E,4,0))</f>
        <v>21.47</v>
      </c>
      <c r="G18" s="747" t="n">
        <f aca="false">TRUNC(E18*F18,2)</f>
        <v>0.05</v>
      </c>
    </row>
    <row r="19" customFormat="false" ht="15.75" hidden="false" customHeight="false" outlineLevel="0" collapsed="false">
      <c r="A19" s="108" t="s">
        <v>871</v>
      </c>
      <c r="B19" s="709" t="n">
        <v>10997</v>
      </c>
      <c r="C19" s="91" t="str">
        <f aca="false">IF($A19="INSUMO",VLOOKUP($B19,'BANCO DE DADOS ABRIL INS'!$A:$D,2,0),VLOOKUP($B19,'BANCO DE DADOS ABRIL SERV'!$B:$E,2,0))</f>
        <v>ELETRODO REVESTIDO AWS - E7018, DIAMETRO IGUAL A 4,00 MM</v>
      </c>
      <c r="D19" s="90" t="str">
        <f aca="false">IF($A19="INSUMO",VLOOKUP($B19,'BANCO DE DADOS ABRIL INS'!$A:$D,3,0),VLOOKUP($B19,'BANCO DE DADOS ABRIL SERV'!$B:$E,3,0))</f>
        <v>KG</v>
      </c>
      <c r="E19" s="746" t="n">
        <v>0.013</v>
      </c>
      <c r="F19" s="454" t="n">
        <f aca="false">IF($A19="INSUMO",VLOOKUP($B19,'BANCO DE DADOS ABRIL INS'!$A:$D,4,0),VLOOKUP($B19,'BANCO DE DADOS ABRIL SERV'!$B:$E,4,0))</f>
        <v>12.83</v>
      </c>
      <c r="G19" s="747" t="n">
        <f aca="false">TRUNC(E19*F19,2)</f>
        <v>0.16</v>
      </c>
    </row>
    <row r="20" customFormat="false" ht="15.75" hidden="false" customHeight="false" outlineLevel="0" collapsed="false">
      <c r="A20" s="108" t="s">
        <v>871</v>
      </c>
      <c r="B20" s="709" t="n">
        <v>5318</v>
      </c>
      <c r="C20" s="91" t="str">
        <f aca="false">IF($A20="INSUMO",VLOOKUP($B20,'BANCO DE DADOS ABRIL INS'!$A:$D,2,0),VLOOKUP($B20,'BANCO DE DADOS ABRIL SERV'!$B:$E,2,0))</f>
        <v>SOLVENTE DILUENTE A BASE DE AGUARRAS</v>
      </c>
      <c r="D20" s="90" t="str">
        <f aca="false">IF($A20="INSUMO",VLOOKUP($B20,'BANCO DE DADOS ABRIL INS'!$A:$D,3,0),VLOOKUP($B20,'BANCO DE DADOS ABRIL SERV'!$B:$E,3,0))</f>
        <v>L</v>
      </c>
      <c r="E20" s="746" t="n">
        <v>0.0003</v>
      </c>
      <c r="F20" s="454" t="n">
        <f aca="false">IF($A20="INSUMO",VLOOKUP($B20,'BANCO DE DADOS ABRIL INS'!$A:$D,4,0),VLOOKUP($B20,'BANCO DE DADOS ABRIL SERV'!$B:$E,4,0))</f>
        <v>11.5</v>
      </c>
      <c r="G20" s="747" t="n">
        <f aca="false">TRUNC(E20*F20,2)</f>
        <v>0</v>
      </c>
    </row>
    <row r="21" customFormat="false" ht="30" hidden="false" customHeight="false" outlineLevel="0" collapsed="false">
      <c r="A21" s="108" t="s">
        <v>872</v>
      </c>
      <c r="B21" s="709" t="n">
        <v>92716</v>
      </c>
      <c r="C21" s="91" t="str">
        <f aca="false">IF($A21="INSUMO",VLOOKUP($B21,'BANCO DE DADOS ABRIL INS'!$A:$D,2,0),VLOOKUP($B21,'BANCO DE DADOS ABRIL SERV'!$B:$E,2,0))</f>
        <v>APARELHO PARA CORTE E SOLDA OXI-ACETILENO SOBRE RODAS, INCLUSIVE CILINDROS E MAÇARICOS - CHP DIURNO. AF_12/2015</v>
      </c>
      <c r="D21" s="90" t="str">
        <f aca="false">IF($A21="INSUMO",VLOOKUP($B21,'BANCO DE DADOS ABRIL INS'!$A:$D,3,0),VLOOKUP($B21,'BANCO DE DADOS ABRIL SERV'!$B:$E,3,0))</f>
        <v>CHP</v>
      </c>
      <c r="E21" s="746" t="n">
        <v>0.04</v>
      </c>
      <c r="F21" s="454" t="n">
        <f aca="false">IF($A21="INSUMO",VLOOKUP($B21,'BANCO DE DADOS ABRIL INS'!$A:$D,4,0),VLOOKUP($B21,'BANCO DE DADOS ABRIL SERV'!$B:$E,4,0))</f>
        <v>24.95</v>
      </c>
      <c r="G21" s="747" t="n">
        <f aca="false">TRUNC(E21*F21,2)</f>
        <v>0.99</v>
      </c>
    </row>
    <row r="22" customFormat="false" ht="15.75" hidden="false" customHeight="false" outlineLevel="0" collapsed="false">
      <c r="A22" s="108"/>
      <c r="B22" s="704" t="s">
        <v>880</v>
      </c>
      <c r="C22" s="704"/>
      <c r="D22" s="704"/>
      <c r="E22" s="704"/>
      <c r="F22" s="704"/>
      <c r="G22" s="704"/>
    </row>
    <row r="23" customFormat="false" ht="15.75" hidden="false" customHeight="false" outlineLevel="0" collapsed="false">
      <c r="A23" s="108" t="s">
        <v>872</v>
      </c>
      <c r="B23" s="709" t="n">
        <v>88315</v>
      </c>
      <c r="C23" s="91" t="str">
        <f aca="false">IF($A23="INSUMO",VLOOKUP($B23,'BANCO DE DADOS ABRIL INS'!$A:$D,2,0),VLOOKUP($B23,'BANCO DE DADOS ABRIL SERV'!$B:$E,2,0))</f>
        <v>SERRALHEIRO COM ENCARGOS COMPLEMENTARES</v>
      </c>
      <c r="D23" s="90" t="str">
        <f aca="false">IF($A23="INSUMO",VLOOKUP($B23,'BANCO DE DADOS ABRIL INS'!$A:$D,3,0),VLOOKUP($B23,'BANCO DE DADOS ABRIL SERV'!$B:$E,3,0))</f>
        <v>H</v>
      </c>
      <c r="E23" s="748" t="n">
        <v>0.02</v>
      </c>
      <c r="F23" s="454" t="n">
        <f aca="false">IF($A23="INSUMO",VLOOKUP($B23,'BANCO DE DADOS ABRIL INS'!$A:$D,4,0),VLOOKUP($B23,'BANCO DE DADOS ABRIL SERV'!$B:$E,4,0))</f>
        <v>19.78</v>
      </c>
      <c r="G23" s="747" t="n">
        <f aca="false">TRUNC(E23*F23,2)</f>
        <v>0.39</v>
      </c>
    </row>
    <row r="24" customFormat="false" ht="15.75" hidden="false" customHeight="false" outlineLevel="0" collapsed="false">
      <c r="A24" s="108" t="s">
        <v>872</v>
      </c>
      <c r="B24" s="709" t="n">
        <v>88251</v>
      </c>
      <c r="C24" s="91" t="str">
        <f aca="false">IF($A24="INSUMO",VLOOKUP($B24,'BANCO DE DADOS ABRIL INS'!$A:$D,2,0),VLOOKUP($B24,'BANCO DE DADOS ABRIL SERV'!$B:$E,2,0))</f>
        <v>AUXILIAR DE SERRALHEIRO COM ENCARGOS COMPLEMENTARES</v>
      </c>
      <c r="D24" s="90" t="str">
        <f aca="false">IF($A24="INSUMO",VLOOKUP($B24,'BANCO DE DADOS ABRIL INS'!$A:$D,3,0),VLOOKUP($B24,'BANCO DE DADOS ABRIL SERV'!$B:$E,3,0))</f>
        <v>H</v>
      </c>
      <c r="E24" s="748" t="n">
        <v>0.02</v>
      </c>
      <c r="F24" s="454" t="n">
        <f aca="false">IF($A24="INSUMO",VLOOKUP($B24,'BANCO DE DADOS ABRIL INS'!$A:$D,4,0),VLOOKUP($B24,'BANCO DE DADOS ABRIL SERV'!$B:$E,4,0))</f>
        <v>16</v>
      </c>
      <c r="G24" s="747" t="n">
        <f aca="false">TRUNC(E24*F24,2)</f>
        <v>0.32</v>
      </c>
    </row>
    <row r="25" customFormat="false" ht="15.75" hidden="false" customHeight="false" outlineLevel="0" collapsed="false">
      <c r="A25" s="108" t="s">
        <v>872</v>
      </c>
      <c r="B25" s="709" t="n">
        <v>88310</v>
      </c>
      <c r="C25" s="91" t="str">
        <f aca="false">IF($A25="INSUMO",VLOOKUP($B25,'BANCO DE DADOS ABRIL INS'!$A:$D,2,0),VLOOKUP($B25,'BANCO DE DADOS ABRIL SERV'!$B:$E,2,0))</f>
        <v>PINTOR COM ENCARGOS COMPLEMENTARES</v>
      </c>
      <c r="D25" s="90" t="str">
        <f aca="false">IF($A25="INSUMO",VLOOKUP($B25,'BANCO DE DADOS ABRIL INS'!$A:$D,3,0),VLOOKUP($B25,'BANCO DE DADOS ABRIL SERV'!$B:$E,3,0))</f>
        <v>H</v>
      </c>
      <c r="E25" s="748" t="n">
        <v>0.003</v>
      </c>
      <c r="F25" s="454" t="n">
        <f aca="false">IF($A25="INSUMO",VLOOKUP($B25,'BANCO DE DADOS ABRIL INS'!$A:$D,4,0),VLOOKUP($B25,'BANCO DE DADOS ABRIL SERV'!$B:$E,4,0))</f>
        <v>20.99</v>
      </c>
      <c r="G25" s="747" t="n">
        <f aca="false">TRUNC(E25*F25,2)</f>
        <v>0.06</v>
      </c>
    </row>
    <row r="26" customFormat="false" ht="15.75" hidden="false" customHeight="false" outlineLevel="0" collapsed="false">
      <c r="A26" s="108"/>
      <c r="B26" s="709" t="n">
        <v>88316</v>
      </c>
      <c r="C26" s="91" t="str">
        <f aca="false">IF($A26="INSUMO",VLOOKUP($B26,'BANCO DE DADOS ABRIL INS'!$A:$D,2,0),VLOOKUP($B26,'BANCO DE DADOS ABRIL SERV'!$B:$E,2,0))</f>
        <v>SERVENTE COM ENCARGOS COMPLEMENTARES</v>
      </c>
      <c r="D26" s="90" t="str">
        <f aca="false">IF($A26="INSUMO",VLOOKUP($B26,'BANCO DE DADOS ABRIL INS'!$A:$D,3,0),VLOOKUP($B26,'BANCO DE DADOS ABRIL SERV'!$B:$E,3,0))</f>
        <v>H</v>
      </c>
      <c r="E26" s="748" t="n">
        <v>0.04</v>
      </c>
      <c r="F26" s="454" t="n">
        <f aca="false">IF($A26="INSUMO",VLOOKUP($B26,'BANCO DE DADOS ABRIL INS'!$A:$D,4,0),VLOOKUP($B26,'BANCO DE DADOS ABRIL SERV'!$B:$E,4,0))</f>
        <v>15.95</v>
      </c>
      <c r="G26" s="747" t="n">
        <f aca="false">TRUNC(E26*F26,2)</f>
        <v>0.63</v>
      </c>
    </row>
    <row r="27" customFormat="false" ht="15.75" hidden="false" customHeight="false" outlineLevel="0" collapsed="false">
      <c r="A27" s="108" t="s">
        <v>872</v>
      </c>
      <c r="B27" s="709" t="n">
        <v>88240</v>
      </c>
      <c r="C27" s="91" t="str">
        <f aca="false">IF($A27="INSUMO",VLOOKUP($B27,'BANCO DE DADOS ABRIL INS'!$A:$D,2,0),VLOOKUP($B27,'BANCO DE DADOS ABRIL SERV'!$B:$E,2,0))</f>
        <v>AJUDANTE DE ESTRUTURA METÁLICA COM ENCARGOS COMPLEMENTARES</v>
      </c>
      <c r="D27" s="90" t="str">
        <f aca="false">IF($A27="INSUMO",VLOOKUP($B27,'BANCO DE DADOS ABRIL INS'!$A:$D,3,0),VLOOKUP($B27,'BANCO DE DADOS ABRIL SERV'!$B:$E,3,0))</f>
        <v>H</v>
      </c>
      <c r="E27" s="748" t="n">
        <v>0.04</v>
      </c>
      <c r="F27" s="454" t="n">
        <f aca="false">IF($A27="INSUMO",VLOOKUP($B27,'BANCO DE DADOS ABRIL INS'!$A:$D,4,0),VLOOKUP($B27,'BANCO DE DADOS ABRIL SERV'!$B:$E,4,0))</f>
        <v>11.74</v>
      </c>
      <c r="G27" s="747" t="n">
        <f aca="false">TRUNC(E27*F27,2)</f>
        <v>0.46</v>
      </c>
    </row>
    <row r="28" customFormat="false" ht="15.75" hidden="false" customHeight="false" outlineLevel="0" collapsed="false">
      <c r="A28" s="108" t="s">
        <v>872</v>
      </c>
      <c r="B28" s="712" t="n">
        <v>88317</v>
      </c>
      <c r="C28" s="83" t="str">
        <f aca="false">IF($A28="INSUMO",VLOOKUP($B28,'BANCO DE DADOS ABRIL INS'!$A:$D,2,0),VLOOKUP($B28,'BANCO DE DADOS ABRIL SERV'!$B:$E,2,0))</f>
        <v>SOLDADOR COM ENCARGOS COMPLEMENTARES</v>
      </c>
      <c r="D28" s="82" t="str">
        <f aca="false">IF($A28="INSUMO",VLOOKUP($B28,'BANCO DE DADOS ABRIL INS'!$A:$D,3,0),VLOOKUP($B28,'BANCO DE DADOS ABRIL SERV'!$B:$E,3,0))</f>
        <v>H</v>
      </c>
      <c r="E28" s="749" t="n">
        <v>0.04</v>
      </c>
      <c r="F28" s="458" t="n">
        <f aca="false">IF($A28="INSUMO",VLOOKUP($B28,'BANCO DE DADOS ABRIL INS'!$A:$D,4,0),VLOOKUP($B28,'BANCO DE DADOS ABRIL SERV'!$B:$E,4,0))</f>
        <v>20.02</v>
      </c>
      <c r="G28" s="750" t="n">
        <f aca="false">TRUNC(E28*F28,2)</f>
        <v>0.8</v>
      </c>
    </row>
    <row r="29" customFormat="false" ht="23.25" hidden="false" customHeight="true" outlineLevel="0" collapsed="false">
      <c r="A29" s="108"/>
      <c r="B29" s="174" t="s">
        <v>1118</v>
      </c>
      <c r="C29" s="174"/>
      <c r="D29" s="174"/>
      <c r="E29" s="174"/>
      <c r="F29" s="751" t="s">
        <v>881</v>
      </c>
      <c r="G29" s="752" t="n">
        <f aca="false">TRUNC(SUM(G16:G28),2)</f>
        <v>10.45</v>
      </c>
      <c r="H29" s="448"/>
    </row>
    <row r="31" customFormat="false" ht="15.75" hidden="false" customHeight="true" outlineLevel="0" collapsed="false">
      <c r="B31" s="702" t="str">
        <f aca="false">IF(COUNT($H$13:H31)&lt;10,CONCATENATE("PMPG EST 00",COUNT($H$13:H31)),CONCATENATE("PMPG EST 0",COUNT($H$13:H31)))</f>
        <v>PMPG EST 002</v>
      </c>
      <c r="C31" s="446" t="s">
        <v>1119</v>
      </c>
      <c r="D31" s="446"/>
      <c r="E31" s="446"/>
      <c r="F31" s="446"/>
      <c r="G31" s="447" t="s">
        <v>1117</v>
      </c>
      <c r="H31" s="448" t="n">
        <f aca="false">G37</f>
        <v>2.06</v>
      </c>
    </row>
    <row r="32" customFormat="false" ht="31.5" hidden="false" customHeight="false" outlineLevel="0" collapsed="false">
      <c r="A32" s="108"/>
      <c r="B32" s="230" t="s">
        <v>875</v>
      </c>
      <c r="C32" s="449" t="s">
        <v>876</v>
      </c>
      <c r="D32" s="703" t="s">
        <v>451</v>
      </c>
      <c r="E32" s="703" t="s">
        <v>877</v>
      </c>
      <c r="F32" s="449" t="s">
        <v>878</v>
      </c>
      <c r="G32" s="450" t="s">
        <v>879</v>
      </c>
    </row>
    <row r="33" customFormat="false" ht="15.75" hidden="false" customHeight="false" outlineLevel="0" collapsed="false">
      <c r="A33" s="108"/>
      <c r="B33" s="704" t="s">
        <v>880</v>
      </c>
      <c r="C33" s="704"/>
      <c r="D33" s="704"/>
      <c r="E33" s="704"/>
      <c r="F33" s="704"/>
      <c r="G33" s="704"/>
    </row>
    <row r="34" customFormat="false" ht="15.75" hidden="false" customHeight="false" outlineLevel="0" collapsed="false">
      <c r="A34" s="108" t="s">
        <v>872</v>
      </c>
      <c r="B34" s="709" t="n">
        <v>88278</v>
      </c>
      <c r="C34" s="91" t="str">
        <f aca="false">IF($A34="INSUMO",VLOOKUP($B34,'BANCO DE DADOS ABRIL INS'!$A:$D,2,0),VLOOKUP($B34,'BANCO DE DADOS ABRIL SERV'!$B:$E,2,0))</f>
        <v>MONTADOR DE ESTRUTURA METÁLICA COM ENCARGOS COMPLEMENTARES</v>
      </c>
      <c r="D34" s="90" t="str">
        <f aca="false">IF($A34="INSUMO",VLOOKUP($B34,'BANCO DE DADOS ABRIL INS'!$A:$D,3,0),VLOOKUP($B34,'BANCO DE DADOS ABRIL SERV'!$B:$E,3,0))</f>
        <v>H</v>
      </c>
      <c r="E34" s="748" t="n">
        <v>0.02</v>
      </c>
      <c r="F34" s="454" t="n">
        <f aca="false">IF($A34="INSUMO",VLOOKUP($B34,'BANCO DE DADOS ABRIL INS'!$A:$D,4,0),VLOOKUP($B34,'BANCO DE DADOS ABRIL SERV'!$B:$E,4,0))</f>
        <v>14.27</v>
      </c>
      <c r="G34" s="747" t="n">
        <f aca="false">TRUNC(E34*F34,2)</f>
        <v>0.28</v>
      </c>
    </row>
    <row r="35" customFormat="false" ht="15.75" hidden="false" customHeight="false" outlineLevel="0" collapsed="false">
      <c r="A35" s="108" t="s">
        <v>872</v>
      </c>
      <c r="B35" s="709" t="n">
        <v>88240</v>
      </c>
      <c r="C35" s="91" t="str">
        <f aca="false">IF($A35="INSUMO",VLOOKUP($B35,'BANCO DE DADOS ABRIL INS'!$A:$D,2,0),VLOOKUP($B35,'BANCO DE DADOS ABRIL SERV'!$B:$E,2,0))</f>
        <v>AJUDANTE DE ESTRUTURA METÁLICA COM ENCARGOS COMPLEMENTARES</v>
      </c>
      <c r="D35" s="90" t="str">
        <f aca="false">IF($A35="INSUMO",VLOOKUP($B35,'BANCO DE DADOS ABRIL INS'!$A:$D,3,0),VLOOKUP($B35,'BANCO DE DADOS ABRIL SERV'!$B:$E,3,0))</f>
        <v>H</v>
      </c>
      <c r="E35" s="748" t="n">
        <v>0.06</v>
      </c>
      <c r="F35" s="454" t="n">
        <f aca="false">IF($A35="INSUMO",VLOOKUP($B35,'BANCO DE DADOS ABRIL INS'!$A:$D,4,0),VLOOKUP($B35,'BANCO DE DADOS ABRIL SERV'!$B:$E,4,0))</f>
        <v>11.74</v>
      </c>
      <c r="G35" s="747" t="n">
        <f aca="false">TRUNC(E35*F35,2)</f>
        <v>0.7</v>
      </c>
    </row>
    <row r="36" customFormat="false" ht="30" hidden="false" customHeight="false" outlineLevel="0" collapsed="false">
      <c r="A36" s="108" t="s">
        <v>872</v>
      </c>
      <c r="B36" s="712" t="n">
        <v>89272</v>
      </c>
      <c r="C36" s="83" t="str">
        <f aca="false">IF($A36="INSUMO",VLOOKUP($B36,'BANCO DE DADOS ABRIL INS'!$A:$D,2,0),VLOOKUP($B36,'BANCO DE DADOS ABRIL SERV'!$B:$E,2,0))</f>
        <v>GUINDASTE HIDRÁULICO AUTOPROPELIDO, COM LANÇA TELESCÓPICA 28,80 M, CAPACIDADE MÁXIMA 30 T, POTÊNCIA 97 KW, TRAÇÃO 4 X 4 - CHP DIURNO. AF_11/2014</v>
      </c>
      <c r="D36" s="82" t="str">
        <f aca="false">IF($A36="INSUMO",VLOOKUP($B36,'BANCO DE DADOS ABRIL INS'!$A:$D,3,0),VLOOKUP($B36,'BANCO DE DADOS ABRIL SERV'!$B:$E,3,0))</f>
        <v>CHP</v>
      </c>
      <c r="E36" s="749" t="n">
        <v>0.01</v>
      </c>
      <c r="F36" s="458" t="n">
        <f aca="false">IF($A36="INSUMO",VLOOKUP($B36,'BANCO DE DADOS ABRIL INS'!$A:$D,4,0),VLOOKUP($B36,'BANCO DE DADOS ABRIL SERV'!$B:$E,4,0))</f>
        <v>108.3</v>
      </c>
      <c r="G36" s="750" t="n">
        <f aca="false">TRUNC(E36*F36,2)</f>
        <v>1.08</v>
      </c>
    </row>
    <row r="37" customFormat="false" ht="22.5" hidden="false" customHeight="true" outlineLevel="0" collapsed="false">
      <c r="A37" s="108"/>
      <c r="B37" s="174" t="s">
        <v>1120</v>
      </c>
      <c r="C37" s="174"/>
      <c r="D37" s="174"/>
      <c r="E37" s="174"/>
      <c r="F37" s="751" t="s">
        <v>881</v>
      </c>
      <c r="G37" s="752" t="n">
        <f aca="false">TRUNC(SUM(G34:G36),2)</f>
        <v>2.06</v>
      </c>
      <c r="H37" s="448"/>
    </row>
    <row r="39" customFormat="false" ht="27.5" hidden="false" customHeight="true" outlineLevel="0" collapsed="false">
      <c r="B39" s="702" t="str">
        <f aca="false">IF(COUNT($H$13:H39)&lt;10,CONCATENATE("PMPG EST 00",COUNT($H$13:H39)),CONCATENATE("PMPG EST 0",COUNT($H$13:H39)))</f>
        <v>PMPG EST 003</v>
      </c>
      <c r="C39" s="446" t="s">
        <v>1121</v>
      </c>
      <c r="D39" s="446"/>
      <c r="E39" s="446"/>
      <c r="F39" s="446"/>
      <c r="G39" s="447" t="s">
        <v>451</v>
      </c>
      <c r="H39" s="448" t="n">
        <f aca="false">G49</f>
        <v>1196.73</v>
      </c>
    </row>
    <row r="40" customFormat="false" ht="31.5" hidden="false" customHeight="false" outlineLevel="0" collapsed="false">
      <c r="A40" s="108"/>
      <c r="B40" s="230" t="s">
        <v>875</v>
      </c>
      <c r="C40" s="449" t="s">
        <v>876</v>
      </c>
      <c r="D40" s="703" t="s">
        <v>451</v>
      </c>
      <c r="E40" s="703" t="s">
        <v>877</v>
      </c>
      <c r="F40" s="449" t="s">
        <v>878</v>
      </c>
      <c r="G40" s="450" t="s">
        <v>879</v>
      </c>
    </row>
    <row r="41" customFormat="false" ht="15.75" hidden="false" customHeight="false" outlineLevel="0" collapsed="false">
      <c r="A41" s="108"/>
      <c r="B41" s="704" t="s">
        <v>893</v>
      </c>
      <c r="C41" s="704"/>
      <c r="D41" s="704"/>
      <c r="E41" s="704"/>
      <c r="F41" s="704"/>
      <c r="G41" s="704"/>
    </row>
    <row r="42" customFormat="false" ht="30" hidden="false" customHeight="false" outlineLevel="0" collapsed="false">
      <c r="A42" s="108" t="s">
        <v>871</v>
      </c>
      <c r="B42" s="709" t="n">
        <v>40598</v>
      </c>
      <c r="C42" s="91" t="str">
        <f aca="false">IF($A42="INSUMO",VLOOKUP($B42,'BANCO DE DADOS ABRIL INS'!$A:$D,2,0),VLOOKUP($B42,'BANCO DE DADOS ABRIL SERV'!$B:$E,2,0))</f>
        <v>PERFIL UDC ("U" DOBRADO DE CHAPA) SIMPLES DE ACO LAMINADO, GALVANIZADO, ASTM A36, 127 X 50 MM, E= 3 MM</v>
      </c>
      <c r="D42" s="90" t="str">
        <f aca="false">IF($A42="INSUMO",VLOOKUP($B42,'BANCO DE DADOS ABRIL INS'!$A:$D,3,0),VLOOKUP($B42,'BANCO DE DADOS ABRIL SERV'!$B:$E,3,0))</f>
        <v>KG</v>
      </c>
      <c r="E42" s="748" t="n">
        <v>102.6</v>
      </c>
      <c r="F42" s="454" t="n">
        <f aca="false">IF($A42="INSUMO",VLOOKUP($B42,'BANCO DE DADOS ABRIL INS'!$A:$D,4,0),VLOOKUP($B42,'BANCO DE DADOS ABRIL SERV'!$B:$E,4,0))</f>
        <v>6.93</v>
      </c>
      <c r="G42" s="747" t="n">
        <f aca="false">TRUNC(E42*F42,2)</f>
        <v>711.01</v>
      </c>
    </row>
    <row r="43" customFormat="false" ht="15.75" hidden="false" customHeight="false" outlineLevel="0" collapsed="false">
      <c r="A43" s="108" t="s">
        <v>871</v>
      </c>
      <c r="B43" s="709" t="n">
        <v>4777</v>
      </c>
      <c r="C43" s="91" t="str">
        <f aca="false">IF($A43="INSUMO",VLOOKUP($B43,'BANCO DE DADOS ABRIL INS'!$A:$D,2,0),VLOOKUP($B43,'BANCO DE DADOS ABRIL SERV'!$B:$E,2,0))</f>
        <v>CANTONEIRA ACO ABAS IGUAIS (QUALQUER BITOLA), ESPESSURA ENTRE 1/8" E 1/4"</v>
      </c>
      <c r="D43" s="90" t="str">
        <f aca="false">IF($A43="INSUMO",VLOOKUP($B43,'BANCO DE DADOS ABRIL INS'!$A:$D,3,0),VLOOKUP($B43,'BANCO DE DADOS ABRIL SERV'!$B:$E,3,0))</f>
        <v>KG</v>
      </c>
      <c r="E43" s="748" t="n">
        <v>53.24</v>
      </c>
      <c r="F43" s="454" t="n">
        <f aca="false">IF($A43="INSUMO",VLOOKUP($B43,'BANCO DE DADOS ABRIL INS'!$A:$D,4,0),VLOOKUP($B43,'BANCO DE DADOS ABRIL SERV'!$B:$E,4,0))</f>
        <v>4.7</v>
      </c>
      <c r="G43" s="747" t="n">
        <f aca="false">TRUNC(E43*F43,2)</f>
        <v>250.22</v>
      </c>
    </row>
    <row r="44" customFormat="false" ht="15.75" hidden="false" customHeight="false" outlineLevel="0" collapsed="false">
      <c r="A44" s="108" t="s">
        <v>871</v>
      </c>
      <c r="B44" s="709" t="n">
        <v>10997</v>
      </c>
      <c r="C44" s="91" t="str">
        <f aca="false">IF($A44="INSUMO",VLOOKUP($B44,'BANCO DE DADOS ABRIL INS'!$A:$D,2,0),VLOOKUP($B44,'BANCO DE DADOS ABRIL SERV'!$B:$E,2,0))</f>
        <v>ELETRODO REVESTIDO AWS - E7018, DIAMETRO IGUAL A 4,00 MM</v>
      </c>
      <c r="D44" s="90" t="str">
        <f aca="false">IF($A44="INSUMO",VLOOKUP($B44,'BANCO DE DADOS ABRIL INS'!$A:$D,3,0),VLOOKUP($B44,'BANCO DE DADOS ABRIL SERV'!$B:$E,3,0))</f>
        <v>KG</v>
      </c>
      <c r="E44" s="748" t="n">
        <v>0.522</v>
      </c>
      <c r="F44" s="454" t="n">
        <f aca="false">IF($A44="INSUMO",VLOOKUP($B44,'BANCO DE DADOS ABRIL INS'!$A:$D,4,0),VLOOKUP($B44,'BANCO DE DADOS ABRIL SERV'!$B:$E,4,0))</f>
        <v>12.83</v>
      </c>
      <c r="G44" s="747" t="n">
        <f aca="false">TRUNC(E44*F44,2)</f>
        <v>6.69</v>
      </c>
    </row>
    <row r="45" customFormat="false" ht="30" hidden="false" customHeight="false" outlineLevel="0" collapsed="false">
      <c r="A45" s="108" t="s">
        <v>872</v>
      </c>
      <c r="B45" s="709" t="n">
        <v>92257</v>
      </c>
      <c r="C45" s="91" t="str">
        <f aca="false">IF($A45="INSUMO",VLOOKUP($B45,'BANCO DE DADOS ABRIL INS'!$A:$D,2,0),VLOOKUP($B45,'BANCO DE DADOS ABRIL SERV'!$B:$E,2,0))</f>
        <v>INSTALAÇÃO DE TESOURA (INTEIRA OU MEIA), EM AÇO, PARA VÃOS MAIORES OU IGUAIS A 8,0 M E MENORES QUE 10,0 M, INCLUSO IÇAMENTO. AF_07/2019</v>
      </c>
      <c r="D45" s="90" t="str">
        <f aca="false">IF($A45="INSUMO",VLOOKUP($B45,'BANCO DE DADOS ABRIL INS'!$A:$D,3,0),VLOOKUP($B45,'BANCO DE DADOS ABRIL SERV'!$B:$E,3,0))</f>
        <v>UN</v>
      </c>
      <c r="E45" s="748" t="n">
        <v>1</v>
      </c>
      <c r="F45" s="454" t="n">
        <f aca="false">IF($A45="INSUMO",VLOOKUP($B45,'BANCO DE DADOS ABRIL INS'!$A:$D,4,0),VLOOKUP($B45,'BANCO DE DADOS ABRIL SERV'!$B:$E,4,0))</f>
        <v>177.77</v>
      </c>
      <c r="G45" s="747" t="n">
        <f aca="false">TRUNC(E45*F45,2)</f>
        <v>177.77</v>
      </c>
    </row>
    <row r="46" customFormat="false" ht="15.75" hidden="false" customHeight="false" outlineLevel="0" collapsed="false">
      <c r="A46" s="108"/>
      <c r="B46" s="704" t="s">
        <v>880</v>
      </c>
      <c r="C46" s="704"/>
      <c r="D46" s="704"/>
      <c r="E46" s="704"/>
      <c r="F46" s="704"/>
      <c r="G46" s="704"/>
    </row>
    <row r="47" customFormat="false" ht="15.75" hidden="false" customHeight="false" outlineLevel="0" collapsed="false">
      <c r="A47" s="108" t="s">
        <v>872</v>
      </c>
      <c r="B47" s="709" t="n">
        <v>88278</v>
      </c>
      <c r="C47" s="91" t="str">
        <f aca="false">IF($A47="INSUMO",VLOOKUP($B47,'BANCO DE DADOS ABRIL INS'!$A:$D,2,0),VLOOKUP($B47,'BANCO DE DADOS ABRIL SERV'!$B:$E,2,0))</f>
        <v>MONTADOR DE ESTRUTURA METÁLICA COM ENCARGOS COMPLEMENTARES</v>
      </c>
      <c r="D47" s="90" t="str">
        <f aca="false">IF($A47="INSUMO",VLOOKUP($B47,'BANCO DE DADOS ABRIL INS'!$A:$D,3,0),VLOOKUP($B47,'BANCO DE DADOS ABRIL SERV'!$B:$E,3,0))</f>
        <v>H</v>
      </c>
      <c r="E47" s="746" t="n">
        <v>2.844</v>
      </c>
      <c r="F47" s="454" t="n">
        <f aca="false">IF($A47="INSUMO",VLOOKUP($B47,'BANCO DE DADOS ABRIL INS'!$A:$D,4,0),VLOOKUP($B47,'BANCO DE DADOS ABRIL SERV'!$B:$E,4,0))</f>
        <v>14.27</v>
      </c>
      <c r="G47" s="747" t="n">
        <f aca="false">TRUNC(E47*F47,2)</f>
        <v>40.58</v>
      </c>
    </row>
    <row r="48" customFormat="false" ht="15.75" hidden="false" customHeight="false" outlineLevel="0" collapsed="false">
      <c r="A48" s="108" t="s">
        <v>872</v>
      </c>
      <c r="B48" s="712" t="n">
        <v>88316</v>
      </c>
      <c r="C48" s="83" t="str">
        <f aca="false">IF($A48="INSUMO",VLOOKUP($B48,'BANCO DE DADOS ABRIL INS'!$A:$D,2,0),VLOOKUP($B48,'BANCO DE DADOS ABRIL SERV'!$B:$E,2,0))</f>
        <v>SERVENTE COM ENCARGOS COMPLEMENTARES</v>
      </c>
      <c r="D48" s="82" t="str">
        <f aca="false">IF($A48="INSUMO",VLOOKUP($B48,'BANCO DE DADOS ABRIL INS'!$A:$D,3,0),VLOOKUP($B48,'BANCO DE DADOS ABRIL SERV'!$B:$E,3,0))</f>
        <v>H</v>
      </c>
      <c r="E48" s="753" t="n">
        <v>0.656</v>
      </c>
      <c r="F48" s="458" t="n">
        <f aca="false">IF($A48="INSUMO",VLOOKUP($B48,'BANCO DE DADOS ABRIL INS'!$A:$D,4,0),VLOOKUP($B48,'BANCO DE DADOS ABRIL SERV'!$B:$E,4,0))</f>
        <v>15.95</v>
      </c>
      <c r="G48" s="750" t="n">
        <f aca="false">TRUNC(E48*F48,2)</f>
        <v>10.46</v>
      </c>
    </row>
    <row r="49" customFormat="false" ht="33.75" hidden="false" customHeight="true" outlineLevel="0" collapsed="false">
      <c r="A49" s="108"/>
      <c r="B49" s="754" t="s">
        <v>1122</v>
      </c>
      <c r="C49" s="754"/>
      <c r="D49" s="754"/>
      <c r="E49" s="754"/>
      <c r="F49" s="751" t="s">
        <v>881</v>
      </c>
      <c r="G49" s="752" t="n">
        <f aca="false">TRUNC(SUM(G42:G48),2)</f>
        <v>1196.73</v>
      </c>
      <c r="H49" s="448"/>
    </row>
    <row r="51" customFormat="false" ht="15" hidden="false" customHeight="true" outlineLevel="0" collapsed="false">
      <c r="B51" s="702" t="str">
        <f aca="false">IF(COUNT($H$13:H51)&lt;10,CONCATENATE("PMPG EST 00",COUNT($H$13:H51)),CONCATENATE("PMPG EST 0",COUNT($H$13:H51)))</f>
        <v>PMPG EST 004</v>
      </c>
      <c r="C51" s="446" t="s">
        <v>1123</v>
      </c>
      <c r="D51" s="446"/>
      <c r="E51" s="446"/>
      <c r="F51" s="446"/>
      <c r="G51" s="447" t="s">
        <v>1124</v>
      </c>
      <c r="H51" s="448" t="n">
        <f aca="false">G61</f>
        <v>1908.27</v>
      </c>
    </row>
    <row r="52" customFormat="false" ht="31.5" hidden="false" customHeight="false" outlineLevel="0" collapsed="false">
      <c r="A52" s="108"/>
      <c r="B52" s="230" t="s">
        <v>875</v>
      </c>
      <c r="C52" s="449" t="s">
        <v>876</v>
      </c>
      <c r="D52" s="703" t="s">
        <v>451</v>
      </c>
      <c r="E52" s="703" t="s">
        <v>877</v>
      </c>
      <c r="F52" s="449" t="s">
        <v>878</v>
      </c>
      <c r="G52" s="450" t="s">
        <v>879</v>
      </c>
    </row>
    <row r="53" customFormat="false" ht="15.75" hidden="false" customHeight="false" outlineLevel="0" collapsed="false">
      <c r="A53" s="108"/>
      <c r="B53" s="704" t="s">
        <v>893</v>
      </c>
      <c r="C53" s="704"/>
      <c r="D53" s="704"/>
      <c r="E53" s="704"/>
      <c r="F53" s="704"/>
      <c r="G53" s="704"/>
    </row>
    <row r="54" customFormat="false" ht="30" hidden="false" customHeight="false" outlineLevel="0" collapsed="false">
      <c r="A54" s="108" t="s">
        <v>871</v>
      </c>
      <c r="B54" s="709" t="n">
        <v>7247</v>
      </c>
      <c r="C54" s="91" t="str">
        <f aca="false">IF($A54="INSUMO",VLOOKUP($B54,'BANCO DE DADOS ABRIL INS'!$A:$D,2,0),VLOOKUP($B54,'BANCO DE DADOS ABRIL SERV'!$B:$E,2,0))</f>
        <v>LOCACAO DE TEODOLITO ELETRONICO, PRECISAO ANGULAR DE 5 A 7 SEGUNDOS, INCLUINDO TRIPE</v>
      </c>
      <c r="D54" s="90" t="str">
        <f aca="false">IF($A54="INSUMO",VLOOKUP($B54,'BANCO DE DADOS ABRIL INS'!$A:$D,3,0),VLOOKUP($B54,'BANCO DE DADOS ABRIL SERV'!$B:$E,3,0))</f>
        <v>H</v>
      </c>
      <c r="E54" s="748" t="n">
        <v>21.6</v>
      </c>
      <c r="F54" s="454" t="n">
        <f aca="false">IF($A54="INSUMO",VLOOKUP($B54,'BANCO DE DADOS ABRIL INS'!$A:$D,4,0),VLOOKUP($B54,'BANCO DE DADOS ABRIL SERV'!$B:$E,4,0))</f>
        <v>2.25</v>
      </c>
      <c r="G54" s="747" t="n">
        <f aca="false">TRUNC(E54*F54,2)</f>
        <v>48.6</v>
      </c>
    </row>
    <row r="55" customFormat="false" ht="15.75" hidden="false" customHeight="false" outlineLevel="0" collapsed="false">
      <c r="A55" s="108"/>
      <c r="B55" s="704" t="s">
        <v>880</v>
      </c>
      <c r="C55" s="704"/>
      <c r="D55" s="704"/>
      <c r="E55" s="704"/>
      <c r="F55" s="704"/>
      <c r="G55" s="704"/>
    </row>
    <row r="56" customFormat="false" ht="15.75" hidden="false" customHeight="false" outlineLevel="0" collapsed="false">
      <c r="A56" s="108" t="s">
        <v>872</v>
      </c>
      <c r="B56" s="709" t="n">
        <v>90781</v>
      </c>
      <c r="C56" s="91" t="str">
        <f aca="false">IF($A56="INSUMO",VLOOKUP($B56,'BANCO DE DADOS ABRIL INS'!$A:$D,2,0),VLOOKUP($B56,'BANCO DE DADOS ABRIL SERV'!$B:$E,2,0))</f>
        <v>TOPOGRAFO COM ENCARGOS COMPLEMENTARES</v>
      </c>
      <c r="D56" s="90" t="str">
        <f aca="false">IF($A56="INSUMO",VLOOKUP($B56,'BANCO DE DADOS ABRIL INS'!$A:$D,3,0),VLOOKUP($B56,'BANCO DE DADOS ABRIL SERV'!$B:$E,3,0))</f>
        <v>H</v>
      </c>
      <c r="E56" s="746" t="n">
        <v>8</v>
      </c>
      <c r="F56" s="454" t="n">
        <f aca="false">IF($A56="INSUMO",VLOOKUP($B56,'BANCO DE DADOS ABRIL INS'!$A:$D,4,0),VLOOKUP($B56,'BANCO DE DADOS ABRIL SERV'!$B:$E,4,0))</f>
        <v>18.38</v>
      </c>
      <c r="G56" s="747" t="n">
        <f aca="false">TRUNC(E56*F56,2)</f>
        <v>147.04</v>
      </c>
    </row>
    <row r="57" customFormat="false" ht="15.75" hidden="false" customHeight="false" outlineLevel="0" collapsed="false">
      <c r="A57" s="108" t="s">
        <v>872</v>
      </c>
      <c r="B57" s="709" t="n">
        <v>88288</v>
      </c>
      <c r="C57" s="91" t="str">
        <f aca="false">IF($A57="INSUMO",VLOOKUP($B57,'BANCO DE DADOS ABRIL INS'!$A:$D,2,0),VLOOKUP($B57,'BANCO DE DADOS ABRIL SERV'!$B:$E,2,0))</f>
        <v>NIVELADOR COM ENCARGOS COMPLEMENTARES</v>
      </c>
      <c r="D57" s="90" t="str">
        <f aca="false">IF($A57="INSUMO",VLOOKUP($B57,'BANCO DE DADOS ABRIL INS'!$A:$D,3,0),VLOOKUP($B57,'BANCO DE DADOS ABRIL SERV'!$B:$E,3,0))</f>
        <v>H</v>
      </c>
      <c r="E57" s="746" t="n">
        <v>8</v>
      </c>
      <c r="F57" s="454" t="n">
        <f aca="false">IF($A57="INSUMO",VLOOKUP($B57,'BANCO DE DADOS ABRIL INS'!$A:$D,4,0),VLOOKUP($B57,'BANCO DE DADOS ABRIL SERV'!$B:$E,4,0))</f>
        <v>11.34</v>
      </c>
      <c r="G57" s="747" t="n">
        <f aca="false">TRUNC(E57*F57,2)</f>
        <v>90.72</v>
      </c>
    </row>
    <row r="58" customFormat="false" ht="15.75" hidden="false" customHeight="false" outlineLevel="0" collapsed="false">
      <c r="A58" s="108" t="s">
        <v>872</v>
      </c>
      <c r="B58" s="709" t="n">
        <v>88253</v>
      </c>
      <c r="C58" s="91" t="str">
        <f aca="false">IF($A58="INSUMO",VLOOKUP($B58,'BANCO DE DADOS ABRIL INS'!$A:$D,2,0),VLOOKUP($B58,'BANCO DE DADOS ABRIL SERV'!$B:$E,2,0))</f>
        <v>AUXILIAR DE TOPÓGRAFO COM ENCARGOS COMPLEMENTARES</v>
      </c>
      <c r="D58" s="90" t="str">
        <f aca="false">IF($A58="INSUMO",VLOOKUP($B58,'BANCO DE DADOS ABRIL INS'!$A:$D,3,0),VLOOKUP($B58,'BANCO DE DADOS ABRIL SERV'!$B:$E,3,0))</f>
        <v>H</v>
      </c>
      <c r="E58" s="746" t="n">
        <v>16</v>
      </c>
      <c r="F58" s="454" t="n">
        <f aca="false">IF($A58="INSUMO",VLOOKUP($B58,'BANCO DE DADOS ABRIL INS'!$A:$D,4,0),VLOOKUP($B58,'BANCO DE DADOS ABRIL SERV'!$B:$E,4,0))</f>
        <v>9.81</v>
      </c>
      <c r="G58" s="747" t="n">
        <f aca="false">TRUNC(E58*F58,2)</f>
        <v>156.96</v>
      </c>
    </row>
    <row r="59" customFormat="false" ht="15.75" hidden="false" customHeight="false" outlineLevel="0" collapsed="false">
      <c r="A59" s="108" t="s">
        <v>872</v>
      </c>
      <c r="B59" s="712" t="n">
        <v>88284</v>
      </c>
      <c r="C59" s="83" t="str">
        <f aca="false">IF($A59="INSUMO",VLOOKUP($B59,'BANCO DE DADOS ABRIL INS'!$A:$D,2,0),VLOOKUP($B59,'BANCO DE DADOS ABRIL SERV'!$B:$E,2,0))</f>
        <v>MOTORISTA DE VEIÍCULO LEVE COM ENCARGOS COMPLEMENTARES</v>
      </c>
      <c r="D59" s="82" t="str">
        <f aca="false">IF($A59="INSUMO",VLOOKUP($B59,'BANCO DE DADOS ABRIL INS'!$A:$D,3,0),VLOOKUP($B59,'BANCO DE DADOS ABRIL SERV'!$B:$E,3,0))</f>
        <v>H</v>
      </c>
      <c r="E59" s="753" t="n">
        <v>8</v>
      </c>
      <c r="F59" s="458" t="n">
        <f aca="false">IF($A59="INSUMO",VLOOKUP($B59,'BANCO DE DADOS ABRIL INS'!$A:$D,4,0),VLOOKUP($B59,'BANCO DE DADOS ABRIL SERV'!$B:$E,4,0))</f>
        <v>14.99</v>
      </c>
      <c r="G59" s="750" t="n">
        <f aca="false">TRUNC(E59*F59,2)</f>
        <v>119.92</v>
      </c>
    </row>
    <row r="60" customFormat="false" ht="30" hidden="false" customHeight="false" outlineLevel="0" collapsed="false">
      <c r="A60" s="108"/>
      <c r="B60" s="712" t="n">
        <v>92138</v>
      </c>
      <c r="C60" s="83" t="str">
        <f aca="false">IF($A60="INSUMO",VLOOKUP($B60,'BANCO DE DADOS ABRIL INS'!$A:$D,2,0),VLOOKUP($B60,'BANCO DE DADOS ABRIL SERV'!$B:$E,2,0))</f>
        <v>CAMINHONETE COM MOTOR A DIESEL, POTÊNCIA 180 CV, CABINE DUPLA, 4X4 - CHP DIURNO. AF_11/2015</v>
      </c>
      <c r="D60" s="82" t="str">
        <f aca="false">IF($A60="INSUMO",VLOOKUP($B60,'BANCO DE DADOS ABRIL INS'!$A:$D,3,0),VLOOKUP($B60,'BANCO DE DADOS ABRIL SERV'!$B:$E,3,0))</f>
        <v>CHP</v>
      </c>
      <c r="E60" s="753" t="n">
        <v>21.6</v>
      </c>
      <c r="F60" s="458" t="n">
        <f aca="false">IF($A60="INSUMO",VLOOKUP($B60,'BANCO DE DADOS ABRIL INS'!$A:$D,4,0),VLOOKUP($B60,'BANCO DE DADOS ABRIL SERV'!$B:$E,4,0))</f>
        <v>62.27</v>
      </c>
      <c r="G60" s="750" t="n">
        <f aca="false">TRUNC(E60*F60,2)</f>
        <v>1345.03</v>
      </c>
    </row>
    <row r="61" customFormat="false" ht="92.5" hidden="false" customHeight="true" outlineLevel="0" collapsed="false">
      <c r="A61" s="108"/>
      <c r="B61" s="754" t="s">
        <v>1125</v>
      </c>
      <c r="C61" s="754"/>
      <c r="D61" s="754"/>
      <c r="E61" s="754"/>
      <c r="F61" s="751" t="s">
        <v>881</v>
      </c>
      <c r="G61" s="752" t="n">
        <f aca="false">TRUNC(SUM(G54:G60),2)</f>
        <v>1908.27</v>
      </c>
      <c r="H61" s="448"/>
    </row>
    <row r="63" customFormat="false" ht="15" hidden="false" customHeight="true" outlineLevel="0" collapsed="false">
      <c r="B63" s="702" t="str">
        <f aca="false">IF(COUNT($H$13:H63)&lt;10,CONCATENATE("PMPG EST 00",COUNT($H$13:H63)),CONCATENATE("PMPG EST 0",COUNT($H$13:H63)))</f>
        <v>PMPG EST 005</v>
      </c>
      <c r="C63" s="446" t="s">
        <v>1126</v>
      </c>
      <c r="D63" s="446"/>
      <c r="E63" s="446"/>
      <c r="F63" s="446"/>
      <c r="G63" s="447" t="s">
        <v>451</v>
      </c>
      <c r="H63" s="448" t="n">
        <f aca="false">G67</f>
        <v>2200</v>
      </c>
    </row>
    <row r="64" customFormat="false" ht="31.5" hidden="false" customHeight="false" outlineLevel="0" collapsed="false">
      <c r="A64" s="108"/>
      <c r="B64" s="230" t="s">
        <v>875</v>
      </c>
      <c r="C64" s="449" t="s">
        <v>876</v>
      </c>
      <c r="D64" s="703" t="s">
        <v>451</v>
      </c>
      <c r="E64" s="703" t="s">
        <v>877</v>
      </c>
      <c r="F64" s="449" t="s">
        <v>878</v>
      </c>
      <c r="G64" s="450" t="s">
        <v>879</v>
      </c>
    </row>
    <row r="65" customFormat="false" ht="15.75" hidden="false" customHeight="false" outlineLevel="0" collapsed="false">
      <c r="A65" s="108"/>
      <c r="B65" s="704" t="s">
        <v>893</v>
      </c>
      <c r="C65" s="704"/>
      <c r="D65" s="704"/>
      <c r="E65" s="704"/>
      <c r="F65" s="704"/>
      <c r="G65" s="704"/>
    </row>
    <row r="66" customFormat="false" ht="15.75" hidden="false" customHeight="false" outlineLevel="0" collapsed="false">
      <c r="A66" s="108" t="s">
        <v>871</v>
      </c>
      <c r="B66" s="709" t="s">
        <v>901</v>
      </c>
      <c r="C66" s="91" t="s">
        <v>1127</v>
      </c>
      <c r="D66" s="90" t="s">
        <v>1128</v>
      </c>
      <c r="E66" s="748" t="n">
        <v>1</v>
      </c>
      <c r="F66" s="454" t="n">
        <f aca="false">D74</f>
        <v>2200</v>
      </c>
      <c r="G66" s="747" t="n">
        <f aca="false">TRUNC(E66*F66,2)</f>
        <v>2200</v>
      </c>
    </row>
    <row r="67" customFormat="false" ht="33.75" hidden="false" customHeight="true" outlineLevel="0" collapsed="false">
      <c r="A67" s="108"/>
      <c r="B67" s="755" t="s">
        <v>1129</v>
      </c>
      <c r="C67" s="755"/>
      <c r="D67" s="755"/>
      <c r="E67" s="755"/>
      <c r="F67" s="751" t="s">
        <v>881</v>
      </c>
      <c r="G67" s="752" t="n">
        <f aca="false">TRUNC(SUM(G66:G66),2)</f>
        <v>2200</v>
      </c>
      <c r="H67" s="448"/>
    </row>
    <row r="69" customFormat="false" ht="15.75" hidden="false" customHeight="false" outlineLevel="0" collapsed="false">
      <c r="B69" s="497"/>
      <c r="C69" s="717" t="s">
        <v>1127</v>
      </c>
      <c r="D69" s="499"/>
      <c r="E69" s="500"/>
      <c r="F69" s="501"/>
      <c r="G69" s="502" t="s">
        <v>451</v>
      </c>
    </row>
    <row r="70" customFormat="false" ht="31.5" hidden="false" customHeight="false" outlineLevel="0" collapsed="false">
      <c r="B70" s="230" t="s">
        <v>904</v>
      </c>
      <c r="C70" s="91" t="s">
        <v>1127</v>
      </c>
      <c r="D70" s="253" t="s">
        <v>906</v>
      </c>
      <c r="E70" s="504" t="s">
        <v>907</v>
      </c>
      <c r="F70" s="505" t="s">
        <v>908</v>
      </c>
      <c r="G70" s="506" t="s">
        <v>909</v>
      </c>
    </row>
    <row r="71" customFormat="false" ht="30" hidden="false" customHeight="false" outlineLevel="0" collapsed="false">
      <c r="B71" s="507" t="n">
        <v>43747</v>
      </c>
      <c r="C71" s="508" t="s">
        <v>1130</v>
      </c>
      <c r="D71" s="546" t="n">
        <v>3200</v>
      </c>
      <c r="E71" s="90" t="s">
        <v>1131</v>
      </c>
      <c r="F71" s="510" t="s">
        <v>1132</v>
      </c>
      <c r="G71" s="511" t="s">
        <v>1133</v>
      </c>
    </row>
    <row r="72" customFormat="false" ht="30" hidden="false" customHeight="false" outlineLevel="0" collapsed="false">
      <c r="B72" s="547" t="n">
        <v>43748</v>
      </c>
      <c r="C72" s="508" t="s">
        <v>1134</v>
      </c>
      <c r="D72" s="546" t="n">
        <v>1550</v>
      </c>
      <c r="E72" s="90" t="s">
        <v>1135</v>
      </c>
      <c r="F72" s="512" t="s">
        <v>1136</v>
      </c>
      <c r="G72" s="511" t="s">
        <v>1137</v>
      </c>
    </row>
    <row r="73" customFormat="false" ht="30" hidden="false" customHeight="false" outlineLevel="0" collapsed="false">
      <c r="B73" s="507" t="n">
        <v>43748</v>
      </c>
      <c r="C73" s="508" t="s">
        <v>1138</v>
      </c>
      <c r="D73" s="546" t="n">
        <v>2200</v>
      </c>
      <c r="E73" s="90" t="s">
        <v>1139</v>
      </c>
      <c r="F73" s="512" t="s">
        <v>1140</v>
      </c>
      <c r="G73" s="511" t="s">
        <v>1141</v>
      </c>
    </row>
    <row r="74" customFormat="false" ht="15.75" hidden="false" customHeight="false" outlineLevel="0" collapsed="false">
      <c r="B74" s="513"/>
      <c r="C74" s="514" t="s">
        <v>918</v>
      </c>
      <c r="D74" s="515" t="n">
        <f aca="false">IF(COUNT(D71:D73)=3,MEDIAN(D71:D73),SMALL(D71:D73,1))</f>
        <v>2200</v>
      </c>
      <c r="E74" s="516"/>
      <c r="F74" s="517"/>
      <c r="G74" s="518"/>
    </row>
  </sheetData>
  <sheetProtection sheet="true" password="dba1" objects="true" scenarios="true" insertColumns="false" insertRows="false" deleteColumns="false" deleteRows="false"/>
  <mergeCells count="24">
    <mergeCell ref="D3:E3"/>
    <mergeCell ref="F3:G4"/>
    <mergeCell ref="B5:G5"/>
    <mergeCell ref="C7:E7"/>
    <mergeCell ref="C8:E8"/>
    <mergeCell ref="B10:G10"/>
    <mergeCell ref="C13:F13"/>
    <mergeCell ref="B15:G15"/>
    <mergeCell ref="B22:G22"/>
    <mergeCell ref="B29:E29"/>
    <mergeCell ref="C31:F31"/>
    <mergeCell ref="B33:G33"/>
    <mergeCell ref="B37:E37"/>
    <mergeCell ref="C39:F39"/>
    <mergeCell ref="B41:G41"/>
    <mergeCell ref="B46:G46"/>
    <mergeCell ref="B49:E49"/>
    <mergeCell ref="C51:F51"/>
    <mergeCell ref="B53:G53"/>
    <mergeCell ref="B55:G55"/>
    <mergeCell ref="B61:E61"/>
    <mergeCell ref="C63:F63"/>
    <mergeCell ref="B65:G65"/>
    <mergeCell ref="B67:E67"/>
  </mergeCells>
  <dataValidations count="1">
    <dataValidation allowBlank="true" operator="between" showDropDown="false" showErrorMessage="true" showInputMessage="true" sqref="A16:A21 A23:A28 A34:A36 A42:A45 A47:A48 A54 A56:A60 A66" type="list">
      <formula1>#ref!</formula1>
      <formula2>0</formula2>
    </dataValidation>
  </dataValidations>
  <printOptions headings="false" gridLines="false" gridLinesSet="true" horizontalCentered="true" verticalCentered="false"/>
  <pageMargins left="0.984027777777778" right="0.39375" top="0.39375" bottom="0.39375" header="0.511805555555555" footer="0.511805555555555"/>
  <pageSetup paperSize="9" scale="100" firstPageNumber="0" fitToWidth="1" fitToHeight="10"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11.xml><?xml version="1.0" encoding="utf-8"?>
<worksheet xmlns="http://schemas.openxmlformats.org/spreadsheetml/2006/main" xmlns:r="http://schemas.openxmlformats.org/officeDocument/2006/relationships">
  <sheetPr filterMode="false">
    <pageSetUpPr fitToPage="true"/>
  </sheetPr>
  <dimension ref="A3:R140"/>
  <sheetViews>
    <sheetView showFormulas="false" showGridLines="true" showRowColHeaders="true" showZeros="true" rightToLeft="false" tabSelected="false" showOutlineSymbols="true" defaultGridColor="true" view="normal" topLeftCell="A1" colorId="64" zoomScale="65" zoomScaleNormal="65" zoomScalePageLayoutView="100" workbookViewId="0">
      <selection pane="topLeft" activeCell="I20" activeCellId="0" sqref="I20"/>
    </sheetView>
  </sheetViews>
  <sheetFormatPr defaultRowHeight="12.8" zeroHeight="false" outlineLevelRow="0" outlineLevelCol="0"/>
  <cols>
    <col collapsed="false" customWidth="true" hidden="false" outlineLevel="0" max="1" min="1" style="629" width="8.95"/>
    <col collapsed="false" customWidth="true" hidden="false" outlineLevel="0" max="2" min="2" style="182" width="18.55"/>
    <col collapsed="false" customWidth="true" hidden="false" outlineLevel="0" max="3" min="3" style="182" width="67.07"/>
    <col collapsed="false" customWidth="true" hidden="false" outlineLevel="0" max="4" min="4" style="182" width="10.47"/>
    <col collapsed="false" customWidth="true" hidden="false" outlineLevel="0" max="5" min="5" style="182" width="21.31"/>
    <col collapsed="false" customWidth="true" hidden="false" outlineLevel="0" max="6" min="6" style="182" width="14.15"/>
    <col collapsed="false" customWidth="true" hidden="false" outlineLevel="0" max="7" min="7" style="182" width="16.72"/>
    <col collapsed="false" customWidth="true" hidden="false" outlineLevel="0" max="8" min="8" style="629" width="14.14"/>
    <col collapsed="false" customWidth="true" hidden="false" outlineLevel="0" max="9" min="9" style="631" width="16.57"/>
    <col collapsed="false" customWidth="true" hidden="false" outlineLevel="0" max="10" min="10" style="631" width="38.57"/>
    <col collapsed="false" customWidth="true" hidden="false" outlineLevel="0" max="18" min="11" style="631" width="9.14"/>
    <col collapsed="false" customWidth="true" hidden="false" outlineLevel="0" max="257" min="19" style="632" width="9.14"/>
    <col collapsed="false" customWidth="true" hidden="false" outlineLevel="0" max="258" min="258" style="632" width="24.57"/>
    <col collapsed="false" customWidth="true" hidden="false" outlineLevel="0" max="259" min="259" style="632" width="71.7"/>
    <col collapsed="false" customWidth="true" hidden="false" outlineLevel="0" max="260" min="260" style="632" width="17.14"/>
    <col collapsed="false" customWidth="true" hidden="false" outlineLevel="0" max="261" min="261" style="632" width="16.71"/>
    <col collapsed="false" customWidth="true" hidden="false" outlineLevel="0" max="262" min="262" style="632" width="16.85"/>
    <col collapsed="false" customWidth="true" hidden="false" outlineLevel="0" max="263" min="263" style="632" width="21.43"/>
    <col collapsed="false" customWidth="true" hidden="false" outlineLevel="0" max="264" min="264" style="632" width="9.14"/>
    <col collapsed="false" customWidth="true" hidden="false" outlineLevel="0" max="265" min="265" style="632" width="16.57"/>
    <col collapsed="false" customWidth="true" hidden="false" outlineLevel="0" max="513" min="266" style="632" width="9.14"/>
    <col collapsed="false" customWidth="true" hidden="false" outlineLevel="0" max="514" min="514" style="632" width="24.57"/>
    <col collapsed="false" customWidth="true" hidden="false" outlineLevel="0" max="515" min="515" style="632" width="71.7"/>
    <col collapsed="false" customWidth="true" hidden="false" outlineLevel="0" max="516" min="516" style="632" width="17.14"/>
    <col collapsed="false" customWidth="true" hidden="false" outlineLevel="0" max="517" min="517" style="632" width="16.71"/>
    <col collapsed="false" customWidth="true" hidden="false" outlineLevel="0" max="518" min="518" style="632" width="16.85"/>
    <col collapsed="false" customWidth="true" hidden="false" outlineLevel="0" max="519" min="519" style="632" width="21.43"/>
    <col collapsed="false" customWidth="true" hidden="false" outlineLevel="0" max="520" min="520" style="632" width="9.14"/>
    <col collapsed="false" customWidth="true" hidden="false" outlineLevel="0" max="521" min="521" style="632" width="16.57"/>
    <col collapsed="false" customWidth="true" hidden="false" outlineLevel="0" max="769" min="522" style="632" width="9.14"/>
    <col collapsed="false" customWidth="true" hidden="false" outlineLevel="0" max="770" min="770" style="632" width="24.57"/>
    <col collapsed="false" customWidth="true" hidden="false" outlineLevel="0" max="771" min="771" style="632" width="71.7"/>
    <col collapsed="false" customWidth="true" hidden="false" outlineLevel="0" max="772" min="772" style="632" width="17.14"/>
    <col collapsed="false" customWidth="true" hidden="false" outlineLevel="0" max="773" min="773" style="632" width="16.71"/>
    <col collapsed="false" customWidth="true" hidden="false" outlineLevel="0" max="774" min="774" style="632" width="16.85"/>
    <col collapsed="false" customWidth="true" hidden="false" outlineLevel="0" max="775" min="775" style="632" width="21.43"/>
    <col collapsed="false" customWidth="true" hidden="false" outlineLevel="0" max="776" min="776" style="632" width="9.14"/>
    <col collapsed="false" customWidth="true" hidden="false" outlineLevel="0" max="777" min="777" style="632" width="16.57"/>
    <col collapsed="false" customWidth="true" hidden="false" outlineLevel="0" max="1025" min="778" style="632" width="9.14"/>
  </cols>
  <sheetData>
    <row r="3" customFormat="false" ht="15" hidden="false" customHeight="false" outlineLevel="0" collapsed="false">
      <c r="A3" s="19" t="s">
        <v>871</v>
      </c>
    </row>
    <row r="4" customFormat="false" ht="15" hidden="false" customHeight="false" outlineLevel="0" collapsed="false">
      <c r="A4" s="19" t="s">
        <v>872</v>
      </c>
    </row>
    <row r="5" s="186" customFormat="true" ht="8.25" hidden="false" customHeight="true" outlineLevel="0" collapsed="false">
      <c r="A5" s="238"/>
      <c r="B5" s="422"/>
      <c r="C5" s="756"/>
      <c r="D5" s="423"/>
      <c r="E5" s="424"/>
      <c r="F5" s="424"/>
      <c r="G5" s="425"/>
      <c r="H5" s="238"/>
      <c r="I5" s="238"/>
      <c r="J5" s="238"/>
      <c r="K5" s="238"/>
      <c r="L5" s="238"/>
      <c r="M5" s="238"/>
      <c r="N5" s="238"/>
      <c r="O5" s="238"/>
      <c r="P5" s="238"/>
      <c r="Q5" s="238"/>
      <c r="R5" s="238"/>
    </row>
    <row r="6" s="192" customFormat="true" ht="60" hidden="false" customHeight="true" outlineLevel="0" collapsed="false">
      <c r="A6" s="757"/>
      <c r="B6" s="426"/>
      <c r="C6" s="758" t="str">
        <f aca="false">'1. ORÇAMENTO'!E5</f>
        <v>NOME DA EMPRESA</v>
      </c>
      <c r="D6" s="327" t="str">
        <f aca="false">'1. ORÇAMENTO'!F5</f>
        <v>Ref.: Tabela de Serviços SINAPI (NOVEMBRO/2019) e/ou composições PiniTCPO</v>
      </c>
      <c r="E6" s="327"/>
      <c r="F6" s="758" t="str">
        <f aca="false">'1. ORÇAMENTO'!I5</f>
        <v> </v>
      </c>
      <c r="G6" s="758"/>
      <c r="H6" s="239"/>
      <c r="I6" s="239"/>
      <c r="J6" s="239"/>
      <c r="K6" s="239"/>
      <c r="L6" s="239"/>
      <c r="M6" s="239"/>
      <c r="N6" s="239"/>
      <c r="O6" s="239"/>
      <c r="P6" s="239"/>
      <c r="Q6" s="239"/>
      <c r="R6" s="239"/>
    </row>
    <row r="7" s="192" customFormat="true" ht="51.75" hidden="false" customHeight="true" outlineLevel="0" collapsed="false">
      <c r="A7" s="757"/>
      <c r="B7" s="428"/>
      <c r="C7" s="759" t="str">
        <f aca="false">'1. ORÇAMENTO'!E7</f>
        <v>DADOS</v>
      </c>
      <c r="D7" s="760" t="s">
        <v>10</v>
      </c>
      <c r="E7" s="761" t="n">
        <f aca="false">'BDI '!K31</f>
        <v>0.2288</v>
      </c>
      <c r="F7" s="758"/>
      <c r="G7" s="758"/>
      <c r="H7" s="239"/>
      <c r="I7" s="239"/>
      <c r="J7" s="239"/>
      <c r="K7" s="239"/>
      <c r="L7" s="239"/>
      <c r="M7" s="239"/>
      <c r="N7" s="239"/>
      <c r="O7" s="239"/>
      <c r="P7" s="239"/>
      <c r="Q7" s="239"/>
      <c r="R7" s="239"/>
    </row>
    <row r="8" s="206" customFormat="true" ht="15" hidden="false" customHeight="true" outlineLevel="0" collapsed="false">
      <c r="A8" s="240"/>
      <c r="B8" s="41" t="str">
        <f aca="false">'1. ORÇAMENTO'!C8</f>
        <v>D E P A R T A M E N T O    D E    E N G E N H A R I A</v>
      </c>
      <c r="C8" s="41"/>
      <c r="D8" s="41"/>
      <c r="E8" s="41"/>
      <c r="F8" s="41"/>
      <c r="G8" s="41"/>
      <c r="H8" s="240"/>
      <c r="I8" s="240"/>
      <c r="J8" s="240"/>
      <c r="K8" s="240"/>
      <c r="L8" s="240"/>
      <c r="M8" s="240"/>
      <c r="N8" s="240"/>
      <c r="O8" s="240"/>
      <c r="P8" s="240"/>
      <c r="Q8" s="240"/>
      <c r="R8" s="240"/>
    </row>
    <row r="9" s="186" customFormat="true" ht="12.8" hidden="false" customHeight="false" outlineLevel="0" collapsed="false">
      <c r="A9" s="238"/>
      <c r="B9" s="422"/>
      <c r="C9" s="189"/>
      <c r="D9" s="423"/>
      <c r="E9" s="424"/>
      <c r="F9" s="424"/>
      <c r="G9" s="425"/>
      <c r="H9" s="238"/>
      <c r="I9" s="238"/>
      <c r="J9" s="238"/>
      <c r="K9" s="238"/>
      <c r="L9" s="238"/>
      <c r="M9" s="238"/>
      <c r="N9" s="238"/>
      <c r="O9" s="238"/>
      <c r="P9" s="238"/>
      <c r="Q9" s="238"/>
      <c r="R9" s="238"/>
    </row>
    <row r="10" s="192" customFormat="true" ht="15" hidden="false" customHeight="true" outlineLevel="0" collapsed="false">
      <c r="A10" s="239"/>
      <c r="B10" s="762" t="s">
        <v>12</v>
      </c>
      <c r="C10" s="332" t="str">
        <f aca="false">'1. ORÇAMENTO'!D10</f>
        <v>CONSTRUÇÃO DA ESCOLA ESTADUAL JOSÉ ALVES BEZERRA</v>
      </c>
      <c r="D10" s="332"/>
      <c r="E10" s="332"/>
      <c r="F10" s="55" t="s">
        <v>14</v>
      </c>
      <c r="G10" s="763" t="n">
        <f aca="false">'1. ORÇAMENTO'!J10</f>
        <v>43885</v>
      </c>
      <c r="H10" s="239"/>
      <c r="I10" s="239"/>
      <c r="J10" s="239"/>
      <c r="K10" s="239"/>
      <c r="L10" s="239"/>
      <c r="M10" s="239"/>
      <c r="N10" s="239"/>
      <c r="O10" s="239"/>
      <c r="P10" s="239"/>
      <c r="Q10" s="239"/>
      <c r="R10" s="239"/>
    </row>
    <row r="11" s="180" customFormat="true" ht="15" hidden="false" customHeight="false" outlineLevel="0" collapsed="false">
      <c r="A11" s="237"/>
      <c r="B11" s="764" t="s">
        <v>15</v>
      </c>
      <c r="C11" s="765" t="str">
        <f aca="false">'1. ORÇAMENTO'!D11</f>
        <v>AVENIDA GUILHERME MEYER, CENTRO, PORTO DOS GAÚCHOS - MT</v>
      </c>
      <c r="D11" s="765"/>
      <c r="E11" s="765"/>
      <c r="F11" s="766" t="s">
        <v>17</v>
      </c>
      <c r="G11" s="767" t="n">
        <f aca="false">'1. ORÇAMENTO'!J11</f>
        <v>1.157</v>
      </c>
      <c r="H11" s="237"/>
      <c r="I11" s="237"/>
      <c r="J11" s="237"/>
      <c r="K11" s="237"/>
      <c r="L11" s="237"/>
      <c r="M11" s="237"/>
      <c r="N11" s="237"/>
      <c r="O11" s="237"/>
      <c r="P11" s="237"/>
      <c r="Q11" s="237"/>
      <c r="R11" s="237"/>
    </row>
    <row r="12" s="441" customFormat="true" ht="12.8" hidden="false" customHeight="false" outlineLevel="0" collapsed="false">
      <c r="A12" s="435"/>
      <c r="B12" s="768"/>
      <c r="C12" s="437"/>
      <c r="D12" s="438"/>
      <c r="E12" s="439"/>
      <c r="F12" s="439"/>
      <c r="G12" s="769"/>
      <c r="H12" s="435"/>
      <c r="I12" s="435"/>
      <c r="J12" s="435"/>
      <c r="K12" s="435"/>
      <c r="L12" s="435"/>
      <c r="M12" s="435"/>
      <c r="N12" s="435"/>
      <c r="O12" s="435"/>
      <c r="P12" s="435"/>
      <c r="Q12" s="435"/>
      <c r="R12" s="435"/>
    </row>
    <row r="13" s="180" customFormat="true" ht="17.85" hidden="false" customHeight="true" outlineLevel="0" collapsed="false">
      <c r="A13" s="237"/>
      <c r="B13" s="770" t="s">
        <v>1142</v>
      </c>
      <c r="C13" s="770"/>
      <c r="D13" s="770"/>
      <c r="E13" s="770"/>
      <c r="F13" s="770"/>
      <c r="G13" s="770"/>
      <c r="H13" s="237"/>
      <c r="I13" s="237"/>
      <c r="J13" s="237"/>
      <c r="K13" s="237"/>
      <c r="L13" s="237"/>
      <c r="M13" s="237"/>
      <c r="N13" s="237"/>
      <c r="O13" s="237"/>
      <c r="P13" s="237"/>
      <c r="Q13" s="237"/>
      <c r="R13" s="237"/>
    </row>
    <row r="14" s="441" customFormat="true" ht="12.8" hidden="false" customHeight="false" outlineLevel="0" collapsed="false">
      <c r="A14" s="435"/>
      <c r="B14" s="768"/>
      <c r="C14" s="437"/>
      <c r="D14" s="438"/>
      <c r="E14" s="439"/>
      <c r="F14" s="439"/>
      <c r="G14" s="769"/>
      <c r="H14" s="435"/>
      <c r="I14" s="435"/>
      <c r="J14" s="435"/>
      <c r="K14" s="435"/>
      <c r="L14" s="435"/>
      <c r="M14" s="435"/>
      <c r="N14" s="435"/>
      <c r="O14" s="435"/>
      <c r="P14" s="435"/>
      <c r="Q14" s="435"/>
      <c r="R14" s="435"/>
    </row>
    <row r="15" s="774" customFormat="true" ht="9.95" hidden="false" customHeight="true" outlineLevel="0" collapsed="false">
      <c r="A15" s="771"/>
      <c r="B15" s="772"/>
      <c r="C15" s="443"/>
      <c r="D15" s="443"/>
      <c r="E15" s="443"/>
      <c r="F15" s="443"/>
      <c r="G15" s="773"/>
      <c r="H15" s="771"/>
      <c r="I15" s="771"/>
      <c r="J15" s="771"/>
      <c r="K15" s="771"/>
      <c r="L15" s="771"/>
      <c r="M15" s="771"/>
      <c r="N15" s="771"/>
      <c r="O15" s="771"/>
      <c r="P15" s="771"/>
      <c r="Q15" s="771"/>
      <c r="R15" s="771"/>
    </row>
    <row r="16" s="376" customFormat="true" ht="36" hidden="false" customHeight="true" outlineLevel="0" collapsed="false">
      <c r="A16" s="567"/>
      <c r="B16" s="445" t="str">
        <f aca="false">IF(COUNT($H$16:H16)&lt;10,CONCATENATE("PMPG SPDA 00",COUNT($H$16:H16)),CONCATENATE("PMPG SPDA 0",COUNT($H$16:H16)))</f>
        <v>PMPG SPDA 001</v>
      </c>
      <c r="C16" s="446" t="str">
        <f aca="false">CONCATENATE("FORNECIMENTO E INSTALAÇÃO DE ",C19)</f>
        <v>FORNECIMENTO E INSTALAÇÃO DE CAIXA DE EQUALIZAÇÃO DE EMBUTIR, COM BARRAMENTO E 9 TERMINAIS, APROX. 26X26X10 CM</v>
      </c>
      <c r="D16" s="446"/>
      <c r="E16" s="446"/>
      <c r="F16" s="446"/>
      <c r="G16" s="447" t="s">
        <v>451</v>
      </c>
      <c r="H16" s="592" t="n">
        <f aca="false">G22</f>
        <v>395.43</v>
      </c>
      <c r="I16" s="569"/>
      <c r="J16" s="567" t="n">
        <f aca="false">'2. RESUMO'!$G$37</f>
        <v>2733724.78</v>
      </c>
      <c r="K16" s="567"/>
      <c r="L16" s="567"/>
      <c r="M16" s="567"/>
      <c r="N16" s="567"/>
      <c r="O16" s="567"/>
      <c r="P16" s="567"/>
      <c r="Q16" s="567"/>
      <c r="R16" s="567"/>
    </row>
    <row r="17" s="376" customFormat="true" ht="25.35" hidden="false" customHeight="false" outlineLevel="0" collapsed="false">
      <c r="A17" s="567"/>
      <c r="B17" s="230" t="s">
        <v>875</v>
      </c>
      <c r="C17" s="449" t="s">
        <v>876</v>
      </c>
      <c r="D17" s="449" t="s">
        <v>451</v>
      </c>
      <c r="E17" s="449" t="s">
        <v>877</v>
      </c>
      <c r="F17" s="449" t="s">
        <v>878</v>
      </c>
      <c r="G17" s="450" t="s">
        <v>879</v>
      </c>
      <c r="H17" s="567"/>
      <c r="I17" s="569"/>
      <c r="J17" s="567" t="n">
        <f aca="false">'2. RESUMO'!$G$37</f>
        <v>2733724.78</v>
      </c>
      <c r="K17" s="567"/>
      <c r="L17" s="567"/>
      <c r="M17" s="567"/>
      <c r="N17" s="567"/>
      <c r="O17" s="567"/>
      <c r="P17" s="567"/>
      <c r="Q17" s="567"/>
      <c r="R17" s="567"/>
    </row>
    <row r="18" s="376" customFormat="true" ht="15.95" hidden="false" customHeight="true" outlineLevel="0" collapsed="false">
      <c r="A18" s="567"/>
      <c r="B18" s="451" t="s">
        <v>884</v>
      </c>
      <c r="C18" s="451"/>
      <c r="D18" s="451"/>
      <c r="E18" s="451"/>
      <c r="F18" s="451"/>
      <c r="G18" s="451"/>
      <c r="H18" s="567"/>
      <c r="I18" s="569"/>
      <c r="J18" s="567" t="n">
        <f aca="false">'2. RESUMO'!$G$37</f>
        <v>2733724.78</v>
      </c>
      <c r="K18" s="567"/>
      <c r="L18" s="567"/>
      <c r="M18" s="567"/>
      <c r="N18" s="567"/>
      <c r="O18" s="567"/>
      <c r="P18" s="567"/>
      <c r="Q18" s="567"/>
      <c r="R18" s="567"/>
    </row>
    <row r="19" s="376" customFormat="true" ht="15" hidden="false" customHeight="false" outlineLevel="0" collapsed="false">
      <c r="A19" s="567"/>
      <c r="B19" s="775" t="s">
        <v>901</v>
      </c>
      <c r="C19" s="532" t="s">
        <v>1143</v>
      </c>
      <c r="D19" s="90" t="s">
        <v>451</v>
      </c>
      <c r="E19" s="477" t="n">
        <v>1</v>
      </c>
      <c r="F19" s="477" t="n">
        <f aca="false">D29</f>
        <v>364.55</v>
      </c>
      <c r="G19" s="776" t="n">
        <f aca="false">TRUNC(F19*E19,2)</f>
        <v>364.55</v>
      </c>
      <c r="H19" s="567"/>
      <c r="I19" s="569"/>
      <c r="J19" s="567" t="n">
        <f aca="false">'2. RESUMO'!$G$37</f>
        <v>2733724.78</v>
      </c>
      <c r="K19" s="567"/>
      <c r="L19" s="567"/>
      <c r="M19" s="567"/>
      <c r="N19" s="567"/>
      <c r="O19" s="567"/>
      <c r="P19" s="567"/>
      <c r="Q19" s="567"/>
      <c r="R19" s="567"/>
    </row>
    <row r="20" s="376" customFormat="true" ht="15.95" hidden="false" customHeight="true" outlineLevel="0" collapsed="false">
      <c r="A20" s="567"/>
      <c r="B20" s="451" t="s">
        <v>993</v>
      </c>
      <c r="C20" s="451"/>
      <c r="D20" s="451"/>
      <c r="E20" s="451"/>
      <c r="F20" s="451"/>
      <c r="G20" s="451"/>
      <c r="H20" s="567"/>
      <c r="I20" s="569"/>
      <c r="J20" s="567" t="n">
        <f aca="false">'2. RESUMO'!$G$37</f>
        <v>2733724.78</v>
      </c>
      <c r="K20" s="567"/>
      <c r="L20" s="567"/>
      <c r="M20" s="567"/>
      <c r="N20" s="567"/>
      <c r="O20" s="567"/>
      <c r="P20" s="567"/>
      <c r="Q20" s="567"/>
      <c r="R20" s="567"/>
    </row>
    <row r="21" s="376" customFormat="true" ht="15" hidden="false" customHeight="false" outlineLevel="0" collapsed="false">
      <c r="A21" s="108" t="s">
        <v>872</v>
      </c>
      <c r="B21" s="456" t="n">
        <v>88264</v>
      </c>
      <c r="C21" s="83" t="str">
        <f aca="false">IF($A21="INSUMO",VLOOKUP($B21,'BANCO DE DADOS ABRIL INS'!$A:$D,2,0),VLOOKUP($B21,'BANCO DE DADOS ABRIL SERV'!$B:$E,2,0))</f>
        <v>ELETRICISTA COM ENCARGOS COMPLEMENTARES</v>
      </c>
      <c r="D21" s="82" t="str">
        <f aca="false">IF($A21="INSUMO",VLOOKUP($B21,'BANCO DE DADOS ABRIL INS'!$A:$D,3,0),VLOOKUP($B21,'BANCO DE DADOS ABRIL SERV'!$B:$E,3,0))</f>
        <v>H</v>
      </c>
      <c r="E21" s="458" t="n">
        <v>1.5</v>
      </c>
      <c r="F21" s="458" t="n">
        <f aca="false">IF($A21="INSUMO",VLOOKUP($B21,'BANCO DE DADOS ABRIL INS'!$A:$D,4,0),VLOOKUP($B21,'BANCO DE DADOS ABRIL SERV'!$B:$E,4,0))</f>
        <v>20.59</v>
      </c>
      <c r="G21" s="649" t="n">
        <f aca="false">TRUNC(F21*E21,2)</f>
        <v>30.88</v>
      </c>
      <c r="H21" s="567"/>
      <c r="I21" s="569"/>
      <c r="J21" s="567" t="n">
        <f aca="false">'2. RESUMO'!$G$37</f>
        <v>2733724.78</v>
      </c>
      <c r="K21" s="567"/>
      <c r="L21" s="567"/>
      <c r="M21" s="567"/>
      <c r="N21" s="567"/>
      <c r="O21" s="567"/>
      <c r="P21" s="567"/>
      <c r="Q21" s="567"/>
      <c r="R21" s="567"/>
    </row>
    <row r="22" s="376" customFormat="true" ht="16.5" hidden="false" customHeight="true" outlineLevel="0" collapsed="false">
      <c r="A22" s="567"/>
      <c r="B22" s="777" t="s">
        <v>1144</v>
      </c>
      <c r="C22" s="777"/>
      <c r="D22" s="777"/>
      <c r="E22" s="777"/>
      <c r="F22" s="461" t="s">
        <v>653</v>
      </c>
      <c r="G22" s="470" t="n">
        <f aca="false">SUM(G18:G21)</f>
        <v>395.43</v>
      </c>
      <c r="H22" s="567"/>
      <c r="I22" s="569"/>
      <c r="J22" s="567" t="n">
        <f aca="false">'2. RESUMO'!$G$37</f>
        <v>2733724.78</v>
      </c>
      <c r="K22" s="567"/>
      <c r="L22" s="567"/>
      <c r="M22" s="567"/>
      <c r="N22" s="567"/>
      <c r="O22" s="567"/>
      <c r="P22" s="567"/>
      <c r="Q22" s="567"/>
      <c r="R22" s="567"/>
    </row>
    <row r="23" s="1" customFormat="true" ht="24" hidden="false" customHeight="true" outlineLevel="0" collapsed="false">
      <c r="A23" s="8"/>
      <c r="B23" s="778"/>
      <c r="C23" s="778"/>
      <c r="D23" s="778"/>
      <c r="E23" s="778"/>
      <c r="F23" s="779"/>
      <c r="G23" s="780"/>
      <c r="H23" s="8"/>
      <c r="I23" s="8"/>
      <c r="J23" s="567" t="n">
        <f aca="false">'2. RESUMO'!$G$37</f>
        <v>2733724.78</v>
      </c>
      <c r="K23" s="8"/>
      <c r="L23" s="8"/>
      <c r="M23" s="8"/>
      <c r="N23" s="8"/>
      <c r="O23" s="8"/>
      <c r="P23" s="8"/>
      <c r="Q23" s="8"/>
      <c r="R23" s="8"/>
    </row>
    <row r="24" s="1" customFormat="true" ht="15" hidden="false" customHeight="true" outlineLevel="0" collapsed="false">
      <c r="A24" s="8"/>
      <c r="B24" s="781" t="s">
        <v>1143</v>
      </c>
      <c r="C24" s="781"/>
      <c r="D24" s="781"/>
      <c r="E24" s="781"/>
      <c r="F24" s="781"/>
      <c r="G24" s="782" t="s">
        <v>451</v>
      </c>
      <c r="H24" s="108" t="s">
        <v>1145</v>
      </c>
      <c r="I24" s="8"/>
      <c r="J24" s="567" t="n">
        <f aca="false">'2. RESUMO'!$G$37</f>
        <v>2733724.78</v>
      </c>
      <c r="K24" s="8"/>
      <c r="L24" s="8"/>
      <c r="M24" s="8"/>
      <c r="N24" s="8"/>
      <c r="O24" s="8"/>
      <c r="P24" s="8"/>
      <c r="Q24" s="8"/>
      <c r="R24" s="8"/>
    </row>
    <row r="25" s="1" customFormat="true" ht="15" hidden="false" customHeight="false" outlineLevel="0" collapsed="false">
      <c r="A25" s="8"/>
      <c r="B25" s="230" t="s">
        <v>904</v>
      </c>
      <c r="C25" s="253" t="s">
        <v>905</v>
      </c>
      <c r="D25" s="253" t="s">
        <v>906</v>
      </c>
      <c r="E25" s="504" t="s">
        <v>907</v>
      </c>
      <c r="F25" s="505" t="s">
        <v>908</v>
      </c>
      <c r="G25" s="506" t="s">
        <v>909</v>
      </c>
      <c r="H25" s="8"/>
      <c r="I25" s="8"/>
      <c r="J25" s="567" t="n">
        <f aca="false">'2. RESUMO'!$G$37</f>
        <v>2733724.78</v>
      </c>
      <c r="K25" s="8"/>
      <c r="L25" s="8"/>
      <c r="M25" s="8"/>
      <c r="N25" s="8"/>
      <c r="O25" s="8"/>
      <c r="P25" s="8"/>
      <c r="Q25" s="8"/>
      <c r="R25" s="8"/>
    </row>
    <row r="26" s="1" customFormat="true" ht="15" hidden="false" customHeight="false" outlineLevel="0" collapsed="false">
      <c r="A26" s="8"/>
      <c r="B26" s="507" t="n">
        <v>43753</v>
      </c>
      <c r="C26" s="508" t="s">
        <v>1146</v>
      </c>
      <c r="D26" s="546" t="n">
        <v>364.55</v>
      </c>
      <c r="E26" s="633" t="s">
        <v>1147</v>
      </c>
      <c r="F26" s="512" t="s">
        <v>1148</v>
      </c>
      <c r="G26" s="511" t="s">
        <v>1149</v>
      </c>
      <c r="H26" s="783"/>
      <c r="I26" s="784" t="n">
        <f aca="false">B26+180</f>
        <v>43933</v>
      </c>
      <c r="J26" s="567" t="n">
        <f aca="false">'2. RESUMO'!$G$37</f>
        <v>2733724.78</v>
      </c>
      <c r="K26" s="8"/>
      <c r="L26" s="8"/>
      <c r="M26" s="8"/>
      <c r="N26" s="8"/>
      <c r="O26" s="8"/>
      <c r="P26" s="8"/>
      <c r="Q26" s="8"/>
      <c r="R26" s="8"/>
    </row>
    <row r="27" s="1" customFormat="true" ht="15" hidden="false" customHeight="false" outlineLevel="0" collapsed="false">
      <c r="A27" s="8"/>
      <c r="B27" s="507" t="n">
        <v>43753</v>
      </c>
      <c r="C27" s="508" t="s">
        <v>1150</v>
      </c>
      <c r="D27" s="546" t="n">
        <v>410.07</v>
      </c>
      <c r="E27" s="633" t="s">
        <v>1151</v>
      </c>
      <c r="F27" s="512" t="s">
        <v>1152</v>
      </c>
      <c r="G27" s="511" t="s">
        <v>1153</v>
      </c>
      <c r="H27" s="783"/>
      <c r="I27" s="784" t="n">
        <f aca="false">B27+180</f>
        <v>43933</v>
      </c>
      <c r="J27" s="567" t="n">
        <f aca="false">'2. RESUMO'!$G$37</f>
        <v>2733724.78</v>
      </c>
      <c r="K27" s="8"/>
      <c r="L27" s="8"/>
      <c r="M27" s="8"/>
      <c r="N27" s="8"/>
      <c r="O27" s="8"/>
      <c r="P27" s="8"/>
      <c r="Q27" s="8"/>
      <c r="R27" s="8"/>
    </row>
    <row r="28" s="1" customFormat="true" ht="15" hidden="false" customHeight="false" outlineLevel="0" collapsed="false">
      <c r="A28" s="8"/>
      <c r="B28" s="547"/>
      <c r="C28" s="508"/>
      <c r="D28" s="546"/>
      <c r="E28" s="633"/>
      <c r="F28" s="512"/>
      <c r="G28" s="511"/>
      <c r="H28" s="783"/>
      <c r="I28" s="784" t="n">
        <f aca="false">B28+180</f>
        <v>180</v>
      </c>
      <c r="J28" s="567" t="n">
        <f aca="false">'2. RESUMO'!$G$37</f>
        <v>2733724.78</v>
      </c>
      <c r="K28" s="8"/>
      <c r="L28" s="8"/>
      <c r="M28" s="8"/>
      <c r="N28" s="8"/>
      <c r="O28" s="8"/>
      <c r="P28" s="8"/>
      <c r="Q28" s="8"/>
      <c r="R28" s="8"/>
    </row>
    <row r="29" s="1" customFormat="true" ht="15" hidden="false" customHeight="false" outlineLevel="0" collapsed="false">
      <c r="A29" s="8"/>
      <c r="B29" s="513"/>
      <c r="C29" s="514" t="s">
        <v>918</v>
      </c>
      <c r="D29" s="515" t="n">
        <f aca="false">IF(COUNT(D25:D28)=3,MEDIAN(D26:D28),SMALL(D26:D28,1))</f>
        <v>364.55</v>
      </c>
      <c r="E29" s="516"/>
      <c r="F29" s="517"/>
      <c r="G29" s="518"/>
      <c r="H29" s="8"/>
      <c r="I29" s="8"/>
      <c r="J29" s="567" t="n">
        <f aca="false">'2. RESUMO'!$G$37</f>
        <v>2733724.78</v>
      </c>
      <c r="K29" s="8"/>
      <c r="L29" s="8"/>
      <c r="M29" s="8"/>
      <c r="N29" s="8"/>
      <c r="O29" s="8"/>
      <c r="P29" s="8"/>
      <c r="Q29" s="8"/>
      <c r="R29" s="8"/>
    </row>
    <row r="30" s="1" customFormat="true" ht="65.25" hidden="false" customHeight="true" outlineLevel="0" collapsed="false">
      <c r="A30" s="8"/>
      <c r="B30" s="566" t="s">
        <v>1154</v>
      </c>
      <c r="C30" s="566"/>
      <c r="D30" s="566"/>
      <c r="E30" s="566"/>
      <c r="F30" s="566"/>
      <c r="G30" s="566"/>
      <c r="H30" s="8"/>
      <c r="I30" s="8"/>
      <c r="J30" s="567"/>
      <c r="K30" s="8"/>
      <c r="L30" s="8"/>
      <c r="M30" s="8"/>
      <c r="N30" s="8"/>
      <c r="O30" s="8"/>
      <c r="P30" s="8"/>
      <c r="Q30" s="8"/>
      <c r="R30" s="8"/>
    </row>
    <row r="31" s="1" customFormat="true" ht="15" hidden="false" customHeight="false" outlineLevel="0" collapsed="false">
      <c r="A31" s="8"/>
      <c r="B31" s="785"/>
      <c r="C31" s="120"/>
      <c r="D31" s="120"/>
      <c r="E31" s="120"/>
      <c r="F31" s="120"/>
      <c r="G31" s="120"/>
      <c r="H31" s="8"/>
      <c r="I31" s="8"/>
      <c r="J31" s="567" t="n">
        <f aca="false">'2. RESUMO'!$G$37</f>
        <v>2733724.78</v>
      </c>
      <c r="K31" s="8"/>
      <c r="L31" s="8"/>
      <c r="M31" s="8"/>
      <c r="N31" s="8"/>
      <c r="O31" s="8"/>
      <c r="P31" s="8"/>
      <c r="Q31" s="8"/>
      <c r="R31" s="8"/>
    </row>
    <row r="32" s="376" customFormat="true" ht="15" hidden="false" customHeight="false" outlineLevel="0" collapsed="false">
      <c r="A32" s="567"/>
      <c r="B32" s="445" t="str">
        <f aca="false">IF(COUNT($H$16:H32)&lt;10,CONCATENATE("PMPG SPDA 00",COUNT($H$16:H32)),CONCATENATE("PMPG SPDA 0",COUNT($H$16:H32)))</f>
        <v>PMPG SPDA 002</v>
      </c>
      <c r="C32" s="446" t="str">
        <f aca="false">CONCATENATE("FORNECIMENTO E INSTALAÇÃO DE ",C35)</f>
        <v>FORNECIMENTO E INSTALAÇÃO DE CONECTOR DE MEDIÇÃO C/ 2 PARAFUSOS</v>
      </c>
      <c r="D32" s="446"/>
      <c r="E32" s="446"/>
      <c r="F32" s="446"/>
      <c r="G32" s="447" t="s">
        <v>451</v>
      </c>
      <c r="H32" s="592" t="n">
        <f aca="false">G39</f>
        <v>22.13</v>
      </c>
      <c r="I32" s="569"/>
      <c r="J32" s="567" t="n">
        <f aca="false">'2. RESUMO'!$G$37</f>
        <v>2733724.78</v>
      </c>
      <c r="K32" s="567"/>
      <c r="L32" s="567"/>
      <c r="M32" s="567"/>
      <c r="N32" s="567"/>
      <c r="O32" s="567"/>
      <c r="P32" s="567"/>
      <c r="Q32" s="567"/>
      <c r="R32" s="567"/>
    </row>
    <row r="33" s="376" customFormat="true" ht="15" hidden="false" customHeight="false" outlineLevel="0" collapsed="false">
      <c r="A33" s="567"/>
      <c r="B33" s="230" t="s">
        <v>875</v>
      </c>
      <c r="C33" s="449" t="s">
        <v>876</v>
      </c>
      <c r="D33" s="449" t="s">
        <v>451</v>
      </c>
      <c r="E33" s="449" t="s">
        <v>877</v>
      </c>
      <c r="F33" s="449" t="s">
        <v>878</v>
      </c>
      <c r="G33" s="450" t="s">
        <v>879</v>
      </c>
      <c r="H33" s="567"/>
      <c r="I33" s="569"/>
      <c r="J33" s="567" t="n">
        <f aca="false">'2. RESUMO'!$G$37</f>
        <v>2733724.78</v>
      </c>
      <c r="K33" s="567"/>
      <c r="L33" s="567"/>
      <c r="M33" s="567"/>
      <c r="N33" s="567"/>
      <c r="O33" s="567"/>
      <c r="P33" s="567"/>
      <c r="Q33" s="567"/>
      <c r="R33" s="567"/>
    </row>
    <row r="34" s="376" customFormat="true" ht="15.95" hidden="false" customHeight="true" outlineLevel="0" collapsed="false">
      <c r="A34" s="567"/>
      <c r="B34" s="451" t="s">
        <v>884</v>
      </c>
      <c r="C34" s="451"/>
      <c r="D34" s="451"/>
      <c r="E34" s="451"/>
      <c r="F34" s="451"/>
      <c r="G34" s="451"/>
      <c r="H34" s="567"/>
      <c r="I34" s="569"/>
      <c r="J34" s="567" t="n">
        <f aca="false">'2. RESUMO'!$G$37</f>
        <v>2733724.78</v>
      </c>
      <c r="K34" s="567"/>
      <c r="L34" s="567"/>
      <c r="M34" s="567"/>
      <c r="N34" s="567"/>
      <c r="O34" s="567"/>
      <c r="P34" s="567"/>
      <c r="Q34" s="567"/>
      <c r="R34" s="567"/>
    </row>
    <row r="35" s="376" customFormat="true" ht="15" hidden="false" customHeight="false" outlineLevel="0" collapsed="false">
      <c r="A35" s="567"/>
      <c r="B35" s="775" t="s">
        <v>901</v>
      </c>
      <c r="C35" s="532" t="s">
        <v>1155</v>
      </c>
      <c r="D35" s="90" t="s">
        <v>451</v>
      </c>
      <c r="E35" s="477" t="n">
        <v>1</v>
      </c>
      <c r="F35" s="477" t="n">
        <f aca="false">D46</f>
        <v>16.66</v>
      </c>
      <c r="G35" s="776" t="n">
        <f aca="false">TRUNC(F35*E35,2)</f>
        <v>16.66</v>
      </c>
      <c r="H35" s="567"/>
      <c r="I35" s="569"/>
      <c r="J35" s="567" t="n">
        <f aca="false">'2. RESUMO'!$G$37</f>
        <v>2733724.78</v>
      </c>
      <c r="K35" s="567"/>
      <c r="L35" s="567"/>
      <c r="M35" s="567"/>
      <c r="N35" s="567"/>
      <c r="O35" s="567"/>
      <c r="P35" s="567"/>
      <c r="Q35" s="567"/>
      <c r="R35" s="567"/>
    </row>
    <row r="36" s="376" customFormat="true" ht="15.95" hidden="false" customHeight="true" outlineLevel="0" collapsed="false">
      <c r="A36" s="567"/>
      <c r="B36" s="451" t="s">
        <v>993</v>
      </c>
      <c r="C36" s="451"/>
      <c r="D36" s="451"/>
      <c r="E36" s="451"/>
      <c r="F36" s="451"/>
      <c r="G36" s="451"/>
      <c r="H36" s="567"/>
      <c r="I36" s="569"/>
      <c r="J36" s="567" t="n">
        <f aca="false">'2. RESUMO'!$G$37</f>
        <v>2733724.78</v>
      </c>
      <c r="K36" s="567"/>
      <c r="L36" s="567"/>
      <c r="M36" s="567"/>
      <c r="N36" s="567"/>
      <c r="O36" s="567"/>
      <c r="P36" s="567"/>
      <c r="Q36" s="567"/>
      <c r="R36" s="567"/>
    </row>
    <row r="37" s="376" customFormat="true" ht="15" hidden="false" customHeight="false" outlineLevel="0" collapsed="false">
      <c r="A37" s="108" t="s">
        <v>872</v>
      </c>
      <c r="B37" s="452" t="n">
        <v>88264</v>
      </c>
      <c r="C37" s="91" t="str">
        <f aca="false">IF($A37="INSUMO",VLOOKUP($B37,'BANCO DE DADOS ABRIL INS'!$A:$D,2,0),VLOOKUP($B37,'BANCO DE DADOS ABRIL SERV'!$B:$E,2,0))</f>
        <v>ELETRICISTA COM ENCARGOS COMPLEMENTARES</v>
      </c>
      <c r="D37" s="90" t="str">
        <f aca="false">IF($A37="INSUMO",VLOOKUP($B37,'BANCO DE DADOS ABRIL INS'!$A:$D,3,0),VLOOKUP($B37,'BANCO DE DADOS ABRIL SERV'!$B:$E,3,0))</f>
        <v>H</v>
      </c>
      <c r="E37" s="454" t="n">
        <v>0.15</v>
      </c>
      <c r="F37" s="454" t="n">
        <f aca="false">IF($A37="INSUMO",VLOOKUP($B37,'BANCO DE DADOS ABRIL INS'!$A:$D,4,0),VLOOKUP($B37,'BANCO DE DADOS ABRIL SERV'!$B:$E,4,0))</f>
        <v>20.59</v>
      </c>
      <c r="G37" s="646" t="n">
        <f aca="false">TRUNC(F37*E37,2)</f>
        <v>3.08</v>
      </c>
      <c r="H37" s="567"/>
      <c r="I37" s="569"/>
      <c r="J37" s="567" t="n">
        <f aca="false">'2. RESUMO'!$G$37</f>
        <v>2733724.78</v>
      </c>
      <c r="K37" s="567"/>
      <c r="L37" s="567"/>
      <c r="M37" s="567"/>
      <c r="N37" s="567"/>
      <c r="O37" s="567"/>
      <c r="P37" s="567"/>
      <c r="Q37" s="567"/>
      <c r="R37" s="567"/>
    </row>
    <row r="38" s="1" customFormat="true" ht="15" hidden="false" customHeight="false" outlineLevel="0" collapsed="false">
      <c r="A38" s="108" t="s">
        <v>872</v>
      </c>
      <c r="B38" s="456" t="n">
        <v>88316</v>
      </c>
      <c r="C38" s="83" t="str">
        <f aca="false">IF($A38="INSUMO",VLOOKUP($B38,'BANCO DE DADOS ABRIL INS'!$A:$D,2,0),VLOOKUP($B38,'BANCO DE DADOS ABRIL SERV'!$B:$E,2,0))</f>
        <v>SERVENTE COM ENCARGOS COMPLEMENTARES</v>
      </c>
      <c r="D38" s="82" t="str">
        <f aca="false">IF($A38="INSUMO",VLOOKUP($B38,'BANCO DE DADOS ABRIL INS'!$A:$D,3,0),VLOOKUP($B38,'BANCO DE DADOS ABRIL SERV'!$B:$E,3,0))</f>
        <v>H</v>
      </c>
      <c r="E38" s="458" t="n">
        <v>0.15</v>
      </c>
      <c r="F38" s="458" t="n">
        <f aca="false">IF($A38="INSUMO",VLOOKUP($B38,'BANCO DE DADOS ABRIL INS'!$A:$D,4,0),VLOOKUP($B38,'BANCO DE DADOS ABRIL SERV'!$B:$E,4,0))</f>
        <v>15.95</v>
      </c>
      <c r="G38" s="649" t="n">
        <f aca="false">TRUNC(F38*E38,2)</f>
        <v>2.39</v>
      </c>
      <c r="H38" s="8"/>
      <c r="I38" s="8"/>
      <c r="J38" s="567" t="n">
        <f aca="false">'2. RESUMO'!$G$37</f>
        <v>2733724.78</v>
      </c>
      <c r="K38" s="8"/>
      <c r="L38" s="8"/>
      <c r="M38" s="8"/>
      <c r="N38" s="8"/>
      <c r="O38" s="8"/>
      <c r="P38" s="8"/>
      <c r="Q38" s="8"/>
      <c r="R38" s="8"/>
    </row>
    <row r="39" s="1" customFormat="true" ht="15.75" hidden="false" customHeight="true" outlineLevel="0" collapsed="false">
      <c r="A39" s="8"/>
      <c r="B39" s="786" t="s">
        <v>1156</v>
      </c>
      <c r="C39" s="786"/>
      <c r="D39" s="786"/>
      <c r="E39" s="786"/>
      <c r="F39" s="461" t="s">
        <v>653</v>
      </c>
      <c r="G39" s="470" t="n">
        <f aca="false">SUM(G34:G38)</f>
        <v>22.13</v>
      </c>
      <c r="H39" s="8"/>
      <c r="I39" s="8"/>
      <c r="J39" s="567" t="n">
        <f aca="false">'2. RESUMO'!$G$37</f>
        <v>2733724.78</v>
      </c>
      <c r="K39" s="8"/>
      <c r="L39" s="8"/>
      <c r="M39" s="8"/>
      <c r="N39" s="8"/>
      <c r="O39" s="8"/>
      <c r="P39" s="8"/>
      <c r="Q39" s="8"/>
      <c r="R39" s="8"/>
    </row>
    <row r="40" s="1" customFormat="true" ht="15" hidden="false" customHeight="false" outlineLevel="0" collapsed="false">
      <c r="A40" s="8"/>
      <c r="B40" s="778"/>
      <c r="C40" s="787"/>
      <c r="D40" s="787"/>
      <c r="E40" s="787"/>
      <c r="F40" s="787"/>
      <c r="G40" s="787"/>
      <c r="H40" s="8"/>
      <c r="I40" s="8"/>
      <c r="J40" s="567" t="n">
        <f aca="false">'2. RESUMO'!$G$37</f>
        <v>2733724.78</v>
      </c>
      <c r="K40" s="8"/>
      <c r="L40" s="8"/>
      <c r="M40" s="8"/>
      <c r="N40" s="8"/>
      <c r="O40" s="8"/>
      <c r="P40" s="8"/>
      <c r="Q40" s="8"/>
      <c r="R40" s="8"/>
    </row>
    <row r="41" s="1" customFormat="true" ht="15" hidden="false" customHeight="false" outlineLevel="0" collapsed="false">
      <c r="A41" s="8"/>
      <c r="B41" s="497"/>
      <c r="C41" s="717" t="s">
        <v>1155</v>
      </c>
      <c r="D41" s="499"/>
      <c r="E41" s="500"/>
      <c r="F41" s="501"/>
      <c r="G41" s="502" t="s">
        <v>451</v>
      </c>
      <c r="H41" s="108" t="s">
        <v>1145</v>
      </c>
      <c r="I41" s="8"/>
      <c r="J41" s="567" t="n">
        <f aca="false">'2. RESUMO'!$G$37</f>
        <v>2733724.78</v>
      </c>
      <c r="K41" s="8"/>
      <c r="L41" s="8"/>
      <c r="M41" s="8"/>
      <c r="N41" s="8"/>
      <c r="O41" s="8"/>
      <c r="P41" s="8"/>
      <c r="Q41" s="8"/>
      <c r="R41" s="8"/>
    </row>
    <row r="42" s="1" customFormat="true" ht="15" hidden="false" customHeight="false" outlineLevel="0" collapsed="false">
      <c r="A42" s="8"/>
      <c r="B42" s="230" t="s">
        <v>904</v>
      </c>
      <c r="C42" s="253" t="s">
        <v>905</v>
      </c>
      <c r="D42" s="253" t="s">
        <v>906</v>
      </c>
      <c r="E42" s="504" t="s">
        <v>907</v>
      </c>
      <c r="F42" s="505" t="s">
        <v>908</v>
      </c>
      <c r="G42" s="506" t="s">
        <v>909</v>
      </c>
      <c r="H42" s="8"/>
      <c r="I42" s="8"/>
      <c r="J42" s="567" t="n">
        <f aca="false">'2. RESUMO'!$G$37</f>
        <v>2733724.78</v>
      </c>
      <c r="K42" s="8"/>
      <c r="L42" s="8"/>
      <c r="M42" s="8"/>
      <c r="N42" s="8"/>
      <c r="O42" s="8"/>
      <c r="P42" s="8"/>
      <c r="Q42" s="8"/>
      <c r="R42" s="8"/>
    </row>
    <row r="43" s="1" customFormat="true" ht="15" hidden="false" customHeight="false" outlineLevel="0" collapsed="false">
      <c r="A43" s="8"/>
      <c r="B43" s="788" t="n">
        <v>43753</v>
      </c>
      <c r="C43" s="789" t="s">
        <v>1157</v>
      </c>
      <c r="D43" s="546" t="n">
        <v>17.63</v>
      </c>
      <c r="E43" s="633" t="s">
        <v>1158</v>
      </c>
      <c r="F43" s="790" t="s">
        <v>1159</v>
      </c>
      <c r="G43" s="791" t="s">
        <v>1160</v>
      </c>
      <c r="H43" s="783"/>
      <c r="I43" s="784" t="n">
        <f aca="false">B43+180</f>
        <v>43933</v>
      </c>
      <c r="J43" s="567" t="n">
        <f aca="false">'2. RESUMO'!$G$37</f>
        <v>2733724.78</v>
      </c>
      <c r="K43" s="8"/>
      <c r="L43" s="8"/>
      <c r="M43" s="8"/>
      <c r="N43" s="8"/>
      <c r="O43" s="8"/>
      <c r="P43" s="8"/>
      <c r="Q43" s="8"/>
      <c r="R43" s="8"/>
    </row>
    <row r="44" s="1" customFormat="true" ht="15" hidden="false" customHeight="false" outlineLevel="0" collapsed="false">
      <c r="A44" s="8"/>
      <c r="B44" s="507" t="n">
        <v>43753</v>
      </c>
      <c r="C44" s="508" t="s">
        <v>1150</v>
      </c>
      <c r="D44" s="546" t="n">
        <v>16.66</v>
      </c>
      <c r="E44" s="633" t="s">
        <v>1151</v>
      </c>
      <c r="F44" s="512" t="s">
        <v>1152</v>
      </c>
      <c r="G44" s="511" t="s">
        <v>1153</v>
      </c>
      <c r="H44" s="783"/>
      <c r="I44" s="784" t="n">
        <f aca="false">B44+180</f>
        <v>43933</v>
      </c>
      <c r="J44" s="567" t="n">
        <f aca="false">'2. RESUMO'!$G$37</f>
        <v>2733724.78</v>
      </c>
      <c r="K44" s="8"/>
      <c r="L44" s="8"/>
      <c r="M44" s="8"/>
      <c r="N44" s="8"/>
      <c r="O44" s="8"/>
      <c r="P44" s="8"/>
      <c r="Q44" s="8"/>
      <c r="R44" s="8"/>
    </row>
    <row r="45" s="1" customFormat="true" ht="15" hidden="false" customHeight="false" outlineLevel="0" collapsed="false">
      <c r="A45" s="8"/>
      <c r="B45" s="507"/>
      <c r="C45" s="508"/>
      <c r="D45" s="546"/>
      <c r="E45" s="633"/>
      <c r="F45" s="512"/>
      <c r="G45" s="511"/>
      <c r="H45" s="783"/>
      <c r="I45" s="784" t="n">
        <f aca="false">B45+180</f>
        <v>180</v>
      </c>
      <c r="J45" s="567" t="n">
        <f aca="false">'2. RESUMO'!$G$37</f>
        <v>2733724.78</v>
      </c>
      <c r="K45" s="8"/>
      <c r="L45" s="8"/>
      <c r="M45" s="8"/>
      <c r="N45" s="8"/>
      <c r="O45" s="8"/>
      <c r="P45" s="8"/>
      <c r="Q45" s="8"/>
      <c r="R45" s="8"/>
    </row>
    <row r="46" s="1" customFormat="true" ht="15" hidden="false" customHeight="false" outlineLevel="0" collapsed="false">
      <c r="A46" s="8"/>
      <c r="B46" s="513"/>
      <c r="C46" s="514" t="s">
        <v>918</v>
      </c>
      <c r="D46" s="515" t="n">
        <f aca="false">IF(COUNT(D42:D45)=3,MEDIAN(D43:D45),SMALL(D43:D45,1))</f>
        <v>16.66</v>
      </c>
      <c r="E46" s="516"/>
      <c r="F46" s="517"/>
      <c r="G46" s="518"/>
      <c r="H46" s="783"/>
      <c r="I46" s="8"/>
      <c r="J46" s="567" t="n">
        <f aca="false">'2. RESUMO'!$G$37</f>
        <v>2733724.78</v>
      </c>
      <c r="K46" s="8"/>
      <c r="L46" s="8"/>
      <c r="M46" s="8"/>
      <c r="N46" s="8"/>
      <c r="O46" s="8"/>
      <c r="P46" s="8"/>
      <c r="Q46" s="8"/>
      <c r="R46" s="8"/>
    </row>
    <row r="47" s="1" customFormat="true" ht="69.75" hidden="false" customHeight="true" outlineLevel="0" collapsed="false">
      <c r="A47" s="8"/>
      <c r="B47" s="566" t="s">
        <v>1154</v>
      </c>
      <c r="C47" s="566"/>
      <c r="D47" s="566"/>
      <c r="E47" s="566"/>
      <c r="F47" s="566"/>
      <c r="G47" s="566"/>
      <c r="H47" s="783"/>
      <c r="I47" s="8"/>
      <c r="J47" s="567"/>
      <c r="K47" s="8"/>
      <c r="L47" s="8"/>
      <c r="M47" s="8"/>
      <c r="N47" s="8"/>
      <c r="O47" s="8"/>
      <c r="P47" s="8"/>
      <c r="Q47" s="8"/>
      <c r="R47" s="8"/>
    </row>
    <row r="48" s="1" customFormat="true" ht="15" hidden="false" customHeight="false" outlineLevel="0" collapsed="false">
      <c r="A48" s="8"/>
      <c r="B48" s="785"/>
      <c r="C48" s="120"/>
      <c r="D48" s="120"/>
      <c r="E48" s="120"/>
      <c r="F48" s="120"/>
      <c r="G48" s="120"/>
      <c r="H48" s="8"/>
      <c r="I48" s="8"/>
      <c r="J48" s="567" t="n">
        <f aca="false">'2. RESUMO'!$G$37</f>
        <v>2733724.78</v>
      </c>
      <c r="K48" s="8"/>
      <c r="L48" s="8"/>
      <c r="M48" s="8"/>
      <c r="N48" s="8"/>
      <c r="O48" s="8"/>
      <c r="P48" s="8"/>
      <c r="Q48" s="8"/>
      <c r="R48" s="8"/>
    </row>
    <row r="49" s="1" customFormat="true" ht="15" hidden="false" customHeight="false" outlineLevel="0" collapsed="false">
      <c r="A49" s="8"/>
      <c r="B49" s="785"/>
      <c r="C49" s="120"/>
      <c r="D49" s="120"/>
      <c r="E49" s="120"/>
      <c r="F49" s="120"/>
      <c r="G49" s="120"/>
      <c r="H49" s="8"/>
      <c r="I49" s="8"/>
      <c r="J49" s="567" t="n">
        <f aca="false">'2. RESUMO'!$G$37</f>
        <v>2733724.78</v>
      </c>
      <c r="K49" s="8"/>
      <c r="L49" s="8"/>
      <c r="M49" s="8"/>
      <c r="N49" s="8"/>
      <c r="O49" s="8"/>
      <c r="P49" s="8"/>
      <c r="Q49" s="8"/>
      <c r="R49" s="8"/>
    </row>
    <row r="50" s="376" customFormat="true" ht="39.75" hidden="false" customHeight="true" outlineLevel="0" collapsed="false">
      <c r="A50" s="567"/>
      <c r="B50" s="445" t="str">
        <f aca="false">IF(COUNT($H$16:H50)&lt;10,CONCATENATE("PMPG SPDA 00",COUNT($H$16:H50)),CONCATENATE("PMPG SPDA 0",COUNT($H$16:H50)))</f>
        <v>PMPG SPDA 003</v>
      </c>
      <c r="C50" s="446" t="s">
        <v>1161</v>
      </c>
      <c r="D50" s="446"/>
      <c r="E50" s="446"/>
      <c r="F50" s="446"/>
      <c r="G50" s="447" t="s">
        <v>451</v>
      </c>
      <c r="H50" s="592" t="n">
        <f aca="false">G59</f>
        <v>15.51</v>
      </c>
      <c r="I50" s="569"/>
      <c r="J50" s="567" t="n">
        <f aca="false">'2. RESUMO'!$G$37</f>
        <v>2733724.78</v>
      </c>
      <c r="K50" s="567"/>
      <c r="L50" s="567"/>
      <c r="M50" s="567"/>
      <c r="N50" s="567"/>
      <c r="O50" s="567"/>
      <c r="P50" s="567"/>
      <c r="Q50" s="567"/>
      <c r="R50" s="567"/>
    </row>
    <row r="51" s="376" customFormat="true" ht="15" hidden="false" customHeight="false" outlineLevel="0" collapsed="false">
      <c r="A51" s="567"/>
      <c r="B51" s="230" t="s">
        <v>875</v>
      </c>
      <c r="C51" s="449" t="s">
        <v>876</v>
      </c>
      <c r="D51" s="449" t="s">
        <v>451</v>
      </c>
      <c r="E51" s="449" t="s">
        <v>877</v>
      </c>
      <c r="F51" s="449" t="s">
        <v>878</v>
      </c>
      <c r="G51" s="450" t="s">
        <v>879</v>
      </c>
      <c r="H51" s="567"/>
      <c r="I51" s="569"/>
      <c r="J51" s="567" t="n">
        <f aca="false">'2. RESUMO'!$G$37</f>
        <v>2733724.78</v>
      </c>
      <c r="K51" s="567"/>
      <c r="L51" s="567"/>
      <c r="M51" s="567"/>
      <c r="N51" s="567"/>
      <c r="O51" s="567"/>
      <c r="P51" s="567"/>
      <c r="Q51" s="567"/>
      <c r="R51" s="567"/>
    </row>
    <row r="52" s="376" customFormat="true" ht="15.95" hidden="false" customHeight="true" outlineLevel="0" collapsed="false">
      <c r="A52" s="567"/>
      <c r="B52" s="451" t="s">
        <v>884</v>
      </c>
      <c r="C52" s="451"/>
      <c r="D52" s="451"/>
      <c r="E52" s="451"/>
      <c r="F52" s="451"/>
      <c r="G52" s="451"/>
      <c r="H52" s="567"/>
      <c r="I52" s="569"/>
      <c r="J52" s="567" t="n">
        <f aca="false">'2. RESUMO'!$G$37</f>
        <v>2733724.78</v>
      </c>
      <c r="K52" s="567"/>
      <c r="L52" s="567"/>
      <c r="M52" s="567"/>
      <c r="N52" s="567"/>
      <c r="O52" s="567"/>
      <c r="P52" s="567"/>
      <c r="Q52" s="567"/>
      <c r="R52" s="567"/>
    </row>
    <row r="53" s="376" customFormat="true" ht="15" hidden="false" customHeight="false" outlineLevel="0" collapsed="false">
      <c r="A53" s="567"/>
      <c r="B53" s="775" t="s">
        <v>901</v>
      </c>
      <c r="C53" s="532" t="str">
        <f aca="false">C61</f>
        <v>CARTUCHO PARA SOLDA EXOTÉRMICA N° 115</v>
      </c>
      <c r="D53" s="90" t="s">
        <v>451</v>
      </c>
      <c r="E53" s="477" t="n">
        <v>1</v>
      </c>
      <c r="F53" s="477" t="n">
        <f aca="false">D66</f>
        <v>9.64</v>
      </c>
      <c r="G53" s="776" t="n">
        <f aca="false">TRUNC(F53*E53,2)</f>
        <v>9.64</v>
      </c>
      <c r="H53" s="567"/>
      <c r="I53" s="569"/>
      <c r="J53" s="567" t="n">
        <f aca="false">'2. RESUMO'!$G$37</f>
        <v>2733724.78</v>
      </c>
      <c r="K53" s="567"/>
      <c r="L53" s="567"/>
      <c r="M53" s="567"/>
      <c r="N53" s="567"/>
      <c r="O53" s="567"/>
      <c r="P53" s="567"/>
      <c r="Q53" s="567"/>
      <c r="R53" s="567"/>
    </row>
    <row r="54" s="376" customFormat="true" ht="15" hidden="false" customHeight="false" outlineLevel="0" collapsed="false">
      <c r="A54" s="567"/>
      <c r="B54" s="775" t="s">
        <v>901</v>
      </c>
      <c r="C54" s="532" t="str">
        <f aca="false">C68</f>
        <v>MOLDE PARA SOLDA EXOTÉRMICA, CABO-HASTE, 50mm²-58</v>
      </c>
      <c r="D54" s="90" t="s">
        <v>451</v>
      </c>
      <c r="E54" s="792" t="n">
        <v>0.04</v>
      </c>
      <c r="F54" s="477" t="n">
        <f aca="false">D73</f>
        <v>69.24</v>
      </c>
      <c r="G54" s="776" t="n">
        <f aca="false">TRUNC(F54*E54,2)</f>
        <v>2.76</v>
      </c>
      <c r="H54" s="567"/>
      <c r="I54" s="569"/>
      <c r="J54" s="567" t="n">
        <f aca="false">'2. RESUMO'!$G$37</f>
        <v>2733724.78</v>
      </c>
      <c r="K54" s="567"/>
      <c r="L54" s="567"/>
      <c r="M54" s="567"/>
      <c r="N54" s="567"/>
      <c r="O54" s="567"/>
      <c r="P54" s="567"/>
      <c r="Q54" s="567"/>
      <c r="R54" s="567"/>
    </row>
    <row r="55" s="376" customFormat="true" ht="15" hidden="false" customHeight="false" outlineLevel="0" collapsed="false">
      <c r="A55" s="567"/>
      <c r="B55" s="775" t="s">
        <v>901</v>
      </c>
      <c r="C55" s="532" t="str">
        <f aca="false">C76</f>
        <v>PALITO IGNITOR PRA SOLDA EXOTERMICA</v>
      </c>
      <c r="D55" s="90" t="s">
        <v>451</v>
      </c>
      <c r="E55" s="792" t="n">
        <v>1</v>
      </c>
      <c r="F55" s="477" t="n">
        <f aca="false">D81</f>
        <v>0.2</v>
      </c>
      <c r="G55" s="776" t="n">
        <f aca="false">TRUNC(F55*E55,2)</f>
        <v>0.2</v>
      </c>
      <c r="H55" s="567"/>
      <c r="I55" s="569"/>
      <c r="J55" s="567" t="n">
        <f aca="false">'2. RESUMO'!$G$37</f>
        <v>2733724.78</v>
      </c>
      <c r="K55" s="567"/>
      <c r="L55" s="567"/>
      <c r="M55" s="567"/>
      <c r="N55" s="567"/>
      <c r="O55" s="567"/>
      <c r="P55" s="567"/>
      <c r="Q55" s="567"/>
      <c r="R55" s="567"/>
    </row>
    <row r="56" s="376" customFormat="true" ht="15.95" hidden="false" customHeight="true" outlineLevel="0" collapsed="false">
      <c r="A56" s="567"/>
      <c r="B56" s="451" t="s">
        <v>993</v>
      </c>
      <c r="C56" s="451"/>
      <c r="D56" s="451"/>
      <c r="E56" s="451"/>
      <c r="F56" s="451"/>
      <c r="G56" s="451"/>
      <c r="H56" s="567"/>
      <c r="I56" s="569"/>
      <c r="J56" s="567" t="n">
        <f aca="false">'2. RESUMO'!$G$37</f>
        <v>2733724.78</v>
      </c>
      <c r="K56" s="567"/>
      <c r="L56" s="567"/>
      <c r="M56" s="567"/>
      <c r="N56" s="567"/>
      <c r="O56" s="567"/>
      <c r="P56" s="567"/>
      <c r="Q56" s="567"/>
      <c r="R56" s="567"/>
    </row>
    <row r="57" s="313" customFormat="true" ht="15" hidden="false" customHeight="false" outlineLevel="0" collapsed="false">
      <c r="A57" s="108" t="s">
        <v>872</v>
      </c>
      <c r="B57" s="452" t="n">
        <v>88264</v>
      </c>
      <c r="C57" s="91" t="str">
        <f aca="false">IF($A57="INSUMO",VLOOKUP($B57,'BANCO DE DADOS ABRIL INS'!$A:$D,2,0),VLOOKUP($B57,'BANCO DE DADOS ABRIL SERV'!$B:$E,2,0))</f>
        <v>ELETRICISTA COM ENCARGOS COMPLEMENTARES</v>
      </c>
      <c r="D57" s="90" t="str">
        <f aca="false">IF($A57="INSUMO",VLOOKUP($B57,'BANCO DE DADOS ABRIL INS'!$A:$D,3,0),VLOOKUP($B57,'BANCO DE DADOS ABRIL SERV'!$B:$E,3,0))</f>
        <v>H</v>
      </c>
      <c r="E57" s="454" t="n">
        <v>0.08</v>
      </c>
      <c r="F57" s="454" t="n">
        <f aca="false">IF($A57="INSUMO",VLOOKUP($B57,'BANCO DE DADOS ABRIL INS'!$A:$D,4,0),VLOOKUP($B57,'BANCO DE DADOS ABRIL SERV'!$B:$E,4,0))</f>
        <v>20.59</v>
      </c>
      <c r="G57" s="646" t="n">
        <f aca="false">TRUNC(F57*E57,2)</f>
        <v>1.64</v>
      </c>
      <c r="H57" s="567"/>
      <c r="I57" s="569"/>
      <c r="J57" s="567" t="n">
        <f aca="false">'2. RESUMO'!$G$37</f>
        <v>2733724.78</v>
      </c>
      <c r="K57" s="569"/>
      <c r="L57" s="569"/>
      <c r="M57" s="569"/>
      <c r="N57" s="569"/>
      <c r="O57" s="569"/>
      <c r="P57" s="569"/>
      <c r="Q57" s="569"/>
      <c r="R57" s="569"/>
    </row>
    <row r="58" s="313" customFormat="true" ht="15" hidden="false" customHeight="false" outlineLevel="0" collapsed="false">
      <c r="A58" s="108" t="s">
        <v>872</v>
      </c>
      <c r="B58" s="456" t="n">
        <v>88316</v>
      </c>
      <c r="C58" s="83" t="str">
        <f aca="false">IF($A58="INSUMO",VLOOKUP($B58,'BANCO DE DADOS ABRIL INS'!$A:$D,2,0),VLOOKUP($B58,'BANCO DE DADOS ABRIL SERV'!$B:$E,2,0))</f>
        <v>SERVENTE COM ENCARGOS COMPLEMENTARES</v>
      </c>
      <c r="D58" s="82" t="str">
        <f aca="false">IF($A58="INSUMO",VLOOKUP($B58,'BANCO DE DADOS ABRIL INS'!$A:$D,3,0),VLOOKUP($B58,'BANCO DE DADOS ABRIL SERV'!$B:$E,3,0))</f>
        <v>H</v>
      </c>
      <c r="E58" s="458" t="n">
        <v>0.08</v>
      </c>
      <c r="F58" s="458" t="n">
        <f aca="false">IF($A58="INSUMO",VLOOKUP($B58,'BANCO DE DADOS ABRIL INS'!$A:$D,4,0),VLOOKUP($B58,'BANCO DE DADOS ABRIL SERV'!$B:$E,4,0))</f>
        <v>15.95</v>
      </c>
      <c r="G58" s="649" t="n">
        <f aca="false">TRUNC(F58*E58,2)</f>
        <v>1.27</v>
      </c>
      <c r="H58" s="567"/>
      <c r="I58" s="569"/>
      <c r="J58" s="567" t="n">
        <f aca="false">'2. RESUMO'!$G$37</f>
        <v>2733724.78</v>
      </c>
      <c r="K58" s="569"/>
      <c r="L58" s="569"/>
      <c r="M58" s="569"/>
      <c r="N58" s="569"/>
      <c r="O58" s="569"/>
      <c r="P58" s="569"/>
      <c r="Q58" s="569"/>
      <c r="R58" s="569"/>
    </row>
    <row r="59" s="313" customFormat="true" ht="36" hidden="false" customHeight="true" outlineLevel="0" collapsed="false">
      <c r="A59" s="567"/>
      <c r="B59" s="786" t="s">
        <v>1162</v>
      </c>
      <c r="C59" s="786"/>
      <c r="D59" s="786"/>
      <c r="E59" s="786"/>
      <c r="F59" s="461" t="s">
        <v>653</v>
      </c>
      <c r="G59" s="470" t="n">
        <f aca="false">SUM(G52:G58)</f>
        <v>15.51</v>
      </c>
      <c r="H59" s="567"/>
      <c r="I59" s="569"/>
      <c r="J59" s="567" t="n">
        <f aca="false">'2. RESUMO'!$G$37</f>
        <v>2733724.78</v>
      </c>
      <c r="K59" s="569"/>
      <c r="L59" s="569"/>
      <c r="M59" s="569"/>
      <c r="N59" s="569"/>
      <c r="O59" s="569"/>
      <c r="P59" s="569"/>
      <c r="Q59" s="569"/>
      <c r="R59" s="569"/>
    </row>
    <row r="60" s="313" customFormat="true" ht="15" hidden="false" customHeight="false" outlineLevel="0" collapsed="false">
      <c r="A60" s="567"/>
      <c r="B60" s="723"/>
      <c r="C60" s="723"/>
      <c r="D60" s="723"/>
      <c r="E60" s="723"/>
      <c r="F60" s="723"/>
      <c r="G60" s="723"/>
      <c r="H60" s="567"/>
      <c r="I60" s="569"/>
      <c r="J60" s="567" t="n">
        <f aca="false">'2. RESUMO'!$G$37</f>
        <v>2733724.78</v>
      </c>
      <c r="K60" s="569"/>
      <c r="L60" s="569"/>
      <c r="M60" s="569"/>
      <c r="N60" s="569"/>
      <c r="O60" s="569"/>
      <c r="P60" s="569"/>
      <c r="Q60" s="569"/>
      <c r="R60" s="569"/>
    </row>
    <row r="61" s="313" customFormat="true" ht="15" hidden="false" customHeight="false" outlineLevel="0" collapsed="false">
      <c r="A61" s="567"/>
      <c r="B61" s="497"/>
      <c r="C61" s="717" t="s">
        <v>1163</v>
      </c>
      <c r="D61" s="499"/>
      <c r="E61" s="500"/>
      <c r="F61" s="501"/>
      <c r="G61" s="502" t="s">
        <v>451</v>
      </c>
      <c r="H61" s="108" t="s">
        <v>1145</v>
      </c>
      <c r="I61" s="569"/>
      <c r="J61" s="567" t="n">
        <f aca="false">'2. RESUMO'!$G$37</f>
        <v>2733724.78</v>
      </c>
      <c r="K61" s="569"/>
      <c r="L61" s="569"/>
      <c r="M61" s="569"/>
      <c r="N61" s="569"/>
      <c r="O61" s="569"/>
      <c r="P61" s="569"/>
      <c r="Q61" s="569"/>
      <c r="R61" s="569"/>
    </row>
    <row r="62" s="313" customFormat="true" ht="15" hidden="false" customHeight="false" outlineLevel="0" collapsed="false">
      <c r="A62" s="567"/>
      <c r="B62" s="230" t="s">
        <v>904</v>
      </c>
      <c r="C62" s="253" t="s">
        <v>905</v>
      </c>
      <c r="D62" s="253" t="s">
        <v>906</v>
      </c>
      <c r="E62" s="504" t="s">
        <v>907</v>
      </c>
      <c r="F62" s="505" t="s">
        <v>908</v>
      </c>
      <c r="G62" s="506" t="s">
        <v>909</v>
      </c>
      <c r="H62" s="567"/>
      <c r="I62" s="569"/>
      <c r="J62" s="567" t="n">
        <f aca="false">'2. RESUMO'!$G$37</f>
        <v>2733724.78</v>
      </c>
      <c r="K62" s="569"/>
      <c r="L62" s="569"/>
      <c r="M62" s="569"/>
      <c r="N62" s="569"/>
      <c r="O62" s="569"/>
      <c r="P62" s="569"/>
      <c r="Q62" s="569"/>
      <c r="R62" s="569"/>
    </row>
    <row r="63" s="313" customFormat="true" ht="15" hidden="false" customHeight="false" outlineLevel="0" collapsed="false">
      <c r="A63" s="567"/>
      <c r="B63" s="788" t="n">
        <v>43753</v>
      </c>
      <c r="C63" s="789" t="s">
        <v>1157</v>
      </c>
      <c r="D63" s="546" t="n">
        <v>9.64</v>
      </c>
      <c r="E63" s="633" t="s">
        <v>1158</v>
      </c>
      <c r="F63" s="790" t="s">
        <v>1159</v>
      </c>
      <c r="G63" s="791" t="s">
        <v>1160</v>
      </c>
      <c r="H63" s="783"/>
      <c r="I63" s="784" t="n">
        <f aca="false">B63+180</f>
        <v>43933</v>
      </c>
      <c r="J63" s="567" t="n">
        <f aca="false">'2. RESUMO'!$G$37</f>
        <v>2733724.78</v>
      </c>
      <c r="K63" s="569"/>
      <c r="L63" s="569"/>
      <c r="M63" s="569"/>
      <c r="N63" s="569"/>
      <c r="O63" s="569"/>
      <c r="P63" s="569"/>
      <c r="Q63" s="569"/>
      <c r="R63" s="569"/>
    </row>
    <row r="64" s="313" customFormat="true" ht="15" hidden="false" customHeight="false" outlineLevel="0" collapsed="false">
      <c r="A64" s="567"/>
      <c r="B64" s="507" t="n">
        <v>43753</v>
      </c>
      <c r="C64" s="508" t="s">
        <v>1146</v>
      </c>
      <c r="D64" s="546" t="n">
        <v>13.99</v>
      </c>
      <c r="E64" s="509" t="s">
        <v>1147</v>
      </c>
      <c r="F64" s="512" t="s">
        <v>1164</v>
      </c>
      <c r="G64" s="511" t="s">
        <v>1149</v>
      </c>
      <c r="H64" s="783"/>
      <c r="I64" s="784" t="n">
        <f aca="false">B64+180</f>
        <v>43933</v>
      </c>
      <c r="J64" s="567" t="n">
        <f aca="false">'2. RESUMO'!$G$37</f>
        <v>2733724.78</v>
      </c>
      <c r="K64" s="569"/>
      <c r="L64" s="569"/>
      <c r="M64" s="569"/>
      <c r="N64" s="569"/>
      <c r="O64" s="569"/>
      <c r="P64" s="569"/>
      <c r="Q64" s="569"/>
      <c r="R64" s="569"/>
    </row>
    <row r="65" s="313" customFormat="true" ht="15" hidden="false" customHeight="false" outlineLevel="0" collapsed="false">
      <c r="A65" s="567"/>
      <c r="B65" s="507" t="n">
        <v>43753</v>
      </c>
      <c r="C65" s="508" t="s">
        <v>1150</v>
      </c>
      <c r="D65" s="546" t="n">
        <v>9.38</v>
      </c>
      <c r="E65" s="633" t="s">
        <v>1151</v>
      </c>
      <c r="F65" s="512" t="s">
        <v>1152</v>
      </c>
      <c r="G65" s="511" t="s">
        <v>1153</v>
      </c>
      <c r="H65" s="783"/>
      <c r="I65" s="784" t="n">
        <f aca="false">B65+180</f>
        <v>43933</v>
      </c>
      <c r="J65" s="567" t="n">
        <f aca="false">'2. RESUMO'!$G$37</f>
        <v>2733724.78</v>
      </c>
      <c r="K65" s="569"/>
      <c r="L65" s="569"/>
      <c r="M65" s="569"/>
      <c r="N65" s="569"/>
      <c r="O65" s="569"/>
      <c r="P65" s="569"/>
      <c r="Q65" s="569"/>
      <c r="R65" s="569"/>
    </row>
    <row r="66" s="313" customFormat="true" ht="15" hidden="false" customHeight="false" outlineLevel="0" collapsed="false">
      <c r="A66" s="567"/>
      <c r="B66" s="513"/>
      <c r="C66" s="514" t="s">
        <v>918</v>
      </c>
      <c r="D66" s="515" t="n">
        <f aca="false">IF(COUNT(D62:D65)=3,MEDIAN(D63:D65),SMALL(D63:D65,1))</f>
        <v>9.64</v>
      </c>
      <c r="E66" s="516"/>
      <c r="F66" s="517"/>
      <c r="G66" s="518"/>
      <c r="H66" s="567"/>
      <c r="I66" s="569"/>
      <c r="J66" s="567" t="n">
        <f aca="false">'2. RESUMO'!$G$37</f>
        <v>2733724.78</v>
      </c>
      <c r="K66" s="569"/>
      <c r="L66" s="569"/>
      <c r="M66" s="569"/>
      <c r="N66" s="569"/>
      <c r="O66" s="569"/>
      <c r="P66" s="569"/>
      <c r="Q66" s="569"/>
      <c r="R66" s="569"/>
    </row>
    <row r="67" s="313" customFormat="true" ht="15" hidden="false" customHeight="false" outlineLevel="0" collapsed="false">
      <c r="A67" s="567"/>
      <c r="B67" s="119"/>
      <c r="C67" s="129"/>
      <c r="D67" s="130"/>
      <c r="E67" s="178"/>
      <c r="F67" s="481"/>
      <c r="G67" s="179"/>
      <c r="H67" s="567"/>
      <c r="I67" s="569"/>
      <c r="J67" s="567" t="n">
        <f aca="false">'2. RESUMO'!$G$37</f>
        <v>2733724.78</v>
      </c>
      <c r="K67" s="569"/>
      <c r="L67" s="569"/>
      <c r="M67" s="569"/>
      <c r="N67" s="569"/>
      <c r="O67" s="569"/>
      <c r="P67" s="569"/>
      <c r="Q67" s="569"/>
      <c r="R67" s="569"/>
    </row>
    <row r="68" s="313" customFormat="true" ht="15" hidden="false" customHeight="false" outlineLevel="0" collapsed="false">
      <c r="A68" s="567"/>
      <c r="B68" s="497"/>
      <c r="C68" s="717" t="s">
        <v>1165</v>
      </c>
      <c r="D68" s="499"/>
      <c r="E68" s="500"/>
      <c r="F68" s="501"/>
      <c r="G68" s="502" t="s">
        <v>451</v>
      </c>
      <c r="H68" s="108" t="s">
        <v>1145</v>
      </c>
      <c r="I68" s="569"/>
      <c r="J68" s="567" t="n">
        <f aca="false">'2. RESUMO'!$G$37</f>
        <v>2733724.78</v>
      </c>
      <c r="K68" s="569"/>
      <c r="L68" s="569"/>
      <c r="M68" s="569"/>
      <c r="N68" s="569"/>
      <c r="O68" s="569"/>
      <c r="P68" s="569"/>
      <c r="Q68" s="569"/>
      <c r="R68" s="569"/>
    </row>
    <row r="69" s="313" customFormat="true" ht="15" hidden="false" customHeight="false" outlineLevel="0" collapsed="false">
      <c r="A69" s="567"/>
      <c r="B69" s="230" t="s">
        <v>904</v>
      </c>
      <c r="C69" s="253" t="s">
        <v>905</v>
      </c>
      <c r="D69" s="253" t="s">
        <v>906</v>
      </c>
      <c r="E69" s="504" t="s">
        <v>907</v>
      </c>
      <c r="F69" s="505" t="s">
        <v>908</v>
      </c>
      <c r="G69" s="506" t="s">
        <v>909</v>
      </c>
      <c r="H69" s="567"/>
      <c r="I69" s="569"/>
      <c r="J69" s="567" t="n">
        <f aca="false">'2. RESUMO'!$G$37</f>
        <v>2733724.78</v>
      </c>
      <c r="K69" s="569"/>
      <c r="L69" s="569"/>
      <c r="M69" s="569"/>
      <c r="N69" s="569"/>
      <c r="O69" s="569"/>
      <c r="P69" s="569"/>
      <c r="Q69" s="569"/>
      <c r="R69" s="569"/>
    </row>
    <row r="70" s="313" customFormat="true" ht="15" hidden="false" customHeight="false" outlineLevel="0" collapsed="false">
      <c r="A70" s="567"/>
      <c r="B70" s="788" t="n">
        <v>43753</v>
      </c>
      <c r="C70" s="789" t="s">
        <v>1157</v>
      </c>
      <c r="D70" s="546" t="n">
        <v>69.24</v>
      </c>
      <c r="E70" s="633" t="s">
        <v>1158</v>
      </c>
      <c r="F70" s="790" t="s">
        <v>1159</v>
      </c>
      <c r="G70" s="791" t="s">
        <v>1160</v>
      </c>
      <c r="H70" s="783"/>
      <c r="I70" s="784" t="n">
        <f aca="false">B70+180</f>
        <v>43933</v>
      </c>
      <c r="J70" s="567" t="n">
        <f aca="false">'2. RESUMO'!$G$37</f>
        <v>2733724.78</v>
      </c>
      <c r="K70" s="569"/>
      <c r="L70" s="569"/>
      <c r="M70" s="569"/>
      <c r="N70" s="569"/>
      <c r="O70" s="569"/>
      <c r="P70" s="569"/>
      <c r="Q70" s="569"/>
      <c r="R70" s="569"/>
    </row>
    <row r="71" s="313" customFormat="true" ht="15" hidden="false" customHeight="false" outlineLevel="0" collapsed="false">
      <c r="A71" s="567"/>
      <c r="B71" s="507" t="n">
        <v>43753</v>
      </c>
      <c r="C71" s="508" t="s">
        <v>1150</v>
      </c>
      <c r="D71" s="546" t="n">
        <v>137.56</v>
      </c>
      <c r="E71" s="633" t="s">
        <v>1151</v>
      </c>
      <c r="F71" s="512" t="s">
        <v>1152</v>
      </c>
      <c r="G71" s="511" t="s">
        <v>1153</v>
      </c>
      <c r="H71" s="783"/>
      <c r="I71" s="784" t="n">
        <f aca="false">B71+180</f>
        <v>43933</v>
      </c>
      <c r="J71" s="567" t="n">
        <f aca="false">'2. RESUMO'!$G$37</f>
        <v>2733724.78</v>
      </c>
      <c r="K71" s="569"/>
      <c r="L71" s="569"/>
      <c r="M71" s="569"/>
      <c r="N71" s="569"/>
      <c r="O71" s="569"/>
      <c r="P71" s="569"/>
      <c r="Q71" s="569"/>
      <c r="R71" s="569"/>
    </row>
    <row r="72" s="313" customFormat="true" ht="15" hidden="false" customHeight="false" outlineLevel="0" collapsed="false">
      <c r="A72" s="567"/>
      <c r="B72" s="507"/>
      <c r="C72" s="508"/>
      <c r="D72" s="546"/>
      <c r="E72" s="509"/>
      <c r="F72" s="512"/>
      <c r="G72" s="511"/>
      <c r="H72" s="783"/>
      <c r="I72" s="784" t="n">
        <f aca="false">B72+180</f>
        <v>180</v>
      </c>
      <c r="J72" s="567" t="n">
        <f aca="false">'2. RESUMO'!$G$37</f>
        <v>2733724.78</v>
      </c>
      <c r="K72" s="569"/>
      <c r="L72" s="569"/>
      <c r="M72" s="569"/>
      <c r="N72" s="569"/>
      <c r="O72" s="569"/>
      <c r="P72" s="569"/>
      <c r="Q72" s="569"/>
      <c r="R72" s="569"/>
    </row>
    <row r="73" s="313" customFormat="true" ht="15" hidden="false" customHeight="false" outlineLevel="0" collapsed="false">
      <c r="A73" s="567"/>
      <c r="B73" s="513"/>
      <c r="C73" s="514" t="s">
        <v>918</v>
      </c>
      <c r="D73" s="515" t="n">
        <f aca="false">IF(COUNT(D69:D72)=3,MEDIAN(D70:D72),SMALL(D70:D72,1))</f>
        <v>69.24</v>
      </c>
      <c r="E73" s="516"/>
      <c r="F73" s="517"/>
      <c r="G73" s="518"/>
      <c r="H73" s="567"/>
      <c r="I73" s="569"/>
      <c r="J73" s="567" t="n">
        <f aca="false">'2. RESUMO'!$G$37</f>
        <v>2733724.78</v>
      </c>
      <c r="K73" s="569"/>
      <c r="L73" s="569"/>
      <c r="M73" s="569"/>
      <c r="N73" s="569"/>
      <c r="O73" s="569"/>
      <c r="P73" s="569"/>
      <c r="Q73" s="569"/>
      <c r="R73" s="569"/>
    </row>
    <row r="74" s="313" customFormat="true" ht="59.25" hidden="false" customHeight="true" outlineLevel="0" collapsed="false">
      <c r="A74" s="567"/>
      <c r="B74" s="566" t="s">
        <v>920</v>
      </c>
      <c r="C74" s="566"/>
      <c r="D74" s="566"/>
      <c r="E74" s="566"/>
      <c r="F74" s="566"/>
      <c r="G74" s="566"/>
      <c r="H74" s="567"/>
      <c r="I74" s="569"/>
      <c r="J74" s="567"/>
      <c r="K74" s="569"/>
      <c r="L74" s="569"/>
      <c r="M74" s="569"/>
      <c r="N74" s="569"/>
      <c r="O74" s="569"/>
      <c r="P74" s="569"/>
      <c r="Q74" s="569"/>
      <c r="R74" s="569"/>
    </row>
    <row r="75" s="313" customFormat="true" ht="15" hidden="false" customHeight="false" outlineLevel="0" collapsed="false">
      <c r="A75" s="567"/>
      <c r="B75" s="793"/>
      <c r="C75" s="794"/>
      <c r="D75" s="795"/>
      <c r="E75" s="796"/>
      <c r="F75" s="797"/>
      <c r="G75" s="798"/>
      <c r="H75" s="567"/>
      <c r="I75" s="569"/>
      <c r="J75" s="567" t="n">
        <f aca="false">'2. RESUMO'!$G$37</f>
        <v>2733724.78</v>
      </c>
      <c r="K75" s="569"/>
      <c r="L75" s="569"/>
      <c r="M75" s="569"/>
      <c r="N75" s="569"/>
      <c r="O75" s="569"/>
      <c r="P75" s="569"/>
      <c r="Q75" s="569"/>
      <c r="R75" s="569"/>
    </row>
    <row r="76" s="313" customFormat="true" ht="15" hidden="false" customHeight="false" outlineLevel="0" collapsed="false">
      <c r="A76" s="567"/>
      <c r="B76" s="497"/>
      <c r="C76" s="717" t="s">
        <v>1166</v>
      </c>
      <c r="D76" s="499"/>
      <c r="E76" s="500"/>
      <c r="F76" s="501"/>
      <c r="G76" s="502" t="s">
        <v>451</v>
      </c>
      <c r="H76" s="108" t="s">
        <v>1145</v>
      </c>
      <c r="I76" s="569"/>
      <c r="J76" s="567" t="n">
        <f aca="false">'2. RESUMO'!$G$37</f>
        <v>2733724.78</v>
      </c>
      <c r="K76" s="569"/>
      <c r="L76" s="569"/>
      <c r="M76" s="569"/>
      <c r="N76" s="569"/>
      <c r="O76" s="569"/>
      <c r="P76" s="569"/>
      <c r="Q76" s="569"/>
      <c r="R76" s="569"/>
    </row>
    <row r="77" s="313" customFormat="true" ht="15" hidden="false" customHeight="false" outlineLevel="0" collapsed="false">
      <c r="A77" s="567"/>
      <c r="B77" s="230" t="s">
        <v>904</v>
      </c>
      <c r="C77" s="253" t="s">
        <v>905</v>
      </c>
      <c r="D77" s="253" t="s">
        <v>906</v>
      </c>
      <c r="E77" s="504" t="s">
        <v>907</v>
      </c>
      <c r="F77" s="505" t="s">
        <v>908</v>
      </c>
      <c r="G77" s="506" t="s">
        <v>909</v>
      </c>
      <c r="H77" s="567"/>
      <c r="I77" s="569"/>
      <c r="J77" s="567" t="n">
        <f aca="false">'2. RESUMO'!$G$37</f>
        <v>2733724.78</v>
      </c>
      <c r="K77" s="569"/>
      <c r="L77" s="569"/>
      <c r="M77" s="569"/>
      <c r="N77" s="569"/>
      <c r="O77" s="569"/>
      <c r="P77" s="569"/>
      <c r="Q77" s="569"/>
      <c r="R77" s="569"/>
    </row>
    <row r="78" s="313" customFormat="true" ht="15" hidden="false" customHeight="false" outlineLevel="0" collapsed="false">
      <c r="A78" s="567"/>
      <c r="B78" s="788" t="n">
        <v>43753</v>
      </c>
      <c r="C78" s="789" t="s">
        <v>1157</v>
      </c>
      <c r="D78" s="546" t="n">
        <v>0.32</v>
      </c>
      <c r="E78" s="633" t="s">
        <v>1158</v>
      </c>
      <c r="F78" s="790" t="s">
        <v>1159</v>
      </c>
      <c r="G78" s="791" t="s">
        <v>1160</v>
      </c>
      <c r="H78" s="783"/>
      <c r="I78" s="784" t="n">
        <f aca="false">B78+180</f>
        <v>43933</v>
      </c>
      <c r="J78" s="567" t="n">
        <f aca="false">'2. RESUMO'!$G$37</f>
        <v>2733724.78</v>
      </c>
      <c r="K78" s="569"/>
      <c r="L78" s="569"/>
      <c r="M78" s="569"/>
      <c r="N78" s="569"/>
      <c r="O78" s="569"/>
      <c r="P78" s="569"/>
      <c r="Q78" s="569"/>
      <c r="R78" s="569"/>
    </row>
    <row r="79" s="313" customFormat="true" ht="15" hidden="false" customHeight="false" outlineLevel="0" collapsed="false">
      <c r="A79" s="567"/>
      <c r="B79" s="507" t="n">
        <v>43753</v>
      </c>
      <c r="C79" s="508" t="s">
        <v>1150</v>
      </c>
      <c r="D79" s="546" t="n">
        <v>0.2</v>
      </c>
      <c r="E79" s="633" t="s">
        <v>1151</v>
      </c>
      <c r="F79" s="512" t="s">
        <v>1152</v>
      </c>
      <c r="G79" s="511" t="s">
        <v>1153</v>
      </c>
      <c r="H79" s="783"/>
      <c r="I79" s="784" t="n">
        <f aca="false">B79+180</f>
        <v>43933</v>
      </c>
      <c r="J79" s="567" t="n">
        <f aca="false">'2. RESUMO'!$G$37</f>
        <v>2733724.78</v>
      </c>
      <c r="K79" s="569"/>
      <c r="L79" s="569"/>
      <c r="M79" s="569"/>
      <c r="N79" s="569"/>
      <c r="O79" s="569"/>
      <c r="P79" s="569"/>
      <c r="Q79" s="569"/>
      <c r="R79" s="569"/>
    </row>
    <row r="80" s="313" customFormat="true" ht="15" hidden="false" customHeight="false" outlineLevel="0" collapsed="false">
      <c r="A80" s="567"/>
      <c r="B80" s="507"/>
      <c r="C80" s="508"/>
      <c r="D80" s="546"/>
      <c r="E80" s="633"/>
      <c r="F80" s="512"/>
      <c r="G80" s="511"/>
      <c r="H80" s="783"/>
      <c r="I80" s="784" t="n">
        <f aca="false">B80+180</f>
        <v>180</v>
      </c>
      <c r="J80" s="567" t="n">
        <f aca="false">'2. RESUMO'!$G$37</f>
        <v>2733724.78</v>
      </c>
      <c r="K80" s="569"/>
      <c r="L80" s="569"/>
      <c r="M80" s="569"/>
      <c r="N80" s="569"/>
      <c r="O80" s="569"/>
      <c r="P80" s="569"/>
      <c r="Q80" s="569"/>
      <c r="R80" s="569"/>
    </row>
    <row r="81" s="313" customFormat="true" ht="15" hidden="false" customHeight="false" outlineLevel="0" collapsed="false">
      <c r="A81" s="567"/>
      <c r="B81" s="513"/>
      <c r="C81" s="514" t="s">
        <v>918</v>
      </c>
      <c r="D81" s="515" t="n">
        <f aca="false">IF(COUNT(D77:D80)=3,MEDIAN(D78:D80),SMALL(D78:D80,1))</f>
        <v>0.2</v>
      </c>
      <c r="E81" s="516"/>
      <c r="F81" s="517"/>
      <c r="G81" s="518"/>
      <c r="H81" s="567"/>
      <c r="I81" s="569"/>
      <c r="J81" s="567" t="n">
        <f aca="false">'2. RESUMO'!$G$37</f>
        <v>2733724.78</v>
      </c>
      <c r="K81" s="569"/>
      <c r="L81" s="569"/>
      <c r="M81" s="569"/>
      <c r="N81" s="569"/>
      <c r="O81" s="569"/>
      <c r="P81" s="569"/>
      <c r="Q81" s="569"/>
      <c r="R81" s="569"/>
    </row>
    <row r="82" s="313" customFormat="true" ht="59.25" hidden="false" customHeight="true" outlineLevel="0" collapsed="false">
      <c r="A82" s="567"/>
      <c r="B82" s="566" t="s">
        <v>920</v>
      </c>
      <c r="C82" s="566"/>
      <c r="D82" s="566"/>
      <c r="E82" s="566"/>
      <c r="F82" s="566"/>
      <c r="G82" s="566"/>
      <c r="H82" s="567"/>
      <c r="I82" s="569"/>
      <c r="J82" s="567"/>
      <c r="K82" s="569"/>
      <c r="L82" s="569"/>
      <c r="M82" s="569"/>
      <c r="N82" s="569"/>
      <c r="O82" s="569"/>
      <c r="P82" s="569"/>
      <c r="Q82" s="569"/>
      <c r="R82" s="569"/>
    </row>
    <row r="83" s="1" customFormat="true" ht="15" hidden="false" customHeight="false" outlineLevel="0" collapsed="false">
      <c r="A83" s="8"/>
      <c r="B83" s="785"/>
      <c r="C83" s="120"/>
      <c r="D83" s="120"/>
      <c r="E83" s="120"/>
      <c r="F83" s="120"/>
      <c r="G83" s="120"/>
      <c r="H83" s="8"/>
      <c r="I83" s="8"/>
      <c r="J83" s="567" t="n">
        <f aca="false">'2. RESUMO'!$G$37</f>
        <v>2733724.78</v>
      </c>
      <c r="K83" s="8"/>
      <c r="L83" s="8"/>
      <c r="M83" s="8"/>
      <c r="N83" s="8"/>
      <c r="O83" s="8"/>
      <c r="P83" s="8"/>
      <c r="Q83" s="8"/>
      <c r="R83" s="8"/>
    </row>
    <row r="84" s="376" customFormat="true" ht="15" hidden="false" customHeight="false" outlineLevel="0" collapsed="false">
      <c r="A84" s="567"/>
      <c r="B84" s="472"/>
      <c r="C84" s="472"/>
      <c r="D84" s="472"/>
      <c r="E84" s="472"/>
      <c r="F84" s="4"/>
      <c r="G84" s="4"/>
      <c r="H84" s="567"/>
      <c r="I84" s="569"/>
      <c r="J84" s="567" t="n">
        <f aca="false">'2. RESUMO'!$G$37</f>
        <v>2733724.78</v>
      </c>
      <c r="K84" s="567"/>
      <c r="L84" s="567"/>
      <c r="M84" s="567"/>
      <c r="N84" s="567"/>
      <c r="O84" s="567"/>
      <c r="P84" s="567"/>
      <c r="Q84" s="567"/>
      <c r="R84" s="567"/>
    </row>
    <row r="85" s="313" customFormat="true" ht="15" hidden="false" customHeight="false" outlineLevel="0" collapsed="false">
      <c r="A85" s="567"/>
      <c r="B85" s="445" t="str">
        <f aca="false">IF(COUNT($H$16:H85)&lt;10,CONCATENATE("PMPG SPDA 00",COUNT($H$16:H85)),CONCATENATE("PMPG SPDA 0",COUNT($H$16:H85)))</f>
        <v>PMPG SPDA 004</v>
      </c>
      <c r="C85" s="446" t="str">
        <f aca="false">CONCATENATE("FORNECIMENTO E INSTALAÇÃO DE ",C88)</f>
        <v>FORNECIMENTO E INSTALAÇÃO DE PRESILHA DE LATÃO 35MM²</v>
      </c>
      <c r="D85" s="446"/>
      <c r="E85" s="446"/>
      <c r="F85" s="446"/>
      <c r="G85" s="447" t="s">
        <v>451</v>
      </c>
      <c r="H85" s="592" t="n">
        <f aca="false">G91</f>
        <v>1.77</v>
      </c>
      <c r="I85" s="569"/>
      <c r="J85" s="567" t="n">
        <f aca="false">'2. RESUMO'!$G$37</f>
        <v>2733724.78</v>
      </c>
      <c r="K85" s="569"/>
      <c r="L85" s="569"/>
      <c r="M85" s="569"/>
      <c r="N85" s="569"/>
      <c r="O85" s="569"/>
      <c r="P85" s="569"/>
      <c r="Q85" s="569"/>
      <c r="R85" s="569"/>
    </row>
    <row r="86" s="313" customFormat="true" ht="15" hidden="false" customHeight="false" outlineLevel="0" collapsed="false">
      <c r="A86" s="567"/>
      <c r="B86" s="230" t="s">
        <v>875</v>
      </c>
      <c r="C86" s="449" t="s">
        <v>876</v>
      </c>
      <c r="D86" s="449" t="s">
        <v>451</v>
      </c>
      <c r="E86" s="449" t="s">
        <v>877</v>
      </c>
      <c r="F86" s="449" t="s">
        <v>878</v>
      </c>
      <c r="G86" s="450" t="s">
        <v>879</v>
      </c>
      <c r="H86" s="567"/>
      <c r="I86" s="569"/>
      <c r="J86" s="567" t="n">
        <f aca="false">'2. RESUMO'!$G$37</f>
        <v>2733724.78</v>
      </c>
      <c r="K86" s="569"/>
      <c r="L86" s="569"/>
      <c r="M86" s="569"/>
      <c r="N86" s="569"/>
      <c r="O86" s="569"/>
      <c r="P86" s="569"/>
      <c r="Q86" s="569"/>
      <c r="R86" s="569"/>
    </row>
    <row r="87" s="313" customFormat="true" ht="15.95" hidden="false" customHeight="true" outlineLevel="0" collapsed="false">
      <c r="A87" s="567"/>
      <c r="B87" s="451" t="s">
        <v>884</v>
      </c>
      <c r="C87" s="451"/>
      <c r="D87" s="451"/>
      <c r="E87" s="451"/>
      <c r="F87" s="451"/>
      <c r="G87" s="451"/>
      <c r="H87" s="567"/>
      <c r="I87" s="569"/>
      <c r="J87" s="567" t="n">
        <f aca="false">'2. RESUMO'!$G$37</f>
        <v>2733724.78</v>
      </c>
      <c r="K87" s="569"/>
      <c r="L87" s="569"/>
      <c r="M87" s="569"/>
      <c r="N87" s="569"/>
      <c r="O87" s="569"/>
      <c r="P87" s="569"/>
      <c r="Q87" s="569"/>
      <c r="R87" s="569"/>
    </row>
    <row r="88" s="313" customFormat="true" ht="15" hidden="false" customHeight="false" outlineLevel="0" collapsed="false">
      <c r="A88" s="108"/>
      <c r="B88" s="452" t="s">
        <v>901</v>
      </c>
      <c r="C88" s="91" t="str">
        <f aca="false">C94</f>
        <v>PRESILHA DE LATÃO 35MM²</v>
      </c>
      <c r="D88" s="495" t="str">
        <f aca="false">G94</f>
        <v>UN</v>
      </c>
      <c r="E88" s="477" t="n">
        <v>1</v>
      </c>
      <c r="F88" s="454" t="n">
        <f aca="false">D99</f>
        <v>1.57</v>
      </c>
      <c r="G88" s="776" t="n">
        <f aca="false">TRUNC(F88*E88,2)</f>
        <v>1.57</v>
      </c>
      <c r="H88" s="567"/>
      <c r="I88" s="569"/>
      <c r="J88" s="567" t="n">
        <f aca="false">'2. RESUMO'!$G$37</f>
        <v>2733724.78</v>
      </c>
      <c r="K88" s="569"/>
      <c r="L88" s="569"/>
      <c r="M88" s="569"/>
      <c r="N88" s="569"/>
      <c r="O88" s="569"/>
      <c r="P88" s="569"/>
      <c r="Q88" s="569"/>
      <c r="R88" s="569"/>
    </row>
    <row r="89" s="313" customFormat="true" ht="15.95" hidden="false" customHeight="true" outlineLevel="0" collapsed="false">
      <c r="A89" s="567"/>
      <c r="B89" s="451" t="s">
        <v>993</v>
      </c>
      <c r="C89" s="451"/>
      <c r="D89" s="451"/>
      <c r="E89" s="451"/>
      <c r="F89" s="451"/>
      <c r="G89" s="451"/>
      <c r="H89" s="567"/>
      <c r="I89" s="569"/>
      <c r="J89" s="567" t="n">
        <f aca="false">'2. RESUMO'!$G$37</f>
        <v>2733724.78</v>
      </c>
      <c r="K89" s="569"/>
      <c r="L89" s="569"/>
      <c r="M89" s="569"/>
      <c r="N89" s="569"/>
      <c r="O89" s="569"/>
      <c r="P89" s="569"/>
      <c r="Q89" s="569"/>
      <c r="R89" s="569"/>
    </row>
    <row r="90" s="313" customFormat="true" ht="15" hidden="false" customHeight="false" outlineLevel="0" collapsed="false">
      <c r="A90" s="108" t="s">
        <v>872</v>
      </c>
      <c r="B90" s="456" t="n">
        <v>88264</v>
      </c>
      <c r="C90" s="83" t="str">
        <f aca="false">IF($A90="INSUMO",VLOOKUP($B90,'BANCO DE DADOS ABRIL INS'!$A:$D,2,0),VLOOKUP($B90,'BANCO DE DADOS ABRIL SERV'!$B:$E,2,0))</f>
        <v>ELETRICISTA COM ENCARGOS COMPLEMENTARES</v>
      </c>
      <c r="D90" s="82" t="str">
        <f aca="false">IF($A90="INSUMO",VLOOKUP($B90,'BANCO DE DADOS ABRIL INS'!$A:$D,3,0),VLOOKUP($B90,'BANCO DE DADOS ABRIL SERV'!$B:$E,3,0))</f>
        <v>H</v>
      </c>
      <c r="E90" s="458" t="n">
        <v>0.01</v>
      </c>
      <c r="F90" s="458" t="n">
        <f aca="false">IF($A90="INSUMO",VLOOKUP($B90,'BANCO DE DADOS ABRIL INS'!$A:$D,4,0),VLOOKUP($B90,'BANCO DE DADOS ABRIL SERV'!$B:$E,4,0))</f>
        <v>20.59</v>
      </c>
      <c r="G90" s="649" t="n">
        <f aca="false">TRUNC(F90*E90,2)</f>
        <v>0.2</v>
      </c>
      <c r="H90" s="567"/>
      <c r="I90" s="569"/>
      <c r="J90" s="567" t="n">
        <f aca="false">'2. RESUMO'!$G$37</f>
        <v>2733724.78</v>
      </c>
      <c r="K90" s="569"/>
      <c r="L90" s="569"/>
      <c r="M90" s="569"/>
      <c r="N90" s="569"/>
      <c r="O90" s="569"/>
      <c r="P90" s="569"/>
      <c r="Q90" s="569"/>
      <c r="R90" s="569"/>
    </row>
    <row r="91" s="313" customFormat="true" ht="15.95" hidden="false" customHeight="true" outlineLevel="0" collapsed="false">
      <c r="A91" s="567"/>
      <c r="B91" s="723" t="s">
        <v>1167</v>
      </c>
      <c r="C91" s="723"/>
      <c r="D91" s="723"/>
      <c r="E91" s="723"/>
      <c r="F91" s="461" t="s">
        <v>653</v>
      </c>
      <c r="G91" s="470" t="n">
        <f aca="false">SUM(G87:G90)</f>
        <v>1.77</v>
      </c>
      <c r="H91" s="567"/>
      <c r="I91" s="569"/>
      <c r="J91" s="567" t="n">
        <f aca="false">'2. RESUMO'!$G$37</f>
        <v>2733724.78</v>
      </c>
      <c r="K91" s="569"/>
      <c r="L91" s="569"/>
      <c r="M91" s="569"/>
      <c r="N91" s="569"/>
      <c r="O91" s="569"/>
      <c r="P91" s="569"/>
      <c r="Q91" s="569"/>
      <c r="R91" s="569"/>
    </row>
    <row r="92" s="441" customFormat="true" ht="15.75" hidden="false" customHeight="true" outlineLevel="0" collapsed="false">
      <c r="A92" s="435"/>
      <c r="B92" s="723"/>
      <c r="C92" s="723"/>
      <c r="D92" s="723"/>
      <c r="E92" s="723"/>
      <c r="F92" s="120"/>
      <c r="G92" s="120"/>
      <c r="H92" s="435"/>
      <c r="I92" s="435"/>
      <c r="J92" s="567" t="n">
        <f aca="false">'2. RESUMO'!$G$37</f>
        <v>2733724.78</v>
      </c>
      <c r="K92" s="435"/>
      <c r="L92" s="435"/>
      <c r="M92" s="435"/>
      <c r="N92" s="435"/>
      <c r="O92" s="435"/>
      <c r="P92" s="435"/>
      <c r="Q92" s="435"/>
      <c r="R92" s="435"/>
    </row>
    <row r="93" s="376" customFormat="true" ht="15" hidden="false" customHeight="false" outlineLevel="0" collapsed="false">
      <c r="A93" s="567"/>
      <c r="B93" s="120"/>
      <c r="C93" s="120"/>
      <c r="D93" s="120"/>
      <c r="E93" s="120"/>
      <c r="F93" s="4"/>
      <c r="G93" s="4"/>
      <c r="H93" s="567"/>
      <c r="I93" s="569"/>
      <c r="J93" s="567" t="n">
        <f aca="false">'2. RESUMO'!$G$37</f>
        <v>2733724.78</v>
      </c>
      <c r="K93" s="567"/>
      <c r="L93" s="567"/>
      <c r="M93" s="567"/>
      <c r="N93" s="567"/>
      <c r="O93" s="567"/>
      <c r="P93" s="567"/>
      <c r="Q93" s="567"/>
      <c r="R93" s="567"/>
    </row>
    <row r="94" s="313" customFormat="true" ht="15" hidden="false" customHeight="false" outlineLevel="0" collapsed="false">
      <c r="A94" s="567"/>
      <c r="B94" s="497"/>
      <c r="C94" s="717" t="s">
        <v>1168</v>
      </c>
      <c r="D94" s="499"/>
      <c r="E94" s="500"/>
      <c r="F94" s="501"/>
      <c r="G94" s="502" t="s">
        <v>451</v>
      </c>
      <c r="H94" s="615" t="s">
        <v>978</v>
      </c>
      <c r="I94" s="569"/>
      <c r="J94" s="567" t="n">
        <f aca="false">'2. RESUMO'!$G$37</f>
        <v>2733724.78</v>
      </c>
      <c r="K94" s="569"/>
      <c r="L94" s="569"/>
      <c r="M94" s="569"/>
      <c r="N94" s="569"/>
      <c r="O94" s="569"/>
      <c r="P94" s="569"/>
      <c r="Q94" s="569"/>
      <c r="R94" s="569"/>
    </row>
    <row r="95" s="313" customFormat="true" ht="15" hidden="false" customHeight="false" outlineLevel="0" collapsed="false">
      <c r="A95" s="567"/>
      <c r="B95" s="230" t="s">
        <v>904</v>
      </c>
      <c r="C95" s="253" t="s">
        <v>905</v>
      </c>
      <c r="D95" s="253" t="s">
        <v>906</v>
      </c>
      <c r="E95" s="504" t="s">
        <v>907</v>
      </c>
      <c r="F95" s="505" t="s">
        <v>908</v>
      </c>
      <c r="G95" s="506" t="s">
        <v>909</v>
      </c>
      <c r="H95" s="567"/>
      <c r="I95" s="569"/>
      <c r="J95" s="567" t="n">
        <f aca="false">'2. RESUMO'!$G$37</f>
        <v>2733724.78</v>
      </c>
      <c r="K95" s="569"/>
      <c r="L95" s="569"/>
      <c r="M95" s="569"/>
      <c r="N95" s="569"/>
      <c r="O95" s="569"/>
      <c r="P95" s="569"/>
      <c r="Q95" s="569"/>
      <c r="R95" s="569"/>
    </row>
    <row r="96" s="313" customFormat="true" ht="15" hidden="false" customHeight="false" outlineLevel="0" collapsed="false">
      <c r="A96" s="567"/>
      <c r="B96" s="788" t="n">
        <v>43753</v>
      </c>
      <c r="C96" s="789" t="s">
        <v>1157</v>
      </c>
      <c r="D96" s="546" t="n">
        <v>1.57</v>
      </c>
      <c r="E96" s="633" t="s">
        <v>1158</v>
      </c>
      <c r="F96" s="790" t="s">
        <v>1159</v>
      </c>
      <c r="G96" s="791" t="s">
        <v>1160</v>
      </c>
      <c r="H96" s="783"/>
      <c r="I96" s="784" t="n">
        <f aca="false">B96+180</f>
        <v>43933</v>
      </c>
      <c r="J96" s="567" t="n">
        <f aca="false">'2. RESUMO'!$G$37</f>
        <v>2733724.78</v>
      </c>
      <c r="K96" s="569"/>
      <c r="L96" s="569"/>
      <c r="M96" s="569"/>
      <c r="N96" s="569"/>
      <c r="O96" s="569"/>
      <c r="P96" s="569"/>
      <c r="Q96" s="569"/>
      <c r="R96" s="569"/>
    </row>
    <row r="97" customFormat="false" ht="15" hidden="false" customHeight="false" outlineLevel="0" collapsed="false">
      <c r="B97" s="507" t="n">
        <v>43753</v>
      </c>
      <c r="C97" s="508" t="s">
        <v>1146</v>
      </c>
      <c r="D97" s="546" t="n">
        <v>1.62</v>
      </c>
      <c r="E97" s="633" t="s">
        <v>1147</v>
      </c>
      <c r="F97" s="512" t="s">
        <v>1148</v>
      </c>
      <c r="G97" s="511" t="s">
        <v>1149</v>
      </c>
      <c r="H97" s="783"/>
      <c r="I97" s="784" t="n">
        <f aca="false">B97+180</f>
        <v>43933</v>
      </c>
      <c r="J97" s="567" t="n">
        <f aca="false">'2. RESUMO'!$G$37</f>
        <v>2733724.78</v>
      </c>
    </row>
    <row r="98" customFormat="false" ht="15" hidden="false" customHeight="false" outlineLevel="0" collapsed="false">
      <c r="B98" s="507" t="n">
        <v>43753</v>
      </c>
      <c r="C98" s="508" t="s">
        <v>1150</v>
      </c>
      <c r="D98" s="546" t="n">
        <v>1.48</v>
      </c>
      <c r="E98" s="633" t="s">
        <v>1151</v>
      </c>
      <c r="F98" s="512" t="s">
        <v>1152</v>
      </c>
      <c r="G98" s="511" t="s">
        <v>1153</v>
      </c>
      <c r="H98" s="783"/>
      <c r="I98" s="784" t="n">
        <f aca="false">B98+180</f>
        <v>43933</v>
      </c>
      <c r="J98" s="567" t="n">
        <f aca="false">'2. RESUMO'!$G$37</f>
        <v>2733724.78</v>
      </c>
    </row>
    <row r="99" customFormat="false" ht="15" hidden="false" customHeight="false" outlineLevel="0" collapsed="false">
      <c r="B99" s="513"/>
      <c r="C99" s="514" t="s">
        <v>918</v>
      </c>
      <c r="D99" s="515" t="n">
        <f aca="false">IF(COUNT(D95:D98)=3,MEDIAN(D96:D98),SMALL(D96:D98,1))</f>
        <v>1.57</v>
      </c>
      <c r="E99" s="516"/>
      <c r="F99" s="517"/>
      <c r="G99" s="518"/>
      <c r="H99" s="783"/>
      <c r="J99" s="567" t="n">
        <f aca="false">'2. RESUMO'!$G$37</f>
        <v>2733724.78</v>
      </c>
    </row>
    <row r="100" customFormat="false" ht="15" hidden="false" customHeight="false" outlineLevel="0" collapsed="false">
      <c r="J100" s="567" t="n">
        <f aca="false">'2. RESUMO'!$G$37</f>
        <v>2733724.78</v>
      </c>
    </row>
    <row r="101" customFormat="false" ht="15.75" hidden="false" customHeight="true" outlineLevel="0" collapsed="false">
      <c r="A101" s="567"/>
      <c r="B101" s="445" t="str">
        <f aca="false">IF(COUNT($H$16:H101)&lt;10,CONCATENATE("PMPG SPDA 00",COUNT($H$16:H101)),CONCATENATE("PMPG SPDA 0",COUNT($H$16:H101)))</f>
        <v>PMPG SPDA 005</v>
      </c>
      <c r="C101" s="446" t="s">
        <v>1169</v>
      </c>
      <c r="D101" s="446"/>
      <c r="E101" s="446"/>
      <c r="F101" s="446"/>
      <c r="G101" s="447" t="s">
        <v>470</v>
      </c>
      <c r="H101" s="799" t="n">
        <f aca="false">G108</f>
        <v>24.85</v>
      </c>
      <c r="J101" s="567" t="n">
        <f aca="false">'2. RESUMO'!$G$37</f>
        <v>2733724.78</v>
      </c>
    </row>
    <row r="102" customFormat="false" ht="15" hidden="false" customHeight="false" outlineLevel="0" collapsed="false">
      <c r="A102" s="567"/>
      <c r="B102" s="230" t="s">
        <v>875</v>
      </c>
      <c r="C102" s="449" t="s">
        <v>876</v>
      </c>
      <c r="D102" s="449" t="s">
        <v>451</v>
      </c>
      <c r="E102" s="449" t="s">
        <v>877</v>
      </c>
      <c r="F102" s="449" t="s">
        <v>878</v>
      </c>
      <c r="G102" s="450" t="s">
        <v>879</v>
      </c>
      <c r="J102" s="567" t="n">
        <f aca="false">'2. RESUMO'!$G$37</f>
        <v>2733724.78</v>
      </c>
    </row>
    <row r="103" customFormat="false" ht="15.95" hidden="false" customHeight="true" outlineLevel="0" collapsed="false">
      <c r="A103" s="567"/>
      <c r="B103" s="451" t="s">
        <v>884</v>
      </c>
      <c r="C103" s="451"/>
      <c r="D103" s="451"/>
      <c r="E103" s="451"/>
      <c r="F103" s="451"/>
      <c r="G103" s="451"/>
      <c r="J103" s="567" t="n">
        <f aca="false">'2. RESUMO'!$G$37</f>
        <v>2733724.78</v>
      </c>
    </row>
    <row r="104" customFormat="false" ht="15" hidden="false" customHeight="false" outlineLevel="0" collapsed="false">
      <c r="A104" s="108" t="s">
        <v>871</v>
      </c>
      <c r="B104" s="452" t="n">
        <v>863</v>
      </c>
      <c r="C104" s="91" t="str">
        <f aca="false">IF($A104="INSUMO",VLOOKUP($B104,'BANCO DE DADOS ABRIL INS'!$A:$D,2,0),VLOOKUP($B104,'BANCO DE DADOS ABRIL SERV'!$B:$E,2,0))</f>
        <v>CABO DE COBRE NU 35 MM2 MEIO-DURO</v>
      </c>
      <c r="D104" s="90" t="str">
        <f aca="false">IF($A104="INSUMO",VLOOKUP($B104,'BANCO DE DADOS ABRIL INS'!$A:$D,3,0),VLOOKUP($B104,'BANCO DE DADOS ABRIL SERV'!$B:$E,3,0))</f>
        <v>M</v>
      </c>
      <c r="E104" s="800" t="n">
        <v>1.02</v>
      </c>
      <c r="F104" s="454" t="n">
        <f aca="false">IF($A104="INSUMO",VLOOKUP($B104,'BANCO DE DADOS ABRIL INS'!$A:$D,4,0),VLOOKUP($B104,'BANCO DE DADOS ABRIL SERV'!$B:$E,4,0))</f>
        <v>16.87</v>
      </c>
      <c r="G104" s="646" t="n">
        <f aca="false">TRUNC(F104*E104,2)</f>
        <v>17.2</v>
      </c>
      <c r="J104" s="567" t="n">
        <f aca="false">'2. RESUMO'!$G$37</f>
        <v>2733724.78</v>
      </c>
    </row>
    <row r="105" customFormat="false" ht="15" hidden="false" customHeight="true" outlineLevel="0" collapsed="false">
      <c r="A105" s="567"/>
      <c r="B105" s="451" t="s">
        <v>993</v>
      </c>
      <c r="C105" s="451"/>
      <c r="D105" s="451"/>
      <c r="E105" s="451"/>
      <c r="F105" s="451"/>
      <c r="G105" s="451"/>
      <c r="J105" s="567" t="n">
        <f aca="false">'2. RESUMO'!$G$37</f>
        <v>2733724.78</v>
      </c>
    </row>
    <row r="106" customFormat="false" ht="15" hidden="false" customHeight="false" outlineLevel="0" collapsed="false">
      <c r="A106" s="108" t="s">
        <v>872</v>
      </c>
      <c r="B106" s="452" t="n">
        <v>88247</v>
      </c>
      <c r="C106" s="91" t="str">
        <f aca="false">IF($A106="INSUMO",VLOOKUP($B106,'BANCO DE DADOS ABRIL INS'!$A:$D,2,0),VLOOKUP($B106,'BANCO DE DADOS ABRIL SERV'!$B:$E,2,0))</f>
        <v>AUXILIAR DE ELETRICISTA COM ENCARGOS COMPLEMENTARES</v>
      </c>
      <c r="D106" s="90" t="str">
        <f aca="false">IF($A106="INSUMO",VLOOKUP($B106,'BANCO DE DADOS ABRIL INS'!$A:$D,3,0),VLOOKUP($B106,'BANCO DE DADOS ABRIL SERV'!$B:$E,3,0))</f>
        <v>H</v>
      </c>
      <c r="E106" s="454" t="n">
        <v>0.21</v>
      </c>
      <c r="F106" s="454" t="n">
        <f aca="false">IF($A106="INSUMO",VLOOKUP($B106,'BANCO DE DADOS ABRIL INS'!$A:$D,4,0),VLOOKUP($B106,'BANCO DE DADOS ABRIL SERV'!$B:$E,4,0))</f>
        <v>15.89</v>
      </c>
      <c r="G106" s="646" t="n">
        <f aca="false">TRUNC(F106*E106,2)</f>
        <v>3.33</v>
      </c>
      <c r="J106" s="567" t="n">
        <f aca="false">'2. RESUMO'!$G$37</f>
        <v>2733724.78</v>
      </c>
    </row>
    <row r="107" customFormat="false" ht="15" hidden="false" customHeight="false" outlineLevel="0" collapsed="false">
      <c r="A107" s="108" t="s">
        <v>872</v>
      </c>
      <c r="B107" s="456" t="n">
        <v>88264</v>
      </c>
      <c r="C107" s="83" t="str">
        <f aca="false">IF($A107="INSUMO",VLOOKUP($B107,'BANCO DE DADOS ABRIL INS'!$A:$D,2,0),VLOOKUP($B107,'BANCO DE DADOS ABRIL SERV'!$B:$E,2,0))</f>
        <v>ELETRICISTA COM ENCARGOS COMPLEMENTARES</v>
      </c>
      <c r="D107" s="82" t="str">
        <f aca="false">IF($A107="INSUMO",VLOOKUP($B107,'BANCO DE DADOS ABRIL INS'!$A:$D,3,0),VLOOKUP($B107,'BANCO DE DADOS ABRIL SERV'!$B:$E,3,0))</f>
        <v>H</v>
      </c>
      <c r="E107" s="458" t="n">
        <v>0.21</v>
      </c>
      <c r="F107" s="458" t="n">
        <f aca="false">IF($A107="INSUMO",VLOOKUP($B107,'BANCO DE DADOS ABRIL INS'!$A:$D,4,0),VLOOKUP($B107,'BANCO DE DADOS ABRIL SERV'!$B:$E,4,0))</f>
        <v>20.59</v>
      </c>
      <c r="G107" s="649" t="n">
        <f aca="false">TRUNC(F107*E107,2)</f>
        <v>4.32</v>
      </c>
      <c r="J107" s="567" t="n">
        <f aca="false">'2. RESUMO'!$G$37</f>
        <v>2733724.78</v>
      </c>
    </row>
    <row r="108" customFormat="false" ht="16.5" hidden="false" customHeight="true" outlineLevel="0" collapsed="false">
      <c r="A108" s="567"/>
      <c r="B108" s="723" t="s">
        <v>1170</v>
      </c>
      <c r="C108" s="723"/>
      <c r="D108" s="723"/>
      <c r="E108" s="723"/>
      <c r="F108" s="461" t="s">
        <v>653</v>
      </c>
      <c r="G108" s="470" t="n">
        <f aca="false">SUM(G104:G107)</f>
        <v>24.85</v>
      </c>
      <c r="J108" s="567" t="n">
        <f aca="false">'2. RESUMO'!$G$37</f>
        <v>2733724.78</v>
      </c>
    </row>
    <row r="109" customFormat="false" ht="15" hidden="false" customHeight="false" outlineLevel="0" collapsed="false">
      <c r="J109" s="567" t="n">
        <f aca="false">'2. RESUMO'!$G$37</f>
        <v>2733724.78</v>
      </c>
    </row>
    <row r="110" customFormat="false" ht="15.75" hidden="false" customHeight="true" outlineLevel="0" collapsed="false">
      <c r="A110" s="567"/>
      <c r="B110" s="445" t="str">
        <f aca="false">IF(COUNT($H$16:H110)&lt;10,CONCATENATE("PMPG SPDA 00",COUNT($H$16:H110)),CONCATENATE("PMPG SPDA 0",COUNT($H$16:H110)))</f>
        <v>PMPG SPDA 006</v>
      </c>
      <c r="C110" s="446" t="s">
        <v>480</v>
      </c>
      <c r="D110" s="446"/>
      <c r="E110" s="446"/>
      <c r="F110" s="446"/>
      <c r="G110" s="447" t="s">
        <v>470</v>
      </c>
      <c r="H110" s="799" t="n">
        <f aca="false">G117</f>
        <v>35.27</v>
      </c>
      <c r="J110" s="567" t="n">
        <f aca="false">'2. RESUMO'!$G$37</f>
        <v>2733724.78</v>
      </c>
    </row>
    <row r="111" customFormat="false" ht="15" hidden="false" customHeight="false" outlineLevel="0" collapsed="false">
      <c r="A111" s="567"/>
      <c r="B111" s="230" t="s">
        <v>875</v>
      </c>
      <c r="C111" s="449" t="s">
        <v>876</v>
      </c>
      <c r="D111" s="449" t="s">
        <v>451</v>
      </c>
      <c r="E111" s="449" t="s">
        <v>877</v>
      </c>
      <c r="F111" s="449" t="s">
        <v>878</v>
      </c>
      <c r="G111" s="450" t="s">
        <v>879</v>
      </c>
      <c r="J111" s="567" t="n">
        <f aca="false">'2. RESUMO'!$G$37</f>
        <v>2733724.78</v>
      </c>
    </row>
    <row r="112" customFormat="false" ht="15.95" hidden="false" customHeight="true" outlineLevel="0" collapsed="false">
      <c r="A112" s="567"/>
      <c r="B112" s="451" t="s">
        <v>884</v>
      </c>
      <c r="C112" s="451"/>
      <c r="D112" s="451"/>
      <c r="E112" s="451"/>
      <c r="F112" s="451"/>
      <c r="G112" s="451"/>
      <c r="J112" s="567" t="n">
        <f aca="false">'2. RESUMO'!$G$37</f>
        <v>2733724.78</v>
      </c>
    </row>
    <row r="113" customFormat="false" ht="15" hidden="false" customHeight="false" outlineLevel="0" collapsed="false">
      <c r="A113" s="108" t="s">
        <v>871</v>
      </c>
      <c r="B113" s="452" t="n">
        <v>867</v>
      </c>
      <c r="C113" s="91" t="str">
        <f aca="false">IF($A113="INSUMO",VLOOKUP($B113,'BANCO DE DADOS ABRIL INS'!$A:$D,2,0),VLOOKUP($B113,'BANCO DE DADOS ABRIL SERV'!$B:$E,2,0))</f>
        <v>CABO DE COBRE NU 50 MM2 MEIO-DURO</v>
      </c>
      <c r="D113" s="90" t="str">
        <f aca="false">IF($A113="INSUMO",VLOOKUP($B113,'BANCO DE DADOS ABRIL INS'!$A:$D,3,0),VLOOKUP($B113,'BANCO DE DADOS ABRIL SERV'!$B:$E,3,0))</f>
        <v>M</v>
      </c>
      <c r="E113" s="800" t="n">
        <v>1.02</v>
      </c>
      <c r="F113" s="454" t="n">
        <f aca="false">IF($A113="INSUMO",VLOOKUP($B113,'BANCO DE DADOS ABRIL INS'!$A:$D,4,0),VLOOKUP($B113,'BANCO DE DADOS ABRIL SERV'!$B:$E,4,0))</f>
        <v>23.5</v>
      </c>
      <c r="G113" s="646" t="n">
        <f aca="false">TRUNC(F113*E113,2)</f>
        <v>23.97</v>
      </c>
      <c r="J113" s="567" t="n">
        <f aca="false">'2. RESUMO'!$G$37</f>
        <v>2733724.78</v>
      </c>
    </row>
    <row r="114" customFormat="false" ht="15.95" hidden="false" customHeight="true" outlineLevel="0" collapsed="false">
      <c r="A114" s="567"/>
      <c r="B114" s="451" t="s">
        <v>993</v>
      </c>
      <c r="C114" s="451"/>
      <c r="D114" s="451"/>
      <c r="E114" s="451"/>
      <c r="F114" s="451"/>
      <c r="G114" s="451"/>
      <c r="J114" s="567" t="n">
        <f aca="false">'2. RESUMO'!$G$37</f>
        <v>2733724.78</v>
      </c>
    </row>
    <row r="115" customFormat="false" ht="15" hidden="false" customHeight="false" outlineLevel="0" collapsed="false">
      <c r="A115" s="108" t="s">
        <v>872</v>
      </c>
      <c r="B115" s="452" t="n">
        <v>88247</v>
      </c>
      <c r="C115" s="91" t="str">
        <f aca="false">IF($A115="INSUMO",VLOOKUP($B115,'BANCO DE DADOS ABRIL INS'!$A:$D,2,0),VLOOKUP($B115,'BANCO DE DADOS ABRIL SERV'!$B:$E,2,0))</f>
        <v>AUXILIAR DE ELETRICISTA COM ENCARGOS COMPLEMENTARES</v>
      </c>
      <c r="D115" s="90" t="str">
        <f aca="false">IF($A115="INSUMO",VLOOKUP($B115,'BANCO DE DADOS ABRIL INS'!$A:$D,3,0),VLOOKUP($B115,'BANCO DE DADOS ABRIL SERV'!$B:$E,3,0))</f>
        <v>H</v>
      </c>
      <c r="E115" s="454" t="n">
        <v>0.31</v>
      </c>
      <c r="F115" s="454" t="n">
        <f aca="false">IF($A115="INSUMO",VLOOKUP($B115,'BANCO DE DADOS ABRIL INS'!$A:$D,4,0),VLOOKUP($B115,'BANCO DE DADOS ABRIL SERV'!$B:$E,4,0))</f>
        <v>15.89</v>
      </c>
      <c r="G115" s="646" t="n">
        <f aca="false">TRUNC(F115*E115,2)</f>
        <v>4.92</v>
      </c>
      <c r="J115" s="567" t="n">
        <f aca="false">'2. RESUMO'!$G$37</f>
        <v>2733724.78</v>
      </c>
    </row>
    <row r="116" customFormat="false" ht="15" hidden="false" customHeight="false" outlineLevel="0" collapsed="false">
      <c r="A116" s="108" t="s">
        <v>872</v>
      </c>
      <c r="B116" s="456" t="n">
        <v>88264</v>
      </c>
      <c r="C116" s="83" t="str">
        <f aca="false">IF($A116="INSUMO",VLOOKUP($B116,'BANCO DE DADOS ABRIL INS'!$A:$D,2,0),VLOOKUP($B116,'BANCO DE DADOS ABRIL SERV'!$B:$E,2,0))</f>
        <v>ELETRICISTA COM ENCARGOS COMPLEMENTARES</v>
      </c>
      <c r="D116" s="82" t="str">
        <f aca="false">IF($A116="INSUMO",VLOOKUP($B116,'BANCO DE DADOS ABRIL INS'!$A:$D,3,0),VLOOKUP($B116,'BANCO DE DADOS ABRIL SERV'!$B:$E,3,0))</f>
        <v>H</v>
      </c>
      <c r="E116" s="458" t="n">
        <v>0.31</v>
      </c>
      <c r="F116" s="458" t="n">
        <f aca="false">IF($A116="INSUMO",VLOOKUP($B116,'BANCO DE DADOS ABRIL INS'!$A:$D,4,0),VLOOKUP($B116,'BANCO DE DADOS ABRIL SERV'!$B:$E,4,0))</f>
        <v>20.59</v>
      </c>
      <c r="G116" s="649" t="n">
        <f aca="false">TRUNC(F116*E116,2)</f>
        <v>6.38</v>
      </c>
      <c r="J116" s="567" t="n">
        <f aca="false">'2. RESUMO'!$G$37</f>
        <v>2733724.78</v>
      </c>
    </row>
    <row r="117" customFormat="false" ht="16.5" hidden="false" customHeight="true" outlineLevel="0" collapsed="false">
      <c r="A117" s="567"/>
      <c r="B117" s="723" t="s">
        <v>1171</v>
      </c>
      <c r="C117" s="723"/>
      <c r="D117" s="723"/>
      <c r="E117" s="723"/>
      <c r="F117" s="461" t="s">
        <v>653</v>
      </c>
      <c r="G117" s="470" t="n">
        <f aca="false">SUM(G113:G116)</f>
        <v>35.27</v>
      </c>
      <c r="J117" s="567" t="n">
        <f aca="false">'2. RESUMO'!$G$37</f>
        <v>2733724.78</v>
      </c>
    </row>
    <row r="118" customFormat="false" ht="15" hidden="false" customHeight="false" outlineLevel="0" collapsed="false">
      <c r="J118" s="567"/>
    </row>
    <row r="119" customFormat="false" ht="15.75" hidden="false" customHeight="true" outlineLevel="0" collapsed="false">
      <c r="A119" s="567"/>
      <c r="B119" s="445" t="str">
        <f aca="false">IF(COUNT($H$16:H119)&lt;10,CONCATENATE("PMPG SPDA 00",COUNT($H$16:H119)),CONCATENATE("PMPG SPDA 0",COUNT($H$16:H119)))</f>
        <v>PMPG SPDA 007</v>
      </c>
      <c r="C119" s="446" t="s">
        <v>1111</v>
      </c>
      <c r="D119" s="446"/>
      <c r="E119" s="446"/>
      <c r="F119" s="446"/>
      <c r="G119" s="447" t="s">
        <v>470</v>
      </c>
      <c r="H119" s="799" t="n">
        <f aca="false">G126</f>
        <v>46.12</v>
      </c>
      <c r="J119" s="567" t="n">
        <f aca="false">'2. RESUMO'!$G$37</f>
        <v>2733724.78</v>
      </c>
    </row>
    <row r="120" customFormat="false" ht="25.35" hidden="false" customHeight="false" outlineLevel="0" collapsed="false">
      <c r="A120" s="567"/>
      <c r="B120" s="230" t="s">
        <v>875</v>
      </c>
      <c r="C120" s="449" t="s">
        <v>876</v>
      </c>
      <c r="D120" s="449" t="s">
        <v>451</v>
      </c>
      <c r="E120" s="449" t="s">
        <v>877</v>
      </c>
      <c r="F120" s="449" t="s">
        <v>878</v>
      </c>
      <c r="G120" s="450" t="s">
        <v>879</v>
      </c>
      <c r="J120" s="567" t="n">
        <f aca="false">'2. RESUMO'!$G$37</f>
        <v>2733724.78</v>
      </c>
    </row>
    <row r="121" customFormat="false" ht="15.95" hidden="false" customHeight="true" outlineLevel="0" collapsed="false">
      <c r="A121" s="567"/>
      <c r="B121" s="451" t="s">
        <v>884</v>
      </c>
      <c r="C121" s="451"/>
      <c r="D121" s="451"/>
      <c r="E121" s="451"/>
      <c r="F121" s="451"/>
      <c r="G121" s="451"/>
      <c r="J121" s="567" t="n">
        <f aca="false">'2. RESUMO'!$G$37</f>
        <v>2733724.78</v>
      </c>
    </row>
    <row r="122" customFormat="false" ht="15" hidden="false" customHeight="false" outlineLevel="0" collapsed="false">
      <c r="A122" s="108" t="s">
        <v>871</v>
      </c>
      <c r="B122" s="452" t="s">
        <v>1172</v>
      </c>
      <c r="C122" s="91" t="str">
        <f aca="false">C128</f>
        <v>TERMINAL OU CONECTOR DE PRESSAO - PARA CABO 35MM2</v>
      </c>
      <c r="D122" s="495" t="str">
        <f aca="false">G128</f>
        <v>UN</v>
      </c>
      <c r="E122" s="800" t="n">
        <v>1</v>
      </c>
      <c r="F122" s="454" t="n">
        <f aca="false">D133</f>
        <v>31.5436</v>
      </c>
      <c r="G122" s="646" t="n">
        <f aca="false">TRUNC(F122*E122,2)</f>
        <v>31.54</v>
      </c>
      <c r="J122" s="567" t="n">
        <f aca="false">'2. RESUMO'!$G$37</f>
        <v>2733724.78</v>
      </c>
    </row>
    <row r="123" customFormat="false" ht="15.95" hidden="false" customHeight="true" outlineLevel="0" collapsed="false">
      <c r="A123" s="567"/>
      <c r="B123" s="451" t="s">
        <v>993</v>
      </c>
      <c r="C123" s="451"/>
      <c r="D123" s="451"/>
      <c r="E123" s="451"/>
      <c r="F123" s="451"/>
      <c r="G123" s="451"/>
      <c r="J123" s="567" t="n">
        <f aca="false">'2. RESUMO'!$G$37</f>
        <v>2733724.78</v>
      </c>
    </row>
    <row r="124" customFormat="false" ht="15" hidden="false" customHeight="false" outlineLevel="0" collapsed="false">
      <c r="A124" s="108" t="s">
        <v>872</v>
      </c>
      <c r="B124" s="452" t="n">
        <v>88247</v>
      </c>
      <c r="C124" s="91" t="str">
        <f aca="false">IF($A124="INSUMO",VLOOKUP($B124,'BANCO DE DADOS ABRIL INS'!$A:$D,2,0),VLOOKUP($B124,'BANCO DE DADOS ABRIL SERV'!$B:$E,2,0))</f>
        <v>AUXILIAR DE ELETRICISTA COM ENCARGOS COMPLEMENTARES</v>
      </c>
      <c r="D124" s="90" t="str">
        <f aca="false">IF($A124="INSUMO",VLOOKUP($B124,'BANCO DE DADOS ABRIL INS'!$A:$D,3,0),VLOOKUP($B124,'BANCO DE DADOS ABRIL SERV'!$B:$E,3,0))</f>
        <v>H</v>
      </c>
      <c r="E124" s="454" t="n">
        <v>0.4</v>
      </c>
      <c r="F124" s="454" t="n">
        <f aca="false">IF($A124="INSUMO",VLOOKUP($B124,'BANCO DE DADOS ABRIL INS'!$A:$D,4,0),VLOOKUP($B124,'BANCO DE DADOS ABRIL SERV'!$B:$E,4,0))</f>
        <v>15.89</v>
      </c>
      <c r="G124" s="646" t="n">
        <f aca="false">TRUNC(F124*E124,2)</f>
        <v>6.35</v>
      </c>
      <c r="J124" s="567" t="n">
        <f aca="false">'2. RESUMO'!$G$37</f>
        <v>2733724.78</v>
      </c>
    </row>
    <row r="125" customFormat="false" ht="15" hidden="false" customHeight="false" outlineLevel="0" collapsed="false">
      <c r="A125" s="108" t="s">
        <v>872</v>
      </c>
      <c r="B125" s="456" t="n">
        <v>88264</v>
      </c>
      <c r="C125" s="83" t="str">
        <f aca="false">IF($A125="INSUMO",VLOOKUP($B125,'BANCO DE DADOS ABRIL INS'!$A:$D,2,0),VLOOKUP($B125,'BANCO DE DADOS ABRIL SERV'!$B:$E,2,0))</f>
        <v>ELETRICISTA COM ENCARGOS COMPLEMENTARES</v>
      </c>
      <c r="D125" s="82" t="str">
        <f aca="false">IF($A125="INSUMO",VLOOKUP($B125,'BANCO DE DADOS ABRIL INS'!$A:$D,3,0),VLOOKUP($B125,'BANCO DE DADOS ABRIL SERV'!$B:$E,3,0))</f>
        <v>H</v>
      </c>
      <c r="E125" s="458" t="n">
        <v>0.4</v>
      </c>
      <c r="F125" s="458" t="n">
        <f aca="false">IF($A125="INSUMO",VLOOKUP($B125,'BANCO DE DADOS ABRIL INS'!$A:$D,4,0),VLOOKUP($B125,'BANCO DE DADOS ABRIL SERV'!$B:$E,4,0))</f>
        <v>20.59</v>
      </c>
      <c r="G125" s="649" t="n">
        <f aca="false">TRUNC(F125*E125,2)</f>
        <v>8.23</v>
      </c>
      <c r="J125" s="567" t="n">
        <f aca="false">'2. RESUMO'!$G$37</f>
        <v>2733724.78</v>
      </c>
    </row>
    <row r="126" customFormat="false" ht="32.25" hidden="false" customHeight="true" outlineLevel="0" collapsed="false">
      <c r="A126" s="567"/>
      <c r="B126" s="723" t="s">
        <v>1173</v>
      </c>
      <c r="C126" s="723"/>
      <c r="D126" s="723"/>
      <c r="E126" s="723"/>
      <c r="F126" s="461" t="s">
        <v>653</v>
      </c>
      <c r="G126" s="470" t="n">
        <f aca="false">SUM(G122:G125)</f>
        <v>46.12</v>
      </c>
      <c r="J126" s="567" t="n">
        <f aca="false">'2. RESUMO'!$G$37</f>
        <v>2733724.78</v>
      </c>
    </row>
    <row r="127" customFormat="false" ht="12.8" hidden="false" customHeight="false" outlineLevel="0" collapsed="false">
      <c r="B127" s="182" t="s">
        <v>1174</v>
      </c>
    </row>
    <row r="128" s="313" customFormat="true" ht="15" hidden="false" customHeight="false" outlineLevel="0" collapsed="false">
      <c r="A128" s="567"/>
      <c r="B128" s="497"/>
      <c r="C128" s="717" t="s">
        <v>1175</v>
      </c>
      <c r="D128" s="499"/>
      <c r="E128" s="500"/>
      <c r="F128" s="501"/>
      <c r="G128" s="502" t="s">
        <v>451</v>
      </c>
      <c r="H128" s="615" t="s">
        <v>978</v>
      </c>
      <c r="I128" s="569"/>
      <c r="J128" s="567" t="n">
        <f aca="false">'2. RESUMO'!$G$37</f>
        <v>2733724.78</v>
      </c>
      <c r="K128" s="569"/>
      <c r="L128" s="569"/>
      <c r="M128" s="569"/>
      <c r="N128" s="569"/>
      <c r="O128" s="569"/>
      <c r="P128" s="569"/>
      <c r="Q128" s="569"/>
      <c r="R128" s="569"/>
    </row>
    <row r="129" s="313" customFormat="true" ht="25.35" hidden="false" customHeight="false" outlineLevel="0" collapsed="false">
      <c r="A129" s="567"/>
      <c r="B129" s="230" t="s">
        <v>904</v>
      </c>
      <c r="C129" s="253" t="s">
        <v>905</v>
      </c>
      <c r="D129" s="253" t="s">
        <v>906</v>
      </c>
      <c r="E129" s="504" t="s">
        <v>907</v>
      </c>
      <c r="F129" s="505" t="s">
        <v>908</v>
      </c>
      <c r="G129" s="506" t="s">
        <v>909</v>
      </c>
      <c r="H129" s="567"/>
      <c r="I129" s="569"/>
      <c r="J129" s="567" t="n">
        <f aca="false">'2. RESUMO'!$G$37</f>
        <v>2733724.78</v>
      </c>
      <c r="K129" s="569"/>
      <c r="L129" s="569"/>
      <c r="M129" s="569"/>
      <c r="N129" s="569"/>
      <c r="O129" s="569"/>
      <c r="P129" s="569"/>
      <c r="Q129" s="569"/>
      <c r="R129" s="569"/>
    </row>
    <row r="130" s="313" customFormat="true" ht="15" hidden="false" customHeight="false" outlineLevel="0" collapsed="false">
      <c r="A130" s="567"/>
      <c r="B130" s="788" t="n">
        <v>43472</v>
      </c>
      <c r="C130" s="789" t="s">
        <v>1176</v>
      </c>
      <c r="D130" s="546" t="n">
        <f aca="false">E139</f>
        <v>31.5436</v>
      </c>
      <c r="E130" s="90" t="s">
        <v>1177</v>
      </c>
      <c r="F130" s="512" t="s">
        <v>1178</v>
      </c>
      <c r="G130" s="791" t="s">
        <v>1179</v>
      </c>
      <c r="H130" s="783"/>
      <c r="I130" s="784" t="n">
        <f aca="false">B130+180</f>
        <v>43652</v>
      </c>
      <c r="J130" s="567" t="n">
        <f aca="false">'2. RESUMO'!$G$37</f>
        <v>2733724.78</v>
      </c>
      <c r="K130" s="569"/>
      <c r="L130" s="569"/>
      <c r="M130" s="569"/>
      <c r="N130" s="569"/>
      <c r="O130" s="569"/>
      <c r="P130" s="569"/>
      <c r="Q130" s="569"/>
      <c r="R130" s="569"/>
    </row>
    <row r="131" customFormat="false" ht="15" hidden="false" customHeight="false" outlineLevel="0" collapsed="false">
      <c r="B131" s="507"/>
      <c r="C131" s="508"/>
      <c r="D131" s="546"/>
      <c r="E131" s="90"/>
      <c r="F131" s="512"/>
      <c r="G131" s="511"/>
      <c r="H131" s="783"/>
      <c r="I131" s="784"/>
      <c r="J131" s="567"/>
    </row>
    <row r="132" customFormat="false" ht="15" hidden="false" customHeight="false" outlineLevel="0" collapsed="false">
      <c r="B132" s="507"/>
      <c r="C132" s="508"/>
      <c r="D132" s="546"/>
      <c r="E132" s="633"/>
      <c r="F132" s="512"/>
      <c r="G132" s="511"/>
      <c r="H132" s="783"/>
      <c r="I132" s="784" t="n">
        <f aca="false">B132+180</f>
        <v>180</v>
      </c>
      <c r="J132" s="567" t="n">
        <f aca="false">'2. RESUMO'!$G$37</f>
        <v>2733724.78</v>
      </c>
    </row>
    <row r="133" customFormat="false" ht="15" hidden="false" customHeight="false" outlineLevel="0" collapsed="false">
      <c r="B133" s="513"/>
      <c r="C133" s="514" t="s">
        <v>918</v>
      </c>
      <c r="D133" s="515" t="n">
        <f aca="false">IF(COUNT(D129:D132)=3,MEDIAN(D130:D132),SMALL(D130:D132,1))</f>
        <v>31.5436</v>
      </c>
      <c r="E133" s="516"/>
      <c r="F133" s="517"/>
      <c r="G133" s="518"/>
      <c r="H133" s="783"/>
      <c r="J133" s="567" t="n">
        <f aca="false">'2. RESUMO'!$G$37</f>
        <v>2733724.78</v>
      </c>
    </row>
    <row r="134" customFormat="false" ht="51.75" hidden="false" customHeight="true" outlineLevel="0" collapsed="false">
      <c r="B134" s="519" t="s">
        <v>1180</v>
      </c>
      <c r="C134" s="519"/>
      <c r="D134" s="519"/>
      <c r="E134" s="519"/>
      <c r="F134" s="519"/>
      <c r="G134" s="519"/>
    </row>
    <row r="136" customFormat="false" ht="15" hidden="false" customHeight="true" outlineLevel="0" collapsed="false">
      <c r="B136" s="801" t="s">
        <v>988</v>
      </c>
      <c r="C136" s="801"/>
      <c r="D136" s="801"/>
      <c r="E136" s="801"/>
      <c r="F136" s="801"/>
      <c r="G136" s="801"/>
    </row>
    <row r="137" customFormat="false" ht="15" hidden="false" customHeight="false" outlineLevel="0" collapsed="false">
      <c r="B137" s="802"/>
      <c r="C137" s="120" t="s">
        <v>1181</v>
      </c>
      <c r="D137" s="120" t="n">
        <v>24.57</v>
      </c>
      <c r="E137" s="120"/>
      <c r="F137" s="120"/>
      <c r="G137" s="701"/>
    </row>
    <row r="138" customFormat="false" ht="15.75" hidden="false" customHeight="true" outlineLevel="0" collapsed="false">
      <c r="B138" s="803" t="s">
        <v>1182</v>
      </c>
      <c r="C138" s="803"/>
      <c r="D138" s="803"/>
      <c r="E138" s="803"/>
      <c r="F138" s="803"/>
      <c r="G138" s="803"/>
    </row>
    <row r="139" customFormat="false" ht="15" hidden="false" customHeight="false" outlineLevel="0" collapsed="false">
      <c r="B139" s="804"/>
      <c r="C139" s="120" t="s">
        <v>1181</v>
      </c>
      <c r="D139" s="120" t="n">
        <f aca="false">24.57+4.91</f>
        <v>29.48</v>
      </c>
      <c r="E139" s="805" t="n">
        <f aca="false">1.07*D139</f>
        <v>31.5436</v>
      </c>
      <c r="F139" s="120"/>
      <c r="G139" s="701"/>
    </row>
    <row r="140" customFormat="false" ht="30" hidden="false" customHeight="true" outlineLevel="0" collapsed="false">
      <c r="B140" s="806" t="s">
        <v>1183</v>
      </c>
      <c r="C140" s="806"/>
      <c r="D140" s="806"/>
      <c r="E140" s="806"/>
      <c r="F140" s="806"/>
      <c r="G140" s="806"/>
    </row>
  </sheetData>
  <sheetProtection sheet="true" password="dba1" objects="true" scenarios="true" insertColumns="false" insertRows="false" deleteColumns="false" deleteRows="false"/>
  <mergeCells count="42">
    <mergeCell ref="D6:E6"/>
    <mergeCell ref="F6:G7"/>
    <mergeCell ref="B8:G8"/>
    <mergeCell ref="B13:G13"/>
    <mergeCell ref="C16:F16"/>
    <mergeCell ref="B18:G18"/>
    <mergeCell ref="B20:G20"/>
    <mergeCell ref="B22:E22"/>
    <mergeCell ref="B24:F24"/>
    <mergeCell ref="B30:G30"/>
    <mergeCell ref="C32:F32"/>
    <mergeCell ref="B34:G34"/>
    <mergeCell ref="B36:G36"/>
    <mergeCell ref="B39:E39"/>
    <mergeCell ref="B47:G47"/>
    <mergeCell ref="C50:F50"/>
    <mergeCell ref="B52:G52"/>
    <mergeCell ref="B56:G56"/>
    <mergeCell ref="B59:E59"/>
    <mergeCell ref="B74:G74"/>
    <mergeCell ref="B82:G82"/>
    <mergeCell ref="B84:E84"/>
    <mergeCell ref="C85:F85"/>
    <mergeCell ref="B87:G87"/>
    <mergeCell ref="B89:G89"/>
    <mergeCell ref="B91:E92"/>
    <mergeCell ref="C101:F101"/>
    <mergeCell ref="B103:G103"/>
    <mergeCell ref="B105:G105"/>
    <mergeCell ref="B108:E108"/>
    <mergeCell ref="C110:F110"/>
    <mergeCell ref="B112:G112"/>
    <mergeCell ref="B114:G114"/>
    <mergeCell ref="B117:E117"/>
    <mergeCell ref="C119:F119"/>
    <mergeCell ref="B121:G121"/>
    <mergeCell ref="B123:G123"/>
    <mergeCell ref="B126:E126"/>
    <mergeCell ref="B134:G134"/>
    <mergeCell ref="B136:G136"/>
    <mergeCell ref="B138:G138"/>
    <mergeCell ref="B140:G140"/>
  </mergeCells>
  <dataValidations count="1">
    <dataValidation allowBlank="true" operator="between" showDropDown="false" showErrorMessage="true" showInputMessage="true" sqref="A21 A37:A38 A57:A58 A88 A90 A104 A106:A107 A113 A115:A116 A122 A124:A125" type="list">
      <formula1>#ref!</formula1>
      <formula2>0</formula2>
    </dataValidation>
  </dataValidations>
  <printOptions headings="false" gridLines="false" gridLinesSet="true" horizontalCentered="true" verticalCentered="false"/>
  <pageMargins left="0.984027777777778" right="0.39375" top="0.39375" bottom="0.39375" header="0.511805555555555" footer="0.511805555555555"/>
  <pageSetup paperSize="9" scale="100" firstPageNumber="0" fitToWidth="1" fitToHeight="10" pageOrder="downThenOver" orientation="portrait" blackAndWhite="false" draft="false" cellComments="none" useFirstPageNumber="false" horizontalDpi="300" verticalDpi="300" copies="1"/>
  <headerFooter differentFirst="false" differentOddEven="false">
    <oddHeader/>
    <oddFooter/>
  </headerFooter>
  <rowBreaks count="2" manualBreakCount="2">
    <brk id="48" man="true" max="16383" min="0"/>
    <brk id="83" man="true" max="16383" min="0"/>
  </rowBreaks>
  <drawing r:id="rId1"/>
</worksheet>
</file>

<file path=xl/worksheets/sheet12.xml><?xml version="1.0" encoding="utf-8"?>
<worksheet xmlns="http://schemas.openxmlformats.org/spreadsheetml/2006/main" xmlns:r="http://schemas.openxmlformats.org/officeDocument/2006/relationships">
  <sheetPr filterMode="false">
    <pageSetUpPr fitToPage="true"/>
  </sheetPr>
  <dimension ref="A3:N344"/>
  <sheetViews>
    <sheetView showFormulas="false" showGridLines="true" showRowColHeaders="true" showZeros="true" rightToLeft="false" tabSelected="false" showOutlineSymbols="true" defaultGridColor="true" view="normal" topLeftCell="A1" colorId="64" zoomScale="65" zoomScaleNormal="65" zoomScalePageLayoutView="100" workbookViewId="0">
      <selection pane="topLeft" activeCell="C11" activeCellId="0" sqref="C11"/>
    </sheetView>
  </sheetViews>
  <sheetFormatPr defaultRowHeight="15" zeroHeight="false" outlineLevelRow="0" outlineLevelCol="0"/>
  <cols>
    <col collapsed="false" customWidth="true" hidden="false" outlineLevel="0" max="1" min="1" style="629" width="9.14"/>
    <col collapsed="false" customWidth="true" hidden="false" outlineLevel="0" max="2" min="2" style="182" width="16.35"/>
    <col collapsed="false" customWidth="true" hidden="false" outlineLevel="0" max="3" min="3" style="182" width="66.89"/>
    <col collapsed="false" customWidth="true" hidden="false" outlineLevel="0" max="4" min="4" style="182" width="11.94"/>
    <col collapsed="false" customWidth="true" hidden="false" outlineLevel="0" max="5" min="5" style="182" width="21.49"/>
    <col collapsed="false" customWidth="true" hidden="false" outlineLevel="0" max="6" min="6" style="182" width="15.07"/>
    <col collapsed="false" customWidth="true" hidden="false" outlineLevel="0" max="7" min="7" style="182" width="16.72"/>
    <col collapsed="false" customWidth="true" hidden="false" outlineLevel="0" max="8" min="8" style="629" width="15.85"/>
    <col collapsed="false" customWidth="true" hidden="false" outlineLevel="0" max="9" min="9" style="631" width="16.57"/>
    <col collapsed="false" customWidth="true" hidden="false" outlineLevel="0" max="10" min="10" style="631" width="77.28"/>
    <col collapsed="false" customWidth="true" hidden="false" outlineLevel="0" max="12" min="11" style="632" width="9.14"/>
    <col collapsed="false" customWidth="true" hidden="false" outlineLevel="0" max="14" min="13" style="632" width="54.57"/>
    <col collapsed="false" customWidth="true" hidden="false" outlineLevel="0" max="257" min="15" style="632" width="9.14"/>
    <col collapsed="false" customWidth="true" hidden="false" outlineLevel="0" max="258" min="258" style="632" width="24.57"/>
    <col collapsed="false" customWidth="true" hidden="false" outlineLevel="0" max="259" min="259" style="632" width="71.7"/>
    <col collapsed="false" customWidth="true" hidden="false" outlineLevel="0" max="260" min="260" style="632" width="17.14"/>
    <col collapsed="false" customWidth="true" hidden="false" outlineLevel="0" max="261" min="261" style="632" width="16.71"/>
    <col collapsed="false" customWidth="true" hidden="false" outlineLevel="0" max="262" min="262" style="632" width="16.85"/>
    <col collapsed="false" customWidth="true" hidden="false" outlineLevel="0" max="263" min="263" style="632" width="21.43"/>
    <col collapsed="false" customWidth="true" hidden="false" outlineLevel="0" max="264" min="264" style="632" width="9.14"/>
    <col collapsed="false" customWidth="true" hidden="false" outlineLevel="0" max="265" min="265" style="632" width="16.57"/>
    <col collapsed="false" customWidth="true" hidden="false" outlineLevel="0" max="513" min="266" style="632" width="9.14"/>
    <col collapsed="false" customWidth="true" hidden="false" outlineLevel="0" max="514" min="514" style="632" width="24.57"/>
    <col collapsed="false" customWidth="true" hidden="false" outlineLevel="0" max="515" min="515" style="632" width="71.7"/>
    <col collapsed="false" customWidth="true" hidden="false" outlineLevel="0" max="516" min="516" style="632" width="17.14"/>
    <col collapsed="false" customWidth="true" hidden="false" outlineLevel="0" max="517" min="517" style="632" width="16.71"/>
    <col collapsed="false" customWidth="true" hidden="false" outlineLevel="0" max="518" min="518" style="632" width="16.85"/>
    <col collapsed="false" customWidth="true" hidden="false" outlineLevel="0" max="519" min="519" style="632" width="21.43"/>
    <col collapsed="false" customWidth="true" hidden="false" outlineLevel="0" max="520" min="520" style="632" width="9.14"/>
    <col collapsed="false" customWidth="true" hidden="false" outlineLevel="0" max="521" min="521" style="632" width="16.57"/>
    <col collapsed="false" customWidth="true" hidden="false" outlineLevel="0" max="769" min="522" style="632" width="9.14"/>
    <col collapsed="false" customWidth="true" hidden="false" outlineLevel="0" max="770" min="770" style="632" width="24.57"/>
    <col collapsed="false" customWidth="true" hidden="false" outlineLevel="0" max="771" min="771" style="632" width="71.7"/>
    <col collapsed="false" customWidth="true" hidden="false" outlineLevel="0" max="772" min="772" style="632" width="17.14"/>
    <col collapsed="false" customWidth="true" hidden="false" outlineLevel="0" max="773" min="773" style="632" width="16.71"/>
    <col collapsed="false" customWidth="true" hidden="false" outlineLevel="0" max="774" min="774" style="632" width="16.85"/>
    <col collapsed="false" customWidth="true" hidden="false" outlineLevel="0" max="775" min="775" style="632" width="21.43"/>
    <col collapsed="false" customWidth="true" hidden="false" outlineLevel="0" max="776" min="776" style="632" width="9.14"/>
    <col collapsed="false" customWidth="true" hidden="false" outlineLevel="0" max="777" min="777" style="632" width="16.57"/>
    <col collapsed="false" customWidth="true" hidden="false" outlineLevel="0" max="1025" min="778" style="632" width="9.14"/>
  </cols>
  <sheetData>
    <row r="3" customFormat="false" ht="15" hidden="false" customHeight="false" outlineLevel="0" collapsed="false">
      <c r="A3" s="19" t="s">
        <v>871</v>
      </c>
    </row>
    <row r="4" s="180" customFormat="true" ht="15" hidden="false" customHeight="false" outlineLevel="0" collapsed="false">
      <c r="A4" s="19" t="s">
        <v>872</v>
      </c>
      <c r="B4" s="807"/>
      <c r="C4" s="808"/>
      <c r="D4" s="809"/>
      <c r="E4" s="809"/>
      <c r="F4" s="810"/>
      <c r="G4" s="809"/>
      <c r="H4" s="237"/>
      <c r="I4" s="237"/>
      <c r="J4" s="237"/>
    </row>
    <row r="5" s="186" customFormat="true" ht="5.25" hidden="false" customHeight="false" outlineLevel="0" collapsed="false">
      <c r="A5" s="238"/>
      <c r="B5" s="422"/>
      <c r="C5" s="189"/>
      <c r="D5" s="423"/>
      <c r="E5" s="424"/>
      <c r="F5" s="424"/>
      <c r="G5" s="425"/>
      <c r="H5" s="238"/>
      <c r="I5" s="238"/>
      <c r="J5" s="238"/>
    </row>
    <row r="6" s="192" customFormat="true" ht="60" hidden="false" customHeight="true" outlineLevel="0" collapsed="false">
      <c r="A6" s="757"/>
      <c r="B6" s="426"/>
      <c r="C6" s="758" t="str">
        <f aca="false">'1. ORÇAMENTO'!E5</f>
        <v>NOME DA EMPRESA</v>
      </c>
      <c r="D6" s="327" t="str">
        <f aca="false">'1. ORÇAMENTO'!F5</f>
        <v>Ref.: Tabela de Serviços SINAPI (NOVEMBRO/2019) e/ou composições PiniTCPO</v>
      </c>
      <c r="E6" s="327"/>
      <c r="F6" s="758" t="str">
        <f aca="false">'1. ORÇAMENTO'!I5</f>
        <v> </v>
      </c>
      <c r="G6" s="758"/>
      <c r="H6" s="239"/>
      <c r="I6" s="239"/>
      <c r="J6" s="239"/>
    </row>
    <row r="7" s="192" customFormat="true" ht="60.6" hidden="false" customHeight="true" outlineLevel="0" collapsed="false">
      <c r="A7" s="757"/>
      <c r="B7" s="428"/>
      <c r="C7" s="759" t="str">
        <f aca="false">'1. ORÇAMENTO'!E7</f>
        <v>DADOS</v>
      </c>
      <c r="D7" s="760" t="s">
        <v>10</v>
      </c>
      <c r="E7" s="761" t="n">
        <f aca="false">'BDI '!K31</f>
        <v>0.2288</v>
      </c>
      <c r="F7" s="758"/>
      <c r="G7" s="758"/>
      <c r="H7" s="239"/>
      <c r="I7" s="239"/>
      <c r="J7" s="239"/>
    </row>
    <row r="8" s="206" customFormat="true" ht="15" hidden="false" customHeight="true" outlineLevel="0" collapsed="false">
      <c r="A8" s="240" t="s">
        <v>821</v>
      </c>
      <c r="B8" s="41" t="str">
        <f aca="false">'1. ORÇAMENTO'!C8</f>
        <v>D E P A R T A M E N T O    D E    E N G E N H A R I A</v>
      </c>
      <c r="C8" s="41"/>
      <c r="D8" s="41"/>
      <c r="E8" s="41"/>
      <c r="F8" s="41"/>
      <c r="G8" s="41"/>
      <c r="H8" s="240" t="e">
        <f aca="false">VLOOKUP($B9605,'COMP. INC'!$B$13:$H$1585,7,0)</f>
        <v>#N/A</v>
      </c>
      <c r="I8" s="240"/>
      <c r="J8" s="240"/>
    </row>
    <row r="9" s="186" customFormat="true" ht="5.25" hidden="false" customHeight="false" outlineLevel="0" collapsed="false">
      <c r="A9" s="238"/>
      <c r="B9" s="422"/>
      <c r="C9" s="189"/>
      <c r="D9" s="423"/>
      <c r="E9" s="424"/>
      <c r="F9" s="424"/>
      <c r="G9" s="425"/>
      <c r="H9" s="238"/>
      <c r="I9" s="238"/>
      <c r="J9" s="238"/>
    </row>
    <row r="10" s="192" customFormat="true" ht="15" hidden="false" customHeight="true" outlineLevel="0" collapsed="false">
      <c r="A10" s="239"/>
      <c r="B10" s="53" t="s">
        <v>12</v>
      </c>
      <c r="C10" s="525" t="str">
        <f aca="false">'1. ORÇAMENTO'!D10</f>
        <v>CONSTRUÇÃO DA ESCOLA ESTADUAL JOSÉ ALVES BEZERRA</v>
      </c>
      <c r="D10" s="525"/>
      <c r="E10" s="525"/>
      <c r="F10" s="55" t="s">
        <v>14</v>
      </c>
      <c r="G10" s="585" t="n">
        <f aca="false">'1. ORÇAMENTO'!J10</f>
        <v>43885</v>
      </c>
      <c r="H10" s="239"/>
      <c r="I10" s="239"/>
      <c r="J10" s="239"/>
    </row>
    <row r="11" s="180" customFormat="true" ht="15.75" hidden="false" customHeight="false" outlineLevel="0" collapsed="false">
      <c r="A11" s="237"/>
      <c r="B11" s="53" t="s">
        <v>15</v>
      </c>
      <c r="C11" s="525" t="str">
        <f aca="false">'1. ORÇAMENTO'!D11</f>
        <v>AVENIDA GUILHERME MEYER, CENTRO, PORTO DOS GAÚCHOS - MT</v>
      </c>
      <c r="D11" s="525"/>
      <c r="E11" s="525"/>
      <c r="F11" s="55" t="s">
        <v>17</v>
      </c>
      <c r="G11" s="56" t="n">
        <f aca="false">'1. ORÇAMENTO'!J11</f>
        <v>1.157</v>
      </c>
      <c r="H11" s="237"/>
      <c r="I11" s="237"/>
      <c r="J11" s="237"/>
    </row>
    <row r="12" s="441" customFormat="true" ht="5.25" hidden="false" customHeight="false" outlineLevel="0" collapsed="false">
      <c r="A12" s="435"/>
      <c r="B12" s="436"/>
      <c r="C12" s="437"/>
      <c r="D12" s="438"/>
      <c r="E12" s="439"/>
      <c r="F12" s="439"/>
      <c r="G12" s="440"/>
      <c r="H12" s="435"/>
      <c r="I12" s="435"/>
      <c r="J12" s="435"/>
    </row>
    <row r="13" s="180" customFormat="true" ht="17.85" hidden="false" customHeight="true" outlineLevel="0" collapsed="false">
      <c r="A13" s="237"/>
      <c r="B13" s="442" t="s">
        <v>1184</v>
      </c>
      <c r="C13" s="442"/>
      <c r="D13" s="442"/>
      <c r="E13" s="442"/>
      <c r="F13" s="442"/>
      <c r="G13" s="442"/>
      <c r="H13" s="237"/>
      <c r="I13" s="237"/>
      <c r="J13" s="237"/>
    </row>
    <row r="14" s="441" customFormat="true" ht="5.25" hidden="false" customHeight="false" outlineLevel="0" collapsed="false">
      <c r="A14" s="435"/>
      <c r="B14" s="436"/>
      <c r="C14" s="437"/>
      <c r="D14" s="438"/>
      <c r="E14" s="439"/>
      <c r="F14" s="439"/>
      <c r="G14" s="440"/>
      <c r="H14" s="435"/>
      <c r="I14" s="435"/>
      <c r="J14" s="435"/>
    </row>
    <row r="15" s="813" customFormat="true" ht="9.95" hidden="false" customHeight="true" outlineLevel="0" collapsed="false">
      <c r="A15" s="811"/>
      <c r="B15" s="812"/>
      <c r="C15" s="443"/>
      <c r="D15" s="443"/>
      <c r="E15" s="443"/>
      <c r="F15" s="443"/>
      <c r="G15" s="443"/>
      <c r="H15" s="811"/>
      <c r="I15" s="811"/>
      <c r="J15" s="811"/>
    </row>
    <row r="16" s="376" customFormat="true" ht="15.75" hidden="false" customHeight="false" outlineLevel="0" collapsed="false">
      <c r="A16" s="567"/>
      <c r="B16" s="445" t="str">
        <f aca="false">IF(COUNT($H$16:H16)&lt;10,CONCATENATE("PMPG INC 00",COUNT($H$16:H16)),CONCATENATE("PMPG INC 0",COUNT($H$16:H16)))</f>
        <v>PMPG INC 001</v>
      </c>
      <c r="C16" s="446" t="str">
        <f aca="false">CONCATENATE("FORNECIMENTO E INSTALAÇÃO DE ",C19)</f>
        <v>FORNECIMENTO E INSTALAÇÃO DE CENTRAL DE ALARME SEM BATERIA 12 LAÇOS IPA12.24 ILUMAC 2007 ACTUAL 200</v>
      </c>
      <c r="D16" s="446"/>
      <c r="E16" s="446"/>
      <c r="F16" s="446"/>
      <c r="G16" s="447" t="s">
        <v>451</v>
      </c>
      <c r="H16" s="592" t="n">
        <f aca="false">G24</f>
        <v>555.45</v>
      </c>
      <c r="I16" s="569"/>
      <c r="J16" s="567" t="n">
        <f aca="false">'2. RESUMO'!$G$37</f>
        <v>2733724.78</v>
      </c>
    </row>
    <row r="17" s="376" customFormat="true" ht="31.5" hidden="false" customHeight="false" outlineLevel="0" collapsed="false">
      <c r="A17" s="567"/>
      <c r="B17" s="230" t="s">
        <v>875</v>
      </c>
      <c r="C17" s="449" t="s">
        <v>876</v>
      </c>
      <c r="D17" s="449" t="s">
        <v>451</v>
      </c>
      <c r="E17" s="449" t="s">
        <v>877</v>
      </c>
      <c r="F17" s="449" t="s">
        <v>878</v>
      </c>
      <c r="G17" s="450" t="s">
        <v>879</v>
      </c>
      <c r="H17" s="567"/>
      <c r="I17" s="569"/>
      <c r="J17" s="567" t="n">
        <f aca="false">'2. RESUMO'!$G$37</f>
        <v>2733724.78</v>
      </c>
    </row>
    <row r="18" s="376" customFormat="true" ht="15.95" hidden="false" customHeight="true" outlineLevel="0" collapsed="false">
      <c r="A18" s="567"/>
      <c r="B18" s="451" t="s">
        <v>884</v>
      </c>
      <c r="C18" s="451"/>
      <c r="D18" s="451"/>
      <c r="E18" s="451"/>
      <c r="F18" s="451"/>
      <c r="G18" s="451"/>
      <c r="H18" s="567"/>
      <c r="I18" s="569"/>
      <c r="J18" s="567" t="n">
        <f aca="false">'2. RESUMO'!$G$37</f>
        <v>2733724.78</v>
      </c>
    </row>
    <row r="19" s="376" customFormat="true" ht="30" hidden="false" customHeight="false" outlineLevel="0" collapsed="false">
      <c r="A19" s="567"/>
      <c r="B19" s="775" t="s">
        <v>901</v>
      </c>
      <c r="C19" s="814" t="str">
        <f aca="false">C26</f>
        <v>CENTRAL DE ALARME SEM BATERIA 12 LAÇOS IPA12.24 ILUMAC 2007 ACTUAL 200</v>
      </c>
      <c r="D19" s="90" t="s">
        <v>451</v>
      </c>
      <c r="E19" s="815" t="n">
        <v>1</v>
      </c>
      <c r="F19" s="815" t="n">
        <f aca="false">D31</f>
        <v>424</v>
      </c>
      <c r="G19" s="776" t="n">
        <f aca="false">TRUNC(F19*E19,2)</f>
        <v>424</v>
      </c>
      <c r="H19" s="567"/>
      <c r="I19" s="569"/>
      <c r="J19" s="567" t="n">
        <f aca="false">'2. RESUMO'!$G$37</f>
        <v>2733724.78</v>
      </c>
    </row>
    <row r="20" s="376" customFormat="true" ht="15.95" hidden="false" customHeight="true" outlineLevel="0" collapsed="false">
      <c r="A20" s="567"/>
      <c r="B20" s="451" t="s">
        <v>993</v>
      </c>
      <c r="C20" s="451"/>
      <c r="D20" s="451"/>
      <c r="E20" s="451"/>
      <c r="F20" s="451"/>
      <c r="G20" s="451"/>
      <c r="H20" s="567"/>
      <c r="I20" s="569"/>
      <c r="J20" s="567" t="n">
        <f aca="false">'2. RESUMO'!$G$37</f>
        <v>2733724.78</v>
      </c>
    </row>
    <row r="21" s="376" customFormat="true" ht="15.75" hidden="false" customHeight="false" outlineLevel="0" collapsed="false">
      <c r="A21" s="108" t="s">
        <v>872</v>
      </c>
      <c r="B21" s="452" t="n">
        <v>88264</v>
      </c>
      <c r="C21" s="91" t="str">
        <f aca="false">IF($A21="INSUMO",VLOOKUP($B21,'BANCO DE DADOS ABRIL INS'!$A:$D,2,0),VLOOKUP($B21,'BANCO DE DADOS ABRIL SERV'!$B:$E,2,0))</f>
        <v>ELETRICISTA COM ENCARGOS COMPLEMENTARES</v>
      </c>
      <c r="D21" s="90" t="str">
        <f aca="false">IF($A21="INSUMO",VLOOKUP($B21,'BANCO DE DADOS ABRIL INS'!$A:$D,3,0),VLOOKUP($B21,'BANCO DE DADOS ABRIL SERV'!$B:$E,3,0))</f>
        <v>H</v>
      </c>
      <c r="E21" s="92" t="n">
        <v>2.3</v>
      </c>
      <c r="F21" s="92" t="n">
        <f aca="false">IF($A21="INSUMO",VLOOKUP($B21,'BANCO DE DADOS ABRIL INS'!$A:$D,4,0),VLOOKUP($B21,'BANCO DE DADOS ABRIL SERV'!$B:$E,4,0))</f>
        <v>20.59</v>
      </c>
      <c r="G21" s="646" t="n">
        <f aca="false">TRUNC(F21*E21,2)</f>
        <v>47.35</v>
      </c>
      <c r="H21" s="567"/>
      <c r="I21" s="569"/>
      <c r="J21" s="567" t="n">
        <f aca="false">'2. RESUMO'!$G$37</f>
        <v>2733724.78</v>
      </c>
    </row>
    <row r="22" s="376" customFormat="true" ht="15.75" hidden="false" customHeight="false" outlineLevel="0" collapsed="false">
      <c r="A22" s="108" t="s">
        <v>872</v>
      </c>
      <c r="B22" s="452" t="n">
        <v>88266</v>
      </c>
      <c r="C22" s="91" t="str">
        <f aca="false">IF($A22="INSUMO",VLOOKUP($B22,'BANCO DE DADOS ABRIL INS'!$A:$D,2,0),VLOOKUP($B22,'BANCO DE DADOS ABRIL SERV'!$B:$E,2,0))</f>
        <v>ELETROTÉCNICO COM ENCARGOS COMPLEMENTARES</v>
      </c>
      <c r="D22" s="90" t="str">
        <f aca="false">IF($A22="INSUMO",VLOOKUP($B22,'BANCO DE DADOS ABRIL INS'!$A:$D,3,0),VLOOKUP($B22,'BANCO DE DADOS ABRIL SERV'!$B:$E,3,0))</f>
        <v>H</v>
      </c>
      <c r="E22" s="92" t="n">
        <v>2.3</v>
      </c>
      <c r="F22" s="92" t="n">
        <f aca="false">IF($A22="INSUMO",VLOOKUP($B22,'BANCO DE DADOS ABRIL INS'!$A:$D,4,0),VLOOKUP($B22,'BANCO DE DADOS ABRIL SERV'!$B:$E,4,0))</f>
        <v>20.68</v>
      </c>
      <c r="G22" s="646" t="n">
        <f aca="false">TRUNC(F22*E22,2)</f>
        <v>47.56</v>
      </c>
      <c r="H22" s="567"/>
      <c r="I22" s="569"/>
      <c r="J22" s="567" t="n">
        <f aca="false">'2. RESUMO'!$G$37</f>
        <v>2733724.78</v>
      </c>
    </row>
    <row r="23" s="376" customFormat="true" ht="15.75" hidden="false" customHeight="false" outlineLevel="0" collapsed="false">
      <c r="A23" s="108" t="s">
        <v>872</v>
      </c>
      <c r="B23" s="456" t="n">
        <v>88247</v>
      </c>
      <c r="C23" s="83" t="str">
        <f aca="false">IF($A23="INSUMO",VLOOKUP($B23,'BANCO DE DADOS ABRIL INS'!$A:$D,2,0),VLOOKUP($B23,'BANCO DE DADOS ABRIL SERV'!$B:$E,2,0))</f>
        <v>AUXILIAR DE ELETRICISTA COM ENCARGOS COMPLEMENTARES</v>
      </c>
      <c r="D23" s="82" t="str">
        <f aca="false">IF($A23="INSUMO",VLOOKUP($B23,'BANCO DE DADOS ABRIL INS'!$A:$D,3,0),VLOOKUP($B23,'BANCO DE DADOS ABRIL SERV'!$B:$E,3,0))</f>
        <v>H</v>
      </c>
      <c r="E23" s="98" t="n">
        <v>2.3</v>
      </c>
      <c r="F23" s="98" t="n">
        <f aca="false">IF($A23="INSUMO",VLOOKUP($B23,'BANCO DE DADOS ABRIL INS'!$A:$D,4,0),VLOOKUP($B23,'BANCO DE DADOS ABRIL SERV'!$B:$E,4,0))</f>
        <v>15.89</v>
      </c>
      <c r="G23" s="649" t="n">
        <f aca="false">TRUNC(F23*E23,2)</f>
        <v>36.54</v>
      </c>
      <c r="H23" s="567"/>
      <c r="I23" s="569"/>
      <c r="J23" s="567" t="n">
        <f aca="false">'2. RESUMO'!$G$37</f>
        <v>2733724.78</v>
      </c>
    </row>
    <row r="24" s="1" customFormat="true" ht="15.75" hidden="false" customHeight="true" outlineLevel="0" collapsed="false">
      <c r="A24" s="8"/>
      <c r="B24" s="816" t="s">
        <v>1185</v>
      </c>
      <c r="C24" s="816"/>
      <c r="D24" s="816"/>
      <c r="E24" s="816"/>
      <c r="F24" s="461" t="s">
        <v>653</v>
      </c>
      <c r="G24" s="470" t="n">
        <f aca="false">SUM(G18:G23)</f>
        <v>555.45</v>
      </c>
      <c r="H24" s="817"/>
      <c r="I24" s="8"/>
      <c r="J24" s="567" t="n">
        <f aca="false">'2. RESUMO'!$G$37</f>
        <v>2733724.78</v>
      </c>
    </row>
    <row r="25" s="1" customFormat="true" ht="15.75" hidden="false" customHeight="false" outlineLevel="0" collapsed="false">
      <c r="A25" s="8"/>
      <c r="B25" s="723"/>
      <c r="C25" s="723"/>
      <c r="D25" s="723"/>
      <c r="E25" s="723"/>
      <c r="F25" s="779"/>
      <c r="G25" s="780"/>
      <c r="H25" s="8"/>
      <c r="I25" s="8"/>
      <c r="J25" s="567" t="n">
        <f aca="false">'2. RESUMO'!$G$37</f>
        <v>2733724.78</v>
      </c>
    </row>
    <row r="26" s="1" customFormat="true" ht="31.5" hidden="false" customHeight="false" outlineLevel="0" collapsed="false">
      <c r="A26" s="8"/>
      <c r="B26" s="497"/>
      <c r="C26" s="717" t="s">
        <v>1186</v>
      </c>
      <c r="D26" s="499"/>
      <c r="E26" s="500"/>
      <c r="F26" s="501" t="s">
        <v>451</v>
      </c>
      <c r="G26" s="818" t="s">
        <v>451</v>
      </c>
      <c r="H26" s="108" t="s">
        <v>978</v>
      </c>
      <c r="I26" s="8"/>
      <c r="J26" s="567" t="n">
        <f aca="false">'2. RESUMO'!$G$37</f>
        <v>2733724.78</v>
      </c>
    </row>
    <row r="27" s="1" customFormat="true" ht="31.5" hidden="false" customHeight="false" outlineLevel="0" collapsed="false">
      <c r="A27" s="8"/>
      <c r="B27" s="230" t="s">
        <v>904</v>
      </c>
      <c r="C27" s="253" t="s">
        <v>905</v>
      </c>
      <c r="D27" s="253" t="s">
        <v>906</v>
      </c>
      <c r="E27" s="504" t="s">
        <v>907</v>
      </c>
      <c r="F27" s="505" t="s">
        <v>908</v>
      </c>
      <c r="G27" s="506" t="s">
        <v>909</v>
      </c>
      <c r="H27" s="8"/>
      <c r="I27" s="8"/>
      <c r="J27" s="567" t="n">
        <f aca="false">'2. RESUMO'!$G$37</f>
        <v>2733724.78</v>
      </c>
      <c r="M27" s="508" t="s">
        <v>1187</v>
      </c>
      <c r="N27" s="512" t="s">
        <v>1188</v>
      </c>
    </row>
    <row r="28" s="1" customFormat="true" ht="15.75" hidden="false" customHeight="false" outlineLevel="0" collapsed="false">
      <c r="A28" s="8"/>
      <c r="B28" s="555" t="n">
        <v>43753</v>
      </c>
      <c r="C28" s="556" t="s">
        <v>1146</v>
      </c>
      <c r="D28" s="557" t="n">
        <v>424</v>
      </c>
      <c r="E28" s="819" t="s">
        <v>1147</v>
      </c>
      <c r="F28" s="559" t="s">
        <v>1148</v>
      </c>
      <c r="G28" s="560" t="s">
        <v>1149</v>
      </c>
      <c r="H28" s="783"/>
      <c r="I28" s="108"/>
      <c r="J28" s="567"/>
      <c r="M28" s="508"/>
      <c r="N28" s="512"/>
    </row>
    <row r="29" s="313" customFormat="true" ht="15.75" hidden="false" customHeight="false" outlineLevel="0" collapsed="false">
      <c r="A29" s="567"/>
      <c r="B29" s="507"/>
      <c r="C29" s="508"/>
      <c r="D29" s="546"/>
      <c r="E29" s="509"/>
      <c r="F29" s="820"/>
      <c r="G29" s="511"/>
      <c r="H29" s="783"/>
      <c r="I29" s="569"/>
      <c r="J29" s="567"/>
      <c r="M29" s="508"/>
      <c r="N29" s="512"/>
    </row>
    <row r="30" s="1" customFormat="true" ht="15.75" hidden="false" customHeight="false" outlineLevel="0" collapsed="false">
      <c r="A30" s="8"/>
      <c r="B30" s="555"/>
      <c r="C30" s="556"/>
      <c r="D30" s="557"/>
      <c r="E30" s="819"/>
      <c r="F30" s="559"/>
      <c r="G30" s="560"/>
      <c r="H30" s="783"/>
      <c r="I30" s="8"/>
      <c r="J30" s="567" t="n">
        <f aca="false">'2. RESUMO'!$G$37</f>
        <v>2733724.78</v>
      </c>
      <c r="M30" s="508" t="s">
        <v>1189</v>
      </c>
      <c r="N30" s="512" t="s">
        <v>1190</v>
      </c>
    </row>
    <row r="31" s="1" customFormat="true" ht="16.5" hidden="false" customHeight="false" outlineLevel="0" collapsed="false">
      <c r="A31" s="8"/>
      <c r="B31" s="513"/>
      <c r="C31" s="514" t="s">
        <v>918</v>
      </c>
      <c r="D31" s="515" t="n">
        <f aca="false">IF(COUNT(D27:D30)=3,MEDIAN(D28:D30),SMALL(D28:D30,1))</f>
        <v>424</v>
      </c>
      <c r="E31" s="516"/>
      <c r="F31" s="517"/>
      <c r="G31" s="518"/>
      <c r="H31" s="8"/>
      <c r="I31" s="8"/>
      <c r="J31" s="567" t="n">
        <f aca="false">'2. RESUMO'!$G$37</f>
        <v>2733724.78</v>
      </c>
      <c r="M31" s="508" t="s">
        <v>1191</v>
      </c>
      <c r="N31" s="512" t="s">
        <v>1192</v>
      </c>
    </row>
    <row r="32" s="1" customFormat="true" ht="78.75" hidden="false" customHeight="true" outlineLevel="0" collapsed="false">
      <c r="A32" s="8"/>
      <c r="B32" s="519" t="s">
        <v>1193</v>
      </c>
      <c r="C32" s="519"/>
      <c r="D32" s="519"/>
      <c r="E32" s="519"/>
      <c r="F32" s="519"/>
      <c r="G32" s="519"/>
      <c r="H32" s="8"/>
      <c r="I32" s="8"/>
      <c r="J32" s="567"/>
      <c r="M32" s="821"/>
      <c r="N32" s="822"/>
    </row>
    <row r="33" s="1" customFormat="true" ht="16.5" hidden="false" customHeight="false" outlineLevel="0" collapsed="false">
      <c r="A33" s="8"/>
      <c r="B33" s="785"/>
      <c r="C33" s="120"/>
      <c r="D33" s="120"/>
      <c r="E33" s="120"/>
      <c r="F33" s="120"/>
      <c r="G33" s="120"/>
      <c r="H33" s="8"/>
      <c r="I33" s="8"/>
      <c r="J33" s="567" t="n">
        <f aca="false">'2. RESUMO'!$G$37</f>
        <v>2733724.78</v>
      </c>
    </row>
    <row r="34" s="376" customFormat="true" ht="31.5" hidden="false" customHeight="true" outlineLevel="0" collapsed="false">
      <c r="A34" s="567"/>
      <c r="B34" s="445" t="str">
        <f aca="false">IF(COUNT($H$16:H34)&lt;10,CONCATENATE("PMPG INC 00",COUNT($H$16:H34)),CONCATENATE("PMPG INC 0",COUNT($H$16:H34)))</f>
        <v>PMPG INC 002</v>
      </c>
      <c r="C34" s="446" t="str">
        <f aca="false">CONCATENATE("FORNECIMENTO E INSTALAÇÃO DE ",C37)</f>
        <v>FORNECIMENTO E INSTALAÇÃO DE CABO P/ ALARME INCENDIO BLINDADO 3 X 1.5MM C/ JAQUETA E DRENO VERMELHO</v>
      </c>
      <c r="D34" s="446"/>
      <c r="E34" s="446"/>
      <c r="F34" s="446"/>
      <c r="G34" s="447" t="s">
        <v>470</v>
      </c>
      <c r="H34" s="592" t="n">
        <f aca="false">G41</f>
        <v>10.44</v>
      </c>
      <c r="I34" s="569"/>
      <c r="J34" s="567" t="n">
        <f aca="false">'2. RESUMO'!$G$37</f>
        <v>2733724.78</v>
      </c>
    </row>
    <row r="35" s="376" customFormat="true" ht="31.5" hidden="false" customHeight="false" outlineLevel="0" collapsed="false">
      <c r="A35" s="567"/>
      <c r="B35" s="230" t="s">
        <v>875</v>
      </c>
      <c r="C35" s="449" t="s">
        <v>876</v>
      </c>
      <c r="D35" s="449" t="s">
        <v>451</v>
      </c>
      <c r="E35" s="449" t="s">
        <v>877</v>
      </c>
      <c r="F35" s="449" t="s">
        <v>878</v>
      </c>
      <c r="G35" s="450" t="s">
        <v>879</v>
      </c>
      <c r="H35" s="567"/>
      <c r="I35" s="569"/>
      <c r="J35" s="567" t="n">
        <f aca="false">'2. RESUMO'!$G$37</f>
        <v>2733724.78</v>
      </c>
    </row>
    <row r="36" s="376" customFormat="true" ht="15.95" hidden="false" customHeight="true" outlineLevel="0" collapsed="false">
      <c r="A36" s="567"/>
      <c r="B36" s="451" t="s">
        <v>884</v>
      </c>
      <c r="C36" s="451"/>
      <c r="D36" s="451"/>
      <c r="E36" s="451"/>
      <c r="F36" s="451"/>
      <c r="G36" s="451"/>
      <c r="H36" s="567"/>
      <c r="I36" s="569"/>
      <c r="J36" s="567" t="n">
        <f aca="false">'2. RESUMO'!$G$37</f>
        <v>2733724.78</v>
      </c>
    </row>
    <row r="37" s="376" customFormat="true" ht="30" hidden="false" customHeight="false" outlineLevel="0" collapsed="false">
      <c r="A37" s="567"/>
      <c r="B37" s="775" t="s">
        <v>901</v>
      </c>
      <c r="C37" s="814" t="s">
        <v>1194</v>
      </c>
      <c r="D37" s="90" t="s">
        <v>470</v>
      </c>
      <c r="E37" s="815" t="n">
        <v>1.02</v>
      </c>
      <c r="F37" s="815" t="n">
        <f aca="false">D48</f>
        <v>4.89</v>
      </c>
      <c r="G37" s="776" t="n">
        <f aca="false">TRUNC(F37*E37,2)</f>
        <v>4.98</v>
      </c>
      <c r="H37" s="567"/>
      <c r="I37" s="569"/>
      <c r="J37" s="567" t="n">
        <f aca="false">'2. RESUMO'!$G$37</f>
        <v>2733724.78</v>
      </c>
    </row>
    <row r="38" s="376" customFormat="true" ht="15.95" hidden="false" customHeight="true" outlineLevel="0" collapsed="false">
      <c r="A38" s="567"/>
      <c r="B38" s="451" t="s">
        <v>993</v>
      </c>
      <c r="C38" s="451"/>
      <c r="D38" s="451"/>
      <c r="E38" s="451"/>
      <c r="F38" s="451"/>
      <c r="G38" s="451"/>
      <c r="H38" s="567"/>
      <c r="I38" s="569"/>
      <c r="J38" s="567" t="n">
        <f aca="false">'2. RESUMO'!$G$37</f>
        <v>2733724.78</v>
      </c>
    </row>
    <row r="39" s="376" customFormat="true" ht="15.75" hidden="false" customHeight="false" outlineLevel="0" collapsed="false">
      <c r="A39" s="108" t="s">
        <v>872</v>
      </c>
      <c r="B39" s="452" t="n">
        <v>88264</v>
      </c>
      <c r="C39" s="91" t="str">
        <f aca="false">IF($A39="INSUMO",VLOOKUP($B39,'BANCO DE DADOS ABRIL INS'!$A:$D,2,0),VLOOKUP($B39,'BANCO DE DADOS ABRIL SERV'!$B:$E,2,0))</f>
        <v>ELETRICISTA COM ENCARGOS COMPLEMENTARES</v>
      </c>
      <c r="D39" s="90" t="str">
        <f aca="false">IF($A39="INSUMO",VLOOKUP($B39,'BANCO DE DADOS ABRIL INS'!$A:$D,3,0),VLOOKUP($B39,'BANCO DE DADOS ABRIL SERV'!$B:$E,3,0))</f>
        <v>H</v>
      </c>
      <c r="E39" s="92" t="n">
        <v>0.15</v>
      </c>
      <c r="F39" s="92" t="n">
        <f aca="false">IF($A39="INSUMO",VLOOKUP($B39,'BANCO DE DADOS ABRIL INS'!$A:$D,4,0),VLOOKUP($B39,'BANCO DE DADOS ABRIL SERV'!$B:$E,4,0))</f>
        <v>20.59</v>
      </c>
      <c r="G39" s="646" t="n">
        <f aca="false">TRUNC(F39*E39,2)</f>
        <v>3.08</v>
      </c>
      <c r="H39" s="567"/>
      <c r="I39" s="569"/>
      <c r="J39" s="567" t="n">
        <f aca="false">'2. RESUMO'!$G$37</f>
        <v>2733724.78</v>
      </c>
    </row>
    <row r="40" s="1" customFormat="true" ht="16.5" hidden="false" customHeight="false" outlineLevel="0" collapsed="false">
      <c r="A40" s="108" t="s">
        <v>872</v>
      </c>
      <c r="B40" s="452" t="n">
        <v>88247</v>
      </c>
      <c r="C40" s="91" t="str">
        <f aca="false">IF($A40="INSUMO",VLOOKUP($B40,'BANCO DE DADOS ABRIL INS'!$A:$D,2,0),VLOOKUP($B40,'BANCO DE DADOS ABRIL SERV'!$B:$E,2,0))</f>
        <v>AUXILIAR DE ELETRICISTA COM ENCARGOS COMPLEMENTARES</v>
      </c>
      <c r="D40" s="90" t="str">
        <f aca="false">IF($A40="INSUMO",VLOOKUP($B40,'BANCO DE DADOS ABRIL INS'!$A:$D,3,0),VLOOKUP($B40,'BANCO DE DADOS ABRIL SERV'!$B:$E,3,0))</f>
        <v>H</v>
      </c>
      <c r="E40" s="92" t="n">
        <v>0.15</v>
      </c>
      <c r="F40" s="92" t="n">
        <f aca="false">IF($A40="INSUMO",VLOOKUP($B40,'BANCO DE DADOS ABRIL INS'!$A:$D,4,0),VLOOKUP($B40,'BANCO DE DADOS ABRIL SERV'!$B:$E,4,0))</f>
        <v>15.89</v>
      </c>
      <c r="G40" s="646" t="n">
        <f aca="false">TRUNC(F40*E40,2)</f>
        <v>2.38</v>
      </c>
      <c r="H40" s="8"/>
      <c r="I40" s="8"/>
      <c r="J40" s="567" t="n">
        <f aca="false">'2. RESUMO'!$G$37</f>
        <v>2733724.78</v>
      </c>
    </row>
    <row r="41" s="1" customFormat="true" ht="16.5" hidden="false" customHeight="true" outlineLevel="0" collapsed="false">
      <c r="A41" s="8"/>
      <c r="B41" s="816" t="s">
        <v>1195</v>
      </c>
      <c r="C41" s="816"/>
      <c r="D41" s="816"/>
      <c r="E41" s="816"/>
      <c r="F41" s="461" t="s">
        <v>653</v>
      </c>
      <c r="G41" s="470" t="n">
        <f aca="false">SUM(G36:G40)</f>
        <v>10.44</v>
      </c>
      <c r="H41" s="8"/>
      <c r="I41" s="8"/>
      <c r="J41" s="567" t="n">
        <f aca="false">'2. RESUMO'!$G$37</f>
        <v>2733724.78</v>
      </c>
    </row>
    <row r="42" s="1" customFormat="true" ht="24" hidden="false" customHeight="true" outlineLevel="0" collapsed="false">
      <c r="A42" s="8"/>
      <c r="B42" s="723"/>
      <c r="C42" s="779"/>
      <c r="D42" s="723"/>
      <c r="E42" s="779"/>
      <c r="F42" s="723"/>
      <c r="G42" s="787"/>
      <c r="H42" s="8"/>
      <c r="I42" s="8"/>
      <c r="J42" s="567" t="n">
        <f aca="false">'2. RESUMO'!$G$37</f>
        <v>2733724.78</v>
      </c>
    </row>
    <row r="43" s="1" customFormat="true" ht="31.5" hidden="false" customHeight="false" outlineLevel="0" collapsed="false">
      <c r="A43" s="8"/>
      <c r="B43" s="823"/>
      <c r="C43" s="824" t="s">
        <v>1194</v>
      </c>
      <c r="D43" s="825"/>
      <c r="E43" s="826"/>
      <c r="F43" s="827" t="s">
        <v>451</v>
      </c>
      <c r="G43" s="828" t="s">
        <v>470</v>
      </c>
      <c r="H43" s="108" t="s">
        <v>978</v>
      </c>
      <c r="I43" s="8"/>
      <c r="J43" s="567" t="n">
        <f aca="false">'2. RESUMO'!$G$37</f>
        <v>2733724.78</v>
      </c>
    </row>
    <row r="44" s="1" customFormat="true" ht="31.5" hidden="false" customHeight="false" outlineLevel="0" collapsed="false">
      <c r="A44" s="8"/>
      <c r="B44" s="230" t="s">
        <v>904</v>
      </c>
      <c r="C44" s="253" t="s">
        <v>905</v>
      </c>
      <c r="D44" s="253" t="s">
        <v>906</v>
      </c>
      <c r="E44" s="504" t="s">
        <v>907</v>
      </c>
      <c r="F44" s="505" t="s">
        <v>908</v>
      </c>
      <c r="G44" s="506" t="s">
        <v>909</v>
      </c>
      <c r="H44" s="8"/>
      <c r="I44" s="8"/>
      <c r="J44" s="567" t="n">
        <f aca="false">'2. RESUMO'!$G$37</f>
        <v>2733724.78</v>
      </c>
    </row>
    <row r="45" s="1" customFormat="true" ht="15.75" hidden="false" customHeight="false" outlineLevel="0" collapsed="false">
      <c r="A45" s="8"/>
      <c r="B45" s="555" t="n">
        <v>43753</v>
      </c>
      <c r="C45" s="556" t="s">
        <v>1146</v>
      </c>
      <c r="D45" s="557" t="n">
        <v>4.89</v>
      </c>
      <c r="E45" s="819" t="s">
        <v>1147</v>
      </c>
      <c r="F45" s="559" t="s">
        <v>1148</v>
      </c>
      <c r="G45" s="560" t="s">
        <v>1149</v>
      </c>
      <c r="H45" s="783"/>
      <c r="I45" s="569"/>
      <c r="J45" s="567"/>
    </row>
    <row r="46" s="313" customFormat="true" ht="15.75" hidden="false" customHeight="false" outlineLevel="0" collapsed="false">
      <c r="A46" s="567"/>
      <c r="B46" s="507"/>
      <c r="C46" s="508"/>
      <c r="D46" s="546"/>
      <c r="E46" s="633"/>
      <c r="F46" s="829"/>
      <c r="G46" s="511"/>
      <c r="H46" s="783"/>
      <c r="I46" s="569"/>
      <c r="J46" s="567"/>
    </row>
    <row r="47" s="1" customFormat="true" ht="15.75" hidden="false" customHeight="false" outlineLevel="0" collapsed="false">
      <c r="A47" s="8"/>
      <c r="B47" s="507"/>
      <c r="C47" s="508"/>
      <c r="D47" s="546"/>
      <c r="E47" s="633"/>
      <c r="F47" s="829"/>
      <c r="G47" s="511"/>
      <c r="H47" s="783"/>
      <c r="I47" s="569" t="s">
        <v>1196</v>
      </c>
      <c r="J47" s="567" t="n">
        <f aca="false">'2. RESUMO'!$G$37</f>
        <v>2733724.78</v>
      </c>
    </row>
    <row r="48" s="1" customFormat="true" ht="16.5" hidden="false" customHeight="false" outlineLevel="0" collapsed="false">
      <c r="A48" s="8"/>
      <c r="B48" s="830"/>
      <c r="C48" s="831" t="s">
        <v>918</v>
      </c>
      <c r="D48" s="832" t="n">
        <f aca="false">IF(COUNT(D44:D46)=3,MEDIAN(D45:D46),SMALL(D45:D46,1))</f>
        <v>4.89</v>
      </c>
      <c r="E48" s="833"/>
      <c r="F48" s="834"/>
      <c r="G48" s="835"/>
      <c r="H48" s="783"/>
      <c r="I48" s="8"/>
      <c r="J48" s="567" t="n">
        <f aca="false">'2. RESUMO'!$G$37</f>
        <v>2733724.78</v>
      </c>
    </row>
    <row r="49" s="180" customFormat="true" ht="67.5" hidden="false" customHeight="true" outlineLevel="0" collapsed="false">
      <c r="A49" s="237"/>
      <c r="B49" s="519" t="s">
        <v>1193</v>
      </c>
      <c r="C49" s="519"/>
      <c r="D49" s="519"/>
      <c r="E49" s="519"/>
      <c r="F49" s="519"/>
      <c r="G49" s="519"/>
      <c r="H49" s="237"/>
      <c r="I49" s="237"/>
      <c r="J49" s="237"/>
    </row>
    <row r="50" s="180" customFormat="true" ht="15.75" hidden="false" customHeight="true" outlineLevel="0" collapsed="false">
      <c r="A50" s="237"/>
      <c r="B50" s="525"/>
      <c r="C50" s="525"/>
      <c r="D50" s="525"/>
      <c r="E50" s="525"/>
      <c r="F50" s="525"/>
      <c r="G50" s="525"/>
      <c r="H50" s="237"/>
      <c r="I50" s="237"/>
      <c r="J50" s="237"/>
    </row>
    <row r="51" s="313" customFormat="true" ht="20.25" hidden="false" customHeight="true" outlineLevel="0" collapsed="false">
      <c r="A51" s="567"/>
      <c r="B51" s="445" t="str">
        <f aca="false">IF(COUNT($H$16:H51)&lt;10,CONCATENATE("PMPG INC 00",COUNT($H$16:H51)),CONCATENATE("PMPG INC 0",COUNT($H$16:H51)))</f>
        <v>PMPG INC 003</v>
      </c>
      <c r="C51" s="446" t="str">
        <f aca="false">CONCATENATE("FORNECIMENTO E INSTALAÇÃO DE ",C54)</f>
        <v>FORNECIMENTO E INSTALAÇÃO DE BOTOEIRA PARA BOMBA (COM MARTELO) ILUMAC AM-B 2029 ACTUAL 53 </v>
      </c>
      <c r="D51" s="446"/>
      <c r="E51" s="446"/>
      <c r="F51" s="446"/>
      <c r="G51" s="447" t="s">
        <v>451</v>
      </c>
      <c r="H51" s="592" t="n">
        <f aca="false">G58</f>
        <v>66.41</v>
      </c>
      <c r="I51" s="569"/>
      <c r="J51" s="567" t="n">
        <f aca="false">'2. RESUMO'!$G$37</f>
        <v>2733724.78</v>
      </c>
    </row>
    <row r="52" s="313" customFormat="true" ht="31.5" hidden="false" customHeight="false" outlineLevel="0" collapsed="false">
      <c r="A52" s="567"/>
      <c r="B52" s="230" t="s">
        <v>875</v>
      </c>
      <c r="C52" s="449" t="s">
        <v>876</v>
      </c>
      <c r="D52" s="449" t="s">
        <v>451</v>
      </c>
      <c r="E52" s="449" t="s">
        <v>877</v>
      </c>
      <c r="F52" s="449" t="s">
        <v>878</v>
      </c>
      <c r="G52" s="450" t="s">
        <v>879</v>
      </c>
      <c r="H52" s="567"/>
      <c r="I52" s="569"/>
      <c r="J52" s="567" t="n">
        <f aca="false">'2. RESUMO'!$G$37</f>
        <v>2733724.78</v>
      </c>
    </row>
    <row r="53" s="313" customFormat="true" ht="15.95" hidden="false" customHeight="true" outlineLevel="0" collapsed="false">
      <c r="A53" s="567"/>
      <c r="B53" s="451" t="s">
        <v>884</v>
      </c>
      <c r="C53" s="451"/>
      <c r="D53" s="451"/>
      <c r="E53" s="451"/>
      <c r="F53" s="451"/>
      <c r="G53" s="451"/>
      <c r="H53" s="567"/>
      <c r="I53" s="569"/>
      <c r="J53" s="567" t="n">
        <f aca="false">'2. RESUMO'!$G$37</f>
        <v>2733724.78</v>
      </c>
    </row>
    <row r="54" s="313" customFormat="true" ht="30" hidden="false" customHeight="false" outlineLevel="0" collapsed="false">
      <c r="A54" s="567"/>
      <c r="B54" s="775" t="s">
        <v>901</v>
      </c>
      <c r="C54" s="814" t="str">
        <f aca="false">C60</f>
        <v>BOTOEIRA PARA BOMBA (COM MARTELO) ILUMAC AM-B 2029 ACTUAL 53 </v>
      </c>
      <c r="D54" s="90" t="s">
        <v>451</v>
      </c>
      <c r="E54" s="477" t="n">
        <v>1</v>
      </c>
      <c r="F54" s="477" t="n">
        <f aca="false">D65</f>
        <v>48.18</v>
      </c>
      <c r="G54" s="776" t="n">
        <f aca="false">TRUNC(F54*E54,2)</f>
        <v>48.18</v>
      </c>
      <c r="H54" s="567"/>
      <c r="I54" s="569"/>
      <c r="J54" s="567" t="n">
        <f aca="false">'2. RESUMO'!$G$37</f>
        <v>2733724.78</v>
      </c>
    </row>
    <row r="55" s="313" customFormat="true" ht="15.95" hidden="false" customHeight="true" outlineLevel="0" collapsed="false">
      <c r="A55" s="567"/>
      <c r="B55" s="451" t="s">
        <v>993</v>
      </c>
      <c r="C55" s="451"/>
      <c r="D55" s="451"/>
      <c r="E55" s="451"/>
      <c r="F55" s="451"/>
      <c r="G55" s="451"/>
      <c r="H55" s="567"/>
      <c r="I55" s="569"/>
      <c r="J55" s="567" t="n">
        <f aca="false">'2. RESUMO'!$G$37</f>
        <v>2733724.78</v>
      </c>
    </row>
    <row r="56" s="313" customFormat="true" ht="15.75" hidden="false" customHeight="false" outlineLevel="0" collapsed="false">
      <c r="A56" s="108" t="s">
        <v>872</v>
      </c>
      <c r="B56" s="452" t="n">
        <v>88264</v>
      </c>
      <c r="C56" s="91" t="str">
        <f aca="false">IF($A56="INSUMO",VLOOKUP($B56,'BANCO DE DADOS ABRIL INS'!$A:$D,2,0),VLOOKUP($B56,'BANCO DE DADOS ABRIL SERV'!$B:$E,2,0))</f>
        <v>ELETRICISTA COM ENCARGOS COMPLEMENTARES</v>
      </c>
      <c r="D56" s="90" t="str">
        <f aca="false">IF($A56="INSUMO",VLOOKUP($B56,'BANCO DE DADOS ABRIL INS'!$A:$D,3,0),VLOOKUP($B56,'BANCO DE DADOS ABRIL SERV'!$B:$E,3,0))</f>
        <v>H</v>
      </c>
      <c r="E56" s="454" t="n">
        <v>0.5</v>
      </c>
      <c r="F56" s="454" t="n">
        <f aca="false">IF($A56="INSUMO",VLOOKUP($B56,'BANCO DE DADOS ABRIL INS'!$A:$D,4,0),VLOOKUP($B56,'BANCO DE DADOS ABRIL SERV'!$B:$E,4,0))</f>
        <v>20.59</v>
      </c>
      <c r="G56" s="646" t="n">
        <f aca="false">TRUNC(F56*E56,2)</f>
        <v>10.29</v>
      </c>
      <c r="H56" s="836"/>
      <c r="I56" s="569"/>
      <c r="J56" s="567" t="n">
        <f aca="false">'2. RESUMO'!$G$37</f>
        <v>2733724.78</v>
      </c>
    </row>
    <row r="57" s="313" customFormat="true" ht="36.75" hidden="false" customHeight="true" outlineLevel="0" collapsed="false">
      <c r="A57" s="108" t="s">
        <v>872</v>
      </c>
      <c r="B57" s="456" t="n">
        <v>88247</v>
      </c>
      <c r="C57" s="83" t="str">
        <f aca="false">IF($A57="INSUMO",VLOOKUP($B57,'BANCO DE DADOS ABRIL INS'!$A:$D,2,0),VLOOKUP($B57,'BANCO DE DADOS ABRIL SERV'!$B:$E,2,0))</f>
        <v>AUXILIAR DE ELETRICISTA COM ENCARGOS COMPLEMENTARES</v>
      </c>
      <c r="D57" s="82" t="str">
        <f aca="false">IF($A57="INSUMO",VLOOKUP($B57,'BANCO DE DADOS ABRIL INS'!$A:$D,3,0),VLOOKUP($B57,'BANCO DE DADOS ABRIL SERV'!$B:$E,3,0))</f>
        <v>H</v>
      </c>
      <c r="E57" s="458" t="n">
        <v>0.5</v>
      </c>
      <c r="F57" s="458" t="n">
        <f aca="false">IF($A57="INSUMO",VLOOKUP($B57,'BANCO DE DADOS ABRIL INS'!$A:$D,4,0),VLOOKUP($B57,'BANCO DE DADOS ABRIL SERV'!$B:$E,4,0))</f>
        <v>15.89</v>
      </c>
      <c r="G57" s="649" t="n">
        <f aca="false">TRUNC(F57*E57,2)</f>
        <v>7.94</v>
      </c>
      <c r="H57" s="836"/>
      <c r="I57" s="569"/>
      <c r="J57" s="567" t="n">
        <f aca="false">'2. RESUMO'!$G$37</f>
        <v>2733724.78</v>
      </c>
    </row>
    <row r="58" s="376" customFormat="true" ht="20.25" hidden="false" customHeight="true" outlineLevel="0" collapsed="false">
      <c r="A58" s="567"/>
      <c r="B58" s="777" t="s">
        <v>1197</v>
      </c>
      <c r="C58" s="777"/>
      <c r="D58" s="777"/>
      <c r="E58" s="777"/>
      <c r="F58" s="461" t="s">
        <v>653</v>
      </c>
      <c r="G58" s="470" t="n">
        <f aca="false">SUM(G53:G57)</f>
        <v>66.41</v>
      </c>
      <c r="H58" s="567"/>
      <c r="I58" s="567"/>
      <c r="J58" s="567" t="n">
        <f aca="false">'2. RESUMO'!$G$37</f>
        <v>2733724.78</v>
      </c>
    </row>
    <row r="59" s="376" customFormat="true" ht="15" hidden="false" customHeight="false" outlineLevel="0" collapsed="false">
      <c r="A59" s="567"/>
      <c r="B59" s="685"/>
      <c r="C59" s="685"/>
      <c r="D59" s="685"/>
      <c r="E59" s="685"/>
      <c r="F59" s="120"/>
      <c r="G59" s="120"/>
      <c r="H59" s="567"/>
      <c r="I59" s="567"/>
      <c r="J59" s="567" t="n">
        <f aca="false">'2. RESUMO'!$G$37</f>
        <v>2733724.78</v>
      </c>
    </row>
    <row r="60" s="376" customFormat="true" ht="31.5" hidden="false" customHeight="false" outlineLevel="0" collapsed="false">
      <c r="A60" s="567"/>
      <c r="B60" s="497"/>
      <c r="C60" s="837" t="s">
        <v>1198</v>
      </c>
      <c r="D60" s="499"/>
      <c r="E60" s="500"/>
      <c r="F60" s="501" t="s">
        <v>451</v>
      </c>
      <c r="G60" s="818" t="s">
        <v>451</v>
      </c>
      <c r="H60" s="108" t="s">
        <v>978</v>
      </c>
      <c r="I60" s="567"/>
      <c r="J60" s="567" t="n">
        <f aca="false">'2. RESUMO'!$G$37</f>
        <v>2733724.78</v>
      </c>
    </row>
    <row r="61" s="376" customFormat="true" ht="31.5" hidden="false" customHeight="false" outlineLevel="0" collapsed="false">
      <c r="A61" s="567"/>
      <c r="B61" s="230" t="s">
        <v>904</v>
      </c>
      <c r="C61" s="253" t="s">
        <v>905</v>
      </c>
      <c r="D61" s="253" t="s">
        <v>906</v>
      </c>
      <c r="E61" s="504" t="s">
        <v>907</v>
      </c>
      <c r="F61" s="505" t="s">
        <v>908</v>
      </c>
      <c r="G61" s="506" t="s">
        <v>909</v>
      </c>
      <c r="H61" s="567"/>
      <c r="I61" s="567"/>
      <c r="J61" s="567" t="n">
        <f aca="false">'2. RESUMO'!$G$37</f>
        <v>2733724.78</v>
      </c>
    </row>
    <row r="62" s="1" customFormat="true" ht="15.75" hidden="false" customHeight="false" outlineLevel="0" collapsed="false">
      <c r="A62" s="8"/>
      <c r="B62" s="555" t="n">
        <v>43753</v>
      </c>
      <c r="C62" s="556" t="s">
        <v>1146</v>
      </c>
      <c r="D62" s="557" t="n">
        <v>48.18</v>
      </c>
      <c r="E62" s="819" t="s">
        <v>1147</v>
      </c>
      <c r="F62" s="559" t="s">
        <v>1148</v>
      </c>
      <c r="G62" s="560" t="s">
        <v>1149</v>
      </c>
      <c r="H62" s="783"/>
      <c r="I62" s="108"/>
      <c r="J62" s="567"/>
    </row>
    <row r="63" s="313" customFormat="true" ht="15.75" hidden="false" customHeight="false" outlineLevel="0" collapsed="false">
      <c r="A63" s="567"/>
      <c r="B63" s="507"/>
      <c r="C63" s="508"/>
      <c r="D63" s="546"/>
      <c r="E63" s="509"/>
      <c r="F63" s="634"/>
      <c r="G63" s="511"/>
      <c r="H63" s="783"/>
      <c r="I63" s="838"/>
      <c r="J63" s="567"/>
    </row>
    <row r="64" s="1" customFormat="true" ht="15.75" hidden="false" customHeight="false" outlineLevel="0" collapsed="false">
      <c r="A64" s="8"/>
      <c r="B64" s="555"/>
      <c r="C64" s="556"/>
      <c r="D64" s="557"/>
      <c r="E64" s="819"/>
      <c r="F64" s="559"/>
      <c r="G64" s="560"/>
      <c r="H64" s="783"/>
      <c r="I64" s="108"/>
      <c r="J64" s="567" t="n">
        <f aca="false">'2. RESUMO'!$G$37</f>
        <v>2733724.78</v>
      </c>
    </row>
    <row r="65" s="376" customFormat="true" ht="16.5" hidden="false" customHeight="false" outlineLevel="0" collapsed="false">
      <c r="A65" s="567"/>
      <c r="B65" s="513"/>
      <c r="C65" s="514" t="s">
        <v>918</v>
      </c>
      <c r="D65" s="515" t="n">
        <f aca="false">IF(COUNT(D61:D64)=3,MEDIAN(D62:D64),SMALL(D62:D64,1))</f>
        <v>48.18</v>
      </c>
      <c r="E65" s="516"/>
      <c r="F65" s="517"/>
      <c r="G65" s="518"/>
      <c r="H65" s="567"/>
      <c r="I65" s="567"/>
      <c r="J65" s="567" t="n">
        <f aca="false">'2. RESUMO'!$G$37</f>
        <v>2733724.78</v>
      </c>
    </row>
    <row r="66" s="376" customFormat="true" ht="66.75" hidden="false" customHeight="true" outlineLevel="0" collapsed="false">
      <c r="A66" s="567"/>
      <c r="B66" s="519" t="s">
        <v>1193</v>
      </c>
      <c r="C66" s="519"/>
      <c r="D66" s="519"/>
      <c r="E66" s="519"/>
      <c r="F66" s="519"/>
      <c r="G66" s="519"/>
      <c r="H66" s="567"/>
      <c r="I66" s="567"/>
      <c r="J66" s="567"/>
    </row>
    <row r="67" s="1" customFormat="true" ht="16.5" hidden="false" customHeight="false" outlineLevel="0" collapsed="false">
      <c r="A67" s="8"/>
      <c r="B67" s="785"/>
      <c r="C67" s="120"/>
      <c r="D67" s="120"/>
      <c r="E67" s="120"/>
      <c r="F67" s="120"/>
      <c r="G67" s="120"/>
      <c r="H67" s="8"/>
      <c r="I67" s="8"/>
      <c r="J67" s="567" t="n">
        <f aca="false">'2. RESUMO'!$G$37</f>
        <v>2733724.78</v>
      </c>
    </row>
    <row r="68" s="376" customFormat="true" ht="41.25" hidden="false" customHeight="true" outlineLevel="0" collapsed="false">
      <c r="A68" s="567"/>
      <c r="B68" s="445" t="str">
        <f aca="false">IF(COUNT($H$16:H68)&lt;10,CONCATENATE("PMPG INC 00",COUNT($H$16:H68)),CONCATENATE("PMPG INC 0",COUNT($H$16:H68)))</f>
        <v>PMPG INC 004</v>
      </c>
      <c r="C68" s="446" t="str">
        <f aca="false">CONCATENATE("FORNECIMENTO E INSTALAÇÃO DE ",C71)</f>
        <v>FORNECIMENTO E INSTALAÇÃO DE ACIONADOR MANUAL SUPERVISIONADO (COM MARTELO) ILUMAC AM-C 2021 ACTUAL 49</v>
      </c>
      <c r="D68" s="446"/>
      <c r="E68" s="446"/>
      <c r="F68" s="446"/>
      <c r="G68" s="447" t="s">
        <v>451</v>
      </c>
      <c r="H68" s="592" t="n">
        <f aca="false">G75</f>
        <v>63.55</v>
      </c>
      <c r="I68" s="569"/>
      <c r="J68" s="567" t="n">
        <f aca="false">'2. RESUMO'!$G$37</f>
        <v>2733724.78</v>
      </c>
    </row>
    <row r="69" s="376" customFormat="true" ht="31.5" hidden="false" customHeight="false" outlineLevel="0" collapsed="false">
      <c r="A69" s="567"/>
      <c r="B69" s="230" t="s">
        <v>875</v>
      </c>
      <c r="C69" s="449" t="s">
        <v>876</v>
      </c>
      <c r="D69" s="449" t="s">
        <v>451</v>
      </c>
      <c r="E69" s="449" t="s">
        <v>877</v>
      </c>
      <c r="F69" s="449" t="s">
        <v>878</v>
      </c>
      <c r="G69" s="450" t="s">
        <v>879</v>
      </c>
      <c r="H69" s="567"/>
      <c r="I69" s="569"/>
      <c r="J69" s="567" t="n">
        <f aca="false">'2. RESUMO'!$G$37</f>
        <v>2733724.78</v>
      </c>
    </row>
    <row r="70" s="376" customFormat="true" ht="15.95" hidden="false" customHeight="true" outlineLevel="0" collapsed="false">
      <c r="A70" s="567"/>
      <c r="B70" s="451" t="s">
        <v>884</v>
      </c>
      <c r="C70" s="451"/>
      <c r="D70" s="451"/>
      <c r="E70" s="451"/>
      <c r="F70" s="451"/>
      <c r="G70" s="451"/>
      <c r="H70" s="567"/>
      <c r="I70" s="569"/>
      <c r="J70" s="567" t="n">
        <f aca="false">'2. RESUMO'!$G$37</f>
        <v>2733724.78</v>
      </c>
    </row>
    <row r="71" s="376" customFormat="true" ht="30" hidden="false" customHeight="false" outlineLevel="0" collapsed="false">
      <c r="A71" s="567"/>
      <c r="B71" s="775" t="s">
        <v>901</v>
      </c>
      <c r="C71" s="814" t="str">
        <f aca="false">C77</f>
        <v>ACIONADOR MANUAL SUPERVISIONADO (COM MARTELO) ILUMAC AM-C 2021 ACTUAL 49</v>
      </c>
      <c r="D71" s="90" t="s">
        <v>451</v>
      </c>
      <c r="E71" s="477" t="n">
        <v>1</v>
      </c>
      <c r="F71" s="477" t="n">
        <f aca="false">D82</f>
        <v>45.32</v>
      </c>
      <c r="G71" s="776" t="n">
        <f aca="false">TRUNC(F71*E71,2)</f>
        <v>45.32</v>
      </c>
      <c r="H71" s="567"/>
      <c r="I71" s="569"/>
      <c r="J71" s="567" t="n">
        <f aca="false">'2. RESUMO'!$G$37</f>
        <v>2733724.78</v>
      </c>
    </row>
    <row r="72" s="376" customFormat="true" ht="15.95" hidden="false" customHeight="true" outlineLevel="0" collapsed="false">
      <c r="A72" s="567"/>
      <c r="B72" s="451" t="s">
        <v>993</v>
      </c>
      <c r="C72" s="451"/>
      <c r="D72" s="451"/>
      <c r="E72" s="451"/>
      <c r="F72" s="451"/>
      <c r="G72" s="451"/>
      <c r="H72" s="567"/>
      <c r="I72" s="569"/>
      <c r="J72" s="567" t="n">
        <f aca="false">'2. RESUMO'!$G$37</f>
        <v>2733724.78</v>
      </c>
    </row>
    <row r="73" s="376" customFormat="true" ht="15.75" hidden="false" customHeight="false" outlineLevel="0" collapsed="false">
      <c r="A73" s="108" t="s">
        <v>872</v>
      </c>
      <c r="B73" s="452" t="n">
        <v>88264</v>
      </c>
      <c r="C73" s="91" t="str">
        <f aca="false">IF($A73="INSUMO",VLOOKUP($B73,'BANCO DE DADOS ABRIL INS'!$A:$D,2,0),VLOOKUP($B73,'BANCO DE DADOS ABRIL SERV'!$B:$E,2,0))</f>
        <v>ELETRICISTA COM ENCARGOS COMPLEMENTARES</v>
      </c>
      <c r="D73" s="90" t="str">
        <f aca="false">IF($A73="INSUMO",VLOOKUP($B73,'BANCO DE DADOS ABRIL INS'!$A:$D,3,0),VLOOKUP($B73,'BANCO DE DADOS ABRIL SERV'!$B:$E,3,0))</f>
        <v>H</v>
      </c>
      <c r="E73" s="454" t="n">
        <v>0.5</v>
      </c>
      <c r="F73" s="454" t="n">
        <f aca="false">IF($A73="INSUMO",VLOOKUP($B73,'BANCO DE DADOS ABRIL INS'!$A:$D,4,0),VLOOKUP($B73,'BANCO DE DADOS ABRIL SERV'!$B:$E,4,0))</f>
        <v>20.59</v>
      </c>
      <c r="G73" s="646" t="n">
        <f aca="false">TRUNC(F73*E73,2)</f>
        <v>10.29</v>
      </c>
      <c r="H73" s="567"/>
      <c r="I73" s="569"/>
      <c r="J73" s="567" t="n">
        <f aca="false">'2. RESUMO'!$G$37</f>
        <v>2733724.78</v>
      </c>
    </row>
    <row r="74" s="376" customFormat="true" ht="15.75" hidden="false" customHeight="false" outlineLevel="0" collapsed="false">
      <c r="A74" s="108" t="s">
        <v>872</v>
      </c>
      <c r="B74" s="456" t="n">
        <v>88247</v>
      </c>
      <c r="C74" s="83" t="str">
        <f aca="false">IF($A74="INSUMO",VLOOKUP($B74,'BANCO DE DADOS ABRIL INS'!$A:$D,2,0),VLOOKUP($B74,'BANCO DE DADOS ABRIL SERV'!$B:$E,2,0))</f>
        <v>AUXILIAR DE ELETRICISTA COM ENCARGOS COMPLEMENTARES</v>
      </c>
      <c r="D74" s="82" t="str">
        <f aca="false">IF($A74="INSUMO",VLOOKUP($B74,'BANCO DE DADOS ABRIL INS'!$A:$D,3,0),VLOOKUP($B74,'BANCO DE DADOS ABRIL SERV'!$B:$E,3,0))</f>
        <v>H</v>
      </c>
      <c r="E74" s="458" t="n">
        <v>0.5</v>
      </c>
      <c r="F74" s="458" t="n">
        <f aca="false">IF($A74="INSUMO",VLOOKUP($B74,'BANCO DE DADOS ABRIL INS'!$A:$D,4,0),VLOOKUP($B74,'BANCO DE DADOS ABRIL SERV'!$B:$E,4,0))</f>
        <v>15.89</v>
      </c>
      <c r="G74" s="649" t="n">
        <f aca="false">TRUNC(F74*E74,2)</f>
        <v>7.94</v>
      </c>
      <c r="H74" s="567"/>
      <c r="I74" s="569"/>
      <c r="J74" s="567" t="n">
        <f aca="false">'2. RESUMO'!$G$37</f>
        <v>2733724.78</v>
      </c>
    </row>
    <row r="75" s="313" customFormat="true" ht="15.75" hidden="false" customHeight="true" outlineLevel="0" collapsed="false">
      <c r="A75" s="567"/>
      <c r="B75" s="777" t="s">
        <v>1197</v>
      </c>
      <c r="C75" s="777"/>
      <c r="D75" s="777"/>
      <c r="E75" s="777"/>
      <c r="F75" s="461" t="s">
        <v>653</v>
      </c>
      <c r="G75" s="470" t="n">
        <f aca="false">SUM(G70:G74)</f>
        <v>63.55</v>
      </c>
      <c r="H75" s="567"/>
      <c r="I75" s="569"/>
      <c r="J75" s="567" t="n">
        <f aca="false">'2. RESUMO'!$G$37</f>
        <v>2733724.78</v>
      </c>
    </row>
    <row r="76" s="313" customFormat="true" ht="15" hidden="false" customHeight="false" outlineLevel="0" collapsed="false">
      <c r="A76" s="567"/>
      <c r="B76" s="723"/>
      <c r="C76" s="723"/>
      <c r="D76" s="723"/>
      <c r="E76" s="723"/>
      <c r="F76" s="723"/>
      <c r="G76" s="723"/>
      <c r="H76" s="567"/>
      <c r="I76" s="569"/>
      <c r="J76" s="567" t="n">
        <f aca="false">'2. RESUMO'!$G$37</f>
        <v>2733724.78</v>
      </c>
    </row>
    <row r="77" s="313" customFormat="true" ht="31.5" hidden="false" customHeight="false" outlineLevel="0" collapsed="false">
      <c r="A77" s="567"/>
      <c r="B77" s="497"/>
      <c r="C77" s="837" t="s">
        <v>1199</v>
      </c>
      <c r="D77" s="499"/>
      <c r="E77" s="500"/>
      <c r="F77" s="501" t="s">
        <v>451</v>
      </c>
      <c r="G77" s="818" t="s">
        <v>451</v>
      </c>
      <c r="H77" s="108" t="s">
        <v>978</v>
      </c>
      <c r="I77" s="569"/>
      <c r="J77" s="567" t="n">
        <f aca="false">'2. RESUMO'!$G$37</f>
        <v>2733724.78</v>
      </c>
    </row>
    <row r="78" s="313" customFormat="true" ht="31.5" hidden="false" customHeight="false" outlineLevel="0" collapsed="false">
      <c r="A78" s="567"/>
      <c r="B78" s="230" t="s">
        <v>904</v>
      </c>
      <c r="C78" s="253" t="s">
        <v>905</v>
      </c>
      <c r="D78" s="253" t="s">
        <v>906</v>
      </c>
      <c r="E78" s="504" t="s">
        <v>907</v>
      </c>
      <c r="F78" s="505" t="s">
        <v>908</v>
      </c>
      <c r="G78" s="506" t="s">
        <v>909</v>
      </c>
      <c r="H78" s="567"/>
      <c r="I78" s="569"/>
      <c r="J78" s="567" t="n">
        <f aca="false">'2. RESUMO'!$G$37</f>
        <v>2733724.78</v>
      </c>
    </row>
    <row r="79" s="1" customFormat="true" ht="15.75" hidden="false" customHeight="false" outlineLevel="0" collapsed="false">
      <c r="A79" s="8"/>
      <c r="B79" s="555" t="n">
        <v>43753</v>
      </c>
      <c r="C79" s="556" t="s">
        <v>1146</v>
      </c>
      <c r="D79" s="557" t="n">
        <v>45.32</v>
      </c>
      <c r="E79" s="819" t="s">
        <v>1147</v>
      </c>
      <c r="F79" s="559" t="s">
        <v>1148</v>
      </c>
      <c r="G79" s="560" t="s">
        <v>1149</v>
      </c>
      <c r="H79" s="783"/>
      <c r="I79" s="108"/>
      <c r="J79" s="567"/>
    </row>
    <row r="80" s="313" customFormat="true" ht="15.75" hidden="false" customHeight="false" outlineLevel="0" collapsed="false">
      <c r="A80" s="567"/>
      <c r="B80" s="507" t="n">
        <v>43753</v>
      </c>
      <c r="C80" s="508" t="s">
        <v>1150</v>
      </c>
      <c r="D80" s="546" t="n">
        <v>54</v>
      </c>
      <c r="E80" s="633" t="s">
        <v>1151</v>
      </c>
      <c r="F80" s="512" t="s">
        <v>1152</v>
      </c>
      <c r="G80" s="511" t="s">
        <v>1153</v>
      </c>
      <c r="H80" s="783"/>
      <c r="I80" s="838"/>
      <c r="J80" s="567" t="n">
        <f aca="false">'2. RESUMO'!$G$37</f>
        <v>2733724.78</v>
      </c>
    </row>
    <row r="81" s="1" customFormat="true" ht="15.75" hidden="false" customHeight="false" outlineLevel="0" collapsed="false">
      <c r="A81" s="8"/>
      <c r="B81" s="507"/>
      <c r="C81" s="508"/>
      <c r="D81" s="546"/>
      <c r="E81" s="633"/>
      <c r="F81" s="512"/>
      <c r="G81" s="511"/>
      <c r="H81" s="783"/>
      <c r="I81" s="108"/>
      <c r="J81" s="567" t="n">
        <f aca="false">'2. RESUMO'!$G$37</f>
        <v>2733724.78</v>
      </c>
    </row>
    <row r="82" s="313" customFormat="true" ht="16.5" hidden="false" customHeight="false" outlineLevel="0" collapsed="false">
      <c r="A82" s="567"/>
      <c r="B82" s="513"/>
      <c r="C82" s="514" t="s">
        <v>918</v>
      </c>
      <c r="D82" s="515" t="n">
        <f aca="false">IF(COUNT(D78:D80)=3,MEDIAN(D79:D80),SMALL(D79:D80,1))</f>
        <v>45.32</v>
      </c>
      <c r="E82" s="516"/>
      <c r="F82" s="517"/>
      <c r="G82" s="518"/>
      <c r="H82" s="567"/>
      <c r="I82" s="569"/>
      <c r="J82" s="567" t="n">
        <f aca="false">'2. RESUMO'!$G$37</f>
        <v>2733724.78</v>
      </c>
    </row>
    <row r="83" s="313" customFormat="true" ht="66" hidden="false" customHeight="true" outlineLevel="0" collapsed="false">
      <c r="A83" s="567"/>
      <c r="B83" s="519" t="s">
        <v>1200</v>
      </c>
      <c r="C83" s="519"/>
      <c r="D83" s="519"/>
      <c r="E83" s="519"/>
      <c r="F83" s="519"/>
      <c r="G83" s="519"/>
      <c r="H83" s="567"/>
      <c r="I83" s="569"/>
      <c r="J83" s="567"/>
    </row>
    <row r="84" s="1" customFormat="true" ht="16.5" hidden="false" customHeight="false" outlineLevel="0" collapsed="false">
      <c r="A84" s="8"/>
      <c r="B84" s="785"/>
      <c r="C84" s="120"/>
      <c r="D84" s="120"/>
      <c r="E84" s="120"/>
      <c r="F84" s="120"/>
      <c r="G84" s="120"/>
      <c r="H84" s="8"/>
      <c r="I84" s="8"/>
      <c r="J84" s="567" t="n">
        <f aca="false">'2. RESUMO'!$G$37</f>
        <v>2733724.78</v>
      </c>
    </row>
    <row r="85" s="313" customFormat="true" ht="15.75" hidden="false" customHeight="false" outlineLevel="0" collapsed="false">
      <c r="A85" s="567"/>
      <c r="B85" s="445" t="str">
        <f aca="false">IF(COUNT($H$16:H85)&lt;10,CONCATENATE("PMPG INC 00",COUNT($H$16:H85)),CONCATENATE("PMPG INC 0",COUNT($H$16:H85)))</f>
        <v>PMPG INC 005</v>
      </c>
      <c r="C85" s="446" t="str">
        <f aca="false">CONCATENATE("FORNECIMENTO E INSTALAÇÃO DE ",C88)</f>
        <v>FORNECIMENTO E INSTALAÇÃO DE SIRENE ELETRONICA AUDIO-VISUAL BITONAL 24 V</v>
      </c>
      <c r="D85" s="446"/>
      <c r="E85" s="446"/>
      <c r="F85" s="446"/>
      <c r="G85" s="447" t="s">
        <v>451</v>
      </c>
      <c r="H85" s="592" t="n">
        <f aca="false">G92</f>
        <v>74.41</v>
      </c>
      <c r="I85" s="569"/>
      <c r="J85" s="567" t="n">
        <f aca="false">'2. RESUMO'!$G$37</f>
        <v>2733724.78</v>
      </c>
    </row>
    <row r="86" s="313" customFormat="true" ht="31.5" hidden="false" customHeight="false" outlineLevel="0" collapsed="false">
      <c r="A86" s="567"/>
      <c r="B86" s="230" t="s">
        <v>875</v>
      </c>
      <c r="C86" s="449" t="s">
        <v>876</v>
      </c>
      <c r="D86" s="449" t="s">
        <v>451</v>
      </c>
      <c r="E86" s="449" t="s">
        <v>877</v>
      </c>
      <c r="F86" s="449" t="s">
        <v>878</v>
      </c>
      <c r="G86" s="450" t="s">
        <v>879</v>
      </c>
      <c r="H86" s="567"/>
      <c r="I86" s="569"/>
      <c r="J86" s="567" t="n">
        <f aca="false">'2. RESUMO'!$G$37</f>
        <v>2733724.78</v>
      </c>
    </row>
    <row r="87" s="313" customFormat="true" ht="15.95" hidden="false" customHeight="true" outlineLevel="0" collapsed="false">
      <c r="A87" s="567"/>
      <c r="B87" s="451" t="s">
        <v>884</v>
      </c>
      <c r="C87" s="451"/>
      <c r="D87" s="451"/>
      <c r="E87" s="451"/>
      <c r="F87" s="451"/>
      <c r="G87" s="451"/>
      <c r="H87" s="567"/>
      <c r="I87" s="569"/>
      <c r="J87" s="567" t="n">
        <f aca="false">'2. RESUMO'!$G$37</f>
        <v>2733724.78</v>
      </c>
    </row>
    <row r="88" s="313" customFormat="true" ht="15" hidden="false" customHeight="false" outlineLevel="0" collapsed="false">
      <c r="A88" s="567"/>
      <c r="B88" s="775" t="s">
        <v>901</v>
      </c>
      <c r="C88" s="814" t="str">
        <f aca="false">C94</f>
        <v>SIRENE ELETRONICA AUDIO-VISUAL BITONAL 24 V</v>
      </c>
      <c r="D88" s="90" t="s">
        <v>451</v>
      </c>
      <c r="E88" s="477" t="n">
        <v>1</v>
      </c>
      <c r="F88" s="477" t="n">
        <f aca="false">D99</f>
        <v>48.84</v>
      </c>
      <c r="G88" s="776" t="n">
        <f aca="false">TRUNC(F88*E88,2)</f>
        <v>48.84</v>
      </c>
      <c r="H88" s="567"/>
      <c r="I88" s="569"/>
      <c r="J88" s="567" t="n">
        <f aca="false">'2. RESUMO'!$G$37</f>
        <v>2733724.78</v>
      </c>
    </row>
    <row r="89" s="313" customFormat="true" ht="15.95" hidden="false" customHeight="true" outlineLevel="0" collapsed="false">
      <c r="A89" s="567"/>
      <c r="B89" s="451" t="s">
        <v>993</v>
      </c>
      <c r="C89" s="451"/>
      <c r="D89" s="451"/>
      <c r="E89" s="451"/>
      <c r="F89" s="451"/>
      <c r="G89" s="451"/>
      <c r="H89" s="567"/>
      <c r="I89" s="569"/>
      <c r="J89" s="567" t="n">
        <f aca="false">'2. RESUMO'!$G$37</f>
        <v>2733724.78</v>
      </c>
    </row>
    <row r="90" s="313" customFormat="true" ht="15.75" hidden="false" customHeight="false" outlineLevel="0" collapsed="false">
      <c r="A90" s="108" t="s">
        <v>872</v>
      </c>
      <c r="B90" s="452" t="n">
        <v>88264</v>
      </c>
      <c r="C90" s="91" t="str">
        <f aca="false">IF($A90="INSUMO",VLOOKUP($B90,'BANCO DE DADOS ABRIL INS'!$A:$D,2,0),VLOOKUP($B90,'BANCO DE DADOS ABRIL SERV'!$B:$E,2,0))</f>
        <v>ELETRICISTA COM ENCARGOS COMPLEMENTARES</v>
      </c>
      <c r="D90" s="90" t="str">
        <f aca="false">IF($A90="INSUMO",VLOOKUP($B90,'BANCO DE DADOS ABRIL INS'!$A:$D,3,0),VLOOKUP($B90,'BANCO DE DADOS ABRIL SERV'!$B:$E,3,0))</f>
        <v>H</v>
      </c>
      <c r="E90" s="454" t="n">
        <v>0.7</v>
      </c>
      <c r="F90" s="454" t="n">
        <f aca="false">IF($A90="INSUMO",VLOOKUP($B90,'BANCO DE DADOS ABRIL INS'!$A:$D,4,0),VLOOKUP($B90,'BANCO DE DADOS ABRIL SERV'!$B:$E,4,0))</f>
        <v>20.59</v>
      </c>
      <c r="G90" s="646" t="n">
        <f aca="false">TRUNC(F90*E90,2)</f>
        <v>14.41</v>
      </c>
      <c r="H90" s="567"/>
      <c r="I90" s="569"/>
      <c r="J90" s="567" t="n">
        <f aca="false">'2. RESUMO'!$G$37</f>
        <v>2733724.78</v>
      </c>
    </row>
    <row r="91" s="313" customFormat="true" ht="15.75" hidden="false" customHeight="false" outlineLevel="0" collapsed="false">
      <c r="A91" s="108" t="s">
        <v>872</v>
      </c>
      <c r="B91" s="456" t="n">
        <v>88316</v>
      </c>
      <c r="C91" s="83" t="str">
        <f aca="false">IF($A91="INSUMO",VLOOKUP($B91,'BANCO DE DADOS ABRIL INS'!$A:$D,2,0),VLOOKUP($B91,'BANCO DE DADOS ABRIL SERV'!$B:$E,2,0))</f>
        <v>SERVENTE COM ENCARGOS COMPLEMENTARES</v>
      </c>
      <c r="D91" s="82" t="str">
        <f aca="false">IF($A91="INSUMO",VLOOKUP($B91,'BANCO DE DADOS ABRIL INS'!$A:$D,3,0),VLOOKUP($B91,'BANCO DE DADOS ABRIL SERV'!$B:$E,3,0))</f>
        <v>H</v>
      </c>
      <c r="E91" s="458" t="n">
        <v>0.7</v>
      </c>
      <c r="F91" s="458" t="n">
        <f aca="false">IF($A91="INSUMO",VLOOKUP($B91,'BANCO DE DADOS ABRIL INS'!$A:$D,4,0),VLOOKUP($B91,'BANCO DE DADOS ABRIL SERV'!$B:$E,4,0))</f>
        <v>15.95</v>
      </c>
      <c r="G91" s="649" t="n">
        <f aca="false">TRUNC(F91*E91,2)</f>
        <v>11.16</v>
      </c>
      <c r="H91" s="567"/>
      <c r="I91" s="569"/>
      <c r="J91" s="567" t="n">
        <f aca="false">'2. RESUMO'!$G$37</f>
        <v>2733724.78</v>
      </c>
    </row>
    <row r="92" s="313" customFormat="true" ht="15.75" hidden="false" customHeight="true" outlineLevel="0" collapsed="false">
      <c r="A92" s="567"/>
      <c r="B92" s="777" t="s">
        <v>1201</v>
      </c>
      <c r="C92" s="777"/>
      <c r="D92" s="777"/>
      <c r="E92" s="777"/>
      <c r="F92" s="461" t="s">
        <v>653</v>
      </c>
      <c r="G92" s="470" t="n">
        <f aca="false">SUM(G87:G91)</f>
        <v>74.41</v>
      </c>
      <c r="H92" s="567"/>
      <c r="I92" s="569"/>
      <c r="J92" s="567" t="n">
        <f aca="false">'2. RESUMO'!$G$37</f>
        <v>2733724.78</v>
      </c>
    </row>
    <row r="93" s="313" customFormat="true" ht="15" hidden="false" customHeight="false" outlineLevel="0" collapsed="false">
      <c r="A93" s="567"/>
      <c r="B93" s="472"/>
      <c r="C93" s="472"/>
      <c r="D93" s="472"/>
      <c r="E93" s="472"/>
      <c r="F93" s="4"/>
      <c r="G93" s="4"/>
      <c r="H93" s="567"/>
      <c r="I93" s="569"/>
      <c r="J93" s="567" t="n">
        <f aca="false">'2. RESUMO'!$G$37</f>
        <v>2733724.78</v>
      </c>
    </row>
    <row r="94" s="313" customFormat="true" ht="15.75" hidden="false" customHeight="false" outlineLevel="0" collapsed="false">
      <c r="A94" s="567"/>
      <c r="B94" s="497"/>
      <c r="C94" s="717" t="s">
        <v>1202</v>
      </c>
      <c r="D94" s="499"/>
      <c r="E94" s="500"/>
      <c r="F94" s="501" t="s">
        <v>451</v>
      </c>
      <c r="G94" s="818" t="s">
        <v>451</v>
      </c>
      <c r="H94" s="108" t="s">
        <v>978</v>
      </c>
      <c r="I94" s="569"/>
      <c r="J94" s="567" t="n">
        <f aca="false">'2. RESUMO'!$G$37</f>
        <v>2733724.78</v>
      </c>
    </row>
    <row r="95" s="313" customFormat="true" ht="31.5" hidden="false" customHeight="false" outlineLevel="0" collapsed="false">
      <c r="A95" s="567"/>
      <c r="B95" s="230" t="s">
        <v>904</v>
      </c>
      <c r="C95" s="253" t="s">
        <v>905</v>
      </c>
      <c r="D95" s="253" t="s">
        <v>906</v>
      </c>
      <c r="E95" s="504" t="s">
        <v>907</v>
      </c>
      <c r="F95" s="505" t="s">
        <v>908</v>
      </c>
      <c r="G95" s="506" t="s">
        <v>909</v>
      </c>
      <c r="H95" s="567"/>
      <c r="I95" s="569"/>
      <c r="J95" s="567" t="n">
        <f aca="false">'2. RESUMO'!$G$37</f>
        <v>2733724.78</v>
      </c>
    </row>
    <row r="96" s="1" customFormat="true" ht="15.75" hidden="false" customHeight="false" outlineLevel="0" collapsed="false">
      <c r="A96" s="8"/>
      <c r="B96" s="555" t="n">
        <v>43753</v>
      </c>
      <c r="C96" s="556" t="s">
        <v>1146</v>
      </c>
      <c r="D96" s="557" t="n">
        <v>48.84</v>
      </c>
      <c r="E96" s="819" t="s">
        <v>1147</v>
      </c>
      <c r="F96" s="559" t="s">
        <v>1148</v>
      </c>
      <c r="G96" s="560" t="s">
        <v>1149</v>
      </c>
      <c r="H96" s="783"/>
      <c r="I96" s="108"/>
      <c r="J96" s="567"/>
    </row>
    <row r="97" s="313" customFormat="true" ht="15.75" hidden="false" customHeight="false" outlineLevel="0" collapsed="false">
      <c r="A97" s="567"/>
      <c r="B97" s="507"/>
      <c r="C97" s="508"/>
      <c r="D97" s="546"/>
      <c r="E97" s="509"/>
      <c r="F97" s="634"/>
      <c r="G97" s="511"/>
      <c r="H97" s="783"/>
      <c r="I97" s="569"/>
      <c r="J97" s="567"/>
    </row>
    <row r="98" s="313" customFormat="true" ht="15.75" hidden="false" customHeight="false" outlineLevel="0" collapsed="false">
      <c r="A98" s="567"/>
      <c r="B98" s="555"/>
      <c r="C98" s="556"/>
      <c r="D98" s="557"/>
      <c r="E98" s="819"/>
      <c r="F98" s="559"/>
      <c r="G98" s="560"/>
      <c r="H98" s="783"/>
      <c r="I98" s="569"/>
      <c r="J98" s="567" t="n">
        <f aca="false">'2. RESUMO'!$G$37</f>
        <v>2733724.78</v>
      </c>
    </row>
    <row r="99" s="313" customFormat="true" ht="16.5" hidden="false" customHeight="false" outlineLevel="0" collapsed="false">
      <c r="A99" s="567"/>
      <c r="B99" s="513"/>
      <c r="C99" s="514" t="s">
        <v>918</v>
      </c>
      <c r="D99" s="515" t="n">
        <f aca="false">IF(COUNT(D95:D98)=3,MEDIAN(D96:D98),SMALL(D96:D98,1))</f>
        <v>48.84</v>
      </c>
      <c r="E99" s="516"/>
      <c r="F99" s="517"/>
      <c r="G99" s="518"/>
      <c r="H99" s="567"/>
      <c r="I99" s="569"/>
      <c r="J99" s="567" t="n">
        <f aca="false">'2. RESUMO'!$G$37</f>
        <v>2733724.78</v>
      </c>
    </row>
    <row r="100" s="313" customFormat="true" ht="69.75" hidden="false" customHeight="true" outlineLevel="0" collapsed="false">
      <c r="A100" s="567"/>
      <c r="B100" s="519" t="s">
        <v>1193</v>
      </c>
      <c r="C100" s="519"/>
      <c r="D100" s="519"/>
      <c r="E100" s="519"/>
      <c r="F100" s="519"/>
      <c r="G100" s="519"/>
      <c r="H100" s="567"/>
      <c r="I100" s="569"/>
      <c r="J100" s="567"/>
    </row>
    <row r="101" s="1" customFormat="true" ht="16.5" hidden="false" customHeight="false" outlineLevel="0" collapsed="false">
      <c r="A101" s="8"/>
      <c r="B101" s="785"/>
      <c r="C101" s="120"/>
      <c r="D101" s="120"/>
      <c r="E101" s="120"/>
      <c r="F101" s="120"/>
      <c r="G101" s="120"/>
      <c r="H101" s="8"/>
      <c r="I101" s="8"/>
      <c r="J101" s="567" t="n">
        <f aca="false">'2. RESUMO'!$G$37</f>
        <v>2733724.78</v>
      </c>
    </row>
    <row r="102" s="313" customFormat="true" ht="45" hidden="false" customHeight="true" outlineLevel="0" collapsed="false">
      <c r="A102" s="567"/>
      <c r="B102" s="445" t="str">
        <f aca="false">IF(COUNT($H$16:H102)&lt;10,CONCATENATE("PMPG INC 00",COUNT($H$16:H102)),CONCATENATE("PMPG INC 0",COUNT($H$16:H102)))</f>
        <v>PMPG INC 006</v>
      </c>
      <c r="C102" s="446" t="str">
        <f aca="false">CONCATENATE("FORNECIMENTO E INSTALAÇÃO DE ",C105)</f>
        <v>FORNECIMENTO E INSTALAÇÃO DE PLACA DE SINALIZACAO DE SEGURANCA CONTRA INCENDIO, FOTOLUMINESCENTE, RETANGULAR, *13 X 26* CM, EM PVC *2* MM ANTI-CHAMAS (SIMBOLOS, CORES E PICTOGRAMAS CONFORME NBR 13434)</v>
      </c>
      <c r="D102" s="446"/>
      <c r="E102" s="446"/>
      <c r="F102" s="446"/>
      <c r="G102" s="447" t="s">
        <v>451</v>
      </c>
      <c r="H102" s="592" t="n">
        <f aca="false">G108</f>
        <v>15.09</v>
      </c>
      <c r="I102" s="569"/>
      <c r="J102" s="567" t="n">
        <f aca="false">'2. RESUMO'!$G$37</f>
        <v>2733724.78</v>
      </c>
    </row>
    <row r="103" s="313" customFormat="true" ht="31.5" hidden="false" customHeight="false" outlineLevel="0" collapsed="false">
      <c r="A103" s="567"/>
      <c r="B103" s="230" t="s">
        <v>875</v>
      </c>
      <c r="C103" s="449" t="s">
        <v>876</v>
      </c>
      <c r="D103" s="449" t="s">
        <v>451</v>
      </c>
      <c r="E103" s="449" t="s">
        <v>877</v>
      </c>
      <c r="F103" s="449" t="s">
        <v>878</v>
      </c>
      <c r="G103" s="450" t="s">
        <v>879</v>
      </c>
      <c r="H103" s="567"/>
      <c r="I103" s="569"/>
      <c r="J103" s="567" t="n">
        <f aca="false">'2. RESUMO'!$G$37</f>
        <v>2733724.78</v>
      </c>
    </row>
    <row r="104" s="313" customFormat="true" ht="15.95" hidden="false" customHeight="true" outlineLevel="0" collapsed="false">
      <c r="A104" s="567"/>
      <c r="B104" s="451" t="s">
        <v>884</v>
      </c>
      <c r="C104" s="451"/>
      <c r="D104" s="451"/>
      <c r="E104" s="451"/>
      <c r="F104" s="451"/>
      <c r="G104" s="451"/>
      <c r="H104" s="567"/>
      <c r="I104" s="569"/>
      <c r="J104" s="567" t="n">
        <f aca="false">'2. RESUMO'!$G$37</f>
        <v>2733724.78</v>
      </c>
    </row>
    <row r="105" s="313" customFormat="true" ht="60" hidden="false" customHeight="false" outlineLevel="0" collapsed="false">
      <c r="A105" s="97" t="s">
        <v>871</v>
      </c>
      <c r="B105" s="452" t="n">
        <v>37539</v>
      </c>
      <c r="C105" s="91" t="str">
        <f aca="false">IF($A105="INSUMO",VLOOKUP($B105,'BANCO DE DADOS ABRIL INS'!$A:$D,2,0),VLOOKUP($B105,'BANCO DE DADOS ABRIL SERV'!$B:$E,2,0))</f>
        <v>PLACA DE SINALIZACAO DE SEGURANCA CONTRA INCENDIO, FOTOLUMINESCENTE, RETANGULAR, *13 X 26* CM, EM PVC *2* MM ANTI-CHAMAS (SIMBOLOS, CORES E PICTOGRAMAS CONFORME NBR 13434)</v>
      </c>
      <c r="D105" s="90" t="str">
        <f aca="false">IF($A105="INSUMO",VLOOKUP($B105,'BANCO DE DADOS ABRIL INS'!$A:$D,3,0),VLOOKUP($B105,'BANCO DE DADOS ABRIL SERV'!$B:$E,3,0))</f>
        <v>UN</v>
      </c>
      <c r="E105" s="477" t="n">
        <v>1</v>
      </c>
      <c r="F105" s="477" t="n">
        <f aca="false">IF($A105="INSUMO",VLOOKUP($B105,'BANCO DE DADOS ABRIL INS'!$A:$D,4,0),VLOOKUP($B105,'BANCO DE DADOS ABRIL SERV'!$B:$E,4,0))</f>
        <v>11.9</v>
      </c>
      <c r="G105" s="776" t="n">
        <f aca="false">TRUNC(F105*E105,2)</f>
        <v>11.9</v>
      </c>
      <c r="H105" s="567"/>
      <c r="I105" s="569"/>
      <c r="J105" s="567" t="n">
        <f aca="false">'2. RESUMO'!$G$37</f>
        <v>2733724.78</v>
      </c>
    </row>
    <row r="106" s="313" customFormat="true" ht="15.95" hidden="false" customHeight="true" outlineLevel="0" collapsed="false">
      <c r="A106" s="567"/>
      <c r="B106" s="451" t="s">
        <v>993</v>
      </c>
      <c r="C106" s="451"/>
      <c r="D106" s="451"/>
      <c r="E106" s="451"/>
      <c r="F106" s="451"/>
      <c r="G106" s="451"/>
      <c r="H106" s="567"/>
      <c r="I106" s="569"/>
      <c r="J106" s="567" t="n">
        <f aca="false">'2. RESUMO'!$G$37</f>
        <v>2733724.78</v>
      </c>
    </row>
    <row r="107" s="313" customFormat="true" ht="15.75" hidden="false" customHeight="false" outlineLevel="0" collapsed="false">
      <c r="A107" s="108" t="s">
        <v>872</v>
      </c>
      <c r="B107" s="456" t="n">
        <v>88316</v>
      </c>
      <c r="C107" s="83" t="str">
        <f aca="false">IF($A107="INSUMO",VLOOKUP($B107,'BANCO DE DADOS ABRIL INS'!$A:$D,2,0),VLOOKUP($B107,'BANCO DE DADOS ABRIL SERV'!$B:$E,2,0))</f>
        <v>SERVENTE COM ENCARGOS COMPLEMENTARES</v>
      </c>
      <c r="D107" s="82" t="str">
        <f aca="false">IF($A107="INSUMO",VLOOKUP($B107,'BANCO DE DADOS ABRIL INS'!$A:$D,3,0),VLOOKUP($B107,'BANCO DE DADOS ABRIL SERV'!$B:$E,3,0))</f>
        <v>H</v>
      </c>
      <c r="E107" s="458" t="n">
        <v>0.2</v>
      </c>
      <c r="F107" s="458" t="n">
        <f aca="false">IF($A107="INSUMO",VLOOKUP($B107,'BANCO DE DADOS ABRIL INS'!$A:$D,4,0),VLOOKUP($B107,'BANCO DE DADOS ABRIL SERV'!$B:$E,4,0))</f>
        <v>15.95</v>
      </c>
      <c r="G107" s="649" t="n">
        <f aca="false">TRUNC(F107*E107,2)</f>
        <v>3.19</v>
      </c>
      <c r="H107" s="567"/>
      <c r="I107" s="569"/>
      <c r="J107" s="567" t="n">
        <f aca="false">'2. RESUMO'!$G$37</f>
        <v>2733724.78</v>
      </c>
    </row>
    <row r="108" s="313" customFormat="true" ht="15.75" hidden="false" customHeight="true" outlineLevel="0" collapsed="false">
      <c r="A108" s="567"/>
      <c r="B108" s="777" t="s">
        <v>1203</v>
      </c>
      <c r="C108" s="777"/>
      <c r="D108" s="777"/>
      <c r="E108" s="777"/>
      <c r="F108" s="461" t="s">
        <v>653</v>
      </c>
      <c r="G108" s="470" t="n">
        <f aca="false">SUM(G104:G107)</f>
        <v>15.09</v>
      </c>
      <c r="H108" s="567"/>
      <c r="I108" s="569"/>
      <c r="J108" s="567" t="n">
        <f aca="false">'2. RESUMO'!$G$37</f>
        <v>2733724.78</v>
      </c>
    </row>
    <row r="109" s="313" customFormat="true" ht="15" hidden="false" customHeight="false" outlineLevel="0" collapsed="false">
      <c r="A109" s="567"/>
      <c r="B109" s="472"/>
      <c r="C109" s="472"/>
      <c r="D109" s="472"/>
      <c r="E109" s="472"/>
      <c r="F109" s="4"/>
      <c r="G109" s="4"/>
      <c r="H109" s="567"/>
      <c r="I109" s="569"/>
      <c r="J109" s="567" t="n">
        <f aca="false">'2. RESUMO'!$G$37</f>
        <v>2733724.78</v>
      </c>
    </row>
    <row r="110" s="313" customFormat="true" ht="15.75" hidden="false" customHeight="false" outlineLevel="0" collapsed="false">
      <c r="A110" s="567"/>
      <c r="B110" s="445" t="str">
        <f aca="false">IF(COUNT($H$16:H110)&lt;10,CONCATENATE("PMPG INC 00",COUNT($H$16:H110)),CONCATENATE("PMPG INC 0",COUNT($H$16:H110)))</f>
        <v>PMPG INC 007</v>
      </c>
      <c r="C110" s="446" t="str">
        <f aca="false">CONCATENATE("FORNECIMENTO E INSTALAÇÃO DE ",C113)</f>
        <v>FORNECIMENTO E INSTALAÇÃO DE INC BATERIA SELADA P/ CENTRAL DE ALARME E DETECÇÃO 12V/1,3A</v>
      </c>
      <c r="D110" s="446"/>
      <c r="E110" s="446"/>
      <c r="F110" s="446"/>
      <c r="G110" s="447" t="s">
        <v>451</v>
      </c>
      <c r="H110" s="592" t="n">
        <f aca="false">G116</f>
        <v>63.11</v>
      </c>
      <c r="I110" s="569"/>
      <c r="J110" s="567" t="n">
        <f aca="false">'2. RESUMO'!$G$37</f>
        <v>2733724.78</v>
      </c>
    </row>
    <row r="111" s="313" customFormat="true" ht="31.5" hidden="false" customHeight="false" outlineLevel="0" collapsed="false">
      <c r="A111" s="567"/>
      <c r="B111" s="230" t="s">
        <v>875</v>
      </c>
      <c r="C111" s="449" t="s">
        <v>876</v>
      </c>
      <c r="D111" s="449" t="s">
        <v>451</v>
      </c>
      <c r="E111" s="449" t="s">
        <v>877</v>
      </c>
      <c r="F111" s="449" t="s">
        <v>878</v>
      </c>
      <c r="G111" s="450" t="s">
        <v>879</v>
      </c>
      <c r="H111" s="567"/>
      <c r="I111" s="569"/>
      <c r="J111" s="567" t="n">
        <f aca="false">'2. RESUMO'!$G$37</f>
        <v>2733724.78</v>
      </c>
    </row>
    <row r="112" s="313" customFormat="true" ht="15.95" hidden="false" customHeight="true" outlineLevel="0" collapsed="false">
      <c r="A112" s="567"/>
      <c r="B112" s="451" t="s">
        <v>884</v>
      </c>
      <c r="C112" s="451"/>
      <c r="D112" s="451"/>
      <c r="E112" s="451"/>
      <c r="F112" s="451"/>
      <c r="G112" s="451"/>
      <c r="H112" s="567"/>
      <c r="I112" s="569"/>
      <c r="J112" s="567" t="n">
        <f aca="false">'2. RESUMO'!$G$37</f>
        <v>2733724.78</v>
      </c>
    </row>
    <row r="113" s="313" customFormat="true" ht="30" hidden="false" customHeight="false" outlineLevel="0" collapsed="false">
      <c r="A113" s="567"/>
      <c r="B113" s="775" t="s">
        <v>901</v>
      </c>
      <c r="C113" s="839" t="s">
        <v>1204</v>
      </c>
      <c r="D113" s="90" t="s">
        <v>451</v>
      </c>
      <c r="E113" s="477" t="n">
        <v>1</v>
      </c>
      <c r="F113" s="477" t="n">
        <f aca="false">D123</f>
        <v>59</v>
      </c>
      <c r="G113" s="776" t="n">
        <f aca="false">TRUNC(F113*E113,2)</f>
        <v>59</v>
      </c>
      <c r="H113" s="567"/>
      <c r="I113" s="569"/>
      <c r="J113" s="567" t="n">
        <f aca="false">'2. RESUMO'!$G$37</f>
        <v>2733724.78</v>
      </c>
    </row>
    <row r="114" s="313" customFormat="true" ht="15.95" hidden="false" customHeight="true" outlineLevel="0" collapsed="false">
      <c r="A114" s="567"/>
      <c r="B114" s="451" t="s">
        <v>993</v>
      </c>
      <c r="C114" s="451"/>
      <c r="D114" s="451"/>
      <c r="E114" s="451"/>
      <c r="F114" s="451"/>
      <c r="G114" s="451"/>
      <c r="H114" s="567"/>
      <c r="I114" s="569"/>
      <c r="J114" s="567" t="n">
        <f aca="false">'2. RESUMO'!$G$37</f>
        <v>2733724.78</v>
      </c>
    </row>
    <row r="115" s="313" customFormat="true" ht="15.75" hidden="false" customHeight="false" outlineLevel="0" collapsed="false">
      <c r="A115" s="108" t="s">
        <v>872</v>
      </c>
      <c r="B115" s="456" t="n">
        <v>88264</v>
      </c>
      <c r="C115" s="83" t="str">
        <f aca="false">IF($A115="INSUMO",VLOOKUP($B115,'BANCO DE DADOS ABRIL INS'!$A:$D,2,0),VLOOKUP($B115,'BANCO DE DADOS ABRIL SERV'!$B:$E,2,0))</f>
        <v>ELETRICISTA COM ENCARGOS COMPLEMENTARES</v>
      </c>
      <c r="D115" s="82" t="str">
        <f aca="false">IF($A115="INSUMO",VLOOKUP($B115,'BANCO DE DADOS ABRIL INS'!$A:$D,3,0),VLOOKUP($B115,'BANCO DE DADOS ABRIL SERV'!$B:$E,3,0))</f>
        <v>H</v>
      </c>
      <c r="E115" s="458" t="n">
        <v>0.2</v>
      </c>
      <c r="F115" s="458" t="n">
        <f aca="false">IF($A115="INSUMO",VLOOKUP($B115,'BANCO DE DADOS ABRIL INS'!$A:$D,4,0),VLOOKUP($B115,'BANCO DE DADOS ABRIL SERV'!$B:$E,4,0))</f>
        <v>20.59</v>
      </c>
      <c r="G115" s="649" t="n">
        <f aca="false">TRUNC(F115*E115,2)</f>
        <v>4.11</v>
      </c>
      <c r="H115" s="567"/>
      <c r="I115" s="569"/>
      <c r="J115" s="567" t="n">
        <f aca="false">'2. RESUMO'!$G$37</f>
        <v>2733724.78</v>
      </c>
    </row>
    <row r="116" s="313" customFormat="true" ht="15.75" hidden="false" customHeight="true" outlineLevel="0" collapsed="false">
      <c r="A116" s="567"/>
      <c r="B116" s="472" t="s">
        <v>1205</v>
      </c>
      <c r="C116" s="472"/>
      <c r="D116" s="472"/>
      <c r="E116" s="472"/>
      <c r="F116" s="461" t="s">
        <v>653</v>
      </c>
      <c r="G116" s="470" t="n">
        <f aca="false">SUM(G112:G115)</f>
        <v>63.11</v>
      </c>
      <c r="H116" s="567"/>
      <c r="I116" s="569"/>
      <c r="J116" s="567" t="n">
        <f aca="false">'2. RESUMO'!$G$37</f>
        <v>2733724.78</v>
      </c>
    </row>
    <row r="117" s="313" customFormat="true" ht="15" hidden="false" customHeight="false" outlineLevel="0" collapsed="false">
      <c r="A117" s="567"/>
      <c r="B117" s="685"/>
      <c r="C117" s="685"/>
      <c r="D117" s="685"/>
      <c r="E117" s="685"/>
      <c r="F117" s="685"/>
      <c r="G117" s="685"/>
      <c r="H117" s="567"/>
      <c r="I117" s="569"/>
      <c r="J117" s="567" t="n">
        <f aca="false">'2. RESUMO'!$G$37</f>
        <v>2733724.78</v>
      </c>
    </row>
    <row r="118" s="313" customFormat="true" ht="31.5" hidden="false" customHeight="false" outlineLevel="0" collapsed="false">
      <c r="A118" s="567"/>
      <c r="B118" s="497"/>
      <c r="C118" s="610" t="s">
        <v>1206</v>
      </c>
      <c r="D118" s="499"/>
      <c r="E118" s="500"/>
      <c r="F118" s="501" t="s">
        <v>451</v>
      </c>
      <c r="G118" s="818" t="s">
        <v>451</v>
      </c>
      <c r="H118" s="615" t="s">
        <v>1145</v>
      </c>
      <c r="I118" s="569"/>
      <c r="J118" s="567" t="n">
        <f aca="false">'2. RESUMO'!$G$37</f>
        <v>2733724.78</v>
      </c>
    </row>
    <row r="119" s="313" customFormat="true" ht="31.5" hidden="false" customHeight="false" outlineLevel="0" collapsed="false">
      <c r="A119" s="567"/>
      <c r="B119" s="230" t="s">
        <v>904</v>
      </c>
      <c r="C119" s="253" t="s">
        <v>905</v>
      </c>
      <c r="D119" s="253" t="s">
        <v>906</v>
      </c>
      <c r="E119" s="504" t="s">
        <v>907</v>
      </c>
      <c r="F119" s="505" t="s">
        <v>908</v>
      </c>
      <c r="G119" s="506" t="s">
        <v>909</v>
      </c>
      <c r="H119" s="567"/>
      <c r="I119" s="569"/>
      <c r="J119" s="567" t="n">
        <f aca="false">'2. RESUMO'!$G$37</f>
        <v>2733724.78</v>
      </c>
    </row>
    <row r="120" s="1" customFormat="true" ht="15.75" hidden="false" customHeight="false" outlineLevel="0" collapsed="false">
      <c r="A120" s="8"/>
      <c r="B120" s="555" t="n">
        <v>43753</v>
      </c>
      <c r="C120" s="556" t="s">
        <v>1146</v>
      </c>
      <c r="D120" s="557" t="n">
        <v>59</v>
      </c>
      <c r="E120" s="819" t="s">
        <v>1147</v>
      </c>
      <c r="F120" s="559" t="s">
        <v>1148</v>
      </c>
      <c r="G120" s="560" t="s">
        <v>1149</v>
      </c>
      <c r="H120" s="783"/>
      <c r="I120" s="108"/>
      <c r="J120" s="567" t="n">
        <f aca="false">'2. RESUMO'!$G$37</f>
        <v>2733724.78</v>
      </c>
    </row>
    <row r="121" s="313" customFormat="true" ht="15.75" hidden="false" customHeight="false" outlineLevel="0" collapsed="false">
      <c r="A121" s="567"/>
      <c r="B121" s="507" t="n">
        <v>43753</v>
      </c>
      <c r="C121" s="508" t="s">
        <v>1150</v>
      </c>
      <c r="D121" s="546" t="n">
        <v>90.38</v>
      </c>
      <c r="E121" s="633" t="s">
        <v>1151</v>
      </c>
      <c r="F121" s="512" t="s">
        <v>1152</v>
      </c>
      <c r="G121" s="511" t="s">
        <v>1153</v>
      </c>
      <c r="H121" s="783"/>
      <c r="I121" s="569"/>
      <c r="J121" s="567" t="n">
        <f aca="false">'2. RESUMO'!$G$37</f>
        <v>2733724.78</v>
      </c>
    </row>
    <row r="122" s="313" customFormat="true" ht="15.75" hidden="false" customHeight="false" outlineLevel="0" collapsed="false">
      <c r="A122" s="567"/>
      <c r="B122" s="507"/>
      <c r="C122" s="508"/>
      <c r="D122" s="546"/>
      <c r="E122" s="509"/>
      <c r="F122" s="512"/>
      <c r="G122" s="511"/>
      <c r="H122" s="783"/>
      <c r="I122" s="569"/>
      <c r="J122" s="567" t="n">
        <f aca="false">'2. RESUMO'!$G$37</f>
        <v>2733724.78</v>
      </c>
    </row>
    <row r="123" s="313" customFormat="true" ht="16.5" hidden="false" customHeight="false" outlineLevel="0" collapsed="false">
      <c r="A123" s="567"/>
      <c r="B123" s="513"/>
      <c r="C123" s="514" t="s">
        <v>918</v>
      </c>
      <c r="D123" s="515" t="n">
        <f aca="false">IF(COUNT(D119:D122)=3,MEDIAN(D120:D122),SMALL(D120:D122,1))</f>
        <v>59</v>
      </c>
      <c r="E123" s="516"/>
      <c r="F123" s="517"/>
      <c r="G123" s="518"/>
      <c r="H123" s="567"/>
      <c r="I123" s="569"/>
      <c r="J123" s="567" t="n">
        <f aca="false">'2. RESUMO'!$G$37</f>
        <v>2733724.78</v>
      </c>
    </row>
    <row r="124" s="180" customFormat="true" ht="69" hidden="false" customHeight="true" outlineLevel="0" collapsed="false">
      <c r="A124" s="237"/>
      <c r="B124" s="519" t="s">
        <v>1200</v>
      </c>
      <c r="C124" s="519"/>
      <c r="D124" s="519"/>
      <c r="E124" s="519"/>
      <c r="F124" s="519"/>
      <c r="G124" s="519"/>
      <c r="H124" s="237"/>
      <c r="I124" s="237"/>
      <c r="J124" s="237"/>
    </row>
    <row r="125" s="180" customFormat="true" ht="15.75" hidden="false" customHeight="false" outlineLevel="0" collapsed="false">
      <c r="A125" s="237"/>
      <c r="B125" s="432"/>
      <c r="C125" s="432"/>
      <c r="D125" s="432"/>
      <c r="E125" s="432"/>
      <c r="F125" s="432"/>
      <c r="G125" s="432"/>
      <c r="H125" s="237"/>
      <c r="I125" s="237"/>
      <c r="J125" s="237"/>
    </row>
    <row r="126" s="313" customFormat="true" ht="57.75" hidden="false" customHeight="true" outlineLevel="0" collapsed="false">
      <c r="A126" s="567"/>
      <c r="B126" s="445" t="str">
        <f aca="false">IF(COUNT($H$16:H126)&lt;10,CONCATENATE("PMPG INC 00",COUNT($H$16:H126)),CONCATENATE("PMPG INC 0",COUNT($H$16:H126)))</f>
        <v>PMPG INC 008</v>
      </c>
      <c r="C126" s="446" t="str">
        <f aca="false">CONCATENATE("FORNECIMENTO E INSTALAÇÃO DE ",C129)</f>
        <v>FORNECIMENTO E INSTALAÇÃO DE PLACA DE SINALIZACAO DE SEGURANCA CONTRA INCENDIO, FOTOLUMINESCENTE, QUADRADA, *14 X 14* CM, EM PVC *2* MM ANTI-CHAMAS (SIMBOLOS, CORES E PICTOGRAMAS CONFORME NBR 13434)</v>
      </c>
      <c r="D126" s="446"/>
      <c r="E126" s="446"/>
      <c r="F126" s="446"/>
      <c r="G126" s="447" t="s">
        <v>451</v>
      </c>
      <c r="H126" s="592" t="n">
        <f aca="false">G132</f>
        <v>10.3</v>
      </c>
      <c r="I126" s="569"/>
      <c r="J126" s="567" t="n">
        <f aca="false">'2. RESUMO'!$G$37</f>
        <v>2733724.78</v>
      </c>
    </row>
    <row r="127" s="313" customFormat="true" ht="31.5" hidden="false" customHeight="false" outlineLevel="0" collapsed="false">
      <c r="A127" s="567"/>
      <c r="B127" s="230" t="s">
        <v>875</v>
      </c>
      <c r="C127" s="449" t="s">
        <v>876</v>
      </c>
      <c r="D127" s="449" t="s">
        <v>451</v>
      </c>
      <c r="E127" s="449" t="s">
        <v>877</v>
      </c>
      <c r="F127" s="449" t="s">
        <v>878</v>
      </c>
      <c r="G127" s="450" t="s">
        <v>879</v>
      </c>
      <c r="H127" s="567"/>
      <c r="I127" s="569"/>
      <c r="J127" s="567" t="n">
        <f aca="false">'2. RESUMO'!$G$37</f>
        <v>2733724.78</v>
      </c>
    </row>
    <row r="128" s="313" customFormat="true" ht="15.95" hidden="false" customHeight="true" outlineLevel="0" collapsed="false">
      <c r="A128" s="567"/>
      <c r="B128" s="451" t="s">
        <v>884</v>
      </c>
      <c r="C128" s="451"/>
      <c r="D128" s="451"/>
      <c r="E128" s="451"/>
      <c r="F128" s="451"/>
      <c r="G128" s="451"/>
      <c r="H128" s="567"/>
      <c r="I128" s="569"/>
      <c r="J128" s="567" t="n">
        <f aca="false">'2. RESUMO'!$G$37</f>
        <v>2733724.78</v>
      </c>
    </row>
    <row r="129" s="313" customFormat="true" ht="60" hidden="false" customHeight="false" outlineLevel="0" collapsed="false">
      <c r="A129" s="615" t="s">
        <v>871</v>
      </c>
      <c r="B129" s="452" t="n">
        <v>37557</v>
      </c>
      <c r="C129" s="814" t="str">
        <f aca="false">IF($A129="INSUMO",VLOOKUP($B129,'BANCO DE DADOS ABRIL INS'!$A:$D,2,0),VLOOKUP($B129,'BANCO DE DADOS ABRIL SERV'!$B:$E,2,0))</f>
        <v>PLACA DE SINALIZACAO DE SEGURANCA CONTRA INCENDIO, FOTOLUMINESCENTE, QUADRADA, *14 X 14* CM, EM PVC *2* MM ANTI-CHAMAS (SIMBOLOS, CORES E PICTOGRAMAS CONFORME NBR 13434)</v>
      </c>
      <c r="D129" s="90" t="str">
        <f aca="false">IF($A129="INSUMO",VLOOKUP($B129,'BANCO DE DADOS ABRIL INS'!$A:$D,3,0),VLOOKUP($B129,'BANCO DE DADOS ABRIL SERV'!$B:$E,3,0))</f>
        <v>UN</v>
      </c>
      <c r="E129" s="477" t="n">
        <v>1</v>
      </c>
      <c r="F129" s="477" t="n">
        <f aca="false">IF($A129="INSUMO",VLOOKUP($B129,'BANCO DE DADOS ABRIL INS'!$A:$D,4,0),VLOOKUP($B129,'BANCO DE DADOS ABRIL SERV'!$B:$E,4,0))</f>
        <v>7.11</v>
      </c>
      <c r="G129" s="776" t="n">
        <f aca="false">TRUNC(F129*E129,2)</f>
        <v>7.11</v>
      </c>
      <c r="H129" s="567"/>
      <c r="I129" s="569"/>
      <c r="J129" s="567" t="n">
        <f aca="false">'2. RESUMO'!$G$37</f>
        <v>2733724.78</v>
      </c>
    </row>
    <row r="130" s="313" customFormat="true" ht="15.95" hidden="false" customHeight="true" outlineLevel="0" collapsed="false">
      <c r="A130" s="567"/>
      <c r="B130" s="451" t="s">
        <v>993</v>
      </c>
      <c r="C130" s="451"/>
      <c r="D130" s="451"/>
      <c r="E130" s="451"/>
      <c r="F130" s="451"/>
      <c r="G130" s="451"/>
      <c r="H130" s="567"/>
      <c r="I130" s="569"/>
      <c r="J130" s="567" t="n">
        <f aca="false">'2. RESUMO'!$G$37</f>
        <v>2733724.78</v>
      </c>
    </row>
    <row r="131" s="313" customFormat="true" ht="15.75" hidden="false" customHeight="false" outlineLevel="0" collapsed="false">
      <c r="A131" s="108" t="s">
        <v>872</v>
      </c>
      <c r="B131" s="456" t="n">
        <v>88316</v>
      </c>
      <c r="C131" s="83" t="str">
        <f aca="false">IF($A131="INSUMO",VLOOKUP($B131,'BANCO DE DADOS ABRIL INS'!$A:$D,2,0),VLOOKUP($B131,'BANCO DE DADOS ABRIL SERV'!$B:$E,2,0))</f>
        <v>SERVENTE COM ENCARGOS COMPLEMENTARES</v>
      </c>
      <c r="D131" s="82" t="str">
        <f aca="false">IF($A131="INSUMO",VLOOKUP($B131,'BANCO DE DADOS ABRIL INS'!$A:$D,3,0),VLOOKUP($B131,'BANCO DE DADOS ABRIL SERV'!$B:$E,3,0))</f>
        <v>H</v>
      </c>
      <c r="E131" s="458" t="n">
        <v>0.2</v>
      </c>
      <c r="F131" s="458" t="n">
        <f aca="false">IF($A131="INSUMO",VLOOKUP($B131,'BANCO DE DADOS ABRIL INS'!$A:$D,4,0),VLOOKUP($B131,'BANCO DE DADOS ABRIL SERV'!$B:$E,4,0))</f>
        <v>15.95</v>
      </c>
      <c r="G131" s="649" t="n">
        <f aca="false">TRUNC(F131*E131,2)</f>
        <v>3.19</v>
      </c>
      <c r="H131" s="567"/>
      <c r="I131" s="569"/>
      <c r="J131" s="567" t="n">
        <f aca="false">'2. RESUMO'!$G$37</f>
        <v>2733724.78</v>
      </c>
    </row>
    <row r="132" s="313" customFormat="true" ht="15.75" hidden="false" customHeight="true" outlineLevel="0" collapsed="false">
      <c r="A132" s="567"/>
      <c r="B132" s="537" t="s">
        <v>1203</v>
      </c>
      <c r="C132" s="537"/>
      <c r="D132" s="537"/>
      <c r="E132" s="537"/>
      <c r="F132" s="461" t="s">
        <v>653</v>
      </c>
      <c r="G132" s="470" t="n">
        <f aca="false">SUM(G128:G131)</f>
        <v>10.3</v>
      </c>
      <c r="H132" s="567"/>
      <c r="I132" s="569"/>
      <c r="J132" s="567" t="n">
        <f aca="false">'2. RESUMO'!$G$37</f>
        <v>2733724.78</v>
      </c>
    </row>
    <row r="133" s="313" customFormat="true" ht="15" hidden="false" customHeight="false" outlineLevel="0" collapsed="false">
      <c r="A133" s="567"/>
      <c r="B133" s="463"/>
      <c r="C133" s="463"/>
      <c r="D133" s="463"/>
      <c r="E133" s="463"/>
      <c r="F133" s="463"/>
      <c r="G133" s="463"/>
      <c r="H133" s="567"/>
      <c r="I133" s="569"/>
      <c r="J133" s="567" t="n">
        <f aca="false">'2. RESUMO'!$G$37</f>
        <v>2733724.78</v>
      </c>
    </row>
    <row r="134" customFormat="false" ht="37.5" hidden="false" customHeight="true" outlineLevel="0" collapsed="false">
      <c r="A134" s="567"/>
      <c r="B134" s="445" t="str">
        <f aca="false">IF(COUNT($H$16:H134)&lt;10,CONCATENATE("PMPG INC 00",COUNT($H$16:H134)),CONCATENATE("PMPG INC 0",COUNT($H$16:H134)))</f>
        <v>PMPG INC 009</v>
      </c>
      <c r="C134" s="446" t="s">
        <v>1207</v>
      </c>
      <c r="D134" s="446"/>
      <c r="E134" s="446"/>
      <c r="F134" s="446"/>
      <c r="G134" s="447" t="s">
        <v>451</v>
      </c>
      <c r="H134" s="799" t="n">
        <f aca="false">G143</f>
        <v>144.76</v>
      </c>
      <c r="J134" s="567" t="n">
        <f aca="false">'2. RESUMO'!$G$37</f>
        <v>2733724.78</v>
      </c>
    </row>
    <row r="135" customFormat="false" ht="31.5" hidden="false" customHeight="false" outlineLevel="0" collapsed="false">
      <c r="A135" s="567"/>
      <c r="B135" s="230" t="s">
        <v>875</v>
      </c>
      <c r="C135" s="449" t="s">
        <v>876</v>
      </c>
      <c r="D135" s="449" t="s">
        <v>451</v>
      </c>
      <c r="E135" s="449" t="s">
        <v>877</v>
      </c>
      <c r="F135" s="449" t="s">
        <v>878</v>
      </c>
      <c r="G135" s="450" t="s">
        <v>879</v>
      </c>
      <c r="J135" s="567" t="n">
        <f aca="false">'2. RESUMO'!$G$37</f>
        <v>2733724.78</v>
      </c>
    </row>
    <row r="136" customFormat="false" ht="15.95" hidden="false" customHeight="true" outlineLevel="0" collapsed="false">
      <c r="A136" s="567"/>
      <c r="B136" s="451" t="s">
        <v>884</v>
      </c>
      <c r="C136" s="451"/>
      <c r="D136" s="451"/>
      <c r="E136" s="451"/>
      <c r="F136" s="451"/>
      <c r="G136" s="451"/>
      <c r="J136" s="567" t="n">
        <f aca="false">'2. RESUMO'!$G$37</f>
        <v>2733724.78</v>
      </c>
    </row>
    <row r="137" customFormat="false" ht="45" hidden="false" customHeight="false" outlineLevel="0" collapsed="false">
      <c r="A137" s="615" t="s">
        <v>871</v>
      </c>
      <c r="B137" s="682" t="n">
        <v>20973</v>
      </c>
      <c r="C137" s="91" t="str">
        <f aca="false">IF($A137="INSUMO",VLOOKUP($B137,'BANCO DE DADOS ABRIL INS'!$A:$D,2,0),VLOOKUP($B137,'BANCO DE DADOS ABRIL SERV'!$B:$E,2,0))</f>
        <v>UNIAO TIPO STORZ, COM EMPATACAO INTERNA TIPO ANEL DE EXPANSAO, ENGATE RAPIDO 1 1/2", PARA MANGUEIRA DE COMBATE A INCENDIO PREDIAL</v>
      </c>
      <c r="D137" s="90" t="str">
        <f aca="false">IF($A137="INSUMO",VLOOKUP($B137,'BANCO DE DADOS ABRIL INS'!$A:$D,3,0),VLOOKUP($B137,'BANCO DE DADOS ABRIL SERV'!$B:$E,3,0))</f>
        <v>UN</v>
      </c>
      <c r="E137" s="792" t="n">
        <v>1</v>
      </c>
      <c r="F137" s="454" t="n">
        <f aca="false">IF($A137="INSUMO",VLOOKUP($B137,'BANCO DE DADOS ABRIL INS'!$A:$D,4,0),VLOOKUP($B137,'BANCO DE DADOS ABRIL SERV'!$B:$E,4,0))</f>
        <v>62.46</v>
      </c>
      <c r="G137" s="776" t="n">
        <f aca="false">TRUNC(F137*E137,2)</f>
        <v>62.46</v>
      </c>
      <c r="J137" s="567"/>
    </row>
    <row r="138" customFormat="false" ht="15.75" hidden="false" customHeight="false" outlineLevel="0" collapsed="false">
      <c r="A138" s="615" t="s">
        <v>871</v>
      </c>
      <c r="B138" s="682" t="n">
        <v>3146</v>
      </c>
      <c r="C138" s="91" t="str">
        <f aca="false">IF($A138="INSUMO",VLOOKUP($B138,'BANCO DE DADOS ABRIL INS'!$A:$D,2,0),VLOOKUP($B138,'BANCO DE DADOS ABRIL SERV'!$B:$E,2,0))</f>
        <v>FITA VEDA ROSCA EM ROLOS DE 18 MM X 10 M (L X C)</v>
      </c>
      <c r="D138" s="90" t="str">
        <f aca="false">IF($A138="INSUMO",VLOOKUP($B138,'BANCO DE DADOS ABRIL INS'!$A:$D,3,0),VLOOKUP($B138,'BANCO DE DADOS ABRIL SERV'!$B:$E,3,0))</f>
        <v>UN</v>
      </c>
      <c r="E138" s="792" t="n">
        <v>0.282</v>
      </c>
      <c r="F138" s="454" t="n">
        <f aca="false">IF($A138="INSUMO",VLOOKUP($B138,'BANCO DE DADOS ABRIL INS'!$A:$D,4,0),VLOOKUP($B138,'BANCO DE DADOS ABRIL SERV'!$B:$E,4,0))</f>
        <v>4.15</v>
      </c>
      <c r="G138" s="776" t="n">
        <f aca="false">TRUNC(F138*E138,2)</f>
        <v>1.17</v>
      </c>
      <c r="J138" s="567"/>
    </row>
    <row r="139" customFormat="false" ht="30" hidden="false" customHeight="false" outlineLevel="0" collapsed="false">
      <c r="A139" s="615" t="s">
        <v>871</v>
      </c>
      <c r="B139" s="452" t="n">
        <v>20964</v>
      </c>
      <c r="C139" s="91" t="str">
        <f aca="false">IF($A139="INSUMO",VLOOKUP($B139,'BANCO DE DADOS ABRIL INS'!$A:$D,2,0),VLOOKUP($B139,'BANCO DE DADOS ABRIL SERV'!$B:$E,2,0))</f>
        <v>TAMPAO COM CORRENTE, EM LATAO, ENGATE RAPIDO 1 1/2", PARA INSTALACAO PREDIAL DE COMBATE A INCENDIO</v>
      </c>
      <c r="D139" s="90" t="str">
        <f aca="false">IF($A139="INSUMO",VLOOKUP($B139,'BANCO DE DADOS ABRIL INS'!$A:$D,3,0),VLOOKUP($B139,'BANCO DE DADOS ABRIL SERV'!$B:$E,3,0))</f>
        <v>UN</v>
      </c>
      <c r="E139" s="792" t="n">
        <v>1</v>
      </c>
      <c r="F139" s="454" t="n">
        <f aca="false">IF($A139="INSUMO",VLOOKUP($B139,'BANCO DE DADOS ABRIL INS'!$A:$D,4,0),VLOOKUP($B139,'BANCO DE DADOS ABRIL SERV'!$B:$E,4,0))</f>
        <v>39.82</v>
      </c>
      <c r="G139" s="776" t="n">
        <f aca="false">TRUNC(F139*E139,2)</f>
        <v>39.82</v>
      </c>
      <c r="J139" s="567" t="n">
        <f aca="false">'2. RESUMO'!$G$37</f>
        <v>2733724.78</v>
      </c>
    </row>
    <row r="140" customFormat="false" ht="15" hidden="false" customHeight="true" outlineLevel="0" collapsed="false">
      <c r="A140" s="567"/>
      <c r="B140" s="451" t="s">
        <v>993</v>
      </c>
      <c r="C140" s="451"/>
      <c r="D140" s="451"/>
      <c r="E140" s="451"/>
      <c r="F140" s="451"/>
      <c r="G140" s="451"/>
      <c r="J140" s="567" t="n">
        <f aca="false">'2. RESUMO'!$G$37</f>
        <v>2733724.78</v>
      </c>
    </row>
    <row r="141" customFormat="false" ht="30" hidden="false" customHeight="false" outlineLevel="0" collapsed="false">
      <c r="A141" s="108" t="s">
        <v>872</v>
      </c>
      <c r="B141" s="452" t="n">
        <v>88267</v>
      </c>
      <c r="C141" s="91" t="str">
        <f aca="false">IF($A141="INSUMO",VLOOKUP($B141,'BANCO DE DADOS ABRIL INS'!$A:$D,2,0),VLOOKUP($B141,'BANCO DE DADOS ABRIL SERV'!$B:$E,2,0))</f>
        <v>ENCANADOR OU BOMBEIRO HIDRÁULICO COM ENCARGOS COMPLEMENTARES</v>
      </c>
      <c r="D141" s="90" t="str">
        <f aca="false">IF($A141="INSUMO",VLOOKUP($B141,'BANCO DE DADOS ABRIL INS'!$A:$D,3,0),VLOOKUP($B141,'BANCO DE DADOS ABRIL SERV'!$B:$E,3,0))</f>
        <v>H</v>
      </c>
      <c r="E141" s="800" t="n">
        <v>1.15</v>
      </c>
      <c r="F141" s="454" t="n">
        <f aca="false">IF($A141="INSUMO",VLOOKUP($B141,'BANCO DE DADOS ABRIL INS'!$A:$D,4,0),VLOOKUP($B141,'BANCO DE DADOS ABRIL SERV'!$B:$E,4,0))</f>
        <v>19.98</v>
      </c>
      <c r="G141" s="646" t="n">
        <f aca="false">TRUNC(F141*E141,2)</f>
        <v>22.97</v>
      </c>
      <c r="J141" s="567" t="n">
        <f aca="false">'2. RESUMO'!$G$37</f>
        <v>2733724.78</v>
      </c>
    </row>
    <row r="142" customFormat="false" ht="15.75" hidden="false" customHeight="false" outlineLevel="0" collapsed="false">
      <c r="A142" s="108" t="s">
        <v>872</v>
      </c>
      <c r="B142" s="456" t="n">
        <v>88316</v>
      </c>
      <c r="C142" s="83" t="str">
        <f aca="false">IF($A142="INSUMO",VLOOKUP($B142,'BANCO DE DADOS ABRIL INS'!$A:$D,2,0),VLOOKUP($B142,'BANCO DE DADOS ABRIL SERV'!$B:$E,2,0))</f>
        <v>SERVENTE COM ENCARGOS COMPLEMENTARES</v>
      </c>
      <c r="D142" s="82" t="str">
        <f aca="false">IF($A142="INSUMO",VLOOKUP($B142,'BANCO DE DADOS ABRIL INS'!$A:$D,3,0),VLOOKUP($B142,'BANCO DE DADOS ABRIL SERV'!$B:$E,3,0))</f>
        <v>H</v>
      </c>
      <c r="E142" s="840" t="n">
        <v>1.15</v>
      </c>
      <c r="F142" s="458" t="n">
        <f aca="false">IF($A142="INSUMO",VLOOKUP($B142,'BANCO DE DADOS ABRIL INS'!$A:$D,4,0),VLOOKUP($B142,'BANCO DE DADOS ABRIL SERV'!$B:$E,4,0))</f>
        <v>15.95</v>
      </c>
      <c r="G142" s="649" t="n">
        <f aca="false">TRUNC(F142*E142,2)</f>
        <v>18.34</v>
      </c>
      <c r="J142" s="567" t="n">
        <f aca="false">'2. RESUMO'!$G$37</f>
        <v>2733724.78</v>
      </c>
    </row>
    <row r="143" customFormat="false" ht="20.25" hidden="false" customHeight="true" outlineLevel="0" collapsed="false">
      <c r="A143" s="567"/>
      <c r="B143" s="723" t="s">
        <v>1208</v>
      </c>
      <c r="C143" s="723"/>
      <c r="D143" s="723"/>
      <c r="E143" s="723"/>
      <c r="F143" s="461" t="s">
        <v>653</v>
      </c>
      <c r="G143" s="470" t="n">
        <f aca="false">SUM(G136:G142)</f>
        <v>144.76</v>
      </c>
      <c r="J143" s="567" t="n">
        <f aca="false">'2. RESUMO'!$G$37</f>
        <v>2733724.78</v>
      </c>
    </row>
    <row r="145" customFormat="false" ht="37.5" hidden="false" customHeight="true" outlineLevel="0" collapsed="false">
      <c r="A145" s="567"/>
      <c r="B145" s="445" t="str">
        <f aca="false">IF(COUNT($H$16:H145)&lt;10,CONCATENATE("PMPG INC 00",COUNT($H$16:H145)),CONCATENATE("PMPG INC 0",COUNT($H$16:H145)))</f>
        <v>PMPG INC 010</v>
      </c>
      <c r="C145" s="446" t="s">
        <v>453</v>
      </c>
      <c r="D145" s="446"/>
      <c r="E145" s="446"/>
      <c r="F145" s="446"/>
      <c r="G145" s="447" t="s">
        <v>451</v>
      </c>
      <c r="H145" s="799" t="n">
        <f aca="false">G152</f>
        <v>80.43</v>
      </c>
      <c r="J145" s="567" t="n">
        <f aca="false">'2. RESUMO'!$G$37</f>
        <v>2733724.78</v>
      </c>
    </row>
    <row r="146" customFormat="false" ht="31.5" hidden="false" customHeight="false" outlineLevel="0" collapsed="false">
      <c r="A146" s="567"/>
      <c r="B146" s="230" t="s">
        <v>875</v>
      </c>
      <c r="C146" s="449" t="s">
        <v>876</v>
      </c>
      <c r="D146" s="449" t="s">
        <v>451</v>
      </c>
      <c r="E146" s="449" t="s">
        <v>877</v>
      </c>
      <c r="F146" s="449" t="s">
        <v>878</v>
      </c>
      <c r="G146" s="450" t="s">
        <v>879</v>
      </c>
      <c r="J146" s="567" t="n">
        <f aca="false">'2. RESUMO'!$G$37</f>
        <v>2733724.78</v>
      </c>
    </row>
    <row r="147" customFormat="false" ht="15.95" hidden="false" customHeight="true" outlineLevel="0" collapsed="false">
      <c r="A147" s="567"/>
      <c r="B147" s="451" t="s">
        <v>884</v>
      </c>
      <c r="C147" s="451"/>
      <c r="D147" s="451"/>
      <c r="E147" s="451"/>
      <c r="F147" s="451"/>
      <c r="G147" s="451"/>
      <c r="J147" s="567" t="n">
        <f aca="false">'2. RESUMO'!$G$37</f>
        <v>2733724.78</v>
      </c>
    </row>
    <row r="148" customFormat="false" ht="45" hidden="false" customHeight="false" outlineLevel="0" collapsed="false">
      <c r="A148" s="615" t="s">
        <v>871</v>
      </c>
      <c r="B148" s="452" t="n">
        <v>20966</v>
      </c>
      <c r="C148" s="91" t="str">
        <f aca="false">IF($A148="INSUMO",VLOOKUP($B148,'BANCO DE DADOS ABRIL INS'!$A:$D,2,0),VLOOKUP($B148,'BANCO DE DADOS ABRIL SERV'!$B:$E,2,0))</f>
        <v>ESGUICHO TIPO JATO SOLIDO, EM LATAO, ENGATE RAPIDO 1 1/2" X 19 MM, PARA MANGUEIRA EM INSTALACAO PREDIAL COMBATE A INCENDIO</v>
      </c>
      <c r="D148" s="90" t="str">
        <f aca="false">IF($A148="INSUMO",VLOOKUP($B148,'BANCO DE DADOS ABRIL INS'!$A:$D,3,0),VLOOKUP($B148,'BANCO DE DADOS ABRIL SERV'!$B:$E,3,0))</f>
        <v>UN</v>
      </c>
      <c r="E148" s="792" t="n">
        <v>1</v>
      </c>
      <c r="F148" s="454" t="n">
        <f aca="false">IF($A148="INSUMO",VLOOKUP($B148,'BANCO DE DADOS ABRIL INS'!$A:$D,4,0),VLOOKUP($B148,'BANCO DE DADOS ABRIL SERV'!$B:$E,4,0))</f>
        <v>39.73</v>
      </c>
      <c r="G148" s="776" t="n">
        <f aca="false">TRUNC(F148*E148,2)</f>
        <v>39.73</v>
      </c>
      <c r="J148" s="567" t="n">
        <f aca="false">'2. RESUMO'!$G$37</f>
        <v>2733724.78</v>
      </c>
    </row>
    <row r="149" customFormat="false" ht="15" hidden="false" customHeight="true" outlineLevel="0" collapsed="false">
      <c r="A149" s="567"/>
      <c r="B149" s="451" t="s">
        <v>993</v>
      </c>
      <c r="C149" s="451"/>
      <c r="D149" s="451"/>
      <c r="E149" s="451"/>
      <c r="F149" s="451"/>
      <c r="G149" s="451"/>
      <c r="J149" s="567" t="n">
        <f aca="false">'2. RESUMO'!$G$37</f>
        <v>2733724.78</v>
      </c>
    </row>
    <row r="150" customFormat="false" ht="30" hidden="false" customHeight="false" outlineLevel="0" collapsed="false">
      <c r="A150" s="108" t="s">
        <v>872</v>
      </c>
      <c r="B150" s="452" t="n">
        <v>88267</v>
      </c>
      <c r="C150" s="91" t="str">
        <f aca="false">IF($A150="INSUMO",VLOOKUP($B150,'BANCO DE DADOS ABRIL INS'!$A:$D,2,0),VLOOKUP($B150,'BANCO DE DADOS ABRIL SERV'!$B:$E,2,0))</f>
        <v>ENCANADOR OU BOMBEIRO HIDRÁULICO COM ENCARGOS COMPLEMENTARES</v>
      </c>
      <c r="D150" s="90" t="str">
        <f aca="false">IF($A150="INSUMO",VLOOKUP($B150,'BANCO DE DADOS ABRIL INS'!$A:$D,3,0),VLOOKUP($B150,'BANCO DE DADOS ABRIL SERV'!$B:$E,3,0))</f>
        <v>H</v>
      </c>
      <c r="E150" s="800" t="n">
        <v>1.15</v>
      </c>
      <c r="F150" s="454" t="n">
        <f aca="false">IF($A150="INSUMO",VLOOKUP($B150,'BANCO DE DADOS ABRIL INS'!$A:$D,4,0),VLOOKUP($B150,'BANCO DE DADOS ABRIL SERV'!$B:$E,4,0))</f>
        <v>19.98</v>
      </c>
      <c r="G150" s="646" t="n">
        <f aca="false">TRUNC(F150*E150,2)</f>
        <v>22.97</v>
      </c>
      <c r="J150" s="567" t="n">
        <f aca="false">'2. RESUMO'!$G$37</f>
        <v>2733724.78</v>
      </c>
    </row>
    <row r="151" customFormat="false" ht="30" hidden="false" customHeight="false" outlineLevel="0" collapsed="false">
      <c r="A151" s="108" t="s">
        <v>872</v>
      </c>
      <c r="B151" s="456" t="n">
        <v>88248</v>
      </c>
      <c r="C151" s="83" t="s">
        <v>1209</v>
      </c>
      <c r="D151" s="82" t="str">
        <f aca="false">IF($A151="INSUMO",VLOOKUP($B151,'BANCO DE DADOS ABRIL INS'!$A:$D,3,0),VLOOKUP($B151,'BANCO DE DADOS ABRIL SERV'!$B:$E,3,0))</f>
        <v>H</v>
      </c>
      <c r="E151" s="840" t="n">
        <v>1.15</v>
      </c>
      <c r="F151" s="458" t="n">
        <f aca="false">IF($A151="INSUMO",VLOOKUP($B151,'BANCO DE DADOS ABRIL INS'!$A:$D,4,0),VLOOKUP($B151,'BANCO DE DADOS ABRIL SERV'!$B:$E,4,0))</f>
        <v>15.42</v>
      </c>
      <c r="G151" s="649" t="n">
        <f aca="false">TRUNC(F151*E151,2)</f>
        <v>17.73</v>
      </c>
      <c r="J151" s="567" t="n">
        <f aca="false">'2. RESUMO'!$G$37</f>
        <v>2733724.78</v>
      </c>
    </row>
    <row r="152" customFormat="false" ht="16.5" hidden="false" customHeight="true" outlineLevel="0" collapsed="false">
      <c r="A152" s="567"/>
      <c r="B152" s="723" t="s">
        <v>1210</v>
      </c>
      <c r="C152" s="723"/>
      <c r="D152" s="723"/>
      <c r="E152" s="723"/>
      <c r="F152" s="461" t="s">
        <v>653</v>
      </c>
      <c r="G152" s="470" t="n">
        <f aca="false">SUM(G147:G151)</f>
        <v>80.43</v>
      </c>
      <c r="J152" s="567" t="n">
        <f aca="false">'2. RESUMO'!$G$37</f>
        <v>2733724.78</v>
      </c>
    </row>
    <row r="154" customFormat="false" ht="37.5" hidden="false" customHeight="true" outlineLevel="0" collapsed="false">
      <c r="A154" s="567"/>
      <c r="B154" s="445" t="str">
        <f aca="false">IF(COUNT($H$16:H154)&lt;10,CONCATENATE("PMPG INC 00",COUNT($H$16:H154)),CONCATENATE("PMPG INC 0",COUNT($H$16:H154)))</f>
        <v>PMPG INC 011</v>
      </c>
      <c r="C154" s="446" t="s">
        <v>455</v>
      </c>
      <c r="D154" s="446"/>
      <c r="E154" s="446"/>
      <c r="F154" s="446"/>
      <c r="G154" s="447" t="s">
        <v>451</v>
      </c>
      <c r="H154" s="799" t="n">
        <f aca="false">G162</f>
        <v>59.15</v>
      </c>
      <c r="J154" s="567" t="n">
        <f aca="false">'2. RESUMO'!$G$37</f>
        <v>2733724.78</v>
      </c>
    </row>
    <row r="155" customFormat="false" ht="31.5" hidden="false" customHeight="false" outlineLevel="0" collapsed="false">
      <c r="A155" s="567"/>
      <c r="B155" s="230" t="s">
        <v>875</v>
      </c>
      <c r="C155" s="449" t="s">
        <v>876</v>
      </c>
      <c r="D155" s="449" t="s">
        <v>451</v>
      </c>
      <c r="E155" s="449" t="s">
        <v>877</v>
      </c>
      <c r="F155" s="449" t="s">
        <v>878</v>
      </c>
      <c r="G155" s="450" t="s">
        <v>879</v>
      </c>
      <c r="J155" s="567" t="n">
        <f aca="false">'2. RESUMO'!$G$37</f>
        <v>2733724.78</v>
      </c>
    </row>
    <row r="156" customFormat="false" ht="15.95" hidden="false" customHeight="true" outlineLevel="0" collapsed="false">
      <c r="A156" s="567"/>
      <c r="B156" s="451" t="s">
        <v>884</v>
      </c>
      <c r="C156" s="451"/>
      <c r="D156" s="451"/>
      <c r="E156" s="451"/>
      <c r="F156" s="451"/>
      <c r="G156" s="451"/>
      <c r="J156" s="567" t="n">
        <f aca="false">'2. RESUMO'!$G$37</f>
        <v>2733724.78</v>
      </c>
    </row>
    <row r="157" customFormat="false" ht="45" hidden="false" customHeight="false" outlineLevel="0" collapsed="false">
      <c r="A157" s="615" t="s">
        <v>871</v>
      </c>
      <c r="B157" s="682" t="n">
        <v>20971</v>
      </c>
      <c r="C157" s="91" t="str">
        <f aca="false">IF($A157="INSUMO",VLOOKUP($B157,'BANCO DE DADOS ABRIL INS'!$A:$D,2,0),VLOOKUP($B157,'BANCO DE DADOS ABRIL SERV'!$B:$E,2,0))</f>
        <v>CHAVE DUPLA PARA CONEXOES TIPO STORZ, ENGATE RAPIDO 1 1/2" X 2 1/2", EM LATAO, PARA INSTALACAO PREDIAL COMBATE A INCENDIO</v>
      </c>
      <c r="D157" s="90" t="str">
        <f aca="false">IF($A157="INSUMO",VLOOKUP($B157,'BANCO DE DADOS ABRIL INS'!$A:$D,3,0),VLOOKUP($B157,'BANCO DE DADOS ABRIL SERV'!$B:$E,3,0))</f>
        <v>UN</v>
      </c>
      <c r="E157" s="792" t="n">
        <v>1</v>
      </c>
      <c r="F157" s="454" t="n">
        <f aca="false">IF($A157="INSUMO",VLOOKUP($B157,'BANCO DE DADOS ABRIL INS'!$A:$D,4,0),VLOOKUP($B157,'BANCO DE DADOS ABRIL SERV'!$B:$E,4,0))</f>
        <v>9.71</v>
      </c>
      <c r="G157" s="776" t="n">
        <f aca="false">TRUNC(F157*E157,2)</f>
        <v>9.71</v>
      </c>
      <c r="J157" s="567"/>
    </row>
    <row r="158" customFormat="false" ht="45" hidden="false" customHeight="false" outlineLevel="0" collapsed="false">
      <c r="A158" s="615"/>
      <c r="B158" s="90" t="n">
        <v>10900</v>
      </c>
      <c r="C158" s="91" t="s">
        <v>1211</v>
      </c>
      <c r="D158" s="90" t="s">
        <v>1212</v>
      </c>
      <c r="E158" s="792" t="n">
        <v>1</v>
      </c>
      <c r="F158" s="454" t="n">
        <v>42.91</v>
      </c>
      <c r="G158" s="776" t="n">
        <f aca="false">TRUNC(F158*E158,2)</f>
        <v>42.91</v>
      </c>
      <c r="J158" s="567"/>
    </row>
    <row r="159" customFormat="false" ht="15" hidden="false" customHeight="true" outlineLevel="0" collapsed="false">
      <c r="A159" s="567"/>
      <c r="B159" s="451" t="s">
        <v>993</v>
      </c>
      <c r="C159" s="451"/>
      <c r="D159" s="451"/>
      <c r="E159" s="451"/>
      <c r="F159" s="451"/>
      <c r="G159" s="451"/>
      <c r="J159" s="567" t="n">
        <f aca="false">'2. RESUMO'!$G$37</f>
        <v>2733724.78</v>
      </c>
    </row>
    <row r="160" customFormat="false" ht="30" hidden="false" customHeight="false" outlineLevel="0" collapsed="false">
      <c r="A160" s="108" t="s">
        <v>872</v>
      </c>
      <c r="B160" s="452" t="n">
        <v>88267</v>
      </c>
      <c r="C160" s="91" t="str">
        <f aca="false">IF($A160="INSUMO",VLOOKUP($B160,'BANCO DE DADOS ABRIL INS'!$A:$D,2,0),VLOOKUP($B160,'BANCO DE DADOS ABRIL SERV'!$B:$E,2,0))</f>
        <v>ENCANADOR OU BOMBEIRO HIDRÁULICO COM ENCARGOS COMPLEMENTARES</v>
      </c>
      <c r="D160" s="90" t="str">
        <f aca="false">IF($A160="INSUMO",VLOOKUP($B160,'BANCO DE DADOS ABRIL INS'!$A:$D,3,0),VLOOKUP($B160,'BANCO DE DADOS ABRIL SERV'!$B:$E,3,0))</f>
        <v>H</v>
      </c>
      <c r="E160" s="800" t="n">
        <f aca="false">E171</f>
        <v>0.25</v>
      </c>
      <c r="F160" s="454" t="n">
        <f aca="false">IF($A160="INSUMO",VLOOKUP($B160,'BANCO DE DADOS ABRIL INS'!$A:$D,4,0),VLOOKUP($B160,'BANCO DE DADOS ABRIL SERV'!$B:$E,4,0))</f>
        <v>19.98</v>
      </c>
      <c r="G160" s="646" t="n">
        <f aca="false">TRUNC(F160*E160,2)</f>
        <v>4.99</v>
      </c>
      <c r="J160" s="567" t="n">
        <f aca="false">'2. RESUMO'!$G$37</f>
        <v>2733724.78</v>
      </c>
    </row>
    <row r="161" customFormat="false" ht="30" hidden="false" customHeight="false" outlineLevel="0" collapsed="false">
      <c r="A161" s="108"/>
      <c r="B161" s="90" t="n">
        <v>88248</v>
      </c>
      <c r="C161" s="91" t="s">
        <v>1209</v>
      </c>
      <c r="D161" s="90" t="s">
        <v>967</v>
      </c>
      <c r="E161" s="800" t="n">
        <f aca="false">E170</f>
        <v>0.1</v>
      </c>
      <c r="F161" s="454" t="n">
        <f aca="false">IF($A161="INSUMO",VLOOKUP($B161,'BANCO DE DADOS ABRIL INS'!$A:$D,4,0),VLOOKUP($B161,'BANCO DE DADOS ABRIL SERV'!$B:$E,4,0))</f>
        <v>15.42</v>
      </c>
      <c r="G161" s="93" t="n">
        <f aca="false">TRUNC(F161*E161,2)</f>
        <v>1.54</v>
      </c>
      <c r="J161" s="567"/>
    </row>
    <row r="162" customFormat="false" ht="16.5" hidden="false" customHeight="true" outlineLevel="0" collapsed="false">
      <c r="A162" s="567"/>
      <c r="B162" s="723" t="s">
        <v>1213</v>
      </c>
      <c r="C162" s="723"/>
      <c r="D162" s="723"/>
      <c r="E162" s="723"/>
      <c r="F162" s="461" t="s">
        <v>653</v>
      </c>
      <c r="G162" s="470" t="n">
        <f aca="false">SUM(G156:G161)</f>
        <v>59.15</v>
      </c>
      <c r="J162" s="567" t="n">
        <f aca="false">'2. RESUMO'!$G$37</f>
        <v>2733724.78</v>
      </c>
    </row>
    <row r="163" customFormat="false" ht="16.5" hidden="false" customHeight="true" outlineLevel="0" collapsed="false">
      <c r="A163" s="567"/>
      <c r="B163" s="841" t="s">
        <v>1214</v>
      </c>
      <c r="C163" s="841"/>
      <c r="D163" s="332"/>
      <c r="E163" s="332"/>
      <c r="F163" s="332"/>
      <c r="G163" s="842"/>
      <c r="J163" s="567"/>
    </row>
    <row r="164" customFormat="false" ht="16.5" hidden="false" customHeight="true" outlineLevel="0" collapsed="false">
      <c r="A164" s="567"/>
      <c r="B164" s="736" t="s">
        <v>1215</v>
      </c>
      <c r="C164" s="736"/>
      <c r="D164" s="736"/>
      <c r="E164" s="736"/>
      <c r="F164" s="736"/>
      <c r="G164" s="736"/>
      <c r="J164" s="567"/>
    </row>
    <row r="165" customFormat="false" ht="44.25" hidden="false" customHeight="true" outlineLevel="0" collapsed="false">
      <c r="A165" s="567"/>
      <c r="B165" s="724" t="n">
        <v>88247</v>
      </c>
      <c r="C165" s="91" t="str">
        <f aca="false">IF($A165="INSUMO",VLOOKUP($B165,'BANCO DE DADOS ABRIL INS'!$A:$D,2,0),VLOOKUP($B165,'BANCO DE DADOS ABRIL SERV'!$B:$E,2,0))</f>
        <v>AUXILIAR DE ELETRICISTA COM ENCARGOS COMPLEMENTARES</v>
      </c>
      <c r="D165" s="90" t="str">
        <f aca="false">IF($A165="INSUMO",VLOOKUP($B165,'BANCO DE DADOS ABRIL INS'!$A:$D,3,0),VLOOKUP($B165,'BANCO DE DADOS ABRIL SERV'!$B:$E,3,0))</f>
        <v>H</v>
      </c>
      <c r="E165" s="843" t="n">
        <v>0.1</v>
      </c>
      <c r="F165" s="843"/>
      <c r="G165" s="843"/>
      <c r="J165" s="567"/>
    </row>
    <row r="166" customFormat="false" ht="29.25" hidden="false" customHeight="true" outlineLevel="0" collapsed="false">
      <c r="A166" s="567"/>
      <c r="B166" s="452" t="n">
        <v>88267</v>
      </c>
      <c r="C166" s="91" t="str">
        <f aca="false">IF($A166="INSUMO",VLOOKUP($B166,'BANCO DE DADOS ABRIL INS'!$A:$D,2,0),VLOOKUP($B166,'BANCO DE DADOS ABRIL SERV'!$B:$E,2,0))</f>
        <v>ENCANADOR OU BOMBEIRO HIDRÁULICO COM ENCARGOS COMPLEMENTARES</v>
      </c>
      <c r="D166" s="844" t="s">
        <v>967</v>
      </c>
      <c r="E166" s="843" t="n">
        <v>0.1</v>
      </c>
      <c r="F166" s="843"/>
      <c r="G166" s="843"/>
      <c r="J166" s="567"/>
    </row>
    <row r="167" customFormat="false" ht="16.5" hidden="false" customHeight="true" outlineLevel="0" collapsed="false">
      <c r="A167" s="567"/>
      <c r="B167" s="845" t="s">
        <v>1216</v>
      </c>
      <c r="C167" s="845"/>
      <c r="D167" s="845"/>
      <c r="E167" s="845"/>
      <c r="F167" s="846" t="s">
        <v>877</v>
      </c>
      <c r="G167" s="847" t="s">
        <v>1217</v>
      </c>
      <c r="J167" s="567"/>
    </row>
    <row r="168" customFormat="false" ht="30.75" hidden="false" customHeight="true" outlineLevel="0" collapsed="false">
      <c r="A168" s="567"/>
      <c r="B168" s="452" t="n">
        <v>88267</v>
      </c>
      <c r="C168" s="91" t="str">
        <f aca="false">IF($A168="INSUMO",VLOOKUP($B168,'BANCO DE DADOS ABRIL INS'!$A:$D,2,0),VLOOKUP($B168,'BANCO DE DADOS ABRIL SERV'!$B:$E,2,0))</f>
        <v>ENCANADOR OU BOMBEIRO HIDRÁULICO COM ENCARGOS COMPLEMENTARES</v>
      </c>
      <c r="D168" s="90" t="str">
        <f aca="false">IF($A168="INSUMO",VLOOKUP($B168,'BANCO DE DADOS ABRIL INS'!$A:$D,3,0),VLOOKUP($B168,'BANCO DE DADOS ABRIL SERV'!$B:$E,3,0))</f>
        <v>H</v>
      </c>
      <c r="E168" s="848" t="n">
        <v>0.15</v>
      </c>
      <c r="F168" s="848" t="n">
        <v>1</v>
      </c>
      <c r="G168" s="849" t="n">
        <f aca="false">E168*F168</f>
        <v>0.15</v>
      </c>
      <c r="J168" s="567"/>
    </row>
    <row r="169" customFormat="false" ht="15.75" hidden="false" customHeight="false" outlineLevel="0" collapsed="false">
      <c r="A169" s="615" t="s">
        <v>871</v>
      </c>
      <c r="B169" s="704" t="s">
        <v>1218</v>
      </c>
      <c r="C169" s="704"/>
      <c r="D169" s="704"/>
      <c r="E169" s="704"/>
      <c r="F169" s="704"/>
      <c r="G169" s="704"/>
      <c r="J169" s="567"/>
    </row>
    <row r="170" customFormat="false" ht="15.75" hidden="false" customHeight="false" outlineLevel="0" collapsed="false">
      <c r="A170" s="108" t="s">
        <v>872</v>
      </c>
      <c r="B170" s="724" t="n">
        <v>88247</v>
      </c>
      <c r="C170" s="91" t="str">
        <f aca="false">IF($A170="INSUMO",VLOOKUP($B170,'BANCO DE DADOS ABRIL INS'!$A:$D,2,0),VLOOKUP($B170,'BANCO DE DADOS ABRIL SERV'!$B:$E,2,0))</f>
        <v>AUXILIAR DE ELETRICISTA COM ENCARGOS COMPLEMENTARES</v>
      </c>
      <c r="D170" s="90" t="str">
        <f aca="false">IF($A170="INSUMO",VLOOKUP($B170,'BANCO DE DADOS ABRIL INS'!$A:$D,3,0),VLOOKUP($B170,'BANCO DE DADOS ABRIL SERV'!$B:$E,3,0))</f>
        <v>H</v>
      </c>
      <c r="E170" s="850" t="n">
        <f aca="false">E165</f>
        <v>0.1</v>
      </c>
      <c r="F170" s="850"/>
      <c r="G170" s="850"/>
      <c r="J170" s="567" t="n">
        <f aca="false">'2. RESUMO'!$G$37</f>
        <v>2733724.78</v>
      </c>
    </row>
    <row r="171" customFormat="false" ht="30" hidden="false" customHeight="false" outlineLevel="0" collapsed="false">
      <c r="A171" s="108"/>
      <c r="B171" s="452" t="n">
        <v>88267</v>
      </c>
      <c r="C171" s="91" t="str">
        <f aca="false">IF($A171="INSUMO",VLOOKUP($B171,'BANCO DE DADOS ABRIL INS'!$A:$D,2,0),VLOOKUP($B171,'BANCO DE DADOS ABRIL SERV'!$B:$E,2,0))</f>
        <v>ENCANADOR OU BOMBEIRO HIDRÁULICO COM ENCARGOS COMPLEMENTARES</v>
      </c>
      <c r="D171" s="90" t="s">
        <v>967</v>
      </c>
      <c r="E171" s="850" t="n">
        <f aca="false">E166+E168</f>
        <v>0.25</v>
      </c>
      <c r="F171" s="850"/>
      <c r="G171" s="850"/>
      <c r="J171" s="567"/>
    </row>
    <row r="172" customFormat="false" ht="16.5" hidden="false" customHeight="true" outlineLevel="0" collapsed="false">
      <c r="A172" s="567"/>
      <c r="B172" s="723"/>
      <c r="C172" s="723"/>
      <c r="D172" s="723"/>
      <c r="E172" s="723"/>
      <c r="F172" s="461" t="s">
        <v>653</v>
      </c>
      <c r="G172" s="470" t="n">
        <f aca="false">SUM(E170:G171)</f>
        <v>0.35</v>
      </c>
      <c r="H172" s="799" t="e">
        <f aca="false">#REF!</f>
        <v>#REF!</v>
      </c>
      <c r="J172" s="567" t="n">
        <f aca="false">'2. RESUMO'!$G$37</f>
        <v>2733724.78</v>
      </c>
    </row>
    <row r="173" customFormat="false" ht="15" hidden="false" customHeight="true" outlineLevel="0" collapsed="false">
      <c r="A173" s="567"/>
      <c r="B173" s="472"/>
      <c r="C173" s="472"/>
      <c r="D173" s="472"/>
      <c r="E173" s="472"/>
      <c r="F173" s="851"/>
      <c r="G173" s="852"/>
      <c r="H173" s="799"/>
      <c r="J173" s="567"/>
    </row>
    <row r="174" customFormat="false" ht="37.5" hidden="false" customHeight="true" outlineLevel="0" collapsed="false">
      <c r="A174" s="567"/>
      <c r="B174" s="445" t="str">
        <f aca="false">IF(COUNT($H$16:H174)&lt;10,CONCATENATE("PMPG INC 00",COUNT($H$16:H174)),CONCATENATE("PMPG INC 0",COUNT($H$16:H174)))</f>
        <v>PMPG INC 012</v>
      </c>
      <c r="C174" s="446" t="s">
        <v>1219</v>
      </c>
      <c r="D174" s="446"/>
      <c r="E174" s="446"/>
      <c r="F174" s="446"/>
      <c r="G174" s="447" t="s">
        <v>451</v>
      </c>
      <c r="H174" s="799" t="n">
        <f aca="false">G182</f>
        <v>222.65</v>
      </c>
      <c r="J174" s="567" t="n">
        <f aca="false">'2. RESUMO'!$G$37</f>
        <v>2733724.78</v>
      </c>
    </row>
    <row r="175" customFormat="false" ht="31.5" hidden="false" customHeight="false" outlineLevel="0" collapsed="false">
      <c r="A175" s="567"/>
      <c r="B175" s="230" t="s">
        <v>875</v>
      </c>
      <c r="C175" s="449" t="s">
        <v>876</v>
      </c>
      <c r="D175" s="449" t="s">
        <v>451</v>
      </c>
      <c r="E175" s="449" t="s">
        <v>877</v>
      </c>
      <c r="F175" s="449" t="s">
        <v>878</v>
      </c>
      <c r="G175" s="450" t="s">
        <v>879</v>
      </c>
      <c r="J175" s="567" t="n">
        <f aca="false">'2. RESUMO'!$G$37</f>
        <v>2733724.78</v>
      </c>
    </row>
    <row r="176" customFormat="false" ht="15.95" hidden="false" customHeight="true" outlineLevel="0" collapsed="false">
      <c r="A176" s="567"/>
      <c r="B176" s="451" t="s">
        <v>884</v>
      </c>
      <c r="C176" s="451"/>
      <c r="D176" s="451"/>
      <c r="E176" s="451"/>
      <c r="F176" s="451"/>
      <c r="G176" s="451"/>
      <c r="J176" s="567" t="n">
        <f aca="false">'2. RESUMO'!$G$37</f>
        <v>2733724.78</v>
      </c>
    </row>
    <row r="177" customFormat="false" ht="30" hidden="false" customHeight="false" outlineLevel="0" collapsed="false">
      <c r="A177" s="615" t="s">
        <v>871</v>
      </c>
      <c r="B177" s="682" t="n">
        <v>6011</v>
      </c>
      <c r="C177" s="91" t="str">
        <f aca="false">IF($A177="INSUMO",VLOOKUP($B177,'BANCO DE DADOS ABRIL INS'!$A:$D,2,0),VLOOKUP($B177,'BANCO DE DADOS ABRIL SERV'!$B:$E,2,0))</f>
        <v>REGISTRO GAVETA BRUTO EM LATAO FORJADO, BITOLA 2 1/2 " (REF 1509)</v>
      </c>
      <c r="D177" s="90" t="str">
        <f aca="false">IF($A177="INSUMO",VLOOKUP($B177,'BANCO DE DADOS ABRIL INS'!$A:$D,3,0),VLOOKUP($B177,'BANCO DE DADOS ABRIL SERV'!$B:$E,3,0))</f>
        <v>UN</v>
      </c>
      <c r="E177" s="792" t="n">
        <v>1</v>
      </c>
      <c r="F177" s="454" t="n">
        <f aca="false">IF($A177="INSUMO",VLOOKUP($B177,'BANCO DE DADOS ABRIL INS'!$A:$D,4,0),VLOOKUP($B177,'BANCO DE DADOS ABRIL SERV'!$B:$E,4,0))</f>
        <v>170.25</v>
      </c>
      <c r="G177" s="776" t="n">
        <f aca="false">TRUNC(F177*E177,2)</f>
        <v>170.25</v>
      </c>
      <c r="J177" s="567"/>
    </row>
    <row r="178" customFormat="false" ht="15.75" hidden="false" customHeight="false" outlineLevel="0" collapsed="false">
      <c r="A178" s="615" t="s">
        <v>871</v>
      </c>
      <c r="B178" s="682" t="n">
        <v>3146</v>
      </c>
      <c r="C178" s="91" t="str">
        <f aca="false">IF($A178="INSUMO",VLOOKUP($B178,'BANCO DE DADOS ABRIL INS'!$A:$D,2,0),VLOOKUP($B178,'BANCO DE DADOS ABRIL SERV'!$B:$E,2,0))</f>
        <v>FITA VEDA ROSCA EM ROLOS DE 18 MM X 10 M (L X C)</v>
      </c>
      <c r="D178" s="90" t="str">
        <f aca="false">IF($A178="INSUMO",VLOOKUP($B178,'BANCO DE DADOS ABRIL INS'!$A:$D,3,0),VLOOKUP($B178,'BANCO DE DADOS ABRIL SERV'!$B:$E,3,0))</f>
        <v>UN</v>
      </c>
      <c r="E178" s="792" t="n">
        <v>2.82</v>
      </c>
      <c r="F178" s="454" t="n">
        <f aca="false">IF($A178="INSUMO",VLOOKUP($B178,'BANCO DE DADOS ABRIL INS'!$A:$D,4,0),VLOOKUP($B178,'BANCO DE DADOS ABRIL SERV'!$B:$E,4,0))</f>
        <v>4.15</v>
      </c>
      <c r="G178" s="776" t="n">
        <f aca="false">TRUNC(F178*E178,2)</f>
        <v>11.7</v>
      </c>
      <c r="J178" s="567"/>
    </row>
    <row r="179" customFormat="false" ht="15" hidden="false" customHeight="true" outlineLevel="0" collapsed="false">
      <c r="A179" s="567"/>
      <c r="B179" s="451" t="s">
        <v>993</v>
      </c>
      <c r="C179" s="451"/>
      <c r="D179" s="451"/>
      <c r="E179" s="451"/>
      <c r="F179" s="451"/>
      <c r="G179" s="451"/>
      <c r="J179" s="567" t="n">
        <f aca="false">'2. RESUMO'!$G$37</f>
        <v>2733724.78</v>
      </c>
    </row>
    <row r="180" customFormat="false" ht="30" hidden="false" customHeight="false" outlineLevel="0" collapsed="false">
      <c r="A180" s="108" t="s">
        <v>872</v>
      </c>
      <c r="B180" s="452" t="n">
        <v>88267</v>
      </c>
      <c r="C180" s="91" t="str">
        <f aca="false">IF($A180="INSUMO",VLOOKUP($B180,'BANCO DE DADOS ABRIL INS'!$A:$D,2,0),VLOOKUP($B180,'BANCO DE DADOS ABRIL SERV'!$B:$E,2,0))</f>
        <v>ENCANADOR OU BOMBEIRO HIDRÁULICO COM ENCARGOS COMPLEMENTARES</v>
      </c>
      <c r="D180" s="90" t="str">
        <f aca="false">IF($A180="INSUMO",VLOOKUP($B180,'BANCO DE DADOS ABRIL INS'!$A:$D,3,0),VLOOKUP($B180,'BANCO DE DADOS ABRIL SERV'!$B:$E,3,0))</f>
        <v>H</v>
      </c>
      <c r="E180" s="800" t="n">
        <v>1.15</v>
      </c>
      <c r="F180" s="454" t="n">
        <f aca="false">IF($A180="INSUMO",VLOOKUP($B180,'BANCO DE DADOS ABRIL INS'!$A:$D,4,0),VLOOKUP($B180,'BANCO DE DADOS ABRIL SERV'!$B:$E,4,0))</f>
        <v>19.98</v>
      </c>
      <c r="G180" s="646" t="n">
        <f aca="false">TRUNC(F180*E180,2)</f>
        <v>22.97</v>
      </c>
      <c r="J180" s="567" t="n">
        <f aca="false">'2. RESUMO'!$G$37</f>
        <v>2733724.78</v>
      </c>
    </row>
    <row r="181" customFormat="false" ht="30" hidden="false" customHeight="false" outlineLevel="0" collapsed="false">
      <c r="A181" s="108" t="s">
        <v>872</v>
      </c>
      <c r="B181" s="456" t="n">
        <v>88248</v>
      </c>
      <c r="C181" s="83" t="s">
        <v>1209</v>
      </c>
      <c r="D181" s="82" t="str">
        <f aca="false">IF($A181="INSUMO",VLOOKUP($B181,'BANCO DE DADOS ABRIL INS'!$A:$D,3,0),VLOOKUP($B181,'BANCO DE DADOS ABRIL SERV'!$B:$E,3,0))</f>
        <v>H</v>
      </c>
      <c r="E181" s="840" t="n">
        <v>1.15</v>
      </c>
      <c r="F181" s="458" t="n">
        <f aca="false">IF($A181="INSUMO",VLOOKUP($B181,'BANCO DE DADOS ABRIL INS'!$A:$D,4,0),VLOOKUP($B181,'BANCO DE DADOS ABRIL SERV'!$B:$E,4,0))</f>
        <v>15.42</v>
      </c>
      <c r="G181" s="649" t="n">
        <f aca="false">TRUNC(F181*E181,2)</f>
        <v>17.73</v>
      </c>
      <c r="J181" s="567" t="n">
        <f aca="false">'2. RESUMO'!$G$37</f>
        <v>2733724.78</v>
      </c>
    </row>
    <row r="182" customFormat="false" ht="16.5" hidden="false" customHeight="true" outlineLevel="0" collapsed="false">
      <c r="A182" s="567"/>
      <c r="B182" s="723" t="s">
        <v>1220</v>
      </c>
      <c r="C182" s="723"/>
      <c r="D182" s="723"/>
      <c r="E182" s="723"/>
      <c r="F182" s="461" t="s">
        <v>653</v>
      </c>
      <c r="G182" s="470" t="n">
        <f aca="false">SUM(G176:G181)</f>
        <v>222.65</v>
      </c>
      <c r="J182" s="567" t="n">
        <f aca="false">'2. RESUMO'!$G$37</f>
        <v>2733724.78</v>
      </c>
    </row>
    <row r="184" customFormat="false" ht="37.5" hidden="false" customHeight="true" outlineLevel="0" collapsed="false">
      <c r="A184" s="567"/>
      <c r="B184" s="445" t="str">
        <f aca="false">IF(COUNT($H$16:H184)&lt;10,CONCATENATE("PMPG INC 00",COUNT($H$16:H184)),CONCATENATE("PMPG INC 0",COUNT($H$16:H184)))</f>
        <v>PMPG INC 013</v>
      </c>
      <c r="C184" s="446" t="s">
        <v>1221</v>
      </c>
      <c r="D184" s="446"/>
      <c r="E184" s="446"/>
      <c r="F184" s="446"/>
      <c r="G184" s="447" t="s">
        <v>451</v>
      </c>
      <c r="H184" s="799" t="n">
        <f aca="false">G193</f>
        <v>195.8</v>
      </c>
      <c r="J184" s="567" t="n">
        <f aca="false">'2. RESUMO'!$G$37</f>
        <v>2733724.78</v>
      </c>
    </row>
    <row r="185" customFormat="false" ht="31.5" hidden="false" customHeight="false" outlineLevel="0" collapsed="false">
      <c r="A185" s="567"/>
      <c r="B185" s="230" t="s">
        <v>875</v>
      </c>
      <c r="C185" s="449" t="s">
        <v>876</v>
      </c>
      <c r="D185" s="449" t="s">
        <v>451</v>
      </c>
      <c r="E185" s="449" t="s">
        <v>877</v>
      </c>
      <c r="F185" s="449" t="s">
        <v>878</v>
      </c>
      <c r="G185" s="450" t="s">
        <v>879</v>
      </c>
      <c r="J185" s="567" t="n">
        <f aca="false">'2. RESUMO'!$G$37</f>
        <v>2733724.78</v>
      </c>
    </row>
    <row r="186" customFormat="false" ht="15.95" hidden="false" customHeight="true" outlineLevel="0" collapsed="false">
      <c r="A186" s="567"/>
      <c r="B186" s="451" t="s">
        <v>884</v>
      </c>
      <c r="C186" s="451"/>
      <c r="D186" s="451"/>
      <c r="E186" s="451"/>
      <c r="F186" s="451"/>
      <c r="G186" s="451"/>
      <c r="J186" s="567" t="n">
        <f aca="false">'2. RESUMO'!$G$37</f>
        <v>2733724.78</v>
      </c>
    </row>
    <row r="187" customFormat="false" ht="15.75" hidden="false" customHeight="false" outlineLevel="0" collapsed="false">
      <c r="A187" s="615" t="s">
        <v>871</v>
      </c>
      <c r="B187" s="682" t="n">
        <v>3146</v>
      </c>
      <c r="C187" s="91" t="str">
        <f aca="false">IF($A187="INSUMO",VLOOKUP($B187,'BANCO DE DADOS ABRIL INS'!$A:$D,2,0),VLOOKUP($B187,'BANCO DE DADOS ABRIL SERV'!$B:$E,2,0))</f>
        <v>FITA VEDA ROSCA EM ROLOS DE 18 MM X 10 M (L X C)</v>
      </c>
      <c r="D187" s="90" t="str">
        <f aca="false">IF($A187="INSUMO",VLOOKUP($B187,'BANCO DE DADOS ABRIL INS'!$A:$D,3,0),VLOOKUP($B187,'BANCO DE DADOS ABRIL SERV'!$B:$E,3,0))</f>
        <v>UN</v>
      </c>
      <c r="E187" s="792" t="n">
        <v>2.82</v>
      </c>
      <c r="F187" s="454" t="n">
        <f aca="false">IF($A187="INSUMO",VLOOKUP($B187,'BANCO DE DADOS ABRIL INS'!$A:$D,4,0),VLOOKUP($B187,'BANCO DE DADOS ABRIL SERV'!$B:$E,4,0))</f>
        <v>4.15</v>
      </c>
      <c r="G187" s="776" t="n">
        <f aca="false">TRUNC(F187*E187,2)</f>
        <v>11.7</v>
      </c>
      <c r="J187" s="567"/>
    </row>
    <row r="188" customFormat="false" ht="30" hidden="false" customHeight="false" outlineLevel="0" collapsed="false">
      <c r="A188" s="615" t="s">
        <v>871</v>
      </c>
      <c r="B188" s="682" t="n">
        <v>10905</v>
      </c>
      <c r="C188" s="91" t="str">
        <f aca="false">IF($A188="INSUMO",VLOOKUP($B188,'BANCO DE DADOS ABRIL INS'!$A:$D,2,0),VLOOKUP($B188,'BANCO DE DADOS ABRIL SERV'!$B:$E,2,0))</f>
        <v>TAMPAO COM CORRENTE, EM LATAO, ENGATE RAPIDO 2 1/2", PARA INSTALACAO PREDIAL DE COMBATE A INCENDIO</v>
      </c>
      <c r="D188" s="90" t="str">
        <f aca="false">IF($A188="INSUMO",VLOOKUP($B188,'BANCO DE DADOS ABRIL INS'!$A:$D,3,0),VLOOKUP($B188,'BANCO DE DADOS ABRIL SERV'!$B:$E,3,0))</f>
        <v>UN</v>
      </c>
      <c r="E188" s="792" t="n">
        <v>1</v>
      </c>
      <c r="F188" s="454" t="n">
        <f aca="false">IF($A188="INSUMO",VLOOKUP($B188,'BANCO DE DADOS ABRIL INS'!$A:$D,4,0),VLOOKUP($B188,'BANCO DE DADOS ABRIL SERV'!$B:$E,4,0))</f>
        <v>53.42</v>
      </c>
      <c r="G188" s="776" t="n">
        <f aca="false">TRUNC(F188*E188,2)</f>
        <v>53.42</v>
      </c>
      <c r="J188" s="567"/>
    </row>
    <row r="189" customFormat="false" ht="45" hidden="false" customHeight="false" outlineLevel="0" collapsed="false">
      <c r="A189" s="615" t="s">
        <v>871</v>
      </c>
      <c r="B189" s="682" t="n">
        <v>20974</v>
      </c>
      <c r="C189" s="91" t="str">
        <f aca="false">IF($A189="INSUMO",VLOOKUP($B189,'BANCO DE DADOS ABRIL INS'!$A:$D,2,0),VLOOKUP($B189,'BANCO DE DADOS ABRIL SERV'!$B:$E,2,0))</f>
        <v>UNIAO TIPO STORZ, COM EMPATACAO INTERNA TIPO ANEL DE EXPANSAO, ENGATE RAPIDO 2 1/2", PARA MANGUEIRA DE COMBATE A INCENDIO PREDIAL</v>
      </c>
      <c r="D189" s="90" t="str">
        <f aca="false">IF($A189="INSUMO",VLOOKUP($B189,'BANCO DE DADOS ABRIL INS'!$A:$D,3,0),VLOOKUP($B189,'BANCO DE DADOS ABRIL SERV'!$B:$E,3,0))</f>
        <v>UN</v>
      </c>
      <c r="E189" s="792" t="n">
        <v>1</v>
      </c>
      <c r="F189" s="454" t="n">
        <f aca="false">IF($A189="INSUMO",VLOOKUP($B189,'BANCO DE DADOS ABRIL INS'!$A:$D,4,0),VLOOKUP($B189,'BANCO DE DADOS ABRIL SERV'!$B:$E,4,0))</f>
        <v>89.37</v>
      </c>
      <c r="G189" s="776" t="n">
        <f aca="false">TRUNC(F189*E189,2)</f>
        <v>89.37</v>
      </c>
      <c r="J189" s="567"/>
    </row>
    <row r="190" customFormat="false" ht="15" hidden="false" customHeight="true" outlineLevel="0" collapsed="false">
      <c r="A190" s="567"/>
      <c r="B190" s="451" t="s">
        <v>993</v>
      </c>
      <c r="C190" s="451"/>
      <c r="D190" s="451"/>
      <c r="E190" s="451"/>
      <c r="F190" s="451"/>
      <c r="G190" s="451"/>
      <c r="J190" s="567" t="n">
        <f aca="false">'2. RESUMO'!$G$37</f>
        <v>2733724.78</v>
      </c>
    </row>
    <row r="191" customFormat="false" ht="30" hidden="false" customHeight="false" outlineLevel="0" collapsed="false">
      <c r="A191" s="108" t="s">
        <v>872</v>
      </c>
      <c r="B191" s="452" t="n">
        <v>88267</v>
      </c>
      <c r="C191" s="91" t="str">
        <f aca="false">IF($A191="INSUMO",VLOOKUP($B191,'BANCO DE DADOS ABRIL INS'!$A:$D,2,0),VLOOKUP($B191,'BANCO DE DADOS ABRIL SERV'!$B:$E,2,0))</f>
        <v>ENCANADOR OU BOMBEIRO HIDRÁULICO COM ENCARGOS COMPLEMENTARES</v>
      </c>
      <c r="D191" s="90" t="str">
        <f aca="false">IF($A191="INSUMO",VLOOKUP($B191,'BANCO DE DADOS ABRIL INS'!$A:$D,3,0),VLOOKUP($B191,'BANCO DE DADOS ABRIL SERV'!$B:$E,3,0))</f>
        <v>H</v>
      </c>
      <c r="E191" s="800" t="n">
        <v>1.15</v>
      </c>
      <c r="F191" s="454" t="n">
        <f aca="false">IF($A191="INSUMO",VLOOKUP($B191,'BANCO DE DADOS ABRIL INS'!$A:$D,4,0),VLOOKUP($B191,'BANCO DE DADOS ABRIL SERV'!$B:$E,4,0))</f>
        <v>19.98</v>
      </c>
      <c r="G191" s="646" t="n">
        <f aca="false">TRUNC(F191*E191,2)</f>
        <v>22.97</v>
      </c>
      <c r="J191" s="567" t="n">
        <f aca="false">'2. RESUMO'!$G$37</f>
        <v>2733724.78</v>
      </c>
    </row>
    <row r="192" customFormat="false" ht="15.75" hidden="false" customHeight="false" outlineLevel="0" collapsed="false">
      <c r="A192" s="108" t="s">
        <v>872</v>
      </c>
      <c r="B192" s="456" t="n">
        <v>88316</v>
      </c>
      <c r="C192" s="83" t="str">
        <f aca="false">IF($A192="INSUMO",VLOOKUP($B192,'BANCO DE DADOS ABRIL INS'!$A:$D,2,0),VLOOKUP($B192,'BANCO DE DADOS ABRIL SERV'!$B:$E,2,0))</f>
        <v>SERVENTE COM ENCARGOS COMPLEMENTARES</v>
      </c>
      <c r="D192" s="82" t="str">
        <f aca="false">IF($A192="INSUMO",VLOOKUP($B192,'BANCO DE DADOS ABRIL INS'!$A:$D,3,0),VLOOKUP($B192,'BANCO DE DADOS ABRIL SERV'!$B:$E,3,0))</f>
        <v>H</v>
      </c>
      <c r="E192" s="840" t="n">
        <v>1.15</v>
      </c>
      <c r="F192" s="458" t="n">
        <f aca="false">IF($A192="INSUMO",VLOOKUP($B192,'BANCO DE DADOS ABRIL INS'!$A:$D,4,0),VLOOKUP($B192,'BANCO DE DADOS ABRIL SERV'!$B:$E,4,0))</f>
        <v>15.95</v>
      </c>
      <c r="G192" s="649" t="n">
        <f aca="false">TRUNC(F192*E192,2)</f>
        <v>18.34</v>
      </c>
      <c r="J192" s="567" t="n">
        <f aca="false">'2. RESUMO'!$G$37</f>
        <v>2733724.78</v>
      </c>
    </row>
    <row r="193" customFormat="false" ht="16.5" hidden="false" customHeight="true" outlineLevel="0" collapsed="false">
      <c r="A193" s="567"/>
      <c r="B193" s="723" t="s">
        <v>1222</v>
      </c>
      <c r="C193" s="723"/>
      <c r="D193" s="723"/>
      <c r="E193" s="723"/>
      <c r="F193" s="461" t="s">
        <v>653</v>
      </c>
      <c r="G193" s="470" t="n">
        <f aca="false">SUM(G186:G192)</f>
        <v>195.8</v>
      </c>
      <c r="J193" s="567" t="n">
        <f aca="false">'2. RESUMO'!$G$37</f>
        <v>2733724.78</v>
      </c>
    </row>
    <row r="195" customFormat="false" ht="37.5" hidden="false" customHeight="true" outlineLevel="0" collapsed="false">
      <c r="A195" s="567"/>
      <c r="B195" s="445" t="str">
        <f aca="false">IF(COUNT($H$16:H195)&lt;10,CONCATENATE("PMPG INC 00",COUNT($H$16:H195)),CONCATENATE("PMPG INC 0",COUNT($H$16:H195)))</f>
        <v>PMPG INC 014</v>
      </c>
      <c r="C195" s="446" t="s">
        <v>1223</v>
      </c>
      <c r="D195" s="446"/>
      <c r="E195" s="446"/>
      <c r="F195" s="446"/>
      <c r="G195" s="447" t="s">
        <v>451</v>
      </c>
      <c r="H195" s="799" t="n">
        <f aca="false">G202</f>
        <v>337.67</v>
      </c>
      <c r="J195" s="567" t="n">
        <f aca="false">'2. RESUMO'!$G$37</f>
        <v>2733724.78</v>
      </c>
    </row>
    <row r="196" customFormat="false" ht="31.5" hidden="false" customHeight="false" outlineLevel="0" collapsed="false">
      <c r="A196" s="567"/>
      <c r="B196" s="230" t="s">
        <v>875</v>
      </c>
      <c r="C196" s="449" t="s">
        <v>876</v>
      </c>
      <c r="D196" s="449" t="s">
        <v>451</v>
      </c>
      <c r="E196" s="449" t="s">
        <v>877</v>
      </c>
      <c r="F196" s="449" t="s">
        <v>878</v>
      </c>
      <c r="G196" s="450" t="s">
        <v>879</v>
      </c>
      <c r="J196" s="567" t="n">
        <f aca="false">'2. RESUMO'!$G$37</f>
        <v>2733724.78</v>
      </c>
    </row>
    <row r="197" customFormat="false" ht="15.95" hidden="false" customHeight="true" outlineLevel="0" collapsed="false">
      <c r="A197" s="567"/>
      <c r="B197" s="451" t="s">
        <v>884</v>
      </c>
      <c r="C197" s="451"/>
      <c r="D197" s="451"/>
      <c r="E197" s="451"/>
      <c r="F197" s="451"/>
      <c r="G197" s="451"/>
      <c r="J197" s="567" t="n">
        <f aca="false">'2. RESUMO'!$G$37</f>
        <v>2733724.78</v>
      </c>
    </row>
    <row r="198" customFormat="false" ht="15.75" hidden="false" customHeight="false" outlineLevel="0" collapsed="false">
      <c r="A198" s="615" t="s">
        <v>871</v>
      </c>
      <c r="B198" s="682" t="s">
        <v>901</v>
      </c>
      <c r="C198" s="853" t="s">
        <v>1224</v>
      </c>
      <c r="D198" s="90" t="s">
        <v>451</v>
      </c>
      <c r="E198" s="792" t="n">
        <v>1</v>
      </c>
      <c r="F198" s="454" t="n">
        <f aca="false">D209</f>
        <v>336.6113</v>
      </c>
      <c r="G198" s="646" t="n">
        <f aca="false">TRUNC(F198*E198,2)</f>
        <v>336.61</v>
      </c>
      <c r="J198" s="567"/>
    </row>
    <row r="199" customFormat="false" ht="15" hidden="false" customHeight="true" outlineLevel="0" collapsed="false">
      <c r="A199" s="567"/>
      <c r="B199" s="451" t="s">
        <v>993</v>
      </c>
      <c r="C199" s="451"/>
      <c r="D199" s="451"/>
      <c r="E199" s="451"/>
      <c r="F199" s="451"/>
      <c r="G199" s="451"/>
      <c r="J199" s="567" t="n">
        <f aca="false">'2. RESUMO'!$G$37</f>
        <v>2733724.78</v>
      </c>
    </row>
    <row r="200" customFormat="false" ht="15.75" hidden="false" customHeight="false" outlineLevel="0" collapsed="false">
      <c r="A200" s="108" t="s">
        <v>872</v>
      </c>
      <c r="B200" s="452" t="n">
        <v>88309</v>
      </c>
      <c r="C200" s="91" t="str">
        <f aca="false">IF($A200="INSUMO",VLOOKUP($B200,'BANCO DE DADOS ABRIL INS'!$A:$D,2,0),VLOOKUP($B200,'BANCO DE DADOS ABRIL SERV'!$B:$E,2,0))</f>
        <v>PEDREIRO COM ENCARGOS COMPLEMENTARES</v>
      </c>
      <c r="D200" s="90" t="str">
        <f aca="false">IF($A200="INSUMO",VLOOKUP($B200,'BANCO DE DADOS ABRIL INS'!$A:$D,3,0),VLOOKUP($B200,'BANCO DE DADOS ABRIL SERV'!$B:$E,3,0))</f>
        <v>H</v>
      </c>
      <c r="E200" s="800" t="n">
        <v>0.02</v>
      </c>
      <c r="F200" s="454" t="n">
        <f aca="false">IF($A200="INSUMO",VLOOKUP($B200,'BANCO DE DADOS ABRIL INS'!$A:$D,4,0),VLOOKUP($B200,'BANCO DE DADOS ABRIL SERV'!$B:$E,4,0))</f>
        <v>19.88</v>
      </c>
      <c r="G200" s="646" t="n">
        <f aca="false">TRUNC(F200*E200,2)</f>
        <v>0.39</v>
      </c>
      <c r="J200" s="567" t="n">
        <f aca="false">'2. RESUMO'!$G$37</f>
        <v>2733724.78</v>
      </c>
    </row>
    <row r="201" customFormat="false" ht="60" hidden="false" customHeight="false" outlineLevel="0" collapsed="false">
      <c r="A201" s="108" t="s">
        <v>872</v>
      </c>
      <c r="B201" s="456" t="n">
        <v>87292</v>
      </c>
      <c r="C201" s="83" t="str">
        <f aca="false">IF($A201="INSUMO",VLOOKUP($B201,'BANCO DE DADOS ABRIL INS'!$A:$D,2,0),VLOOKUP($B201,'BANCO DE DADOS ABRIL SERV'!$B:$E,2,0))</f>
        <v>ARGAMASSA TRAÇO 1:2:8 (EM VOLUME DE CIMENTO, CAL E AREIA MÉDIA ÚMIDA) PARA EMBOÇO/MASSA ÚNICA/ASSENTAMENTO DE ALVENARIA DE VEDAÇÃO, PREPARO MECÂNICO COM BETONEIRA 400 L. AF_08/2019</v>
      </c>
      <c r="D201" s="82" t="str">
        <f aca="false">IF($A201="INSUMO",VLOOKUP($B201,'BANCO DE DADOS ABRIL INS'!$A:$D,3,0),VLOOKUP($B201,'BANCO DE DADOS ABRIL SERV'!$B:$E,3,0))</f>
        <v>M3</v>
      </c>
      <c r="E201" s="840" t="n">
        <v>0.002</v>
      </c>
      <c r="F201" s="458" t="n">
        <f aca="false">IF($A201="INSUMO",VLOOKUP($B201,'BANCO DE DADOS ABRIL INS'!$A:$D,4,0),VLOOKUP($B201,'BANCO DE DADOS ABRIL SERV'!$B:$E,4,0))</f>
        <v>336.19</v>
      </c>
      <c r="G201" s="649" t="n">
        <f aca="false">TRUNC(F201*E201,2)</f>
        <v>0.67</v>
      </c>
      <c r="J201" s="567" t="n">
        <f aca="false">'2. RESUMO'!$G$37</f>
        <v>2733724.78</v>
      </c>
    </row>
    <row r="202" customFormat="false" ht="36.75" hidden="false" customHeight="true" outlineLevel="0" collapsed="false">
      <c r="A202" s="567"/>
      <c r="B202" s="723" t="s">
        <v>1225</v>
      </c>
      <c r="C202" s="723"/>
      <c r="D202" s="723"/>
      <c r="E202" s="723"/>
      <c r="F202" s="461" t="s">
        <v>653</v>
      </c>
      <c r="G202" s="470" t="n">
        <f aca="false">SUM(G197:G201)</f>
        <v>337.67</v>
      </c>
      <c r="J202" s="567" t="n">
        <f aca="false">'2. RESUMO'!$G$37</f>
        <v>2733724.78</v>
      </c>
    </row>
    <row r="203" customFormat="false" ht="16.5" hidden="false" customHeight="true" outlineLevel="0" collapsed="false">
      <c r="A203" s="567"/>
      <c r="B203" s="472"/>
      <c r="C203" s="472"/>
      <c r="D203" s="472"/>
      <c r="E203" s="472"/>
      <c r="F203" s="650"/>
      <c r="G203" s="651"/>
      <c r="J203" s="567"/>
    </row>
    <row r="204" customFormat="false" ht="16.5" hidden="false" customHeight="true" outlineLevel="0" collapsed="false">
      <c r="A204" s="567"/>
      <c r="B204" s="497"/>
      <c r="C204" s="717" t="str">
        <f aca="false">C198</f>
        <v>TAMPÃO DE FERRO 60X40 CM</v>
      </c>
      <c r="D204" s="499"/>
      <c r="E204" s="500"/>
      <c r="F204" s="501" t="s">
        <v>451</v>
      </c>
      <c r="G204" s="818" t="s">
        <v>451</v>
      </c>
      <c r="J204" s="567"/>
    </row>
    <row r="205" customFormat="false" ht="30.75" hidden="false" customHeight="true" outlineLevel="0" collapsed="false">
      <c r="A205" s="567"/>
      <c r="B205" s="230" t="s">
        <v>904</v>
      </c>
      <c r="C205" s="253" t="s">
        <v>905</v>
      </c>
      <c r="D205" s="253" t="s">
        <v>906</v>
      </c>
      <c r="E205" s="504" t="s">
        <v>907</v>
      </c>
      <c r="F205" s="505" t="s">
        <v>908</v>
      </c>
      <c r="G205" s="506" t="s">
        <v>909</v>
      </c>
      <c r="J205" s="567"/>
    </row>
    <row r="206" customFormat="false" ht="16.5" hidden="false" customHeight="true" outlineLevel="0" collapsed="false">
      <c r="A206" s="567"/>
      <c r="B206" s="555" t="n">
        <v>43837</v>
      </c>
      <c r="C206" s="556" t="s">
        <v>1226</v>
      </c>
      <c r="D206" s="557" t="n">
        <v>373.49</v>
      </c>
      <c r="E206" s="819" t="s">
        <v>1227</v>
      </c>
      <c r="F206" s="559" t="s">
        <v>1228</v>
      </c>
      <c r="G206" s="560" t="s">
        <v>1226</v>
      </c>
      <c r="J206" s="567"/>
    </row>
    <row r="207" customFormat="false" ht="16.5" hidden="false" customHeight="true" outlineLevel="0" collapsed="false">
      <c r="A207" s="567"/>
      <c r="B207" s="555" t="n">
        <v>43837</v>
      </c>
      <c r="C207" s="556" t="s">
        <v>1229</v>
      </c>
      <c r="D207" s="557" t="n">
        <f aca="false">E221</f>
        <v>336.6113</v>
      </c>
      <c r="E207" s="854" t="s">
        <v>1230</v>
      </c>
      <c r="F207" s="559" t="s">
        <v>1231</v>
      </c>
      <c r="G207" s="560" t="s">
        <v>1229</v>
      </c>
      <c r="J207" s="567"/>
    </row>
    <row r="208" customFormat="false" ht="16.5" hidden="false" customHeight="true" outlineLevel="0" collapsed="false">
      <c r="A208" s="567"/>
      <c r="B208" s="855"/>
      <c r="C208" s="556"/>
      <c r="D208" s="557"/>
      <c r="E208" s="854"/>
      <c r="F208" s="559"/>
      <c r="G208" s="560"/>
      <c r="J208" s="567"/>
    </row>
    <row r="209" customFormat="false" ht="16.5" hidden="false" customHeight="true" outlineLevel="0" collapsed="false">
      <c r="A209" s="567"/>
      <c r="B209" s="513"/>
      <c r="C209" s="514" t="s">
        <v>918</v>
      </c>
      <c r="D209" s="515" t="n">
        <f aca="false">IF(COUNT(D205:D208)=3,MEDIAN(D206:D208),SMALL(D206:D208,1))</f>
        <v>336.6113</v>
      </c>
      <c r="E209" s="516"/>
      <c r="F209" s="517"/>
      <c r="G209" s="518"/>
      <c r="J209" s="567"/>
    </row>
    <row r="210" customFormat="false" ht="52.5" hidden="false" customHeight="true" outlineLevel="0" collapsed="false">
      <c r="A210" s="567"/>
      <c r="B210" s="519" t="s">
        <v>920</v>
      </c>
      <c r="C210" s="519"/>
      <c r="D210" s="519"/>
      <c r="E210" s="519"/>
      <c r="F210" s="519"/>
      <c r="G210" s="519"/>
      <c r="J210" s="567"/>
    </row>
    <row r="211" customFormat="false" ht="21.75" hidden="false" customHeight="true" outlineLevel="0" collapsed="false">
      <c r="A211" s="567"/>
      <c r="B211" s="525"/>
      <c r="C211" s="525"/>
      <c r="D211" s="525"/>
      <c r="E211" s="525"/>
      <c r="F211" s="525"/>
      <c r="G211" s="525"/>
      <c r="J211" s="567"/>
    </row>
    <row r="212" customFormat="false" ht="15.75" hidden="false" customHeight="true" outlineLevel="0" collapsed="false">
      <c r="A212" s="567"/>
      <c r="B212" s="801" t="s">
        <v>988</v>
      </c>
      <c r="C212" s="801"/>
      <c r="D212" s="801"/>
      <c r="E212" s="801"/>
      <c r="F212" s="801"/>
      <c r="G212" s="801"/>
      <c r="J212" s="567"/>
    </row>
    <row r="213" customFormat="false" ht="15.75" hidden="false" customHeight="false" outlineLevel="0" collapsed="false">
      <c r="A213" s="567"/>
      <c r="B213" s="802" t="n">
        <v>43837</v>
      </c>
      <c r="C213" s="120" t="s">
        <v>1226</v>
      </c>
      <c r="D213" s="120" t="n">
        <v>131.15</v>
      </c>
      <c r="E213" s="120"/>
      <c r="F213" s="120"/>
      <c r="G213" s="701"/>
      <c r="J213" s="567"/>
    </row>
    <row r="214" customFormat="false" ht="15.75" hidden="false" customHeight="true" outlineLevel="0" collapsed="false">
      <c r="A214" s="567"/>
      <c r="B214" s="803" t="s">
        <v>1182</v>
      </c>
      <c r="C214" s="803"/>
      <c r="D214" s="803"/>
      <c r="E214" s="803"/>
      <c r="F214" s="803"/>
      <c r="G214" s="803"/>
      <c r="J214" s="567"/>
    </row>
    <row r="215" customFormat="false" ht="15.75" hidden="false" customHeight="false" outlineLevel="0" collapsed="false">
      <c r="A215" s="567"/>
      <c r="B215" s="804"/>
      <c r="C215" s="120"/>
      <c r="D215" s="120" t="n">
        <f aca="false">131.15+217.91</f>
        <v>349.06</v>
      </c>
      <c r="E215" s="805" t="n">
        <f aca="false">1.07*D215</f>
        <v>373.4942</v>
      </c>
      <c r="F215" s="120"/>
      <c r="G215" s="701"/>
      <c r="J215" s="567"/>
    </row>
    <row r="216" customFormat="false" ht="42.75" hidden="false" customHeight="true" outlineLevel="0" collapsed="false">
      <c r="B216" s="856" t="s">
        <v>1232</v>
      </c>
      <c r="C216" s="856"/>
      <c r="D216" s="856"/>
      <c r="E216" s="856"/>
      <c r="F216" s="856"/>
      <c r="G216" s="856"/>
    </row>
    <row r="217" customFormat="false" ht="15.75" hidden="false" customHeight="false" outlineLevel="0" collapsed="false">
      <c r="B217" s="119"/>
      <c r="C217" s="119"/>
      <c r="D217" s="119"/>
      <c r="E217" s="119"/>
      <c r="F217" s="119"/>
      <c r="G217" s="119"/>
    </row>
    <row r="218" customFormat="false" ht="15.75" hidden="false" customHeight="true" outlineLevel="0" collapsed="false">
      <c r="A218" s="567"/>
      <c r="B218" s="801" t="s">
        <v>988</v>
      </c>
      <c r="C218" s="801"/>
      <c r="D218" s="801"/>
      <c r="E218" s="801"/>
      <c r="F218" s="801"/>
      <c r="G218" s="801"/>
      <c r="J218" s="567"/>
    </row>
    <row r="219" customFormat="false" ht="15.75" hidden="false" customHeight="false" outlineLevel="0" collapsed="false">
      <c r="A219" s="567"/>
      <c r="B219" s="802" t="n">
        <v>43837</v>
      </c>
      <c r="C219" s="120" t="s">
        <v>1229</v>
      </c>
      <c r="D219" s="120" t="n">
        <v>183</v>
      </c>
      <c r="E219" s="120"/>
      <c r="F219" s="120"/>
      <c r="G219" s="701"/>
      <c r="J219" s="567"/>
    </row>
    <row r="220" customFormat="false" ht="15.75" hidden="false" customHeight="true" outlineLevel="0" collapsed="false">
      <c r="A220" s="567"/>
      <c r="B220" s="803" t="s">
        <v>1182</v>
      </c>
      <c r="C220" s="803"/>
      <c r="D220" s="803"/>
      <c r="E220" s="803"/>
      <c r="F220" s="803"/>
      <c r="G220" s="803"/>
      <c r="J220" s="567"/>
    </row>
    <row r="221" customFormat="false" ht="15.75" hidden="false" customHeight="false" outlineLevel="0" collapsed="false">
      <c r="A221" s="567"/>
      <c r="B221" s="804"/>
      <c r="C221" s="120"/>
      <c r="D221" s="120" t="n">
        <f aca="false">183+131.59</f>
        <v>314.59</v>
      </c>
      <c r="E221" s="805" t="n">
        <f aca="false">1.07*D221</f>
        <v>336.6113</v>
      </c>
      <c r="F221" s="120"/>
      <c r="G221" s="701"/>
      <c r="J221" s="567"/>
    </row>
    <row r="222" customFormat="false" ht="42.75" hidden="false" customHeight="true" outlineLevel="0" collapsed="false">
      <c r="B222" s="856" t="s">
        <v>1233</v>
      </c>
      <c r="C222" s="856"/>
      <c r="D222" s="856"/>
      <c r="E222" s="856"/>
      <c r="F222" s="856"/>
      <c r="G222" s="856"/>
    </row>
    <row r="223" customFormat="false" ht="15" hidden="false" customHeight="false" outlineLevel="0" collapsed="false">
      <c r="B223" s="857"/>
      <c r="C223" s="857"/>
      <c r="D223" s="857"/>
      <c r="E223" s="857"/>
      <c r="F223" s="857"/>
      <c r="G223" s="857"/>
    </row>
    <row r="224" customFormat="false" ht="15.75" hidden="false" customHeight="false" outlineLevel="0" collapsed="false">
      <c r="B224" s="857"/>
      <c r="C224" s="857"/>
      <c r="D224" s="857"/>
      <c r="E224" s="857"/>
      <c r="F224" s="857"/>
      <c r="G224" s="857"/>
    </row>
    <row r="225" customFormat="false" ht="37.5" hidden="false" customHeight="true" outlineLevel="0" collapsed="false">
      <c r="A225" s="567"/>
      <c r="B225" s="445" t="str">
        <f aca="false">IF(COUNT($H$16:H225)&lt;10,CONCATENATE("PMPG INC 00",COUNT($H$16:H225)),CONCATENATE("PMPG INC 0",COUNT($H$16:H225)))</f>
        <v>PMPG INC 015</v>
      </c>
      <c r="C225" s="446" t="s">
        <v>1234</v>
      </c>
      <c r="D225" s="446"/>
      <c r="E225" s="446"/>
      <c r="F225" s="446"/>
      <c r="G225" s="447" t="s">
        <v>451</v>
      </c>
      <c r="H225" s="799" t="n">
        <f aca="false">G232</f>
        <v>35.88</v>
      </c>
      <c r="J225" s="567" t="n">
        <f aca="false">'2. RESUMO'!$G$37</f>
        <v>2733724.78</v>
      </c>
    </row>
    <row r="226" customFormat="false" ht="31.5" hidden="false" customHeight="false" outlineLevel="0" collapsed="false">
      <c r="A226" s="567"/>
      <c r="B226" s="230" t="s">
        <v>875</v>
      </c>
      <c r="C226" s="449" t="s">
        <v>876</v>
      </c>
      <c r="D226" s="449" t="s">
        <v>451</v>
      </c>
      <c r="E226" s="449" t="s">
        <v>877</v>
      </c>
      <c r="F226" s="449" t="s">
        <v>878</v>
      </c>
      <c r="G226" s="450" t="s">
        <v>879</v>
      </c>
      <c r="J226" s="567" t="n">
        <f aca="false">'2. RESUMO'!$G$37</f>
        <v>2733724.78</v>
      </c>
    </row>
    <row r="227" customFormat="false" ht="15.95" hidden="false" customHeight="true" outlineLevel="0" collapsed="false">
      <c r="A227" s="567"/>
      <c r="B227" s="451" t="s">
        <v>884</v>
      </c>
      <c r="C227" s="451"/>
      <c r="D227" s="451"/>
      <c r="E227" s="451"/>
      <c r="F227" s="451"/>
      <c r="G227" s="451"/>
      <c r="J227" s="567" t="n">
        <f aca="false">'2. RESUMO'!$G$37</f>
        <v>2733724.78</v>
      </c>
    </row>
    <row r="228" customFormat="false" ht="30" hidden="false" customHeight="false" outlineLevel="0" collapsed="false">
      <c r="A228" s="615" t="s">
        <v>871</v>
      </c>
      <c r="B228" s="682" t="n">
        <v>38774</v>
      </c>
      <c r="C228" s="91" t="str">
        <f aca="false">IF($A228="INSUMO",VLOOKUP($B228,'BANCO DE DADOS ABRIL INS'!$A:$D,2,0),VLOOKUP($B228,'BANCO DE DADOS ABRIL SERV'!$B:$E,2,0))</f>
        <v>LUMINARIA DE EMERGENCIA 30 LEDS, POTENCIA 2 W, BATERIA DE LITIO, AUTONOMIA DE 6 HORAS</v>
      </c>
      <c r="D228" s="90" t="str">
        <f aca="false">IF($A228="INSUMO",VLOOKUP($B228,'BANCO DE DADOS ABRIL INS'!$A:$D,3,0),VLOOKUP($B228,'BANCO DE DADOS ABRIL SERV'!$B:$E,3,0))</f>
        <v>UN</v>
      </c>
      <c r="E228" s="792" t="n">
        <v>1</v>
      </c>
      <c r="F228" s="454" t="n">
        <f aca="false">IF($A228="INSUMO",VLOOKUP($B228,'BANCO DE DADOS ABRIL INS'!$A:$D,4,0),VLOOKUP($B228,'BANCO DE DADOS ABRIL SERV'!$B:$E,4,0))</f>
        <v>32.19</v>
      </c>
      <c r="G228" s="646" t="n">
        <f aca="false">TRUNC(F228*E228,2)</f>
        <v>32.19</v>
      </c>
      <c r="J228" s="567"/>
    </row>
    <row r="229" customFormat="false" ht="15" hidden="false" customHeight="true" outlineLevel="0" collapsed="false">
      <c r="A229" s="567"/>
      <c r="B229" s="451" t="s">
        <v>993</v>
      </c>
      <c r="C229" s="451"/>
      <c r="D229" s="451"/>
      <c r="E229" s="451"/>
      <c r="F229" s="451"/>
      <c r="G229" s="451"/>
      <c r="J229" s="567" t="n">
        <f aca="false">'2. RESUMO'!$G$37</f>
        <v>2733724.78</v>
      </c>
    </row>
    <row r="230" customFormat="false" ht="15.75" hidden="false" customHeight="false" outlineLevel="0" collapsed="false">
      <c r="A230" s="108" t="s">
        <v>872</v>
      </c>
      <c r="B230" s="452" t="n">
        <v>88264</v>
      </c>
      <c r="C230" s="91" t="str">
        <f aca="false">IF($A230="INSUMO",VLOOKUP($B230,'BANCO DE DADOS ABRIL INS'!$A:$D,2,0),VLOOKUP($B230,'BANCO DE DADOS ABRIL SERV'!$B:$E,2,0))</f>
        <v>ELETRICISTA COM ENCARGOS COMPLEMENTARES</v>
      </c>
      <c r="D230" s="90" t="str">
        <f aca="false">IF($A230="INSUMO",VLOOKUP($B230,'BANCO DE DADOS ABRIL INS'!$A:$D,3,0),VLOOKUP($B230,'BANCO DE DADOS ABRIL SERV'!$B:$E,3,0))</f>
        <v>H</v>
      </c>
      <c r="E230" s="800" t="n">
        <v>0.1795</v>
      </c>
      <c r="F230" s="454" t="n">
        <f aca="false">IF($A230="INSUMO",VLOOKUP($B230,'BANCO DE DADOS ABRIL INS'!$A:$D,4,0),VLOOKUP($B230,'BANCO DE DADOS ABRIL SERV'!$B:$E,4,0))</f>
        <v>20.59</v>
      </c>
      <c r="G230" s="646" t="n">
        <f aca="false">TRUNC(F230*E230,2)</f>
        <v>3.69</v>
      </c>
      <c r="J230" s="567" t="n">
        <f aca="false">'2. RESUMO'!$G$37</f>
        <v>2733724.78</v>
      </c>
    </row>
    <row r="231" customFormat="false" ht="15.75" hidden="false" customHeight="false" outlineLevel="0" collapsed="false">
      <c r="A231" s="108"/>
      <c r="B231" s="90" t="n">
        <v>88247</v>
      </c>
      <c r="C231" s="91" t="s">
        <v>1235</v>
      </c>
      <c r="D231" s="90" t="s">
        <v>967</v>
      </c>
      <c r="E231" s="800" t="n">
        <v>0.0748</v>
      </c>
      <c r="F231" s="454"/>
      <c r="G231" s="93"/>
      <c r="J231" s="567"/>
    </row>
    <row r="232" customFormat="false" ht="16.5" hidden="false" customHeight="true" outlineLevel="0" collapsed="false">
      <c r="A232" s="567"/>
      <c r="B232" s="723" t="s">
        <v>1236</v>
      </c>
      <c r="C232" s="723"/>
      <c r="D232" s="723"/>
      <c r="E232" s="723"/>
      <c r="F232" s="461" t="s">
        <v>653</v>
      </c>
      <c r="G232" s="470" t="n">
        <f aca="false">SUM(G227:G230)</f>
        <v>35.88</v>
      </c>
      <c r="J232" s="567" t="n">
        <f aca="false">'2. RESUMO'!$G$37</f>
        <v>2733724.78</v>
      </c>
    </row>
    <row r="233" customFormat="false" ht="15.75" hidden="false" customHeight="false" outlineLevel="0" collapsed="false"/>
    <row r="234" customFormat="false" ht="37.5" hidden="false" customHeight="true" outlineLevel="0" collapsed="false">
      <c r="A234" s="567"/>
      <c r="B234" s="445" t="str">
        <f aca="false">IF(COUNT($H$16:H234)&lt;10,CONCATENATE("PMPG INC 00",COUNT($H$16:H234)),CONCATENATE("PMPG INC 0",COUNT($H$16:H234)))</f>
        <v>PMPG INC 016</v>
      </c>
      <c r="C234" s="446" t="s">
        <v>1237</v>
      </c>
      <c r="D234" s="446"/>
      <c r="E234" s="446"/>
      <c r="F234" s="446"/>
      <c r="G234" s="447" t="s">
        <v>470</v>
      </c>
      <c r="H234" s="799" t="n">
        <f aca="false">G241</f>
        <v>5.04</v>
      </c>
      <c r="J234" s="567" t="n">
        <f aca="false">'2. RESUMO'!$G$37</f>
        <v>2733724.78</v>
      </c>
    </row>
    <row r="235" customFormat="false" ht="31.5" hidden="false" customHeight="false" outlineLevel="0" collapsed="false">
      <c r="A235" s="567"/>
      <c r="B235" s="230" t="s">
        <v>875</v>
      </c>
      <c r="C235" s="449" t="s">
        <v>876</v>
      </c>
      <c r="D235" s="449" t="s">
        <v>451</v>
      </c>
      <c r="E235" s="449" t="s">
        <v>877</v>
      </c>
      <c r="F235" s="449" t="s">
        <v>878</v>
      </c>
      <c r="G235" s="450" t="s">
        <v>879</v>
      </c>
      <c r="J235" s="567"/>
    </row>
    <row r="236" customFormat="false" ht="16.5" hidden="false" customHeight="true" outlineLevel="0" collapsed="false">
      <c r="A236" s="567"/>
      <c r="B236" s="451" t="s">
        <v>884</v>
      </c>
      <c r="C236" s="451"/>
      <c r="D236" s="451"/>
      <c r="E236" s="451"/>
      <c r="F236" s="451"/>
      <c r="G236" s="451"/>
      <c r="J236" s="567"/>
    </row>
    <row r="237" customFormat="false" ht="30" hidden="false" customHeight="false" outlineLevel="0" collapsed="false">
      <c r="A237" s="615" t="s">
        <v>871</v>
      </c>
      <c r="B237" s="682" t="n">
        <v>39129</v>
      </c>
      <c r="C237" s="91" t="str">
        <f aca="false">IF($A237="INSUMO",VLOOKUP($B237,'BANCO DE DADOS ABRIL INS'!$A:$D,2,0),VLOOKUP($B237,'BANCO DE DADOS ABRIL SERV'!$B:$E,2,0))</f>
        <v>ABRACADEIRA EM ACO PARA AMARRACAO DE ELETRODUTOS, TIPO D, COM 1" E CUNHA DE FIXACAO</v>
      </c>
      <c r="D237" s="90" t="str">
        <f aca="false">IF($A237="INSUMO",VLOOKUP($B237,'BANCO DE DADOS ABRIL INS'!$A:$D,3,0),VLOOKUP($B237,'BANCO DE DADOS ABRIL SERV'!$B:$E,3,0))</f>
        <v>UN</v>
      </c>
      <c r="E237" s="792" t="n">
        <v>1</v>
      </c>
      <c r="F237" s="454" t="n">
        <f aca="false">IF($A237="INSUMO",VLOOKUP($B237,'BANCO DE DADOS ABRIL INS'!$A:$D,4,0),VLOOKUP($B237,'BANCO DE DADOS ABRIL SERV'!$B:$E,4,0))</f>
        <v>1.46</v>
      </c>
      <c r="G237" s="646" t="n">
        <f aca="false">TRUNC(F237*E237,2)</f>
        <v>1.46</v>
      </c>
      <c r="J237" s="567"/>
    </row>
    <row r="238" customFormat="false" ht="16.5" hidden="false" customHeight="true" outlineLevel="0" collapsed="false">
      <c r="A238" s="567"/>
      <c r="B238" s="451" t="s">
        <v>993</v>
      </c>
      <c r="C238" s="451"/>
      <c r="D238" s="451"/>
      <c r="E238" s="451"/>
      <c r="F238" s="451"/>
      <c r="G238" s="451"/>
      <c r="J238" s="567"/>
    </row>
    <row r="239" customFormat="false" ht="33" hidden="false" customHeight="true" outlineLevel="0" collapsed="false">
      <c r="A239" s="108" t="s">
        <v>872</v>
      </c>
      <c r="B239" s="530" t="n">
        <v>88267</v>
      </c>
      <c r="C239" s="151" t="s">
        <v>1238</v>
      </c>
      <c r="D239" s="150" t="str">
        <f aca="false">IF($A239="INSUMO",VLOOKUP($B239,'BANCO DE DADOS ABRIL INS'!$A:$D,3,0),VLOOKUP($B239,'BANCO DE DADOS ABRIL SERV'!$B:$E,3,0))</f>
        <v>H</v>
      </c>
      <c r="E239" s="858" t="n">
        <v>0.1</v>
      </c>
      <c r="F239" s="729" t="n">
        <f aca="false">IF($A239="INSUMO",VLOOKUP($B239,'BANCO DE DADOS ABRIL INS'!$A:$D,4,0),VLOOKUP($B239,'BANCO DE DADOS ABRIL SERV'!$B:$E,4,0))</f>
        <v>19.98</v>
      </c>
      <c r="G239" s="859" t="n">
        <f aca="false">TRUNC(F239*E239,2)</f>
        <v>1.99</v>
      </c>
      <c r="J239" s="567"/>
    </row>
    <row r="240" customFormat="false" ht="15.75" hidden="false" customHeight="false" outlineLevel="0" collapsed="false">
      <c r="A240" s="108"/>
      <c r="B240" s="90" t="n">
        <v>88316</v>
      </c>
      <c r="C240" s="91" t="s">
        <v>1239</v>
      </c>
      <c r="D240" s="90" t="s">
        <v>967</v>
      </c>
      <c r="E240" s="800" t="n">
        <v>0.1</v>
      </c>
      <c r="F240" s="729" t="n">
        <f aca="false">IF($A240="INSUMO",VLOOKUP($B240,'BANCO DE DADOS ABRIL INS'!$A:$D,4,0),VLOOKUP($B240,'BANCO DE DADOS ABRIL SERV'!$B:$E,4,0))</f>
        <v>15.95</v>
      </c>
      <c r="G240" s="859" t="n">
        <f aca="false">TRUNC(F240*E240,2)</f>
        <v>1.59</v>
      </c>
      <c r="J240" s="567"/>
    </row>
    <row r="241" customFormat="false" ht="16.5" hidden="false" customHeight="true" outlineLevel="0" collapsed="false">
      <c r="A241" s="567"/>
      <c r="B241" s="723" t="s">
        <v>1240</v>
      </c>
      <c r="C241" s="723"/>
      <c r="D241" s="723"/>
      <c r="E241" s="723"/>
      <c r="F241" s="461" t="s">
        <v>653</v>
      </c>
      <c r="G241" s="470" t="n">
        <f aca="false">SUM(G236:G240)</f>
        <v>5.04</v>
      </c>
      <c r="J241" s="567"/>
    </row>
    <row r="243" customFormat="false" ht="37.5" hidden="false" customHeight="true" outlineLevel="0" collapsed="false">
      <c r="A243" s="567"/>
      <c r="B243" s="445" t="str">
        <f aca="false">IF(COUNT($H$16:H243)&lt;10,CONCATENATE("PMPG INC 00",COUNT($H$16:H243)),CONCATENATE("PMPG INC 0",COUNT($H$16:H243)))</f>
        <v>PMPG INC 017</v>
      </c>
      <c r="C243" s="446" t="s">
        <v>1241</v>
      </c>
      <c r="D243" s="446"/>
      <c r="E243" s="446"/>
      <c r="F243" s="446"/>
      <c r="G243" s="447" t="s">
        <v>451</v>
      </c>
      <c r="H243" s="799" t="n">
        <f aca="false">G250</f>
        <v>87.99</v>
      </c>
      <c r="J243" s="567" t="n">
        <f aca="false">'2. RESUMO'!$G$37</f>
        <v>2733724.78</v>
      </c>
    </row>
    <row r="244" customFormat="false" ht="31.5" hidden="false" customHeight="false" outlineLevel="0" collapsed="false">
      <c r="A244" s="567"/>
      <c r="B244" s="230" t="s">
        <v>875</v>
      </c>
      <c r="C244" s="449" t="s">
        <v>876</v>
      </c>
      <c r="D244" s="449" t="s">
        <v>451</v>
      </c>
      <c r="E244" s="449" t="s">
        <v>877</v>
      </c>
      <c r="F244" s="449" t="s">
        <v>878</v>
      </c>
      <c r="G244" s="450" t="s">
        <v>879</v>
      </c>
      <c r="J244" s="567" t="n">
        <f aca="false">'2. RESUMO'!$G$37</f>
        <v>2733724.78</v>
      </c>
    </row>
    <row r="245" customFormat="false" ht="15.95" hidden="false" customHeight="true" outlineLevel="0" collapsed="false">
      <c r="A245" s="567"/>
      <c r="B245" s="451" t="s">
        <v>884</v>
      </c>
      <c r="C245" s="451"/>
      <c r="D245" s="451"/>
      <c r="E245" s="451"/>
      <c r="F245" s="451"/>
      <c r="G245" s="451"/>
      <c r="J245" s="567" t="n">
        <f aca="false">'2. RESUMO'!$G$37</f>
        <v>2733724.78</v>
      </c>
    </row>
    <row r="246" customFormat="false" ht="27.75" hidden="false" customHeight="true" outlineLevel="0" collapsed="false">
      <c r="A246" s="615"/>
      <c r="B246" s="558" t="n">
        <v>3278</v>
      </c>
      <c r="C246" s="853" t="s">
        <v>1242</v>
      </c>
      <c r="D246" s="90" t="s">
        <v>1212</v>
      </c>
      <c r="E246" s="792" t="n">
        <v>1</v>
      </c>
      <c r="F246" s="454" t="n">
        <v>77.06</v>
      </c>
      <c r="G246" s="646" t="n">
        <f aca="false">TRUNC(F246*E246,2)</f>
        <v>77.06</v>
      </c>
      <c r="J246" s="567"/>
    </row>
    <row r="247" customFormat="false" ht="15" hidden="false" customHeight="true" outlineLevel="0" collapsed="false">
      <c r="A247" s="567"/>
      <c r="B247" s="451" t="s">
        <v>993</v>
      </c>
      <c r="C247" s="451"/>
      <c r="D247" s="451"/>
      <c r="E247" s="451"/>
      <c r="F247" s="451"/>
      <c r="G247" s="451"/>
      <c r="J247" s="567" t="n">
        <f aca="false">'2. RESUMO'!$G$37</f>
        <v>2733724.78</v>
      </c>
    </row>
    <row r="248" customFormat="false" ht="15.75" hidden="false" customHeight="false" outlineLevel="0" collapsed="false">
      <c r="A248" s="108" t="s">
        <v>872</v>
      </c>
      <c r="B248" s="90" t="n">
        <v>88264</v>
      </c>
      <c r="C248" s="91" t="str">
        <f aca="false">IF($A248="INSUMO",VLOOKUP($B248,'BANCO DE DADOS ABRIL INS'!$A:$D,2,0),VLOOKUP($B248,'BANCO DE DADOS ABRIL SERV'!$B:$E,2,0))</f>
        <v>ELETRICISTA COM ENCARGOS COMPLEMENTARES</v>
      </c>
      <c r="D248" s="90" t="str">
        <f aca="false">IF($A248="INSUMO",VLOOKUP($B248,'BANCO DE DADOS ABRIL INS'!$A:$D,3,0),VLOOKUP($B248,'BANCO DE DADOS ABRIL SERV'!$B:$E,3,0))</f>
        <v>H</v>
      </c>
      <c r="E248" s="800" t="n">
        <f aca="false">E259</f>
        <v>0.3</v>
      </c>
      <c r="F248" s="860" t="n">
        <f aca="false">IF($A248="INSUMO",VLOOKUP($B248,'BANCO DE DADOS ABRIL INS'!$A:$D,4,0),VLOOKUP($B248,'BANCO DE DADOS ABRIL SERV'!$B:$E,4,0))</f>
        <v>20.59</v>
      </c>
      <c r="G248" s="646" t="n">
        <f aca="false">TRUNC(F248*E248,2)</f>
        <v>6.17</v>
      </c>
      <c r="J248" s="567"/>
    </row>
    <row r="249" customFormat="false" ht="15.75" hidden="false" customHeight="false" outlineLevel="0" collapsed="false">
      <c r="A249" s="108" t="s">
        <v>872</v>
      </c>
      <c r="B249" s="724" t="n">
        <v>88247</v>
      </c>
      <c r="C249" s="91" t="str">
        <f aca="false">IF($A249="INSUMO",VLOOKUP($B249,'BANCO DE DADOS ABRIL INS'!$A:$D,2,0),VLOOKUP($B249,'BANCO DE DADOS ABRIL SERV'!$B:$E,2,0))</f>
        <v>AUXILIAR DE ELETRICISTA COM ENCARGOS COMPLEMENTARES</v>
      </c>
      <c r="D249" s="90" t="str">
        <f aca="false">IF($A249="INSUMO",VLOOKUP($B249,'BANCO DE DADOS ABRIL INS'!$A:$D,3,0),VLOOKUP($B249,'BANCO DE DADOS ABRIL SERV'!$B:$E,3,0))</f>
        <v>H</v>
      </c>
      <c r="E249" s="800" t="n">
        <f aca="false">E258</f>
        <v>0.3</v>
      </c>
      <c r="F249" s="861" t="n">
        <f aca="false">IF($A249="INSUMO",VLOOKUP($B249,'BANCO DE DADOS ABRIL INS'!$A:$D,4,0),VLOOKUP($B249,'BANCO DE DADOS ABRIL SERV'!$B:$E,4,0))</f>
        <v>15.89</v>
      </c>
      <c r="G249" s="649" t="n">
        <f aca="false">TRUNC(F249*E249,2)</f>
        <v>4.76</v>
      </c>
      <c r="J249" s="567" t="n">
        <f aca="false">'2. RESUMO'!$G$37</f>
        <v>2733724.78</v>
      </c>
    </row>
    <row r="250" customFormat="false" ht="16.5" hidden="false" customHeight="true" outlineLevel="0" collapsed="false">
      <c r="A250" s="567"/>
      <c r="B250" s="862" t="s">
        <v>1243</v>
      </c>
      <c r="C250" s="862"/>
      <c r="D250" s="862"/>
      <c r="E250" s="862"/>
      <c r="F250" s="863" t="s">
        <v>653</v>
      </c>
      <c r="G250" s="470" t="n">
        <f aca="false">SUM(G245:G249)</f>
        <v>87.99</v>
      </c>
      <c r="J250" s="567" t="n">
        <f aca="false">'2. RESUMO'!$G$37</f>
        <v>2733724.78</v>
      </c>
    </row>
    <row r="251" customFormat="false" ht="16.5" hidden="false" customHeight="true" outlineLevel="0" collapsed="false">
      <c r="A251" s="567"/>
      <c r="B251" s="726" t="s">
        <v>1244</v>
      </c>
      <c r="C251" s="726"/>
      <c r="D251" s="726"/>
      <c r="E251" s="726"/>
      <c r="F251" s="726"/>
      <c r="G251" s="726"/>
      <c r="J251" s="567"/>
    </row>
    <row r="252" customFormat="false" ht="16.5" hidden="false" customHeight="true" outlineLevel="0" collapsed="false">
      <c r="A252" s="567"/>
      <c r="B252" s="724" t="n">
        <v>88247</v>
      </c>
      <c r="C252" s="91" t="str">
        <f aca="false">IF($A252="INSUMO",VLOOKUP($B252,'BANCO DE DADOS ABRIL INS'!$A:$D,2,0),VLOOKUP($B252,'BANCO DE DADOS ABRIL SERV'!$B:$E,2,0))</f>
        <v>AUXILIAR DE ELETRICISTA COM ENCARGOS COMPLEMENTARES</v>
      </c>
      <c r="D252" s="90" t="str">
        <f aca="false">IF($A252="INSUMO",VLOOKUP($B252,'BANCO DE DADOS ABRIL INS'!$A:$D,3,0),VLOOKUP($B252,'BANCO DE DADOS ABRIL SERV'!$B:$E,3,0))</f>
        <v>H</v>
      </c>
      <c r="E252" s="843" t="n">
        <v>0.25</v>
      </c>
      <c r="F252" s="843"/>
      <c r="G252" s="843"/>
      <c r="J252" s="567"/>
    </row>
    <row r="253" customFormat="false" ht="30.75" hidden="false" customHeight="true" outlineLevel="0" collapsed="false">
      <c r="A253" s="567"/>
      <c r="B253" s="90" t="n">
        <v>88264</v>
      </c>
      <c r="C253" s="91" t="str">
        <f aca="false">IF($A253="INSUMO",VLOOKUP($B253,'BANCO DE DADOS ABRIL INS'!$A:$D,2,0),VLOOKUP($B253,'BANCO DE DADOS ABRIL SERV'!$B:$E,2,0))</f>
        <v>ELETRICISTA COM ENCARGOS COMPLEMENTARES</v>
      </c>
      <c r="D253" s="844" t="s">
        <v>967</v>
      </c>
      <c r="E253" s="843" t="n">
        <v>0.25</v>
      </c>
      <c r="F253" s="843"/>
      <c r="G253" s="843"/>
      <c r="J253" s="567"/>
    </row>
    <row r="254" customFormat="false" ht="16.5" hidden="false" customHeight="true" outlineLevel="0" collapsed="false">
      <c r="A254" s="567"/>
      <c r="B254" s="845" t="s">
        <v>1245</v>
      </c>
      <c r="C254" s="845"/>
      <c r="D254" s="845"/>
      <c r="E254" s="845"/>
      <c r="F254" s="846" t="s">
        <v>877</v>
      </c>
      <c r="G254" s="847" t="s">
        <v>1217</v>
      </c>
      <c r="J254" s="567"/>
    </row>
    <row r="255" customFormat="false" ht="31.5" hidden="false" customHeight="true" outlineLevel="0" collapsed="false">
      <c r="A255" s="567"/>
      <c r="B255" s="724" t="n">
        <v>88247</v>
      </c>
      <c r="C255" s="91" t="str">
        <f aca="false">IF($A255="INSUMO",VLOOKUP($B255,'BANCO DE DADOS ABRIL INS'!$A:$D,2,0),VLOOKUP($B255,'BANCO DE DADOS ABRIL SERV'!$B:$E,2,0))</f>
        <v>AUXILIAR DE ELETRICISTA COM ENCARGOS COMPLEMENTARES</v>
      </c>
      <c r="D255" s="90" t="str">
        <f aca="false">IF($A255="INSUMO",VLOOKUP($B255,'BANCO DE DADOS ABRIL INS'!$A:$D,3,0),VLOOKUP($B255,'BANCO DE DADOS ABRIL SERV'!$B:$E,3,0))</f>
        <v>H</v>
      </c>
      <c r="E255" s="848" t="n">
        <v>0.05</v>
      </c>
      <c r="F255" s="848" t="n">
        <v>1</v>
      </c>
      <c r="G255" s="849" t="n">
        <f aca="false">E255*F255</f>
        <v>0.05</v>
      </c>
      <c r="J255" s="567"/>
    </row>
    <row r="256" customFormat="false" ht="31.5" hidden="false" customHeight="true" outlineLevel="0" collapsed="false">
      <c r="A256" s="567"/>
      <c r="B256" s="90" t="n">
        <v>88264</v>
      </c>
      <c r="C256" s="91" t="str">
        <f aca="false">IF($A256="INSUMO",VLOOKUP($B256,'BANCO DE DADOS ABRIL INS'!$A:$D,2,0),VLOOKUP($B256,'BANCO DE DADOS ABRIL SERV'!$B:$E,2,0))</f>
        <v>ELETRICISTA COM ENCARGOS COMPLEMENTARES</v>
      </c>
      <c r="D256" s="844" t="s">
        <v>967</v>
      </c>
      <c r="E256" s="848" t="n">
        <v>0.05</v>
      </c>
      <c r="F256" s="848" t="n">
        <v>1</v>
      </c>
      <c r="G256" s="849" t="n">
        <f aca="false">E256*F256</f>
        <v>0.05</v>
      </c>
      <c r="J256" s="567"/>
    </row>
    <row r="257" customFormat="false" ht="16.5" hidden="false" customHeight="true" outlineLevel="0" collapsed="false">
      <c r="A257" s="567"/>
      <c r="B257" s="704" t="s">
        <v>1218</v>
      </c>
      <c r="C257" s="704"/>
      <c r="D257" s="704"/>
      <c r="E257" s="704"/>
      <c r="F257" s="704"/>
      <c r="G257" s="704"/>
      <c r="J257" s="567"/>
    </row>
    <row r="258" customFormat="false" ht="16.5" hidden="false" customHeight="true" outlineLevel="0" collapsed="false">
      <c r="A258" s="567"/>
      <c r="B258" s="724" t="n">
        <v>88247</v>
      </c>
      <c r="C258" s="91" t="str">
        <f aca="false">IF($A258="INSUMO",VLOOKUP($B258,'BANCO DE DADOS ABRIL INS'!$A:$D,2,0),VLOOKUP($B258,'BANCO DE DADOS ABRIL SERV'!$B:$E,2,0))</f>
        <v>AUXILIAR DE ELETRICISTA COM ENCARGOS COMPLEMENTARES</v>
      </c>
      <c r="D258" s="90" t="str">
        <f aca="false">IF($A258="INSUMO",VLOOKUP($B258,'BANCO DE DADOS ABRIL INS'!$A:$D,3,0),VLOOKUP($B258,'BANCO DE DADOS ABRIL SERV'!$B:$E,3,0))</f>
        <v>H</v>
      </c>
      <c r="E258" s="850" t="n">
        <f aca="false">E252+E255</f>
        <v>0.3</v>
      </c>
      <c r="F258" s="850"/>
      <c r="G258" s="850"/>
      <c r="J258" s="567"/>
    </row>
    <row r="259" customFormat="false" ht="15.75" hidden="false" customHeight="false" outlineLevel="0" collapsed="false">
      <c r="A259" s="567"/>
      <c r="B259" s="90" t="n">
        <v>88264</v>
      </c>
      <c r="C259" s="91" t="str">
        <f aca="false">IF($A259="INSUMO",VLOOKUP($B259,'BANCO DE DADOS ABRIL INS'!$A:$D,2,0),VLOOKUP($B259,'BANCO DE DADOS ABRIL SERV'!$B:$E,2,0))</f>
        <v>ELETRICISTA COM ENCARGOS COMPLEMENTARES</v>
      </c>
      <c r="D259" s="90" t="s">
        <v>967</v>
      </c>
      <c r="E259" s="850" t="n">
        <f aca="false">E253+E256</f>
        <v>0.3</v>
      </c>
      <c r="F259" s="850"/>
      <c r="G259" s="850"/>
      <c r="J259" s="567"/>
    </row>
    <row r="260" customFormat="false" ht="15.75" hidden="false" customHeight="false" outlineLevel="0" collapsed="false">
      <c r="A260" s="567"/>
      <c r="B260" s="864"/>
      <c r="C260" s="864"/>
      <c r="D260" s="864"/>
      <c r="E260" s="864"/>
      <c r="F260" s="461" t="s">
        <v>653</v>
      </c>
      <c r="G260" s="470" t="n">
        <f aca="false">SUM(E258:G259)</f>
        <v>0.6</v>
      </c>
      <c r="H260" s="799" t="n">
        <f aca="false">G269</f>
        <v>18.49</v>
      </c>
      <c r="J260" s="567" t="n">
        <f aca="false">'2. RESUMO'!$G$37</f>
        <v>2733724.78</v>
      </c>
    </row>
    <row r="261" customFormat="false" ht="15.75" hidden="false" customHeight="false" outlineLevel="0" collapsed="false">
      <c r="A261" s="567"/>
      <c r="B261" s="723"/>
      <c r="C261" s="723"/>
      <c r="D261" s="723"/>
      <c r="E261" s="723"/>
      <c r="F261" s="865"/>
      <c r="G261" s="551"/>
      <c r="H261" s="799"/>
      <c r="J261" s="567"/>
    </row>
    <row r="262" customFormat="false" ht="37.5" hidden="false" customHeight="true" outlineLevel="0" collapsed="false">
      <c r="A262" s="567"/>
      <c r="B262" s="445" t="str">
        <f aca="false">IF(COUNT($H$16:H262)&lt;10,CONCATENATE("PMPG INC 00",COUNT($H$16:H262)),CONCATENATE("PMPG INC 0",COUNT($H$16:H262)))</f>
        <v>PMPG INC 018</v>
      </c>
      <c r="C262" s="446" t="s">
        <v>1246</v>
      </c>
      <c r="D262" s="446"/>
      <c r="E262" s="446"/>
      <c r="F262" s="446"/>
      <c r="G262" s="447" t="s">
        <v>451</v>
      </c>
      <c r="H262" s="799"/>
      <c r="J262" s="567"/>
    </row>
    <row r="263" customFormat="false" ht="31.5" hidden="false" customHeight="false" outlineLevel="0" collapsed="false">
      <c r="A263" s="567"/>
      <c r="B263" s="230" t="s">
        <v>875</v>
      </c>
      <c r="C263" s="449" t="s">
        <v>876</v>
      </c>
      <c r="D263" s="449" t="s">
        <v>451</v>
      </c>
      <c r="E263" s="449" t="s">
        <v>877</v>
      </c>
      <c r="F263" s="449" t="s">
        <v>878</v>
      </c>
      <c r="G263" s="450" t="s">
        <v>879</v>
      </c>
      <c r="J263" s="567" t="n">
        <f aca="false">'2. RESUMO'!$G$37</f>
        <v>2733724.78</v>
      </c>
    </row>
    <row r="264" customFormat="false" ht="15.95" hidden="false" customHeight="true" outlineLevel="0" collapsed="false">
      <c r="A264" s="567"/>
      <c r="B264" s="451" t="s">
        <v>884</v>
      </c>
      <c r="C264" s="451"/>
      <c r="D264" s="451"/>
      <c r="E264" s="451"/>
      <c r="F264" s="451"/>
      <c r="G264" s="451"/>
      <c r="J264" s="567" t="n">
        <f aca="false">'2. RESUMO'!$G$37</f>
        <v>2733724.78</v>
      </c>
    </row>
    <row r="265" customFormat="false" ht="15.75" hidden="false" customHeight="false" outlineLevel="0" collapsed="false">
      <c r="A265" s="615" t="s">
        <v>871</v>
      </c>
      <c r="B265" s="866" t="s">
        <v>901</v>
      </c>
      <c r="C265" s="151" t="s">
        <v>1247</v>
      </c>
      <c r="D265" s="150" t="s">
        <v>451</v>
      </c>
      <c r="E265" s="867" t="n">
        <v>1</v>
      </c>
      <c r="F265" s="729" t="n">
        <f aca="false">D276</f>
        <v>9.38</v>
      </c>
      <c r="G265" s="859" t="n">
        <f aca="false">TRUNC(F265*E265,2)</f>
        <v>9.38</v>
      </c>
      <c r="J265" s="567"/>
    </row>
    <row r="266" customFormat="false" ht="15.75" hidden="false" customHeight="true" outlineLevel="0" collapsed="false">
      <c r="A266" s="615"/>
      <c r="B266" s="451" t="s">
        <v>993</v>
      </c>
      <c r="C266" s="451"/>
      <c r="D266" s="451"/>
      <c r="E266" s="451"/>
      <c r="F266" s="451"/>
      <c r="G266" s="451"/>
      <c r="J266" s="567"/>
    </row>
    <row r="267" customFormat="false" ht="15.75" hidden="false" customHeight="false" outlineLevel="0" collapsed="false">
      <c r="A267" s="615"/>
      <c r="B267" s="90" t="n">
        <v>88264</v>
      </c>
      <c r="C267" s="91" t="str">
        <f aca="false">IF($A267="INSUMO",VLOOKUP($B267,'BANCO DE DADOS ABRIL INS'!$A:$D,2,0),VLOOKUP($B267,'BANCO DE DADOS ABRIL SERV'!$B:$E,2,0))</f>
        <v>ELETRICISTA COM ENCARGOS COMPLEMENTARES</v>
      </c>
      <c r="D267" s="90" t="str">
        <f aca="false">IF($A267="INSUMO",VLOOKUP($B267,'BANCO DE DADOS ABRIL INS'!$A:$D,3,0),VLOOKUP($B267,'BANCO DE DADOS ABRIL SERV'!$B:$E,3,0))</f>
        <v>H</v>
      </c>
      <c r="E267" s="800" t="n">
        <v>0.25</v>
      </c>
      <c r="F267" s="860" t="n">
        <f aca="false">IF($A267="INSUMO",VLOOKUP($B267,'BANCO DE DADOS ABRIL INS'!$A:$D,4,0),VLOOKUP($B267,'BANCO DE DADOS ABRIL SERV'!$B:$E,4,0))</f>
        <v>20.59</v>
      </c>
      <c r="G267" s="646" t="n">
        <f aca="false">TRUNC(F267*E267,2)</f>
        <v>5.14</v>
      </c>
      <c r="J267" s="567"/>
    </row>
    <row r="268" customFormat="false" ht="15.75" hidden="false" customHeight="false" outlineLevel="0" collapsed="false">
      <c r="A268" s="615"/>
      <c r="B268" s="724" t="n">
        <v>88247</v>
      </c>
      <c r="C268" s="91" t="str">
        <f aca="false">IF($A268="INSUMO",VLOOKUP($B268,'BANCO DE DADOS ABRIL INS'!$A:$D,2,0),VLOOKUP($B268,'BANCO DE DADOS ABRIL SERV'!$B:$E,2,0))</f>
        <v>AUXILIAR DE ELETRICISTA COM ENCARGOS COMPLEMENTARES</v>
      </c>
      <c r="D268" s="90" t="str">
        <f aca="false">IF($A268="INSUMO",VLOOKUP($B268,'BANCO DE DADOS ABRIL INS'!$A:$D,3,0),VLOOKUP($B268,'BANCO DE DADOS ABRIL SERV'!$B:$E,3,0))</f>
        <v>H</v>
      </c>
      <c r="E268" s="800" t="n">
        <v>0.25</v>
      </c>
      <c r="F268" s="861" t="n">
        <f aca="false">IF($A268="INSUMO",VLOOKUP($B268,'BANCO DE DADOS ABRIL INS'!$A:$D,4,0),VLOOKUP($B268,'BANCO DE DADOS ABRIL SERV'!$B:$E,4,0))</f>
        <v>15.89</v>
      </c>
      <c r="G268" s="649" t="n">
        <f aca="false">TRUNC(F268*E268,2)</f>
        <v>3.97</v>
      </c>
      <c r="J268" s="567"/>
    </row>
    <row r="269" customFormat="false" ht="15.75" hidden="false" customHeight="true" outlineLevel="0" collapsed="false">
      <c r="A269" s="615"/>
      <c r="B269" s="723" t="s">
        <v>1248</v>
      </c>
      <c r="C269" s="723"/>
      <c r="D269" s="723"/>
      <c r="E269" s="723"/>
      <c r="F269" s="863" t="s">
        <v>653</v>
      </c>
      <c r="G269" s="470" t="n">
        <f aca="false">SUM(G264:G268)</f>
        <v>18.49</v>
      </c>
      <c r="J269" s="567"/>
    </row>
    <row r="270" customFormat="false" ht="16.5" hidden="false" customHeight="true" outlineLevel="0" collapsed="false">
      <c r="A270" s="567"/>
      <c r="B270" s="472"/>
      <c r="C270" s="472"/>
      <c r="D270" s="472"/>
      <c r="E270" s="472"/>
      <c r="F270" s="650"/>
      <c r="G270" s="651"/>
      <c r="J270" s="567"/>
    </row>
    <row r="271" customFormat="false" ht="16.5" hidden="false" customHeight="true" outlineLevel="0" collapsed="false">
      <c r="A271" s="567"/>
      <c r="B271" s="497"/>
      <c r="C271" s="717" t="str">
        <f aca="false">C265</f>
        <v>CARTUCHO PARA SOLDA 115MM</v>
      </c>
      <c r="D271" s="499"/>
      <c r="E271" s="500"/>
      <c r="F271" s="501" t="s">
        <v>451</v>
      </c>
      <c r="G271" s="818" t="s">
        <v>451</v>
      </c>
      <c r="J271" s="567"/>
    </row>
    <row r="272" customFormat="false" ht="31.5" hidden="false" customHeight="false" outlineLevel="0" collapsed="false">
      <c r="A272" s="567"/>
      <c r="B272" s="230" t="s">
        <v>904</v>
      </c>
      <c r="C272" s="253" t="s">
        <v>905</v>
      </c>
      <c r="D272" s="253" t="s">
        <v>906</v>
      </c>
      <c r="E272" s="504" t="s">
        <v>907</v>
      </c>
      <c r="F272" s="505" t="s">
        <v>908</v>
      </c>
      <c r="G272" s="506" t="s">
        <v>909</v>
      </c>
      <c r="J272" s="567"/>
    </row>
    <row r="273" customFormat="false" ht="16.5" hidden="false" customHeight="true" outlineLevel="0" collapsed="false">
      <c r="A273" s="567"/>
      <c r="B273" s="555" t="n">
        <v>43753</v>
      </c>
      <c r="C273" s="556" t="s">
        <v>1146</v>
      </c>
      <c r="D273" s="557" t="n">
        <v>13.99</v>
      </c>
      <c r="E273" s="819" t="s">
        <v>1147</v>
      </c>
      <c r="F273" s="559" t="s">
        <v>1148</v>
      </c>
      <c r="G273" s="560" t="s">
        <v>1149</v>
      </c>
      <c r="J273" s="567"/>
    </row>
    <row r="274" customFormat="false" ht="16.5" hidden="false" customHeight="true" outlineLevel="0" collapsed="false">
      <c r="A274" s="567"/>
      <c r="B274" s="507" t="n">
        <v>43753</v>
      </c>
      <c r="C274" s="508" t="s">
        <v>1150</v>
      </c>
      <c r="D274" s="546" t="n">
        <v>9.38</v>
      </c>
      <c r="E274" s="633" t="s">
        <v>1151</v>
      </c>
      <c r="F274" s="512" t="s">
        <v>1152</v>
      </c>
      <c r="G274" s="511" t="s">
        <v>1153</v>
      </c>
      <c r="J274" s="567"/>
    </row>
    <row r="275" customFormat="false" ht="16.5" hidden="false" customHeight="true" outlineLevel="0" collapsed="false">
      <c r="A275" s="567"/>
      <c r="B275" s="855"/>
      <c r="C275" s="556"/>
      <c r="D275" s="557"/>
      <c r="E275" s="854"/>
      <c r="F275" s="559"/>
      <c r="G275" s="560"/>
      <c r="J275" s="567"/>
    </row>
    <row r="276" customFormat="false" ht="16.5" hidden="false" customHeight="true" outlineLevel="0" collapsed="false">
      <c r="A276" s="567"/>
      <c r="B276" s="513"/>
      <c r="C276" s="514" t="s">
        <v>918</v>
      </c>
      <c r="D276" s="515" t="n">
        <f aca="false">IF(COUNT(D272:D275)=3,MEDIAN(D273:D275),SMALL(D273:D275,1))</f>
        <v>9.38</v>
      </c>
      <c r="E276" s="516"/>
      <c r="F276" s="517"/>
      <c r="G276" s="518"/>
      <c r="J276" s="567"/>
    </row>
    <row r="277" customFormat="false" ht="70.5" hidden="false" customHeight="true" outlineLevel="0" collapsed="false">
      <c r="A277" s="567"/>
      <c r="B277" s="519" t="s">
        <v>1200</v>
      </c>
      <c r="C277" s="519"/>
      <c r="D277" s="519"/>
      <c r="E277" s="519"/>
      <c r="F277" s="519"/>
      <c r="G277" s="519"/>
      <c r="J277" s="567"/>
    </row>
    <row r="278" customFormat="false" ht="15.75" hidden="false" customHeight="false" outlineLevel="0" collapsed="false"/>
    <row r="279" customFormat="false" ht="37.5" hidden="false" customHeight="true" outlineLevel="0" collapsed="false">
      <c r="A279" s="567"/>
      <c r="B279" s="445" t="str">
        <f aca="false">IF(COUNT($H$16:H279)&lt;10,CONCATENATE("PMPG INC 00",COUNT($H$16:H279)),CONCATENATE("PMPG INC 0",COUNT($H$16:H279)))</f>
        <v>PMPG INC 019</v>
      </c>
      <c r="C279" s="446" t="s">
        <v>1249</v>
      </c>
      <c r="D279" s="446"/>
      <c r="E279" s="446"/>
      <c r="F279" s="446"/>
      <c r="G279" s="447" t="s">
        <v>451</v>
      </c>
      <c r="H279" s="799" t="n">
        <f aca="false">G285</f>
        <v>395.43</v>
      </c>
      <c r="J279" s="567" t="n">
        <f aca="false">'2. RESUMO'!$G$37</f>
        <v>2733724.78</v>
      </c>
    </row>
    <row r="280" customFormat="false" ht="31.5" hidden="false" customHeight="false" outlineLevel="0" collapsed="false">
      <c r="A280" s="567"/>
      <c r="B280" s="230" t="s">
        <v>875</v>
      </c>
      <c r="C280" s="449" t="s">
        <v>876</v>
      </c>
      <c r="D280" s="449" t="s">
        <v>451</v>
      </c>
      <c r="E280" s="449" t="s">
        <v>877</v>
      </c>
      <c r="F280" s="449" t="s">
        <v>878</v>
      </c>
      <c r="G280" s="450" t="s">
        <v>879</v>
      </c>
      <c r="J280" s="567" t="n">
        <f aca="false">'2. RESUMO'!$G$37</f>
        <v>2733724.78</v>
      </c>
    </row>
    <row r="281" customFormat="false" ht="15.95" hidden="false" customHeight="true" outlineLevel="0" collapsed="false">
      <c r="A281" s="567"/>
      <c r="B281" s="451" t="s">
        <v>884</v>
      </c>
      <c r="C281" s="451"/>
      <c r="D281" s="451"/>
      <c r="E281" s="451"/>
      <c r="F281" s="451"/>
      <c r="G281" s="451"/>
      <c r="J281" s="567" t="n">
        <f aca="false">'2. RESUMO'!$G$37</f>
        <v>2733724.78</v>
      </c>
    </row>
    <row r="282" customFormat="false" ht="15.75" hidden="false" customHeight="false" outlineLevel="0" collapsed="false">
      <c r="A282" s="615" t="s">
        <v>871</v>
      </c>
      <c r="B282" s="682" t="s">
        <v>901</v>
      </c>
      <c r="C282" s="868" t="s">
        <v>1250</v>
      </c>
      <c r="D282" s="90" t="s">
        <v>451</v>
      </c>
      <c r="E282" s="792" t="n">
        <v>1</v>
      </c>
      <c r="F282" s="454" t="n">
        <f aca="false">D292</f>
        <v>364.55</v>
      </c>
      <c r="G282" s="646" t="n">
        <f aca="false">TRUNC(F282*E282,2)</f>
        <v>364.55</v>
      </c>
      <c r="J282" s="567"/>
    </row>
    <row r="283" customFormat="false" ht="15" hidden="false" customHeight="true" outlineLevel="0" collapsed="false">
      <c r="A283" s="567"/>
      <c r="B283" s="451" t="s">
        <v>993</v>
      </c>
      <c r="C283" s="451"/>
      <c r="D283" s="451"/>
      <c r="E283" s="451"/>
      <c r="F283" s="451"/>
      <c r="G283" s="451"/>
      <c r="J283" s="567" t="n">
        <f aca="false">'2. RESUMO'!$G$37</f>
        <v>2733724.78</v>
      </c>
    </row>
    <row r="284" customFormat="false" ht="15.75" hidden="false" customHeight="false" outlineLevel="0" collapsed="false">
      <c r="A284" s="108" t="s">
        <v>872</v>
      </c>
      <c r="B284" s="452" t="n">
        <v>88264</v>
      </c>
      <c r="C284" s="91" t="str">
        <f aca="false">IF($A284="INSUMO",VLOOKUP($B284,'BANCO DE DADOS ABRIL INS'!$A:$D,2,0),VLOOKUP($B284,'BANCO DE DADOS ABRIL SERV'!$B:$E,2,0))</f>
        <v>ELETRICISTA COM ENCARGOS COMPLEMENTARES</v>
      </c>
      <c r="D284" s="90" t="str">
        <f aca="false">IF($A284="INSUMO",VLOOKUP($B284,'BANCO DE DADOS ABRIL INS'!$A:$D,3,0),VLOOKUP($B284,'BANCO DE DADOS ABRIL SERV'!$B:$E,3,0))</f>
        <v>H</v>
      </c>
      <c r="E284" s="800" t="n">
        <v>1.5</v>
      </c>
      <c r="F284" s="454" t="n">
        <f aca="false">IF($A284="INSUMO",VLOOKUP($B284,'BANCO DE DADOS ABRIL INS'!$A:$D,4,0),VLOOKUP($B284,'BANCO DE DADOS ABRIL SERV'!$B:$E,4,0))</f>
        <v>20.59</v>
      </c>
      <c r="G284" s="646" t="n">
        <f aca="false">TRUNC(F284*E284,2)</f>
        <v>30.88</v>
      </c>
      <c r="J284" s="567"/>
    </row>
    <row r="285" customFormat="false" ht="15.75" hidden="false" customHeight="true" outlineLevel="0" collapsed="false">
      <c r="A285" s="567"/>
      <c r="B285" s="723" t="s">
        <v>1251</v>
      </c>
      <c r="C285" s="723"/>
      <c r="D285" s="723"/>
      <c r="E285" s="723"/>
      <c r="F285" s="461" t="s">
        <v>653</v>
      </c>
      <c r="G285" s="470" t="n">
        <f aca="false">SUM(G281:G284)</f>
        <v>395.43</v>
      </c>
      <c r="J285" s="567" t="n">
        <f aca="false">'2. RESUMO'!$G$37</f>
        <v>2733724.78</v>
      </c>
    </row>
    <row r="287" customFormat="false" ht="15.75" hidden="false" customHeight="false" outlineLevel="0" collapsed="false">
      <c r="B287" s="497"/>
      <c r="C287" s="717" t="str">
        <f aca="false">C282</f>
        <v>CAIXA EQUALIZADOR 20X20</v>
      </c>
      <c r="D287" s="499"/>
      <c r="E287" s="500"/>
      <c r="F287" s="501" t="s">
        <v>451</v>
      </c>
      <c r="G287" s="818" t="s">
        <v>451</v>
      </c>
    </row>
    <row r="288" customFormat="false" ht="31.5" hidden="false" customHeight="false" outlineLevel="0" collapsed="false">
      <c r="B288" s="230" t="s">
        <v>904</v>
      </c>
      <c r="C288" s="253" t="s">
        <v>905</v>
      </c>
      <c r="D288" s="253" t="s">
        <v>906</v>
      </c>
      <c r="E288" s="504" t="s">
        <v>907</v>
      </c>
      <c r="F288" s="505" t="s">
        <v>908</v>
      </c>
      <c r="G288" s="506" t="s">
        <v>909</v>
      </c>
    </row>
    <row r="289" customFormat="false" ht="15" hidden="false" customHeight="false" outlineLevel="0" collapsed="false">
      <c r="B289" s="555" t="n">
        <v>43753</v>
      </c>
      <c r="C289" s="556" t="s">
        <v>1146</v>
      </c>
      <c r="D289" s="557" t="n">
        <v>364.55</v>
      </c>
      <c r="E289" s="819" t="s">
        <v>1147</v>
      </c>
      <c r="F289" s="559" t="s">
        <v>1148</v>
      </c>
      <c r="G289" s="560" t="s">
        <v>1149</v>
      </c>
    </row>
    <row r="290" customFormat="false" ht="15" hidden="false" customHeight="false" outlineLevel="0" collapsed="false">
      <c r="B290" s="507" t="n">
        <v>43753</v>
      </c>
      <c r="C290" s="508" t="s">
        <v>1150</v>
      </c>
      <c r="D290" s="546" t="n">
        <v>410.07</v>
      </c>
      <c r="E290" s="633" t="s">
        <v>1151</v>
      </c>
      <c r="F290" s="512" t="s">
        <v>1152</v>
      </c>
      <c r="G290" s="511" t="s">
        <v>1153</v>
      </c>
    </row>
    <row r="291" customFormat="false" ht="15" hidden="false" customHeight="false" outlineLevel="0" collapsed="false">
      <c r="B291" s="855"/>
      <c r="C291" s="556"/>
      <c r="D291" s="557"/>
      <c r="E291" s="854"/>
      <c r="F291" s="559"/>
      <c r="G291" s="560"/>
    </row>
    <row r="292" customFormat="false" ht="16.5" hidden="false" customHeight="false" outlineLevel="0" collapsed="false">
      <c r="B292" s="513"/>
      <c r="C292" s="514" t="s">
        <v>918</v>
      </c>
      <c r="D292" s="515" t="n">
        <f aca="false">IF(COUNT(D288:D291)=3,MEDIAN(D289:D291),SMALL(D289:D291,1))</f>
        <v>364.55</v>
      </c>
      <c r="E292" s="516"/>
      <c r="F292" s="517"/>
      <c r="G292" s="518"/>
    </row>
    <row r="293" customFormat="false" ht="69" hidden="false" customHeight="true" outlineLevel="0" collapsed="false">
      <c r="B293" s="519" t="s">
        <v>1200</v>
      </c>
      <c r="C293" s="519"/>
      <c r="D293" s="519"/>
      <c r="E293" s="519"/>
      <c r="F293" s="519"/>
      <c r="G293" s="519"/>
    </row>
    <row r="294" customFormat="false" ht="15.75" hidden="false" customHeight="false" outlineLevel="0" collapsed="false"/>
    <row r="295" customFormat="false" ht="37.5" hidden="false" customHeight="true" outlineLevel="0" collapsed="false">
      <c r="A295" s="567"/>
      <c r="B295" s="445" t="str">
        <f aca="false">IF(COUNT($H$16:H295)&lt;10,CONCATENATE("PMPG INC 00",COUNT($H$16:H295)),CONCATENATE("PMPG INC 0",COUNT($H$16:H295)))</f>
        <v>PMPG INC 020</v>
      </c>
      <c r="C295" s="446" t="s">
        <v>1252</v>
      </c>
      <c r="D295" s="446"/>
      <c r="E295" s="446"/>
      <c r="F295" s="446"/>
      <c r="G295" s="447" t="s">
        <v>451</v>
      </c>
      <c r="H295" s="799" t="n">
        <f aca="false">G303</f>
        <v>151.79</v>
      </c>
      <c r="J295" s="567" t="n">
        <f aca="false">'2. RESUMO'!$G$37</f>
        <v>2733724.78</v>
      </c>
    </row>
    <row r="296" customFormat="false" ht="31.5" hidden="false" customHeight="false" outlineLevel="0" collapsed="false">
      <c r="A296" s="567"/>
      <c r="B296" s="230" t="s">
        <v>875</v>
      </c>
      <c r="C296" s="449" t="s">
        <v>876</v>
      </c>
      <c r="D296" s="449" t="s">
        <v>451</v>
      </c>
      <c r="E296" s="449" t="s">
        <v>877</v>
      </c>
      <c r="F296" s="449" t="s">
        <v>878</v>
      </c>
      <c r="G296" s="450" t="s">
        <v>879</v>
      </c>
      <c r="J296" s="567" t="n">
        <f aca="false">'2. RESUMO'!$G$37</f>
        <v>2733724.78</v>
      </c>
    </row>
    <row r="297" customFormat="false" ht="15.95" hidden="false" customHeight="true" outlineLevel="0" collapsed="false">
      <c r="A297" s="567"/>
      <c r="B297" s="451" t="s">
        <v>884</v>
      </c>
      <c r="C297" s="451"/>
      <c r="D297" s="451"/>
      <c r="E297" s="451"/>
      <c r="F297" s="451"/>
      <c r="G297" s="451"/>
      <c r="J297" s="567" t="n">
        <f aca="false">'2. RESUMO'!$G$37</f>
        <v>2733724.78</v>
      </c>
    </row>
    <row r="298" customFormat="false" ht="45.75" hidden="false" customHeight="true" outlineLevel="0" collapsed="false">
      <c r="A298" s="615" t="s">
        <v>871</v>
      </c>
      <c r="B298" s="682" t="n">
        <v>4350</v>
      </c>
      <c r="C298" s="91" t="str">
        <f aca="false">IF($A298="INSUMO",VLOOKUP($B298,'BANCO DE DADOS ABRIL INS'!$A:$D,2,0),VLOOKUP($B298,'BANCO DE DADOS ABRIL SERV'!$B:$E,2,0))</f>
        <v>BUCHA DE NYLON, DIAMETRO DO FURO 8 MM, COMPRIMENTO 40 MM, COM PARAFUSO DE ROSCA SOBERBA, CABECA CHATA, FENDA SIMPLES, 4,8 X 50 MM</v>
      </c>
      <c r="D298" s="90" t="str">
        <f aca="false">IF($A298="INSUMO",VLOOKUP($B298,'BANCO DE DADOS ABRIL INS'!$A:$D,3,0),VLOOKUP($B298,'BANCO DE DADOS ABRIL SERV'!$B:$E,3,0))</f>
        <v>UN</v>
      </c>
      <c r="E298" s="792" t="n">
        <v>1</v>
      </c>
      <c r="F298" s="454" t="n">
        <f aca="false">IF($A298="INSUMO",VLOOKUP($B298,'BANCO DE DADOS ABRIL INS'!$A:$D,4,0),VLOOKUP($B298,'BANCO DE DADOS ABRIL SERV'!$B:$E,4,0))</f>
        <v>0.44</v>
      </c>
      <c r="G298" s="646" t="n">
        <f aca="false">TRUNC(F298*E298,2)</f>
        <v>0.44</v>
      </c>
      <c r="J298" s="567"/>
    </row>
    <row r="299" customFormat="false" ht="30" hidden="false" customHeight="false" outlineLevel="0" collapsed="false">
      <c r="A299" s="615" t="s">
        <v>871</v>
      </c>
      <c r="B299" s="682" t="n">
        <v>10892</v>
      </c>
      <c r="C299" s="91" t="str">
        <f aca="false">IF($A299="INSUMO",VLOOKUP($B299,'BANCO DE DADOS ABRIL INS'!$A:$D,2,0),VLOOKUP($B299,'BANCO DE DADOS ABRIL SERV'!$B:$E,2,0))</f>
        <v>EXTINTOR DE INCENDIO PORTATIL COM CARGA DE PO QUIMICO SECO (PQS) DE 6 KG, CLASSE BC</v>
      </c>
      <c r="D299" s="90" t="str">
        <f aca="false">IF($A299="INSUMO",VLOOKUP($B299,'BANCO DE DADOS ABRIL INS'!$A:$D,3,0),VLOOKUP($B299,'BANCO DE DADOS ABRIL SERV'!$B:$E,3,0))</f>
        <v>UN</v>
      </c>
      <c r="E299" s="792" t="n">
        <v>1</v>
      </c>
      <c r="F299" s="454" t="n">
        <f aca="false">IF($A299="INSUMO",VLOOKUP($B299,'BANCO DE DADOS ABRIL INS'!$A:$D,4,0),VLOOKUP($B299,'BANCO DE DADOS ABRIL SERV'!$B:$E,4,0))</f>
        <v>140.58</v>
      </c>
      <c r="G299" s="646" t="n">
        <f aca="false">TRUNC(F299*E299,2)</f>
        <v>140.58</v>
      </c>
      <c r="J299" s="567"/>
    </row>
    <row r="300" customFormat="false" ht="15" hidden="false" customHeight="true" outlineLevel="0" collapsed="false">
      <c r="A300" s="567"/>
      <c r="B300" s="451" t="s">
        <v>993</v>
      </c>
      <c r="C300" s="451"/>
      <c r="D300" s="451"/>
      <c r="E300" s="451"/>
      <c r="F300" s="451"/>
      <c r="G300" s="451"/>
      <c r="J300" s="567" t="n">
        <f aca="false">'2. RESUMO'!$G$37</f>
        <v>2733724.78</v>
      </c>
    </row>
    <row r="301" customFormat="false" ht="30" hidden="false" customHeight="false" outlineLevel="0" collapsed="false">
      <c r="A301" s="108" t="s">
        <v>872</v>
      </c>
      <c r="B301" s="682" t="n">
        <v>88267</v>
      </c>
      <c r="C301" s="91" t="str">
        <f aca="false">IF($A301="INSUMO",VLOOKUP($B301,'BANCO DE DADOS ABRIL INS'!$A:$D,2,0),VLOOKUP($B301,'BANCO DE DADOS ABRIL SERV'!$B:$E,2,0))</f>
        <v>ENCANADOR OU BOMBEIRO HIDRÁULICO COM ENCARGOS COMPLEMENTARES</v>
      </c>
      <c r="D301" s="90" t="str">
        <f aca="false">IF($A301="INSUMO",VLOOKUP($B301,'BANCO DE DADOS ABRIL INS'!$A:$D,3,0),VLOOKUP($B301,'BANCO DE DADOS ABRIL SERV'!$B:$E,3,0))</f>
        <v>H</v>
      </c>
      <c r="E301" s="869" t="n">
        <v>0.3</v>
      </c>
      <c r="F301" s="454" t="n">
        <f aca="false">IF($A301="INSUMO",VLOOKUP($B301,'BANCO DE DADOS ABRIL INS'!$A:$D,4,0),VLOOKUP($B301,'BANCO DE DADOS ABRIL SERV'!$B:$E,4,0))</f>
        <v>19.98</v>
      </c>
      <c r="G301" s="646" t="n">
        <f aca="false">TRUNC(F301*E301,2)</f>
        <v>5.99</v>
      </c>
      <c r="J301" s="567"/>
    </row>
    <row r="302" customFormat="false" ht="15.75" hidden="false" customHeight="false" outlineLevel="0" collapsed="false">
      <c r="A302" s="108" t="s">
        <v>872</v>
      </c>
      <c r="B302" s="452" t="n">
        <v>88316</v>
      </c>
      <c r="C302" s="91" t="str">
        <f aca="false">IF($A302="INSUMO",VLOOKUP($B302,'BANCO DE DADOS ABRIL INS'!$A:$D,2,0),VLOOKUP($B302,'BANCO DE DADOS ABRIL SERV'!$B:$E,2,0))</f>
        <v>SERVENTE COM ENCARGOS COMPLEMENTARES</v>
      </c>
      <c r="D302" s="90" t="str">
        <f aca="false">IF($A302="INSUMO",VLOOKUP($B302,'BANCO DE DADOS ABRIL INS'!$A:$D,3,0),VLOOKUP($B302,'BANCO DE DADOS ABRIL SERV'!$B:$E,3,0))</f>
        <v>H</v>
      </c>
      <c r="E302" s="800" t="n">
        <v>0.3</v>
      </c>
      <c r="F302" s="454" t="n">
        <f aca="false">IF($A302="INSUMO",VLOOKUP($B302,'BANCO DE DADOS ABRIL INS'!$A:$D,4,0),VLOOKUP($B302,'BANCO DE DADOS ABRIL SERV'!$B:$E,4,0))</f>
        <v>15.95</v>
      </c>
      <c r="G302" s="646" t="n">
        <f aca="false">TRUNC(F302*E302,2)</f>
        <v>4.78</v>
      </c>
      <c r="J302" s="567"/>
    </row>
    <row r="303" customFormat="false" ht="16.5" hidden="false" customHeight="true" outlineLevel="0" collapsed="false">
      <c r="A303" s="567"/>
      <c r="B303" s="723" t="s">
        <v>1253</v>
      </c>
      <c r="C303" s="723"/>
      <c r="D303" s="723"/>
      <c r="E303" s="723"/>
      <c r="F303" s="461" t="s">
        <v>653</v>
      </c>
      <c r="G303" s="470" t="n">
        <f aca="false">SUM(G297:G302)</f>
        <v>151.79</v>
      </c>
      <c r="J303" s="567" t="n">
        <f aca="false">'2. RESUMO'!$G$37</f>
        <v>2733724.78</v>
      </c>
    </row>
    <row r="305" customFormat="false" ht="37.5" hidden="false" customHeight="true" outlineLevel="0" collapsed="false">
      <c r="A305" s="567"/>
      <c r="B305" s="445" t="str">
        <f aca="false">IF(COUNT($H$16:H305)&lt;10,CONCATENATE("PMPG INC 00",COUNT($H$16:H305)),CONCATENATE("PMPG INC 0",COUNT($H$16:H305)))</f>
        <v>PMPG INC 021</v>
      </c>
      <c r="C305" s="446" t="s">
        <v>1254</v>
      </c>
      <c r="D305" s="446"/>
      <c r="E305" s="446"/>
      <c r="F305" s="446"/>
      <c r="G305" s="447" t="s">
        <v>451</v>
      </c>
      <c r="H305" s="799" t="n">
        <f aca="false">G313</f>
        <v>205.85</v>
      </c>
      <c r="J305" s="567" t="n">
        <f aca="false">'2. RESUMO'!$G$37</f>
        <v>2733724.78</v>
      </c>
    </row>
    <row r="306" customFormat="false" ht="31.5" hidden="false" customHeight="false" outlineLevel="0" collapsed="false">
      <c r="A306" s="567"/>
      <c r="B306" s="230" t="s">
        <v>875</v>
      </c>
      <c r="C306" s="449" t="s">
        <v>876</v>
      </c>
      <c r="D306" s="449" t="s">
        <v>451</v>
      </c>
      <c r="E306" s="449" t="s">
        <v>877</v>
      </c>
      <c r="F306" s="449" t="s">
        <v>878</v>
      </c>
      <c r="G306" s="450" t="s">
        <v>879</v>
      </c>
      <c r="J306" s="567" t="n">
        <f aca="false">'2. RESUMO'!$G$37</f>
        <v>2733724.78</v>
      </c>
    </row>
    <row r="307" customFormat="false" ht="15.95" hidden="false" customHeight="true" outlineLevel="0" collapsed="false">
      <c r="A307" s="567"/>
      <c r="B307" s="451" t="s">
        <v>884</v>
      </c>
      <c r="C307" s="451"/>
      <c r="D307" s="451"/>
      <c r="E307" s="451"/>
      <c r="F307" s="451"/>
      <c r="G307" s="451"/>
      <c r="J307" s="567" t="n">
        <f aca="false">'2. RESUMO'!$G$37</f>
        <v>2733724.78</v>
      </c>
    </row>
    <row r="308" customFormat="false" ht="45.75" hidden="false" customHeight="true" outlineLevel="0" collapsed="false">
      <c r="A308" s="615" t="s">
        <v>871</v>
      </c>
      <c r="B308" s="682" t="n">
        <v>4350</v>
      </c>
      <c r="C308" s="91" t="str">
        <f aca="false">IF($A308="INSUMO",VLOOKUP($B308,'BANCO DE DADOS ABRIL INS'!$A:$D,2,0),VLOOKUP($B308,'BANCO DE DADOS ABRIL SERV'!$B:$E,2,0))</f>
        <v>BUCHA DE NYLON, DIAMETRO DO FURO 8 MM, COMPRIMENTO 40 MM, COM PARAFUSO DE ROSCA SOBERBA, CABECA CHATA, FENDA SIMPLES, 4,8 X 50 MM</v>
      </c>
      <c r="D308" s="90" t="str">
        <f aca="false">IF($A308="INSUMO",VLOOKUP($B308,'BANCO DE DADOS ABRIL INS'!$A:$D,3,0),VLOOKUP($B308,'BANCO DE DADOS ABRIL SERV'!$B:$E,3,0))</f>
        <v>UN</v>
      </c>
      <c r="E308" s="792" t="n">
        <v>1</v>
      </c>
      <c r="F308" s="454" t="n">
        <f aca="false">IF($A308="INSUMO",VLOOKUP($B308,'BANCO DE DADOS ABRIL INS'!$A:$D,4,0),VLOOKUP($B308,'BANCO DE DADOS ABRIL SERV'!$B:$E,4,0))</f>
        <v>0.44</v>
      </c>
      <c r="G308" s="646" t="n">
        <f aca="false">TRUNC(F308*E308,2)</f>
        <v>0.44</v>
      </c>
      <c r="J308" s="567"/>
    </row>
    <row r="309" customFormat="false" ht="30" hidden="false" customHeight="false" outlineLevel="0" collapsed="false">
      <c r="A309" s="615" t="s">
        <v>871</v>
      </c>
      <c r="B309" s="682" t="n">
        <v>10890</v>
      </c>
      <c r="C309" s="91" t="str">
        <f aca="false">IF($A309="INSUMO",VLOOKUP($B309,'BANCO DE DADOS ABRIL INS'!$A:$D,2,0),VLOOKUP($B309,'BANCO DE DADOS ABRIL SERV'!$B:$E,2,0))</f>
        <v>EXTINTOR DE INCENDIO PORTATIL COM CARGA DE PO QUIMICO SECO (PQS) DE 12 KG, CLASSE BC</v>
      </c>
      <c r="D309" s="90" t="str">
        <f aca="false">IF($A309="INSUMO",VLOOKUP($B309,'BANCO DE DADOS ABRIL INS'!$A:$D,3,0),VLOOKUP($B309,'BANCO DE DADOS ABRIL SERV'!$B:$E,3,0))</f>
        <v>UN</v>
      </c>
      <c r="E309" s="792" t="n">
        <v>1</v>
      </c>
      <c r="F309" s="454" t="n">
        <f aca="false">IF($A309="INSUMO",VLOOKUP($B309,'BANCO DE DADOS ABRIL INS'!$A:$D,4,0),VLOOKUP($B309,'BANCO DE DADOS ABRIL SERV'!$B:$E,4,0))</f>
        <v>194.64</v>
      </c>
      <c r="G309" s="646" t="n">
        <f aca="false">TRUNC(F309*E309,2)</f>
        <v>194.64</v>
      </c>
      <c r="J309" s="567"/>
    </row>
    <row r="310" customFormat="false" ht="15" hidden="false" customHeight="true" outlineLevel="0" collapsed="false">
      <c r="A310" s="567"/>
      <c r="B310" s="451" t="s">
        <v>993</v>
      </c>
      <c r="C310" s="451"/>
      <c r="D310" s="451"/>
      <c r="E310" s="451"/>
      <c r="F310" s="451"/>
      <c r="G310" s="451"/>
      <c r="J310" s="567" t="n">
        <f aca="false">'2. RESUMO'!$G$37</f>
        <v>2733724.78</v>
      </c>
    </row>
    <row r="311" customFormat="false" ht="30" hidden="false" customHeight="false" outlineLevel="0" collapsed="false">
      <c r="A311" s="108" t="s">
        <v>872</v>
      </c>
      <c r="B311" s="682" t="n">
        <v>88267</v>
      </c>
      <c r="C311" s="91" t="str">
        <f aca="false">IF($A311="INSUMO",VLOOKUP($B311,'BANCO DE DADOS ABRIL INS'!$A:$D,2,0),VLOOKUP($B311,'BANCO DE DADOS ABRIL SERV'!$B:$E,2,0))</f>
        <v>ENCANADOR OU BOMBEIRO HIDRÁULICO COM ENCARGOS COMPLEMENTARES</v>
      </c>
      <c r="D311" s="90" t="str">
        <f aca="false">IF($A311="INSUMO",VLOOKUP($B311,'BANCO DE DADOS ABRIL INS'!$A:$D,3,0),VLOOKUP($B311,'BANCO DE DADOS ABRIL SERV'!$B:$E,3,0))</f>
        <v>H</v>
      </c>
      <c r="E311" s="869" t="n">
        <v>0.3</v>
      </c>
      <c r="F311" s="454" t="n">
        <f aca="false">IF($A311="INSUMO",VLOOKUP($B311,'BANCO DE DADOS ABRIL INS'!$A:$D,4,0),VLOOKUP($B311,'BANCO DE DADOS ABRIL SERV'!$B:$E,4,0))</f>
        <v>19.98</v>
      </c>
      <c r="G311" s="646" t="n">
        <f aca="false">TRUNC(F311*E311,2)</f>
        <v>5.99</v>
      </c>
      <c r="J311" s="567"/>
    </row>
    <row r="312" customFormat="false" ht="15.75" hidden="false" customHeight="false" outlineLevel="0" collapsed="false">
      <c r="A312" s="108" t="s">
        <v>872</v>
      </c>
      <c r="B312" s="452" t="n">
        <v>88316</v>
      </c>
      <c r="C312" s="91" t="str">
        <f aca="false">IF($A312="INSUMO",VLOOKUP($B312,'BANCO DE DADOS ABRIL INS'!$A:$D,2,0),VLOOKUP($B312,'BANCO DE DADOS ABRIL SERV'!$B:$E,2,0))</f>
        <v>SERVENTE COM ENCARGOS COMPLEMENTARES</v>
      </c>
      <c r="D312" s="90" t="str">
        <f aca="false">IF($A312="INSUMO",VLOOKUP($B312,'BANCO DE DADOS ABRIL INS'!$A:$D,3,0),VLOOKUP($B312,'BANCO DE DADOS ABRIL SERV'!$B:$E,3,0))</f>
        <v>H</v>
      </c>
      <c r="E312" s="800" t="n">
        <v>0.3</v>
      </c>
      <c r="F312" s="454" t="n">
        <f aca="false">IF($A312="INSUMO",VLOOKUP($B312,'BANCO DE DADOS ABRIL INS'!$A:$D,4,0),VLOOKUP($B312,'BANCO DE DADOS ABRIL SERV'!$B:$E,4,0))</f>
        <v>15.95</v>
      </c>
      <c r="G312" s="646" t="n">
        <f aca="false">TRUNC(F312*E312,2)</f>
        <v>4.78</v>
      </c>
      <c r="J312" s="567"/>
    </row>
    <row r="313" customFormat="false" ht="16.5" hidden="false" customHeight="true" outlineLevel="0" collapsed="false">
      <c r="A313" s="567"/>
      <c r="B313" s="723" t="s">
        <v>1253</v>
      </c>
      <c r="C313" s="723"/>
      <c r="D313" s="723"/>
      <c r="E313" s="723"/>
      <c r="F313" s="461" t="s">
        <v>653</v>
      </c>
      <c r="G313" s="470" t="n">
        <f aca="false">SUM(G307:G312)</f>
        <v>205.85</v>
      </c>
      <c r="J313" s="567" t="n">
        <f aca="false">'2. RESUMO'!$G$37</f>
        <v>2733724.78</v>
      </c>
    </row>
    <row r="315" customFormat="false" ht="37.5" hidden="false" customHeight="true" outlineLevel="0" collapsed="false">
      <c r="A315" s="567"/>
      <c r="B315" s="445" t="str">
        <f aca="false">IF(COUNT($H$16:H315)&lt;10,CONCATENATE("PMPG INC 00",COUNT($H$16:H315)),CONCATENATE("PMPG INC 0",COUNT($H$16:H315)))</f>
        <v>PMPG INC 022</v>
      </c>
      <c r="C315" s="446" t="s">
        <v>1255</v>
      </c>
      <c r="D315" s="446"/>
      <c r="E315" s="446"/>
      <c r="F315" s="446"/>
      <c r="G315" s="447" t="s">
        <v>451</v>
      </c>
      <c r="H315" s="799" t="n">
        <f aca="false">G324</f>
        <v>3061.96</v>
      </c>
      <c r="J315" s="567" t="n">
        <f aca="false">'2. RESUMO'!$G$37</f>
        <v>2733724.78</v>
      </c>
    </row>
    <row r="316" customFormat="false" ht="31.5" hidden="false" customHeight="false" outlineLevel="0" collapsed="false">
      <c r="A316" s="567"/>
      <c r="B316" s="230" t="s">
        <v>875</v>
      </c>
      <c r="C316" s="449" t="s">
        <v>876</v>
      </c>
      <c r="D316" s="449" t="s">
        <v>451</v>
      </c>
      <c r="E316" s="449" t="s">
        <v>877</v>
      </c>
      <c r="F316" s="449" t="s">
        <v>878</v>
      </c>
      <c r="G316" s="450" t="s">
        <v>879</v>
      </c>
      <c r="J316" s="567" t="n">
        <f aca="false">'2. RESUMO'!$G$37</f>
        <v>2733724.78</v>
      </c>
    </row>
    <row r="317" customFormat="false" ht="15.95" hidden="false" customHeight="true" outlineLevel="0" collapsed="false">
      <c r="A317" s="567"/>
      <c r="B317" s="451" t="s">
        <v>884</v>
      </c>
      <c r="C317" s="451"/>
      <c r="D317" s="451"/>
      <c r="E317" s="451"/>
      <c r="F317" s="451"/>
      <c r="G317" s="451"/>
      <c r="J317" s="567" t="n">
        <f aca="false">'2. RESUMO'!$G$37</f>
        <v>2733724.78</v>
      </c>
    </row>
    <row r="318" customFormat="false" ht="45.75" hidden="false" customHeight="true" outlineLevel="0" collapsed="false">
      <c r="A318" s="615" t="s">
        <v>871</v>
      </c>
      <c r="B318" s="682" t="s">
        <v>901</v>
      </c>
      <c r="C318" s="91" t="str">
        <f aca="false">C326</f>
        <v>BOMBA BPI-21 R/F 2.1/2" (133MM) 4CV</v>
      </c>
      <c r="D318" s="90" t="s">
        <v>451</v>
      </c>
      <c r="E318" s="792" t="n">
        <v>1</v>
      </c>
      <c r="F318" s="454" t="n">
        <f aca="false">D331</f>
        <v>2894.243</v>
      </c>
      <c r="G318" s="646" t="n">
        <f aca="false">TRUNC(F318*E318,2)</f>
        <v>2894.24</v>
      </c>
      <c r="J318" s="567"/>
    </row>
    <row r="319" customFormat="false" ht="15" hidden="false" customHeight="true" outlineLevel="0" collapsed="false">
      <c r="A319" s="567"/>
      <c r="B319" s="451" t="s">
        <v>993</v>
      </c>
      <c r="C319" s="451"/>
      <c r="D319" s="451"/>
      <c r="E319" s="451"/>
      <c r="F319" s="451"/>
      <c r="G319" s="451"/>
      <c r="J319" s="567" t="n">
        <f aca="false">'2. RESUMO'!$G$37</f>
        <v>2733724.78</v>
      </c>
    </row>
    <row r="320" customFormat="false" ht="30" hidden="false" customHeight="false" outlineLevel="0" collapsed="false">
      <c r="A320" s="108" t="s">
        <v>872</v>
      </c>
      <c r="B320" s="682" t="n">
        <v>88267</v>
      </c>
      <c r="C320" s="91" t="str">
        <f aca="false">IF($A320="INSUMO",VLOOKUP($B320,'BANCO DE DADOS ABRIL INS'!$A:$D,2,0),VLOOKUP($B320,'BANCO DE DADOS ABRIL SERV'!$B:$E,2,0))</f>
        <v>ENCANADOR OU BOMBEIRO HIDRÁULICO COM ENCARGOS COMPLEMENTARES</v>
      </c>
      <c r="D320" s="90" t="str">
        <f aca="false">IF($A320="INSUMO",VLOOKUP($B320,'BANCO DE DADOS ABRIL INS'!$A:$D,3,0),VLOOKUP($B320,'BANCO DE DADOS ABRIL SERV'!$B:$E,3,0))</f>
        <v>H</v>
      </c>
      <c r="E320" s="869" t="n">
        <v>2.5</v>
      </c>
      <c r="F320" s="454" t="n">
        <f aca="false">IF($A320="INSUMO",VLOOKUP($B320,'BANCO DE DADOS ABRIL INS'!$A:$D,4,0),VLOOKUP($B320,'BANCO DE DADOS ABRIL SERV'!$B:$E,4,0))</f>
        <v>19.98</v>
      </c>
      <c r="G320" s="646" t="n">
        <f aca="false">TRUNC(F320*E320,2)</f>
        <v>49.95</v>
      </c>
      <c r="J320" s="567"/>
    </row>
    <row r="321" customFormat="false" ht="30" hidden="false" customHeight="false" outlineLevel="0" collapsed="false">
      <c r="A321" s="108" t="s">
        <v>872</v>
      </c>
      <c r="B321" s="682" t="n">
        <v>88277</v>
      </c>
      <c r="C321" s="91" t="str">
        <f aca="false">IF($A321="INSUMO",VLOOKUP($B321,'BANCO DE DADOS ABRIL INS'!$A:$D,2,0),VLOOKUP($B321,'BANCO DE DADOS ABRIL SERV'!$B:$E,2,0))</f>
        <v>MONTADOR (TUBO AÇO/EQUIPAMENTOS) COM ENCARGOS COMPLEMENTARES</v>
      </c>
      <c r="D321" s="90" t="str">
        <f aca="false">IF($A321="INSUMO",VLOOKUP($B321,'BANCO DE DADOS ABRIL INS'!$A:$D,3,0),VLOOKUP($B321,'BANCO DE DADOS ABRIL SERV'!$B:$E,3,0))</f>
        <v>H</v>
      </c>
      <c r="E321" s="869" t="n">
        <v>2.5</v>
      </c>
      <c r="F321" s="454" t="n">
        <f aca="false">IF($A321="INSUMO",VLOOKUP($B321,'BANCO DE DADOS ABRIL INS'!$A:$D,4,0),VLOOKUP($B321,'BANCO DE DADOS ABRIL SERV'!$B:$E,4,0))</f>
        <v>15.15</v>
      </c>
      <c r="G321" s="646" t="n">
        <f aca="false">TRUNC(F321*E321,2)</f>
        <v>37.87</v>
      </c>
      <c r="J321" s="567"/>
    </row>
    <row r="322" customFormat="false" ht="15.75" hidden="false" customHeight="false" outlineLevel="0" collapsed="false">
      <c r="A322" s="108"/>
      <c r="B322" s="682" t="n">
        <v>88316</v>
      </c>
      <c r="C322" s="91" t="str">
        <f aca="false">IF($A322="INSUMO",VLOOKUP($B322,'BANCO DE DADOS ABRIL INS'!$A:$D,2,0),VLOOKUP($B322,'BANCO DE DADOS ABRIL SERV'!$B:$E,2,0))</f>
        <v>SERVENTE COM ENCARGOS COMPLEMENTARES</v>
      </c>
      <c r="D322" s="90" t="str">
        <f aca="false">IF($A322="INSUMO",VLOOKUP($B322,'BANCO DE DADOS ABRIL INS'!$A:$D,3,0),VLOOKUP($B322,'BANCO DE DADOS ABRIL SERV'!$B:$E,3,0))</f>
        <v>H</v>
      </c>
      <c r="E322" s="869" t="n">
        <v>5</v>
      </c>
      <c r="F322" s="454" t="n">
        <f aca="false">IF($A322="INSUMO",VLOOKUP($B322,'BANCO DE DADOS ABRIL INS'!$A:$D,4,0),VLOOKUP($B322,'BANCO DE DADOS ABRIL SERV'!$B:$E,4,0))</f>
        <v>15.95</v>
      </c>
      <c r="G322" s="646" t="n">
        <f aca="false">TRUNC(F322*E322,2)</f>
        <v>79.75</v>
      </c>
      <c r="J322" s="567"/>
    </row>
    <row r="323" customFormat="false" ht="30" hidden="false" customHeight="false" outlineLevel="0" collapsed="false">
      <c r="A323" s="108" t="s">
        <v>872</v>
      </c>
      <c r="B323" s="452" t="n">
        <v>95139</v>
      </c>
      <c r="C323" s="91" t="str">
        <f aca="false">IF($A323="INSUMO",VLOOKUP($B323,'BANCO DE DADOS ABRIL INS'!$A:$D,2,0),VLOOKUP($B323,'BANCO DE DADOS ABRIL SERV'!$B:$E,2,0))</f>
        <v>TALHA MANUAL DE CORRENTE, CAPACIDADE DE 2 TON. COM ELEVAÇÃO DE 3 M - CHP DIURNO. AF_07/2016</v>
      </c>
      <c r="D323" s="90" t="str">
        <f aca="false">IF($A323="INSUMO",VLOOKUP($B323,'BANCO DE DADOS ABRIL INS'!$A:$D,3,0),VLOOKUP($B323,'BANCO DE DADOS ABRIL SERV'!$B:$E,3,0))</f>
        <v>CHP</v>
      </c>
      <c r="E323" s="800" t="n">
        <v>2.5</v>
      </c>
      <c r="F323" s="454" t="n">
        <f aca="false">IF($A323="INSUMO",VLOOKUP($B323,'BANCO DE DADOS ABRIL INS'!$A:$D,4,0),VLOOKUP($B323,'BANCO DE DADOS ABRIL SERV'!$B:$E,4,0))</f>
        <v>0.06</v>
      </c>
      <c r="G323" s="646" t="n">
        <f aca="false">TRUNC(F323*E323,2)</f>
        <v>0.15</v>
      </c>
      <c r="J323" s="567"/>
    </row>
    <row r="324" customFormat="false" ht="37.5" hidden="false" customHeight="true" outlineLevel="0" collapsed="false">
      <c r="A324" s="567"/>
      <c r="B324" s="723" t="s">
        <v>1256</v>
      </c>
      <c r="C324" s="723"/>
      <c r="D324" s="723"/>
      <c r="E324" s="723"/>
      <c r="F324" s="461" t="s">
        <v>653</v>
      </c>
      <c r="G324" s="470" t="n">
        <f aca="false">SUM(G317:G323)</f>
        <v>3061.96</v>
      </c>
      <c r="J324" s="567" t="n">
        <f aca="false">'2. RESUMO'!$G$37</f>
        <v>2733724.78</v>
      </c>
    </row>
    <row r="326" customFormat="false" ht="15.75" hidden="false" customHeight="false" outlineLevel="0" collapsed="false">
      <c r="B326" s="497"/>
      <c r="C326" s="717" t="s">
        <v>1257</v>
      </c>
      <c r="D326" s="499"/>
      <c r="E326" s="500"/>
      <c r="F326" s="501" t="s">
        <v>451</v>
      </c>
      <c r="G326" s="818" t="s">
        <v>451</v>
      </c>
    </row>
    <row r="327" customFormat="false" ht="31.5" hidden="false" customHeight="false" outlineLevel="0" collapsed="false">
      <c r="B327" s="230" t="s">
        <v>904</v>
      </c>
      <c r="C327" s="253" t="s">
        <v>905</v>
      </c>
      <c r="D327" s="253" t="s">
        <v>906</v>
      </c>
      <c r="E327" s="504" t="s">
        <v>907</v>
      </c>
      <c r="F327" s="505" t="s">
        <v>908</v>
      </c>
      <c r="G327" s="506" t="s">
        <v>909</v>
      </c>
    </row>
    <row r="328" customFormat="false" ht="15" hidden="false" customHeight="false" outlineLevel="0" collapsed="false">
      <c r="B328" s="507" t="n">
        <v>43753</v>
      </c>
      <c r="C328" s="508" t="s">
        <v>1258</v>
      </c>
      <c r="D328" s="546" t="n">
        <f aca="false">E337</f>
        <v>3249.8896</v>
      </c>
      <c r="E328" s="509" t="s">
        <v>1259</v>
      </c>
      <c r="F328" s="512" t="s">
        <v>1260</v>
      </c>
      <c r="G328" s="511" t="s">
        <v>1261</v>
      </c>
    </row>
    <row r="329" customFormat="false" ht="15" hidden="false" customHeight="false" outlineLevel="0" collapsed="false">
      <c r="B329" s="507" t="n">
        <v>43753</v>
      </c>
      <c r="C329" s="508" t="s">
        <v>1262</v>
      </c>
      <c r="D329" s="546" t="n">
        <f aca="false">E343</f>
        <v>2894.243</v>
      </c>
      <c r="E329" s="633" t="s">
        <v>1263</v>
      </c>
      <c r="F329" s="512" t="s">
        <v>1264</v>
      </c>
      <c r="G329" s="511" t="s">
        <v>1262</v>
      </c>
    </row>
    <row r="330" customFormat="false" ht="15" hidden="false" customHeight="false" outlineLevel="0" collapsed="false">
      <c r="B330" s="507"/>
      <c r="C330" s="508"/>
      <c r="D330" s="546"/>
      <c r="E330" s="633"/>
      <c r="F330" s="512"/>
      <c r="G330" s="511"/>
    </row>
    <row r="331" customFormat="false" ht="15.75" hidden="false" customHeight="false" outlineLevel="0" collapsed="false">
      <c r="B331" s="513"/>
      <c r="C331" s="514" t="s">
        <v>918</v>
      </c>
      <c r="D331" s="515" t="n">
        <f aca="false">IF(COUNT(D327:D330)=3,MEDIAN(D328:D330),SMALL(D328:D330,1))</f>
        <v>2894.243</v>
      </c>
      <c r="E331" s="516"/>
      <c r="F331" s="517"/>
      <c r="G331" s="518"/>
    </row>
    <row r="332" customFormat="false" ht="51" hidden="false" customHeight="true" outlineLevel="0" collapsed="false">
      <c r="B332" s="519" t="s">
        <v>920</v>
      </c>
      <c r="C332" s="519"/>
      <c r="D332" s="519"/>
      <c r="E332" s="519"/>
      <c r="F332" s="519"/>
      <c r="G332" s="519"/>
    </row>
    <row r="334" customFormat="false" ht="15.75" hidden="false" customHeight="true" outlineLevel="0" collapsed="false">
      <c r="A334" s="567"/>
      <c r="B334" s="870" t="s">
        <v>988</v>
      </c>
      <c r="C334" s="870"/>
      <c r="D334" s="870"/>
      <c r="E334" s="870"/>
      <c r="F334" s="870"/>
      <c r="G334" s="870"/>
      <c r="J334" s="567"/>
    </row>
    <row r="335" customFormat="false" ht="15.75" hidden="false" customHeight="false" outlineLevel="0" collapsed="false">
      <c r="A335" s="567"/>
      <c r="B335" s="871" t="n">
        <v>43837</v>
      </c>
      <c r="C335" s="120" t="s">
        <v>1261</v>
      </c>
      <c r="D335" s="120" t="n">
        <v>198.83</v>
      </c>
      <c r="E335" s="120"/>
      <c r="F335" s="120"/>
      <c r="G335" s="872"/>
      <c r="J335" s="567"/>
    </row>
    <row r="336" customFormat="false" ht="15.75" hidden="false" customHeight="true" outlineLevel="0" collapsed="false">
      <c r="A336" s="567"/>
      <c r="B336" s="870" t="s">
        <v>1182</v>
      </c>
      <c r="C336" s="870"/>
      <c r="D336" s="870"/>
      <c r="E336" s="870"/>
      <c r="F336" s="870"/>
      <c r="G336" s="870"/>
      <c r="J336" s="567"/>
    </row>
    <row r="337" customFormat="false" ht="15.75" hidden="false" customHeight="false" outlineLevel="0" collapsed="false">
      <c r="A337" s="567"/>
      <c r="B337" s="873"/>
      <c r="C337" s="120"/>
      <c r="D337" s="120" t="n">
        <f aca="false">198.83+2838.45</f>
        <v>3037.28</v>
      </c>
      <c r="E337" s="805" t="n">
        <f aca="false">1.07*D337</f>
        <v>3249.8896</v>
      </c>
      <c r="F337" s="120"/>
      <c r="G337" s="872"/>
      <c r="J337" s="567"/>
    </row>
    <row r="338" customFormat="false" ht="35.25" hidden="false" customHeight="true" outlineLevel="0" collapsed="false">
      <c r="B338" s="253" t="s">
        <v>1265</v>
      </c>
      <c r="C338" s="253"/>
      <c r="D338" s="253"/>
      <c r="E338" s="253"/>
      <c r="F338" s="253"/>
      <c r="G338" s="253"/>
    </row>
    <row r="339" customFormat="false" ht="15" hidden="false" customHeight="false" outlineLevel="0" collapsed="false">
      <c r="B339" s="874"/>
      <c r="C339" s="874"/>
      <c r="D339" s="874"/>
      <c r="E339" s="874"/>
      <c r="F339" s="874"/>
      <c r="G339" s="874"/>
    </row>
    <row r="340" customFormat="false" ht="15.75" hidden="false" customHeight="true" outlineLevel="0" collapsed="false">
      <c r="A340" s="567"/>
      <c r="B340" s="870" t="s">
        <v>988</v>
      </c>
      <c r="C340" s="870"/>
      <c r="D340" s="870"/>
      <c r="E340" s="870"/>
      <c r="F340" s="870"/>
      <c r="G340" s="870"/>
      <c r="J340" s="567"/>
    </row>
    <row r="341" customFormat="false" ht="15.75" hidden="false" customHeight="false" outlineLevel="0" collapsed="false">
      <c r="A341" s="567"/>
      <c r="B341" s="871" t="n">
        <v>43837</v>
      </c>
      <c r="C341" s="120" t="s">
        <v>1262</v>
      </c>
      <c r="D341" s="120" t="n">
        <v>146.2</v>
      </c>
      <c r="E341" s="120"/>
      <c r="F341" s="120"/>
      <c r="G341" s="872"/>
      <c r="J341" s="567"/>
    </row>
    <row r="342" customFormat="false" ht="15.75" hidden="false" customHeight="true" outlineLevel="0" collapsed="false">
      <c r="A342" s="567"/>
      <c r="B342" s="870" t="s">
        <v>1182</v>
      </c>
      <c r="C342" s="870"/>
      <c r="D342" s="870"/>
      <c r="E342" s="870"/>
      <c r="F342" s="870"/>
      <c r="G342" s="870"/>
      <c r="J342" s="567"/>
    </row>
    <row r="343" customFormat="false" ht="15.75" hidden="false" customHeight="false" outlineLevel="0" collapsed="false">
      <c r="A343" s="567"/>
      <c r="B343" s="873"/>
      <c r="C343" s="120"/>
      <c r="D343" s="120" t="n">
        <f aca="false">146.2+2558.7</f>
        <v>2704.9</v>
      </c>
      <c r="E343" s="805" t="n">
        <f aca="false">1.07*D343</f>
        <v>2894.243</v>
      </c>
      <c r="F343" s="120"/>
      <c r="G343" s="872"/>
      <c r="J343" s="567"/>
    </row>
    <row r="344" customFormat="false" ht="35.25" hidden="false" customHeight="true" outlineLevel="0" collapsed="false">
      <c r="B344" s="253" t="s">
        <v>1266</v>
      </c>
      <c r="C344" s="253"/>
      <c r="D344" s="253"/>
      <c r="E344" s="253"/>
      <c r="F344" s="253"/>
      <c r="G344" s="253"/>
    </row>
  </sheetData>
  <sheetProtection sheet="true" password="dba1" objects="true" scenarios="true" insertColumns="false" insertRows="false" deleteColumns="false" deleteRows="false"/>
  <mergeCells count="135">
    <mergeCell ref="D6:E6"/>
    <mergeCell ref="F6:G7"/>
    <mergeCell ref="B8:G8"/>
    <mergeCell ref="C10:E10"/>
    <mergeCell ref="C11:E11"/>
    <mergeCell ref="B13:G13"/>
    <mergeCell ref="C16:F16"/>
    <mergeCell ref="B18:G18"/>
    <mergeCell ref="B20:G20"/>
    <mergeCell ref="B24:E24"/>
    <mergeCell ref="B32:G32"/>
    <mergeCell ref="C34:F34"/>
    <mergeCell ref="B36:G36"/>
    <mergeCell ref="B38:G38"/>
    <mergeCell ref="B41:E41"/>
    <mergeCell ref="B49:G49"/>
    <mergeCell ref="C51:F51"/>
    <mergeCell ref="B53:G53"/>
    <mergeCell ref="B55:G55"/>
    <mergeCell ref="B58:E58"/>
    <mergeCell ref="B66:G66"/>
    <mergeCell ref="C68:F68"/>
    <mergeCell ref="B70:G70"/>
    <mergeCell ref="B72:G72"/>
    <mergeCell ref="B75:E75"/>
    <mergeCell ref="B83:G83"/>
    <mergeCell ref="C85:F85"/>
    <mergeCell ref="B87:G87"/>
    <mergeCell ref="B89:G89"/>
    <mergeCell ref="B92:E92"/>
    <mergeCell ref="B93:E93"/>
    <mergeCell ref="B100:G100"/>
    <mergeCell ref="C102:F102"/>
    <mergeCell ref="B104:G104"/>
    <mergeCell ref="B106:G106"/>
    <mergeCell ref="B108:E108"/>
    <mergeCell ref="B109:E109"/>
    <mergeCell ref="C110:F110"/>
    <mergeCell ref="B112:G112"/>
    <mergeCell ref="B114:G114"/>
    <mergeCell ref="B116:E116"/>
    <mergeCell ref="B124:G124"/>
    <mergeCell ref="C126:F126"/>
    <mergeCell ref="B128:G128"/>
    <mergeCell ref="B130:G130"/>
    <mergeCell ref="B132:E132"/>
    <mergeCell ref="C134:F134"/>
    <mergeCell ref="B136:G136"/>
    <mergeCell ref="B140:G140"/>
    <mergeCell ref="B143:E143"/>
    <mergeCell ref="C145:F145"/>
    <mergeCell ref="B147:G147"/>
    <mergeCell ref="B149:G149"/>
    <mergeCell ref="B152:E152"/>
    <mergeCell ref="C154:F154"/>
    <mergeCell ref="B156:G156"/>
    <mergeCell ref="B159:G159"/>
    <mergeCell ref="B162:E162"/>
    <mergeCell ref="B163:C163"/>
    <mergeCell ref="B164:G164"/>
    <mergeCell ref="E165:G165"/>
    <mergeCell ref="E166:G166"/>
    <mergeCell ref="B167:E167"/>
    <mergeCell ref="B169:G169"/>
    <mergeCell ref="E170:G170"/>
    <mergeCell ref="E171:G171"/>
    <mergeCell ref="B172:E172"/>
    <mergeCell ref="C174:F174"/>
    <mergeCell ref="B176:G176"/>
    <mergeCell ref="B179:G179"/>
    <mergeCell ref="B182:E182"/>
    <mergeCell ref="C184:F184"/>
    <mergeCell ref="B186:G186"/>
    <mergeCell ref="B190:G190"/>
    <mergeCell ref="B193:E193"/>
    <mergeCell ref="C195:F195"/>
    <mergeCell ref="B197:G197"/>
    <mergeCell ref="B199:G199"/>
    <mergeCell ref="B202:E202"/>
    <mergeCell ref="B210:G210"/>
    <mergeCell ref="B212:G212"/>
    <mergeCell ref="B214:G214"/>
    <mergeCell ref="B216:G216"/>
    <mergeCell ref="B218:G218"/>
    <mergeCell ref="B220:G220"/>
    <mergeCell ref="B222:G222"/>
    <mergeCell ref="C225:F225"/>
    <mergeCell ref="B227:G227"/>
    <mergeCell ref="B229:G229"/>
    <mergeCell ref="B232:E232"/>
    <mergeCell ref="C234:F234"/>
    <mergeCell ref="B236:G236"/>
    <mergeCell ref="B238:G238"/>
    <mergeCell ref="B241:E241"/>
    <mergeCell ref="C243:F243"/>
    <mergeCell ref="B245:G245"/>
    <mergeCell ref="B247:G247"/>
    <mergeCell ref="B250:E250"/>
    <mergeCell ref="B251:G251"/>
    <mergeCell ref="E252:G252"/>
    <mergeCell ref="E253:G253"/>
    <mergeCell ref="B254:E254"/>
    <mergeCell ref="B257:G257"/>
    <mergeCell ref="E258:G258"/>
    <mergeCell ref="E259:G259"/>
    <mergeCell ref="B260:E260"/>
    <mergeCell ref="C262:F262"/>
    <mergeCell ref="B264:G264"/>
    <mergeCell ref="B266:G266"/>
    <mergeCell ref="B269:E269"/>
    <mergeCell ref="B277:G277"/>
    <mergeCell ref="C279:F279"/>
    <mergeCell ref="B281:G281"/>
    <mergeCell ref="B283:G283"/>
    <mergeCell ref="B285:E285"/>
    <mergeCell ref="B293:G293"/>
    <mergeCell ref="C295:F295"/>
    <mergeCell ref="B297:G297"/>
    <mergeCell ref="B300:G300"/>
    <mergeCell ref="B303:E303"/>
    <mergeCell ref="C305:F305"/>
    <mergeCell ref="B307:G307"/>
    <mergeCell ref="B310:G310"/>
    <mergeCell ref="B313:E313"/>
    <mergeCell ref="C315:F315"/>
    <mergeCell ref="B317:G317"/>
    <mergeCell ref="B319:G319"/>
    <mergeCell ref="B324:E324"/>
    <mergeCell ref="B332:G332"/>
    <mergeCell ref="B334:G334"/>
    <mergeCell ref="B336:G336"/>
    <mergeCell ref="B338:G338"/>
    <mergeCell ref="B340:G340"/>
    <mergeCell ref="B342:G342"/>
    <mergeCell ref="B344:G344"/>
  </mergeCells>
  <dataValidations count="1">
    <dataValidation allowBlank="true" operator="between" showDropDown="false" showErrorMessage="true" showInputMessage="true" sqref="A21:A23 A39:A40 A56:A57 A73:A74 A90:A91 A107 A115 A131 A141:A142 A150:A151 A160:A161 A170:A171 A180:A181 A191:A192 A200:A201 A230:A231 A239:A240 A248:A249 A284 A301:A302 A311:A312 A320:A323" type="list">
      <formula1>$A$3:$A$4</formula1>
      <formula2>0</formula2>
    </dataValidation>
  </dataValidations>
  <hyperlinks>
    <hyperlink ref="F206" r:id="rId1" display="(11) 4524-0918"/>
    <hyperlink ref="F328" r:id="rId2" display="(11)4750-2905"/>
  </hyperlinks>
  <printOptions headings="false" gridLines="false" gridLinesSet="true" horizontalCentered="true" verticalCentered="false"/>
  <pageMargins left="0.984027777777778" right="0.39375" top="0.39375" bottom="0.39375" header="0.511805555555555" footer="0.511805555555555"/>
  <pageSetup paperSize="9" scale="100" firstPageNumber="0" fitToWidth="1" fitToHeight="10" pageOrder="downThenOver" orientation="portrait" blackAndWhite="false" draft="false" cellComments="none" useFirstPageNumber="false" horizontalDpi="300" verticalDpi="300" copies="1"/>
  <headerFooter differentFirst="false" differentOddEven="false">
    <oddHeader/>
    <oddFooter/>
  </headerFooter>
  <rowBreaks count="2" manualBreakCount="2">
    <brk id="66" man="true" max="16383" min="0"/>
    <brk id="125" man="true" max="16383" min="0"/>
  </rowBreaks>
  <drawing r:id="rId3"/>
</worksheet>
</file>

<file path=xl/worksheets/sheet13.xml><?xml version="1.0" encoding="utf-8"?>
<worksheet xmlns="http://schemas.openxmlformats.org/spreadsheetml/2006/main" xmlns:r="http://schemas.openxmlformats.org/officeDocument/2006/relationships">
  <sheetPr filterMode="false">
    <pageSetUpPr fitToPage="true"/>
  </sheetPr>
  <dimension ref="A2:J169"/>
  <sheetViews>
    <sheetView showFormulas="false" showGridLines="true" showRowColHeaders="true" showZeros="true" rightToLeft="false" tabSelected="false" showOutlineSymbols="true" defaultGridColor="true" view="normal" topLeftCell="A1" colorId="64" zoomScale="65" zoomScaleNormal="65" zoomScalePageLayoutView="100" workbookViewId="0">
      <selection pane="topLeft" activeCell="C5" activeCellId="0" sqref="C5"/>
    </sheetView>
  </sheetViews>
  <sheetFormatPr defaultRowHeight="15" zeroHeight="false" outlineLevelRow="0" outlineLevelCol="0"/>
  <cols>
    <col collapsed="false" customWidth="true" hidden="false" outlineLevel="0" max="1" min="1" style="629" width="8.95"/>
    <col collapsed="false" customWidth="true" hidden="false" outlineLevel="0" max="2" min="2" style="632" width="18.92"/>
    <col collapsed="false" customWidth="true" hidden="false" outlineLevel="0" max="3" min="3" style="632" width="80.28"/>
    <col collapsed="false" customWidth="true" hidden="false" outlineLevel="0" max="4" min="4" style="632" width="10.84"/>
    <col collapsed="false" customWidth="true" hidden="false" outlineLevel="0" max="5" min="5" style="632" width="20.94"/>
    <col collapsed="false" customWidth="true" hidden="false" outlineLevel="0" max="6" min="6" style="632" width="15.07"/>
    <col collapsed="false" customWidth="true" hidden="false" outlineLevel="0" max="7" min="7" style="632" width="17.64"/>
    <col collapsed="false" customWidth="true" hidden="false" outlineLevel="0" max="8" min="8" style="629" width="18.43"/>
    <col collapsed="false" customWidth="true" hidden="false" outlineLevel="0" max="9" min="9" style="631" width="16.57"/>
    <col collapsed="false" customWidth="true" hidden="false" outlineLevel="0" max="10" min="10" style="631" width="9.14"/>
    <col collapsed="false" customWidth="true" hidden="false" outlineLevel="0" max="257" min="11" style="632" width="9.14"/>
    <col collapsed="false" customWidth="true" hidden="false" outlineLevel="0" max="258" min="258" style="632" width="24.57"/>
    <col collapsed="false" customWidth="true" hidden="false" outlineLevel="0" max="259" min="259" style="632" width="71.7"/>
    <col collapsed="false" customWidth="true" hidden="false" outlineLevel="0" max="260" min="260" style="632" width="17.14"/>
    <col collapsed="false" customWidth="true" hidden="false" outlineLevel="0" max="261" min="261" style="632" width="16.71"/>
    <col collapsed="false" customWidth="true" hidden="false" outlineLevel="0" max="262" min="262" style="632" width="16.85"/>
    <col collapsed="false" customWidth="true" hidden="false" outlineLevel="0" max="263" min="263" style="632" width="21.43"/>
    <col collapsed="false" customWidth="true" hidden="false" outlineLevel="0" max="264" min="264" style="632" width="9.14"/>
    <col collapsed="false" customWidth="true" hidden="false" outlineLevel="0" max="265" min="265" style="632" width="16.57"/>
    <col collapsed="false" customWidth="true" hidden="false" outlineLevel="0" max="513" min="266" style="632" width="9.14"/>
    <col collapsed="false" customWidth="true" hidden="false" outlineLevel="0" max="514" min="514" style="632" width="24.57"/>
    <col collapsed="false" customWidth="true" hidden="false" outlineLevel="0" max="515" min="515" style="632" width="71.7"/>
    <col collapsed="false" customWidth="true" hidden="false" outlineLevel="0" max="516" min="516" style="632" width="17.14"/>
    <col collapsed="false" customWidth="true" hidden="false" outlineLevel="0" max="517" min="517" style="632" width="16.71"/>
    <col collapsed="false" customWidth="true" hidden="false" outlineLevel="0" max="518" min="518" style="632" width="16.85"/>
    <col collapsed="false" customWidth="true" hidden="false" outlineLevel="0" max="519" min="519" style="632" width="21.43"/>
    <col collapsed="false" customWidth="true" hidden="false" outlineLevel="0" max="520" min="520" style="632" width="9.14"/>
    <col collapsed="false" customWidth="true" hidden="false" outlineLevel="0" max="521" min="521" style="632" width="16.57"/>
    <col collapsed="false" customWidth="true" hidden="false" outlineLevel="0" max="769" min="522" style="632" width="9.14"/>
    <col collapsed="false" customWidth="true" hidden="false" outlineLevel="0" max="770" min="770" style="632" width="24.57"/>
    <col collapsed="false" customWidth="true" hidden="false" outlineLevel="0" max="771" min="771" style="632" width="71.7"/>
    <col collapsed="false" customWidth="true" hidden="false" outlineLevel="0" max="772" min="772" style="632" width="17.14"/>
    <col collapsed="false" customWidth="true" hidden="false" outlineLevel="0" max="773" min="773" style="632" width="16.71"/>
    <col collapsed="false" customWidth="true" hidden="false" outlineLevel="0" max="774" min="774" style="632" width="16.85"/>
    <col collapsed="false" customWidth="true" hidden="false" outlineLevel="0" max="775" min="775" style="632" width="21.43"/>
    <col collapsed="false" customWidth="true" hidden="false" outlineLevel="0" max="776" min="776" style="632" width="9.14"/>
    <col collapsed="false" customWidth="true" hidden="false" outlineLevel="0" max="777" min="777" style="632" width="16.57"/>
    <col collapsed="false" customWidth="true" hidden="false" outlineLevel="0" max="1025" min="778" style="632" width="9.14"/>
  </cols>
  <sheetData>
    <row r="2" s="180" customFormat="true" ht="12.75" hidden="false" customHeight="false" outlineLevel="0" collapsed="false">
      <c r="A2" s="237"/>
      <c r="B2" s="875"/>
      <c r="C2" s="808"/>
      <c r="D2" s="876"/>
      <c r="E2" s="877"/>
      <c r="F2" s="878"/>
      <c r="G2" s="876"/>
      <c r="H2" s="237"/>
      <c r="I2" s="237"/>
      <c r="J2" s="237"/>
    </row>
    <row r="3" s="879" customFormat="true" ht="15" hidden="false" customHeight="false" outlineLevel="0" collapsed="false">
      <c r="A3" s="19" t="s">
        <v>871</v>
      </c>
      <c r="H3" s="629"/>
      <c r="I3" s="629"/>
      <c r="J3" s="629"/>
    </row>
    <row r="4" s="186" customFormat="true" ht="6" hidden="false" customHeight="true" outlineLevel="0" collapsed="false">
      <c r="A4" s="19" t="s">
        <v>872</v>
      </c>
      <c r="B4" s="187"/>
      <c r="C4" s="189"/>
      <c r="D4" s="188"/>
      <c r="E4" s="190"/>
      <c r="F4" s="190"/>
      <c r="G4" s="191"/>
      <c r="H4" s="238"/>
      <c r="I4" s="238"/>
      <c r="J4" s="238"/>
    </row>
    <row r="5" s="192" customFormat="true" ht="60" hidden="false" customHeight="true" outlineLevel="0" collapsed="false">
      <c r="A5" s="757"/>
      <c r="B5" s="880"/>
      <c r="C5" s="758" t="str">
        <f aca="false">'1. ORÇAMENTO'!E5</f>
        <v>NOME DA EMPRESA</v>
      </c>
      <c r="D5" s="327" t="str">
        <f aca="false">'1. ORÇAMENTO'!F5</f>
        <v>Ref.: Tabela de Serviços SINAPI (NOVEMBRO/2019) e/ou composições PiniTCPO</v>
      </c>
      <c r="E5" s="327"/>
      <c r="F5" s="200" t="str">
        <f aca="false">'1. ORÇAMENTO'!I5</f>
        <v> </v>
      </c>
      <c r="G5" s="200"/>
      <c r="H5" s="239"/>
      <c r="I5" s="239"/>
      <c r="J5" s="239"/>
    </row>
    <row r="6" s="192" customFormat="true" ht="59.25" hidden="false" customHeight="false" outlineLevel="0" collapsed="false">
      <c r="A6" s="757"/>
      <c r="B6" s="881"/>
      <c r="C6" s="759" t="str">
        <f aca="false">'1. ORÇAMENTO'!E7</f>
        <v>DADOS</v>
      </c>
      <c r="D6" s="882" t="s">
        <v>10</v>
      </c>
      <c r="E6" s="761" t="n">
        <f aca="false">'BDI '!K31</f>
        <v>0.2288</v>
      </c>
      <c r="F6" s="200"/>
      <c r="G6" s="200"/>
      <c r="H6" s="239"/>
      <c r="I6" s="239"/>
      <c r="J6" s="239"/>
    </row>
    <row r="7" s="206" customFormat="true" ht="15" hidden="false" customHeight="true" outlineLevel="0" collapsed="false">
      <c r="A7" s="240"/>
      <c r="B7" s="41" t="str">
        <f aca="false">'1. ORÇAMENTO'!C8</f>
        <v>D E P A R T A M E N T O    D E    E N G E N H A R I A</v>
      </c>
      <c r="C7" s="41"/>
      <c r="D7" s="41"/>
      <c r="E7" s="41"/>
      <c r="F7" s="41"/>
      <c r="G7" s="41"/>
      <c r="H7" s="240"/>
      <c r="I7" s="240"/>
      <c r="J7" s="240"/>
    </row>
    <row r="8" s="186" customFormat="true" ht="5.25" hidden="false" customHeight="false" outlineLevel="0" collapsed="false">
      <c r="A8" s="238"/>
      <c r="B8" s="187"/>
      <c r="C8" s="189"/>
      <c r="D8" s="188"/>
      <c r="E8" s="190"/>
      <c r="F8" s="190"/>
      <c r="G8" s="191"/>
      <c r="H8" s="238"/>
      <c r="I8" s="238"/>
      <c r="J8" s="238"/>
    </row>
    <row r="9" s="192" customFormat="true" ht="15.75" hidden="false" customHeight="false" outlineLevel="0" collapsed="false">
      <c r="A9" s="239"/>
      <c r="B9" s="207" t="s">
        <v>12</v>
      </c>
      <c r="C9" s="331" t="str">
        <f aca="false">'1. ORÇAMENTO'!D10</f>
        <v>CONSTRUÇÃO DA ESCOLA ESTADUAL JOSÉ ALVES BEZERRA</v>
      </c>
      <c r="D9" s="208"/>
      <c r="E9" s="209"/>
      <c r="F9" s="210" t="s">
        <v>14</v>
      </c>
      <c r="G9" s="211" t="n">
        <f aca="false">'1. ORÇAMENTO'!J10</f>
        <v>43885</v>
      </c>
      <c r="H9" s="239"/>
      <c r="I9" s="239"/>
      <c r="J9" s="239"/>
    </row>
    <row r="10" s="180" customFormat="true" ht="15.75" hidden="false" customHeight="false" outlineLevel="0" collapsed="false">
      <c r="A10" s="237"/>
      <c r="B10" s="241" t="s">
        <v>15</v>
      </c>
      <c r="C10" s="883" t="str">
        <f aca="false">'1. ORÇAMENTO'!D11</f>
        <v>AVENIDA GUILHERME MEYER, CENTRO, PORTO DOS GAÚCHOS - MT</v>
      </c>
      <c r="D10" s="244"/>
      <c r="E10" s="884"/>
      <c r="F10" s="245" t="s">
        <v>17</v>
      </c>
      <c r="G10" s="246" t="n">
        <f aca="false">'1. ORÇAMENTO'!J11</f>
        <v>1.157</v>
      </c>
      <c r="H10" s="237"/>
      <c r="I10" s="237"/>
      <c r="J10" s="237"/>
    </row>
    <row r="11" s="441" customFormat="true" ht="5.25" hidden="false" customHeight="false" outlineLevel="0" collapsed="false">
      <c r="A11" s="435"/>
      <c r="B11" s="885"/>
      <c r="C11" s="886"/>
      <c r="D11" s="887"/>
      <c r="E11" s="888"/>
      <c r="F11" s="888"/>
      <c r="G11" s="889"/>
      <c r="H11" s="435"/>
      <c r="I11" s="435"/>
      <c r="J11" s="435"/>
    </row>
    <row r="12" s="180" customFormat="true" ht="18" hidden="false" customHeight="false" outlineLevel="0" collapsed="false">
      <c r="A12" s="237"/>
      <c r="B12" s="890" t="s">
        <v>1267</v>
      </c>
      <c r="C12" s="890"/>
      <c r="D12" s="890"/>
      <c r="E12" s="890"/>
      <c r="F12" s="890"/>
      <c r="G12" s="890"/>
      <c r="H12" s="237"/>
      <c r="I12" s="237"/>
      <c r="J12" s="237"/>
    </row>
    <row r="13" s="441" customFormat="true" ht="5.25" hidden="false" customHeight="false" outlineLevel="0" collapsed="false">
      <c r="A13" s="435"/>
      <c r="B13" s="891"/>
      <c r="C13" s="437"/>
      <c r="D13" s="892"/>
      <c r="E13" s="893"/>
      <c r="F13" s="893"/>
      <c r="G13" s="894"/>
      <c r="H13" s="435"/>
      <c r="I13" s="435"/>
      <c r="J13" s="435"/>
    </row>
    <row r="14" s="313" customFormat="true" ht="15" hidden="false" customHeight="false" outlineLevel="0" collapsed="false">
      <c r="A14" s="567"/>
      <c r="H14" s="567"/>
      <c r="I14" s="569"/>
      <c r="J14" s="569"/>
    </row>
    <row r="15" s="313" customFormat="true" ht="15.75" hidden="false" customHeight="true" outlineLevel="0" collapsed="false">
      <c r="A15" s="567"/>
      <c r="B15" s="895" t="str">
        <f aca="false">IF(COUNT($H$15:H15)&lt;10,CONCATENATE("PMPG GLP 00",COUNT($H$15:H15)),CONCATENATE("PMPG HID 0",COUNT($H$15:H15)))</f>
        <v>PMPG GLP 001</v>
      </c>
      <c r="C15" s="642" t="s">
        <v>1268</v>
      </c>
      <c r="D15" s="642"/>
      <c r="E15" s="642"/>
      <c r="F15" s="642"/>
      <c r="G15" s="896" t="s">
        <v>451</v>
      </c>
      <c r="H15" s="592" t="n">
        <f aca="false">G21</f>
        <v>1293.13</v>
      </c>
      <c r="I15" s="569"/>
      <c r="J15" s="569"/>
    </row>
    <row r="16" s="313" customFormat="true" ht="27.5" hidden="false" customHeight="false" outlineLevel="0" collapsed="false">
      <c r="A16" s="567"/>
      <c r="B16" s="230" t="s">
        <v>875</v>
      </c>
      <c r="C16" s="703" t="s">
        <v>876</v>
      </c>
      <c r="D16" s="703" t="s">
        <v>451</v>
      </c>
      <c r="E16" s="703" t="s">
        <v>877</v>
      </c>
      <c r="F16" s="449" t="s">
        <v>878</v>
      </c>
      <c r="G16" s="450" t="s">
        <v>879</v>
      </c>
      <c r="H16" s="567"/>
      <c r="I16" s="569"/>
      <c r="J16" s="569"/>
    </row>
    <row r="17" s="313" customFormat="true" ht="15.75" hidden="false" customHeight="false" outlineLevel="0" collapsed="false">
      <c r="A17" s="567"/>
      <c r="B17" s="704" t="s">
        <v>884</v>
      </c>
      <c r="C17" s="704"/>
      <c r="D17" s="704"/>
      <c r="E17" s="704"/>
      <c r="F17" s="704"/>
      <c r="G17" s="704"/>
      <c r="H17" s="567"/>
      <c r="I17" s="569"/>
      <c r="J17" s="569"/>
    </row>
    <row r="18" s="313" customFormat="true" ht="15.75" hidden="false" customHeight="false" outlineLevel="0" collapsed="false">
      <c r="A18" s="108" t="s">
        <v>871</v>
      </c>
      <c r="B18" s="452" t="s">
        <v>901</v>
      </c>
      <c r="C18" s="91" t="s">
        <v>1269</v>
      </c>
      <c r="D18" s="90" t="s">
        <v>451</v>
      </c>
      <c r="E18" s="897" t="n">
        <v>1</v>
      </c>
      <c r="F18" s="454" t="n">
        <f aca="false">D28</f>
        <v>1283.144</v>
      </c>
      <c r="G18" s="711" t="n">
        <f aca="false">TRUNC(E18*F18,2)</f>
        <v>1283.14</v>
      </c>
      <c r="H18" s="567"/>
      <c r="I18" s="569"/>
      <c r="J18" s="569"/>
    </row>
    <row r="19" s="313" customFormat="true" ht="15.75" hidden="false" customHeight="false" outlineLevel="0" collapsed="false">
      <c r="A19" s="567"/>
      <c r="B19" s="898" t="s">
        <v>993</v>
      </c>
      <c r="C19" s="898"/>
      <c r="D19" s="898"/>
      <c r="E19" s="898"/>
      <c r="F19" s="898"/>
      <c r="G19" s="898"/>
      <c r="H19" s="567"/>
      <c r="I19" s="569"/>
      <c r="J19" s="569"/>
    </row>
    <row r="20" s="313" customFormat="true" ht="30" hidden="false" customHeight="false" outlineLevel="0" collapsed="false">
      <c r="A20" s="108" t="s">
        <v>872</v>
      </c>
      <c r="B20" s="452" t="n">
        <v>88267</v>
      </c>
      <c r="C20" s="91" t="str">
        <f aca="false">IF($A20="INSUMO",VLOOKUP($B20,'BANCO DE DADOS ABRIL INS'!$A:$D,2,0),VLOOKUP($B20,'BANCO DE DADOS ABRIL SERV'!$B:$E,2,0))</f>
        <v>ENCANADOR OU BOMBEIRO HIDRÁULICO COM ENCARGOS COMPLEMENTARES</v>
      </c>
      <c r="D20" s="90" t="str">
        <f aca="false">IF($A20="INSUMO",VLOOKUP($B20,'BANCO DE DADOS ABRIL INS'!$A:$D,3,0),VLOOKUP($B20,'BANCO DE DADOS ABRIL SERV'!$B:$E,3,0))</f>
        <v>H</v>
      </c>
      <c r="E20" s="899" t="n">
        <v>0.5</v>
      </c>
      <c r="F20" s="454" t="n">
        <f aca="false">IF($A20="INSUMO",VLOOKUP($B20,'BANCO DE DADOS ABRIL INS'!$A:$D,4,0),VLOOKUP($B20,'BANCO DE DADOS ABRIL SERV'!$B:$E,4,0))</f>
        <v>19.98</v>
      </c>
      <c r="G20" s="711" t="n">
        <f aca="false">TRUNC(E20*F20,2)</f>
        <v>9.99</v>
      </c>
      <c r="H20" s="567"/>
      <c r="I20" s="569"/>
      <c r="J20" s="569"/>
    </row>
    <row r="21" s="1" customFormat="true" ht="15.75" hidden="false" customHeight="true" outlineLevel="0" collapsed="false">
      <c r="A21" s="8"/>
      <c r="B21" s="900" t="s">
        <v>1270</v>
      </c>
      <c r="C21" s="900"/>
      <c r="D21" s="900"/>
      <c r="E21" s="900"/>
      <c r="F21" s="751" t="s">
        <v>653</v>
      </c>
      <c r="G21" s="752" t="n">
        <f aca="false">SUM(G18:G20)</f>
        <v>1293.13</v>
      </c>
      <c r="H21" s="8"/>
      <c r="I21" s="8"/>
      <c r="J21" s="8"/>
    </row>
    <row r="22" s="313" customFormat="true" ht="15" hidden="false" customHeight="false" outlineLevel="0" collapsed="false">
      <c r="A22" s="567"/>
      <c r="H22" s="567"/>
      <c r="I22" s="569"/>
      <c r="J22" s="569"/>
    </row>
    <row r="23" s="313" customFormat="true" ht="15" hidden="false" customHeight="false" outlineLevel="0" collapsed="false">
      <c r="A23" s="567"/>
      <c r="B23" s="901" t="s">
        <v>1271</v>
      </c>
      <c r="C23" s="901"/>
      <c r="D23" s="901"/>
      <c r="E23" s="901"/>
      <c r="F23" s="901"/>
      <c r="G23" s="901"/>
      <c r="H23" s="567"/>
      <c r="I23" s="569"/>
      <c r="J23" s="569"/>
    </row>
    <row r="24" s="313" customFormat="true" ht="27.5" hidden="false" customHeight="false" outlineLevel="0" collapsed="false">
      <c r="A24" s="567"/>
      <c r="B24" s="289" t="s">
        <v>904</v>
      </c>
      <c r="C24" s="902" t="s">
        <v>905</v>
      </c>
      <c r="D24" s="253" t="s">
        <v>906</v>
      </c>
      <c r="E24" s="903" t="s">
        <v>907</v>
      </c>
      <c r="F24" s="904" t="s">
        <v>908</v>
      </c>
      <c r="G24" s="905" t="s">
        <v>909</v>
      </c>
      <c r="H24" s="567"/>
      <c r="I24" s="569"/>
      <c r="J24" s="569"/>
    </row>
    <row r="25" s="313" customFormat="true" ht="15" hidden="false" customHeight="false" outlineLevel="0" collapsed="false">
      <c r="A25" s="567"/>
      <c r="B25" s="788" t="n">
        <v>43753</v>
      </c>
      <c r="C25" s="788" t="s">
        <v>1272</v>
      </c>
      <c r="D25" s="546" t="n">
        <f aca="false">E34</f>
        <v>1283.144</v>
      </c>
      <c r="E25" s="509" t="s">
        <v>1273</v>
      </c>
      <c r="F25" s="906" t="s">
        <v>1274</v>
      </c>
      <c r="G25" s="791" t="s">
        <v>1272</v>
      </c>
      <c r="H25" s="567"/>
      <c r="I25" s="569"/>
      <c r="J25" s="569"/>
    </row>
    <row r="26" s="313" customFormat="true" ht="15" hidden="false" customHeight="false" outlineLevel="0" collapsed="false">
      <c r="A26" s="567"/>
      <c r="B26" s="788"/>
      <c r="C26" s="789"/>
      <c r="D26" s="546"/>
      <c r="E26" s="907"/>
      <c r="F26" s="906"/>
      <c r="G26" s="791"/>
      <c r="H26" s="567"/>
      <c r="I26" s="569"/>
      <c r="J26" s="569"/>
    </row>
    <row r="27" s="313" customFormat="true" ht="15" hidden="false" customHeight="false" outlineLevel="0" collapsed="false">
      <c r="A27" s="567"/>
      <c r="B27" s="788"/>
      <c r="C27" s="906"/>
      <c r="D27" s="546"/>
      <c r="E27" s="906"/>
      <c r="F27" s="906"/>
      <c r="G27" s="791"/>
      <c r="H27" s="567"/>
      <c r="I27" s="569"/>
      <c r="J27" s="569"/>
    </row>
    <row r="28" s="313" customFormat="true" ht="16.5" hidden="false" customHeight="false" outlineLevel="0" collapsed="false">
      <c r="A28" s="567"/>
      <c r="B28" s="908"/>
      <c r="C28" s="909" t="s">
        <v>918</v>
      </c>
      <c r="D28" s="515" t="n">
        <f aca="false">IF(COUNT(D24:D27)=3,MEDIAN(D25:D27),SMALL(D25:D27,1))</f>
        <v>1283.144</v>
      </c>
      <c r="E28" s="910"/>
      <c r="F28" s="911"/>
      <c r="G28" s="912"/>
      <c r="H28" s="567"/>
      <c r="I28" s="569"/>
      <c r="J28" s="569"/>
    </row>
    <row r="29" s="180" customFormat="true" ht="51.75" hidden="false" customHeight="true" outlineLevel="0" collapsed="false">
      <c r="A29" s="237"/>
      <c r="B29" s="432" t="s">
        <v>1180</v>
      </c>
      <c r="C29" s="432"/>
      <c r="D29" s="432"/>
      <c r="E29" s="432"/>
      <c r="F29" s="432"/>
      <c r="G29" s="432"/>
      <c r="H29" s="237"/>
      <c r="I29" s="237"/>
      <c r="J29" s="237"/>
    </row>
    <row r="30" s="192" customFormat="true" ht="15.75" hidden="false" customHeight="true" outlineLevel="0" collapsed="false">
      <c r="A30" s="239"/>
      <c r="B30" s="525"/>
      <c r="C30" s="525"/>
      <c r="D30" s="525"/>
      <c r="E30" s="525"/>
      <c r="F30" s="525"/>
      <c r="G30" s="525"/>
      <c r="H30" s="239"/>
      <c r="I30" s="239"/>
      <c r="J30" s="239"/>
    </row>
    <row r="31" customFormat="false" ht="15.75" hidden="false" customHeight="true" outlineLevel="0" collapsed="false">
      <c r="A31" s="567"/>
      <c r="B31" s="801" t="s">
        <v>988</v>
      </c>
      <c r="C31" s="801"/>
      <c r="D31" s="801"/>
      <c r="E31" s="801"/>
      <c r="F31" s="801"/>
      <c r="G31" s="801"/>
      <c r="J31" s="567"/>
    </row>
    <row r="32" customFormat="false" ht="15.75" hidden="false" customHeight="false" outlineLevel="0" collapsed="false">
      <c r="A32" s="567"/>
      <c r="B32" s="802" t="n">
        <v>43837</v>
      </c>
      <c r="C32" s="120" t="s">
        <v>1275</v>
      </c>
      <c r="D32" s="120" t="n">
        <v>49.2</v>
      </c>
      <c r="E32" s="120"/>
      <c r="F32" s="120"/>
      <c r="G32" s="701"/>
      <c r="J32" s="567"/>
    </row>
    <row r="33" customFormat="false" ht="15.75" hidden="false" customHeight="true" outlineLevel="0" collapsed="false">
      <c r="A33" s="567"/>
      <c r="B33" s="803" t="s">
        <v>1182</v>
      </c>
      <c r="C33" s="803"/>
      <c r="D33" s="803"/>
      <c r="E33" s="803"/>
      <c r="F33" s="803"/>
      <c r="G33" s="803"/>
      <c r="J33" s="567"/>
    </row>
    <row r="34" customFormat="false" ht="15.75" hidden="false" customHeight="false" outlineLevel="0" collapsed="false">
      <c r="A34" s="567"/>
      <c r="B34" s="804"/>
      <c r="C34" s="120"/>
      <c r="D34" s="120" t="n">
        <f aca="false">1150+49.2</f>
        <v>1199.2</v>
      </c>
      <c r="E34" s="805" t="n">
        <f aca="false">1.07*D34</f>
        <v>1283.144</v>
      </c>
      <c r="F34" s="120"/>
      <c r="G34" s="701"/>
      <c r="J34" s="567"/>
    </row>
    <row r="35" customFormat="false" ht="36.75" hidden="false" customHeight="true" outlineLevel="0" collapsed="false">
      <c r="B35" s="856" t="s">
        <v>1276</v>
      </c>
      <c r="C35" s="856"/>
      <c r="D35" s="856"/>
      <c r="E35" s="856"/>
      <c r="F35" s="856"/>
      <c r="G35" s="856"/>
    </row>
    <row r="36" s="192" customFormat="true" ht="15.75" hidden="false" customHeight="false" outlineLevel="0" collapsed="false">
      <c r="A36" s="239"/>
      <c r="B36" s="525"/>
      <c r="C36" s="525"/>
      <c r="D36" s="525"/>
      <c r="E36" s="525"/>
      <c r="F36" s="525"/>
      <c r="G36" s="525"/>
      <c r="H36" s="239"/>
      <c r="I36" s="239"/>
      <c r="J36" s="239"/>
    </row>
    <row r="37" s="313" customFormat="true" ht="15.75" hidden="false" customHeight="false" outlineLevel="0" collapsed="false">
      <c r="A37" s="567"/>
      <c r="B37" s="895" t="str">
        <f aca="false">IF(COUNT($H$15:H37)&lt;10,CONCATENATE("PMPG GLP 00",COUNT($H$15:H37)),CONCATENATE("PMPG HID 0",COUNT($H$15:H37)))</f>
        <v>PMPG GLP 002</v>
      </c>
      <c r="C37" s="446" t="str">
        <f aca="false">CONCATENATE("FORNECIMENTO E INSTALAÇÃO DE ",C40)</f>
        <v>FORNECIMENTO E INSTALAÇÃO DE REGISTRO OU REGULADOR DE GAS COZINHA, VAZAO DE 2 KG/H, 2,8 KPA</v>
      </c>
      <c r="D37" s="446"/>
      <c r="E37" s="446"/>
      <c r="F37" s="446"/>
      <c r="G37" s="896" t="s">
        <v>451</v>
      </c>
      <c r="H37" s="592" t="n">
        <f aca="false">G44</f>
        <v>43.24</v>
      </c>
      <c r="I37" s="569"/>
      <c r="J37" s="569"/>
    </row>
    <row r="38" s="313" customFormat="true" ht="31.5" hidden="false" customHeight="false" outlineLevel="0" collapsed="false">
      <c r="A38" s="567"/>
      <c r="B38" s="230" t="s">
        <v>875</v>
      </c>
      <c r="C38" s="703" t="s">
        <v>876</v>
      </c>
      <c r="D38" s="703" t="s">
        <v>451</v>
      </c>
      <c r="E38" s="703" t="s">
        <v>877</v>
      </c>
      <c r="F38" s="449" t="s">
        <v>878</v>
      </c>
      <c r="G38" s="450" t="s">
        <v>879</v>
      </c>
      <c r="H38" s="567"/>
      <c r="I38" s="569"/>
      <c r="J38" s="569"/>
    </row>
    <row r="39" s="313" customFormat="true" ht="15.75" hidden="false" customHeight="false" outlineLevel="0" collapsed="false">
      <c r="A39" s="567"/>
      <c r="B39" s="704" t="s">
        <v>884</v>
      </c>
      <c r="C39" s="704"/>
      <c r="D39" s="704"/>
      <c r="E39" s="704"/>
      <c r="F39" s="704"/>
      <c r="G39" s="704"/>
      <c r="H39" s="567"/>
      <c r="I39" s="569"/>
      <c r="J39" s="569"/>
    </row>
    <row r="40" s="313" customFormat="true" ht="30" hidden="false" customHeight="false" outlineLevel="0" collapsed="false">
      <c r="A40" s="108" t="s">
        <v>871</v>
      </c>
      <c r="B40" s="452" t="n">
        <v>11756</v>
      </c>
      <c r="C40" s="91" t="str">
        <f aca="false">IF($A40="INSUMO",VLOOKUP($B40,'BANCO DE DADOS ABRIL INS'!$A:$D,2,0),VLOOKUP($B40,'BANCO DE DADOS ABRIL SERV'!$B:$E,2,0))</f>
        <v>REGISTRO OU REGULADOR DE GAS COZINHA, VAZAO DE 2 KG/H, 2,8 KPA</v>
      </c>
      <c r="D40" s="90" t="str">
        <f aca="false">IF($A40="INSUMO",VLOOKUP($B40,'BANCO DE DADOS ABRIL INS'!$A:$D,3,0),VLOOKUP($B40,'BANCO DE DADOS ABRIL SERV'!$B:$E,3,0))</f>
        <v>UN</v>
      </c>
      <c r="E40" s="897" t="n">
        <v>1</v>
      </c>
      <c r="F40" s="454" t="n">
        <f aca="false">IF($A40="INSUMO",VLOOKUP($B40,'BANCO DE DADOS ABRIL INS'!$A:$D,4,0),VLOOKUP($B40,'BANCO DE DADOS ABRIL SERV'!$B:$E,4,0))</f>
        <v>25.28</v>
      </c>
      <c r="G40" s="711" t="n">
        <f aca="false">TRUNC(E40*F40,2)</f>
        <v>25.28</v>
      </c>
      <c r="H40" s="567"/>
      <c r="I40" s="569"/>
      <c r="J40" s="569"/>
    </row>
    <row r="41" s="313" customFormat="true" ht="15.75" hidden="false" customHeight="false" outlineLevel="0" collapsed="false">
      <c r="A41" s="567"/>
      <c r="B41" s="704" t="s">
        <v>993</v>
      </c>
      <c r="C41" s="704"/>
      <c r="D41" s="704"/>
      <c r="E41" s="704"/>
      <c r="F41" s="704"/>
      <c r="G41" s="704"/>
      <c r="H41" s="567"/>
      <c r="I41" s="569"/>
      <c r="J41" s="569"/>
    </row>
    <row r="42" s="313" customFormat="true" ht="30" hidden="false" customHeight="false" outlineLevel="0" collapsed="false">
      <c r="A42" s="108" t="s">
        <v>872</v>
      </c>
      <c r="B42" s="452" t="n">
        <v>88267</v>
      </c>
      <c r="C42" s="91" t="str">
        <f aca="false">IF($A42="INSUMO",VLOOKUP($B42,'BANCO DE DADOS ABRIL INS'!$A:$D,2,0),VLOOKUP($B42,'BANCO DE DADOS ABRIL SERV'!$B:$E,2,0))</f>
        <v>ENCANADOR OU BOMBEIRO HIDRÁULICO COM ENCARGOS COMPLEMENTARES</v>
      </c>
      <c r="D42" s="90" t="str">
        <f aca="false">IF($A42="INSUMO",VLOOKUP($B42,'BANCO DE DADOS ABRIL INS'!$A:$D,3,0),VLOOKUP($B42,'BANCO DE DADOS ABRIL SERV'!$B:$E,3,0))</f>
        <v>H</v>
      </c>
      <c r="E42" s="748" t="n">
        <v>0.5</v>
      </c>
      <c r="F42" s="454" t="n">
        <f aca="false">IF($A42="INSUMO",VLOOKUP($B42,'BANCO DE DADOS ABRIL INS'!$A:$D,4,0),VLOOKUP($B42,'BANCO DE DADOS ABRIL SERV'!$B:$E,4,0))</f>
        <v>19.98</v>
      </c>
      <c r="G42" s="711" t="n">
        <f aca="false">TRUNC(E42*F42,2)</f>
        <v>9.99</v>
      </c>
      <c r="H42" s="567"/>
      <c r="I42" s="569"/>
      <c r="J42" s="569"/>
    </row>
    <row r="43" s="313" customFormat="true" ht="16.5" hidden="false" customHeight="false" outlineLevel="0" collapsed="false">
      <c r="A43" s="108" t="s">
        <v>872</v>
      </c>
      <c r="B43" s="456" t="n">
        <v>88316</v>
      </c>
      <c r="C43" s="83" t="str">
        <f aca="false">IF($A43="INSUMO",VLOOKUP($B43,'BANCO DE DADOS ABRIL INS'!$A:$D,2,0),VLOOKUP($B43,'BANCO DE DADOS ABRIL SERV'!$B:$E,2,0))</f>
        <v>SERVENTE COM ENCARGOS COMPLEMENTARES</v>
      </c>
      <c r="D43" s="82" t="str">
        <f aca="false">IF($A43="INSUMO",VLOOKUP($B43,'BANCO DE DADOS ABRIL INS'!$A:$D,3,0),VLOOKUP($B43,'BANCO DE DADOS ABRIL SERV'!$B:$E,3,0))</f>
        <v>H</v>
      </c>
      <c r="E43" s="749" t="n">
        <v>0.5</v>
      </c>
      <c r="F43" s="458" t="n">
        <f aca="false">IF($A43="INSUMO",VLOOKUP($B43,'BANCO DE DADOS ABRIL INS'!$A:$D,4,0),VLOOKUP($B43,'BANCO DE DADOS ABRIL SERV'!$B:$E,4,0))</f>
        <v>15.95</v>
      </c>
      <c r="G43" s="714" t="n">
        <f aca="false">TRUNC(E43*F43,2)</f>
        <v>7.97</v>
      </c>
      <c r="H43" s="567"/>
      <c r="I43" s="569"/>
      <c r="J43" s="569"/>
    </row>
    <row r="44" s="313" customFormat="true" ht="16.5" hidden="false" customHeight="true" outlineLevel="0" collapsed="false">
      <c r="A44" s="8"/>
      <c r="B44" s="733" t="s">
        <v>1277</v>
      </c>
      <c r="C44" s="733"/>
      <c r="D44" s="733"/>
      <c r="E44" s="733"/>
      <c r="F44" s="751" t="s">
        <v>653</v>
      </c>
      <c r="G44" s="752" t="n">
        <f aca="false">SUM(G40:G43)</f>
        <v>43.24</v>
      </c>
      <c r="H44" s="567"/>
      <c r="I44" s="569"/>
      <c r="J44" s="569"/>
    </row>
    <row r="45" s="313" customFormat="true" ht="15" hidden="false" customHeight="false" outlineLevel="0" collapsed="false">
      <c r="A45" s="567"/>
      <c r="H45" s="567"/>
      <c r="I45" s="569"/>
      <c r="J45" s="569"/>
    </row>
    <row r="46" s="313" customFormat="true" ht="15.75" hidden="false" customHeight="true" outlineLevel="0" collapsed="false">
      <c r="A46" s="567"/>
      <c r="B46" s="895" t="str">
        <f aca="false">IF(COUNT($H$15:H46)&lt;10,CONCATENATE("PMPG GLP 00",COUNT($H$15:H46)),CONCATENATE("PMPG HID 0",COUNT($H$15:H46)))</f>
        <v>PMPG GLP 003</v>
      </c>
      <c r="C46" s="446" t="str">
        <f aca="false">CONCATENATE("FORNECIMENTO E INSTALAÇÃO DE ",C49)</f>
        <v>FORNECIMENTO E INSTALAÇÃO DE VÁLVULA DE BOQUEIO AUTOMÁTICA 1/2''</v>
      </c>
      <c r="D46" s="446"/>
      <c r="E46" s="446"/>
      <c r="F46" s="446"/>
      <c r="G46" s="896" t="s">
        <v>451</v>
      </c>
      <c r="H46" s="592" t="n">
        <f aca="false">G53</f>
        <v>594.9</v>
      </c>
      <c r="I46" s="569"/>
      <c r="J46" s="569"/>
    </row>
    <row r="47" s="313" customFormat="true" ht="31.5" hidden="false" customHeight="false" outlineLevel="0" collapsed="false">
      <c r="A47" s="567"/>
      <c r="B47" s="230" t="s">
        <v>875</v>
      </c>
      <c r="C47" s="703" t="s">
        <v>876</v>
      </c>
      <c r="D47" s="703" t="s">
        <v>451</v>
      </c>
      <c r="E47" s="703" t="s">
        <v>877</v>
      </c>
      <c r="F47" s="449" t="s">
        <v>878</v>
      </c>
      <c r="G47" s="450" t="s">
        <v>879</v>
      </c>
      <c r="H47" s="567"/>
      <c r="I47" s="569"/>
      <c r="J47" s="569"/>
    </row>
    <row r="48" s="313" customFormat="true" ht="15.75" hidden="false" customHeight="false" outlineLevel="0" collapsed="false">
      <c r="A48" s="567"/>
      <c r="B48" s="704" t="s">
        <v>884</v>
      </c>
      <c r="C48" s="704"/>
      <c r="D48" s="704"/>
      <c r="E48" s="704"/>
      <c r="F48" s="704"/>
      <c r="G48" s="704"/>
      <c r="H48" s="567"/>
      <c r="I48" s="569"/>
      <c r="J48" s="569"/>
    </row>
    <row r="49" s="313" customFormat="true" ht="15.75" hidden="false" customHeight="false" outlineLevel="0" collapsed="false">
      <c r="A49" s="108" t="s">
        <v>871</v>
      </c>
      <c r="B49" s="452" t="s">
        <v>901</v>
      </c>
      <c r="C49" s="91" t="s">
        <v>1278</v>
      </c>
      <c r="D49" s="90" t="s">
        <v>451</v>
      </c>
      <c r="E49" s="897" t="n">
        <v>1</v>
      </c>
      <c r="F49" s="454" t="n">
        <f aca="false">D60</f>
        <v>576.944</v>
      </c>
      <c r="G49" s="711" t="n">
        <f aca="false">TRUNC(E49*F49,2)</f>
        <v>576.94</v>
      </c>
      <c r="H49" s="567"/>
      <c r="I49" s="569"/>
      <c r="J49" s="569"/>
    </row>
    <row r="50" s="313" customFormat="true" ht="15.75" hidden="false" customHeight="false" outlineLevel="0" collapsed="false">
      <c r="A50" s="567"/>
      <c r="B50" s="898" t="s">
        <v>993</v>
      </c>
      <c r="C50" s="898"/>
      <c r="D50" s="898"/>
      <c r="E50" s="898"/>
      <c r="F50" s="898"/>
      <c r="G50" s="898"/>
      <c r="H50" s="567"/>
      <c r="I50" s="569"/>
      <c r="J50" s="569"/>
    </row>
    <row r="51" s="313" customFormat="true" ht="30" hidden="false" customHeight="false" outlineLevel="0" collapsed="false">
      <c r="A51" s="108" t="s">
        <v>872</v>
      </c>
      <c r="B51" s="452" t="n">
        <v>88267</v>
      </c>
      <c r="C51" s="91" t="str">
        <f aca="false">IF($A51="INSUMO",VLOOKUP($B51,'BANCO DE DADOS ABRIL INS'!$A:$D,2,0),VLOOKUP($B51,'BANCO DE DADOS ABRIL SERV'!$B:$E,2,0))</f>
        <v>ENCANADOR OU BOMBEIRO HIDRÁULICO COM ENCARGOS COMPLEMENTARES</v>
      </c>
      <c r="D51" s="90" t="str">
        <f aca="false">IF($A51="INSUMO",VLOOKUP($B51,'BANCO DE DADOS ABRIL INS'!$A:$D,3,0),VLOOKUP($B51,'BANCO DE DADOS ABRIL SERV'!$B:$E,3,0))</f>
        <v>H</v>
      </c>
      <c r="E51" s="899" t="n">
        <v>0.5</v>
      </c>
      <c r="F51" s="454" t="n">
        <f aca="false">IF($A51="INSUMO",VLOOKUP($B51,'BANCO DE DADOS ABRIL INS'!$A:$D,4,0),VLOOKUP($B51,'BANCO DE DADOS ABRIL SERV'!$B:$E,4,0))</f>
        <v>19.98</v>
      </c>
      <c r="G51" s="711" t="n">
        <f aca="false">TRUNC(E51*F51,2)</f>
        <v>9.99</v>
      </c>
      <c r="H51" s="567"/>
      <c r="I51" s="569"/>
      <c r="J51" s="569"/>
    </row>
    <row r="52" s="313" customFormat="true" ht="15.75" hidden="false" customHeight="false" outlineLevel="0" collapsed="false">
      <c r="A52" s="108" t="s">
        <v>872</v>
      </c>
      <c r="B52" s="456" t="n">
        <v>88316</v>
      </c>
      <c r="C52" s="83" t="str">
        <f aca="false">IF($A52="INSUMO",VLOOKUP($B52,'BANCO DE DADOS ABRIL INS'!$A:$D,2,0),VLOOKUP($B52,'BANCO DE DADOS ABRIL SERV'!$B:$E,2,0))</f>
        <v>SERVENTE COM ENCARGOS COMPLEMENTARES</v>
      </c>
      <c r="D52" s="82" t="str">
        <f aca="false">IF($A52="INSUMO",VLOOKUP($B52,'BANCO DE DADOS ABRIL INS'!$A:$D,3,0),VLOOKUP($B52,'BANCO DE DADOS ABRIL SERV'!$B:$E,3,0))</f>
        <v>H</v>
      </c>
      <c r="E52" s="913" t="n">
        <v>0.5</v>
      </c>
      <c r="F52" s="458" t="n">
        <f aca="false">IF($A52="INSUMO",VLOOKUP($B52,'BANCO DE DADOS ABRIL INS'!$A:$D,4,0),VLOOKUP($B52,'BANCO DE DADOS ABRIL SERV'!$B:$E,4,0))</f>
        <v>15.95</v>
      </c>
      <c r="G52" s="714" t="n">
        <f aca="false">TRUNC(E52*F52,2)</f>
        <v>7.97</v>
      </c>
      <c r="H52" s="567"/>
      <c r="I52" s="569"/>
      <c r="J52" s="569"/>
    </row>
    <row r="53" s="1" customFormat="true" ht="16.5" hidden="false" customHeight="true" outlineLevel="0" collapsed="false">
      <c r="A53" s="8"/>
      <c r="B53" s="733" t="s">
        <v>1279</v>
      </c>
      <c r="C53" s="733"/>
      <c r="D53" s="733"/>
      <c r="E53" s="733"/>
      <c r="F53" s="751" t="s">
        <v>653</v>
      </c>
      <c r="G53" s="752" t="n">
        <f aca="false">SUM(G49:G52)</f>
        <v>594.9</v>
      </c>
      <c r="H53" s="8"/>
      <c r="I53" s="8"/>
      <c r="J53" s="8"/>
    </row>
    <row r="54" s="313" customFormat="true" ht="15.75" hidden="false" customHeight="false" outlineLevel="0" collapsed="false">
      <c r="A54" s="567"/>
      <c r="H54" s="567"/>
      <c r="I54" s="569"/>
      <c r="J54" s="569"/>
    </row>
    <row r="55" s="313" customFormat="true" ht="15" hidden="false" customHeight="false" outlineLevel="0" collapsed="false">
      <c r="A55" s="567"/>
      <c r="B55" s="901" t="s">
        <v>1271</v>
      </c>
      <c r="C55" s="901"/>
      <c r="D55" s="901"/>
      <c r="E55" s="901"/>
      <c r="F55" s="901"/>
      <c r="G55" s="901"/>
      <c r="H55" s="567"/>
      <c r="I55" s="569"/>
      <c r="J55" s="569"/>
    </row>
    <row r="56" s="313" customFormat="true" ht="31.5" hidden="false" customHeight="false" outlineLevel="0" collapsed="false">
      <c r="A56" s="567"/>
      <c r="B56" s="289" t="s">
        <v>904</v>
      </c>
      <c r="C56" s="902" t="s">
        <v>905</v>
      </c>
      <c r="D56" s="253" t="s">
        <v>906</v>
      </c>
      <c r="E56" s="903" t="s">
        <v>907</v>
      </c>
      <c r="F56" s="904" t="s">
        <v>908</v>
      </c>
      <c r="G56" s="905" t="s">
        <v>909</v>
      </c>
      <c r="H56" s="567"/>
      <c r="I56" s="569"/>
      <c r="J56" s="569"/>
    </row>
    <row r="57" s="313" customFormat="true" ht="15" hidden="false" customHeight="false" outlineLevel="0" collapsed="false">
      <c r="A57" s="567"/>
      <c r="B57" s="788" t="n">
        <v>43753</v>
      </c>
      <c r="C57" s="788" t="s">
        <v>1272</v>
      </c>
      <c r="D57" s="546" t="n">
        <f aca="false">E66</f>
        <v>576.944</v>
      </c>
      <c r="E57" s="509" t="s">
        <v>1273</v>
      </c>
      <c r="F57" s="906" t="s">
        <v>1274</v>
      </c>
      <c r="G57" s="791" t="s">
        <v>1272</v>
      </c>
      <c r="H57" s="567"/>
      <c r="I57" s="569"/>
      <c r="J57" s="569"/>
    </row>
    <row r="58" s="313" customFormat="true" ht="15" hidden="false" customHeight="false" outlineLevel="0" collapsed="false">
      <c r="A58" s="567"/>
      <c r="B58" s="788"/>
      <c r="C58" s="789"/>
      <c r="D58" s="546"/>
      <c r="E58" s="907"/>
      <c r="F58" s="906"/>
      <c r="G58" s="791"/>
      <c r="H58" s="567"/>
      <c r="I58" s="569"/>
      <c r="J58" s="569"/>
    </row>
    <row r="59" s="313" customFormat="true" ht="15" hidden="false" customHeight="false" outlineLevel="0" collapsed="false">
      <c r="A59" s="567"/>
      <c r="B59" s="788"/>
      <c r="C59" s="906"/>
      <c r="D59" s="546"/>
      <c r="E59" s="906"/>
      <c r="F59" s="906"/>
      <c r="G59" s="791"/>
      <c r="H59" s="567"/>
      <c r="I59" s="569"/>
      <c r="J59" s="569"/>
    </row>
    <row r="60" s="313" customFormat="true" ht="15.75" hidden="false" customHeight="false" outlineLevel="0" collapsed="false">
      <c r="A60" s="567"/>
      <c r="B60" s="908"/>
      <c r="C60" s="909" t="s">
        <v>918</v>
      </c>
      <c r="D60" s="515" t="n">
        <f aca="false">IF(COUNT(D56:D59)=3,MEDIAN(D57:D59),SMALL(D57:D59,1))</f>
        <v>576.944</v>
      </c>
      <c r="E60" s="910"/>
      <c r="F60" s="911"/>
      <c r="G60" s="912"/>
      <c r="H60" s="567"/>
      <c r="I60" s="569"/>
      <c r="J60" s="569"/>
    </row>
    <row r="61" s="180" customFormat="true" ht="51.75" hidden="false" customHeight="true" outlineLevel="0" collapsed="false">
      <c r="A61" s="237"/>
      <c r="B61" s="914" t="s">
        <v>1180</v>
      </c>
      <c r="C61" s="914"/>
      <c r="D61" s="914"/>
      <c r="E61" s="914"/>
      <c r="F61" s="914"/>
      <c r="G61" s="914"/>
      <c r="H61" s="237"/>
      <c r="I61" s="237"/>
      <c r="J61" s="237"/>
    </row>
    <row r="62" s="180" customFormat="true" ht="16.5" hidden="false" customHeight="true" outlineLevel="0" collapsed="false">
      <c r="A62" s="237"/>
      <c r="B62" s="432"/>
      <c r="C62" s="432"/>
      <c r="D62" s="432"/>
      <c r="E62" s="432"/>
      <c r="F62" s="432"/>
      <c r="G62" s="432"/>
      <c r="H62" s="237"/>
      <c r="I62" s="237"/>
      <c r="J62" s="237"/>
    </row>
    <row r="63" customFormat="false" ht="15.75" hidden="false" customHeight="true" outlineLevel="0" collapsed="false">
      <c r="A63" s="567"/>
      <c r="B63" s="801" t="s">
        <v>988</v>
      </c>
      <c r="C63" s="801"/>
      <c r="D63" s="801"/>
      <c r="E63" s="801"/>
      <c r="F63" s="801"/>
      <c r="G63" s="801"/>
      <c r="J63" s="567"/>
    </row>
    <row r="64" customFormat="false" ht="15.75" hidden="false" customHeight="false" outlineLevel="0" collapsed="false">
      <c r="A64" s="567"/>
      <c r="B64" s="802" t="n">
        <v>43837</v>
      </c>
      <c r="C64" s="120" t="s">
        <v>1275</v>
      </c>
      <c r="D64" s="120" t="n">
        <v>49.2</v>
      </c>
      <c r="E64" s="120"/>
      <c r="F64" s="120"/>
      <c r="G64" s="701"/>
      <c r="J64" s="567"/>
    </row>
    <row r="65" customFormat="false" ht="15.75" hidden="false" customHeight="true" outlineLevel="0" collapsed="false">
      <c r="A65" s="567"/>
      <c r="B65" s="803" t="s">
        <v>1182</v>
      </c>
      <c r="C65" s="803"/>
      <c r="D65" s="803"/>
      <c r="E65" s="803"/>
      <c r="F65" s="803"/>
      <c r="G65" s="803"/>
      <c r="J65" s="567"/>
    </row>
    <row r="66" customFormat="false" ht="15.75" hidden="false" customHeight="false" outlineLevel="0" collapsed="false">
      <c r="A66" s="567"/>
      <c r="B66" s="804"/>
      <c r="C66" s="120"/>
      <c r="D66" s="120" t="n">
        <f aca="false">49.2+490</f>
        <v>539.2</v>
      </c>
      <c r="E66" s="805" t="n">
        <f aca="false">1.07*D66</f>
        <v>576.944</v>
      </c>
      <c r="F66" s="120"/>
      <c r="G66" s="701"/>
      <c r="J66" s="567"/>
    </row>
    <row r="67" customFormat="false" ht="39.75" hidden="false" customHeight="true" outlineLevel="0" collapsed="false">
      <c r="B67" s="856" t="s">
        <v>1280</v>
      </c>
      <c r="C67" s="856"/>
      <c r="D67" s="856"/>
      <c r="E67" s="856"/>
      <c r="F67" s="856"/>
      <c r="G67" s="856"/>
    </row>
    <row r="68" customFormat="false" ht="15.75" hidden="false" customHeight="false" outlineLevel="0" collapsed="false">
      <c r="B68" s="857"/>
      <c r="C68" s="857"/>
      <c r="D68" s="857"/>
      <c r="E68" s="857"/>
      <c r="F68" s="857"/>
      <c r="G68" s="857"/>
    </row>
    <row r="69" s="313" customFormat="true" ht="15.75" hidden="false" customHeight="true" outlineLevel="0" collapsed="false">
      <c r="A69" s="567"/>
      <c r="B69" s="895" t="str">
        <f aca="false">IF(COUNT($H$15:H69)&lt;10,CONCATENATE("PMPG GLP 00",COUNT($H$15:H69)),CONCATENATE("PMPG HID 0",COUNT($H$15:H69)))</f>
        <v>PMPG GLP 004</v>
      </c>
      <c r="C69" s="446" t="str">
        <f aca="false">CONCATENATE("FORNECIMENTO E INSTALAÇÃO DE ",C72)</f>
        <v>FORNECIMENTO E INSTALAÇÃO DE VÁLVULA DE BOQUEIO AUTOMÁTICA 3/4''</v>
      </c>
      <c r="D69" s="446"/>
      <c r="E69" s="446"/>
      <c r="F69" s="446"/>
      <c r="G69" s="896" t="s">
        <v>451</v>
      </c>
      <c r="H69" s="592" t="n">
        <f aca="false">G76</f>
        <v>17.96</v>
      </c>
      <c r="I69" s="569"/>
      <c r="J69" s="569"/>
    </row>
    <row r="70" s="313" customFormat="true" ht="31.5" hidden="false" customHeight="false" outlineLevel="0" collapsed="false">
      <c r="A70" s="567"/>
      <c r="B70" s="230" t="s">
        <v>875</v>
      </c>
      <c r="C70" s="703" t="s">
        <v>876</v>
      </c>
      <c r="D70" s="703" t="s">
        <v>451</v>
      </c>
      <c r="E70" s="703" t="s">
        <v>877</v>
      </c>
      <c r="F70" s="449" t="s">
        <v>878</v>
      </c>
      <c r="G70" s="450" t="s">
        <v>879</v>
      </c>
      <c r="H70" s="567"/>
      <c r="I70" s="569"/>
      <c r="J70" s="569"/>
    </row>
    <row r="71" s="313" customFormat="true" ht="15.75" hidden="false" customHeight="false" outlineLevel="0" collapsed="false">
      <c r="A71" s="567"/>
      <c r="B71" s="704" t="s">
        <v>884</v>
      </c>
      <c r="C71" s="704"/>
      <c r="D71" s="704"/>
      <c r="E71" s="704"/>
      <c r="F71" s="704"/>
      <c r="G71" s="704"/>
      <c r="H71" s="567"/>
      <c r="I71" s="569"/>
      <c r="J71" s="569"/>
    </row>
    <row r="72" s="313" customFormat="true" ht="15.75" hidden="false" customHeight="false" outlineLevel="0" collapsed="false">
      <c r="A72" s="108" t="s">
        <v>871</v>
      </c>
      <c r="B72" s="452" t="s">
        <v>901</v>
      </c>
      <c r="C72" s="91" t="s">
        <v>1281</v>
      </c>
      <c r="D72" s="90" t="s">
        <v>451</v>
      </c>
      <c r="E72" s="897" t="n">
        <v>1</v>
      </c>
      <c r="F72" s="454" t="n">
        <f aca="false">D83</f>
        <v>0</v>
      </c>
      <c r="G72" s="711" t="n">
        <f aca="false">TRUNC(E72*F72,2)</f>
        <v>0</v>
      </c>
      <c r="H72" s="567"/>
      <c r="I72" s="569"/>
      <c r="J72" s="569"/>
    </row>
    <row r="73" s="313" customFormat="true" ht="15.75" hidden="false" customHeight="false" outlineLevel="0" collapsed="false">
      <c r="A73" s="567"/>
      <c r="B73" s="898" t="s">
        <v>993</v>
      </c>
      <c r="C73" s="898"/>
      <c r="D73" s="898"/>
      <c r="E73" s="898"/>
      <c r="F73" s="898"/>
      <c r="G73" s="898"/>
      <c r="H73" s="567"/>
      <c r="I73" s="569"/>
      <c r="J73" s="569"/>
    </row>
    <row r="74" s="313" customFormat="true" ht="30" hidden="false" customHeight="false" outlineLevel="0" collapsed="false">
      <c r="A74" s="108" t="s">
        <v>872</v>
      </c>
      <c r="B74" s="452" t="n">
        <v>88267</v>
      </c>
      <c r="C74" s="91" t="str">
        <f aca="false">IF($A74="INSUMO",VLOOKUP($B74,'BANCO DE DADOS ABRIL INS'!$A:$D,2,0),VLOOKUP($B74,'BANCO DE DADOS ABRIL SERV'!$B:$E,2,0))</f>
        <v>ENCANADOR OU BOMBEIRO HIDRÁULICO COM ENCARGOS COMPLEMENTARES</v>
      </c>
      <c r="D74" s="90" t="str">
        <f aca="false">IF($A74="INSUMO",VLOOKUP($B74,'BANCO DE DADOS ABRIL INS'!$A:$D,3,0),VLOOKUP($B74,'BANCO DE DADOS ABRIL SERV'!$B:$E,3,0))</f>
        <v>H</v>
      </c>
      <c r="E74" s="899" t="n">
        <v>0.5</v>
      </c>
      <c r="F74" s="454" t="n">
        <f aca="false">IF($A74="INSUMO",VLOOKUP($B74,'BANCO DE DADOS ABRIL INS'!$A:$D,4,0),VLOOKUP($B74,'BANCO DE DADOS ABRIL SERV'!$B:$E,4,0))</f>
        <v>19.98</v>
      </c>
      <c r="G74" s="711" t="n">
        <f aca="false">TRUNC(E74*F74,2)</f>
        <v>9.99</v>
      </c>
      <c r="H74" s="567"/>
      <c r="I74" s="569"/>
      <c r="J74" s="569"/>
    </row>
    <row r="75" s="313" customFormat="true" ht="15.75" hidden="false" customHeight="false" outlineLevel="0" collapsed="false">
      <c r="A75" s="108" t="s">
        <v>872</v>
      </c>
      <c r="B75" s="456" t="n">
        <v>88316</v>
      </c>
      <c r="C75" s="83" t="str">
        <f aca="false">IF($A75="INSUMO",VLOOKUP($B75,'BANCO DE DADOS ABRIL INS'!$A:$D,2,0),VLOOKUP($B75,'BANCO DE DADOS ABRIL SERV'!$B:$E,2,0))</f>
        <v>SERVENTE COM ENCARGOS COMPLEMENTARES</v>
      </c>
      <c r="D75" s="82" t="str">
        <f aca="false">IF($A75="INSUMO",VLOOKUP($B75,'BANCO DE DADOS ABRIL INS'!$A:$D,3,0),VLOOKUP($B75,'BANCO DE DADOS ABRIL SERV'!$B:$E,3,0))</f>
        <v>H</v>
      </c>
      <c r="E75" s="913" t="n">
        <v>0.5</v>
      </c>
      <c r="F75" s="458" t="n">
        <f aca="false">IF($A75="INSUMO",VLOOKUP($B75,'BANCO DE DADOS ABRIL INS'!$A:$D,4,0),VLOOKUP($B75,'BANCO DE DADOS ABRIL SERV'!$B:$E,4,0))</f>
        <v>15.95</v>
      </c>
      <c r="G75" s="714" t="n">
        <f aca="false">TRUNC(E75*F75,2)</f>
        <v>7.97</v>
      </c>
      <c r="H75" s="567"/>
      <c r="I75" s="569"/>
      <c r="J75" s="569"/>
    </row>
    <row r="76" s="1" customFormat="true" ht="15.75" hidden="false" customHeight="false" outlineLevel="0" collapsed="false">
      <c r="A76" s="8"/>
      <c r="B76" s="915" t="s">
        <v>1282</v>
      </c>
      <c r="C76" s="916"/>
      <c r="D76" s="916"/>
      <c r="E76" s="916"/>
      <c r="F76" s="751" t="s">
        <v>653</v>
      </c>
      <c r="G76" s="752" t="n">
        <f aca="false">SUM(G72:G75)</f>
        <v>17.96</v>
      </c>
      <c r="H76" s="8"/>
      <c r="I76" s="8"/>
      <c r="J76" s="8"/>
    </row>
    <row r="77" s="313" customFormat="true" ht="15" hidden="false" customHeight="false" outlineLevel="0" collapsed="false">
      <c r="A77" s="567"/>
      <c r="H77" s="567"/>
      <c r="I77" s="569"/>
      <c r="J77" s="569"/>
    </row>
    <row r="78" s="313" customFormat="true" ht="15" hidden="false" customHeight="false" outlineLevel="0" collapsed="false">
      <c r="A78" s="567"/>
      <c r="B78" s="901" t="s">
        <v>1271</v>
      </c>
      <c r="C78" s="901"/>
      <c r="D78" s="901"/>
      <c r="E78" s="901"/>
      <c r="F78" s="901"/>
      <c r="G78" s="901"/>
      <c r="H78" s="567"/>
      <c r="I78" s="569"/>
      <c r="J78" s="569"/>
    </row>
    <row r="79" s="313" customFormat="true" ht="31.5" hidden="false" customHeight="false" outlineLevel="0" collapsed="false">
      <c r="A79" s="567"/>
      <c r="B79" s="289" t="s">
        <v>904</v>
      </c>
      <c r="C79" s="902" t="s">
        <v>905</v>
      </c>
      <c r="D79" s="253" t="s">
        <v>906</v>
      </c>
      <c r="E79" s="903" t="s">
        <v>907</v>
      </c>
      <c r="F79" s="904" t="s">
        <v>908</v>
      </c>
      <c r="G79" s="905" t="s">
        <v>909</v>
      </c>
      <c r="H79" s="567"/>
      <c r="I79" s="569"/>
      <c r="J79" s="569"/>
    </row>
    <row r="80" s="313" customFormat="true" ht="15" hidden="false" customHeight="false" outlineLevel="0" collapsed="false">
      <c r="A80" s="567"/>
      <c r="B80" s="788" t="n">
        <v>43753</v>
      </c>
      <c r="C80" s="788" t="s">
        <v>1272</v>
      </c>
      <c r="D80" s="546" t="n">
        <f aca="false">E89</f>
        <v>576.944</v>
      </c>
      <c r="E80" s="509" t="s">
        <v>1273</v>
      </c>
      <c r="F80" s="906" t="s">
        <v>1274</v>
      </c>
      <c r="G80" s="791" t="s">
        <v>1275</v>
      </c>
      <c r="H80" s="567"/>
      <c r="I80" s="569"/>
      <c r="J80" s="569"/>
    </row>
    <row r="81" s="313" customFormat="true" ht="15" hidden="false" customHeight="false" outlineLevel="0" collapsed="false">
      <c r="A81" s="567"/>
      <c r="B81" s="788"/>
      <c r="C81" s="789"/>
      <c r="D81" s="546"/>
      <c r="E81" s="907"/>
      <c r="F81" s="906"/>
      <c r="G81" s="791"/>
      <c r="H81" s="567"/>
      <c r="I81" s="569"/>
      <c r="J81" s="569"/>
    </row>
    <row r="82" s="313" customFormat="true" ht="15" hidden="false" customHeight="false" outlineLevel="0" collapsed="false">
      <c r="A82" s="567"/>
      <c r="B82" s="788"/>
      <c r="C82" s="906"/>
      <c r="D82" s="546" t="n">
        <v>0</v>
      </c>
      <c r="E82" s="906"/>
      <c r="F82" s="906"/>
      <c r="G82" s="791"/>
      <c r="H82" s="567"/>
      <c r="I82" s="569"/>
      <c r="J82" s="569"/>
    </row>
    <row r="83" s="313" customFormat="true" ht="15.75" hidden="false" customHeight="false" outlineLevel="0" collapsed="false">
      <c r="A83" s="567"/>
      <c r="B83" s="908"/>
      <c r="C83" s="909" t="s">
        <v>918</v>
      </c>
      <c r="D83" s="515" t="n">
        <f aca="false">IF(COUNT(D79:D82)=3,MEDIAN(D80:D82),SMALL(D80:D82,1))</f>
        <v>0</v>
      </c>
      <c r="E83" s="910"/>
      <c r="F83" s="911"/>
      <c r="G83" s="912"/>
      <c r="H83" s="567"/>
      <c r="I83" s="569"/>
      <c r="J83" s="569"/>
    </row>
    <row r="84" s="180" customFormat="true" ht="56.25" hidden="false" customHeight="true" outlineLevel="0" collapsed="false">
      <c r="A84" s="237"/>
      <c r="B84" s="914" t="s">
        <v>1283</v>
      </c>
      <c r="C84" s="914"/>
      <c r="D84" s="914"/>
      <c r="E84" s="914"/>
      <c r="F84" s="914"/>
      <c r="G84" s="914"/>
      <c r="H84" s="237"/>
      <c r="I84" s="237"/>
      <c r="J84" s="237"/>
    </row>
    <row r="85" s="180" customFormat="true" ht="14.25" hidden="false" customHeight="true" outlineLevel="0" collapsed="false">
      <c r="A85" s="237"/>
      <c r="B85" s="432"/>
      <c r="C85" s="432"/>
      <c r="D85" s="432"/>
      <c r="E85" s="432"/>
      <c r="F85" s="432"/>
      <c r="G85" s="432"/>
      <c r="H85" s="237"/>
      <c r="I85" s="237"/>
      <c r="J85" s="237"/>
    </row>
    <row r="86" customFormat="false" ht="15.75" hidden="false" customHeight="true" outlineLevel="0" collapsed="false">
      <c r="A86" s="567"/>
      <c r="B86" s="801" t="s">
        <v>988</v>
      </c>
      <c r="C86" s="801"/>
      <c r="D86" s="801"/>
      <c r="E86" s="801"/>
      <c r="F86" s="801"/>
      <c r="G86" s="801"/>
      <c r="J86" s="567"/>
    </row>
    <row r="87" customFormat="false" ht="15.75" hidden="false" customHeight="false" outlineLevel="0" collapsed="false">
      <c r="A87" s="567"/>
      <c r="B87" s="802" t="n">
        <v>43837</v>
      </c>
      <c r="C87" s="120" t="s">
        <v>1275</v>
      </c>
      <c r="D87" s="120" t="n">
        <v>49.2</v>
      </c>
      <c r="E87" s="120"/>
      <c r="F87" s="120"/>
      <c r="G87" s="701"/>
      <c r="J87" s="567"/>
    </row>
    <row r="88" customFormat="false" ht="15.75" hidden="false" customHeight="true" outlineLevel="0" collapsed="false">
      <c r="A88" s="567"/>
      <c r="B88" s="803" t="s">
        <v>1182</v>
      </c>
      <c r="C88" s="803"/>
      <c r="D88" s="803"/>
      <c r="E88" s="803"/>
      <c r="F88" s="803"/>
      <c r="G88" s="803"/>
      <c r="J88" s="567"/>
    </row>
    <row r="89" customFormat="false" ht="15.75" hidden="false" customHeight="false" outlineLevel="0" collapsed="false">
      <c r="A89" s="567"/>
      <c r="B89" s="804"/>
      <c r="C89" s="120"/>
      <c r="D89" s="120" t="n">
        <f aca="false">49.2+490</f>
        <v>539.2</v>
      </c>
      <c r="E89" s="805" t="n">
        <f aca="false">1.07*D89</f>
        <v>576.944</v>
      </c>
      <c r="F89" s="120"/>
      <c r="G89" s="701"/>
      <c r="J89" s="567"/>
    </row>
    <row r="90" customFormat="false" ht="32.25" hidden="false" customHeight="true" outlineLevel="0" collapsed="false">
      <c r="B90" s="856" t="s">
        <v>1280</v>
      </c>
      <c r="C90" s="856"/>
      <c r="D90" s="856"/>
      <c r="E90" s="856"/>
      <c r="F90" s="856"/>
      <c r="G90" s="856"/>
    </row>
    <row r="91" s="180" customFormat="true" ht="16.5" hidden="false" customHeight="true" outlineLevel="0" collapsed="false">
      <c r="A91" s="237"/>
      <c r="B91" s="432"/>
      <c r="C91" s="432"/>
      <c r="D91" s="432"/>
      <c r="E91" s="432"/>
      <c r="F91" s="432"/>
      <c r="G91" s="432"/>
      <c r="H91" s="237"/>
      <c r="I91" s="237"/>
      <c r="J91" s="237"/>
    </row>
    <row r="92" s="313" customFormat="true" ht="15.75" hidden="false" customHeight="true" outlineLevel="0" collapsed="false">
      <c r="A92" s="567"/>
      <c r="B92" s="895" t="str">
        <f aca="false">IF(COUNT($H$15:H92)&lt;10,CONCATENATE("PMPG GLP 00",COUNT($H$15:H92)),CONCATENATE("PMPG HID 0",COUNT($H$15:H92)))</f>
        <v>PMPG GLP 005</v>
      </c>
      <c r="C92" s="446" t="str">
        <f aca="false">CONCATENATE("FORNECIMENTO E INSTALAÇÃO DE ",C95)</f>
        <v>FORNECIMENTO E INSTALAÇÃO DE VÁLVULA DE ESFERA 3/4'' NPT</v>
      </c>
      <c r="D92" s="446"/>
      <c r="E92" s="446"/>
      <c r="F92" s="446"/>
      <c r="G92" s="896" t="s">
        <v>451</v>
      </c>
      <c r="H92" s="592" t="n">
        <f aca="false">G98</f>
        <v>24.44</v>
      </c>
      <c r="I92" s="569"/>
      <c r="J92" s="569"/>
    </row>
    <row r="93" s="313" customFormat="true" ht="31.5" hidden="false" customHeight="false" outlineLevel="0" collapsed="false">
      <c r="A93" s="567"/>
      <c r="B93" s="230" t="s">
        <v>875</v>
      </c>
      <c r="C93" s="703" t="s">
        <v>876</v>
      </c>
      <c r="D93" s="703" t="s">
        <v>451</v>
      </c>
      <c r="E93" s="703" t="s">
        <v>877</v>
      </c>
      <c r="F93" s="449" t="s">
        <v>878</v>
      </c>
      <c r="G93" s="450" t="s">
        <v>879</v>
      </c>
      <c r="H93" s="567"/>
      <c r="I93" s="569"/>
      <c r="J93" s="569"/>
    </row>
    <row r="94" s="313" customFormat="true" ht="15.75" hidden="false" customHeight="false" outlineLevel="0" collapsed="false">
      <c r="A94" s="567"/>
      <c r="B94" s="704" t="s">
        <v>884</v>
      </c>
      <c r="C94" s="704"/>
      <c r="D94" s="704"/>
      <c r="E94" s="704"/>
      <c r="F94" s="704"/>
      <c r="G94" s="704"/>
      <c r="H94" s="567"/>
      <c r="I94" s="569"/>
      <c r="J94" s="569"/>
    </row>
    <row r="95" s="313" customFormat="true" ht="15.75" hidden="false" customHeight="false" outlineLevel="0" collapsed="false">
      <c r="A95" s="108" t="s">
        <v>871</v>
      </c>
      <c r="B95" s="452" t="s">
        <v>901</v>
      </c>
      <c r="C95" s="91" t="s">
        <v>1284</v>
      </c>
      <c r="D95" s="90" t="s">
        <v>451</v>
      </c>
      <c r="E95" s="897" t="n">
        <v>1</v>
      </c>
      <c r="F95" s="454" t="n">
        <f aca="false">D105</f>
        <v>23.85</v>
      </c>
      <c r="G95" s="711" t="n">
        <f aca="false">TRUNC(E95*F95,2)</f>
        <v>23.85</v>
      </c>
      <c r="H95" s="567"/>
      <c r="I95" s="569"/>
      <c r="J95" s="569"/>
    </row>
    <row r="96" s="313" customFormat="true" ht="15.75" hidden="false" customHeight="false" outlineLevel="0" collapsed="false">
      <c r="A96" s="567"/>
      <c r="B96" s="898" t="s">
        <v>993</v>
      </c>
      <c r="C96" s="898"/>
      <c r="D96" s="898"/>
      <c r="E96" s="898"/>
      <c r="F96" s="898"/>
      <c r="G96" s="898"/>
      <c r="H96" s="567"/>
      <c r="I96" s="569"/>
      <c r="J96" s="569"/>
    </row>
    <row r="97" s="313" customFormat="true" ht="30" hidden="false" customHeight="false" outlineLevel="0" collapsed="false">
      <c r="A97" s="108" t="s">
        <v>872</v>
      </c>
      <c r="B97" s="452" t="n">
        <v>88267</v>
      </c>
      <c r="C97" s="91" t="str">
        <f aca="false">IF($A97="INSUMO",VLOOKUP($B97,'BANCO DE DADOS ABRIL INS'!$A:$D,2,0),VLOOKUP($B97,'BANCO DE DADOS ABRIL SERV'!$B:$E,2,0))</f>
        <v>ENCANADOR OU BOMBEIRO HIDRÁULICO COM ENCARGOS COMPLEMENTARES</v>
      </c>
      <c r="D97" s="90" t="str">
        <f aca="false">IF($A97="INSUMO",VLOOKUP($B97,'BANCO DE DADOS ABRIL INS'!$A:$D,3,0),VLOOKUP($B97,'BANCO DE DADOS ABRIL SERV'!$B:$E,3,0))</f>
        <v>H</v>
      </c>
      <c r="E97" s="899" t="n">
        <v>0.03</v>
      </c>
      <c r="F97" s="454" t="n">
        <f aca="false">IF($A97="INSUMO",VLOOKUP($B97,'BANCO DE DADOS ABRIL INS'!$A:$D,4,0),VLOOKUP($B97,'BANCO DE DADOS ABRIL SERV'!$B:$E,4,0))</f>
        <v>19.98</v>
      </c>
      <c r="G97" s="711" t="n">
        <f aca="false">TRUNC(E97*F97,2)</f>
        <v>0.59</v>
      </c>
      <c r="H97" s="567"/>
      <c r="I97" s="569"/>
      <c r="J97" s="569"/>
    </row>
    <row r="98" s="1" customFormat="true" ht="22.5" hidden="false" customHeight="true" outlineLevel="0" collapsed="false">
      <c r="A98" s="8"/>
      <c r="B98" s="900" t="s">
        <v>1285</v>
      </c>
      <c r="C98" s="900"/>
      <c r="D98" s="900"/>
      <c r="E98" s="900"/>
      <c r="F98" s="751" t="s">
        <v>653</v>
      </c>
      <c r="G98" s="752" t="n">
        <f aca="false">SUM(G95:G97)</f>
        <v>24.44</v>
      </c>
      <c r="H98" s="8"/>
      <c r="I98" s="8"/>
      <c r="J98" s="8"/>
    </row>
    <row r="99" s="313" customFormat="true" ht="15" hidden="false" customHeight="false" outlineLevel="0" collapsed="false">
      <c r="A99" s="567"/>
      <c r="H99" s="567"/>
      <c r="I99" s="569"/>
      <c r="J99" s="569"/>
    </row>
    <row r="100" s="313" customFormat="true" ht="15" hidden="false" customHeight="false" outlineLevel="0" collapsed="false">
      <c r="A100" s="567"/>
      <c r="B100" s="901" t="s">
        <v>1271</v>
      </c>
      <c r="C100" s="901"/>
      <c r="D100" s="901"/>
      <c r="E100" s="901"/>
      <c r="F100" s="901"/>
      <c r="G100" s="901"/>
      <c r="H100" s="567"/>
      <c r="I100" s="569"/>
      <c r="J100" s="569"/>
    </row>
    <row r="101" s="313" customFormat="true" ht="31.5" hidden="false" customHeight="false" outlineLevel="0" collapsed="false">
      <c r="A101" s="567"/>
      <c r="B101" s="289" t="s">
        <v>904</v>
      </c>
      <c r="C101" s="902" t="s">
        <v>905</v>
      </c>
      <c r="D101" s="253" t="s">
        <v>906</v>
      </c>
      <c r="E101" s="903" t="s">
        <v>907</v>
      </c>
      <c r="F101" s="904" t="s">
        <v>908</v>
      </c>
      <c r="G101" s="905" t="s">
        <v>909</v>
      </c>
      <c r="H101" s="567"/>
      <c r="I101" s="569"/>
      <c r="J101" s="569"/>
    </row>
    <row r="102" s="313" customFormat="true" ht="15" hidden="false" customHeight="false" outlineLevel="0" collapsed="false">
      <c r="A102" s="567"/>
      <c r="B102" s="788" t="n">
        <v>43753</v>
      </c>
      <c r="C102" s="789" t="s">
        <v>1286</v>
      </c>
      <c r="D102" s="546" t="n">
        <v>23.85</v>
      </c>
      <c r="E102" s="907" t="s">
        <v>1147</v>
      </c>
      <c r="F102" s="906" t="s">
        <v>1164</v>
      </c>
      <c r="G102" s="791" t="s">
        <v>1149</v>
      </c>
      <c r="H102" s="567"/>
      <c r="I102" s="569"/>
      <c r="J102" s="569"/>
    </row>
    <row r="103" s="313" customFormat="true" ht="15" hidden="false" customHeight="false" outlineLevel="0" collapsed="false">
      <c r="A103" s="567"/>
      <c r="B103" s="788"/>
      <c r="C103" s="789"/>
      <c r="D103" s="546"/>
      <c r="E103" s="907"/>
      <c r="F103" s="906"/>
      <c r="G103" s="791"/>
      <c r="H103" s="567"/>
      <c r="I103" s="569"/>
      <c r="J103" s="569"/>
    </row>
    <row r="104" s="313" customFormat="true" ht="15" hidden="false" customHeight="false" outlineLevel="0" collapsed="false">
      <c r="A104" s="567"/>
      <c r="B104" s="788"/>
      <c r="C104" s="906"/>
      <c r="D104" s="546"/>
      <c r="E104" s="906"/>
      <c r="F104" s="906"/>
      <c r="G104" s="791"/>
      <c r="H104" s="567"/>
      <c r="I104" s="569"/>
      <c r="J104" s="569"/>
    </row>
    <row r="105" s="313" customFormat="true" ht="16.5" hidden="false" customHeight="false" outlineLevel="0" collapsed="false">
      <c r="A105" s="567"/>
      <c r="B105" s="908"/>
      <c r="C105" s="909" t="s">
        <v>918</v>
      </c>
      <c r="D105" s="515" t="n">
        <f aca="false">IF(COUNT(D101:D104)=3,MEDIAN(D102:D104),SMALL(D102:D104,1))</f>
        <v>23.85</v>
      </c>
      <c r="E105" s="910"/>
      <c r="F105" s="911"/>
      <c r="G105" s="912"/>
      <c r="H105" s="567"/>
      <c r="I105" s="569"/>
      <c r="J105" s="569"/>
    </row>
    <row r="106" s="180" customFormat="true" ht="67.5" hidden="false" customHeight="true" outlineLevel="0" collapsed="false">
      <c r="A106" s="237"/>
      <c r="B106" s="914" t="s">
        <v>1287</v>
      </c>
      <c r="C106" s="914"/>
      <c r="D106" s="914"/>
      <c r="E106" s="914"/>
      <c r="F106" s="914"/>
      <c r="G106" s="914"/>
      <c r="H106" s="237"/>
      <c r="I106" s="237"/>
      <c r="J106" s="237"/>
    </row>
    <row r="107" s="313" customFormat="true" ht="15.75" hidden="false" customHeight="false" outlineLevel="0" collapsed="false">
      <c r="A107" s="567"/>
      <c r="H107" s="567"/>
      <c r="I107" s="569"/>
      <c r="J107" s="569"/>
    </row>
    <row r="108" s="313" customFormat="true" ht="15.75" hidden="false" customHeight="true" outlineLevel="0" collapsed="false">
      <c r="A108" s="567"/>
      <c r="B108" s="895" t="str">
        <f aca="false">IF(COUNT($H$15:H108)&lt;10,CONCATENATE("PMPG GLP 00",COUNT($H$15:H108)),CONCATENATE("PMPG HID 0",COUNT($H$15:H108)))</f>
        <v>PMPG GLP 006</v>
      </c>
      <c r="C108" s="446" t="str">
        <f aca="false">CONCATENATE("FORNECIMENTO E INSTALAÇÃO DE ",C111)</f>
        <v>FORNECIMENTO E INSTALAÇÃO DE VÁLVULA DE ESFERA 1/2'' NPT</v>
      </c>
      <c r="D108" s="446"/>
      <c r="E108" s="446"/>
      <c r="F108" s="446"/>
      <c r="G108" s="896" t="s">
        <v>451</v>
      </c>
      <c r="H108" s="592" t="n">
        <f aca="false">G114</f>
        <v>15.99</v>
      </c>
      <c r="I108" s="569"/>
      <c r="J108" s="569"/>
    </row>
    <row r="109" s="313" customFormat="true" ht="31.5" hidden="false" customHeight="false" outlineLevel="0" collapsed="false">
      <c r="A109" s="567"/>
      <c r="B109" s="230" t="s">
        <v>875</v>
      </c>
      <c r="C109" s="703" t="s">
        <v>876</v>
      </c>
      <c r="D109" s="703" t="s">
        <v>451</v>
      </c>
      <c r="E109" s="703" t="s">
        <v>877</v>
      </c>
      <c r="F109" s="449" t="s">
        <v>878</v>
      </c>
      <c r="G109" s="450" t="s">
        <v>879</v>
      </c>
      <c r="H109" s="567"/>
      <c r="I109" s="569"/>
      <c r="J109" s="569"/>
    </row>
    <row r="110" s="313" customFormat="true" ht="15.75" hidden="false" customHeight="false" outlineLevel="0" collapsed="false">
      <c r="A110" s="567"/>
      <c r="B110" s="704" t="s">
        <v>884</v>
      </c>
      <c r="C110" s="704"/>
      <c r="D110" s="704"/>
      <c r="E110" s="704"/>
      <c r="F110" s="704"/>
      <c r="G110" s="704"/>
      <c r="H110" s="567"/>
      <c r="I110" s="569"/>
      <c r="J110" s="569"/>
    </row>
    <row r="111" s="313" customFormat="true" ht="15.75" hidden="false" customHeight="false" outlineLevel="0" collapsed="false">
      <c r="A111" s="108" t="s">
        <v>871</v>
      </c>
      <c r="B111" s="452" t="s">
        <v>901</v>
      </c>
      <c r="C111" s="91" t="s">
        <v>1288</v>
      </c>
      <c r="D111" s="90" t="s">
        <v>451</v>
      </c>
      <c r="E111" s="897" t="n">
        <v>1</v>
      </c>
      <c r="F111" s="454" t="n">
        <f aca="false">D121</f>
        <v>15.4</v>
      </c>
      <c r="G111" s="711" t="n">
        <f aca="false">TRUNC(E111*F111,2)</f>
        <v>15.4</v>
      </c>
      <c r="H111" s="567"/>
      <c r="I111" s="569"/>
      <c r="J111" s="569"/>
    </row>
    <row r="112" s="313" customFormat="true" ht="15.75" hidden="false" customHeight="false" outlineLevel="0" collapsed="false">
      <c r="A112" s="567"/>
      <c r="B112" s="898" t="s">
        <v>993</v>
      </c>
      <c r="C112" s="898"/>
      <c r="D112" s="898"/>
      <c r="E112" s="898"/>
      <c r="F112" s="898"/>
      <c r="G112" s="898"/>
      <c r="H112" s="567"/>
      <c r="I112" s="569"/>
      <c r="J112" s="569"/>
    </row>
    <row r="113" s="313" customFormat="true" ht="30" hidden="false" customHeight="false" outlineLevel="0" collapsed="false">
      <c r="A113" s="108" t="s">
        <v>872</v>
      </c>
      <c r="B113" s="452" t="n">
        <v>88267</v>
      </c>
      <c r="C113" s="91" t="str">
        <f aca="false">IF($A113="INSUMO",VLOOKUP($B113,'BANCO DE DADOS ABRIL INS'!$A:$D,2,0),VLOOKUP($B113,'BANCO DE DADOS ABRIL SERV'!$B:$E,2,0))</f>
        <v>ENCANADOR OU BOMBEIRO HIDRÁULICO COM ENCARGOS COMPLEMENTARES</v>
      </c>
      <c r="D113" s="90" t="str">
        <f aca="false">IF($A113="INSUMO",VLOOKUP($B113,'BANCO DE DADOS ABRIL INS'!$A:$D,3,0),VLOOKUP($B113,'BANCO DE DADOS ABRIL SERV'!$B:$E,3,0))</f>
        <v>H</v>
      </c>
      <c r="E113" s="899" t="n">
        <v>0.03</v>
      </c>
      <c r="F113" s="454" t="n">
        <f aca="false">IF($A113="INSUMO",VLOOKUP($B113,'BANCO DE DADOS ABRIL INS'!$A:$D,4,0),VLOOKUP($B113,'BANCO DE DADOS ABRIL SERV'!$B:$E,4,0))</f>
        <v>19.98</v>
      </c>
      <c r="G113" s="711" t="n">
        <f aca="false">TRUNC(E113*F113,2)</f>
        <v>0.59</v>
      </c>
      <c r="H113" s="567"/>
      <c r="I113" s="569"/>
      <c r="J113" s="569"/>
    </row>
    <row r="114" s="1" customFormat="true" ht="15.75" hidden="false" customHeight="true" outlineLevel="0" collapsed="false">
      <c r="A114" s="8"/>
      <c r="B114" s="900" t="s">
        <v>1285</v>
      </c>
      <c r="C114" s="900"/>
      <c r="D114" s="900"/>
      <c r="E114" s="900"/>
      <c r="F114" s="751" t="s">
        <v>653</v>
      </c>
      <c r="G114" s="752" t="n">
        <f aca="false">SUM(G111:G113)</f>
        <v>15.99</v>
      </c>
      <c r="H114" s="8"/>
      <c r="I114" s="8"/>
      <c r="J114" s="8"/>
    </row>
    <row r="115" s="313" customFormat="true" ht="15" hidden="false" customHeight="false" outlineLevel="0" collapsed="false">
      <c r="A115" s="567"/>
      <c r="H115" s="567"/>
      <c r="I115" s="569"/>
      <c r="J115" s="569"/>
    </row>
    <row r="116" s="313" customFormat="true" ht="15" hidden="false" customHeight="false" outlineLevel="0" collapsed="false">
      <c r="A116" s="567"/>
      <c r="B116" s="901" t="s">
        <v>1271</v>
      </c>
      <c r="C116" s="901"/>
      <c r="D116" s="901"/>
      <c r="E116" s="901"/>
      <c r="F116" s="901"/>
      <c r="G116" s="901"/>
      <c r="H116" s="567"/>
      <c r="I116" s="569"/>
      <c r="J116" s="569"/>
    </row>
    <row r="117" s="313" customFormat="true" ht="31.5" hidden="false" customHeight="false" outlineLevel="0" collapsed="false">
      <c r="A117" s="567"/>
      <c r="B117" s="289" t="s">
        <v>904</v>
      </c>
      <c r="C117" s="902" t="s">
        <v>905</v>
      </c>
      <c r="D117" s="253" t="s">
        <v>906</v>
      </c>
      <c r="E117" s="903" t="s">
        <v>907</v>
      </c>
      <c r="F117" s="904" t="s">
        <v>908</v>
      </c>
      <c r="G117" s="905" t="s">
        <v>909</v>
      </c>
      <c r="H117" s="567"/>
      <c r="I117" s="569"/>
      <c r="J117" s="569"/>
    </row>
    <row r="118" s="313" customFormat="true" ht="15" hidden="false" customHeight="false" outlineLevel="0" collapsed="false">
      <c r="A118" s="567"/>
      <c r="B118" s="788" t="n">
        <v>43753</v>
      </c>
      <c r="C118" s="789" t="s">
        <v>1286</v>
      </c>
      <c r="D118" s="546" t="n">
        <v>15.4</v>
      </c>
      <c r="E118" s="907" t="s">
        <v>1147</v>
      </c>
      <c r="F118" s="906" t="s">
        <v>1164</v>
      </c>
      <c r="G118" s="791" t="s">
        <v>1149</v>
      </c>
      <c r="H118" s="567"/>
      <c r="I118" s="569"/>
      <c r="J118" s="569"/>
    </row>
    <row r="119" s="313" customFormat="true" ht="15" hidden="false" customHeight="false" outlineLevel="0" collapsed="false">
      <c r="A119" s="567"/>
      <c r="B119" s="788"/>
      <c r="C119" s="789"/>
      <c r="D119" s="546"/>
      <c r="E119" s="907"/>
      <c r="F119" s="906"/>
      <c r="G119" s="791"/>
      <c r="H119" s="567"/>
      <c r="I119" s="569"/>
      <c r="J119" s="569"/>
    </row>
    <row r="120" s="313" customFormat="true" ht="15" hidden="false" customHeight="false" outlineLevel="0" collapsed="false">
      <c r="A120" s="567"/>
      <c r="B120" s="788"/>
      <c r="C120" s="906"/>
      <c r="D120" s="546"/>
      <c r="E120" s="906"/>
      <c r="F120" s="906"/>
      <c r="G120" s="791"/>
      <c r="H120" s="567"/>
      <c r="I120" s="569"/>
      <c r="J120" s="569"/>
    </row>
    <row r="121" s="313" customFormat="true" ht="15.75" hidden="false" customHeight="false" outlineLevel="0" collapsed="false">
      <c r="A121" s="567"/>
      <c r="B121" s="908"/>
      <c r="C121" s="909" t="s">
        <v>918</v>
      </c>
      <c r="D121" s="515" t="n">
        <f aca="false">IF(COUNT(D117:D120)=3,MEDIAN(D118:D120),SMALL(D118:D120,1))</f>
        <v>15.4</v>
      </c>
      <c r="E121" s="910"/>
      <c r="F121" s="911"/>
      <c r="G121" s="912"/>
      <c r="H121" s="567"/>
      <c r="I121" s="569"/>
      <c r="J121" s="569"/>
    </row>
    <row r="122" s="180" customFormat="true" ht="63" hidden="false" customHeight="true" outlineLevel="0" collapsed="false">
      <c r="A122" s="237"/>
      <c r="B122" s="914" t="s">
        <v>1287</v>
      </c>
      <c r="C122" s="914"/>
      <c r="D122" s="914"/>
      <c r="E122" s="914"/>
      <c r="F122" s="914"/>
      <c r="G122" s="914"/>
      <c r="H122" s="237"/>
      <c r="I122" s="237"/>
      <c r="J122" s="237"/>
    </row>
    <row r="123" s="313" customFormat="true" ht="15.75" hidden="false" customHeight="false" outlineLevel="0" collapsed="false">
      <c r="A123" s="567"/>
      <c r="H123" s="567"/>
      <c r="I123" s="569"/>
      <c r="J123" s="569"/>
    </row>
    <row r="124" s="313" customFormat="true" ht="15.75" hidden="false" customHeight="true" outlineLevel="0" collapsed="false">
      <c r="A124" s="567"/>
      <c r="B124" s="895" t="str">
        <f aca="false">IF(COUNT($H$15:H124)&lt;10,CONCATENATE("PMPG GLP 00",COUNT($H$15:H124)),CONCATENATE("PMPG HID 0",COUNT($H$15:H124)))</f>
        <v>PMPG GLP 007</v>
      </c>
      <c r="C124" s="446" t="str">
        <f aca="false">CONCATENATE("FORNECIMENTO E INSTALAÇÃO DE ",C127)</f>
        <v>FORNECIMENTO E INSTALAÇÃO DE VALVULA DE BLOQUEIO MANUAL 3/4'' PARA GÁS</v>
      </c>
      <c r="D124" s="446"/>
      <c r="E124" s="446"/>
      <c r="F124" s="446"/>
      <c r="G124" s="896" t="s">
        <v>451</v>
      </c>
      <c r="H124" s="592" t="n">
        <f aca="false">G131</f>
        <v>105.91</v>
      </c>
      <c r="I124" s="569"/>
      <c r="J124" s="569"/>
    </row>
    <row r="125" s="313" customFormat="true" ht="31.5" hidden="false" customHeight="false" outlineLevel="0" collapsed="false">
      <c r="A125" s="567"/>
      <c r="B125" s="230" t="s">
        <v>875</v>
      </c>
      <c r="C125" s="703" t="s">
        <v>876</v>
      </c>
      <c r="D125" s="703" t="s">
        <v>451</v>
      </c>
      <c r="E125" s="703" t="s">
        <v>877</v>
      </c>
      <c r="F125" s="449" t="s">
        <v>878</v>
      </c>
      <c r="G125" s="450" t="s">
        <v>879</v>
      </c>
      <c r="H125" s="567"/>
      <c r="I125" s="569"/>
      <c r="J125" s="569"/>
    </row>
    <row r="126" s="313" customFormat="true" ht="15.75" hidden="false" customHeight="false" outlineLevel="0" collapsed="false">
      <c r="A126" s="567"/>
      <c r="B126" s="704" t="s">
        <v>884</v>
      </c>
      <c r="C126" s="704"/>
      <c r="D126" s="704"/>
      <c r="E126" s="704"/>
      <c r="F126" s="704"/>
      <c r="G126" s="704"/>
      <c r="H126" s="567"/>
      <c r="I126" s="569"/>
      <c r="J126" s="569"/>
    </row>
    <row r="127" s="313" customFormat="true" ht="15.75" hidden="false" customHeight="false" outlineLevel="0" collapsed="false">
      <c r="A127" s="108" t="s">
        <v>871</v>
      </c>
      <c r="B127" s="452" t="s">
        <v>901</v>
      </c>
      <c r="C127" s="91" t="s">
        <v>1289</v>
      </c>
      <c r="D127" s="90" t="s">
        <v>451</v>
      </c>
      <c r="E127" s="897" t="n">
        <v>1</v>
      </c>
      <c r="F127" s="454" t="n">
        <f aca="false">D138</f>
        <v>87.954</v>
      </c>
      <c r="G127" s="711" t="n">
        <f aca="false">TRUNC(E127*F127,2)</f>
        <v>87.95</v>
      </c>
      <c r="H127" s="567"/>
      <c r="I127" s="569"/>
      <c r="J127" s="569"/>
    </row>
    <row r="128" s="313" customFormat="true" ht="15.75" hidden="false" customHeight="false" outlineLevel="0" collapsed="false">
      <c r="A128" s="567"/>
      <c r="B128" s="898" t="s">
        <v>993</v>
      </c>
      <c r="C128" s="898"/>
      <c r="D128" s="898"/>
      <c r="E128" s="898"/>
      <c r="F128" s="898"/>
      <c r="G128" s="898"/>
      <c r="H128" s="567"/>
      <c r="I128" s="569"/>
      <c r="J128" s="569"/>
    </row>
    <row r="129" s="313" customFormat="true" ht="30" hidden="false" customHeight="false" outlineLevel="0" collapsed="false">
      <c r="A129" s="108" t="s">
        <v>872</v>
      </c>
      <c r="B129" s="452" t="n">
        <v>88267</v>
      </c>
      <c r="C129" s="91" t="str">
        <f aca="false">IF($A129="INSUMO",VLOOKUP($B129,'BANCO DE DADOS ABRIL INS'!$A:$D,2,0),VLOOKUP($B129,'BANCO DE DADOS ABRIL SERV'!$B:$E,2,0))</f>
        <v>ENCANADOR OU BOMBEIRO HIDRÁULICO COM ENCARGOS COMPLEMENTARES</v>
      </c>
      <c r="D129" s="90" t="str">
        <f aca="false">IF($A129="INSUMO",VLOOKUP($B129,'BANCO DE DADOS ABRIL INS'!$A:$D,3,0),VLOOKUP($B129,'BANCO DE DADOS ABRIL SERV'!$B:$E,3,0))</f>
        <v>H</v>
      </c>
      <c r="E129" s="899" t="n">
        <v>0.5</v>
      </c>
      <c r="F129" s="454" t="n">
        <f aca="false">IF($A129="INSUMO",VLOOKUP($B129,'BANCO DE DADOS ABRIL INS'!$A:$D,4,0),VLOOKUP($B129,'BANCO DE DADOS ABRIL SERV'!$B:$E,4,0))</f>
        <v>19.98</v>
      </c>
      <c r="G129" s="711" t="n">
        <f aca="false">TRUNC(E129*F129,2)</f>
        <v>9.99</v>
      </c>
      <c r="H129" s="567"/>
      <c r="I129" s="569"/>
      <c r="J129" s="569"/>
    </row>
    <row r="130" s="313" customFormat="true" ht="15.75" hidden="false" customHeight="false" outlineLevel="0" collapsed="false">
      <c r="A130" s="108" t="s">
        <v>872</v>
      </c>
      <c r="B130" s="456" t="n">
        <v>88316</v>
      </c>
      <c r="C130" s="83" t="str">
        <f aca="false">IF($A130="INSUMO",VLOOKUP($B130,'BANCO DE DADOS ABRIL INS'!$A:$D,2,0),VLOOKUP($B130,'BANCO DE DADOS ABRIL SERV'!$B:$E,2,0))</f>
        <v>SERVENTE COM ENCARGOS COMPLEMENTARES</v>
      </c>
      <c r="D130" s="82" t="str">
        <f aca="false">IF($A130="INSUMO",VLOOKUP($B130,'BANCO DE DADOS ABRIL INS'!$A:$D,3,0),VLOOKUP($B130,'BANCO DE DADOS ABRIL SERV'!$B:$E,3,0))</f>
        <v>H</v>
      </c>
      <c r="E130" s="913" t="n">
        <v>0.5</v>
      </c>
      <c r="F130" s="458" t="n">
        <f aca="false">IF($A130="INSUMO",VLOOKUP($B130,'BANCO DE DADOS ABRIL INS'!$A:$D,4,0),VLOOKUP($B130,'BANCO DE DADOS ABRIL SERV'!$B:$E,4,0))</f>
        <v>15.95</v>
      </c>
      <c r="G130" s="714" t="n">
        <f aca="false">TRUNC(E130*F130,2)</f>
        <v>7.97</v>
      </c>
      <c r="H130" s="567"/>
      <c r="I130" s="569"/>
      <c r="J130" s="569"/>
    </row>
    <row r="131" s="1" customFormat="true" ht="15.75" hidden="false" customHeight="true" outlineLevel="0" collapsed="false">
      <c r="A131" s="8"/>
      <c r="B131" s="733" t="s">
        <v>1279</v>
      </c>
      <c r="C131" s="733"/>
      <c r="D131" s="733"/>
      <c r="E131" s="733"/>
      <c r="F131" s="751" t="s">
        <v>653</v>
      </c>
      <c r="G131" s="752" t="n">
        <f aca="false">SUM(G127:G130)</f>
        <v>105.91</v>
      </c>
      <c r="H131" s="8"/>
      <c r="I131" s="8"/>
      <c r="J131" s="8"/>
    </row>
    <row r="132" s="313" customFormat="true" ht="15" hidden="false" customHeight="false" outlineLevel="0" collapsed="false">
      <c r="A132" s="567"/>
      <c r="H132" s="567"/>
      <c r="I132" s="569"/>
      <c r="J132" s="569"/>
    </row>
    <row r="133" s="313" customFormat="true" ht="15" hidden="false" customHeight="false" outlineLevel="0" collapsed="false">
      <c r="A133" s="567"/>
      <c r="B133" s="901" t="s">
        <v>1271</v>
      </c>
      <c r="C133" s="901"/>
      <c r="D133" s="901"/>
      <c r="E133" s="901"/>
      <c r="F133" s="901"/>
      <c r="G133" s="901"/>
      <c r="H133" s="567"/>
      <c r="I133" s="569"/>
      <c r="J133" s="569"/>
    </row>
    <row r="134" s="313" customFormat="true" ht="31.5" hidden="false" customHeight="false" outlineLevel="0" collapsed="false">
      <c r="A134" s="567"/>
      <c r="B134" s="289" t="s">
        <v>904</v>
      </c>
      <c r="C134" s="902" t="s">
        <v>905</v>
      </c>
      <c r="D134" s="253" t="s">
        <v>906</v>
      </c>
      <c r="E134" s="903" t="s">
        <v>907</v>
      </c>
      <c r="F134" s="904" t="s">
        <v>908</v>
      </c>
      <c r="G134" s="905" t="s">
        <v>909</v>
      </c>
      <c r="H134" s="567"/>
      <c r="I134" s="569"/>
      <c r="J134" s="569"/>
    </row>
    <row r="135" s="313" customFormat="true" ht="15" hidden="false" customHeight="false" outlineLevel="0" collapsed="false">
      <c r="A135" s="567"/>
      <c r="B135" s="788" t="n">
        <v>43753</v>
      </c>
      <c r="C135" s="788" t="s">
        <v>1272</v>
      </c>
      <c r="D135" s="546" t="n">
        <f aca="false">E144</f>
        <v>87.954</v>
      </c>
      <c r="E135" s="509" t="s">
        <v>1273</v>
      </c>
      <c r="F135" s="906" t="s">
        <v>1274</v>
      </c>
      <c r="G135" s="791" t="s">
        <v>1272</v>
      </c>
      <c r="H135" s="567"/>
      <c r="I135" s="569"/>
      <c r="J135" s="569"/>
    </row>
    <row r="136" s="313" customFormat="true" ht="15" hidden="false" customHeight="false" outlineLevel="0" collapsed="false">
      <c r="A136" s="567"/>
      <c r="B136" s="788"/>
      <c r="C136" s="789"/>
      <c r="D136" s="546"/>
      <c r="E136" s="907"/>
      <c r="F136" s="906"/>
      <c r="G136" s="791"/>
      <c r="H136" s="567"/>
      <c r="I136" s="569"/>
      <c r="J136" s="569"/>
    </row>
    <row r="137" s="313" customFormat="true" ht="15" hidden="false" customHeight="false" outlineLevel="0" collapsed="false">
      <c r="A137" s="567"/>
      <c r="B137" s="788"/>
      <c r="C137" s="906"/>
      <c r="D137" s="546"/>
      <c r="E137" s="906"/>
      <c r="F137" s="906"/>
      <c r="G137" s="791"/>
      <c r="H137" s="567"/>
      <c r="I137" s="569"/>
      <c r="J137" s="569"/>
    </row>
    <row r="138" s="313" customFormat="true" ht="16.5" hidden="false" customHeight="false" outlineLevel="0" collapsed="false">
      <c r="A138" s="567"/>
      <c r="B138" s="908"/>
      <c r="C138" s="909" t="s">
        <v>918</v>
      </c>
      <c r="D138" s="515" t="n">
        <f aca="false">IF(COUNT(D134:D137)=3,MEDIAN(D135:D137),SMALL(D135:D137,1))</f>
        <v>87.954</v>
      </c>
      <c r="E138" s="910"/>
      <c r="F138" s="911"/>
      <c r="G138" s="912"/>
      <c r="H138" s="567"/>
      <c r="I138" s="569"/>
      <c r="J138" s="569"/>
    </row>
    <row r="139" s="180" customFormat="true" ht="58.5" hidden="false" customHeight="true" outlineLevel="0" collapsed="false">
      <c r="A139" s="237"/>
      <c r="B139" s="914" t="s">
        <v>1180</v>
      </c>
      <c r="C139" s="914"/>
      <c r="D139" s="914"/>
      <c r="E139" s="914"/>
      <c r="F139" s="914"/>
      <c r="G139" s="914"/>
      <c r="H139" s="237"/>
      <c r="I139" s="237"/>
      <c r="J139" s="237"/>
    </row>
    <row r="140" s="180" customFormat="true" ht="15" hidden="false" customHeight="false" outlineLevel="0" collapsed="false">
      <c r="A140" s="237"/>
      <c r="B140" s="432"/>
      <c r="C140" s="432"/>
      <c r="D140" s="432"/>
      <c r="E140" s="432"/>
      <c r="F140" s="432"/>
      <c r="G140" s="432"/>
      <c r="H140" s="237"/>
      <c r="I140" s="237"/>
      <c r="J140" s="237"/>
    </row>
    <row r="141" customFormat="false" ht="15.75" hidden="false" customHeight="true" outlineLevel="0" collapsed="false">
      <c r="A141" s="567"/>
      <c r="B141" s="870" t="s">
        <v>988</v>
      </c>
      <c r="C141" s="870"/>
      <c r="D141" s="870"/>
      <c r="E141" s="870"/>
      <c r="F141" s="870"/>
      <c r="G141" s="870"/>
      <c r="J141" s="567"/>
    </row>
    <row r="142" customFormat="false" ht="15.75" hidden="false" customHeight="false" outlineLevel="0" collapsed="false">
      <c r="A142" s="567"/>
      <c r="B142" s="871" t="n">
        <v>43837</v>
      </c>
      <c r="C142" s="120" t="s">
        <v>1275</v>
      </c>
      <c r="D142" s="120" t="n">
        <v>49.2</v>
      </c>
      <c r="E142" s="120"/>
      <c r="F142" s="120"/>
      <c r="G142" s="872"/>
      <c r="J142" s="567"/>
    </row>
    <row r="143" customFormat="false" ht="15.75" hidden="false" customHeight="true" outlineLevel="0" collapsed="false">
      <c r="A143" s="567"/>
      <c r="B143" s="870" t="s">
        <v>1182</v>
      </c>
      <c r="C143" s="870"/>
      <c r="D143" s="870"/>
      <c r="E143" s="870"/>
      <c r="F143" s="870"/>
      <c r="G143" s="870"/>
      <c r="J143" s="567"/>
    </row>
    <row r="144" customFormat="false" ht="15.75" hidden="false" customHeight="false" outlineLevel="0" collapsed="false">
      <c r="A144" s="567"/>
      <c r="B144" s="873"/>
      <c r="C144" s="120"/>
      <c r="D144" s="120" t="n">
        <f aca="false">49.2+33</f>
        <v>82.2</v>
      </c>
      <c r="E144" s="805" t="n">
        <f aca="false">1.07*D144</f>
        <v>87.954</v>
      </c>
      <c r="F144" s="120"/>
      <c r="G144" s="872"/>
      <c r="J144" s="567"/>
    </row>
    <row r="145" customFormat="false" ht="41.25" hidden="false" customHeight="true" outlineLevel="0" collapsed="false">
      <c r="B145" s="253" t="s">
        <v>1290</v>
      </c>
      <c r="C145" s="253"/>
      <c r="D145" s="253"/>
      <c r="E145" s="253"/>
      <c r="F145" s="253"/>
      <c r="G145" s="253"/>
    </row>
    <row r="146" s="180" customFormat="true" ht="15.75" hidden="false" customHeight="false" outlineLevel="0" collapsed="false">
      <c r="A146" s="237"/>
      <c r="B146" s="432"/>
      <c r="C146" s="432"/>
      <c r="D146" s="432"/>
      <c r="E146" s="432"/>
      <c r="F146" s="432"/>
      <c r="G146" s="432"/>
      <c r="H146" s="237"/>
      <c r="I146" s="237"/>
      <c r="J146" s="237"/>
    </row>
    <row r="147" s="313" customFormat="true" ht="15.75" hidden="false" customHeight="true" outlineLevel="0" collapsed="false">
      <c r="A147" s="567"/>
      <c r="B147" s="895" t="str">
        <f aca="false">IF(COUNT($H$15:H147)&lt;10,CONCATENATE("PMPG GLP 00",COUNT($H$15:H147)),CONCATENATE("PMPG HID 0",COUNT($H$15:H147)))</f>
        <v>PMPG GLP 008</v>
      </c>
      <c r="C147" s="446" t="str">
        <f aca="false">CONCATENATE("FORNECIMENTO E INSTALAÇÃO DE ",C150)</f>
        <v>FORNECIMENTO E INSTALAÇÃO DE PIGTAIL PARA CONDUÇÃO DE GÁS</v>
      </c>
      <c r="D147" s="446"/>
      <c r="E147" s="446"/>
      <c r="F147" s="446"/>
      <c r="G147" s="896" t="s">
        <v>451</v>
      </c>
      <c r="H147" s="592" t="n">
        <f aca="false">G154</f>
        <v>84.23</v>
      </c>
      <c r="I147" s="569"/>
      <c r="J147" s="569"/>
    </row>
    <row r="148" s="313" customFormat="true" ht="31.5" hidden="false" customHeight="false" outlineLevel="0" collapsed="false">
      <c r="A148" s="567"/>
      <c r="B148" s="230" t="s">
        <v>875</v>
      </c>
      <c r="C148" s="703" t="s">
        <v>876</v>
      </c>
      <c r="D148" s="703" t="s">
        <v>451</v>
      </c>
      <c r="E148" s="703" t="s">
        <v>877</v>
      </c>
      <c r="F148" s="449" t="s">
        <v>878</v>
      </c>
      <c r="G148" s="450" t="s">
        <v>879</v>
      </c>
      <c r="H148" s="567"/>
      <c r="I148" s="569"/>
      <c r="J148" s="569"/>
    </row>
    <row r="149" s="313" customFormat="true" ht="15.75" hidden="false" customHeight="false" outlineLevel="0" collapsed="false">
      <c r="A149" s="567"/>
      <c r="B149" s="704" t="s">
        <v>884</v>
      </c>
      <c r="C149" s="704"/>
      <c r="D149" s="704"/>
      <c r="E149" s="704"/>
      <c r="F149" s="704"/>
      <c r="G149" s="704"/>
      <c r="H149" s="567"/>
      <c r="I149" s="569"/>
      <c r="J149" s="569"/>
    </row>
    <row r="150" s="313" customFormat="true" ht="15.75" hidden="false" customHeight="false" outlineLevel="0" collapsed="false">
      <c r="A150" s="108" t="s">
        <v>871</v>
      </c>
      <c r="B150" s="452" t="s">
        <v>901</v>
      </c>
      <c r="C150" s="91" t="s">
        <v>1291</v>
      </c>
      <c r="D150" s="90" t="s">
        <v>451</v>
      </c>
      <c r="E150" s="897" t="n">
        <v>1</v>
      </c>
      <c r="F150" s="454" t="n">
        <f aca="false">D161</f>
        <v>78.859</v>
      </c>
      <c r="G150" s="711" t="n">
        <f aca="false">TRUNC(E150*F150,2)</f>
        <v>78.85</v>
      </c>
      <c r="H150" s="567"/>
      <c r="I150" s="569"/>
      <c r="J150" s="569"/>
    </row>
    <row r="151" s="313" customFormat="true" ht="15.75" hidden="false" customHeight="false" outlineLevel="0" collapsed="false">
      <c r="A151" s="567"/>
      <c r="B151" s="898" t="s">
        <v>993</v>
      </c>
      <c r="C151" s="898"/>
      <c r="D151" s="898"/>
      <c r="E151" s="898"/>
      <c r="F151" s="898"/>
      <c r="G151" s="898"/>
      <c r="H151" s="567"/>
      <c r="I151" s="569"/>
      <c r="J151" s="569"/>
    </row>
    <row r="152" s="313" customFormat="true" ht="30" hidden="false" customHeight="false" outlineLevel="0" collapsed="false">
      <c r="A152" s="108" t="s">
        <v>872</v>
      </c>
      <c r="B152" s="452" t="n">
        <v>88267</v>
      </c>
      <c r="C152" s="91" t="str">
        <f aca="false">IF($A152="INSUMO",VLOOKUP($B152,'BANCO DE DADOS ABRIL INS'!$A:$D,2,0),VLOOKUP($B152,'BANCO DE DADOS ABRIL SERV'!$B:$E,2,0))</f>
        <v>ENCANADOR OU BOMBEIRO HIDRÁULICO COM ENCARGOS COMPLEMENTARES</v>
      </c>
      <c r="D152" s="90" t="str">
        <f aca="false">IF($A152="INSUMO",VLOOKUP($B152,'BANCO DE DADOS ABRIL INS'!$A:$D,3,0),VLOOKUP($B152,'BANCO DE DADOS ABRIL SERV'!$B:$E,3,0))</f>
        <v>H</v>
      </c>
      <c r="E152" s="899" t="n">
        <v>0.15</v>
      </c>
      <c r="F152" s="454" t="n">
        <f aca="false">IF($A152="INSUMO",VLOOKUP($B152,'BANCO DE DADOS ABRIL INS'!$A:$D,4,0),VLOOKUP($B152,'BANCO DE DADOS ABRIL SERV'!$B:$E,4,0))</f>
        <v>19.98</v>
      </c>
      <c r="G152" s="711" t="n">
        <f aca="false">TRUNC(E152*F152,2)</f>
        <v>2.99</v>
      </c>
      <c r="H152" s="567"/>
      <c r="I152" s="569"/>
      <c r="J152" s="569"/>
    </row>
    <row r="153" s="313" customFormat="true" ht="15.75" hidden="false" customHeight="false" outlineLevel="0" collapsed="false">
      <c r="A153" s="108" t="s">
        <v>872</v>
      </c>
      <c r="B153" s="456" t="n">
        <v>88316</v>
      </c>
      <c r="C153" s="83" t="str">
        <f aca="false">IF($A153="INSUMO",VLOOKUP($B153,'BANCO DE DADOS ABRIL INS'!$A:$D,2,0),VLOOKUP($B153,'BANCO DE DADOS ABRIL SERV'!$B:$E,2,0))</f>
        <v>SERVENTE COM ENCARGOS COMPLEMENTARES</v>
      </c>
      <c r="D153" s="82" t="str">
        <f aca="false">IF($A153="INSUMO",VLOOKUP($B153,'BANCO DE DADOS ABRIL INS'!$A:$D,3,0),VLOOKUP($B153,'BANCO DE DADOS ABRIL SERV'!$B:$E,3,0))</f>
        <v>H</v>
      </c>
      <c r="E153" s="913" t="n">
        <v>0.15</v>
      </c>
      <c r="F153" s="458" t="n">
        <f aca="false">IF($A153="INSUMO",VLOOKUP($B153,'BANCO DE DADOS ABRIL INS'!$A:$D,4,0),VLOOKUP($B153,'BANCO DE DADOS ABRIL SERV'!$B:$E,4,0))</f>
        <v>15.95</v>
      </c>
      <c r="G153" s="714" t="n">
        <f aca="false">TRUNC(E153*F153,2)</f>
        <v>2.39</v>
      </c>
      <c r="H153" s="567"/>
      <c r="I153" s="569"/>
      <c r="J153" s="569"/>
    </row>
    <row r="154" s="1" customFormat="true" ht="15.75" hidden="false" customHeight="true" outlineLevel="0" collapsed="false">
      <c r="A154" s="8"/>
      <c r="B154" s="733" t="s">
        <v>1292</v>
      </c>
      <c r="C154" s="733"/>
      <c r="D154" s="733"/>
      <c r="E154" s="733"/>
      <c r="F154" s="751" t="s">
        <v>653</v>
      </c>
      <c r="G154" s="752" t="n">
        <f aca="false">SUM(G150:G153)</f>
        <v>84.23</v>
      </c>
      <c r="H154" s="8"/>
      <c r="I154" s="8"/>
      <c r="J154" s="8"/>
    </row>
    <row r="155" s="313" customFormat="true" ht="15" hidden="false" customHeight="false" outlineLevel="0" collapsed="false">
      <c r="A155" s="567"/>
      <c r="H155" s="567"/>
      <c r="I155" s="569"/>
      <c r="J155" s="569"/>
    </row>
    <row r="156" s="313" customFormat="true" ht="15" hidden="false" customHeight="false" outlineLevel="0" collapsed="false">
      <c r="A156" s="567"/>
      <c r="B156" s="901" t="s">
        <v>1271</v>
      </c>
      <c r="C156" s="901"/>
      <c r="D156" s="901"/>
      <c r="E156" s="901"/>
      <c r="F156" s="901"/>
      <c r="G156" s="901"/>
      <c r="H156" s="567"/>
      <c r="I156" s="569"/>
      <c r="J156" s="569"/>
    </row>
    <row r="157" s="313" customFormat="true" ht="31.5" hidden="false" customHeight="false" outlineLevel="0" collapsed="false">
      <c r="A157" s="567"/>
      <c r="B157" s="289" t="s">
        <v>904</v>
      </c>
      <c r="C157" s="902" t="s">
        <v>905</v>
      </c>
      <c r="D157" s="253" t="s">
        <v>906</v>
      </c>
      <c r="E157" s="903" t="s">
        <v>907</v>
      </c>
      <c r="F157" s="904" t="s">
        <v>908</v>
      </c>
      <c r="G157" s="905" t="s">
        <v>909</v>
      </c>
      <c r="H157" s="567"/>
      <c r="I157" s="569"/>
      <c r="J157" s="569"/>
    </row>
    <row r="158" s="1" customFormat="true" ht="15" hidden="false" customHeight="false" outlineLevel="0" collapsed="false">
      <c r="A158" s="19"/>
      <c r="B158" s="788" t="n">
        <v>43753</v>
      </c>
      <c r="C158" s="788" t="s">
        <v>1272</v>
      </c>
      <c r="D158" s="546" t="n">
        <f aca="false">E167</f>
        <v>78.859</v>
      </c>
      <c r="E158" s="509" t="s">
        <v>1273</v>
      </c>
      <c r="F158" s="906" t="s">
        <v>1274</v>
      </c>
      <c r="G158" s="791" t="s">
        <v>1272</v>
      </c>
      <c r="H158" s="19"/>
      <c r="I158" s="8"/>
      <c r="J158" s="8"/>
    </row>
    <row r="159" s="313" customFormat="true" ht="15.75" hidden="false" customHeight="false" outlineLevel="0" collapsed="false">
      <c r="A159" s="567"/>
      <c r="B159" s="788"/>
      <c r="C159" s="789"/>
      <c r="D159" s="546"/>
      <c r="E159" s="907"/>
      <c r="F159" s="917"/>
      <c r="G159" s="791"/>
      <c r="H159" s="567"/>
      <c r="I159" s="569"/>
      <c r="J159" s="569"/>
    </row>
    <row r="160" s="313" customFormat="true" ht="15" hidden="false" customHeight="false" outlineLevel="0" collapsed="false">
      <c r="A160" s="567"/>
      <c r="B160" s="788"/>
      <c r="C160" s="906"/>
      <c r="D160" s="546"/>
      <c r="E160" s="906"/>
      <c r="F160" s="906"/>
      <c r="G160" s="791"/>
      <c r="H160" s="567"/>
      <c r="I160" s="569"/>
      <c r="J160" s="569"/>
    </row>
    <row r="161" s="313" customFormat="true" ht="15.75" hidden="false" customHeight="false" outlineLevel="0" collapsed="false">
      <c r="A161" s="567"/>
      <c r="B161" s="908"/>
      <c r="C161" s="909" t="s">
        <v>918</v>
      </c>
      <c r="D161" s="515" t="n">
        <f aca="false">IF(COUNT(D157:D160)=3,MEDIAN(D158:D160),SMALL(D158:D160,1))</f>
        <v>78.859</v>
      </c>
      <c r="E161" s="910"/>
      <c r="F161" s="911"/>
      <c r="G161" s="912"/>
      <c r="H161" s="567"/>
      <c r="I161" s="569"/>
      <c r="J161" s="569"/>
    </row>
    <row r="162" s="180" customFormat="true" ht="51.75" hidden="false" customHeight="true" outlineLevel="0" collapsed="false">
      <c r="A162" s="237"/>
      <c r="B162" s="519" t="s">
        <v>1180</v>
      </c>
      <c r="C162" s="519"/>
      <c r="D162" s="519"/>
      <c r="E162" s="519"/>
      <c r="F162" s="519"/>
      <c r="G162" s="519"/>
      <c r="H162" s="237"/>
      <c r="I162" s="237"/>
      <c r="J162" s="237"/>
    </row>
    <row r="163" customFormat="false" ht="15.75" hidden="false" customHeight="false" outlineLevel="0" collapsed="false"/>
    <row r="164" customFormat="false" ht="15.75" hidden="false" customHeight="true" outlineLevel="0" collapsed="false">
      <c r="A164" s="567"/>
      <c r="B164" s="801" t="s">
        <v>988</v>
      </c>
      <c r="C164" s="801"/>
      <c r="D164" s="801"/>
      <c r="E164" s="801"/>
      <c r="F164" s="801"/>
      <c r="G164" s="801"/>
      <c r="J164" s="567"/>
    </row>
    <row r="165" customFormat="false" ht="15.75" hidden="false" customHeight="false" outlineLevel="0" collapsed="false">
      <c r="A165" s="567"/>
      <c r="B165" s="802" t="n">
        <v>43837</v>
      </c>
      <c r="C165" s="120" t="s">
        <v>1275</v>
      </c>
      <c r="D165" s="805" t="n">
        <v>49.2</v>
      </c>
      <c r="E165" s="120"/>
      <c r="F165" s="120"/>
      <c r="G165" s="701"/>
      <c r="J165" s="567"/>
    </row>
    <row r="166" customFormat="false" ht="15.75" hidden="false" customHeight="true" outlineLevel="0" collapsed="false">
      <c r="A166" s="567"/>
      <c r="B166" s="803" t="s">
        <v>1182</v>
      </c>
      <c r="C166" s="803"/>
      <c r="D166" s="803"/>
      <c r="E166" s="803"/>
      <c r="F166" s="803"/>
      <c r="G166" s="803"/>
      <c r="J166" s="567"/>
    </row>
    <row r="167" customFormat="false" ht="15.75" hidden="false" customHeight="false" outlineLevel="0" collapsed="false">
      <c r="A167" s="567"/>
      <c r="B167" s="804"/>
      <c r="C167" s="120"/>
      <c r="D167" s="805" t="n">
        <f aca="false">49.2+24.5</f>
        <v>73.7</v>
      </c>
      <c r="E167" s="805" t="n">
        <f aca="false">1.07*D167</f>
        <v>78.859</v>
      </c>
      <c r="F167" s="120"/>
      <c r="G167" s="701"/>
      <c r="J167" s="567"/>
    </row>
    <row r="168" customFormat="false" ht="36" hidden="false" customHeight="true" outlineLevel="0" collapsed="false">
      <c r="B168" s="856" t="s">
        <v>1293</v>
      </c>
      <c r="C168" s="856"/>
      <c r="D168" s="856"/>
      <c r="E168" s="856"/>
      <c r="F168" s="856"/>
      <c r="G168" s="856"/>
    </row>
    <row r="169" customFormat="false" ht="15.75" hidden="false" customHeight="false" outlineLevel="0" collapsed="false"/>
  </sheetData>
  <sheetProtection sheet="true" password="dba1" objects="true" scenarios="true" insertColumns="false" insertRows="false" deleteColumns="false" deleteRows="false"/>
  <mergeCells count="64">
    <mergeCell ref="D5:E5"/>
    <mergeCell ref="F5:G6"/>
    <mergeCell ref="B7:G7"/>
    <mergeCell ref="B12:G12"/>
    <mergeCell ref="C15:F15"/>
    <mergeCell ref="B17:G17"/>
    <mergeCell ref="B19:G19"/>
    <mergeCell ref="B21:E21"/>
    <mergeCell ref="B23:G23"/>
    <mergeCell ref="B29:G29"/>
    <mergeCell ref="B31:G31"/>
    <mergeCell ref="B33:G33"/>
    <mergeCell ref="B35:G35"/>
    <mergeCell ref="C37:F37"/>
    <mergeCell ref="B39:G39"/>
    <mergeCell ref="B41:G41"/>
    <mergeCell ref="B44:E44"/>
    <mergeCell ref="C46:F46"/>
    <mergeCell ref="B48:G48"/>
    <mergeCell ref="B50:G50"/>
    <mergeCell ref="B53:E53"/>
    <mergeCell ref="B55:G55"/>
    <mergeCell ref="B61:G61"/>
    <mergeCell ref="B63:G63"/>
    <mergeCell ref="B65:G65"/>
    <mergeCell ref="B67:G67"/>
    <mergeCell ref="C69:F69"/>
    <mergeCell ref="B71:G71"/>
    <mergeCell ref="B73:G73"/>
    <mergeCell ref="B78:G78"/>
    <mergeCell ref="B84:G84"/>
    <mergeCell ref="B86:G86"/>
    <mergeCell ref="B88:G88"/>
    <mergeCell ref="B90:G90"/>
    <mergeCell ref="C92:F92"/>
    <mergeCell ref="B94:G94"/>
    <mergeCell ref="B96:G96"/>
    <mergeCell ref="B98:E98"/>
    <mergeCell ref="B100:G100"/>
    <mergeCell ref="B106:G106"/>
    <mergeCell ref="C108:F108"/>
    <mergeCell ref="B110:G110"/>
    <mergeCell ref="B112:G112"/>
    <mergeCell ref="B114:E114"/>
    <mergeCell ref="B116:G116"/>
    <mergeCell ref="B122:G122"/>
    <mergeCell ref="C124:F124"/>
    <mergeCell ref="B126:G126"/>
    <mergeCell ref="B128:G128"/>
    <mergeCell ref="B131:E131"/>
    <mergeCell ref="B133:G133"/>
    <mergeCell ref="B139:G139"/>
    <mergeCell ref="B141:G141"/>
    <mergeCell ref="B143:G143"/>
    <mergeCell ref="B145:G145"/>
    <mergeCell ref="C147:F147"/>
    <mergeCell ref="B149:G149"/>
    <mergeCell ref="B151:G151"/>
    <mergeCell ref="B154:E154"/>
    <mergeCell ref="B156:G156"/>
    <mergeCell ref="B162:G162"/>
    <mergeCell ref="B164:G164"/>
    <mergeCell ref="B166:G166"/>
    <mergeCell ref="B168:G168"/>
  </mergeCells>
  <dataValidations count="1">
    <dataValidation allowBlank="true" operator="between" showDropDown="false" showErrorMessage="true" showInputMessage="true" sqref="A18 A20 A40 A42:A43 A49 A51:A52 A72 A74:A75 A95 A97 A111 A113 A127 A129:A130 A150 A152:A153" type="list">
      <formula1>$A$3:$A$4</formula1>
      <formula2>0</formula2>
    </dataValidation>
  </dataValidations>
  <printOptions headings="false" gridLines="false" gridLinesSet="true" horizontalCentered="true" verticalCentered="false"/>
  <pageMargins left="0.984027777777778" right="0.39375" top="0.39375" bottom="0.39375" header="0.511805555555555" footer="0.511805555555555"/>
  <pageSetup paperSize="9" scale="100" firstPageNumber="0" fitToWidth="1" fitToHeight="0" pageOrder="downThenOver" orientation="portrait" blackAndWhite="false" draft="false" cellComments="none" useFirstPageNumber="false" horizontalDpi="300" verticalDpi="300" copies="1"/>
  <headerFooter differentFirst="false" differentOddEven="false">
    <oddHeader/>
    <oddFooter/>
  </headerFooter>
  <rowBreaks count="2" manualBreakCount="2">
    <brk id="90" man="true" max="16383" min="0"/>
    <brk id="145" man="true" max="16383" min="0"/>
  </rowBreaks>
  <drawing r:id="rId1"/>
</worksheet>
</file>

<file path=xl/worksheets/sheet14.xml><?xml version="1.0" encoding="utf-8"?>
<worksheet xmlns="http://schemas.openxmlformats.org/spreadsheetml/2006/main" xmlns:r="http://schemas.openxmlformats.org/officeDocument/2006/relationships">
  <sheetPr filterMode="false">
    <pageSetUpPr fitToPage="false"/>
  </sheetPr>
  <dimension ref="A1:J5330"/>
  <sheetViews>
    <sheetView showFormulas="false" showGridLines="true" showRowColHeaders="true" showZeros="true" rightToLeft="false" tabSelected="false" showOutlineSymbols="true" defaultGridColor="true" view="normal" topLeftCell="A1" colorId="64" zoomScale="65" zoomScaleNormal="65" zoomScalePageLayoutView="100" workbookViewId="0">
      <selection pane="topLeft" activeCell="J2" activeCellId="0" sqref="J2"/>
    </sheetView>
  </sheetViews>
  <sheetFormatPr defaultRowHeight="15" zeroHeight="false" outlineLevelRow="0" outlineLevelCol="0"/>
  <cols>
    <col collapsed="false" customWidth="true" hidden="false" outlineLevel="0" max="1" min="1" style="398" width="10.71"/>
    <col collapsed="false" customWidth="true" hidden="false" outlineLevel="0" max="2" min="2" style="399" width="126"/>
    <col collapsed="false" customWidth="true" hidden="false" outlineLevel="0" max="3" min="3" style="398" width="10.71"/>
    <col collapsed="false" customWidth="true" hidden="false" outlineLevel="0" max="4" min="4" style="396" width="12.71"/>
    <col collapsed="false" customWidth="true" hidden="false" outlineLevel="0" max="5" min="5" style="397" width="9.28"/>
    <col collapsed="false" customWidth="true" hidden="false" outlineLevel="0" max="6" min="6" style="396" width="14.85"/>
    <col collapsed="false" customWidth="true" hidden="false" outlineLevel="0" max="7" min="7" style="396" width="20.14"/>
    <col collapsed="false" customWidth="true" hidden="false" outlineLevel="0" max="8" min="8" style="396" width="12.43"/>
    <col collapsed="false" customWidth="true" hidden="false" outlineLevel="0" max="9" min="9" style="397" width="9.28"/>
    <col collapsed="false" customWidth="true" hidden="false" outlineLevel="0" max="10" min="10" style="396" width="23.28"/>
    <col collapsed="false" customWidth="true" hidden="false" outlineLevel="0" max="1025" min="11" style="397" width="9.28"/>
  </cols>
  <sheetData>
    <row r="1" customFormat="false" ht="15.75" hidden="false" customHeight="false" outlineLevel="0" collapsed="false">
      <c r="A1" s="375" t="s">
        <v>1294</v>
      </c>
      <c r="B1" s="918" t="s">
        <v>648</v>
      </c>
      <c r="C1" s="375" t="s">
        <v>713</v>
      </c>
      <c r="D1" s="375" t="s">
        <v>714</v>
      </c>
      <c r="F1" s="375" t="s">
        <v>3</v>
      </c>
      <c r="G1" s="375" t="s">
        <v>5</v>
      </c>
    </row>
    <row r="2" customFormat="false" ht="15" hidden="false" customHeight="false" outlineLevel="0" collapsed="false">
      <c r="A2" s="398" t="n">
        <v>7325</v>
      </c>
      <c r="B2" s="399" t="s">
        <v>1295</v>
      </c>
      <c r="C2" s="919" t="s">
        <v>1296</v>
      </c>
      <c r="D2" s="920" t="n">
        <f aca="false">F2</f>
        <v>4.65</v>
      </c>
      <c r="F2" s="920" t="n">
        <v>4.65</v>
      </c>
      <c r="G2" s="920" t="n">
        <v>4.65</v>
      </c>
      <c r="J2" s="921"/>
    </row>
    <row r="3" customFormat="false" ht="15" hidden="false" customHeight="false" outlineLevel="0" collapsed="false">
      <c r="A3" s="398" t="n">
        <v>39847</v>
      </c>
      <c r="B3" s="399" t="s">
        <v>1297</v>
      </c>
      <c r="C3" s="919" t="s">
        <v>1298</v>
      </c>
      <c r="D3" s="920" t="n">
        <f aca="false">F3</f>
        <v>1613.52</v>
      </c>
      <c r="F3" s="920" t="n">
        <v>1613.52</v>
      </c>
      <c r="G3" s="920" t="n">
        <v>1613.52</v>
      </c>
    </row>
    <row r="4" customFormat="false" ht="15" hidden="false" customHeight="false" outlineLevel="0" collapsed="false">
      <c r="A4" s="398" t="n">
        <v>39844</v>
      </c>
      <c r="B4" s="399" t="s">
        <v>1299</v>
      </c>
      <c r="C4" s="919" t="s">
        <v>1298</v>
      </c>
      <c r="D4" s="920" t="n">
        <f aca="false">F4</f>
        <v>2381.24</v>
      </c>
      <c r="F4" s="920" t="n">
        <v>2381.24</v>
      </c>
      <c r="G4" s="920" t="n">
        <v>2381.24</v>
      </c>
    </row>
    <row r="5" customFormat="false" ht="15" hidden="false" customHeight="false" outlineLevel="0" collapsed="false">
      <c r="A5" s="398" t="n">
        <v>39846</v>
      </c>
      <c r="B5" s="399" t="s">
        <v>1300</v>
      </c>
      <c r="C5" s="919" t="s">
        <v>1298</v>
      </c>
      <c r="D5" s="920" t="n">
        <f aca="false">F5</f>
        <v>1454.89</v>
      </c>
      <c r="F5" s="920" t="n">
        <v>1454.89</v>
      </c>
      <c r="G5" s="920" t="n">
        <v>1454.89</v>
      </c>
    </row>
    <row r="6" customFormat="false" ht="15" hidden="false" customHeight="false" outlineLevel="0" collapsed="false">
      <c r="A6" s="398" t="n">
        <v>39838</v>
      </c>
      <c r="B6" s="399" t="s">
        <v>1301</v>
      </c>
      <c r="C6" s="919" t="s">
        <v>1298</v>
      </c>
      <c r="D6" s="920" t="n">
        <f aca="false">F6</f>
        <v>4032.46</v>
      </c>
      <c r="F6" s="920" t="n">
        <v>4032.46</v>
      </c>
      <c r="G6" s="920" t="n">
        <v>4032.46</v>
      </c>
    </row>
    <row r="7" customFormat="false" ht="15" hidden="false" customHeight="false" outlineLevel="0" collapsed="false">
      <c r="A7" s="398" t="n">
        <v>39839</v>
      </c>
      <c r="B7" s="399" t="s">
        <v>1302</v>
      </c>
      <c r="C7" s="919" t="s">
        <v>1298</v>
      </c>
      <c r="D7" s="920" t="n">
        <f aca="false">F7</f>
        <v>4213.02</v>
      </c>
      <c r="F7" s="920" t="n">
        <v>4213.02</v>
      </c>
      <c r="G7" s="920" t="n">
        <v>4213.02</v>
      </c>
    </row>
    <row r="8" customFormat="false" ht="15" hidden="false" customHeight="false" outlineLevel="0" collapsed="false">
      <c r="A8" s="398" t="n">
        <v>39841</v>
      </c>
      <c r="B8" s="399" t="s">
        <v>1303</v>
      </c>
      <c r="C8" s="919" t="s">
        <v>1298</v>
      </c>
      <c r="D8" s="920" t="n">
        <f aca="false">F8</f>
        <v>5708.85</v>
      </c>
      <c r="F8" s="920" t="n">
        <v>5708.85</v>
      </c>
      <c r="G8" s="920" t="n">
        <v>5708.85</v>
      </c>
    </row>
    <row r="9" customFormat="false" ht="15" hidden="false" customHeight="false" outlineLevel="0" collapsed="false">
      <c r="A9" s="398" t="n">
        <v>39842</v>
      </c>
      <c r="B9" s="399" t="s">
        <v>1304</v>
      </c>
      <c r="C9" s="919" t="s">
        <v>1298</v>
      </c>
      <c r="D9" s="920" t="n">
        <f aca="false">F9</f>
        <v>7252.37</v>
      </c>
      <c r="F9" s="920" t="n">
        <v>7252.37</v>
      </c>
      <c r="G9" s="920" t="n">
        <v>7252.37</v>
      </c>
    </row>
    <row r="10" customFormat="false" ht="15" hidden="false" customHeight="false" outlineLevel="0" collapsed="false">
      <c r="A10" s="398" t="n">
        <v>39843</v>
      </c>
      <c r="B10" s="399" t="s">
        <v>1305</v>
      </c>
      <c r="C10" s="919" t="s">
        <v>1298</v>
      </c>
      <c r="D10" s="920" t="n">
        <f aca="false">F10</f>
        <v>8005.8</v>
      </c>
      <c r="F10" s="922" t="n">
        <v>8005.8</v>
      </c>
      <c r="G10" s="922" t="n">
        <v>8005.8</v>
      </c>
    </row>
    <row r="11" customFormat="false" ht="30" hidden="false" customHeight="false" outlineLevel="0" collapsed="false">
      <c r="A11" s="398" t="n">
        <v>2404</v>
      </c>
      <c r="B11" s="399" t="s">
        <v>1306</v>
      </c>
      <c r="C11" s="919" t="s">
        <v>1307</v>
      </c>
      <c r="D11" s="920" t="n">
        <f aca="false">F11</f>
        <v>93</v>
      </c>
      <c r="F11" s="922" t="n">
        <v>93</v>
      </c>
      <c r="G11" s="922" t="n">
        <v>93</v>
      </c>
    </row>
    <row r="12" customFormat="false" ht="15" hidden="false" customHeight="false" outlineLevel="0" collapsed="false">
      <c r="A12" s="398" t="n">
        <v>2720</v>
      </c>
      <c r="B12" s="399" t="s">
        <v>1308</v>
      </c>
      <c r="C12" s="919" t="s">
        <v>1309</v>
      </c>
      <c r="D12" s="920" t="n">
        <f aca="false">F12</f>
        <v>156.67</v>
      </c>
      <c r="F12" s="922" t="n">
        <v>156.67</v>
      </c>
      <c r="G12" s="922" t="n">
        <v>156.67</v>
      </c>
    </row>
    <row r="13" customFormat="false" ht="30" hidden="false" customHeight="false" outlineLevel="0" collapsed="false">
      <c r="A13" s="398" t="n">
        <v>2719</v>
      </c>
      <c r="B13" s="399" t="s">
        <v>1310</v>
      </c>
      <c r="C13" s="919" t="s">
        <v>1309</v>
      </c>
      <c r="D13" s="920" t="n">
        <f aca="false">F13</f>
        <v>132.75</v>
      </c>
      <c r="F13" s="922" t="n">
        <v>132.75</v>
      </c>
      <c r="G13" s="922" t="n">
        <v>132.75</v>
      </c>
    </row>
    <row r="14" customFormat="false" ht="30" hidden="false" customHeight="false" outlineLevel="0" collapsed="false">
      <c r="A14" s="398" t="n">
        <v>3378</v>
      </c>
      <c r="B14" s="399" t="s">
        <v>1311</v>
      </c>
      <c r="C14" s="919" t="s">
        <v>1298</v>
      </c>
      <c r="D14" s="920" t="n">
        <f aca="false">F14</f>
        <v>48.01</v>
      </c>
      <c r="F14" s="922" t="n">
        <v>48.01</v>
      </c>
      <c r="G14" s="922" t="n">
        <v>48.01</v>
      </c>
    </row>
    <row r="15" customFormat="false" ht="30" hidden="false" customHeight="false" outlineLevel="0" collapsed="false">
      <c r="A15" s="398" t="n">
        <v>3380</v>
      </c>
      <c r="B15" s="399" t="s">
        <v>1312</v>
      </c>
      <c r="C15" s="919" t="s">
        <v>1298</v>
      </c>
      <c r="D15" s="920" t="n">
        <f aca="false">F15</f>
        <v>33.61</v>
      </c>
      <c r="F15" s="922" t="n">
        <v>33.61</v>
      </c>
      <c r="G15" s="922" t="n">
        <v>33.61</v>
      </c>
    </row>
    <row r="16" customFormat="false" ht="30" hidden="false" customHeight="false" outlineLevel="0" collapsed="false">
      <c r="A16" s="398" t="n">
        <v>3379</v>
      </c>
      <c r="B16" s="399" t="s">
        <v>1313</v>
      </c>
      <c r="C16" s="919" t="s">
        <v>1298</v>
      </c>
      <c r="D16" s="920" t="n">
        <f aca="false">F16</f>
        <v>32.45</v>
      </c>
      <c r="F16" s="922" t="n">
        <v>32.45</v>
      </c>
      <c r="G16" s="922" t="n">
        <v>32.45</v>
      </c>
    </row>
    <row r="17" customFormat="false" ht="15" hidden="false" customHeight="false" outlineLevel="0" collapsed="false">
      <c r="A17" s="398" t="n">
        <v>3346</v>
      </c>
      <c r="B17" s="399" t="s">
        <v>1314</v>
      </c>
      <c r="C17" s="919" t="s">
        <v>1309</v>
      </c>
      <c r="D17" s="920" t="n">
        <f aca="false">F17</f>
        <v>13.5</v>
      </c>
      <c r="F17" s="922" t="n">
        <v>13.5</v>
      </c>
      <c r="G17" s="922" t="n">
        <v>13.5</v>
      </c>
    </row>
    <row r="18" customFormat="false" ht="30" hidden="false" customHeight="false" outlineLevel="0" collapsed="false">
      <c r="A18" s="398" t="n">
        <v>3348</v>
      </c>
      <c r="B18" s="399" t="s">
        <v>1315</v>
      </c>
      <c r="C18" s="919" t="s">
        <v>1309</v>
      </c>
      <c r="D18" s="920" t="n">
        <f aca="false">F18</f>
        <v>16.15</v>
      </c>
      <c r="F18" s="920" t="n">
        <v>16.15</v>
      </c>
      <c r="G18" s="920" t="n">
        <v>16.15</v>
      </c>
    </row>
    <row r="19" customFormat="false" ht="30" hidden="false" customHeight="false" outlineLevel="0" collapsed="false">
      <c r="A19" s="398" t="n">
        <v>3345</v>
      </c>
      <c r="B19" s="399" t="s">
        <v>1316</v>
      </c>
      <c r="C19" s="919" t="s">
        <v>1309</v>
      </c>
      <c r="D19" s="920" t="n">
        <f aca="false">F19</f>
        <v>10.43</v>
      </c>
      <c r="F19" s="922" t="n">
        <v>10.43</v>
      </c>
      <c r="G19" s="922" t="n">
        <v>10.43</v>
      </c>
    </row>
    <row r="20" customFormat="false" ht="15" hidden="false" customHeight="false" outlineLevel="0" collapsed="false">
      <c r="A20" s="398" t="n">
        <v>39833</v>
      </c>
      <c r="B20" s="399" t="s">
        <v>1317</v>
      </c>
      <c r="C20" s="919" t="s">
        <v>1309</v>
      </c>
      <c r="D20" s="920" t="n">
        <f aca="false">F20</f>
        <v>22.12</v>
      </c>
      <c r="F20" s="922" t="n">
        <v>22.12</v>
      </c>
      <c r="G20" s="922" t="n">
        <v>22.12</v>
      </c>
    </row>
    <row r="21" customFormat="false" ht="15" hidden="false" customHeight="false" outlineLevel="0" collapsed="false">
      <c r="A21" s="398" t="n">
        <v>39834</v>
      </c>
      <c r="B21" s="399" t="s">
        <v>1318</v>
      </c>
      <c r="C21" s="919" t="s">
        <v>1309</v>
      </c>
      <c r="D21" s="920" t="n">
        <f aca="false">F21</f>
        <v>37.96</v>
      </c>
      <c r="F21" s="922" t="n">
        <v>37.96</v>
      </c>
      <c r="G21" s="922" t="n">
        <v>37.96</v>
      </c>
    </row>
    <row r="22" customFormat="false" ht="15" hidden="false" customHeight="false" outlineLevel="0" collapsed="false">
      <c r="A22" s="398" t="n">
        <v>39835</v>
      </c>
      <c r="B22" s="399" t="s">
        <v>1319</v>
      </c>
      <c r="C22" s="919" t="s">
        <v>1309</v>
      </c>
      <c r="D22" s="920" t="n">
        <f aca="false">F22</f>
        <v>46.28</v>
      </c>
      <c r="F22" s="922" t="n">
        <v>46.28</v>
      </c>
      <c r="G22" s="922" t="n">
        <v>46.28</v>
      </c>
    </row>
    <row r="23" customFormat="false" ht="30" hidden="false" customHeight="false" outlineLevel="0" collapsed="false">
      <c r="A23" s="398" t="n">
        <v>13382</v>
      </c>
      <c r="B23" s="399" t="s">
        <v>1320</v>
      </c>
      <c r="C23" s="919" t="s">
        <v>1298</v>
      </c>
      <c r="D23" s="920" t="n">
        <f aca="false">F23</f>
        <v>189.76</v>
      </c>
      <c r="F23" s="922" t="n">
        <v>189.76</v>
      </c>
      <c r="G23" s="922" t="n">
        <v>189.76</v>
      </c>
    </row>
    <row r="24" customFormat="false" ht="30" hidden="false" customHeight="false" outlineLevel="0" collapsed="false">
      <c r="A24" s="398" t="n">
        <v>4126</v>
      </c>
      <c r="B24" s="399" t="s">
        <v>1321</v>
      </c>
      <c r="C24" s="919" t="s">
        <v>1298</v>
      </c>
      <c r="D24" s="920" t="n">
        <f aca="false">F24</f>
        <v>201.22</v>
      </c>
      <c r="F24" s="922" t="n">
        <v>201.22</v>
      </c>
      <c r="G24" s="922" t="n">
        <v>201.22</v>
      </c>
    </row>
    <row r="25" customFormat="false" ht="15" hidden="false" customHeight="false" outlineLevel="0" collapsed="false">
      <c r="A25" s="398" t="n">
        <v>10615</v>
      </c>
      <c r="B25" s="399" t="s">
        <v>1322</v>
      </c>
      <c r="C25" s="919" t="s">
        <v>1298</v>
      </c>
      <c r="D25" s="920" t="n">
        <f aca="false">F25</f>
        <v>46990</v>
      </c>
      <c r="F25" s="922" t="n">
        <v>46990</v>
      </c>
      <c r="G25" s="922" t="n">
        <v>46990</v>
      </c>
    </row>
    <row r="26" customFormat="false" ht="15" hidden="false" customHeight="false" outlineLevel="0" collapsed="false">
      <c r="A26" s="398" t="n">
        <v>21136</v>
      </c>
      <c r="B26" s="399" t="s">
        <v>1323</v>
      </c>
      <c r="C26" s="919" t="s">
        <v>1324</v>
      </c>
      <c r="D26" s="920" t="n">
        <f aca="false">F26</f>
        <v>11.84</v>
      </c>
      <c r="F26" s="922" t="n">
        <v>11.84</v>
      </c>
      <c r="G26" s="922" t="n">
        <v>11.84</v>
      </c>
    </row>
    <row r="27" customFormat="false" ht="15" hidden="false" customHeight="false" outlineLevel="0" collapsed="false">
      <c r="A27" s="398" t="n">
        <v>21128</v>
      </c>
      <c r="B27" s="399" t="s">
        <v>1325</v>
      </c>
      <c r="C27" s="919" t="s">
        <v>1324</v>
      </c>
      <c r="D27" s="920" t="n">
        <f aca="false">F27</f>
        <v>9.16</v>
      </c>
      <c r="F27" s="922" t="n">
        <v>9.16</v>
      </c>
      <c r="G27" s="922" t="n">
        <v>9.16</v>
      </c>
    </row>
    <row r="28" customFormat="false" ht="15" hidden="false" customHeight="false" outlineLevel="0" collapsed="false">
      <c r="A28" s="398" t="n">
        <v>21130</v>
      </c>
      <c r="B28" s="399" t="s">
        <v>1326</v>
      </c>
      <c r="C28" s="919" t="s">
        <v>1324</v>
      </c>
      <c r="D28" s="920" t="n">
        <f aca="false">F28</f>
        <v>23.13</v>
      </c>
      <c r="F28" s="922" t="n">
        <v>23.13</v>
      </c>
      <c r="G28" s="922" t="n">
        <v>23.13</v>
      </c>
    </row>
    <row r="29" customFormat="false" ht="15" hidden="false" customHeight="false" outlineLevel="0" collapsed="false">
      <c r="A29" s="398" t="n">
        <v>21135</v>
      </c>
      <c r="B29" s="399" t="s">
        <v>1327</v>
      </c>
      <c r="C29" s="919" t="s">
        <v>1324</v>
      </c>
      <c r="D29" s="920" t="n">
        <f aca="false">F29</f>
        <v>22.77</v>
      </c>
      <c r="F29" s="922" t="n">
        <v>22.77</v>
      </c>
      <c r="G29" s="922" t="n">
        <v>22.77</v>
      </c>
    </row>
    <row r="30" customFormat="false" ht="15" hidden="false" customHeight="false" outlineLevel="0" collapsed="false">
      <c r="A30" s="398" t="n">
        <v>38605</v>
      </c>
      <c r="B30" s="399" t="s">
        <v>1328</v>
      </c>
      <c r="C30" s="919" t="s">
        <v>1298</v>
      </c>
      <c r="D30" s="920" t="n">
        <f aca="false">F30</f>
        <v>95.95</v>
      </c>
      <c r="F30" s="922" t="n">
        <v>95.95</v>
      </c>
      <c r="G30" s="922" t="n">
        <v>95.95</v>
      </c>
    </row>
    <row r="31" customFormat="false" ht="15" hidden="false" customHeight="false" outlineLevel="0" collapsed="false">
      <c r="A31" s="398" t="n">
        <v>11270</v>
      </c>
      <c r="B31" s="399" t="s">
        <v>1329</v>
      </c>
      <c r="C31" s="919" t="s">
        <v>1298</v>
      </c>
      <c r="D31" s="920" t="n">
        <f aca="false">F31</f>
        <v>1.78</v>
      </c>
      <c r="F31" s="922" t="n">
        <v>1.78</v>
      </c>
      <c r="G31" s="922" t="n">
        <v>1.78</v>
      </c>
    </row>
    <row r="32" customFormat="false" ht="15" hidden="false" customHeight="false" outlineLevel="0" collapsed="false">
      <c r="A32" s="398" t="n">
        <v>412</v>
      </c>
      <c r="B32" s="399" t="s">
        <v>1330</v>
      </c>
      <c r="C32" s="919" t="s">
        <v>1298</v>
      </c>
      <c r="D32" s="920" t="n">
        <f aca="false">F32</f>
        <v>1.02</v>
      </c>
      <c r="F32" s="922" t="n">
        <v>1.02</v>
      </c>
      <c r="G32" s="922" t="n">
        <v>1.02</v>
      </c>
    </row>
    <row r="33" customFormat="false" ht="15" hidden="false" customHeight="false" outlineLevel="0" collapsed="false">
      <c r="A33" s="398" t="n">
        <v>414</v>
      </c>
      <c r="B33" s="399" t="s">
        <v>1331</v>
      </c>
      <c r="C33" s="919" t="s">
        <v>1298</v>
      </c>
      <c r="D33" s="920" t="n">
        <f aca="false">F33</f>
        <v>0.06</v>
      </c>
      <c r="F33" s="922" t="n">
        <v>0.06</v>
      </c>
      <c r="G33" s="922" t="n">
        <v>0.06</v>
      </c>
    </row>
    <row r="34" customFormat="false" ht="15" hidden="false" customHeight="false" outlineLevel="0" collapsed="false">
      <c r="A34" s="398" t="n">
        <v>410</v>
      </c>
      <c r="B34" s="399" t="s">
        <v>1332</v>
      </c>
      <c r="C34" s="919" t="s">
        <v>1298</v>
      </c>
      <c r="D34" s="920" t="n">
        <f aca="false">F34</f>
        <v>0.15</v>
      </c>
      <c r="F34" s="922" t="n">
        <v>0.15</v>
      </c>
      <c r="G34" s="922" t="n">
        <v>0.15</v>
      </c>
    </row>
    <row r="35" customFormat="false" ht="15" hidden="false" customHeight="false" outlineLevel="0" collapsed="false">
      <c r="A35" s="398" t="n">
        <v>411</v>
      </c>
      <c r="B35" s="399" t="s">
        <v>1333</v>
      </c>
      <c r="C35" s="919" t="s">
        <v>1298</v>
      </c>
      <c r="D35" s="920" t="n">
        <f aca="false">F35</f>
        <v>0.2</v>
      </c>
      <c r="F35" s="922" t="n">
        <v>0.2</v>
      </c>
      <c r="G35" s="922" t="n">
        <v>0.2</v>
      </c>
    </row>
    <row r="36" customFormat="false" ht="15" hidden="false" customHeight="false" outlineLevel="0" collapsed="false">
      <c r="A36" s="398" t="n">
        <v>408</v>
      </c>
      <c r="B36" s="399" t="s">
        <v>1334</v>
      </c>
      <c r="C36" s="919" t="s">
        <v>1298</v>
      </c>
      <c r="D36" s="920" t="n">
        <f aca="false">F36</f>
        <v>0.99</v>
      </c>
      <c r="F36" s="922" t="n">
        <v>0.99</v>
      </c>
      <c r="G36" s="922" t="n">
        <v>0.99</v>
      </c>
    </row>
    <row r="37" customFormat="false" ht="15" hidden="false" customHeight="false" outlineLevel="0" collapsed="false">
      <c r="A37" s="398" t="n">
        <v>39131</v>
      </c>
      <c r="B37" s="399" t="s">
        <v>1335</v>
      </c>
      <c r="C37" s="919" t="s">
        <v>1298</v>
      </c>
      <c r="D37" s="920" t="n">
        <f aca="false">F37</f>
        <v>2.6</v>
      </c>
      <c r="F37" s="922" t="n">
        <v>2.6</v>
      </c>
      <c r="G37" s="922" t="n">
        <v>2.6</v>
      </c>
    </row>
    <row r="38" customFormat="false" ht="15" hidden="false" customHeight="false" outlineLevel="0" collapsed="false">
      <c r="A38" s="398" t="n">
        <v>394</v>
      </c>
      <c r="B38" s="399" t="s">
        <v>1336</v>
      </c>
      <c r="C38" s="919" t="s">
        <v>1298</v>
      </c>
      <c r="D38" s="920" t="n">
        <f aca="false">F38</f>
        <v>2.63</v>
      </c>
      <c r="F38" s="922" t="n">
        <v>2.63</v>
      </c>
      <c r="G38" s="922" t="n">
        <v>2.63</v>
      </c>
    </row>
    <row r="39" customFormat="false" ht="15" hidden="false" customHeight="false" outlineLevel="0" collapsed="false">
      <c r="A39" s="398" t="n">
        <v>39130</v>
      </c>
      <c r="B39" s="399" t="s">
        <v>1337</v>
      </c>
      <c r="C39" s="919" t="s">
        <v>1298</v>
      </c>
      <c r="D39" s="920" t="n">
        <f aca="false">F39</f>
        <v>2.37</v>
      </c>
      <c r="F39" s="922" t="n">
        <v>2.37</v>
      </c>
      <c r="G39" s="922" t="n">
        <v>2.37</v>
      </c>
    </row>
    <row r="40" customFormat="false" ht="15" hidden="false" customHeight="false" outlineLevel="0" collapsed="false">
      <c r="A40" s="398" t="n">
        <v>395</v>
      </c>
      <c r="B40" s="399" t="s">
        <v>1338</v>
      </c>
      <c r="C40" s="919" t="s">
        <v>1298</v>
      </c>
      <c r="D40" s="920" t="n">
        <f aca="false">F40</f>
        <v>2.53</v>
      </c>
      <c r="F40" s="922" t="n">
        <v>2.53</v>
      </c>
      <c r="G40" s="922" t="n">
        <v>2.53</v>
      </c>
    </row>
    <row r="41" customFormat="false" ht="15" hidden="false" customHeight="false" outlineLevel="0" collapsed="false">
      <c r="A41" s="398" t="n">
        <v>39127</v>
      </c>
      <c r="B41" s="399" t="s">
        <v>1339</v>
      </c>
      <c r="C41" s="919" t="s">
        <v>1298</v>
      </c>
      <c r="D41" s="920" t="n">
        <f aca="false">F41</f>
        <v>1.25</v>
      </c>
      <c r="F41" s="922" t="n">
        <v>1.25</v>
      </c>
      <c r="G41" s="922" t="n">
        <v>1.25</v>
      </c>
    </row>
    <row r="42" customFormat="false" ht="15" hidden="false" customHeight="false" outlineLevel="0" collapsed="false">
      <c r="A42" s="398" t="n">
        <v>392</v>
      </c>
      <c r="B42" s="399" t="s">
        <v>1340</v>
      </c>
      <c r="C42" s="919" t="s">
        <v>1298</v>
      </c>
      <c r="D42" s="920" t="n">
        <f aca="false">F42</f>
        <v>1.28</v>
      </c>
      <c r="F42" s="922" t="n">
        <v>1.28</v>
      </c>
      <c r="G42" s="922" t="n">
        <v>1.28</v>
      </c>
    </row>
    <row r="43" customFormat="false" ht="15" hidden="false" customHeight="false" outlineLevel="0" collapsed="false">
      <c r="A43" s="398" t="n">
        <v>39129</v>
      </c>
      <c r="B43" s="399" t="s">
        <v>1341</v>
      </c>
      <c r="C43" s="919" t="s">
        <v>1298</v>
      </c>
      <c r="D43" s="920" t="n">
        <f aca="false">F43</f>
        <v>1.46</v>
      </c>
      <c r="F43" s="922" t="n">
        <v>1.46</v>
      </c>
      <c r="G43" s="922" t="n">
        <v>1.46</v>
      </c>
    </row>
    <row r="44" customFormat="false" ht="15" hidden="false" customHeight="false" outlineLevel="0" collapsed="false">
      <c r="A44" s="398" t="n">
        <v>393</v>
      </c>
      <c r="B44" s="399" t="s">
        <v>1342</v>
      </c>
      <c r="C44" s="919" t="s">
        <v>1298</v>
      </c>
      <c r="D44" s="920" t="n">
        <f aca="false">F44</f>
        <v>1.53</v>
      </c>
      <c r="F44" s="922" t="n">
        <v>1.53</v>
      </c>
      <c r="G44" s="922" t="n">
        <v>1.53</v>
      </c>
    </row>
    <row r="45" customFormat="false" ht="15" hidden="false" customHeight="false" outlineLevel="0" collapsed="false">
      <c r="A45" s="398" t="n">
        <v>39133</v>
      </c>
      <c r="B45" s="399" t="s">
        <v>1343</v>
      </c>
      <c r="C45" s="919" t="s">
        <v>1298</v>
      </c>
      <c r="D45" s="920" t="n">
        <f aca="false">F45</f>
        <v>3.41</v>
      </c>
      <c r="F45" s="922" t="n">
        <v>3.41</v>
      </c>
      <c r="G45" s="922" t="n">
        <v>3.41</v>
      </c>
    </row>
    <row r="46" customFormat="false" ht="15" hidden="false" customHeight="false" outlineLevel="0" collapsed="false">
      <c r="A46" s="398" t="n">
        <v>397</v>
      </c>
      <c r="B46" s="399" t="s">
        <v>1344</v>
      </c>
      <c r="C46" s="919" t="s">
        <v>1298</v>
      </c>
      <c r="D46" s="920" t="n">
        <f aca="false">F46</f>
        <v>3.77</v>
      </c>
      <c r="F46" s="922" t="n">
        <v>3.77</v>
      </c>
      <c r="G46" s="922" t="n">
        <v>3.77</v>
      </c>
    </row>
    <row r="47" customFormat="false" ht="15" hidden="false" customHeight="false" outlineLevel="0" collapsed="false">
      <c r="A47" s="398" t="n">
        <v>39132</v>
      </c>
      <c r="B47" s="399" t="s">
        <v>1345</v>
      </c>
      <c r="C47" s="919" t="s">
        <v>1298</v>
      </c>
      <c r="D47" s="920" t="n">
        <f aca="false">F47</f>
        <v>2.73</v>
      </c>
      <c r="F47" s="922" t="n">
        <v>2.73</v>
      </c>
      <c r="G47" s="922" t="n">
        <v>2.73</v>
      </c>
    </row>
    <row r="48" customFormat="false" ht="15" hidden="false" customHeight="false" outlineLevel="0" collapsed="false">
      <c r="A48" s="398" t="n">
        <v>396</v>
      </c>
      <c r="B48" s="399" t="s">
        <v>1346</v>
      </c>
      <c r="C48" s="919" t="s">
        <v>1298</v>
      </c>
      <c r="D48" s="920" t="n">
        <f aca="false">F48</f>
        <v>2.92</v>
      </c>
      <c r="F48" s="922" t="n">
        <v>2.92</v>
      </c>
      <c r="G48" s="922" t="n">
        <v>2.92</v>
      </c>
    </row>
    <row r="49" customFormat="false" ht="15" hidden="false" customHeight="false" outlineLevel="0" collapsed="false">
      <c r="A49" s="398" t="n">
        <v>39135</v>
      </c>
      <c r="B49" s="399" t="s">
        <v>1347</v>
      </c>
      <c r="C49" s="919" t="s">
        <v>1298</v>
      </c>
      <c r="D49" s="920" t="n">
        <f aca="false">F49</f>
        <v>5.46</v>
      </c>
      <c r="F49" s="922" t="n">
        <v>5.46</v>
      </c>
      <c r="G49" s="922" t="n">
        <v>5.46</v>
      </c>
    </row>
    <row r="50" customFormat="false" ht="15" hidden="false" customHeight="false" outlineLevel="0" collapsed="false">
      <c r="A50" s="398" t="n">
        <v>39128</v>
      </c>
      <c r="B50" s="399" t="s">
        <v>1348</v>
      </c>
      <c r="C50" s="919" t="s">
        <v>1298</v>
      </c>
      <c r="D50" s="920" t="n">
        <f aca="false">F50</f>
        <v>1.36</v>
      </c>
      <c r="F50" s="922" t="n">
        <v>1.36</v>
      </c>
      <c r="G50" s="922" t="n">
        <v>1.36</v>
      </c>
    </row>
    <row r="51" customFormat="false" ht="15" hidden="false" customHeight="false" outlineLevel="0" collapsed="false">
      <c r="A51" s="398" t="n">
        <v>400</v>
      </c>
      <c r="B51" s="399" t="s">
        <v>1349</v>
      </c>
      <c r="C51" s="919" t="s">
        <v>1298</v>
      </c>
      <c r="D51" s="920" t="n">
        <f aca="false">F51</f>
        <v>1.33</v>
      </c>
      <c r="F51" s="922" t="n">
        <v>1.33</v>
      </c>
      <c r="G51" s="922" t="n">
        <v>1.33</v>
      </c>
    </row>
    <row r="52" customFormat="false" ht="15" hidden="false" customHeight="false" outlineLevel="0" collapsed="false">
      <c r="A52" s="398" t="n">
        <v>39125</v>
      </c>
      <c r="B52" s="399" t="s">
        <v>1350</v>
      </c>
      <c r="C52" s="919" t="s">
        <v>1298</v>
      </c>
      <c r="D52" s="920" t="n">
        <f aca="false">F52</f>
        <v>1.36</v>
      </c>
      <c r="F52" s="922" t="n">
        <v>1.36</v>
      </c>
      <c r="G52" s="922" t="n">
        <v>1.36</v>
      </c>
    </row>
    <row r="53" customFormat="false" ht="15" hidden="false" customHeight="false" outlineLevel="0" collapsed="false">
      <c r="A53" s="398" t="n">
        <v>39134</v>
      </c>
      <c r="B53" s="399" t="s">
        <v>1351</v>
      </c>
      <c r="C53" s="919" t="s">
        <v>1298</v>
      </c>
      <c r="D53" s="920" t="n">
        <f aca="false">F53</f>
        <v>4.55</v>
      </c>
      <c r="F53" s="922" t="n">
        <v>4.55</v>
      </c>
      <c r="G53" s="922" t="n">
        <v>4.55</v>
      </c>
    </row>
    <row r="54" customFormat="false" ht="15" hidden="false" customHeight="false" outlineLevel="0" collapsed="false">
      <c r="A54" s="398" t="n">
        <v>398</v>
      </c>
      <c r="B54" s="399" t="s">
        <v>1352</v>
      </c>
      <c r="C54" s="919" t="s">
        <v>1298</v>
      </c>
      <c r="D54" s="920" t="n">
        <f aca="false">F54</f>
        <v>4.19</v>
      </c>
      <c r="F54" s="922" t="n">
        <v>4.19</v>
      </c>
      <c r="G54" s="922" t="n">
        <v>4.19</v>
      </c>
    </row>
    <row r="55" customFormat="false" ht="15" hidden="false" customHeight="false" outlineLevel="0" collapsed="false">
      <c r="A55" s="398" t="n">
        <v>39126</v>
      </c>
      <c r="B55" s="399" t="s">
        <v>1353</v>
      </c>
      <c r="C55" s="919" t="s">
        <v>1298</v>
      </c>
      <c r="D55" s="920" t="n">
        <f aca="false">F55</f>
        <v>6.15</v>
      </c>
      <c r="F55" s="922" t="n">
        <v>6.15</v>
      </c>
      <c r="G55" s="922" t="n">
        <v>6.15</v>
      </c>
    </row>
    <row r="56" customFormat="false" ht="15" hidden="false" customHeight="false" outlineLevel="0" collapsed="false">
      <c r="A56" s="398" t="n">
        <v>399</v>
      </c>
      <c r="B56" s="399" t="s">
        <v>1354</v>
      </c>
      <c r="C56" s="919" t="s">
        <v>1298</v>
      </c>
      <c r="D56" s="920" t="n">
        <f aca="false">F56</f>
        <v>5.42</v>
      </c>
      <c r="F56" s="922" t="n">
        <v>5.42</v>
      </c>
      <c r="G56" s="922" t="n">
        <v>5.42</v>
      </c>
    </row>
    <row r="57" customFormat="false" ht="15" hidden="false" customHeight="false" outlineLevel="0" collapsed="false">
      <c r="A57" s="398" t="n">
        <v>39158</v>
      </c>
      <c r="B57" s="399" t="s">
        <v>1355</v>
      </c>
      <c r="C57" s="919" t="s">
        <v>1298</v>
      </c>
      <c r="D57" s="920" t="n">
        <f aca="false">F57</f>
        <v>14.55</v>
      </c>
      <c r="F57" s="922" t="n">
        <v>14.55</v>
      </c>
      <c r="G57" s="922" t="n">
        <v>14.55</v>
      </c>
    </row>
    <row r="58" customFormat="false" ht="15" hidden="false" customHeight="false" outlineLevel="0" collapsed="false">
      <c r="A58" s="398" t="n">
        <v>39141</v>
      </c>
      <c r="B58" s="399" t="s">
        <v>1356</v>
      </c>
      <c r="C58" s="919" t="s">
        <v>1298</v>
      </c>
      <c r="D58" s="920" t="n">
        <f aca="false">F58</f>
        <v>1.05</v>
      </c>
      <c r="F58" s="922" t="n">
        <v>1.05</v>
      </c>
      <c r="G58" s="922" t="n">
        <v>1.05</v>
      </c>
    </row>
    <row r="59" customFormat="false" ht="15" hidden="false" customHeight="false" outlineLevel="0" collapsed="false">
      <c r="A59" s="398" t="n">
        <v>39140</v>
      </c>
      <c r="B59" s="399" t="s">
        <v>1357</v>
      </c>
      <c r="C59" s="919" t="s">
        <v>1298</v>
      </c>
      <c r="D59" s="920" t="n">
        <f aca="false">F59</f>
        <v>0.96</v>
      </c>
      <c r="F59" s="922" t="n">
        <v>0.96</v>
      </c>
      <c r="G59" s="922" t="n">
        <v>0.96</v>
      </c>
    </row>
    <row r="60" customFormat="false" ht="15" hidden="false" customHeight="false" outlineLevel="0" collapsed="false">
      <c r="A60" s="398" t="n">
        <v>39137</v>
      </c>
      <c r="B60" s="399" t="s">
        <v>1358</v>
      </c>
      <c r="C60" s="919" t="s">
        <v>1298</v>
      </c>
      <c r="D60" s="920" t="n">
        <f aca="false">F60</f>
        <v>0.55</v>
      </c>
      <c r="F60" s="922" t="n">
        <v>0.55</v>
      </c>
      <c r="G60" s="922" t="n">
        <v>0.55</v>
      </c>
    </row>
    <row r="61" customFormat="false" ht="15" hidden="false" customHeight="false" outlineLevel="0" collapsed="false">
      <c r="A61" s="398" t="n">
        <v>39139</v>
      </c>
      <c r="B61" s="399" t="s">
        <v>1359</v>
      </c>
      <c r="C61" s="919" t="s">
        <v>1298</v>
      </c>
      <c r="D61" s="920" t="n">
        <f aca="false">F61</f>
        <v>0.79</v>
      </c>
      <c r="F61" s="922" t="n">
        <v>0.79</v>
      </c>
      <c r="G61" s="922" t="n">
        <v>0.79</v>
      </c>
    </row>
    <row r="62" customFormat="false" ht="15" hidden="false" customHeight="false" outlineLevel="0" collapsed="false">
      <c r="A62" s="398" t="n">
        <v>39143</v>
      </c>
      <c r="B62" s="399" t="s">
        <v>1360</v>
      </c>
      <c r="C62" s="919" t="s">
        <v>1298</v>
      </c>
      <c r="D62" s="920" t="n">
        <f aca="false">F62</f>
        <v>2.18</v>
      </c>
      <c r="F62" s="922" t="n">
        <v>2.18</v>
      </c>
      <c r="G62" s="922" t="n">
        <v>2.18</v>
      </c>
    </row>
    <row r="63" customFormat="false" ht="15" hidden="false" customHeight="false" outlineLevel="0" collapsed="false">
      <c r="A63" s="398" t="n">
        <v>39142</v>
      </c>
      <c r="B63" s="399" t="s">
        <v>1361</v>
      </c>
      <c r="C63" s="919" t="s">
        <v>1298</v>
      </c>
      <c r="D63" s="920" t="n">
        <f aca="false">F63</f>
        <v>1.56</v>
      </c>
      <c r="F63" s="922" t="n">
        <v>1.56</v>
      </c>
      <c r="G63" s="922" t="n">
        <v>1.56</v>
      </c>
    </row>
    <row r="64" customFormat="false" ht="15" hidden="false" customHeight="false" outlineLevel="0" collapsed="false">
      <c r="A64" s="398" t="n">
        <v>39138</v>
      </c>
      <c r="B64" s="399" t="s">
        <v>1362</v>
      </c>
      <c r="C64" s="919" t="s">
        <v>1298</v>
      </c>
      <c r="D64" s="920" t="n">
        <f aca="false">F64</f>
        <v>0.58</v>
      </c>
      <c r="F64" s="922" t="n">
        <v>0.58</v>
      </c>
      <c r="G64" s="922" t="n">
        <v>0.58</v>
      </c>
    </row>
    <row r="65" customFormat="false" ht="15" hidden="false" customHeight="false" outlineLevel="0" collapsed="false">
      <c r="A65" s="398" t="n">
        <v>39136</v>
      </c>
      <c r="B65" s="399" t="s">
        <v>1363</v>
      </c>
      <c r="C65" s="919" t="s">
        <v>1298</v>
      </c>
      <c r="D65" s="920" t="n">
        <f aca="false">F65</f>
        <v>0.39</v>
      </c>
      <c r="F65" s="922" t="n">
        <v>0.39</v>
      </c>
      <c r="G65" s="922" t="n">
        <v>0.39</v>
      </c>
    </row>
    <row r="66" customFormat="false" ht="15" hidden="false" customHeight="false" outlineLevel="0" collapsed="false">
      <c r="A66" s="398" t="n">
        <v>39144</v>
      </c>
      <c r="B66" s="399" t="s">
        <v>1364</v>
      </c>
      <c r="C66" s="919" t="s">
        <v>1298</v>
      </c>
      <c r="D66" s="920" t="n">
        <f aca="false">F66</f>
        <v>2.53</v>
      </c>
      <c r="F66" s="922" t="n">
        <v>2.53</v>
      </c>
      <c r="G66" s="922" t="n">
        <v>2.53</v>
      </c>
    </row>
    <row r="67" customFormat="false" ht="15" hidden="false" customHeight="false" outlineLevel="0" collapsed="false">
      <c r="A67" s="398" t="n">
        <v>39145</v>
      </c>
      <c r="B67" s="399" t="s">
        <v>1365</v>
      </c>
      <c r="C67" s="919" t="s">
        <v>1298</v>
      </c>
      <c r="D67" s="920" t="n">
        <f aca="false">F67</f>
        <v>4.18</v>
      </c>
      <c r="F67" s="922" t="n">
        <v>4.18</v>
      </c>
      <c r="G67" s="922" t="n">
        <v>4.18</v>
      </c>
    </row>
    <row r="68" customFormat="false" ht="15" hidden="false" customHeight="false" outlineLevel="0" collapsed="false">
      <c r="A68" s="398" t="n">
        <v>12615</v>
      </c>
      <c r="B68" s="399" t="s">
        <v>1366</v>
      </c>
      <c r="C68" s="919" t="s">
        <v>1298</v>
      </c>
      <c r="D68" s="920" t="n">
        <f aca="false">F68</f>
        <v>3.58</v>
      </c>
      <c r="F68" s="922" t="n">
        <v>3.58</v>
      </c>
      <c r="G68" s="922" t="n">
        <v>3.58</v>
      </c>
    </row>
    <row r="69" customFormat="false" ht="15" hidden="false" customHeight="false" outlineLevel="0" collapsed="false">
      <c r="A69" s="398" t="n">
        <v>11927</v>
      </c>
      <c r="B69" s="399" t="s">
        <v>1367</v>
      </c>
      <c r="C69" s="919" t="s">
        <v>1298</v>
      </c>
      <c r="D69" s="920" t="n">
        <f aca="false">F69</f>
        <v>5.33</v>
      </c>
      <c r="F69" s="922" t="n">
        <v>5.33</v>
      </c>
      <c r="G69" s="922" t="n">
        <v>5.33</v>
      </c>
    </row>
    <row r="70" customFormat="false" ht="15" hidden="false" customHeight="false" outlineLevel="0" collapsed="false">
      <c r="A70" s="398" t="n">
        <v>11928</v>
      </c>
      <c r="B70" s="399" t="s">
        <v>1368</v>
      </c>
      <c r="C70" s="919" t="s">
        <v>1298</v>
      </c>
      <c r="D70" s="920" t="n">
        <f aca="false">F70</f>
        <v>6.11</v>
      </c>
      <c r="F70" s="922" t="n">
        <v>6.11</v>
      </c>
      <c r="G70" s="922" t="n">
        <v>6.11</v>
      </c>
    </row>
    <row r="71" customFormat="false" ht="15" hidden="false" customHeight="false" outlineLevel="0" collapsed="false">
      <c r="A71" s="398" t="n">
        <v>11929</v>
      </c>
      <c r="B71" s="399" t="s">
        <v>1369</v>
      </c>
      <c r="C71" s="919" t="s">
        <v>1298</v>
      </c>
      <c r="D71" s="920" t="n">
        <f aca="false">F71</f>
        <v>9.45</v>
      </c>
      <c r="F71" s="922" t="n">
        <v>9.45</v>
      </c>
      <c r="G71" s="922" t="n">
        <v>9.45</v>
      </c>
    </row>
    <row r="72" customFormat="false" ht="15" hidden="false" customHeight="false" outlineLevel="0" collapsed="false">
      <c r="A72" s="398" t="n">
        <v>36801</v>
      </c>
      <c r="B72" s="399" t="s">
        <v>1370</v>
      </c>
      <c r="C72" s="919" t="s">
        <v>1298</v>
      </c>
      <c r="D72" s="920" t="n">
        <f aca="false">F72</f>
        <v>21.09</v>
      </c>
      <c r="F72" s="922" t="n">
        <v>21.09</v>
      </c>
      <c r="G72" s="922" t="n">
        <v>21.09</v>
      </c>
    </row>
    <row r="73" customFormat="false" ht="15" hidden="false" customHeight="false" outlineLevel="0" collapsed="false">
      <c r="A73" s="398" t="n">
        <v>36246</v>
      </c>
      <c r="B73" s="399" t="s">
        <v>1371</v>
      </c>
      <c r="C73" s="919" t="s">
        <v>1324</v>
      </c>
      <c r="D73" s="920" t="n">
        <f aca="false">F73</f>
        <v>2</v>
      </c>
      <c r="F73" s="922" t="n">
        <v>2</v>
      </c>
      <c r="G73" s="922" t="n">
        <v>2</v>
      </c>
    </row>
    <row r="74" customFormat="false" ht="15" hidden="false" customHeight="false" outlineLevel="0" collapsed="false">
      <c r="A74" s="398" t="n">
        <v>37600</v>
      </c>
      <c r="B74" s="399" t="s">
        <v>1372</v>
      </c>
      <c r="C74" s="919" t="s">
        <v>1298</v>
      </c>
      <c r="D74" s="920" t="n">
        <f aca="false">F74</f>
        <v>51.99</v>
      </c>
      <c r="F74" s="922" t="n">
        <v>51.99</v>
      </c>
      <c r="G74" s="922" t="n">
        <v>51.99</v>
      </c>
    </row>
    <row r="75" customFormat="false" ht="15" hidden="false" customHeight="false" outlineLevel="0" collapsed="false">
      <c r="A75" s="398" t="n">
        <v>37599</v>
      </c>
      <c r="B75" s="399" t="s">
        <v>1373</v>
      </c>
      <c r="C75" s="919" t="s">
        <v>1298</v>
      </c>
      <c r="D75" s="920" t="n">
        <f aca="false">F75</f>
        <v>48.39</v>
      </c>
      <c r="F75" s="922" t="n">
        <v>48.39</v>
      </c>
      <c r="G75" s="922" t="n">
        <v>48.39</v>
      </c>
    </row>
    <row r="76" customFormat="false" ht="15" hidden="false" customHeight="false" outlineLevel="0" collapsed="false">
      <c r="A76" s="398" t="n">
        <v>1</v>
      </c>
      <c r="B76" s="399" t="s">
        <v>1374</v>
      </c>
      <c r="C76" s="919" t="s">
        <v>1296</v>
      </c>
      <c r="D76" s="920" t="n">
        <f aca="false">F76</f>
        <v>61.12</v>
      </c>
      <c r="F76" s="922" t="n">
        <v>61.12</v>
      </c>
      <c r="G76" s="922" t="n">
        <v>61.12</v>
      </c>
    </row>
    <row r="77" customFormat="false" ht="15" hidden="false" customHeight="false" outlineLevel="0" collapsed="false">
      <c r="A77" s="398" t="n">
        <v>3</v>
      </c>
      <c r="B77" s="399" t="s">
        <v>1375</v>
      </c>
      <c r="C77" s="919" t="s">
        <v>1376</v>
      </c>
      <c r="D77" s="920" t="n">
        <f aca="false">F77</f>
        <v>4.63</v>
      </c>
      <c r="F77" s="922" t="n">
        <v>4.63</v>
      </c>
      <c r="G77" s="922" t="n">
        <v>4.63</v>
      </c>
    </row>
    <row r="78" customFormat="false" ht="15" hidden="false" customHeight="false" outlineLevel="0" collapsed="false">
      <c r="A78" s="398" t="n">
        <v>26</v>
      </c>
      <c r="B78" s="399" t="s">
        <v>1377</v>
      </c>
      <c r="C78" s="919" t="s">
        <v>1296</v>
      </c>
      <c r="D78" s="920" t="n">
        <f aca="false">F78</f>
        <v>4.87</v>
      </c>
      <c r="F78" s="922" t="n">
        <v>4.87</v>
      </c>
      <c r="G78" s="922" t="n">
        <v>4.87</v>
      </c>
    </row>
    <row r="79" customFormat="false" ht="15" hidden="false" customHeight="false" outlineLevel="0" collapsed="false">
      <c r="A79" s="398" t="n">
        <v>20</v>
      </c>
      <c r="B79" s="399" t="s">
        <v>1378</v>
      </c>
      <c r="C79" s="919" t="s">
        <v>1296</v>
      </c>
      <c r="D79" s="920" t="n">
        <f aca="false">F79</f>
        <v>4.9</v>
      </c>
      <c r="F79" s="922" t="n">
        <v>4.9</v>
      </c>
      <c r="G79" s="922" t="n">
        <v>4.9</v>
      </c>
    </row>
    <row r="80" customFormat="false" ht="15" hidden="false" customHeight="false" outlineLevel="0" collapsed="false">
      <c r="A80" s="398" t="n">
        <v>21</v>
      </c>
      <c r="B80" s="399" t="s">
        <v>1379</v>
      </c>
      <c r="C80" s="919" t="s">
        <v>1296</v>
      </c>
      <c r="D80" s="920" t="n">
        <f aca="false">F80</f>
        <v>4.9</v>
      </c>
      <c r="F80" s="922" t="n">
        <v>4.9</v>
      </c>
      <c r="G80" s="922" t="n">
        <v>4.9</v>
      </c>
    </row>
    <row r="81" customFormat="false" ht="15" hidden="false" customHeight="false" outlineLevel="0" collapsed="false">
      <c r="A81" s="398" t="n">
        <v>24</v>
      </c>
      <c r="B81" s="399" t="s">
        <v>1380</v>
      </c>
      <c r="C81" s="919" t="s">
        <v>1296</v>
      </c>
      <c r="D81" s="920" t="n">
        <f aca="false">F81</f>
        <v>4.9</v>
      </c>
      <c r="F81" s="922" t="n">
        <v>4.9</v>
      </c>
      <c r="G81" s="922" t="n">
        <v>4.9</v>
      </c>
    </row>
    <row r="82" customFormat="false" ht="15" hidden="false" customHeight="false" outlineLevel="0" collapsed="false">
      <c r="A82" s="398" t="n">
        <v>25</v>
      </c>
      <c r="B82" s="399" t="s">
        <v>1381</v>
      </c>
      <c r="C82" s="919" t="s">
        <v>1296</v>
      </c>
      <c r="D82" s="920" t="n">
        <f aca="false">F82</f>
        <v>4.9</v>
      </c>
      <c r="F82" s="922" t="n">
        <v>4.9</v>
      </c>
      <c r="G82" s="922" t="n">
        <v>4.9</v>
      </c>
    </row>
    <row r="83" customFormat="false" ht="15" hidden="false" customHeight="false" outlineLevel="0" collapsed="false">
      <c r="A83" s="398" t="n">
        <v>43065</v>
      </c>
      <c r="B83" s="399" t="s">
        <v>1382</v>
      </c>
      <c r="C83" s="919" t="s">
        <v>1296</v>
      </c>
      <c r="D83" s="920" t="n">
        <f aca="false">F83</f>
        <v>7.23</v>
      </c>
      <c r="F83" s="922" t="n">
        <v>7.23</v>
      </c>
      <c r="G83" s="922" t="n">
        <v>7.23</v>
      </c>
    </row>
    <row r="84" customFormat="false" ht="15" hidden="false" customHeight="false" outlineLevel="0" collapsed="false">
      <c r="A84" s="398" t="n">
        <v>34341</v>
      </c>
      <c r="B84" s="399" t="s">
        <v>1383</v>
      </c>
      <c r="C84" s="919" t="s">
        <v>1296</v>
      </c>
      <c r="D84" s="920" t="n">
        <f aca="false">F84</f>
        <v>4.61</v>
      </c>
      <c r="F84" s="922" t="n">
        <v>4.61</v>
      </c>
      <c r="G84" s="922" t="n">
        <v>4.61</v>
      </c>
    </row>
    <row r="85" customFormat="false" ht="15" hidden="false" customHeight="false" outlineLevel="0" collapsed="false">
      <c r="A85" s="398" t="n">
        <v>22</v>
      </c>
      <c r="B85" s="399" t="s">
        <v>1384</v>
      </c>
      <c r="C85" s="919" t="s">
        <v>1296</v>
      </c>
      <c r="D85" s="920" t="n">
        <f aca="false">F85</f>
        <v>5.24</v>
      </c>
      <c r="F85" s="922" t="n">
        <v>5.24</v>
      </c>
      <c r="G85" s="922" t="n">
        <v>5.24</v>
      </c>
    </row>
    <row r="86" customFormat="false" ht="15" hidden="false" customHeight="false" outlineLevel="0" collapsed="false">
      <c r="A86" s="398" t="n">
        <v>23</v>
      </c>
      <c r="B86" s="399" t="s">
        <v>1385</v>
      </c>
      <c r="C86" s="919" t="s">
        <v>1296</v>
      </c>
      <c r="D86" s="920" t="n">
        <f aca="false">F86</f>
        <v>5.2</v>
      </c>
      <c r="F86" s="922" t="n">
        <v>5.2</v>
      </c>
      <c r="G86" s="922" t="n">
        <v>5.2</v>
      </c>
    </row>
    <row r="87" customFormat="false" ht="15" hidden="false" customHeight="false" outlineLevel="0" collapsed="false">
      <c r="A87" s="398" t="n">
        <v>34439</v>
      </c>
      <c r="B87" s="399" t="s">
        <v>1386</v>
      </c>
      <c r="C87" s="919" t="s">
        <v>1296</v>
      </c>
      <c r="D87" s="920" t="n">
        <f aca="false">F87</f>
        <v>5.6</v>
      </c>
      <c r="F87" s="922" t="n">
        <v>5.6</v>
      </c>
      <c r="G87" s="922" t="n">
        <v>5.6</v>
      </c>
    </row>
    <row r="88" customFormat="false" ht="15" hidden="false" customHeight="false" outlineLevel="0" collapsed="false">
      <c r="A88" s="398" t="n">
        <v>34</v>
      </c>
      <c r="B88" s="399" t="s">
        <v>1387</v>
      </c>
      <c r="C88" s="919" t="s">
        <v>1296</v>
      </c>
      <c r="D88" s="920" t="n">
        <f aca="false">F88</f>
        <v>4.98</v>
      </c>
      <c r="F88" s="922" t="n">
        <v>4.98</v>
      </c>
      <c r="G88" s="922" t="n">
        <v>4.98</v>
      </c>
    </row>
    <row r="89" customFormat="false" ht="15" hidden="false" customHeight="false" outlineLevel="0" collapsed="false">
      <c r="A89" s="398" t="n">
        <v>34441</v>
      </c>
      <c r="B89" s="399" t="s">
        <v>1388</v>
      </c>
      <c r="C89" s="919" t="s">
        <v>1296</v>
      </c>
      <c r="D89" s="920" t="n">
        <f aca="false">F89</f>
        <v>5.31</v>
      </c>
      <c r="F89" s="922" t="n">
        <v>5.31</v>
      </c>
      <c r="G89" s="922" t="n">
        <v>5.31</v>
      </c>
    </row>
    <row r="90" customFormat="false" ht="15" hidden="false" customHeight="false" outlineLevel="0" collapsed="false">
      <c r="A90" s="398" t="n">
        <v>31</v>
      </c>
      <c r="B90" s="399" t="s">
        <v>1389</v>
      </c>
      <c r="C90" s="919" t="s">
        <v>1296</v>
      </c>
      <c r="D90" s="920" t="n">
        <f aca="false">F90</f>
        <v>4.74</v>
      </c>
      <c r="F90" s="922" t="n">
        <v>4.74</v>
      </c>
      <c r="G90" s="922" t="n">
        <v>4.74</v>
      </c>
    </row>
    <row r="91" customFormat="false" ht="15" hidden="false" customHeight="false" outlineLevel="0" collapsed="false">
      <c r="A91" s="398" t="n">
        <v>34443</v>
      </c>
      <c r="B91" s="399" t="s">
        <v>1390</v>
      </c>
      <c r="C91" s="919" t="s">
        <v>1296</v>
      </c>
      <c r="D91" s="920" t="n">
        <f aca="false">F91</f>
        <v>5.31</v>
      </c>
      <c r="F91" s="922" t="n">
        <v>5.31</v>
      </c>
      <c r="G91" s="922" t="n">
        <v>5.31</v>
      </c>
    </row>
    <row r="92" customFormat="false" ht="15" hidden="false" customHeight="false" outlineLevel="0" collapsed="false">
      <c r="A92" s="398" t="n">
        <v>27</v>
      </c>
      <c r="B92" s="399" t="s">
        <v>1391</v>
      </c>
      <c r="C92" s="919" t="s">
        <v>1296</v>
      </c>
      <c r="D92" s="920" t="n">
        <f aca="false">F92</f>
        <v>4.74</v>
      </c>
      <c r="F92" s="922" t="n">
        <v>4.74</v>
      </c>
      <c r="G92" s="922" t="n">
        <v>4.74</v>
      </c>
    </row>
    <row r="93" customFormat="false" ht="15" hidden="false" customHeight="false" outlineLevel="0" collapsed="false">
      <c r="A93" s="398" t="n">
        <v>34446</v>
      </c>
      <c r="B93" s="399" t="s">
        <v>1392</v>
      </c>
      <c r="C93" s="919" t="s">
        <v>1296</v>
      </c>
      <c r="D93" s="920" t="n">
        <f aca="false">F93</f>
        <v>5.31</v>
      </c>
      <c r="F93" s="922" t="n">
        <v>5.31</v>
      </c>
      <c r="G93" s="922" t="n">
        <v>5.31</v>
      </c>
    </row>
    <row r="94" customFormat="false" ht="15" hidden="false" customHeight="false" outlineLevel="0" collapsed="false">
      <c r="A94" s="398" t="n">
        <v>29</v>
      </c>
      <c r="B94" s="399" t="s">
        <v>1393</v>
      </c>
      <c r="C94" s="919" t="s">
        <v>1296</v>
      </c>
      <c r="D94" s="920" t="n">
        <f aca="false">F94</f>
        <v>4.43</v>
      </c>
      <c r="F94" s="922" t="n">
        <v>4.43</v>
      </c>
      <c r="G94" s="922" t="n">
        <v>4.43</v>
      </c>
    </row>
    <row r="95" customFormat="false" ht="15" hidden="false" customHeight="false" outlineLevel="0" collapsed="false">
      <c r="A95" s="398" t="n">
        <v>28</v>
      </c>
      <c r="B95" s="399" t="s">
        <v>1394</v>
      </c>
      <c r="C95" s="919" t="s">
        <v>1296</v>
      </c>
      <c r="D95" s="920" t="n">
        <f aca="false">F95</f>
        <v>5.12</v>
      </c>
      <c r="F95" s="922" t="n">
        <v>5.12</v>
      </c>
      <c r="G95" s="922" t="n">
        <v>5.12</v>
      </c>
    </row>
    <row r="96" customFormat="false" ht="15" hidden="false" customHeight="false" outlineLevel="0" collapsed="false">
      <c r="A96" s="398" t="n">
        <v>34449</v>
      </c>
      <c r="B96" s="399" t="s">
        <v>1395</v>
      </c>
      <c r="C96" s="919" t="s">
        <v>1296</v>
      </c>
      <c r="D96" s="920" t="n">
        <f aca="false">F96</f>
        <v>5.85</v>
      </c>
      <c r="F96" s="922" t="n">
        <v>5.85</v>
      </c>
      <c r="G96" s="922" t="n">
        <v>5.85</v>
      </c>
    </row>
    <row r="97" customFormat="false" ht="15" hidden="false" customHeight="false" outlineLevel="0" collapsed="false">
      <c r="A97" s="398" t="n">
        <v>32</v>
      </c>
      <c r="B97" s="399" t="s">
        <v>1396</v>
      </c>
      <c r="C97" s="919" t="s">
        <v>1296</v>
      </c>
      <c r="D97" s="920" t="n">
        <f aca="false">F97</f>
        <v>5.22</v>
      </c>
      <c r="F97" s="922" t="n">
        <v>5.22</v>
      </c>
      <c r="G97" s="922" t="n">
        <v>5.22</v>
      </c>
    </row>
    <row r="98" customFormat="false" ht="15" hidden="false" customHeight="false" outlineLevel="0" collapsed="false">
      <c r="A98" s="398" t="n">
        <v>33</v>
      </c>
      <c r="B98" s="399" t="s">
        <v>1397</v>
      </c>
      <c r="C98" s="919" t="s">
        <v>1296</v>
      </c>
      <c r="D98" s="920" t="n">
        <f aca="false">F98</f>
        <v>5.86</v>
      </c>
      <c r="F98" s="922" t="n">
        <v>5.86</v>
      </c>
      <c r="G98" s="922" t="n">
        <v>5.86</v>
      </c>
    </row>
    <row r="99" customFormat="false" ht="15" hidden="false" customHeight="false" outlineLevel="0" collapsed="false">
      <c r="A99" s="398" t="n">
        <v>34343</v>
      </c>
      <c r="B99" s="399" t="s">
        <v>1398</v>
      </c>
      <c r="C99" s="919" t="s">
        <v>1296</v>
      </c>
      <c r="D99" s="920" t="n">
        <f aca="false">F99</f>
        <v>5.63</v>
      </c>
      <c r="F99" s="922" t="n">
        <v>5.63</v>
      </c>
      <c r="G99" s="922" t="n">
        <v>5.63</v>
      </c>
    </row>
    <row r="100" customFormat="false" ht="15" hidden="false" customHeight="false" outlineLevel="0" collapsed="false">
      <c r="A100" s="398" t="n">
        <v>34452</v>
      </c>
      <c r="B100" s="399" t="s">
        <v>1399</v>
      </c>
      <c r="C100" s="919" t="s">
        <v>1296</v>
      </c>
      <c r="D100" s="920" t="n">
        <f aca="false">F100</f>
        <v>5.18</v>
      </c>
      <c r="F100" s="922" t="n">
        <v>5.18</v>
      </c>
      <c r="G100" s="922" t="n">
        <v>5.18</v>
      </c>
    </row>
    <row r="101" customFormat="false" ht="15" hidden="false" customHeight="false" outlineLevel="0" collapsed="false">
      <c r="A101" s="398" t="n">
        <v>36</v>
      </c>
      <c r="B101" s="399" t="s">
        <v>1400</v>
      </c>
      <c r="C101" s="919" t="s">
        <v>1296</v>
      </c>
      <c r="D101" s="920" t="n">
        <f aca="false">F101</f>
        <v>4.94</v>
      </c>
      <c r="F101" s="922" t="n">
        <v>4.94</v>
      </c>
      <c r="G101" s="922" t="n">
        <v>4.94</v>
      </c>
    </row>
    <row r="102" customFormat="false" ht="15" hidden="false" customHeight="false" outlineLevel="0" collapsed="false">
      <c r="A102" s="398" t="n">
        <v>34456</v>
      </c>
      <c r="B102" s="399" t="s">
        <v>1401</v>
      </c>
      <c r="C102" s="919" t="s">
        <v>1296</v>
      </c>
      <c r="D102" s="920" t="n">
        <f aca="false">F102</f>
        <v>5.18</v>
      </c>
      <c r="F102" s="922" t="n">
        <v>5.18</v>
      </c>
      <c r="G102" s="922" t="n">
        <v>5.18</v>
      </c>
    </row>
    <row r="103" customFormat="false" ht="15" hidden="false" customHeight="false" outlineLevel="0" collapsed="false">
      <c r="A103" s="398" t="n">
        <v>39</v>
      </c>
      <c r="B103" s="399" t="s">
        <v>1402</v>
      </c>
      <c r="C103" s="919" t="s">
        <v>1296</v>
      </c>
      <c r="D103" s="920" t="n">
        <f aca="false">F103</f>
        <v>4.94</v>
      </c>
      <c r="F103" s="922" t="n">
        <v>4.94</v>
      </c>
      <c r="G103" s="922" t="n">
        <v>4.94</v>
      </c>
    </row>
    <row r="104" customFormat="false" ht="15" hidden="false" customHeight="false" outlineLevel="0" collapsed="false">
      <c r="A104" s="398" t="n">
        <v>34457</v>
      </c>
      <c r="B104" s="399" t="s">
        <v>1403</v>
      </c>
      <c r="C104" s="919" t="s">
        <v>1296</v>
      </c>
      <c r="D104" s="920" t="n">
        <f aca="false">F104</f>
        <v>5.56</v>
      </c>
      <c r="F104" s="922" t="n">
        <v>5.56</v>
      </c>
      <c r="G104" s="922" t="n">
        <v>5.56</v>
      </c>
    </row>
    <row r="105" customFormat="false" ht="15" hidden="false" customHeight="false" outlineLevel="0" collapsed="false">
      <c r="A105" s="398" t="n">
        <v>40</v>
      </c>
      <c r="B105" s="399" t="s">
        <v>1404</v>
      </c>
      <c r="C105" s="919" t="s">
        <v>1296</v>
      </c>
      <c r="D105" s="920" t="n">
        <f aca="false">F105</f>
        <v>5.05</v>
      </c>
      <c r="F105" s="922" t="n">
        <v>5.05</v>
      </c>
      <c r="G105" s="922" t="n">
        <v>5.05</v>
      </c>
    </row>
    <row r="106" customFormat="false" ht="15" hidden="false" customHeight="false" outlineLevel="0" collapsed="false">
      <c r="A106" s="398" t="n">
        <v>34460</v>
      </c>
      <c r="B106" s="399" t="s">
        <v>1405</v>
      </c>
      <c r="C106" s="919" t="s">
        <v>1296</v>
      </c>
      <c r="D106" s="920" t="n">
        <f aca="false">F106</f>
        <v>5.67</v>
      </c>
      <c r="F106" s="922" t="n">
        <v>5.67</v>
      </c>
      <c r="G106" s="922" t="n">
        <v>5.67</v>
      </c>
    </row>
    <row r="107" customFormat="false" ht="15" hidden="false" customHeight="false" outlineLevel="0" collapsed="false">
      <c r="A107" s="398" t="n">
        <v>42</v>
      </c>
      <c r="B107" s="399" t="s">
        <v>1406</v>
      </c>
      <c r="C107" s="919" t="s">
        <v>1296</v>
      </c>
      <c r="D107" s="920" t="n">
        <f aca="false">F107</f>
        <v>5.13</v>
      </c>
      <c r="F107" s="922" t="n">
        <v>5.13</v>
      </c>
      <c r="G107" s="922" t="n">
        <v>5.13</v>
      </c>
    </row>
    <row r="108" customFormat="false" ht="15" hidden="false" customHeight="false" outlineLevel="0" collapsed="false">
      <c r="A108" s="398" t="n">
        <v>38</v>
      </c>
      <c r="B108" s="399" t="s">
        <v>1407</v>
      </c>
      <c r="C108" s="919" t="s">
        <v>1296</v>
      </c>
      <c r="D108" s="920" t="n">
        <f aca="false">F108</f>
        <v>5.71</v>
      </c>
      <c r="F108" s="922" t="n">
        <v>5.71</v>
      </c>
      <c r="G108" s="922" t="n">
        <v>5.71</v>
      </c>
    </row>
    <row r="109" customFormat="false" ht="15" hidden="false" customHeight="false" outlineLevel="0" collapsed="false">
      <c r="A109" s="398" t="n">
        <v>20063</v>
      </c>
      <c r="B109" s="399" t="s">
        <v>1408</v>
      </c>
      <c r="C109" s="919" t="s">
        <v>1298</v>
      </c>
      <c r="D109" s="920" t="n">
        <f aca="false">F109</f>
        <v>3.56</v>
      </c>
      <c r="F109" s="922" t="n">
        <v>3.56</v>
      </c>
      <c r="G109" s="922" t="n">
        <v>3.56</v>
      </c>
    </row>
    <row r="110" customFormat="false" ht="15" hidden="false" customHeight="false" outlineLevel="0" collapsed="false">
      <c r="A110" s="398" t="n">
        <v>40410</v>
      </c>
      <c r="B110" s="399" t="s">
        <v>1409</v>
      </c>
      <c r="C110" s="919" t="s">
        <v>1298</v>
      </c>
      <c r="D110" s="920" t="n">
        <f aca="false">F110</f>
        <v>13.65</v>
      </c>
      <c r="F110" s="922" t="n">
        <v>13.65</v>
      </c>
      <c r="G110" s="922" t="n">
        <v>13.65</v>
      </c>
    </row>
    <row r="111" customFormat="false" ht="15" hidden="false" customHeight="false" outlineLevel="0" collapsed="false">
      <c r="A111" s="398" t="n">
        <v>40411</v>
      </c>
      <c r="B111" s="399" t="s">
        <v>1410</v>
      </c>
      <c r="C111" s="919" t="s">
        <v>1298</v>
      </c>
      <c r="D111" s="920" t="n">
        <f aca="false">F111</f>
        <v>14.81</v>
      </c>
      <c r="F111" s="922" t="n">
        <v>14.81</v>
      </c>
      <c r="G111" s="922" t="n">
        <v>14.81</v>
      </c>
    </row>
    <row r="112" customFormat="false" ht="15" hidden="false" customHeight="false" outlineLevel="0" collapsed="false">
      <c r="A112" s="398" t="n">
        <v>40412</v>
      </c>
      <c r="B112" s="399" t="s">
        <v>1411</v>
      </c>
      <c r="C112" s="919" t="s">
        <v>1298</v>
      </c>
      <c r="D112" s="920" t="n">
        <f aca="false">F112</f>
        <v>16.62</v>
      </c>
      <c r="F112" s="922" t="n">
        <v>16.62</v>
      </c>
      <c r="G112" s="922" t="n">
        <v>16.62</v>
      </c>
    </row>
    <row r="113" customFormat="false" ht="15" hidden="false" customHeight="false" outlineLevel="0" collapsed="false">
      <c r="A113" s="398" t="n">
        <v>38838</v>
      </c>
      <c r="B113" s="399" t="s">
        <v>1412</v>
      </c>
      <c r="C113" s="919" t="s">
        <v>1298</v>
      </c>
      <c r="D113" s="920" t="n">
        <f aca="false">F113</f>
        <v>6.78</v>
      </c>
      <c r="F113" s="922" t="n">
        <v>6.78</v>
      </c>
      <c r="G113" s="922" t="n">
        <v>6.78</v>
      </c>
    </row>
    <row r="114" customFormat="false" ht="15" hidden="false" customHeight="false" outlineLevel="0" collapsed="false">
      <c r="A114" s="398" t="n">
        <v>38839</v>
      </c>
      <c r="B114" s="399" t="s">
        <v>1413</v>
      </c>
      <c r="C114" s="919" t="s">
        <v>1298</v>
      </c>
      <c r="D114" s="920" t="n">
        <f aca="false">F114</f>
        <v>7.98</v>
      </c>
      <c r="F114" s="922" t="n">
        <v>7.98</v>
      </c>
      <c r="G114" s="922" t="n">
        <v>7.98</v>
      </c>
    </row>
    <row r="115" customFormat="false" ht="15" hidden="false" customHeight="false" outlineLevel="0" collapsed="false">
      <c r="A115" s="398" t="n">
        <v>55</v>
      </c>
      <c r="B115" s="399" t="s">
        <v>1414</v>
      </c>
      <c r="C115" s="919" t="s">
        <v>1298</v>
      </c>
      <c r="D115" s="920" t="n">
        <f aca="false">F115</f>
        <v>3.2</v>
      </c>
      <c r="F115" s="922" t="n">
        <v>3.2</v>
      </c>
      <c r="G115" s="922" t="n">
        <v>3.2</v>
      </c>
    </row>
    <row r="116" customFormat="false" ht="15" hidden="false" customHeight="false" outlineLevel="0" collapsed="false">
      <c r="A116" s="398" t="n">
        <v>61</v>
      </c>
      <c r="B116" s="399" t="s">
        <v>1415</v>
      </c>
      <c r="C116" s="919" t="s">
        <v>1298</v>
      </c>
      <c r="D116" s="920" t="n">
        <f aca="false">F116</f>
        <v>3.02</v>
      </c>
      <c r="F116" s="922" t="n">
        <v>3.02</v>
      </c>
      <c r="G116" s="922" t="n">
        <v>3.02</v>
      </c>
    </row>
    <row r="117" customFormat="false" ht="15" hidden="false" customHeight="false" outlineLevel="0" collapsed="false">
      <c r="A117" s="398" t="n">
        <v>62</v>
      </c>
      <c r="B117" s="399" t="s">
        <v>1416</v>
      </c>
      <c r="C117" s="919" t="s">
        <v>1298</v>
      </c>
      <c r="D117" s="920" t="n">
        <f aca="false">F117</f>
        <v>6.27</v>
      </c>
      <c r="F117" s="922" t="n">
        <v>6.27</v>
      </c>
      <c r="G117" s="922" t="n">
        <v>6.27</v>
      </c>
    </row>
    <row r="118" customFormat="false" ht="15" hidden="false" customHeight="false" outlineLevel="0" collapsed="false">
      <c r="A118" s="398" t="n">
        <v>77</v>
      </c>
      <c r="B118" s="399" t="s">
        <v>1417</v>
      </c>
      <c r="C118" s="919" t="s">
        <v>1298</v>
      </c>
      <c r="D118" s="920" t="n">
        <f aca="false">F118</f>
        <v>0.77</v>
      </c>
      <c r="F118" s="922" t="n">
        <v>0.77</v>
      </c>
      <c r="G118" s="922" t="n">
        <v>0.77</v>
      </c>
    </row>
    <row r="119" customFormat="false" ht="15" hidden="false" customHeight="false" outlineLevel="0" collapsed="false">
      <c r="A119" s="398" t="n">
        <v>76</v>
      </c>
      <c r="B119" s="399" t="s">
        <v>1418</v>
      </c>
      <c r="C119" s="919" t="s">
        <v>1298</v>
      </c>
      <c r="D119" s="920" t="n">
        <f aca="false">F119</f>
        <v>0.78</v>
      </c>
      <c r="F119" s="922" t="n">
        <v>0.78</v>
      </c>
      <c r="G119" s="922" t="n">
        <v>0.78</v>
      </c>
    </row>
    <row r="120" customFormat="false" ht="15" hidden="false" customHeight="false" outlineLevel="0" collapsed="false">
      <c r="A120" s="398" t="n">
        <v>67</v>
      </c>
      <c r="B120" s="399" t="s">
        <v>1419</v>
      </c>
      <c r="C120" s="919" t="s">
        <v>1298</v>
      </c>
      <c r="D120" s="920" t="n">
        <f aca="false">F120</f>
        <v>7.55</v>
      </c>
      <c r="F120" s="922" t="n">
        <v>7.55</v>
      </c>
      <c r="G120" s="922" t="n">
        <v>7.55</v>
      </c>
    </row>
    <row r="121" customFormat="false" ht="15" hidden="false" customHeight="false" outlineLevel="0" collapsed="false">
      <c r="A121" s="398" t="n">
        <v>71</v>
      </c>
      <c r="B121" s="399" t="s">
        <v>1420</v>
      </c>
      <c r="C121" s="919" t="s">
        <v>1298</v>
      </c>
      <c r="D121" s="920" t="n">
        <f aca="false">F121</f>
        <v>13.87</v>
      </c>
      <c r="F121" s="922" t="n">
        <v>13.87</v>
      </c>
      <c r="G121" s="922" t="n">
        <v>13.87</v>
      </c>
    </row>
    <row r="122" customFormat="false" ht="15" hidden="false" customHeight="false" outlineLevel="0" collapsed="false">
      <c r="A122" s="398" t="n">
        <v>73</v>
      </c>
      <c r="B122" s="399" t="s">
        <v>1421</v>
      </c>
      <c r="C122" s="919" t="s">
        <v>1298</v>
      </c>
      <c r="D122" s="920" t="n">
        <f aca="false">F122</f>
        <v>10.36</v>
      </c>
      <c r="F122" s="922" t="n">
        <v>10.36</v>
      </c>
      <c r="G122" s="922" t="n">
        <v>10.36</v>
      </c>
    </row>
    <row r="123" customFormat="false" ht="15" hidden="false" customHeight="false" outlineLevel="0" collapsed="false">
      <c r="A123" s="398" t="n">
        <v>103</v>
      </c>
      <c r="B123" s="399" t="s">
        <v>1422</v>
      </c>
      <c r="C123" s="919" t="s">
        <v>1298</v>
      </c>
      <c r="D123" s="920" t="n">
        <f aca="false">F123</f>
        <v>30.82</v>
      </c>
      <c r="F123" s="922" t="n">
        <v>30.82</v>
      </c>
      <c r="G123" s="922" t="n">
        <v>30.82</v>
      </c>
    </row>
    <row r="124" customFormat="false" ht="15" hidden="false" customHeight="false" outlineLevel="0" collapsed="false">
      <c r="A124" s="398" t="n">
        <v>107</v>
      </c>
      <c r="B124" s="399" t="s">
        <v>1423</v>
      </c>
      <c r="C124" s="919" t="s">
        <v>1298</v>
      </c>
      <c r="D124" s="920" t="n">
        <f aca="false">F124</f>
        <v>0.48</v>
      </c>
      <c r="F124" s="922" t="n">
        <v>0.48</v>
      </c>
      <c r="G124" s="922" t="n">
        <v>0.48</v>
      </c>
    </row>
    <row r="125" customFormat="false" ht="15" hidden="false" customHeight="false" outlineLevel="0" collapsed="false">
      <c r="A125" s="398" t="n">
        <v>65</v>
      </c>
      <c r="B125" s="399" t="s">
        <v>1424</v>
      </c>
      <c r="C125" s="919" t="s">
        <v>1298</v>
      </c>
      <c r="D125" s="920" t="n">
        <f aca="false">F125</f>
        <v>0.59</v>
      </c>
      <c r="F125" s="922" t="n">
        <v>0.59</v>
      </c>
      <c r="G125" s="922" t="n">
        <v>0.59</v>
      </c>
    </row>
    <row r="126" customFormat="false" ht="15" hidden="false" customHeight="false" outlineLevel="0" collapsed="false">
      <c r="A126" s="398" t="n">
        <v>108</v>
      </c>
      <c r="B126" s="399" t="s">
        <v>1425</v>
      </c>
      <c r="C126" s="919" t="s">
        <v>1298</v>
      </c>
      <c r="D126" s="920" t="n">
        <f aca="false">F126</f>
        <v>1.23</v>
      </c>
      <c r="F126" s="922" t="n">
        <v>1.23</v>
      </c>
      <c r="G126" s="922" t="n">
        <v>1.23</v>
      </c>
    </row>
    <row r="127" customFormat="false" ht="15" hidden="false" customHeight="false" outlineLevel="0" collapsed="false">
      <c r="A127" s="398" t="n">
        <v>110</v>
      </c>
      <c r="B127" s="399" t="s">
        <v>1426</v>
      </c>
      <c r="C127" s="919" t="s">
        <v>1298</v>
      </c>
      <c r="D127" s="920" t="n">
        <f aca="false">F127</f>
        <v>4.76</v>
      </c>
      <c r="F127" s="922" t="n">
        <v>4.76</v>
      </c>
      <c r="G127" s="922" t="n">
        <v>4.76</v>
      </c>
    </row>
    <row r="128" customFormat="false" ht="15" hidden="false" customHeight="false" outlineLevel="0" collapsed="false">
      <c r="A128" s="398" t="n">
        <v>109</v>
      </c>
      <c r="B128" s="399" t="s">
        <v>1427</v>
      </c>
      <c r="C128" s="919" t="s">
        <v>1298</v>
      </c>
      <c r="D128" s="920" t="n">
        <f aca="false">F128</f>
        <v>2.34</v>
      </c>
      <c r="F128" s="922" t="n">
        <v>2.34</v>
      </c>
      <c r="G128" s="922" t="n">
        <v>2.34</v>
      </c>
    </row>
    <row r="129" customFormat="false" ht="15" hidden="false" customHeight="false" outlineLevel="0" collapsed="false">
      <c r="A129" s="398" t="n">
        <v>111</v>
      </c>
      <c r="B129" s="399" t="s">
        <v>1428</v>
      </c>
      <c r="C129" s="919" t="s">
        <v>1298</v>
      </c>
      <c r="D129" s="920" t="n">
        <f aca="false">F129</f>
        <v>5.48</v>
      </c>
      <c r="F129" s="922" t="n">
        <v>5.48</v>
      </c>
      <c r="G129" s="922" t="n">
        <v>5.48</v>
      </c>
    </row>
    <row r="130" customFormat="false" ht="15" hidden="false" customHeight="false" outlineLevel="0" collapsed="false">
      <c r="A130" s="398" t="n">
        <v>112</v>
      </c>
      <c r="B130" s="399" t="s">
        <v>1429</v>
      </c>
      <c r="C130" s="919" t="s">
        <v>1298</v>
      </c>
      <c r="D130" s="920" t="n">
        <f aca="false">F130</f>
        <v>2.98</v>
      </c>
      <c r="F130" s="922" t="n">
        <v>2.98</v>
      </c>
      <c r="G130" s="922" t="n">
        <v>2.98</v>
      </c>
    </row>
    <row r="131" customFormat="false" ht="15" hidden="false" customHeight="false" outlineLevel="0" collapsed="false">
      <c r="A131" s="398" t="n">
        <v>113</v>
      </c>
      <c r="B131" s="399" t="s">
        <v>1430</v>
      </c>
      <c r="C131" s="919" t="s">
        <v>1298</v>
      </c>
      <c r="D131" s="920" t="n">
        <f aca="false">F131</f>
        <v>8.1</v>
      </c>
      <c r="F131" s="922" t="n">
        <v>8.1</v>
      </c>
      <c r="G131" s="922" t="n">
        <v>8.1</v>
      </c>
    </row>
    <row r="132" customFormat="false" ht="15" hidden="false" customHeight="false" outlineLevel="0" collapsed="false">
      <c r="A132" s="398" t="n">
        <v>104</v>
      </c>
      <c r="B132" s="399" t="s">
        <v>1431</v>
      </c>
      <c r="C132" s="919" t="s">
        <v>1298</v>
      </c>
      <c r="D132" s="920" t="n">
        <f aca="false">F132</f>
        <v>11.79</v>
      </c>
      <c r="F132" s="922" t="n">
        <v>11.79</v>
      </c>
      <c r="G132" s="922" t="n">
        <v>11.79</v>
      </c>
    </row>
    <row r="133" customFormat="false" ht="15" hidden="false" customHeight="false" outlineLevel="0" collapsed="false">
      <c r="A133" s="398" t="n">
        <v>102</v>
      </c>
      <c r="B133" s="399" t="s">
        <v>1432</v>
      </c>
      <c r="C133" s="919" t="s">
        <v>1298</v>
      </c>
      <c r="D133" s="920" t="n">
        <f aca="false">F133</f>
        <v>19.35</v>
      </c>
      <c r="F133" s="922" t="n">
        <v>19.35</v>
      </c>
      <c r="G133" s="922" t="n">
        <v>19.35</v>
      </c>
    </row>
    <row r="134" customFormat="false" ht="15" hidden="false" customHeight="false" outlineLevel="0" collapsed="false">
      <c r="A134" s="398" t="n">
        <v>95</v>
      </c>
      <c r="B134" s="399" t="s">
        <v>1433</v>
      </c>
      <c r="C134" s="919" t="s">
        <v>1298</v>
      </c>
      <c r="D134" s="920" t="n">
        <f aca="false">F134</f>
        <v>6.55</v>
      </c>
      <c r="F134" s="922" t="n">
        <v>6.55</v>
      </c>
      <c r="G134" s="922" t="n">
        <v>6.55</v>
      </c>
    </row>
    <row r="135" customFormat="false" ht="15" hidden="false" customHeight="false" outlineLevel="0" collapsed="false">
      <c r="A135" s="398" t="n">
        <v>96</v>
      </c>
      <c r="B135" s="399" t="s">
        <v>1434</v>
      </c>
      <c r="C135" s="919" t="s">
        <v>1298</v>
      </c>
      <c r="D135" s="920" t="n">
        <f aca="false">F135</f>
        <v>7.53</v>
      </c>
      <c r="F135" s="922" t="n">
        <v>7.53</v>
      </c>
      <c r="G135" s="922" t="n">
        <v>7.53</v>
      </c>
    </row>
    <row r="136" customFormat="false" ht="15" hidden="false" customHeight="false" outlineLevel="0" collapsed="false">
      <c r="A136" s="398" t="n">
        <v>97</v>
      </c>
      <c r="B136" s="399" t="s">
        <v>1435</v>
      </c>
      <c r="C136" s="919" t="s">
        <v>1298</v>
      </c>
      <c r="D136" s="920" t="n">
        <f aca="false">F136</f>
        <v>9.78</v>
      </c>
      <c r="F136" s="922" t="n">
        <v>9.78</v>
      </c>
      <c r="G136" s="922" t="n">
        <v>9.78</v>
      </c>
    </row>
    <row r="137" customFormat="false" ht="15" hidden="false" customHeight="false" outlineLevel="0" collapsed="false">
      <c r="A137" s="398" t="n">
        <v>98</v>
      </c>
      <c r="B137" s="399" t="s">
        <v>1436</v>
      </c>
      <c r="C137" s="919" t="s">
        <v>1298</v>
      </c>
      <c r="D137" s="920" t="n">
        <f aca="false">F137</f>
        <v>13.18</v>
      </c>
      <c r="F137" s="922" t="n">
        <v>13.18</v>
      </c>
      <c r="G137" s="922" t="n">
        <v>13.18</v>
      </c>
    </row>
    <row r="138" customFormat="false" ht="15" hidden="false" customHeight="false" outlineLevel="0" collapsed="false">
      <c r="A138" s="398" t="n">
        <v>99</v>
      </c>
      <c r="B138" s="399" t="s">
        <v>1437</v>
      </c>
      <c r="C138" s="919" t="s">
        <v>1298</v>
      </c>
      <c r="D138" s="920" t="n">
        <f aca="false">F138</f>
        <v>15.99</v>
      </c>
      <c r="F138" s="922" t="n">
        <v>15.99</v>
      </c>
      <c r="G138" s="922" t="n">
        <v>15.99</v>
      </c>
    </row>
    <row r="139" customFormat="false" ht="15" hidden="false" customHeight="false" outlineLevel="0" collapsed="false">
      <c r="A139" s="398" t="n">
        <v>100</v>
      </c>
      <c r="B139" s="399" t="s">
        <v>1438</v>
      </c>
      <c r="C139" s="919" t="s">
        <v>1298</v>
      </c>
      <c r="D139" s="920" t="n">
        <f aca="false">F139</f>
        <v>22.31</v>
      </c>
      <c r="F139" s="922" t="n">
        <v>22.31</v>
      </c>
      <c r="G139" s="922" t="n">
        <v>22.31</v>
      </c>
    </row>
    <row r="140" customFormat="false" ht="15" hidden="false" customHeight="false" outlineLevel="0" collapsed="false">
      <c r="A140" s="398" t="n">
        <v>75</v>
      </c>
      <c r="B140" s="399" t="s">
        <v>1439</v>
      </c>
      <c r="C140" s="919" t="s">
        <v>1298</v>
      </c>
      <c r="D140" s="920" t="n">
        <f aca="false">F140</f>
        <v>232.54</v>
      </c>
      <c r="F140" s="922" t="n">
        <v>232.54</v>
      </c>
      <c r="G140" s="922" t="n">
        <v>232.54</v>
      </c>
    </row>
    <row r="141" customFormat="false" ht="15" hidden="false" customHeight="false" outlineLevel="0" collapsed="false">
      <c r="A141" s="398" t="n">
        <v>114</v>
      </c>
      <c r="B141" s="399" t="s">
        <v>1440</v>
      </c>
      <c r="C141" s="919" t="s">
        <v>1298</v>
      </c>
      <c r="D141" s="920" t="n">
        <f aca="false">F141</f>
        <v>8.47</v>
      </c>
      <c r="F141" s="922" t="n">
        <v>8.47</v>
      </c>
      <c r="G141" s="922" t="n">
        <v>8.47</v>
      </c>
    </row>
    <row r="142" customFormat="false" ht="15" hidden="false" customHeight="false" outlineLevel="0" collapsed="false">
      <c r="A142" s="398" t="n">
        <v>68</v>
      </c>
      <c r="B142" s="399" t="s">
        <v>1441</v>
      </c>
      <c r="C142" s="919" t="s">
        <v>1298</v>
      </c>
      <c r="D142" s="920" t="n">
        <f aca="false">F142</f>
        <v>12.95</v>
      </c>
      <c r="F142" s="922" t="n">
        <v>12.95</v>
      </c>
      <c r="G142" s="922" t="n">
        <v>12.95</v>
      </c>
    </row>
    <row r="143" customFormat="false" ht="15" hidden="false" customHeight="false" outlineLevel="0" collapsed="false">
      <c r="A143" s="398" t="n">
        <v>86</v>
      </c>
      <c r="B143" s="399" t="s">
        <v>1442</v>
      </c>
      <c r="C143" s="919" t="s">
        <v>1298</v>
      </c>
      <c r="D143" s="920" t="n">
        <f aca="false">F143</f>
        <v>24.09</v>
      </c>
      <c r="F143" s="922" t="n">
        <v>24.09</v>
      </c>
      <c r="G143" s="922" t="n">
        <v>24.09</v>
      </c>
    </row>
    <row r="144" customFormat="false" ht="15" hidden="false" customHeight="false" outlineLevel="0" collapsed="false">
      <c r="A144" s="398" t="n">
        <v>66</v>
      </c>
      <c r="B144" s="399" t="s">
        <v>1443</v>
      </c>
      <c r="C144" s="919" t="s">
        <v>1298</v>
      </c>
      <c r="D144" s="920" t="n">
        <f aca="false">F144</f>
        <v>24.17</v>
      </c>
      <c r="F144" s="922" t="n">
        <v>24.17</v>
      </c>
      <c r="G144" s="922" t="n">
        <v>24.17</v>
      </c>
    </row>
    <row r="145" customFormat="false" ht="15" hidden="false" customHeight="false" outlineLevel="0" collapsed="false">
      <c r="A145" s="398" t="n">
        <v>69</v>
      </c>
      <c r="B145" s="399" t="s">
        <v>1444</v>
      </c>
      <c r="C145" s="919" t="s">
        <v>1298</v>
      </c>
      <c r="D145" s="920" t="n">
        <f aca="false">F145</f>
        <v>36.95</v>
      </c>
      <c r="F145" s="922" t="n">
        <v>36.95</v>
      </c>
      <c r="G145" s="922" t="n">
        <v>36.95</v>
      </c>
    </row>
    <row r="146" customFormat="false" ht="15" hidden="false" customHeight="false" outlineLevel="0" collapsed="false">
      <c r="A146" s="398" t="n">
        <v>83</v>
      </c>
      <c r="B146" s="399" t="s">
        <v>1445</v>
      </c>
      <c r="C146" s="919" t="s">
        <v>1298</v>
      </c>
      <c r="D146" s="920" t="n">
        <f aca="false">F146</f>
        <v>118.01</v>
      </c>
      <c r="F146" s="922" t="n">
        <v>118.01</v>
      </c>
      <c r="G146" s="922" t="n">
        <v>118.01</v>
      </c>
    </row>
    <row r="147" customFormat="false" ht="15" hidden="false" customHeight="false" outlineLevel="0" collapsed="false">
      <c r="A147" s="398" t="n">
        <v>74</v>
      </c>
      <c r="B147" s="399" t="s">
        <v>1446</v>
      </c>
      <c r="C147" s="919" t="s">
        <v>1298</v>
      </c>
      <c r="D147" s="920" t="n">
        <f aca="false">F147</f>
        <v>164.76</v>
      </c>
      <c r="F147" s="922" t="n">
        <v>164.76</v>
      </c>
      <c r="G147" s="922" t="n">
        <v>164.76</v>
      </c>
    </row>
    <row r="148" customFormat="false" ht="15" hidden="false" customHeight="false" outlineLevel="0" collapsed="false">
      <c r="A148" s="398" t="n">
        <v>106</v>
      </c>
      <c r="B148" s="399" t="s">
        <v>1447</v>
      </c>
      <c r="C148" s="919" t="s">
        <v>1298</v>
      </c>
      <c r="D148" s="920" t="n">
        <f aca="false">F148</f>
        <v>250.29</v>
      </c>
      <c r="F148" s="922" t="n">
        <v>250.29</v>
      </c>
      <c r="G148" s="922" t="n">
        <v>250.29</v>
      </c>
    </row>
    <row r="149" customFormat="false" ht="15" hidden="false" customHeight="false" outlineLevel="0" collapsed="false">
      <c r="A149" s="398" t="n">
        <v>87</v>
      </c>
      <c r="B149" s="399" t="s">
        <v>1448</v>
      </c>
      <c r="C149" s="919" t="s">
        <v>1298</v>
      </c>
      <c r="D149" s="920" t="n">
        <f aca="false">F149</f>
        <v>11.89</v>
      </c>
      <c r="F149" s="922" t="n">
        <v>11.89</v>
      </c>
      <c r="G149" s="922" t="n">
        <v>11.89</v>
      </c>
    </row>
    <row r="150" customFormat="false" ht="15" hidden="false" customHeight="false" outlineLevel="0" collapsed="false">
      <c r="A150" s="398" t="n">
        <v>88</v>
      </c>
      <c r="B150" s="399" t="s">
        <v>1449</v>
      </c>
      <c r="C150" s="919" t="s">
        <v>1298</v>
      </c>
      <c r="D150" s="920" t="n">
        <f aca="false">F150</f>
        <v>13.27</v>
      </c>
      <c r="F150" s="922" t="n">
        <v>13.27</v>
      </c>
      <c r="G150" s="922" t="n">
        <v>13.27</v>
      </c>
    </row>
    <row r="151" customFormat="false" ht="15" hidden="false" customHeight="false" outlineLevel="0" collapsed="false">
      <c r="A151" s="398" t="n">
        <v>89</v>
      </c>
      <c r="B151" s="399" t="s">
        <v>1450</v>
      </c>
      <c r="C151" s="919" t="s">
        <v>1298</v>
      </c>
      <c r="D151" s="920" t="n">
        <f aca="false">F151</f>
        <v>19.63</v>
      </c>
      <c r="F151" s="922" t="n">
        <v>19.63</v>
      </c>
      <c r="G151" s="922" t="n">
        <v>19.63</v>
      </c>
    </row>
    <row r="152" customFormat="false" ht="15" hidden="false" customHeight="false" outlineLevel="0" collapsed="false">
      <c r="A152" s="398" t="n">
        <v>90</v>
      </c>
      <c r="B152" s="399" t="s">
        <v>1451</v>
      </c>
      <c r="C152" s="919" t="s">
        <v>1298</v>
      </c>
      <c r="D152" s="920" t="n">
        <f aca="false">F152</f>
        <v>22.49</v>
      </c>
      <c r="F152" s="922" t="n">
        <v>22.49</v>
      </c>
      <c r="G152" s="922" t="n">
        <v>22.49</v>
      </c>
    </row>
    <row r="153" customFormat="false" ht="15" hidden="false" customHeight="false" outlineLevel="0" collapsed="false">
      <c r="A153" s="398" t="n">
        <v>81</v>
      </c>
      <c r="B153" s="399" t="s">
        <v>1452</v>
      </c>
      <c r="C153" s="919" t="s">
        <v>1298</v>
      </c>
      <c r="D153" s="920" t="n">
        <f aca="false">F153</f>
        <v>38.47</v>
      </c>
      <c r="F153" s="922" t="n">
        <v>38.47</v>
      </c>
      <c r="G153" s="922" t="n">
        <v>38.47</v>
      </c>
    </row>
    <row r="154" customFormat="false" ht="15" hidden="false" customHeight="false" outlineLevel="0" collapsed="false">
      <c r="A154" s="398" t="n">
        <v>82</v>
      </c>
      <c r="B154" s="399" t="s">
        <v>1453</v>
      </c>
      <c r="C154" s="919" t="s">
        <v>1298</v>
      </c>
      <c r="D154" s="920" t="n">
        <f aca="false">F154</f>
        <v>149.34</v>
      </c>
      <c r="F154" s="922" t="n">
        <v>149.34</v>
      </c>
      <c r="G154" s="922" t="n">
        <v>149.34</v>
      </c>
    </row>
    <row r="155" customFormat="false" ht="15" hidden="false" customHeight="false" outlineLevel="0" collapsed="false">
      <c r="A155" s="398" t="n">
        <v>105</v>
      </c>
      <c r="B155" s="399" t="s">
        <v>1454</v>
      </c>
      <c r="C155" s="919" t="s">
        <v>1298</v>
      </c>
      <c r="D155" s="920" t="n">
        <f aca="false">F155</f>
        <v>174.84</v>
      </c>
      <c r="F155" s="922" t="n">
        <v>174.84</v>
      </c>
      <c r="G155" s="922" t="n">
        <v>174.84</v>
      </c>
    </row>
    <row r="156" customFormat="false" ht="15" hidden="false" customHeight="false" outlineLevel="0" collapsed="false">
      <c r="A156" s="398" t="n">
        <v>60</v>
      </c>
      <c r="B156" s="399" t="s">
        <v>1455</v>
      </c>
      <c r="C156" s="919" t="s">
        <v>1298</v>
      </c>
      <c r="D156" s="920" t="n">
        <f aca="false">F156</f>
        <v>4.15</v>
      </c>
      <c r="F156" s="922" t="n">
        <v>4.15</v>
      </c>
      <c r="G156" s="922" t="n">
        <v>4.15</v>
      </c>
    </row>
    <row r="157" customFormat="false" ht="15" hidden="false" customHeight="false" outlineLevel="0" collapsed="false">
      <c r="A157" s="398" t="n">
        <v>72</v>
      </c>
      <c r="B157" s="399" t="s">
        <v>1456</v>
      </c>
      <c r="C157" s="919" t="s">
        <v>1298</v>
      </c>
      <c r="D157" s="920" t="n">
        <f aca="false">F157</f>
        <v>23.52</v>
      </c>
      <c r="F157" s="922" t="n">
        <v>23.52</v>
      </c>
      <c r="G157" s="922" t="n">
        <v>23.52</v>
      </c>
    </row>
    <row r="158" customFormat="false" ht="15" hidden="false" customHeight="false" outlineLevel="0" collapsed="false">
      <c r="A158" s="398" t="n">
        <v>70</v>
      </c>
      <c r="B158" s="399" t="s">
        <v>1457</v>
      </c>
      <c r="C158" s="919" t="s">
        <v>1298</v>
      </c>
      <c r="D158" s="920" t="n">
        <f aca="false">F158</f>
        <v>19.66</v>
      </c>
      <c r="F158" s="922" t="n">
        <v>19.66</v>
      </c>
      <c r="G158" s="922" t="n">
        <v>19.66</v>
      </c>
    </row>
    <row r="159" customFormat="false" ht="15" hidden="false" customHeight="false" outlineLevel="0" collapsed="false">
      <c r="A159" s="398" t="n">
        <v>85</v>
      </c>
      <c r="B159" s="399" t="s">
        <v>1458</v>
      </c>
      <c r="C159" s="919" t="s">
        <v>1298</v>
      </c>
      <c r="D159" s="920" t="n">
        <f aca="false">F159</f>
        <v>28.54</v>
      </c>
      <c r="F159" s="922" t="n">
        <v>28.54</v>
      </c>
      <c r="G159" s="922" t="n">
        <v>28.54</v>
      </c>
    </row>
    <row r="160" customFormat="false" ht="15" hidden="false" customHeight="false" outlineLevel="0" collapsed="false">
      <c r="A160" s="398" t="n">
        <v>84</v>
      </c>
      <c r="B160" s="399" t="s">
        <v>1459</v>
      </c>
      <c r="C160" s="919" t="s">
        <v>1298</v>
      </c>
      <c r="D160" s="920" t="n">
        <f aca="false">F160</f>
        <v>0.33</v>
      </c>
      <c r="F160" s="922" t="n">
        <v>0.33</v>
      </c>
      <c r="G160" s="922" t="n">
        <v>0.33</v>
      </c>
    </row>
    <row r="161" customFormat="false" ht="15" hidden="false" customHeight="false" outlineLevel="0" collapsed="false">
      <c r="A161" s="398" t="n">
        <v>37997</v>
      </c>
      <c r="B161" s="399" t="s">
        <v>1460</v>
      </c>
      <c r="C161" s="919" t="s">
        <v>1298</v>
      </c>
      <c r="D161" s="920" t="n">
        <f aca="false">F161</f>
        <v>7.22</v>
      </c>
      <c r="F161" s="922" t="n">
        <v>7.22</v>
      </c>
      <c r="G161" s="922" t="n">
        <v>7.22</v>
      </c>
    </row>
    <row r="162" customFormat="false" ht="15" hidden="false" customHeight="false" outlineLevel="0" collapsed="false">
      <c r="A162" s="398" t="n">
        <v>37998</v>
      </c>
      <c r="B162" s="399" t="s">
        <v>1461</v>
      </c>
      <c r="C162" s="919" t="s">
        <v>1298</v>
      </c>
      <c r="D162" s="920" t="n">
        <f aca="false">F162</f>
        <v>7.48</v>
      </c>
      <c r="F162" s="922" t="n">
        <v>7.48</v>
      </c>
      <c r="G162" s="922" t="n">
        <v>7.48</v>
      </c>
    </row>
    <row r="163" customFormat="false" ht="15" hidden="false" customHeight="false" outlineLevel="0" collapsed="false">
      <c r="A163" s="398" t="n">
        <v>10899</v>
      </c>
      <c r="B163" s="399" t="s">
        <v>1462</v>
      </c>
      <c r="C163" s="919" t="s">
        <v>1298</v>
      </c>
      <c r="D163" s="920" t="n">
        <f aca="false">F163</f>
        <v>44.68</v>
      </c>
      <c r="F163" s="922" t="n">
        <v>44.68</v>
      </c>
      <c r="G163" s="922" t="n">
        <v>44.68</v>
      </c>
    </row>
    <row r="164" customFormat="false" ht="15" hidden="false" customHeight="false" outlineLevel="0" collapsed="false">
      <c r="A164" s="398" t="n">
        <v>10900</v>
      </c>
      <c r="B164" s="399" t="s">
        <v>1463</v>
      </c>
      <c r="C164" s="919" t="s">
        <v>1298</v>
      </c>
      <c r="D164" s="920" t="n">
        <f aca="false">F164</f>
        <v>34.97</v>
      </c>
      <c r="F164" s="922" t="n">
        <v>34.97</v>
      </c>
      <c r="G164" s="922" t="n">
        <v>34.97</v>
      </c>
    </row>
    <row r="165" customFormat="false" ht="15" hidden="false" customHeight="false" outlineLevel="0" collapsed="false">
      <c r="A165" s="398" t="n">
        <v>46</v>
      </c>
      <c r="B165" s="399" t="s">
        <v>1464</v>
      </c>
      <c r="C165" s="919" t="s">
        <v>1298</v>
      </c>
      <c r="D165" s="920" t="n">
        <f aca="false">F165</f>
        <v>35.38</v>
      </c>
      <c r="F165" s="922" t="n">
        <v>35.38</v>
      </c>
      <c r="G165" s="922" t="n">
        <v>35.38</v>
      </c>
    </row>
    <row r="166" customFormat="false" ht="15" hidden="false" customHeight="false" outlineLevel="0" collapsed="false">
      <c r="A166" s="398" t="n">
        <v>51</v>
      </c>
      <c r="B166" s="399" t="s">
        <v>1465</v>
      </c>
      <c r="C166" s="919" t="s">
        <v>1298</v>
      </c>
      <c r="D166" s="920" t="n">
        <f aca="false">F166</f>
        <v>97.6</v>
      </c>
      <c r="F166" s="922" t="n">
        <v>97.6</v>
      </c>
      <c r="G166" s="922" t="n">
        <v>97.6</v>
      </c>
    </row>
    <row r="167" customFormat="false" ht="15" hidden="false" customHeight="false" outlineLevel="0" collapsed="false">
      <c r="A167" s="398" t="n">
        <v>12863</v>
      </c>
      <c r="B167" s="399" t="s">
        <v>1466</v>
      </c>
      <c r="C167" s="919" t="s">
        <v>1298</v>
      </c>
      <c r="D167" s="920" t="n">
        <f aca="false">F167</f>
        <v>22.48</v>
      </c>
      <c r="F167" s="922" t="n">
        <v>22.48</v>
      </c>
      <c r="G167" s="922" t="n">
        <v>22.48</v>
      </c>
    </row>
    <row r="168" customFormat="false" ht="15" hidden="false" customHeight="false" outlineLevel="0" collapsed="false">
      <c r="A168" s="398" t="n">
        <v>50</v>
      </c>
      <c r="B168" s="399" t="s">
        <v>1467</v>
      </c>
      <c r="C168" s="919" t="s">
        <v>1298</v>
      </c>
      <c r="D168" s="920" t="n">
        <f aca="false">F168</f>
        <v>50.97</v>
      </c>
      <c r="F168" s="922" t="n">
        <v>50.97</v>
      </c>
      <c r="G168" s="922" t="n">
        <v>50.97</v>
      </c>
    </row>
    <row r="169" customFormat="false" ht="15" hidden="false" customHeight="false" outlineLevel="0" collapsed="false">
      <c r="A169" s="398" t="n">
        <v>47</v>
      </c>
      <c r="B169" s="399" t="s">
        <v>1468</v>
      </c>
      <c r="C169" s="919" t="s">
        <v>1298</v>
      </c>
      <c r="D169" s="920" t="n">
        <f aca="false">F169</f>
        <v>60.49</v>
      </c>
      <c r="F169" s="922" t="n">
        <v>60.49</v>
      </c>
      <c r="G169" s="922" t="n">
        <v>60.49</v>
      </c>
    </row>
    <row r="170" customFormat="false" ht="15" hidden="false" customHeight="false" outlineLevel="0" collapsed="false">
      <c r="A170" s="398" t="n">
        <v>48</v>
      </c>
      <c r="B170" s="399" t="s">
        <v>1469</v>
      </c>
      <c r="C170" s="919" t="s">
        <v>1298</v>
      </c>
      <c r="D170" s="920" t="n">
        <f aca="false">F170</f>
        <v>15.78</v>
      </c>
      <c r="F170" s="922" t="n">
        <v>15.78</v>
      </c>
      <c r="G170" s="922" t="n">
        <v>15.78</v>
      </c>
    </row>
    <row r="171" customFormat="false" ht="15" hidden="false" customHeight="false" outlineLevel="0" collapsed="false">
      <c r="A171" s="398" t="n">
        <v>52</v>
      </c>
      <c r="B171" s="399" t="s">
        <v>1470</v>
      </c>
      <c r="C171" s="919" t="s">
        <v>1298</v>
      </c>
      <c r="D171" s="920" t="n">
        <f aca="false">F171</f>
        <v>11.99</v>
      </c>
      <c r="F171" s="922" t="n">
        <v>11.99</v>
      </c>
      <c r="G171" s="922" t="n">
        <v>11.99</v>
      </c>
    </row>
    <row r="172" customFormat="false" ht="15" hidden="false" customHeight="false" outlineLevel="0" collapsed="false">
      <c r="A172" s="398" t="n">
        <v>43</v>
      </c>
      <c r="B172" s="399" t="s">
        <v>1471</v>
      </c>
      <c r="C172" s="919" t="s">
        <v>1298</v>
      </c>
      <c r="D172" s="920" t="n">
        <f aca="false">F172</f>
        <v>40.46</v>
      </c>
      <c r="F172" s="922" t="n">
        <v>40.46</v>
      </c>
      <c r="G172" s="922" t="n">
        <v>40.46</v>
      </c>
    </row>
    <row r="173" customFormat="false" ht="15" hidden="false" customHeight="false" outlineLevel="0" collapsed="false">
      <c r="A173" s="398" t="n">
        <v>4791</v>
      </c>
      <c r="B173" s="399" t="s">
        <v>1472</v>
      </c>
      <c r="C173" s="919" t="s">
        <v>1296</v>
      </c>
      <c r="D173" s="920" t="n">
        <f aca="false">F173</f>
        <v>12.97</v>
      </c>
      <c r="F173" s="922" t="n">
        <v>12.97</v>
      </c>
      <c r="G173" s="922" t="n">
        <v>12.97</v>
      </c>
    </row>
    <row r="174" customFormat="false" ht="15" hidden="false" customHeight="false" outlineLevel="0" collapsed="false">
      <c r="A174" s="398" t="n">
        <v>157</v>
      </c>
      <c r="B174" s="399" t="s">
        <v>1473</v>
      </c>
      <c r="C174" s="919" t="s">
        <v>1296</v>
      </c>
      <c r="D174" s="920" t="n">
        <f aca="false">F174</f>
        <v>90.36</v>
      </c>
      <c r="F174" s="922" t="n">
        <v>90.36</v>
      </c>
      <c r="G174" s="922" t="n">
        <v>90.36</v>
      </c>
    </row>
    <row r="175" customFormat="false" ht="15" hidden="false" customHeight="false" outlineLevel="0" collapsed="false">
      <c r="A175" s="398" t="n">
        <v>156</v>
      </c>
      <c r="B175" s="399" t="s">
        <v>1474</v>
      </c>
      <c r="C175" s="919" t="s">
        <v>1296</v>
      </c>
      <c r="D175" s="920" t="n">
        <f aca="false">F175</f>
        <v>40.33</v>
      </c>
      <c r="F175" s="922" t="n">
        <v>40.33</v>
      </c>
      <c r="G175" s="922" t="n">
        <v>40.33</v>
      </c>
    </row>
    <row r="176" customFormat="false" ht="15" hidden="false" customHeight="false" outlineLevel="0" collapsed="false">
      <c r="A176" s="398" t="n">
        <v>131</v>
      </c>
      <c r="B176" s="399" t="s">
        <v>1475</v>
      </c>
      <c r="C176" s="919" t="s">
        <v>1296</v>
      </c>
      <c r="D176" s="920" t="n">
        <f aca="false">F176</f>
        <v>38.72</v>
      </c>
      <c r="F176" s="922" t="n">
        <v>38.72</v>
      </c>
      <c r="G176" s="922" t="n">
        <v>38.72</v>
      </c>
    </row>
    <row r="177" customFormat="false" ht="15" hidden="false" customHeight="false" outlineLevel="0" collapsed="false">
      <c r="A177" s="398" t="n">
        <v>39719</v>
      </c>
      <c r="B177" s="399" t="s">
        <v>1476</v>
      </c>
      <c r="C177" s="919" t="s">
        <v>1376</v>
      </c>
      <c r="D177" s="920" t="n">
        <f aca="false">F177</f>
        <v>85.17</v>
      </c>
      <c r="F177" s="922" t="n">
        <v>85.17</v>
      </c>
      <c r="G177" s="922" t="n">
        <v>85.17</v>
      </c>
    </row>
    <row r="178" customFormat="false" ht="15" hidden="false" customHeight="false" outlineLevel="0" collapsed="false">
      <c r="A178" s="398" t="n">
        <v>21114</v>
      </c>
      <c r="B178" s="399" t="s">
        <v>1477</v>
      </c>
      <c r="C178" s="919" t="s">
        <v>1298</v>
      </c>
      <c r="D178" s="920" t="n">
        <f aca="false">F178</f>
        <v>18.25</v>
      </c>
      <c r="F178" s="922" t="n">
        <v>18.25</v>
      </c>
      <c r="G178" s="922" t="n">
        <v>18.25</v>
      </c>
    </row>
    <row r="179" customFormat="false" ht="15" hidden="false" customHeight="false" outlineLevel="0" collapsed="false">
      <c r="A179" s="398" t="n">
        <v>119</v>
      </c>
      <c r="B179" s="399" t="s">
        <v>1478</v>
      </c>
      <c r="C179" s="919" t="s">
        <v>1298</v>
      </c>
      <c r="D179" s="920" t="n">
        <f aca="false">F179</f>
        <v>7.2</v>
      </c>
      <c r="F179" s="922" t="n">
        <v>7.2</v>
      </c>
      <c r="G179" s="922" t="n">
        <v>7.2</v>
      </c>
    </row>
    <row r="180" customFormat="false" ht="15" hidden="false" customHeight="false" outlineLevel="0" collapsed="false">
      <c r="A180" s="398" t="n">
        <v>20080</v>
      </c>
      <c r="B180" s="399" t="s">
        <v>1479</v>
      </c>
      <c r="C180" s="919" t="s">
        <v>1298</v>
      </c>
      <c r="D180" s="920" t="n">
        <f aca="false">F180</f>
        <v>20.64</v>
      </c>
      <c r="F180" s="922" t="n">
        <v>20.64</v>
      </c>
      <c r="G180" s="922" t="n">
        <v>20.64</v>
      </c>
    </row>
    <row r="181" customFormat="false" ht="15" hidden="false" customHeight="false" outlineLevel="0" collapsed="false">
      <c r="A181" s="398" t="n">
        <v>122</v>
      </c>
      <c r="B181" s="399" t="s">
        <v>1480</v>
      </c>
      <c r="C181" s="919" t="s">
        <v>1298</v>
      </c>
      <c r="D181" s="920" t="n">
        <f aca="false">F181</f>
        <v>65.04</v>
      </c>
      <c r="F181" s="922" t="n">
        <v>65.04</v>
      </c>
      <c r="G181" s="922" t="n">
        <v>65.04</v>
      </c>
    </row>
    <row r="182" customFormat="false" ht="15" hidden="false" customHeight="false" outlineLevel="0" collapsed="false">
      <c r="A182" s="398" t="n">
        <v>3410</v>
      </c>
      <c r="B182" s="399" t="s">
        <v>1481</v>
      </c>
      <c r="C182" s="919" t="s">
        <v>1296</v>
      </c>
      <c r="D182" s="920" t="n">
        <f aca="false">F182</f>
        <v>23.45</v>
      </c>
      <c r="F182" s="922" t="n">
        <v>23.45</v>
      </c>
      <c r="G182" s="922" t="n">
        <v>23.45</v>
      </c>
    </row>
    <row r="183" customFormat="false" ht="15" hidden="false" customHeight="false" outlineLevel="0" collapsed="false">
      <c r="A183" s="398" t="n">
        <v>124</v>
      </c>
      <c r="B183" s="399" t="s">
        <v>1482</v>
      </c>
      <c r="C183" s="919" t="s">
        <v>1376</v>
      </c>
      <c r="D183" s="920" t="n">
        <f aca="false">F183</f>
        <v>10.06</v>
      </c>
      <c r="F183" s="922" t="n">
        <v>10.06</v>
      </c>
      <c r="G183" s="922" t="n">
        <v>10.06</v>
      </c>
    </row>
    <row r="184" customFormat="false" ht="15" hidden="false" customHeight="false" outlineLevel="0" collapsed="false">
      <c r="A184" s="398" t="n">
        <v>7334</v>
      </c>
      <c r="B184" s="399" t="s">
        <v>1483</v>
      </c>
      <c r="C184" s="919" t="s">
        <v>1376</v>
      </c>
      <c r="D184" s="920" t="n">
        <f aca="false">F184</f>
        <v>10.48</v>
      </c>
      <c r="F184" s="922" t="n">
        <v>10.48</v>
      </c>
      <c r="G184" s="922" t="n">
        <v>10.48</v>
      </c>
    </row>
    <row r="185" customFormat="false" ht="15" hidden="false" customHeight="false" outlineLevel="0" collapsed="false">
      <c r="A185" s="398" t="n">
        <v>123</v>
      </c>
      <c r="B185" s="399" t="s">
        <v>1484</v>
      </c>
      <c r="C185" s="919" t="s">
        <v>1376</v>
      </c>
      <c r="D185" s="920" t="n">
        <f aca="false">F185</f>
        <v>4.47</v>
      </c>
      <c r="F185" s="920" t="n">
        <v>4.47</v>
      </c>
      <c r="G185" s="920" t="n">
        <v>4.47</v>
      </c>
    </row>
    <row r="186" customFormat="false" ht="15" hidden="false" customHeight="false" outlineLevel="0" collapsed="false">
      <c r="A186" s="398" t="n">
        <v>127</v>
      </c>
      <c r="B186" s="399" t="s">
        <v>1485</v>
      </c>
      <c r="C186" s="919" t="s">
        <v>1376</v>
      </c>
      <c r="D186" s="920" t="n">
        <f aca="false">F186</f>
        <v>10.5</v>
      </c>
      <c r="F186" s="920" t="n">
        <v>10.5</v>
      </c>
      <c r="G186" s="920" t="n">
        <v>10.5</v>
      </c>
    </row>
    <row r="187" customFormat="false" ht="15" hidden="false" customHeight="false" outlineLevel="0" collapsed="false">
      <c r="A187" s="398" t="n">
        <v>133</v>
      </c>
      <c r="B187" s="399" t="s">
        <v>1486</v>
      </c>
      <c r="C187" s="919" t="s">
        <v>1376</v>
      </c>
      <c r="D187" s="920" t="n">
        <f aca="false">F187</f>
        <v>4.5</v>
      </c>
      <c r="F187" s="920" t="n">
        <v>4.5</v>
      </c>
      <c r="G187" s="920" t="n">
        <v>4.5</v>
      </c>
    </row>
    <row r="188" customFormat="false" ht="15" hidden="false" customHeight="false" outlineLevel="0" collapsed="false">
      <c r="A188" s="398" t="n">
        <v>37538</v>
      </c>
      <c r="B188" s="399" t="s">
        <v>1487</v>
      </c>
      <c r="C188" s="919" t="s">
        <v>1488</v>
      </c>
      <c r="D188" s="920" t="n">
        <f aca="false">F188</f>
        <v>111.91</v>
      </c>
      <c r="F188" s="920" t="n">
        <v>111.91</v>
      </c>
      <c r="G188" s="920" t="n">
        <v>111.91</v>
      </c>
    </row>
    <row r="189" customFormat="false" ht="15" hidden="false" customHeight="false" outlineLevel="0" collapsed="false">
      <c r="A189" s="398" t="n">
        <v>43617</v>
      </c>
      <c r="B189" s="399" t="s">
        <v>1489</v>
      </c>
      <c r="C189" s="919" t="s">
        <v>1376</v>
      </c>
      <c r="D189" s="920" t="n">
        <f aca="false">F189</f>
        <v>4.95</v>
      </c>
      <c r="F189" s="920" t="n">
        <v>4.95</v>
      </c>
      <c r="G189" s="920" t="n">
        <v>4.95</v>
      </c>
    </row>
    <row r="190" customFormat="false" ht="15" hidden="false" customHeight="false" outlineLevel="0" collapsed="false">
      <c r="A190" s="398" t="n">
        <v>132</v>
      </c>
      <c r="B190" s="399" t="s">
        <v>1490</v>
      </c>
      <c r="C190" s="919" t="s">
        <v>1376</v>
      </c>
      <c r="D190" s="920" t="n">
        <f aca="false">F190</f>
        <v>4.96</v>
      </c>
      <c r="F190" s="922" t="n">
        <v>4.96</v>
      </c>
      <c r="G190" s="922" t="n">
        <v>4.96</v>
      </c>
    </row>
    <row r="191" customFormat="false" ht="15" hidden="false" customHeight="false" outlineLevel="0" collapsed="false">
      <c r="A191" s="398" t="n">
        <v>13408</v>
      </c>
      <c r="B191" s="399" t="s">
        <v>1491</v>
      </c>
      <c r="C191" s="919" t="s">
        <v>1492</v>
      </c>
      <c r="D191" s="920" t="n">
        <f aca="false">F191</f>
        <v>1763.04</v>
      </c>
      <c r="F191" s="922" t="n">
        <v>1763.04</v>
      </c>
      <c r="G191" s="922" t="n">
        <v>1763.04</v>
      </c>
    </row>
    <row r="192" customFormat="false" ht="15" hidden="false" customHeight="false" outlineLevel="0" collapsed="false">
      <c r="A192" s="398" t="n">
        <v>43618</v>
      </c>
      <c r="B192" s="399" t="s">
        <v>1493</v>
      </c>
      <c r="C192" s="919" t="s">
        <v>1296</v>
      </c>
      <c r="D192" s="920" t="n">
        <f aca="false">F192</f>
        <v>11.56</v>
      </c>
      <c r="F192" s="922" t="n">
        <v>11.56</v>
      </c>
      <c r="G192" s="922" t="n">
        <v>11.56</v>
      </c>
    </row>
    <row r="193" customFormat="false" ht="15" hidden="false" customHeight="false" outlineLevel="0" collapsed="false">
      <c r="A193" s="398" t="n">
        <v>37476</v>
      </c>
      <c r="B193" s="399" t="s">
        <v>1494</v>
      </c>
      <c r="C193" s="919" t="s">
        <v>1298</v>
      </c>
      <c r="D193" s="920" t="n">
        <f aca="false">F193</f>
        <v>1889.9</v>
      </c>
      <c r="F193" s="922" t="n">
        <v>1889.9</v>
      </c>
      <c r="G193" s="922" t="n">
        <v>1889.9</v>
      </c>
    </row>
    <row r="194" customFormat="false" ht="15" hidden="false" customHeight="false" outlineLevel="0" collapsed="false">
      <c r="A194" s="398" t="n">
        <v>37478</v>
      </c>
      <c r="B194" s="399" t="s">
        <v>1495</v>
      </c>
      <c r="C194" s="919" t="s">
        <v>1298</v>
      </c>
      <c r="D194" s="920" t="n">
        <f aca="false">F194</f>
        <v>2673.71</v>
      </c>
      <c r="F194" s="922" t="n">
        <v>2673.71</v>
      </c>
      <c r="G194" s="922" t="n">
        <v>2673.71</v>
      </c>
    </row>
    <row r="195" customFormat="false" ht="15" hidden="false" customHeight="false" outlineLevel="0" collapsed="false">
      <c r="A195" s="398" t="n">
        <v>37477</v>
      </c>
      <c r="B195" s="399" t="s">
        <v>1496</v>
      </c>
      <c r="C195" s="919" t="s">
        <v>1298</v>
      </c>
      <c r="D195" s="920" t="n">
        <f aca="false">F195</f>
        <v>3271.67</v>
      </c>
      <c r="F195" s="920" t="n">
        <v>3271.67</v>
      </c>
      <c r="G195" s="920" t="n">
        <v>3271.67</v>
      </c>
    </row>
    <row r="196" customFormat="false" ht="15" hidden="false" customHeight="false" outlineLevel="0" collapsed="false">
      <c r="A196" s="398" t="n">
        <v>37479</v>
      </c>
      <c r="B196" s="399" t="s">
        <v>1497</v>
      </c>
      <c r="C196" s="919" t="s">
        <v>1298</v>
      </c>
      <c r="D196" s="920" t="n">
        <f aca="false">F196</f>
        <v>4090.85</v>
      </c>
      <c r="F196" s="922" t="n">
        <v>4090.85</v>
      </c>
      <c r="G196" s="922" t="n">
        <v>4090.85</v>
      </c>
    </row>
    <row r="197" customFormat="false" ht="15" hidden="false" customHeight="false" outlineLevel="0" collapsed="false">
      <c r="A197" s="398" t="n">
        <v>4319</v>
      </c>
      <c r="B197" s="399" t="s">
        <v>1498</v>
      </c>
      <c r="C197" s="919" t="s">
        <v>1298</v>
      </c>
      <c r="D197" s="920" t="n">
        <f aca="false">F197</f>
        <v>1.06</v>
      </c>
      <c r="F197" s="920" t="n">
        <v>1.06</v>
      </c>
      <c r="G197" s="920" t="n">
        <v>1.06</v>
      </c>
    </row>
    <row r="198" customFormat="false" ht="15" hidden="false" customHeight="false" outlineLevel="0" collapsed="false">
      <c r="A198" s="398" t="n">
        <v>43064</v>
      </c>
      <c r="B198" s="399" t="s">
        <v>1499</v>
      </c>
      <c r="C198" s="919" t="s">
        <v>1296</v>
      </c>
      <c r="D198" s="920" t="n">
        <f aca="false">F198</f>
        <v>6.42</v>
      </c>
      <c r="F198" s="922" t="n">
        <v>6.42</v>
      </c>
      <c r="G198" s="922" t="n">
        <v>6.42</v>
      </c>
    </row>
    <row r="199" customFormat="false" ht="15" hidden="false" customHeight="false" outlineLevel="0" collapsed="false">
      <c r="A199" s="398" t="n">
        <v>40553</v>
      </c>
      <c r="B199" s="399" t="s">
        <v>1500</v>
      </c>
      <c r="C199" s="919" t="s">
        <v>1501</v>
      </c>
      <c r="D199" s="920" t="n">
        <f aca="false">F199</f>
        <v>34.08</v>
      </c>
      <c r="F199" s="920" t="n">
        <v>34.08</v>
      </c>
      <c r="G199" s="920" t="n">
        <v>34.08</v>
      </c>
    </row>
    <row r="200" customFormat="false" ht="15" hidden="false" customHeight="false" outlineLevel="0" collapsed="false">
      <c r="A200" s="398" t="n">
        <v>13003</v>
      </c>
      <c r="B200" s="399" t="s">
        <v>1502</v>
      </c>
      <c r="C200" s="919" t="s">
        <v>1376</v>
      </c>
      <c r="D200" s="920" t="n">
        <f aca="false">F200</f>
        <v>2.28</v>
      </c>
      <c r="F200" s="922" t="n">
        <v>2.28</v>
      </c>
      <c r="G200" s="922" t="n">
        <v>2.28</v>
      </c>
    </row>
    <row r="201" customFormat="false" ht="15" hidden="false" customHeight="false" outlineLevel="0" collapsed="false">
      <c r="A201" s="398" t="n">
        <v>6114</v>
      </c>
      <c r="B201" s="399" t="s">
        <v>1503</v>
      </c>
      <c r="C201" s="919" t="s">
        <v>1309</v>
      </c>
      <c r="D201" s="920" t="n">
        <f aca="false">F201</f>
        <v>10.36</v>
      </c>
      <c r="F201" s="920" t="n">
        <v>10.36</v>
      </c>
      <c r="G201" s="920" t="n">
        <v>10.36</v>
      </c>
    </row>
    <row r="202" customFormat="false" ht="15" hidden="false" customHeight="false" outlineLevel="0" collapsed="false">
      <c r="A202" s="398" t="n">
        <v>40912</v>
      </c>
      <c r="B202" s="399" t="s">
        <v>1504</v>
      </c>
      <c r="C202" s="919" t="s">
        <v>1505</v>
      </c>
      <c r="D202" s="920" t="n">
        <f aca="false">F202</f>
        <v>1839.76</v>
      </c>
      <c r="F202" s="922" t="n">
        <v>1839.76</v>
      </c>
      <c r="G202" s="922" t="n">
        <v>1839.76</v>
      </c>
    </row>
    <row r="203" customFormat="false" ht="15" hidden="false" customHeight="false" outlineLevel="0" collapsed="false">
      <c r="A203" s="398" t="n">
        <v>247</v>
      </c>
      <c r="B203" s="399" t="s">
        <v>1506</v>
      </c>
      <c r="C203" s="919" t="s">
        <v>1309</v>
      </c>
      <c r="D203" s="920" t="n">
        <f aca="false">F203</f>
        <v>10.81</v>
      </c>
      <c r="F203" s="920" t="n">
        <v>10.81</v>
      </c>
      <c r="G203" s="920" t="n">
        <v>10.81</v>
      </c>
    </row>
    <row r="204" customFormat="false" ht="15" hidden="false" customHeight="false" outlineLevel="0" collapsed="false">
      <c r="A204" s="398" t="n">
        <v>40919</v>
      </c>
      <c r="B204" s="399" t="s">
        <v>1507</v>
      </c>
      <c r="C204" s="919" t="s">
        <v>1505</v>
      </c>
      <c r="D204" s="920" t="n">
        <f aca="false">F204</f>
        <v>1919.31</v>
      </c>
      <c r="F204" s="922" t="n">
        <v>1919.31</v>
      </c>
      <c r="G204" s="922" t="n">
        <v>1919.31</v>
      </c>
    </row>
    <row r="205" customFormat="false" ht="15" hidden="false" customHeight="false" outlineLevel="0" collapsed="false">
      <c r="A205" s="398" t="n">
        <v>25958</v>
      </c>
      <c r="B205" s="399" t="s">
        <v>1508</v>
      </c>
      <c r="C205" s="919" t="s">
        <v>1309</v>
      </c>
      <c r="D205" s="920" t="n">
        <f aca="false">F205</f>
        <v>7.68</v>
      </c>
      <c r="F205" s="920" t="n">
        <v>7.68</v>
      </c>
      <c r="G205" s="920" t="n">
        <v>7.68</v>
      </c>
    </row>
    <row r="206" customFormat="false" ht="15" hidden="false" customHeight="false" outlineLevel="0" collapsed="false">
      <c r="A206" s="398" t="n">
        <v>40984</v>
      </c>
      <c r="B206" s="399" t="s">
        <v>1509</v>
      </c>
      <c r="C206" s="919" t="s">
        <v>1505</v>
      </c>
      <c r="D206" s="920" t="n">
        <f aca="false">F206</f>
        <v>1362.94</v>
      </c>
      <c r="F206" s="922" t="n">
        <v>1362.94</v>
      </c>
      <c r="G206" s="922" t="n">
        <v>1362.94</v>
      </c>
    </row>
    <row r="207" customFormat="false" ht="15" hidden="false" customHeight="false" outlineLevel="0" collapsed="false">
      <c r="A207" s="398" t="n">
        <v>248</v>
      </c>
      <c r="B207" s="399" t="s">
        <v>1510</v>
      </c>
      <c r="C207" s="919" t="s">
        <v>1309</v>
      </c>
      <c r="D207" s="920" t="n">
        <f aca="false">F207</f>
        <v>10.72</v>
      </c>
      <c r="F207" s="920" t="n">
        <v>10.72</v>
      </c>
      <c r="G207" s="920" t="n">
        <v>10.72</v>
      </c>
    </row>
    <row r="208" customFormat="false" ht="15" hidden="false" customHeight="false" outlineLevel="0" collapsed="false">
      <c r="A208" s="398" t="n">
        <v>41086</v>
      </c>
      <c r="B208" s="399" t="s">
        <v>1511</v>
      </c>
      <c r="C208" s="919" t="s">
        <v>1505</v>
      </c>
      <c r="D208" s="920" t="n">
        <f aca="false">F208</f>
        <v>1903.72</v>
      </c>
      <c r="F208" s="922" t="n">
        <v>1903.72</v>
      </c>
      <c r="G208" s="922" t="n">
        <v>1903.72</v>
      </c>
    </row>
    <row r="209" customFormat="false" ht="15" hidden="false" customHeight="false" outlineLevel="0" collapsed="false">
      <c r="A209" s="398" t="n">
        <v>34466</v>
      </c>
      <c r="B209" s="399" t="s">
        <v>1512</v>
      </c>
      <c r="C209" s="919" t="s">
        <v>1309</v>
      </c>
      <c r="D209" s="920" t="n">
        <f aca="false">F209</f>
        <v>10.72</v>
      </c>
      <c r="F209" s="922" t="n">
        <v>10.72</v>
      </c>
      <c r="G209" s="922" t="n">
        <v>10.72</v>
      </c>
    </row>
    <row r="210" customFormat="false" ht="15" hidden="false" customHeight="false" outlineLevel="0" collapsed="false">
      <c r="A210" s="398" t="n">
        <v>41083</v>
      </c>
      <c r="B210" s="399" t="s">
        <v>1513</v>
      </c>
      <c r="C210" s="919" t="s">
        <v>1505</v>
      </c>
      <c r="D210" s="920" t="n">
        <f aca="false">F210</f>
        <v>1903.72</v>
      </c>
      <c r="F210" s="922" t="n">
        <v>1903.72</v>
      </c>
      <c r="G210" s="922" t="n">
        <v>1903.72</v>
      </c>
    </row>
    <row r="211" customFormat="false" ht="15" hidden="false" customHeight="false" outlineLevel="0" collapsed="false">
      <c r="A211" s="398" t="n">
        <v>252</v>
      </c>
      <c r="B211" s="399" t="s">
        <v>1514</v>
      </c>
      <c r="C211" s="919" t="s">
        <v>1309</v>
      </c>
      <c r="D211" s="920" t="n">
        <f aca="false">F211</f>
        <v>11.13</v>
      </c>
      <c r="F211" s="922" t="n">
        <v>11.13</v>
      </c>
      <c r="G211" s="922" t="n">
        <v>11.13</v>
      </c>
    </row>
    <row r="212" customFormat="false" ht="15" hidden="false" customHeight="false" outlineLevel="0" collapsed="false">
      <c r="A212" s="398" t="n">
        <v>40909</v>
      </c>
      <c r="B212" s="399" t="s">
        <v>1515</v>
      </c>
      <c r="C212" s="919" t="s">
        <v>1505</v>
      </c>
      <c r="D212" s="920" t="n">
        <f aca="false">F212</f>
        <v>1973.32</v>
      </c>
      <c r="F212" s="922" t="n">
        <v>1973.32</v>
      </c>
      <c r="G212" s="922" t="n">
        <v>1973.32</v>
      </c>
    </row>
    <row r="213" customFormat="false" ht="15" hidden="false" customHeight="false" outlineLevel="0" collapsed="false">
      <c r="A213" s="398" t="n">
        <v>242</v>
      </c>
      <c r="B213" s="399" t="s">
        <v>1516</v>
      </c>
      <c r="C213" s="919" t="s">
        <v>1309</v>
      </c>
      <c r="D213" s="920" t="n">
        <f aca="false">F213</f>
        <v>14.34</v>
      </c>
      <c r="F213" s="922" t="n">
        <v>14.34</v>
      </c>
      <c r="G213" s="922" t="n">
        <v>14.34</v>
      </c>
    </row>
    <row r="214" customFormat="false" ht="15" hidden="false" customHeight="false" outlineLevel="0" collapsed="false">
      <c r="A214" s="398" t="n">
        <v>41085</v>
      </c>
      <c r="B214" s="399" t="s">
        <v>1517</v>
      </c>
      <c r="C214" s="919" t="s">
        <v>1505</v>
      </c>
      <c r="D214" s="920" t="n">
        <f aca="false">F214</f>
        <v>2546.28</v>
      </c>
      <c r="F214" s="922" t="n">
        <v>2546.28</v>
      </c>
      <c r="G214" s="922" t="n">
        <v>2546.28</v>
      </c>
    </row>
    <row r="215" customFormat="false" ht="15" hidden="false" customHeight="false" outlineLevel="0" collapsed="false">
      <c r="A215" s="398" t="n">
        <v>427</v>
      </c>
      <c r="B215" s="399" t="s">
        <v>1518</v>
      </c>
      <c r="C215" s="919" t="s">
        <v>1298</v>
      </c>
      <c r="D215" s="920" t="n">
        <f aca="false">F215</f>
        <v>5.23</v>
      </c>
      <c r="F215" s="922" t="n">
        <v>5.23</v>
      </c>
      <c r="G215" s="922" t="n">
        <v>5.23</v>
      </c>
    </row>
    <row r="216" customFormat="false" ht="15" hidden="false" customHeight="false" outlineLevel="0" collapsed="false">
      <c r="A216" s="398" t="n">
        <v>417</v>
      </c>
      <c r="B216" s="399" t="s">
        <v>1519</v>
      </c>
      <c r="C216" s="919" t="s">
        <v>1298</v>
      </c>
      <c r="D216" s="920" t="n">
        <f aca="false">F216</f>
        <v>2.46</v>
      </c>
      <c r="F216" s="922" t="n">
        <v>2.46</v>
      </c>
      <c r="G216" s="922" t="n">
        <v>2.46</v>
      </c>
    </row>
    <row r="217" customFormat="false" ht="15" hidden="false" customHeight="false" outlineLevel="0" collapsed="false">
      <c r="A217" s="398" t="n">
        <v>11273</v>
      </c>
      <c r="B217" s="399" t="s">
        <v>1520</v>
      </c>
      <c r="C217" s="919" t="s">
        <v>1298</v>
      </c>
      <c r="D217" s="920" t="n">
        <f aca="false">F217</f>
        <v>7.65</v>
      </c>
      <c r="F217" s="922" t="n">
        <v>7.65</v>
      </c>
      <c r="G217" s="922" t="n">
        <v>7.65</v>
      </c>
    </row>
    <row r="218" customFormat="false" ht="15" hidden="false" customHeight="false" outlineLevel="0" collapsed="false">
      <c r="A218" s="398" t="n">
        <v>11272</v>
      </c>
      <c r="B218" s="399" t="s">
        <v>1521</v>
      </c>
      <c r="C218" s="919" t="s">
        <v>1298</v>
      </c>
      <c r="D218" s="920" t="n">
        <f aca="false">F218</f>
        <v>4.62</v>
      </c>
      <c r="F218" s="922" t="n">
        <v>4.62</v>
      </c>
      <c r="G218" s="922" t="n">
        <v>4.62</v>
      </c>
    </row>
    <row r="219" customFormat="false" ht="15" hidden="false" customHeight="false" outlineLevel="0" collapsed="false">
      <c r="A219" s="398" t="n">
        <v>11275</v>
      </c>
      <c r="B219" s="399" t="s">
        <v>1522</v>
      </c>
      <c r="C219" s="919" t="s">
        <v>1298</v>
      </c>
      <c r="D219" s="920" t="n">
        <f aca="false">F219</f>
        <v>1.85</v>
      </c>
      <c r="F219" s="922" t="n">
        <v>1.85</v>
      </c>
      <c r="G219" s="922" t="n">
        <v>1.85</v>
      </c>
    </row>
    <row r="220" customFormat="false" ht="15" hidden="false" customHeight="false" outlineLevel="0" collapsed="false">
      <c r="A220" s="398" t="n">
        <v>11274</v>
      </c>
      <c r="B220" s="399" t="s">
        <v>1523</v>
      </c>
      <c r="C220" s="919" t="s">
        <v>1298</v>
      </c>
      <c r="D220" s="920" t="n">
        <f aca="false">F220</f>
        <v>1.41</v>
      </c>
      <c r="F220" s="922" t="n">
        <v>1.41</v>
      </c>
      <c r="G220" s="922" t="n">
        <v>1.41</v>
      </c>
    </row>
    <row r="221" customFormat="false" ht="15" hidden="false" customHeight="false" outlineLevel="0" collapsed="false">
      <c r="A221" s="398" t="n">
        <v>38470</v>
      </c>
      <c r="B221" s="399" t="s">
        <v>1524</v>
      </c>
      <c r="C221" s="919" t="s">
        <v>1298</v>
      </c>
      <c r="D221" s="920" t="n">
        <f aca="false">F221</f>
        <v>37</v>
      </c>
      <c r="F221" s="922" t="n">
        <v>37</v>
      </c>
      <c r="G221" s="922" t="n">
        <v>37</v>
      </c>
    </row>
    <row r="222" customFormat="false" ht="15" hidden="false" customHeight="false" outlineLevel="0" collapsed="false">
      <c r="A222" s="398" t="n">
        <v>38547</v>
      </c>
      <c r="B222" s="399" t="s">
        <v>1525</v>
      </c>
      <c r="C222" s="919" t="s">
        <v>1298</v>
      </c>
      <c r="D222" s="920" t="n">
        <f aca="false">F222</f>
        <v>100.96</v>
      </c>
      <c r="F222" s="920" t="n">
        <v>100.96</v>
      </c>
      <c r="G222" s="920" t="n">
        <v>100.96</v>
      </c>
    </row>
    <row r="223" customFormat="false" ht="15" hidden="false" customHeight="false" outlineLevel="0" collapsed="false">
      <c r="A223" s="398" t="n">
        <v>38469</v>
      </c>
      <c r="B223" s="399" t="s">
        <v>1526</v>
      </c>
      <c r="C223" s="919" t="s">
        <v>1298</v>
      </c>
      <c r="D223" s="920" t="n">
        <f aca="false">F223</f>
        <v>108.56</v>
      </c>
      <c r="F223" s="922" t="n">
        <v>108.56</v>
      </c>
      <c r="G223" s="922" t="n">
        <v>108.56</v>
      </c>
    </row>
    <row r="224" customFormat="false" ht="15" hidden="false" customHeight="false" outlineLevel="0" collapsed="false">
      <c r="A224" s="398" t="n">
        <v>38467</v>
      </c>
      <c r="B224" s="399" t="s">
        <v>1527</v>
      </c>
      <c r="C224" s="919" t="s">
        <v>1298</v>
      </c>
      <c r="D224" s="920" t="n">
        <f aca="false">F224</f>
        <v>61.08</v>
      </c>
      <c r="F224" s="920" t="n">
        <v>61.08</v>
      </c>
      <c r="G224" s="920" t="n">
        <v>61.08</v>
      </c>
    </row>
    <row r="225" customFormat="false" ht="15" hidden="false" customHeight="false" outlineLevel="0" collapsed="false">
      <c r="A225" s="398" t="n">
        <v>38468</v>
      </c>
      <c r="B225" s="399" t="s">
        <v>1528</v>
      </c>
      <c r="C225" s="919" t="s">
        <v>1298</v>
      </c>
      <c r="D225" s="920" t="n">
        <f aca="false">F225</f>
        <v>67.22</v>
      </c>
      <c r="F225" s="920" t="n">
        <v>67.22</v>
      </c>
      <c r="G225" s="920" t="n">
        <v>67.22</v>
      </c>
    </row>
    <row r="226" customFormat="false" ht="15" hidden="false" customHeight="false" outlineLevel="0" collapsed="false">
      <c r="A226" s="398" t="n">
        <v>38471</v>
      </c>
      <c r="B226" s="399" t="s">
        <v>1529</v>
      </c>
      <c r="C226" s="919" t="s">
        <v>1298</v>
      </c>
      <c r="D226" s="920" t="n">
        <f aca="false">F226</f>
        <v>87.29</v>
      </c>
      <c r="F226" s="922" t="n">
        <v>87.29</v>
      </c>
      <c r="G226" s="922" t="n">
        <v>87.29</v>
      </c>
    </row>
    <row r="227" customFormat="false" ht="15" hidden="false" customHeight="false" outlineLevel="0" collapsed="false">
      <c r="A227" s="398" t="n">
        <v>37370</v>
      </c>
      <c r="B227" s="399" t="s">
        <v>1530</v>
      </c>
      <c r="C227" s="919" t="s">
        <v>1309</v>
      </c>
      <c r="D227" s="920" t="n">
        <f aca="false">F227</f>
        <v>2.2</v>
      </c>
      <c r="F227" s="922" t="n">
        <v>2.2</v>
      </c>
      <c r="G227" s="922" t="n">
        <v>2.2</v>
      </c>
    </row>
    <row r="228" customFormat="false" ht="15" hidden="false" customHeight="false" outlineLevel="0" collapsed="false">
      <c r="A228" s="398" t="n">
        <v>40862</v>
      </c>
      <c r="B228" s="399" t="s">
        <v>1531</v>
      </c>
      <c r="C228" s="919" t="s">
        <v>1505</v>
      </c>
      <c r="D228" s="920" t="n">
        <f aca="false">F228</f>
        <v>415.08</v>
      </c>
      <c r="F228" s="922" t="n">
        <v>415.08</v>
      </c>
      <c r="G228" s="922" t="n">
        <v>415.08</v>
      </c>
    </row>
    <row r="229" customFormat="false" ht="15" hidden="false" customHeight="false" outlineLevel="0" collapsed="false">
      <c r="A229" s="398" t="n">
        <v>10658</v>
      </c>
      <c r="B229" s="399" t="s">
        <v>1532</v>
      </c>
      <c r="C229" s="919" t="s">
        <v>1298</v>
      </c>
      <c r="D229" s="920" t="n">
        <f aca="false">F229</f>
        <v>5100</v>
      </c>
      <c r="F229" s="922" t="n">
        <v>5100</v>
      </c>
      <c r="G229" s="922" t="n">
        <v>5100</v>
      </c>
    </row>
    <row r="230" customFormat="false" ht="15" hidden="false" customHeight="false" outlineLevel="0" collapsed="false">
      <c r="A230" s="398" t="n">
        <v>253</v>
      </c>
      <c r="B230" s="399" t="s">
        <v>1533</v>
      </c>
      <c r="C230" s="919" t="s">
        <v>1309</v>
      </c>
      <c r="D230" s="920" t="n">
        <f aca="false">F230</f>
        <v>14.88</v>
      </c>
      <c r="F230" s="922" t="n">
        <v>14.88</v>
      </c>
      <c r="G230" s="922" t="n">
        <v>14.88</v>
      </c>
    </row>
    <row r="231" customFormat="false" ht="15" hidden="false" customHeight="false" outlineLevel="0" collapsed="false">
      <c r="A231" s="398" t="n">
        <v>40809</v>
      </c>
      <c r="B231" s="399" t="s">
        <v>1534</v>
      </c>
      <c r="C231" s="919" t="s">
        <v>1505</v>
      </c>
      <c r="D231" s="920" t="n">
        <f aca="false">F231</f>
        <v>2637.37</v>
      </c>
      <c r="F231" s="922" t="n">
        <v>2637.37</v>
      </c>
      <c r="G231" s="922" t="n">
        <v>2637.37</v>
      </c>
    </row>
    <row r="232" customFormat="false" ht="30" hidden="false" customHeight="false" outlineLevel="0" collapsed="false">
      <c r="A232" s="398" t="n">
        <v>42428</v>
      </c>
      <c r="B232" s="399" t="s">
        <v>1535</v>
      </c>
      <c r="C232" s="919" t="s">
        <v>1298</v>
      </c>
      <c r="D232" s="920" t="n">
        <f aca="false">F232</f>
        <v>1290</v>
      </c>
      <c r="F232" s="922" t="n">
        <v>1290</v>
      </c>
      <c r="G232" s="922" t="n">
        <v>1290</v>
      </c>
    </row>
    <row r="233" customFormat="false" ht="15" hidden="false" customHeight="false" outlineLevel="0" collapsed="false">
      <c r="A233" s="398" t="n">
        <v>583</v>
      </c>
      <c r="B233" s="399" t="s">
        <v>1536</v>
      </c>
      <c r="C233" s="919" t="s">
        <v>1296</v>
      </c>
      <c r="D233" s="920" t="n">
        <f aca="false">F233</f>
        <v>27.02</v>
      </c>
      <c r="F233" s="922" t="n">
        <v>27.02</v>
      </c>
      <c r="G233" s="922" t="n">
        <v>27.02</v>
      </c>
    </row>
    <row r="234" customFormat="false" ht="15" hidden="false" customHeight="false" outlineLevel="0" collapsed="false">
      <c r="A234" s="398" t="n">
        <v>299</v>
      </c>
      <c r="B234" s="399" t="s">
        <v>1537</v>
      </c>
      <c r="C234" s="919" t="s">
        <v>1298</v>
      </c>
      <c r="D234" s="920" t="n">
        <f aca="false">F234</f>
        <v>2.71</v>
      </c>
      <c r="F234" s="922" t="n">
        <v>2.71</v>
      </c>
      <c r="G234" s="922" t="n">
        <v>2.71</v>
      </c>
    </row>
    <row r="235" customFormat="false" ht="15" hidden="false" customHeight="false" outlineLevel="0" collapsed="false">
      <c r="A235" s="398" t="n">
        <v>298</v>
      </c>
      <c r="B235" s="399" t="s">
        <v>1538</v>
      </c>
      <c r="C235" s="919" t="s">
        <v>1298</v>
      </c>
      <c r="D235" s="920" t="n">
        <f aca="false">F235</f>
        <v>2.73</v>
      </c>
      <c r="F235" s="922" t="n">
        <v>2.73</v>
      </c>
      <c r="G235" s="922" t="n">
        <v>2.73</v>
      </c>
    </row>
    <row r="236" customFormat="false" ht="15" hidden="false" customHeight="false" outlineLevel="0" collapsed="false">
      <c r="A236" s="398" t="n">
        <v>295</v>
      </c>
      <c r="B236" s="399" t="s">
        <v>1539</v>
      </c>
      <c r="C236" s="919" t="s">
        <v>1298</v>
      </c>
      <c r="D236" s="920" t="n">
        <f aca="false">F236</f>
        <v>1.63</v>
      </c>
      <c r="F236" s="922" t="n">
        <v>1.63</v>
      </c>
      <c r="G236" s="922" t="n">
        <v>1.63</v>
      </c>
    </row>
    <row r="237" customFormat="false" ht="15" hidden="false" customHeight="false" outlineLevel="0" collapsed="false">
      <c r="A237" s="398" t="n">
        <v>296</v>
      </c>
      <c r="B237" s="399" t="s">
        <v>1540</v>
      </c>
      <c r="C237" s="919" t="s">
        <v>1298</v>
      </c>
      <c r="D237" s="920" t="n">
        <f aca="false">F237</f>
        <v>1.69</v>
      </c>
      <c r="F237" s="922" t="n">
        <v>1.69</v>
      </c>
      <c r="G237" s="922" t="n">
        <v>1.69</v>
      </c>
    </row>
    <row r="238" customFormat="false" ht="15" hidden="false" customHeight="false" outlineLevel="0" collapsed="false">
      <c r="A238" s="398" t="n">
        <v>297</v>
      </c>
      <c r="B238" s="399" t="s">
        <v>1048</v>
      </c>
      <c r="C238" s="919" t="s">
        <v>1298</v>
      </c>
      <c r="D238" s="920" t="n">
        <f aca="false">F238</f>
        <v>2.38</v>
      </c>
      <c r="F238" s="922" t="n">
        <v>2.38</v>
      </c>
      <c r="G238" s="922" t="n">
        <v>2.38</v>
      </c>
    </row>
    <row r="239" customFormat="false" ht="15" hidden="false" customHeight="false" outlineLevel="0" collapsed="false">
      <c r="A239" s="398" t="n">
        <v>301</v>
      </c>
      <c r="B239" s="399" t="s">
        <v>1541</v>
      </c>
      <c r="C239" s="919" t="s">
        <v>1298</v>
      </c>
      <c r="D239" s="920" t="n">
        <f aca="false">F239</f>
        <v>2.99</v>
      </c>
      <c r="F239" s="922" t="n">
        <v>2.99</v>
      </c>
      <c r="G239" s="922" t="n">
        <v>2.99</v>
      </c>
    </row>
    <row r="240" customFormat="false" ht="15" hidden="false" customHeight="false" outlineLevel="0" collapsed="false">
      <c r="A240" s="398" t="n">
        <v>300</v>
      </c>
      <c r="B240" s="399" t="s">
        <v>1542</v>
      </c>
      <c r="C240" s="919" t="s">
        <v>1298</v>
      </c>
      <c r="D240" s="920" t="n">
        <f aca="false">F240</f>
        <v>12.56</v>
      </c>
      <c r="F240" s="922" t="n">
        <v>12.56</v>
      </c>
      <c r="G240" s="922" t="n">
        <v>12.56</v>
      </c>
    </row>
    <row r="241" customFormat="false" ht="15" hidden="false" customHeight="false" outlineLevel="0" collapsed="false">
      <c r="A241" s="398" t="n">
        <v>20084</v>
      </c>
      <c r="B241" s="399" t="s">
        <v>1543</v>
      </c>
      <c r="C241" s="919" t="s">
        <v>1298</v>
      </c>
      <c r="D241" s="920" t="n">
        <f aca="false">F241</f>
        <v>1.63</v>
      </c>
      <c r="F241" s="922" t="n">
        <v>1.63</v>
      </c>
      <c r="G241" s="922" t="n">
        <v>1.63</v>
      </c>
    </row>
    <row r="242" customFormat="false" ht="15" hidden="false" customHeight="false" outlineLevel="0" collapsed="false">
      <c r="A242" s="398" t="n">
        <v>20085</v>
      </c>
      <c r="B242" s="399" t="s">
        <v>1544</v>
      </c>
      <c r="C242" s="919" t="s">
        <v>1298</v>
      </c>
      <c r="D242" s="920" t="n">
        <f aca="false">F242</f>
        <v>1.51</v>
      </c>
      <c r="F242" s="922" t="n">
        <v>1.51</v>
      </c>
      <c r="G242" s="922" t="n">
        <v>1.51</v>
      </c>
    </row>
    <row r="243" customFormat="false" ht="15" hidden="false" customHeight="false" outlineLevel="0" collapsed="false">
      <c r="A243" s="398" t="n">
        <v>311</v>
      </c>
      <c r="B243" s="399" t="s">
        <v>1545</v>
      </c>
      <c r="C243" s="919" t="s">
        <v>1298</v>
      </c>
      <c r="D243" s="920" t="n">
        <f aca="false">F243</f>
        <v>9.72</v>
      </c>
      <c r="F243" s="922" t="n">
        <v>9.72</v>
      </c>
      <c r="G243" s="922" t="n">
        <v>9.72</v>
      </c>
    </row>
    <row r="244" customFormat="false" ht="15" hidden="false" customHeight="false" outlineLevel="0" collapsed="false">
      <c r="A244" s="398" t="n">
        <v>318</v>
      </c>
      <c r="B244" s="399" t="s">
        <v>1546</v>
      </c>
      <c r="C244" s="919" t="s">
        <v>1298</v>
      </c>
      <c r="D244" s="920" t="n">
        <f aca="false">F244</f>
        <v>17.03</v>
      </c>
      <c r="F244" s="922" t="n">
        <v>17.03</v>
      </c>
      <c r="G244" s="922" t="n">
        <v>17.03</v>
      </c>
    </row>
    <row r="245" customFormat="false" ht="15" hidden="false" customHeight="false" outlineLevel="0" collapsed="false">
      <c r="A245" s="398" t="n">
        <v>319</v>
      </c>
      <c r="B245" s="399" t="s">
        <v>1547</v>
      </c>
      <c r="C245" s="919" t="s">
        <v>1298</v>
      </c>
      <c r="D245" s="920" t="n">
        <f aca="false">F245</f>
        <v>32.16</v>
      </c>
      <c r="F245" s="922" t="n">
        <v>32.16</v>
      </c>
      <c r="G245" s="922" t="n">
        <v>32.16</v>
      </c>
    </row>
    <row r="246" customFormat="false" ht="15" hidden="false" customHeight="false" outlineLevel="0" collapsed="false">
      <c r="A246" s="398" t="n">
        <v>320</v>
      </c>
      <c r="B246" s="399" t="s">
        <v>1548</v>
      </c>
      <c r="C246" s="919" t="s">
        <v>1298</v>
      </c>
      <c r="D246" s="920" t="n">
        <f aca="false">F246</f>
        <v>102.24</v>
      </c>
      <c r="F246" s="922" t="n">
        <v>102.24</v>
      </c>
      <c r="G246" s="922" t="n">
        <v>102.24</v>
      </c>
    </row>
    <row r="247" customFormat="false" ht="15" hidden="false" customHeight="false" outlineLevel="0" collapsed="false">
      <c r="A247" s="398" t="n">
        <v>314</v>
      </c>
      <c r="B247" s="399" t="s">
        <v>1549</v>
      </c>
      <c r="C247" s="919" t="s">
        <v>1298</v>
      </c>
      <c r="D247" s="920" t="n">
        <f aca="false">F247</f>
        <v>157.05</v>
      </c>
      <c r="F247" s="922" t="n">
        <v>157.05</v>
      </c>
      <c r="G247" s="922" t="n">
        <v>157.05</v>
      </c>
    </row>
    <row r="248" customFormat="false" ht="15" hidden="false" customHeight="false" outlineLevel="0" collapsed="false">
      <c r="A248" s="398" t="n">
        <v>303</v>
      </c>
      <c r="B248" s="399" t="s">
        <v>1550</v>
      </c>
      <c r="C248" s="919" t="s">
        <v>1298</v>
      </c>
      <c r="D248" s="920" t="n">
        <f aca="false">F248</f>
        <v>4.07</v>
      </c>
      <c r="F248" s="922" t="n">
        <v>4.07</v>
      </c>
      <c r="G248" s="922" t="n">
        <v>4.07</v>
      </c>
    </row>
    <row r="249" customFormat="false" ht="15" hidden="false" customHeight="false" outlineLevel="0" collapsed="false">
      <c r="A249" s="398" t="n">
        <v>304</v>
      </c>
      <c r="B249" s="399" t="s">
        <v>1551</v>
      </c>
      <c r="C249" s="919" t="s">
        <v>1298</v>
      </c>
      <c r="D249" s="920" t="n">
        <f aca="false">F249</f>
        <v>6.22</v>
      </c>
      <c r="F249" s="922" t="n">
        <v>6.22</v>
      </c>
      <c r="G249" s="922" t="n">
        <v>6.22</v>
      </c>
    </row>
    <row r="250" customFormat="false" ht="15" hidden="false" customHeight="false" outlineLevel="0" collapsed="false">
      <c r="A250" s="398" t="n">
        <v>305</v>
      </c>
      <c r="B250" s="399" t="s">
        <v>1552</v>
      </c>
      <c r="C250" s="919" t="s">
        <v>1298</v>
      </c>
      <c r="D250" s="920" t="n">
        <f aca="false">F250</f>
        <v>10.63</v>
      </c>
      <c r="F250" s="922" t="n">
        <v>10.63</v>
      </c>
      <c r="G250" s="922" t="n">
        <v>10.63</v>
      </c>
    </row>
    <row r="251" customFormat="false" ht="15" hidden="false" customHeight="false" outlineLevel="0" collapsed="false">
      <c r="A251" s="398" t="n">
        <v>306</v>
      </c>
      <c r="B251" s="399" t="s">
        <v>1553</v>
      </c>
      <c r="C251" s="919" t="s">
        <v>1298</v>
      </c>
      <c r="D251" s="920" t="n">
        <f aca="false">F251</f>
        <v>12.77</v>
      </c>
      <c r="F251" s="922" t="n">
        <v>12.77</v>
      </c>
      <c r="G251" s="922" t="n">
        <v>12.77</v>
      </c>
    </row>
    <row r="252" customFormat="false" ht="15" hidden="false" customHeight="false" outlineLevel="0" collapsed="false">
      <c r="A252" s="398" t="n">
        <v>307</v>
      </c>
      <c r="B252" s="399" t="s">
        <v>1554</v>
      </c>
      <c r="C252" s="919" t="s">
        <v>1298</v>
      </c>
      <c r="D252" s="920" t="n">
        <f aca="false">F252</f>
        <v>25.21</v>
      </c>
      <c r="F252" s="922" t="n">
        <v>25.21</v>
      </c>
      <c r="G252" s="922" t="n">
        <v>25.21</v>
      </c>
    </row>
    <row r="253" customFormat="false" ht="15" hidden="false" customHeight="false" outlineLevel="0" collapsed="false">
      <c r="A253" s="398" t="n">
        <v>309</v>
      </c>
      <c r="B253" s="399" t="s">
        <v>1555</v>
      </c>
      <c r="C253" s="919" t="s">
        <v>1298</v>
      </c>
      <c r="D253" s="920" t="n">
        <f aca="false">F253</f>
        <v>51.67</v>
      </c>
      <c r="F253" s="922" t="n">
        <v>51.67</v>
      </c>
      <c r="G253" s="922" t="n">
        <v>51.67</v>
      </c>
    </row>
    <row r="254" customFormat="false" ht="15" hidden="false" customHeight="false" outlineLevel="0" collapsed="false">
      <c r="A254" s="398" t="n">
        <v>310</v>
      </c>
      <c r="B254" s="399" t="s">
        <v>1556</v>
      </c>
      <c r="C254" s="919" t="s">
        <v>1298</v>
      </c>
      <c r="D254" s="920" t="n">
        <f aca="false">F254</f>
        <v>65.53</v>
      </c>
      <c r="F254" s="922" t="n">
        <v>65.53</v>
      </c>
      <c r="G254" s="922" t="n">
        <v>65.53</v>
      </c>
    </row>
    <row r="255" customFormat="false" ht="15" hidden="false" customHeight="false" outlineLevel="0" collapsed="false">
      <c r="A255" s="398" t="n">
        <v>328</v>
      </c>
      <c r="B255" s="399" t="s">
        <v>1557</v>
      </c>
      <c r="C255" s="919" t="s">
        <v>1298</v>
      </c>
      <c r="D255" s="920" t="n">
        <f aca="false">F255</f>
        <v>7.82</v>
      </c>
      <c r="F255" s="922" t="n">
        <v>7.82</v>
      </c>
      <c r="G255" s="922" t="n">
        <v>7.82</v>
      </c>
    </row>
    <row r="256" customFormat="false" ht="15" hidden="false" customHeight="false" outlineLevel="0" collapsed="false">
      <c r="A256" s="398" t="n">
        <v>325</v>
      </c>
      <c r="B256" s="399" t="s">
        <v>1558</v>
      </c>
      <c r="C256" s="919" t="s">
        <v>1298</v>
      </c>
      <c r="D256" s="920" t="n">
        <f aca="false">F256</f>
        <v>3.03</v>
      </c>
      <c r="F256" s="922" t="n">
        <v>3.03</v>
      </c>
      <c r="G256" s="922" t="n">
        <v>3.03</v>
      </c>
    </row>
    <row r="257" customFormat="false" ht="15" hidden="false" customHeight="false" outlineLevel="0" collapsed="false">
      <c r="A257" s="398" t="n">
        <v>20326</v>
      </c>
      <c r="B257" s="399" t="s">
        <v>1559</v>
      </c>
      <c r="C257" s="919" t="s">
        <v>1298</v>
      </c>
      <c r="D257" s="920" t="n">
        <f aca="false">F257</f>
        <v>8.12</v>
      </c>
      <c r="F257" s="922" t="n">
        <v>8.12</v>
      </c>
      <c r="G257" s="922" t="n">
        <v>8.12</v>
      </c>
    </row>
    <row r="258" customFormat="false" ht="15" hidden="false" customHeight="false" outlineLevel="0" collapsed="false">
      <c r="A258" s="398" t="n">
        <v>329</v>
      </c>
      <c r="B258" s="399" t="s">
        <v>1560</v>
      </c>
      <c r="C258" s="919" t="s">
        <v>1298</v>
      </c>
      <c r="D258" s="920" t="n">
        <f aca="false">F258</f>
        <v>9.99</v>
      </c>
      <c r="F258" s="922" t="n">
        <v>9.99</v>
      </c>
      <c r="G258" s="922" t="n">
        <v>9.99</v>
      </c>
    </row>
    <row r="259" customFormat="false" ht="15" hidden="false" customHeight="false" outlineLevel="0" collapsed="false">
      <c r="A259" s="398" t="n">
        <v>308</v>
      </c>
      <c r="B259" s="399" t="s">
        <v>1561</v>
      </c>
      <c r="C259" s="919" t="s">
        <v>1298</v>
      </c>
      <c r="D259" s="920" t="n">
        <f aca="false">F259</f>
        <v>33.67</v>
      </c>
      <c r="F259" s="922" t="n">
        <v>33.67</v>
      </c>
      <c r="G259" s="922" t="n">
        <v>33.67</v>
      </c>
    </row>
    <row r="260" customFormat="false" ht="15" hidden="false" customHeight="false" outlineLevel="0" collapsed="false">
      <c r="A260" s="398" t="n">
        <v>39642</v>
      </c>
      <c r="B260" s="399" t="s">
        <v>1562</v>
      </c>
      <c r="C260" s="919" t="s">
        <v>1298</v>
      </c>
      <c r="D260" s="920" t="n">
        <f aca="false">F260</f>
        <v>2.04</v>
      </c>
      <c r="F260" s="922" t="n">
        <v>2.04</v>
      </c>
      <c r="G260" s="922" t="n">
        <v>2.04</v>
      </c>
    </row>
    <row r="261" customFormat="false" ht="15" hidden="false" customHeight="false" outlineLevel="0" collapsed="false">
      <c r="A261" s="398" t="n">
        <v>39641</v>
      </c>
      <c r="B261" s="399" t="s">
        <v>1563</v>
      </c>
      <c r="C261" s="919" t="s">
        <v>1298</v>
      </c>
      <c r="D261" s="920" t="n">
        <f aca="false">F261</f>
        <v>1.42</v>
      </c>
      <c r="F261" s="922" t="n">
        <v>1.42</v>
      </c>
      <c r="G261" s="922" t="n">
        <v>1.42</v>
      </c>
    </row>
    <row r="262" customFormat="false" ht="15" hidden="false" customHeight="false" outlineLevel="0" collapsed="false">
      <c r="A262" s="398" t="n">
        <v>39643</v>
      </c>
      <c r="B262" s="399" t="s">
        <v>1564</v>
      </c>
      <c r="C262" s="919" t="s">
        <v>1298</v>
      </c>
      <c r="D262" s="920" t="n">
        <f aca="false">F262</f>
        <v>5.68</v>
      </c>
      <c r="F262" s="922" t="n">
        <v>5.68</v>
      </c>
      <c r="G262" s="922" t="n">
        <v>5.68</v>
      </c>
    </row>
    <row r="263" customFormat="false" ht="15" hidden="false" customHeight="false" outlineLevel="0" collapsed="false">
      <c r="A263" s="398" t="n">
        <v>39644</v>
      </c>
      <c r="B263" s="399" t="s">
        <v>1565</v>
      </c>
      <c r="C263" s="919" t="s">
        <v>1298</v>
      </c>
      <c r="D263" s="920" t="n">
        <f aca="false">F263</f>
        <v>7.33</v>
      </c>
      <c r="F263" s="922" t="n">
        <v>7.33</v>
      </c>
      <c r="G263" s="922" t="n">
        <v>7.33</v>
      </c>
    </row>
    <row r="264" customFormat="false" ht="15" hidden="false" customHeight="false" outlineLevel="0" collapsed="false">
      <c r="A264" s="398" t="n">
        <v>39645</v>
      </c>
      <c r="B264" s="399" t="s">
        <v>1566</v>
      </c>
      <c r="C264" s="919" t="s">
        <v>1298</v>
      </c>
      <c r="D264" s="920" t="n">
        <f aca="false">F264</f>
        <v>9.47</v>
      </c>
      <c r="F264" s="922" t="n">
        <v>9.47</v>
      </c>
      <c r="G264" s="922" t="n">
        <v>9.47</v>
      </c>
    </row>
    <row r="265" customFormat="false" ht="15" hidden="false" customHeight="false" outlineLevel="0" collapsed="false">
      <c r="A265" s="398" t="n">
        <v>12548</v>
      </c>
      <c r="B265" s="399" t="s">
        <v>1567</v>
      </c>
      <c r="C265" s="919" t="s">
        <v>1298</v>
      </c>
      <c r="D265" s="920" t="n">
        <f aca="false">F265</f>
        <v>94.52</v>
      </c>
      <c r="F265" s="922" t="n">
        <v>94.52</v>
      </c>
      <c r="G265" s="922" t="n">
        <v>94.52</v>
      </c>
    </row>
    <row r="266" customFormat="false" ht="15" hidden="false" customHeight="false" outlineLevel="0" collapsed="false">
      <c r="A266" s="398" t="n">
        <v>13113</v>
      </c>
      <c r="B266" s="399" t="s">
        <v>1568</v>
      </c>
      <c r="C266" s="919" t="s">
        <v>1298</v>
      </c>
      <c r="D266" s="920" t="n">
        <f aca="false">F266</f>
        <v>38.74</v>
      </c>
      <c r="F266" s="922" t="n">
        <v>38.74</v>
      </c>
      <c r="G266" s="922" t="n">
        <v>38.74</v>
      </c>
    </row>
    <row r="267" customFormat="false" ht="15" hidden="false" customHeight="false" outlineLevel="0" collapsed="false">
      <c r="A267" s="398" t="n">
        <v>13114</v>
      </c>
      <c r="B267" s="399" t="s">
        <v>1569</v>
      </c>
      <c r="C267" s="919" t="s">
        <v>1298</v>
      </c>
      <c r="D267" s="920" t="n">
        <f aca="false">F267</f>
        <v>47.16</v>
      </c>
      <c r="F267" s="922" t="n">
        <v>47.16</v>
      </c>
      <c r="G267" s="922" t="n">
        <v>47.16</v>
      </c>
    </row>
    <row r="268" customFormat="false" ht="15" hidden="false" customHeight="false" outlineLevel="0" collapsed="false">
      <c r="A268" s="398" t="n">
        <v>12530</v>
      </c>
      <c r="B268" s="399" t="s">
        <v>1570</v>
      </c>
      <c r="C268" s="919" t="s">
        <v>1298</v>
      </c>
      <c r="D268" s="920" t="n">
        <f aca="false">F268</f>
        <v>57.46</v>
      </c>
      <c r="F268" s="922" t="n">
        <v>57.46</v>
      </c>
      <c r="G268" s="922" t="n">
        <v>57.46</v>
      </c>
    </row>
    <row r="269" customFormat="false" ht="15" hidden="false" customHeight="false" outlineLevel="0" collapsed="false">
      <c r="A269" s="398" t="n">
        <v>12531</v>
      </c>
      <c r="B269" s="399" t="s">
        <v>1571</v>
      </c>
      <c r="C269" s="919" t="s">
        <v>1298</v>
      </c>
      <c r="D269" s="920" t="n">
        <f aca="false">F269</f>
        <v>64.27</v>
      </c>
      <c r="F269" s="922" t="n">
        <v>64.27</v>
      </c>
      <c r="G269" s="922" t="n">
        <v>64.27</v>
      </c>
    </row>
    <row r="270" customFormat="false" ht="15" hidden="false" customHeight="false" outlineLevel="0" collapsed="false">
      <c r="A270" s="398" t="n">
        <v>12532</v>
      </c>
      <c r="B270" s="399" t="s">
        <v>1572</v>
      </c>
      <c r="C270" s="919" t="s">
        <v>1298</v>
      </c>
      <c r="D270" s="920" t="n">
        <f aca="false">F270</f>
        <v>78.6</v>
      </c>
      <c r="F270" s="922" t="n">
        <v>78.6</v>
      </c>
      <c r="G270" s="922" t="n">
        <v>78.6</v>
      </c>
    </row>
    <row r="271" customFormat="false" ht="15" hidden="false" customHeight="false" outlineLevel="0" collapsed="false">
      <c r="A271" s="398" t="n">
        <v>12533</v>
      </c>
      <c r="B271" s="399" t="s">
        <v>1573</v>
      </c>
      <c r="C271" s="919" t="s">
        <v>1298</v>
      </c>
      <c r="D271" s="920" t="n">
        <f aca="false">F271</f>
        <v>93.76</v>
      </c>
      <c r="F271" s="922" t="n">
        <v>93.76</v>
      </c>
      <c r="G271" s="922" t="n">
        <v>93.76</v>
      </c>
    </row>
    <row r="272" customFormat="false" ht="15" hidden="false" customHeight="false" outlineLevel="0" collapsed="false">
      <c r="A272" s="398" t="n">
        <v>12544</v>
      </c>
      <c r="B272" s="399" t="s">
        <v>1574</v>
      </c>
      <c r="C272" s="919" t="s">
        <v>1298</v>
      </c>
      <c r="D272" s="920" t="n">
        <f aca="false">F272</f>
        <v>114.53</v>
      </c>
      <c r="F272" s="922" t="n">
        <v>114.53</v>
      </c>
      <c r="G272" s="922" t="n">
        <v>114.53</v>
      </c>
    </row>
    <row r="273" customFormat="false" ht="15" hidden="false" customHeight="false" outlineLevel="0" collapsed="false">
      <c r="A273" s="398" t="n">
        <v>12546</v>
      </c>
      <c r="B273" s="399" t="s">
        <v>1575</v>
      </c>
      <c r="C273" s="919" t="s">
        <v>1298</v>
      </c>
      <c r="D273" s="920" t="n">
        <f aca="false">F273</f>
        <v>118.56</v>
      </c>
      <c r="F273" s="922" t="n">
        <v>118.56</v>
      </c>
      <c r="G273" s="922" t="n">
        <v>118.56</v>
      </c>
    </row>
    <row r="274" customFormat="false" ht="15" hidden="false" customHeight="false" outlineLevel="0" collapsed="false">
      <c r="A274" s="398" t="n">
        <v>12547</v>
      </c>
      <c r="B274" s="399" t="s">
        <v>1576</v>
      </c>
      <c r="C274" s="919" t="s">
        <v>1298</v>
      </c>
      <c r="D274" s="920" t="n">
        <f aca="false">F274</f>
        <v>137.87</v>
      </c>
      <c r="F274" s="922" t="n">
        <v>137.87</v>
      </c>
      <c r="G274" s="922" t="n">
        <v>137.87</v>
      </c>
    </row>
    <row r="275" customFormat="false" ht="15" hidden="false" customHeight="false" outlineLevel="0" collapsed="false">
      <c r="A275" s="398" t="n">
        <v>12551</v>
      </c>
      <c r="B275" s="399" t="s">
        <v>1577</v>
      </c>
      <c r="C275" s="919" t="s">
        <v>1298</v>
      </c>
      <c r="D275" s="920" t="n">
        <f aca="false">F275</f>
        <v>150.13</v>
      </c>
      <c r="F275" s="922" t="n">
        <v>150.13</v>
      </c>
      <c r="G275" s="922" t="n">
        <v>150.13</v>
      </c>
    </row>
    <row r="276" customFormat="false" ht="15" hidden="false" customHeight="false" outlineLevel="0" collapsed="false">
      <c r="A276" s="398" t="n">
        <v>12563</v>
      </c>
      <c r="B276" s="399" t="s">
        <v>1578</v>
      </c>
      <c r="C276" s="919" t="s">
        <v>1298</v>
      </c>
      <c r="D276" s="920" t="n">
        <f aca="false">F276</f>
        <v>235.81</v>
      </c>
      <c r="F276" s="922" t="n">
        <v>235.81</v>
      </c>
      <c r="G276" s="922" t="n">
        <v>235.81</v>
      </c>
    </row>
    <row r="277" customFormat="false" ht="15" hidden="false" customHeight="false" outlineLevel="0" collapsed="false">
      <c r="A277" s="398" t="n">
        <v>12565</v>
      </c>
      <c r="B277" s="399" t="s">
        <v>1579</v>
      </c>
      <c r="C277" s="919" t="s">
        <v>1298</v>
      </c>
      <c r="D277" s="920" t="n">
        <f aca="false">F277</f>
        <v>371.08</v>
      </c>
      <c r="F277" s="922" t="n">
        <v>371.08</v>
      </c>
      <c r="G277" s="922" t="n">
        <v>371.08</v>
      </c>
    </row>
    <row r="278" customFormat="false" ht="15" hidden="false" customHeight="false" outlineLevel="0" collapsed="false">
      <c r="A278" s="398" t="n">
        <v>12567</v>
      </c>
      <c r="B278" s="399" t="s">
        <v>1580</v>
      </c>
      <c r="C278" s="919" t="s">
        <v>1298</v>
      </c>
      <c r="D278" s="920" t="n">
        <f aca="false">F278</f>
        <v>482.86</v>
      </c>
      <c r="F278" s="922" t="n">
        <v>482.86</v>
      </c>
      <c r="G278" s="922" t="n">
        <v>482.86</v>
      </c>
    </row>
    <row r="279" customFormat="false" ht="15" hidden="false" customHeight="false" outlineLevel="0" collapsed="false">
      <c r="A279" s="398" t="n">
        <v>12568</v>
      </c>
      <c r="B279" s="399" t="s">
        <v>1581</v>
      </c>
      <c r="C279" s="919" t="s">
        <v>1298</v>
      </c>
      <c r="D279" s="920" t="n">
        <f aca="false">F279</f>
        <v>797.28</v>
      </c>
      <c r="F279" s="922" t="n">
        <v>797.28</v>
      </c>
      <c r="G279" s="922" t="n">
        <v>797.28</v>
      </c>
    </row>
    <row r="280" customFormat="false" ht="15" hidden="false" customHeight="false" outlineLevel="0" collapsed="false">
      <c r="A280" s="398" t="n">
        <v>11789</v>
      </c>
      <c r="B280" s="399" t="s">
        <v>1582</v>
      </c>
      <c r="C280" s="919" t="s">
        <v>1298</v>
      </c>
      <c r="D280" s="920" t="n">
        <f aca="false">F280</f>
        <v>0.69</v>
      </c>
      <c r="F280" s="922" t="n">
        <v>0.69</v>
      </c>
      <c r="G280" s="922" t="n">
        <v>0.69</v>
      </c>
    </row>
    <row r="281" customFormat="false" ht="15" hidden="false" customHeight="false" outlineLevel="0" collapsed="false">
      <c r="A281" s="398" t="n">
        <v>20975</v>
      </c>
      <c r="B281" s="399" t="s">
        <v>1583</v>
      </c>
      <c r="C281" s="919" t="s">
        <v>1298</v>
      </c>
      <c r="D281" s="920" t="n">
        <f aca="false">F281</f>
        <v>7</v>
      </c>
      <c r="F281" s="922" t="n">
        <v>7</v>
      </c>
      <c r="G281" s="922" t="n">
        <v>7</v>
      </c>
    </row>
    <row r="282" customFormat="false" ht="15" hidden="false" customHeight="false" outlineLevel="0" collapsed="false">
      <c r="A282" s="398" t="n">
        <v>20976</v>
      </c>
      <c r="B282" s="399" t="s">
        <v>1584</v>
      </c>
      <c r="C282" s="919" t="s">
        <v>1298</v>
      </c>
      <c r="D282" s="920" t="n">
        <f aca="false">F282</f>
        <v>10.58</v>
      </c>
      <c r="F282" s="922" t="n">
        <v>10.58</v>
      </c>
      <c r="G282" s="922" t="n">
        <v>10.58</v>
      </c>
    </row>
    <row r="283" customFormat="false" ht="15" hidden="false" customHeight="false" outlineLevel="0" collapsed="false">
      <c r="A283" s="398" t="n">
        <v>40340</v>
      </c>
      <c r="B283" s="399" t="s">
        <v>1585</v>
      </c>
      <c r="C283" s="919" t="s">
        <v>1298</v>
      </c>
      <c r="D283" s="920" t="n">
        <f aca="false">F283</f>
        <v>79.18</v>
      </c>
      <c r="F283" s="922" t="n">
        <v>79.18</v>
      </c>
      <c r="G283" s="922" t="n">
        <v>79.18</v>
      </c>
    </row>
    <row r="284" customFormat="false" ht="15" hidden="false" customHeight="false" outlineLevel="0" collapsed="false">
      <c r="A284" s="398" t="n">
        <v>40341</v>
      </c>
      <c r="B284" s="399" t="s">
        <v>1586</v>
      </c>
      <c r="C284" s="919" t="s">
        <v>1298</v>
      </c>
      <c r="D284" s="920" t="n">
        <f aca="false">F284</f>
        <v>93.76</v>
      </c>
      <c r="F284" s="922" t="n">
        <v>93.76</v>
      </c>
      <c r="G284" s="922" t="n">
        <v>93.76</v>
      </c>
    </row>
    <row r="285" customFormat="false" ht="15" hidden="false" customHeight="false" outlineLevel="0" collapsed="false">
      <c r="A285" s="398" t="n">
        <v>40342</v>
      </c>
      <c r="B285" s="399" t="s">
        <v>1587</v>
      </c>
      <c r="C285" s="919" t="s">
        <v>1298</v>
      </c>
      <c r="D285" s="920" t="n">
        <f aca="false">F285</f>
        <v>118.86</v>
      </c>
      <c r="F285" s="922" t="n">
        <v>118.86</v>
      </c>
      <c r="G285" s="922" t="n">
        <v>118.86</v>
      </c>
    </row>
    <row r="286" customFormat="false" ht="15" hidden="false" customHeight="false" outlineLevel="0" collapsed="false">
      <c r="A286" s="398" t="n">
        <v>40343</v>
      </c>
      <c r="B286" s="399" t="s">
        <v>1588</v>
      </c>
      <c r="C286" s="919" t="s">
        <v>1298</v>
      </c>
      <c r="D286" s="920" t="n">
        <f aca="false">F286</f>
        <v>145.82</v>
      </c>
      <c r="F286" s="922" t="n">
        <v>145.82</v>
      </c>
      <c r="G286" s="922" t="n">
        <v>145.82</v>
      </c>
    </row>
    <row r="287" customFormat="false" ht="15" hidden="false" customHeight="false" outlineLevel="0" collapsed="false">
      <c r="A287" s="398" t="n">
        <v>40344</v>
      </c>
      <c r="B287" s="399" t="s">
        <v>1589</v>
      </c>
      <c r="C287" s="919" t="s">
        <v>1298</v>
      </c>
      <c r="D287" s="920" t="n">
        <f aca="false">F287</f>
        <v>154.18</v>
      </c>
      <c r="F287" s="922" t="n">
        <v>154.18</v>
      </c>
      <c r="G287" s="922" t="n">
        <v>154.18</v>
      </c>
    </row>
    <row r="288" customFormat="false" ht="15" hidden="false" customHeight="false" outlineLevel="0" collapsed="false">
      <c r="A288" s="398" t="n">
        <v>40345</v>
      </c>
      <c r="B288" s="399" t="s">
        <v>1590</v>
      </c>
      <c r="C288" s="919" t="s">
        <v>1298</v>
      </c>
      <c r="D288" s="920" t="n">
        <f aca="false">F288</f>
        <v>192.5</v>
      </c>
      <c r="F288" s="920" t="n">
        <v>192.5</v>
      </c>
      <c r="G288" s="920" t="n">
        <v>192.5</v>
      </c>
    </row>
    <row r="289" customFormat="false" ht="15" hidden="false" customHeight="false" outlineLevel="0" collapsed="false">
      <c r="A289" s="398" t="n">
        <v>40346</v>
      </c>
      <c r="B289" s="399" t="s">
        <v>1591</v>
      </c>
      <c r="C289" s="919" t="s">
        <v>1298</v>
      </c>
      <c r="D289" s="920" t="n">
        <f aca="false">F289</f>
        <v>181.09</v>
      </c>
      <c r="F289" s="922" t="n">
        <v>181.09</v>
      </c>
      <c r="G289" s="922" t="n">
        <v>181.09</v>
      </c>
    </row>
    <row r="290" customFormat="false" ht="15" hidden="false" customHeight="false" outlineLevel="0" collapsed="false">
      <c r="A290" s="398" t="n">
        <v>40347</v>
      </c>
      <c r="B290" s="399" t="s">
        <v>1592</v>
      </c>
      <c r="C290" s="919" t="s">
        <v>1298</v>
      </c>
      <c r="D290" s="920" t="n">
        <f aca="false">F290</f>
        <v>223.91</v>
      </c>
      <c r="F290" s="922" t="n">
        <v>223.91</v>
      </c>
      <c r="G290" s="922" t="n">
        <v>223.91</v>
      </c>
    </row>
    <row r="291" customFormat="false" ht="15" hidden="false" customHeight="false" outlineLevel="0" collapsed="false">
      <c r="A291" s="398" t="n">
        <v>38840</v>
      </c>
      <c r="B291" s="399" t="s">
        <v>1593</v>
      </c>
      <c r="C291" s="919" t="s">
        <v>1298</v>
      </c>
      <c r="D291" s="920" t="n">
        <f aca="false">F291</f>
        <v>1.9</v>
      </c>
      <c r="F291" s="922" t="n">
        <v>1.9</v>
      </c>
      <c r="G291" s="922" t="n">
        <v>1.9</v>
      </c>
    </row>
    <row r="292" customFormat="false" ht="15" hidden="false" customHeight="false" outlineLevel="0" collapsed="false">
      <c r="A292" s="398" t="n">
        <v>38841</v>
      </c>
      <c r="B292" s="399" t="s">
        <v>1594</v>
      </c>
      <c r="C292" s="919" t="s">
        <v>1298</v>
      </c>
      <c r="D292" s="920" t="n">
        <f aca="false">F292</f>
        <v>2.1</v>
      </c>
      <c r="F292" s="920" t="n">
        <v>2.1</v>
      </c>
      <c r="G292" s="920" t="n">
        <v>2.1</v>
      </c>
    </row>
    <row r="293" customFormat="false" ht="15" hidden="false" customHeight="false" outlineLevel="0" collapsed="false">
      <c r="A293" s="398" t="n">
        <v>38842</v>
      </c>
      <c r="B293" s="399" t="s">
        <v>1595</v>
      </c>
      <c r="C293" s="919" t="s">
        <v>1298</v>
      </c>
      <c r="D293" s="920" t="n">
        <f aca="false">F293</f>
        <v>4.16</v>
      </c>
      <c r="F293" s="922" t="n">
        <v>4.16</v>
      </c>
      <c r="G293" s="922" t="n">
        <v>4.16</v>
      </c>
    </row>
    <row r="294" customFormat="false" ht="15" hidden="false" customHeight="false" outlineLevel="0" collapsed="false">
      <c r="A294" s="398" t="n">
        <v>38843</v>
      </c>
      <c r="B294" s="399" t="s">
        <v>1596</v>
      </c>
      <c r="C294" s="919" t="s">
        <v>1298</v>
      </c>
      <c r="D294" s="920" t="n">
        <f aca="false">F294</f>
        <v>6.5</v>
      </c>
      <c r="F294" s="920" t="n">
        <v>6.5</v>
      </c>
      <c r="G294" s="920" t="n">
        <v>6.5</v>
      </c>
    </row>
    <row r="295" customFormat="false" ht="30" hidden="false" customHeight="false" outlineLevel="0" collapsed="false">
      <c r="A295" s="398" t="n">
        <v>13761</v>
      </c>
      <c r="B295" s="399" t="s">
        <v>1597</v>
      </c>
      <c r="C295" s="919" t="s">
        <v>1298</v>
      </c>
      <c r="D295" s="920" t="n">
        <f aca="false">F295</f>
        <v>3915.2</v>
      </c>
      <c r="F295" s="920" t="n">
        <v>3915.2</v>
      </c>
      <c r="G295" s="920" t="n">
        <v>3915.2</v>
      </c>
    </row>
    <row r="296" customFormat="false" ht="30" hidden="false" customHeight="false" outlineLevel="0" collapsed="false">
      <c r="A296" s="398" t="n">
        <v>12888</v>
      </c>
      <c r="B296" s="399" t="s">
        <v>1598</v>
      </c>
      <c r="C296" s="919" t="s">
        <v>1599</v>
      </c>
      <c r="D296" s="920" t="n">
        <f aca="false">F296</f>
        <v>133.85</v>
      </c>
      <c r="F296" s="920" t="n">
        <v>133.85</v>
      </c>
      <c r="G296" s="920" t="n">
        <v>133.85</v>
      </c>
    </row>
    <row r="297" customFormat="false" ht="15" hidden="false" customHeight="false" outlineLevel="0" collapsed="false">
      <c r="A297" s="398" t="n">
        <v>12889</v>
      </c>
      <c r="B297" s="399" t="s">
        <v>1600</v>
      </c>
      <c r="C297" s="919" t="s">
        <v>1599</v>
      </c>
      <c r="D297" s="920" t="n">
        <f aca="false">F297</f>
        <v>87.41</v>
      </c>
      <c r="F297" s="920" t="n">
        <v>87.41</v>
      </c>
      <c r="G297" s="920" t="n">
        <v>87.41</v>
      </c>
    </row>
    <row r="298" customFormat="false" ht="30" hidden="false" customHeight="false" outlineLevel="0" collapsed="false">
      <c r="A298" s="398" t="n">
        <v>4814</v>
      </c>
      <c r="B298" s="399" t="s">
        <v>1601</v>
      </c>
      <c r="C298" s="919" t="s">
        <v>1298</v>
      </c>
      <c r="D298" s="920" t="n">
        <f aca="false">F298</f>
        <v>121.82</v>
      </c>
      <c r="F298" s="920" t="n">
        <v>121.82</v>
      </c>
      <c r="G298" s="920" t="n">
        <v>121.82</v>
      </c>
    </row>
    <row r="299" customFormat="false" ht="15" hidden="false" customHeight="false" outlineLevel="0" collapsed="false">
      <c r="A299" s="398" t="n">
        <v>25967</v>
      </c>
      <c r="B299" s="399" t="s">
        <v>1602</v>
      </c>
      <c r="C299" s="919" t="s">
        <v>1298</v>
      </c>
      <c r="D299" s="920" t="n">
        <f aca="false">F299</f>
        <v>1814.54</v>
      </c>
      <c r="F299" s="920" t="n">
        <v>1814.54</v>
      </c>
      <c r="G299" s="920" t="n">
        <v>1814.54</v>
      </c>
    </row>
    <row r="300" customFormat="false" ht="15" hidden="false" customHeight="false" outlineLevel="0" collapsed="false">
      <c r="A300" s="398" t="n">
        <v>6122</v>
      </c>
      <c r="B300" s="399" t="s">
        <v>1603</v>
      </c>
      <c r="C300" s="919" t="s">
        <v>1309</v>
      </c>
      <c r="D300" s="920" t="n">
        <f aca="false">F300</f>
        <v>14.3</v>
      </c>
      <c r="F300" s="920" t="n">
        <v>14.3</v>
      </c>
      <c r="G300" s="920" t="n">
        <v>14.3</v>
      </c>
    </row>
    <row r="301" customFormat="false" ht="15" hidden="false" customHeight="false" outlineLevel="0" collapsed="false">
      <c r="A301" s="398" t="n">
        <v>40810</v>
      </c>
      <c r="B301" s="399" t="s">
        <v>1604</v>
      </c>
      <c r="C301" s="919" t="s">
        <v>1505</v>
      </c>
      <c r="D301" s="920" t="n">
        <f aca="false">F301</f>
        <v>2537.58</v>
      </c>
      <c r="F301" s="920" t="n">
        <v>2537.58</v>
      </c>
      <c r="G301" s="920" t="n">
        <v>2537.58</v>
      </c>
    </row>
    <row r="302" customFormat="false" ht="15" hidden="false" customHeight="false" outlineLevel="0" collapsed="false">
      <c r="A302" s="398" t="n">
        <v>21100</v>
      </c>
      <c r="B302" s="399" t="s">
        <v>1605</v>
      </c>
      <c r="C302" s="919" t="s">
        <v>1298</v>
      </c>
      <c r="D302" s="920" t="n">
        <f aca="false">F302</f>
        <v>2475.87</v>
      </c>
      <c r="F302" s="920" t="n">
        <v>2475.87</v>
      </c>
      <c r="G302" s="920" t="n">
        <v>2475.87</v>
      </c>
    </row>
    <row r="303" customFormat="false" ht="30" hidden="false" customHeight="false" outlineLevel="0" collapsed="false">
      <c r="A303" s="398" t="n">
        <v>11816</v>
      </c>
      <c r="B303" s="399" t="s">
        <v>1606</v>
      </c>
      <c r="C303" s="919" t="s">
        <v>1298</v>
      </c>
      <c r="D303" s="920" t="n">
        <f aca="false">F303</f>
        <v>2640</v>
      </c>
      <c r="F303" s="920" t="n">
        <v>2640</v>
      </c>
      <c r="G303" s="920" t="n">
        <v>2640</v>
      </c>
    </row>
    <row r="304" customFormat="false" ht="30" hidden="false" customHeight="false" outlineLevel="0" collapsed="false">
      <c r="A304" s="398" t="n">
        <v>11814</v>
      </c>
      <c r="B304" s="399" t="s">
        <v>1607</v>
      </c>
      <c r="C304" s="919" t="s">
        <v>1298</v>
      </c>
      <c r="D304" s="920" t="n">
        <f aca="false">F304</f>
        <v>5746.61</v>
      </c>
      <c r="F304" s="920" t="n">
        <v>5746.61</v>
      </c>
      <c r="G304" s="920" t="n">
        <v>5746.61</v>
      </c>
    </row>
    <row r="305" customFormat="false" ht="30" hidden="false" customHeight="false" outlineLevel="0" collapsed="false">
      <c r="A305" s="398" t="n">
        <v>14186</v>
      </c>
      <c r="B305" s="399" t="s">
        <v>1608</v>
      </c>
      <c r="C305" s="919" t="s">
        <v>1298</v>
      </c>
      <c r="D305" s="920" t="n">
        <f aca="false">F305</f>
        <v>7215.65</v>
      </c>
      <c r="F305" s="920" t="n">
        <v>7215.65</v>
      </c>
      <c r="G305" s="920" t="n">
        <v>7215.65</v>
      </c>
    </row>
    <row r="306" customFormat="false" ht="30" hidden="false" customHeight="false" outlineLevel="0" collapsed="false">
      <c r="A306" s="398" t="n">
        <v>14185</v>
      </c>
      <c r="B306" s="399" t="s">
        <v>1609</v>
      </c>
      <c r="C306" s="919" t="s">
        <v>1298</v>
      </c>
      <c r="D306" s="920" t="n">
        <f aca="false">F306</f>
        <v>9347.08</v>
      </c>
      <c r="F306" s="920" t="n">
        <v>9347.08</v>
      </c>
      <c r="G306" s="920" t="n">
        <v>9347.08</v>
      </c>
    </row>
    <row r="307" customFormat="false" ht="30" hidden="false" customHeight="false" outlineLevel="0" collapsed="false">
      <c r="A307" s="398" t="n">
        <v>11811</v>
      </c>
      <c r="B307" s="399" t="s">
        <v>1610</v>
      </c>
      <c r="C307" s="919" t="s">
        <v>1298</v>
      </c>
      <c r="D307" s="920" t="n">
        <f aca="false">F307</f>
        <v>3573.97</v>
      </c>
      <c r="F307" s="920" t="n">
        <v>3573.97</v>
      </c>
      <c r="G307" s="920" t="n">
        <v>3573.97</v>
      </c>
    </row>
    <row r="308" customFormat="false" ht="15" hidden="false" customHeight="false" outlineLevel="0" collapsed="false">
      <c r="A308" s="398" t="n">
        <v>26038</v>
      </c>
      <c r="B308" s="399" t="s">
        <v>1611</v>
      </c>
      <c r="C308" s="919" t="s">
        <v>1298</v>
      </c>
      <c r="D308" s="920" t="n">
        <f aca="false">F308</f>
        <v>202992.51</v>
      </c>
      <c r="F308" s="920" t="n">
        <v>202992.51</v>
      </c>
      <c r="G308" s="920" t="n">
        <v>202992.51</v>
      </c>
    </row>
    <row r="309" customFormat="false" ht="15" hidden="false" customHeight="false" outlineLevel="0" collapsed="false">
      <c r="A309" s="398" t="n">
        <v>34482</v>
      </c>
      <c r="B309" s="399" t="s">
        <v>1612</v>
      </c>
      <c r="C309" s="919" t="s">
        <v>1298</v>
      </c>
      <c r="D309" s="920" t="n">
        <f aca="false">F309</f>
        <v>4913.59</v>
      </c>
      <c r="F309" s="920" t="n">
        <v>4913.59</v>
      </c>
      <c r="G309" s="920" t="n">
        <v>4913.59</v>
      </c>
    </row>
    <row r="310" customFormat="false" ht="15" hidden="false" customHeight="false" outlineLevel="0" collapsed="false">
      <c r="A310" s="398" t="n">
        <v>34469</v>
      </c>
      <c r="B310" s="399" t="s">
        <v>1613</v>
      </c>
      <c r="C310" s="919" t="s">
        <v>1298</v>
      </c>
      <c r="D310" s="920" t="n">
        <f aca="false">F310</f>
        <v>7600.71</v>
      </c>
      <c r="F310" s="920" t="n">
        <v>7600.71</v>
      </c>
      <c r="G310" s="920" t="n">
        <v>7600.71</v>
      </c>
    </row>
    <row r="311" customFormat="false" ht="15" hidden="false" customHeight="false" outlineLevel="0" collapsed="false">
      <c r="A311" s="398" t="n">
        <v>34472</v>
      </c>
      <c r="B311" s="399" t="s">
        <v>1614</v>
      </c>
      <c r="C311" s="919" t="s">
        <v>1298</v>
      </c>
      <c r="D311" s="920" t="n">
        <f aca="false">F311</f>
        <v>2338.5</v>
      </c>
      <c r="F311" s="920" t="n">
        <v>2338.5</v>
      </c>
      <c r="G311" s="920" t="n">
        <v>2338.5</v>
      </c>
    </row>
    <row r="312" customFormat="false" ht="15" hidden="false" customHeight="false" outlineLevel="0" collapsed="false">
      <c r="A312" s="398" t="n">
        <v>34476</v>
      </c>
      <c r="B312" s="399" t="s">
        <v>1615</v>
      </c>
      <c r="C312" s="919" t="s">
        <v>1298</v>
      </c>
      <c r="D312" s="920" t="n">
        <f aca="false">F312</f>
        <v>3964.09</v>
      </c>
      <c r="F312" s="920" t="n">
        <v>3964.09</v>
      </c>
      <c r="G312" s="920" t="n">
        <v>3964.09</v>
      </c>
    </row>
    <row r="313" customFormat="false" ht="15" hidden="false" customHeight="false" outlineLevel="0" collapsed="false">
      <c r="A313" s="398" t="n">
        <v>34477</v>
      </c>
      <c r="B313" s="399" t="s">
        <v>1616</v>
      </c>
      <c r="C313" s="919" t="s">
        <v>1298</v>
      </c>
      <c r="D313" s="920" t="n">
        <f aca="false">F313</f>
        <v>5261.11</v>
      </c>
      <c r="F313" s="920" t="n">
        <v>5261.11</v>
      </c>
      <c r="G313" s="920" t="n">
        <v>5261.11</v>
      </c>
    </row>
    <row r="314" customFormat="false" ht="30" hidden="false" customHeight="false" outlineLevel="0" collapsed="false">
      <c r="A314" s="398" t="n">
        <v>42425</v>
      </c>
      <c r="B314" s="399" t="s">
        <v>1617</v>
      </c>
      <c r="C314" s="919" t="s">
        <v>1298</v>
      </c>
      <c r="D314" s="920" t="n">
        <f aca="false">F314</f>
        <v>1832.22</v>
      </c>
      <c r="F314" s="920" t="n">
        <v>1832.22</v>
      </c>
      <c r="G314" s="920" t="n">
        <v>1832.22</v>
      </c>
    </row>
    <row r="315" customFormat="false" ht="30" hidden="false" customHeight="false" outlineLevel="0" collapsed="false">
      <c r="A315" s="398" t="n">
        <v>42422</v>
      </c>
      <c r="B315" s="399" t="s">
        <v>1618</v>
      </c>
      <c r="C315" s="919" t="s">
        <v>1298</v>
      </c>
      <c r="D315" s="920" t="n">
        <f aca="false">F315</f>
        <v>2720</v>
      </c>
      <c r="F315" s="920" t="n">
        <v>2720</v>
      </c>
      <c r="G315" s="920" t="n">
        <v>2720</v>
      </c>
    </row>
    <row r="316" customFormat="false" ht="30" hidden="false" customHeight="false" outlineLevel="0" collapsed="false">
      <c r="A316" s="398" t="n">
        <v>42424</v>
      </c>
      <c r="B316" s="399" t="s">
        <v>1619</v>
      </c>
      <c r="C316" s="919" t="s">
        <v>1298</v>
      </c>
      <c r="D316" s="920" t="n">
        <f aca="false">F316</f>
        <v>1636.33</v>
      </c>
      <c r="F316" s="920" t="n">
        <v>1636.33</v>
      </c>
      <c r="G316" s="920" t="n">
        <v>1636.33</v>
      </c>
    </row>
    <row r="317" customFormat="false" ht="30" hidden="false" customHeight="false" outlineLevel="0" collapsed="false">
      <c r="A317" s="398" t="n">
        <v>42416</v>
      </c>
      <c r="B317" s="399" t="s">
        <v>1620</v>
      </c>
      <c r="C317" s="919" t="s">
        <v>1298</v>
      </c>
      <c r="D317" s="920" t="n">
        <f aca="false">F317</f>
        <v>7054.06</v>
      </c>
      <c r="F317" s="920" t="n">
        <v>7054.06</v>
      </c>
      <c r="G317" s="920" t="n">
        <v>7054.06</v>
      </c>
    </row>
    <row r="318" customFormat="false" ht="30" hidden="false" customHeight="false" outlineLevel="0" collapsed="false">
      <c r="A318" s="398" t="n">
        <v>42417</v>
      </c>
      <c r="B318" s="399" t="s">
        <v>1621</v>
      </c>
      <c r="C318" s="919" t="s">
        <v>1298</v>
      </c>
      <c r="D318" s="920" t="n">
        <f aca="false">F318</f>
        <v>7908.18</v>
      </c>
      <c r="F318" s="920" t="n">
        <v>7908.18</v>
      </c>
      <c r="G318" s="920" t="n">
        <v>7908.18</v>
      </c>
    </row>
    <row r="319" customFormat="false" ht="30" hidden="false" customHeight="false" outlineLevel="0" collapsed="false">
      <c r="A319" s="398" t="n">
        <v>42419</v>
      </c>
      <c r="B319" s="399" t="s">
        <v>1622</v>
      </c>
      <c r="C319" s="919" t="s">
        <v>1298</v>
      </c>
      <c r="D319" s="920" t="n">
        <f aca="false">F319</f>
        <v>8934.56</v>
      </c>
      <c r="F319" s="920" t="n">
        <v>8934.56</v>
      </c>
      <c r="G319" s="920" t="n">
        <v>8934.56</v>
      </c>
    </row>
    <row r="320" customFormat="false" ht="30" hidden="false" customHeight="false" outlineLevel="0" collapsed="false">
      <c r="A320" s="398" t="n">
        <v>42420</v>
      </c>
      <c r="B320" s="399" t="s">
        <v>1623</v>
      </c>
      <c r="C320" s="919" t="s">
        <v>1298</v>
      </c>
      <c r="D320" s="920" t="n">
        <f aca="false">F320</f>
        <v>12279.89</v>
      </c>
      <c r="F320" s="920" t="n">
        <v>12279.89</v>
      </c>
      <c r="G320" s="920" t="n">
        <v>12279.89</v>
      </c>
    </row>
    <row r="321" customFormat="false" ht="30" hidden="false" customHeight="false" outlineLevel="0" collapsed="false">
      <c r="A321" s="398" t="n">
        <v>42421</v>
      </c>
      <c r="B321" s="399" t="s">
        <v>1624</v>
      </c>
      <c r="C321" s="919" t="s">
        <v>1298</v>
      </c>
      <c r="D321" s="920" t="n">
        <f aca="false">F321</f>
        <v>14898.67</v>
      </c>
      <c r="F321" s="920" t="n">
        <v>14898.67</v>
      </c>
      <c r="G321" s="920" t="n">
        <v>14898.67</v>
      </c>
    </row>
    <row r="322" customFormat="false" ht="30" hidden="false" customHeight="false" outlineLevel="0" collapsed="false">
      <c r="A322" s="398" t="n">
        <v>39556</v>
      </c>
      <c r="B322" s="399" t="s">
        <v>1625</v>
      </c>
      <c r="C322" s="919" t="s">
        <v>1298</v>
      </c>
      <c r="D322" s="920" t="n">
        <f aca="false">F322</f>
        <v>5173.97</v>
      </c>
      <c r="F322" s="920" t="n">
        <v>5173.97</v>
      </c>
      <c r="G322" s="920" t="n">
        <v>5173.97</v>
      </c>
    </row>
    <row r="323" customFormat="false" ht="30" hidden="false" customHeight="false" outlineLevel="0" collapsed="false">
      <c r="A323" s="398" t="n">
        <v>39557</v>
      </c>
      <c r="B323" s="399" t="s">
        <v>1626</v>
      </c>
      <c r="C323" s="919" t="s">
        <v>1298</v>
      </c>
      <c r="D323" s="920" t="n">
        <f aca="false">F323</f>
        <v>5571.24</v>
      </c>
      <c r="F323" s="920" t="n">
        <v>5571.24</v>
      </c>
      <c r="G323" s="920" t="n">
        <v>5571.24</v>
      </c>
    </row>
    <row r="324" customFormat="false" ht="30" hidden="false" customHeight="false" outlineLevel="0" collapsed="false">
      <c r="A324" s="398" t="n">
        <v>39558</v>
      </c>
      <c r="B324" s="399" t="s">
        <v>1627</v>
      </c>
      <c r="C324" s="919" t="s">
        <v>1298</v>
      </c>
      <c r="D324" s="920" t="n">
        <f aca="false">F324</f>
        <v>5713.84</v>
      </c>
      <c r="F324" s="920" t="n">
        <v>5713.84</v>
      </c>
      <c r="G324" s="920" t="n">
        <v>5713.84</v>
      </c>
    </row>
    <row r="325" customFormat="false" ht="30" hidden="false" customHeight="false" outlineLevel="0" collapsed="false">
      <c r="A325" s="398" t="n">
        <v>39559</v>
      </c>
      <c r="B325" s="399" t="s">
        <v>1628</v>
      </c>
      <c r="C325" s="919" t="s">
        <v>1298</v>
      </c>
      <c r="D325" s="920" t="n">
        <f aca="false">F325</f>
        <v>8233.22</v>
      </c>
      <c r="F325" s="920" t="n">
        <v>8233.22</v>
      </c>
      <c r="G325" s="920" t="n">
        <v>8233.22</v>
      </c>
    </row>
    <row r="326" customFormat="false" ht="30" hidden="false" customHeight="false" outlineLevel="0" collapsed="false">
      <c r="A326" s="398" t="n">
        <v>39560</v>
      </c>
      <c r="B326" s="399" t="s">
        <v>1629</v>
      </c>
      <c r="C326" s="919" t="s">
        <v>1298</v>
      </c>
      <c r="D326" s="920" t="n">
        <f aca="false">F326</f>
        <v>9525.03</v>
      </c>
      <c r="F326" s="920" t="n">
        <v>9525.03</v>
      </c>
      <c r="G326" s="920" t="n">
        <v>9525.03</v>
      </c>
    </row>
    <row r="327" customFormat="false" ht="30" hidden="false" customHeight="false" outlineLevel="0" collapsed="false">
      <c r="A327" s="398" t="n">
        <v>39561</v>
      </c>
      <c r="B327" s="399" t="s">
        <v>1630</v>
      </c>
      <c r="C327" s="919" t="s">
        <v>1298</v>
      </c>
      <c r="D327" s="920" t="n">
        <f aca="false">F327</f>
        <v>9964.4</v>
      </c>
      <c r="F327" s="920" t="n">
        <v>9964.4</v>
      </c>
      <c r="G327" s="920" t="n">
        <v>9964.4</v>
      </c>
    </row>
    <row r="328" customFormat="false" ht="30" hidden="false" customHeight="false" outlineLevel="0" collapsed="false">
      <c r="A328" s="398" t="n">
        <v>39555</v>
      </c>
      <c r="B328" s="399" t="s">
        <v>1631</v>
      </c>
      <c r="C328" s="919" t="s">
        <v>1298</v>
      </c>
      <c r="D328" s="920" t="n">
        <f aca="false">F328</f>
        <v>1590.68</v>
      </c>
      <c r="F328" s="920" t="n">
        <v>1590.68</v>
      </c>
      <c r="G328" s="920" t="n">
        <v>1590.68</v>
      </c>
    </row>
    <row r="329" customFormat="false" ht="30" hidden="false" customHeight="false" outlineLevel="0" collapsed="false">
      <c r="A329" s="398" t="n">
        <v>39548</v>
      </c>
      <c r="B329" s="399" t="s">
        <v>1632</v>
      </c>
      <c r="C329" s="919" t="s">
        <v>1298</v>
      </c>
      <c r="D329" s="920" t="n">
        <f aca="false">F329</f>
        <v>2359.47</v>
      </c>
      <c r="F329" s="920" t="n">
        <v>2359.47</v>
      </c>
      <c r="G329" s="920" t="n">
        <v>2359.47</v>
      </c>
    </row>
    <row r="330" customFormat="false" ht="30" hidden="false" customHeight="false" outlineLevel="0" collapsed="false">
      <c r="A330" s="398" t="n">
        <v>39554</v>
      </c>
      <c r="B330" s="399" t="s">
        <v>1633</v>
      </c>
      <c r="C330" s="919" t="s">
        <v>1298</v>
      </c>
      <c r="D330" s="920" t="n">
        <f aca="false">F330</f>
        <v>3120.05</v>
      </c>
      <c r="F330" s="920" t="n">
        <v>3120.05</v>
      </c>
      <c r="G330" s="920" t="n">
        <v>3120.05</v>
      </c>
    </row>
    <row r="331" customFormat="false" ht="30" hidden="false" customHeight="false" outlineLevel="0" collapsed="false">
      <c r="A331" s="398" t="n">
        <v>39550</v>
      </c>
      <c r="B331" s="399" t="s">
        <v>1634</v>
      </c>
      <c r="C331" s="919" t="s">
        <v>1298</v>
      </c>
      <c r="D331" s="920" t="n">
        <f aca="false">F331</f>
        <v>1312.07</v>
      </c>
      <c r="F331" s="920" t="n">
        <v>1312.07</v>
      </c>
      <c r="G331" s="920" t="n">
        <v>1312.07</v>
      </c>
    </row>
    <row r="332" customFormat="false" ht="30" hidden="false" customHeight="false" outlineLevel="0" collapsed="false">
      <c r="A332" s="398" t="n">
        <v>39551</v>
      </c>
      <c r="B332" s="399" t="s">
        <v>1635</v>
      </c>
      <c r="C332" s="919" t="s">
        <v>1298</v>
      </c>
      <c r="D332" s="920" t="n">
        <f aca="false">F332</f>
        <v>1387.08</v>
      </c>
      <c r="F332" s="922" t="n">
        <v>1387.08</v>
      </c>
      <c r="G332" s="922" t="n">
        <v>1387.08</v>
      </c>
    </row>
    <row r="333" customFormat="false" ht="15" hidden="false" customHeight="false" outlineLevel="0" collapsed="false">
      <c r="A333" s="398" t="n">
        <v>39580</v>
      </c>
      <c r="B333" s="399" t="s">
        <v>1636</v>
      </c>
      <c r="C333" s="919" t="s">
        <v>1298</v>
      </c>
      <c r="D333" s="920" t="n">
        <f aca="false">F333</f>
        <v>59258.51</v>
      </c>
      <c r="F333" s="922" t="n">
        <v>59258.51</v>
      </c>
      <c r="G333" s="922" t="n">
        <v>59258.51</v>
      </c>
    </row>
    <row r="334" customFormat="false" ht="15" hidden="false" customHeight="false" outlineLevel="0" collapsed="false">
      <c r="A334" s="398" t="n">
        <v>39577</v>
      </c>
      <c r="B334" s="399" t="s">
        <v>1637</v>
      </c>
      <c r="C334" s="919" t="s">
        <v>1298</v>
      </c>
      <c r="D334" s="920" t="n">
        <f aca="false">F334</f>
        <v>29791.77</v>
      </c>
      <c r="F334" s="922" t="n">
        <v>29791.77</v>
      </c>
      <c r="G334" s="922" t="n">
        <v>29791.77</v>
      </c>
    </row>
    <row r="335" customFormat="false" ht="15" hidden="false" customHeight="false" outlineLevel="0" collapsed="false">
      <c r="A335" s="398" t="n">
        <v>39578</v>
      </c>
      <c r="B335" s="399" t="s">
        <v>1638</v>
      </c>
      <c r="C335" s="919" t="s">
        <v>1298</v>
      </c>
      <c r="D335" s="920" t="n">
        <f aca="false">F335</f>
        <v>36021.24</v>
      </c>
      <c r="F335" s="922" t="n">
        <v>36021.24</v>
      </c>
      <c r="G335" s="922" t="n">
        <v>36021.24</v>
      </c>
    </row>
    <row r="336" customFormat="false" ht="15" hidden="false" customHeight="false" outlineLevel="0" collapsed="false">
      <c r="A336" s="398" t="n">
        <v>39579</v>
      </c>
      <c r="B336" s="399" t="s">
        <v>1639</v>
      </c>
      <c r="C336" s="919" t="s">
        <v>1298</v>
      </c>
      <c r="D336" s="920" t="n">
        <f aca="false">F336</f>
        <v>34825.42</v>
      </c>
      <c r="F336" s="922" t="n">
        <v>34825.42</v>
      </c>
      <c r="G336" s="922" t="n">
        <v>34825.42</v>
      </c>
    </row>
    <row r="337" customFormat="false" ht="30" hidden="false" customHeight="false" outlineLevel="0" collapsed="false">
      <c r="A337" s="398" t="n">
        <v>39826</v>
      </c>
      <c r="B337" s="399" t="s">
        <v>1640</v>
      </c>
      <c r="C337" s="919" t="s">
        <v>1298</v>
      </c>
      <c r="D337" s="920" t="n">
        <f aca="false">F337</f>
        <v>4277.19</v>
      </c>
      <c r="F337" s="922" t="n">
        <v>4277.19</v>
      </c>
      <c r="G337" s="922" t="n">
        <v>4277.19</v>
      </c>
    </row>
    <row r="338" customFormat="false" ht="15" hidden="false" customHeight="false" outlineLevel="0" collapsed="false">
      <c r="A338" s="398" t="n">
        <v>10700</v>
      </c>
      <c r="B338" s="399" t="s">
        <v>1641</v>
      </c>
      <c r="C338" s="919" t="s">
        <v>1298</v>
      </c>
      <c r="D338" s="920" t="n">
        <f aca="false">F338</f>
        <v>12129.52</v>
      </c>
      <c r="F338" s="922" t="n">
        <v>12129.52</v>
      </c>
      <c r="G338" s="922" t="n">
        <v>12129.52</v>
      </c>
    </row>
    <row r="339" customFormat="false" ht="15" hidden="false" customHeight="false" outlineLevel="0" collapsed="false">
      <c r="A339" s="398" t="n">
        <v>346</v>
      </c>
      <c r="B339" s="399" t="s">
        <v>1642</v>
      </c>
      <c r="C339" s="919" t="s">
        <v>1296</v>
      </c>
      <c r="D339" s="920" t="n">
        <f aca="false">F339</f>
        <v>12.52</v>
      </c>
      <c r="F339" s="922" t="n">
        <v>12.52</v>
      </c>
      <c r="G339" s="922" t="n">
        <v>12.52</v>
      </c>
    </row>
    <row r="340" customFormat="false" ht="15" hidden="false" customHeight="false" outlineLevel="0" collapsed="false">
      <c r="A340" s="398" t="n">
        <v>3312</v>
      </c>
      <c r="B340" s="399" t="s">
        <v>1643</v>
      </c>
      <c r="C340" s="919" t="s">
        <v>1296</v>
      </c>
      <c r="D340" s="920" t="n">
        <f aca="false">F340</f>
        <v>21.12</v>
      </c>
      <c r="F340" s="922" t="n">
        <v>21.12</v>
      </c>
      <c r="G340" s="922" t="n">
        <v>21.12</v>
      </c>
    </row>
    <row r="341" customFormat="false" ht="15" hidden="false" customHeight="false" outlineLevel="0" collapsed="false">
      <c r="A341" s="398" t="n">
        <v>339</v>
      </c>
      <c r="B341" s="399" t="s">
        <v>1644</v>
      </c>
      <c r="C341" s="919" t="s">
        <v>1324</v>
      </c>
      <c r="D341" s="920" t="n">
        <f aca="false">F341</f>
        <v>0.6</v>
      </c>
      <c r="F341" s="922" t="n">
        <v>0.6</v>
      </c>
      <c r="G341" s="922" t="n">
        <v>0.6</v>
      </c>
    </row>
    <row r="342" customFormat="false" ht="15" hidden="false" customHeight="false" outlineLevel="0" collapsed="false">
      <c r="A342" s="398" t="n">
        <v>340</v>
      </c>
      <c r="B342" s="399" t="s">
        <v>1645</v>
      </c>
      <c r="C342" s="919" t="s">
        <v>1324</v>
      </c>
      <c r="D342" s="920" t="n">
        <f aca="false">F342</f>
        <v>0.83</v>
      </c>
      <c r="F342" s="922" t="n">
        <v>0.83</v>
      </c>
      <c r="G342" s="922" t="n">
        <v>0.83</v>
      </c>
    </row>
    <row r="343" customFormat="false" ht="15" hidden="false" customHeight="false" outlineLevel="0" collapsed="false">
      <c r="A343" s="398" t="n">
        <v>338</v>
      </c>
      <c r="B343" s="399" t="s">
        <v>1646</v>
      </c>
      <c r="C343" s="919" t="s">
        <v>1296</v>
      </c>
      <c r="D343" s="920" t="n">
        <f aca="false">F343</f>
        <v>15.76</v>
      </c>
      <c r="F343" s="922" t="n">
        <v>15.76</v>
      </c>
      <c r="G343" s="922" t="n">
        <v>15.76</v>
      </c>
    </row>
    <row r="344" customFormat="false" ht="15" hidden="false" customHeight="false" outlineLevel="0" collapsed="false">
      <c r="A344" s="398" t="n">
        <v>334</v>
      </c>
      <c r="B344" s="399" t="s">
        <v>1647</v>
      </c>
      <c r="C344" s="919" t="s">
        <v>1296</v>
      </c>
      <c r="D344" s="920" t="n">
        <f aca="false">F344</f>
        <v>11.32</v>
      </c>
      <c r="F344" s="922" t="n">
        <v>11.32</v>
      </c>
      <c r="G344" s="922" t="n">
        <v>11.32</v>
      </c>
    </row>
    <row r="345" customFormat="false" ht="15" hidden="false" customHeight="false" outlineLevel="0" collapsed="false">
      <c r="A345" s="398" t="n">
        <v>335</v>
      </c>
      <c r="B345" s="399" t="s">
        <v>1648</v>
      </c>
      <c r="C345" s="919" t="s">
        <v>1296</v>
      </c>
      <c r="D345" s="920" t="n">
        <f aca="false">F345</f>
        <v>10.37</v>
      </c>
      <c r="F345" s="922" t="n">
        <v>10.37</v>
      </c>
      <c r="G345" s="922" t="n">
        <v>10.37</v>
      </c>
    </row>
    <row r="346" customFormat="false" ht="15" hidden="false" customHeight="false" outlineLevel="0" collapsed="false">
      <c r="A346" s="398" t="n">
        <v>342</v>
      </c>
      <c r="B346" s="399" t="s">
        <v>1649</v>
      </c>
      <c r="C346" s="919" t="s">
        <v>1296</v>
      </c>
      <c r="D346" s="920" t="n">
        <f aca="false">F346</f>
        <v>11.72</v>
      </c>
      <c r="F346" s="922" t="n">
        <v>11.72</v>
      </c>
      <c r="G346" s="922" t="n">
        <v>11.72</v>
      </c>
    </row>
    <row r="347" customFormat="false" ht="15" hidden="false" customHeight="false" outlineLevel="0" collapsed="false">
      <c r="A347" s="398" t="n">
        <v>333</v>
      </c>
      <c r="B347" s="399" t="s">
        <v>1650</v>
      </c>
      <c r="C347" s="919" t="s">
        <v>1296</v>
      </c>
      <c r="D347" s="920" t="n">
        <f aca="false">F347</f>
        <v>12</v>
      </c>
      <c r="F347" s="922" t="n">
        <v>12</v>
      </c>
      <c r="G347" s="922" t="n">
        <v>12</v>
      </c>
    </row>
    <row r="348" customFormat="false" ht="15" hidden="false" customHeight="false" outlineLevel="0" collapsed="false">
      <c r="A348" s="398" t="n">
        <v>343</v>
      </c>
      <c r="B348" s="399" t="s">
        <v>1651</v>
      </c>
      <c r="C348" s="919" t="s">
        <v>1324</v>
      </c>
      <c r="D348" s="920" t="n">
        <f aca="false">F348</f>
        <v>0.32</v>
      </c>
      <c r="F348" s="922" t="n">
        <v>0.32</v>
      </c>
      <c r="G348" s="922" t="n">
        <v>0.32</v>
      </c>
    </row>
    <row r="349" customFormat="false" ht="15" hidden="false" customHeight="false" outlineLevel="0" collapsed="false">
      <c r="A349" s="398" t="n">
        <v>344</v>
      </c>
      <c r="B349" s="399" t="s">
        <v>1652</v>
      </c>
      <c r="C349" s="919" t="s">
        <v>1296</v>
      </c>
      <c r="D349" s="920" t="n">
        <f aca="false">F349</f>
        <v>12.98</v>
      </c>
      <c r="F349" s="922" t="n">
        <v>12.98</v>
      </c>
      <c r="G349" s="922" t="n">
        <v>12.98</v>
      </c>
    </row>
    <row r="350" customFormat="false" ht="15" hidden="false" customHeight="false" outlineLevel="0" collapsed="false">
      <c r="A350" s="398" t="n">
        <v>345</v>
      </c>
      <c r="B350" s="399" t="s">
        <v>1653</v>
      </c>
      <c r="C350" s="919" t="s">
        <v>1296</v>
      </c>
      <c r="D350" s="920" t="n">
        <f aca="false">F350</f>
        <v>15.86</v>
      </c>
      <c r="F350" s="922" t="n">
        <v>15.86</v>
      </c>
      <c r="G350" s="922" t="n">
        <v>15.86</v>
      </c>
    </row>
    <row r="351" customFormat="false" ht="15" hidden="false" customHeight="false" outlineLevel="0" collapsed="false">
      <c r="A351" s="398" t="n">
        <v>341</v>
      </c>
      <c r="B351" s="399" t="s">
        <v>1653</v>
      </c>
      <c r="C351" s="919" t="s">
        <v>1324</v>
      </c>
      <c r="D351" s="920" t="n">
        <f aca="false">F351</f>
        <v>0.15</v>
      </c>
      <c r="F351" s="922" t="n">
        <v>0.15</v>
      </c>
      <c r="G351" s="922" t="n">
        <v>0.15</v>
      </c>
    </row>
    <row r="352" customFormat="false" ht="15" hidden="false" customHeight="false" outlineLevel="0" collapsed="false">
      <c r="A352" s="398" t="n">
        <v>11107</v>
      </c>
      <c r="B352" s="399" t="s">
        <v>1654</v>
      </c>
      <c r="C352" s="919" t="s">
        <v>1296</v>
      </c>
      <c r="D352" s="920" t="n">
        <f aca="false">F352</f>
        <v>10.3</v>
      </c>
      <c r="F352" s="922" t="n">
        <v>10.3</v>
      </c>
      <c r="G352" s="922" t="n">
        <v>10.3</v>
      </c>
    </row>
    <row r="353" customFormat="false" ht="15" hidden="false" customHeight="false" outlineLevel="0" collapsed="false">
      <c r="A353" s="398" t="n">
        <v>3313</v>
      </c>
      <c r="B353" s="399" t="s">
        <v>1655</v>
      </c>
      <c r="C353" s="919" t="s">
        <v>1296</v>
      </c>
      <c r="D353" s="920" t="n">
        <f aca="false">F353</f>
        <v>27.18</v>
      </c>
      <c r="F353" s="922" t="n">
        <v>27.18</v>
      </c>
      <c r="G353" s="922" t="n">
        <v>27.18</v>
      </c>
    </row>
    <row r="354" customFormat="false" ht="15" hidden="false" customHeight="false" outlineLevel="0" collapsed="false">
      <c r="A354" s="398" t="n">
        <v>34562</v>
      </c>
      <c r="B354" s="399" t="s">
        <v>1656</v>
      </c>
      <c r="C354" s="919" t="s">
        <v>1296</v>
      </c>
      <c r="D354" s="920" t="n">
        <f aca="false">F354</f>
        <v>11.33</v>
      </c>
      <c r="F354" s="920" t="n">
        <v>11.33</v>
      </c>
      <c r="G354" s="920" t="n">
        <v>11.33</v>
      </c>
    </row>
    <row r="355" customFormat="false" ht="15" hidden="false" customHeight="false" outlineLevel="0" collapsed="false">
      <c r="A355" s="398" t="n">
        <v>337</v>
      </c>
      <c r="B355" s="399" t="s">
        <v>1657</v>
      </c>
      <c r="C355" s="919" t="s">
        <v>1296</v>
      </c>
      <c r="D355" s="920" t="n">
        <f aca="false">F355</f>
        <v>10.95</v>
      </c>
      <c r="F355" s="922" t="n">
        <v>10.95</v>
      </c>
      <c r="G355" s="922" t="n">
        <v>10.95</v>
      </c>
    </row>
    <row r="356" customFormat="false" ht="15" hidden="false" customHeight="false" outlineLevel="0" collapsed="false">
      <c r="A356" s="398" t="n">
        <v>369</v>
      </c>
      <c r="B356" s="399" t="s">
        <v>1658</v>
      </c>
      <c r="C356" s="919" t="s">
        <v>1501</v>
      </c>
      <c r="D356" s="920" t="n">
        <f aca="false">F356</f>
        <v>66.13</v>
      </c>
      <c r="F356" s="922" t="n">
        <v>66.13</v>
      </c>
      <c r="G356" s="922" t="n">
        <v>66.13</v>
      </c>
    </row>
    <row r="357" customFormat="false" ht="15" hidden="false" customHeight="false" outlineLevel="0" collapsed="false">
      <c r="A357" s="398" t="n">
        <v>366</v>
      </c>
      <c r="B357" s="399" t="s">
        <v>1659</v>
      </c>
      <c r="C357" s="919" t="s">
        <v>1501</v>
      </c>
      <c r="D357" s="920" t="n">
        <f aca="false">F357</f>
        <v>65</v>
      </c>
      <c r="F357" s="922" t="n">
        <v>65</v>
      </c>
      <c r="G357" s="922" t="n">
        <v>65</v>
      </c>
    </row>
    <row r="358" customFormat="false" ht="15" hidden="false" customHeight="false" outlineLevel="0" collapsed="false">
      <c r="A358" s="398" t="n">
        <v>367</v>
      </c>
      <c r="B358" s="399" t="s">
        <v>1660</v>
      </c>
      <c r="C358" s="919" t="s">
        <v>1501</v>
      </c>
      <c r="D358" s="920" t="n">
        <f aca="false">F358</f>
        <v>56.5</v>
      </c>
      <c r="F358" s="922" t="n">
        <v>56.5</v>
      </c>
      <c r="G358" s="922" t="n">
        <v>56.5</v>
      </c>
    </row>
    <row r="359" customFormat="false" ht="15" hidden="false" customHeight="false" outlineLevel="0" collapsed="false">
      <c r="A359" s="398" t="n">
        <v>370</v>
      </c>
      <c r="B359" s="399" t="s">
        <v>1661</v>
      </c>
      <c r="C359" s="919" t="s">
        <v>1501</v>
      </c>
      <c r="D359" s="920" t="n">
        <f aca="false">F359</f>
        <v>62.5</v>
      </c>
      <c r="F359" s="922" t="n">
        <v>62.5</v>
      </c>
      <c r="G359" s="922" t="n">
        <v>62.5</v>
      </c>
    </row>
    <row r="360" customFormat="false" ht="15" hidden="false" customHeight="false" outlineLevel="0" collapsed="false">
      <c r="A360" s="398" t="n">
        <v>368</v>
      </c>
      <c r="B360" s="399" t="s">
        <v>1662</v>
      </c>
      <c r="C360" s="919" t="s">
        <v>1501</v>
      </c>
      <c r="D360" s="920" t="n">
        <f aca="false">F360</f>
        <v>42.37</v>
      </c>
      <c r="F360" s="922" t="n">
        <v>42.37</v>
      </c>
      <c r="G360" s="922" t="n">
        <v>42.37</v>
      </c>
    </row>
    <row r="361" customFormat="false" ht="15" hidden="false" customHeight="false" outlineLevel="0" collapsed="false">
      <c r="A361" s="398" t="n">
        <v>11075</v>
      </c>
      <c r="B361" s="399" t="s">
        <v>1663</v>
      </c>
      <c r="C361" s="919" t="s">
        <v>1501</v>
      </c>
      <c r="D361" s="920" t="n">
        <f aca="false">F361</f>
        <v>925.18</v>
      </c>
      <c r="F361" s="922" t="n">
        <v>925.18</v>
      </c>
      <c r="G361" s="922" t="n">
        <v>925.18</v>
      </c>
    </row>
    <row r="362" customFormat="false" ht="15" hidden="false" customHeight="false" outlineLevel="0" collapsed="false">
      <c r="A362" s="398" t="n">
        <v>11076</v>
      </c>
      <c r="B362" s="399" t="s">
        <v>1664</v>
      </c>
      <c r="C362" s="919" t="s">
        <v>1501</v>
      </c>
      <c r="D362" s="920" t="n">
        <f aca="false">F362</f>
        <v>70.62</v>
      </c>
      <c r="F362" s="922" t="n">
        <v>70.62</v>
      </c>
      <c r="G362" s="922" t="n">
        <v>70.62</v>
      </c>
    </row>
    <row r="363" customFormat="false" ht="15" hidden="false" customHeight="false" outlineLevel="0" collapsed="false">
      <c r="A363" s="398" t="n">
        <v>1381</v>
      </c>
      <c r="B363" s="399" t="s">
        <v>1665</v>
      </c>
      <c r="C363" s="919" t="s">
        <v>1296</v>
      </c>
      <c r="D363" s="920" t="n">
        <f aca="false">F363</f>
        <v>0.6</v>
      </c>
      <c r="F363" s="922" t="n">
        <v>0.6</v>
      </c>
      <c r="G363" s="922" t="n">
        <v>0.6</v>
      </c>
    </row>
    <row r="364" customFormat="false" ht="15" hidden="false" customHeight="false" outlineLevel="0" collapsed="false">
      <c r="A364" s="398" t="n">
        <v>34353</v>
      </c>
      <c r="B364" s="399" t="s">
        <v>1666</v>
      </c>
      <c r="C364" s="919" t="s">
        <v>1296</v>
      </c>
      <c r="D364" s="920" t="n">
        <f aca="false">F364</f>
        <v>1.2</v>
      </c>
      <c r="F364" s="922" t="n">
        <v>1.2</v>
      </c>
      <c r="G364" s="922" t="n">
        <v>1.2</v>
      </c>
    </row>
    <row r="365" customFormat="false" ht="15" hidden="false" customHeight="false" outlineLevel="0" collapsed="false">
      <c r="A365" s="398" t="n">
        <v>37595</v>
      </c>
      <c r="B365" s="399" t="s">
        <v>1667</v>
      </c>
      <c r="C365" s="919" t="s">
        <v>1296</v>
      </c>
      <c r="D365" s="920" t="n">
        <f aca="false">F365</f>
        <v>1.83</v>
      </c>
      <c r="F365" s="922" t="n">
        <v>1.83</v>
      </c>
      <c r="G365" s="922" t="n">
        <v>1.83</v>
      </c>
    </row>
    <row r="366" customFormat="false" ht="15" hidden="false" customHeight="false" outlineLevel="0" collapsed="false">
      <c r="A366" s="398" t="n">
        <v>37596</v>
      </c>
      <c r="B366" s="399" t="s">
        <v>1668</v>
      </c>
      <c r="C366" s="919" t="s">
        <v>1296</v>
      </c>
      <c r="D366" s="920" t="n">
        <f aca="false">F366</f>
        <v>2.72</v>
      </c>
      <c r="F366" s="922" t="n">
        <v>2.72</v>
      </c>
      <c r="G366" s="922" t="n">
        <v>2.72</v>
      </c>
    </row>
    <row r="367" customFormat="false" ht="15" hidden="false" customHeight="false" outlineLevel="0" collapsed="false">
      <c r="A367" s="398" t="n">
        <v>371</v>
      </c>
      <c r="B367" s="399" t="s">
        <v>1669</v>
      </c>
      <c r="C367" s="919" t="s">
        <v>1296</v>
      </c>
      <c r="D367" s="920" t="n">
        <f aca="false">F367</f>
        <v>0.54</v>
      </c>
      <c r="F367" s="922" t="n">
        <v>0.54</v>
      </c>
      <c r="G367" s="922" t="n">
        <v>0.54</v>
      </c>
    </row>
    <row r="368" customFormat="false" ht="15" hidden="false" customHeight="false" outlineLevel="0" collapsed="false">
      <c r="A368" s="398" t="n">
        <v>37553</v>
      </c>
      <c r="B368" s="399" t="s">
        <v>1670</v>
      </c>
      <c r="C368" s="919" t="s">
        <v>1296</v>
      </c>
      <c r="D368" s="920" t="n">
        <f aca="false">F368</f>
        <v>2.03</v>
      </c>
      <c r="F368" s="922" t="n">
        <v>2.03</v>
      </c>
      <c r="G368" s="922" t="n">
        <v>2.03</v>
      </c>
    </row>
    <row r="369" customFormat="false" ht="15" hidden="false" customHeight="false" outlineLevel="0" collapsed="false">
      <c r="A369" s="398" t="n">
        <v>37552</v>
      </c>
      <c r="B369" s="399" t="s">
        <v>1671</v>
      </c>
      <c r="C369" s="919" t="s">
        <v>1296</v>
      </c>
      <c r="D369" s="920" t="n">
        <f aca="false">F369</f>
        <v>2.6</v>
      </c>
      <c r="F369" s="922" t="n">
        <v>2.6</v>
      </c>
      <c r="G369" s="922" t="n">
        <v>2.6</v>
      </c>
    </row>
    <row r="370" customFormat="false" ht="15" hidden="false" customHeight="false" outlineLevel="0" collapsed="false">
      <c r="A370" s="398" t="n">
        <v>36880</v>
      </c>
      <c r="B370" s="399" t="s">
        <v>1672</v>
      </c>
      <c r="C370" s="919" t="s">
        <v>1296</v>
      </c>
      <c r="D370" s="920" t="n">
        <f aca="false">F370</f>
        <v>2.02</v>
      </c>
      <c r="F370" s="922" t="n">
        <v>2.02</v>
      </c>
      <c r="G370" s="922" t="n">
        <v>2.02</v>
      </c>
    </row>
    <row r="371" customFormat="false" ht="15" hidden="false" customHeight="false" outlineLevel="0" collapsed="false">
      <c r="A371" s="398" t="n">
        <v>34355</v>
      </c>
      <c r="B371" s="399" t="s">
        <v>1673</v>
      </c>
      <c r="C371" s="919" t="s">
        <v>1296</v>
      </c>
      <c r="D371" s="920" t="n">
        <f aca="false">F371</f>
        <v>1.66</v>
      </c>
      <c r="F371" s="922" t="n">
        <v>1.66</v>
      </c>
      <c r="G371" s="922" t="n">
        <v>1.66</v>
      </c>
    </row>
    <row r="372" customFormat="false" ht="15" hidden="false" customHeight="false" outlineLevel="0" collapsed="false">
      <c r="A372" s="398" t="n">
        <v>130</v>
      </c>
      <c r="B372" s="399" t="s">
        <v>1674</v>
      </c>
      <c r="C372" s="919" t="s">
        <v>1296</v>
      </c>
      <c r="D372" s="920" t="n">
        <f aca="false">F372</f>
        <v>3.61</v>
      </c>
      <c r="F372" s="922" t="n">
        <v>3.61</v>
      </c>
      <c r="G372" s="922" t="n">
        <v>3.61</v>
      </c>
    </row>
    <row r="373" customFormat="false" ht="15" hidden="false" customHeight="false" outlineLevel="0" collapsed="false">
      <c r="A373" s="398" t="n">
        <v>135</v>
      </c>
      <c r="B373" s="399" t="s">
        <v>1675</v>
      </c>
      <c r="C373" s="919" t="s">
        <v>1296</v>
      </c>
      <c r="D373" s="920" t="n">
        <f aca="false">F373</f>
        <v>4.65</v>
      </c>
      <c r="F373" s="922" t="n">
        <v>4.65</v>
      </c>
      <c r="G373" s="922" t="n">
        <v>4.65</v>
      </c>
    </row>
    <row r="374" customFormat="false" ht="15" hidden="false" customHeight="false" outlineLevel="0" collapsed="false">
      <c r="A374" s="398" t="n">
        <v>36886</v>
      </c>
      <c r="B374" s="399" t="s">
        <v>1676</v>
      </c>
      <c r="C374" s="919" t="s">
        <v>1296</v>
      </c>
      <c r="D374" s="920" t="n">
        <f aca="false">F374</f>
        <v>0.64</v>
      </c>
      <c r="F374" s="922" t="n">
        <v>0.64</v>
      </c>
      <c r="G374" s="922" t="n">
        <v>0.64</v>
      </c>
    </row>
    <row r="375" customFormat="false" ht="15" hidden="false" customHeight="false" outlineLevel="0" collapsed="false">
      <c r="A375" s="398" t="n">
        <v>374</v>
      </c>
      <c r="B375" s="399" t="s">
        <v>1677</v>
      </c>
      <c r="C375" s="919" t="s">
        <v>1296</v>
      </c>
      <c r="D375" s="920" t="n">
        <f aca="false">F375</f>
        <v>0.46</v>
      </c>
      <c r="F375" s="922" t="n">
        <v>0.46</v>
      </c>
      <c r="G375" s="922" t="n">
        <v>0.46</v>
      </c>
    </row>
    <row r="376" customFormat="false" ht="15" hidden="false" customHeight="false" outlineLevel="0" collapsed="false">
      <c r="A376" s="398" t="n">
        <v>38546</v>
      </c>
      <c r="B376" s="399" t="s">
        <v>1678</v>
      </c>
      <c r="C376" s="919" t="s">
        <v>1501</v>
      </c>
      <c r="D376" s="920" t="n">
        <f aca="false">F376</f>
        <v>450.39</v>
      </c>
      <c r="F376" s="922" t="n">
        <v>450.39</v>
      </c>
      <c r="G376" s="922" t="n">
        <v>450.39</v>
      </c>
    </row>
    <row r="377" customFormat="false" ht="15" hidden="false" customHeight="false" outlineLevel="0" collapsed="false">
      <c r="A377" s="398" t="n">
        <v>34549</v>
      </c>
      <c r="B377" s="399" t="s">
        <v>1679</v>
      </c>
      <c r="C377" s="919" t="s">
        <v>1501</v>
      </c>
      <c r="D377" s="920" t="n">
        <f aca="false">F377</f>
        <v>198.41</v>
      </c>
      <c r="F377" s="922" t="n">
        <v>198.41</v>
      </c>
      <c r="G377" s="922" t="n">
        <v>198.41</v>
      </c>
    </row>
    <row r="378" customFormat="false" ht="15" hidden="false" customHeight="false" outlineLevel="0" collapsed="false">
      <c r="A378" s="398" t="n">
        <v>6081</v>
      </c>
      <c r="B378" s="399" t="s">
        <v>1680</v>
      </c>
      <c r="C378" s="919" t="s">
        <v>1501</v>
      </c>
      <c r="D378" s="920" t="n">
        <f aca="false">F378</f>
        <v>28.1</v>
      </c>
      <c r="F378" s="922" t="n">
        <v>28.1</v>
      </c>
      <c r="G378" s="922" t="n">
        <v>28.1</v>
      </c>
    </row>
    <row r="379" customFormat="false" ht="15" hidden="false" customHeight="false" outlineLevel="0" collapsed="false">
      <c r="A379" s="398" t="n">
        <v>6077</v>
      </c>
      <c r="B379" s="399" t="s">
        <v>1681</v>
      </c>
      <c r="C379" s="919" t="s">
        <v>1501</v>
      </c>
      <c r="D379" s="920" t="n">
        <f aca="false">F379</f>
        <v>16.2</v>
      </c>
      <c r="F379" s="922" t="n">
        <v>16.2</v>
      </c>
      <c r="G379" s="922" t="n">
        <v>16.2</v>
      </c>
    </row>
    <row r="380" customFormat="false" ht="15" hidden="false" customHeight="false" outlineLevel="0" collapsed="false">
      <c r="A380" s="398" t="n">
        <v>6079</v>
      </c>
      <c r="B380" s="399" t="s">
        <v>1682</v>
      </c>
      <c r="C380" s="919" t="s">
        <v>1501</v>
      </c>
      <c r="D380" s="920" t="n">
        <f aca="false">F380</f>
        <v>9.25</v>
      </c>
      <c r="F380" s="922" t="n">
        <v>9.25</v>
      </c>
      <c r="G380" s="922" t="n">
        <v>9.25</v>
      </c>
    </row>
    <row r="381" customFormat="false" ht="15" hidden="false" customHeight="false" outlineLevel="0" collapsed="false">
      <c r="A381" s="398" t="n">
        <v>1091</v>
      </c>
      <c r="B381" s="399" t="s">
        <v>1683</v>
      </c>
      <c r="C381" s="919" t="s">
        <v>1298</v>
      </c>
      <c r="D381" s="920" t="n">
        <f aca="false">F381</f>
        <v>20.84</v>
      </c>
      <c r="F381" s="922" t="n">
        <v>20.84</v>
      </c>
      <c r="G381" s="922" t="n">
        <v>20.84</v>
      </c>
    </row>
    <row r="382" customFormat="false" ht="15" hidden="false" customHeight="false" outlineLevel="0" collapsed="false">
      <c r="A382" s="398" t="n">
        <v>1094</v>
      </c>
      <c r="B382" s="399" t="s">
        <v>1684</v>
      </c>
      <c r="C382" s="919" t="s">
        <v>1298</v>
      </c>
      <c r="D382" s="920" t="n">
        <f aca="false">F382</f>
        <v>14.57</v>
      </c>
      <c r="F382" s="922" t="n">
        <v>14.57</v>
      </c>
      <c r="G382" s="922" t="n">
        <v>14.57</v>
      </c>
    </row>
    <row r="383" customFormat="false" ht="15" hidden="false" customHeight="false" outlineLevel="0" collapsed="false">
      <c r="A383" s="398" t="n">
        <v>1095</v>
      </c>
      <c r="B383" s="399" t="s">
        <v>1685</v>
      </c>
      <c r="C383" s="919" t="s">
        <v>1298</v>
      </c>
      <c r="D383" s="920" t="n">
        <f aca="false">F383</f>
        <v>30.98</v>
      </c>
      <c r="F383" s="920" t="n">
        <v>30.98</v>
      </c>
      <c r="G383" s="920" t="n">
        <v>30.98</v>
      </c>
    </row>
    <row r="384" customFormat="false" ht="15" hidden="false" customHeight="false" outlineLevel="0" collapsed="false">
      <c r="A384" s="398" t="n">
        <v>1092</v>
      </c>
      <c r="B384" s="399" t="s">
        <v>1686</v>
      </c>
      <c r="C384" s="919" t="s">
        <v>1298</v>
      </c>
      <c r="D384" s="920" t="n">
        <f aca="false">F384</f>
        <v>23.97</v>
      </c>
      <c r="F384" s="922" t="n">
        <v>23.97</v>
      </c>
      <c r="G384" s="922" t="n">
        <v>23.97</v>
      </c>
    </row>
    <row r="385" customFormat="false" ht="15" hidden="false" customHeight="false" outlineLevel="0" collapsed="false">
      <c r="A385" s="398" t="n">
        <v>1093</v>
      </c>
      <c r="B385" s="399" t="s">
        <v>1687</v>
      </c>
      <c r="C385" s="919" t="s">
        <v>1298</v>
      </c>
      <c r="D385" s="920" t="n">
        <f aca="false">F385</f>
        <v>55.97</v>
      </c>
      <c r="F385" s="920" t="n">
        <v>55.97</v>
      </c>
      <c r="G385" s="920" t="n">
        <v>55.97</v>
      </c>
    </row>
    <row r="386" customFormat="false" ht="15" hidden="false" customHeight="false" outlineLevel="0" collapsed="false">
      <c r="A386" s="398" t="n">
        <v>1090</v>
      </c>
      <c r="B386" s="399" t="s">
        <v>1688</v>
      </c>
      <c r="C386" s="919" t="s">
        <v>1298</v>
      </c>
      <c r="D386" s="920" t="n">
        <f aca="false">F386</f>
        <v>40.08</v>
      </c>
      <c r="F386" s="922" t="n">
        <v>40.08</v>
      </c>
      <c r="G386" s="922" t="n">
        <v>40.08</v>
      </c>
    </row>
    <row r="387" customFormat="false" ht="15" hidden="false" customHeight="false" outlineLevel="0" collapsed="false">
      <c r="A387" s="398" t="n">
        <v>1096</v>
      </c>
      <c r="B387" s="399" t="s">
        <v>1689</v>
      </c>
      <c r="C387" s="919" t="s">
        <v>1298</v>
      </c>
      <c r="D387" s="920" t="n">
        <f aca="false">F387</f>
        <v>72.13</v>
      </c>
      <c r="F387" s="920" t="n">
        <v>72.13</v>
      </c>
      <c r="G387" s="920" t="n">
        <v>72.13</v>
      </c>
    </row>
    <row r="388" customFormat="false" ht="15" hidden="false" customHeight="false" outlineLevel="0" collapsed="false">
      <c r="A388" s="398" t="n">
        <v>1097</v>
      </c>
      <c r="B388" s="399" t="s">
        <v>1690</v>
      </c>
      <c r="C388" s="919" t="s">
        <v>1298</v>
      </c>
      <c r="D388" s="920" t="n">
        <f aca="false">F388</f>
        <v>61.22</v>
      </c>
      <c r="F388" s="922" t="n">
        <v>61.22</v>
      </c>
      <c r="G388" s="922" t="n">
        <v>61.22</v>
      </c>
    </row>
    <row r="389" customFormat="false" ht="15" hidden="false" customHeight="false" outlineLevel="0" collapsed="false">
      <c r="A389" s="398" t="n">
        <v>378</v>
      </c>
      <c r="B389" s="399" t="s">
        <v>1691</v>
      </c>
      <c r="C389" s="919" t="s">
        <v>1309</v>
      </c>
      <c r="D389" s="920" t="n">
        <f aca="false">F389</f>
        <v>14.88</v>
      </c>
      <c r="F389" s="920" t="n">
        <v>14.88</v>
      </c>
      <c r="G389" s="920" t="n">
        <v>14.88</v>
      </c>
    </row>
    <row r="390" customFormat="false" ht="15" hidden="false" customHeight="false" outlineLevel="0" collapsed="false">
      <c r="A390" s="398" t="n">
        <v>40911</v>
      </c>
      <c r="B390" s="399" t="s">
        <v>1692</v>
      </c>
      <c r="C390" s="919" t="s">
        <v>1505</v>
      </c>
      <c r="D390" s="920" t="n">
        <f aca="false">F390</f>
        <v>2637.37</v>
      </c>
      <c r="F390" s="922" t="n">
        <v>2637.37</v>
      </c>
      <c r="G390" s="922" t="n">
        <v>2637.37</v>
      </c>
    </row>
    <row r="391" customFormat="false" ht="15" hidden="false" customHeight="false" outlineLevel="0" collapsed="false">
      <c r="A391" s="398" t="n">
        <v>33939</v>
      </c>
      <c r="B391" s="399" t="s">
        <v>1693</v>
      </c>
      <c r="C391" s="919" t="s">
        <v>1309</v>
      </c>
      <c r="D391" s="920" t="n">
        <f aca="false">F391</f>
        <v>66.35</v>
      </c>
      <c r="F391" s="920" t="n">
        <v>66.35</v>
      </c>
      <c r="G391" s="920" t="n">
        <v>66.35</v>
      </c>
    </row>
    <row r="392" customFormat="false" ht="15" hidden="false" customHeight="false" outlineLevel="0" collapsed="false">
      <c r="A392" s="398" t="n">
        <v>40815</v>
      </c>
      <c r="B392" s="399" t="s">
        <v>1694</v>
      </c>
      <c r="C392" s="919" t="s">
        <v>1505</v>
      </c>
      <c r="D392" s="920" t="n">
        <f aca="false">F392</f>
        <v>11761.93</v>
      </c>
      <c r="F392" s="922" t="n">
        <v>11761.93</v>
      </c>
      <c r="G392" s="922" t="n">
        <v>11761.93</v>
      </c>
    </row>
    <row r="393" customFormat="false" ht="15" hidden="false" customHeight="false" outlineLevel="0" collapsed="false">
      <c r="A393" s="398" t="n">
        <v>34760</v>
      </c>
      <c r="B393" s="399" t="s">
        <v>1695</v>
      </c>
      <c r="C393" s="919" t="s">
        <v>1309</v>
      </c>
      <c r="D393" s="920" t="n">
        <f aca="false">F393</f>
        <v>62.64</v>
      </c>
      <c r="F393" s="922" t="n">
        <v>62.64</v>
      </c>
      <c r="G393" s="922" t="n">
        <v>62.64</v>
      </c>
    </row>
    <row r="394" customFormat="false" ht="15" hidden="false" customHeight="false" outlineLevel="0" collapsed="false">
      <c r="A394" s="398" t="n">
        <v>40935</v>
      </c>
      <c r="B394" s="399" t="s">
        <v>1696</v>
      </c>
      <c r="C394" s="919" t="s">
        <v>1505</v>
      </c>
      <c r="D394" s="920" t="n">
        <f aca="false">F394</f>
        <v>11106.13</v>
      </c>
      <c r="F394" s="922" t="n">
        <v>11106.13</v>
      </c>
      <c r="G394" s="922" t="n">
        <v>11106.13</v>
      </c>
    </row>
    <row r="395" customFormat="false" ht="15" hidden="false" customHeight="false" outlineLevel="0" collapsed="false">
      <c r="A395" s="398" t="n">
        <v>33952</v>
      </c>
      <c r="B395" s="399" t="s">
        <v>1697</v>
      </c>
      <c r="C395" s="919" t="s">
        <v>1309</v>
      </c>
      <c r="D395" s="920" t="n">
        <f aca="false">F395</f>
        <v>94.25</v>
      </c>
      <c r="F395" s="922" t="n">
        <v>94.25</v>
      </c>
      <c r="G395" s="922" t="n">
        <v>94.25</v>
      </c>
    </row>
    <row r="396" customFormat="false" ht="15" hidden="false" customHeight="false" outlineLevel="0" collapsed="false">
      <c r="A396" s="398" t="n">
        <v>40816</v>
      </c>
      <c r="B396" s="399" t="s">
        <v>1698</v>
      </c>
      <c r="C396" s="919" t="s">
        <v>1505</v>
      </c>
      <c r="D396" s="920" t="n">
        <f aca="false">F396</f>
        <v>16706.86</v>
      </c>
      <c r="F396" s="922" t="n">
        <v>16706.86</v>
      </c>
      <c r="G396" s="922" t="n">
        <v>16706.86</v>
      </c>
    </row>
    <row r="397" customFormat="false" ht="15" hidden="false" customHeight="false" outlineLevel="0" collapsed="false">
      <c r="A397" s="398" t="n">
        <v>33953</v>
      </c>
      <c r="B397" s="399" t="s">
        <v>1699</v>
      </c>
      <c r="C397" s="919" t="s">
        <v>1309</v>
      </c>
      <c r="D397" s="920" t="n">
        <f aca="false">F397</f>
        <v>124.61</v>
      </c>
      <c r="F397" s="922" t="n">
        <v>124.61</v>
      </c>
      <c r="G397" s="922" t="n">
        <v>124.61</v>
      </c>
    </row>
    <row r="398" customFormat="false" ht="15" hidden="false" customHeight="false" outlineLevel="0" collapsed="false">
      <c r="A398" s="398" t="n">
        <v>40817</v>
      </c>
      <c r="B398" s="399" t="s">
        <v>1700</v>
      </c>
      <c r="C398" s="919" t="s">
        <v>1505</v>
      </c>
      <c r="D398" s="920" t="n">
        <f aca="false">F398</f>
        <v>22087.96</v>
      </c>
      <c r="F398" s="922" t="n">
        <v>22087.96</v>
      </c>
      <c r="G398" s="922" t="n">
        <v>22087.96</v>
      </c>
    </row>
    <row r="399" customFormat="false" ht="15" hidden="false" customHeight="false" outlineLevel="0" collapsed="false">
      <c r="A399" s="398" t="n">
        <v>13348</v>
      </c>
      <c r="B399" s="399" t="s">
        <v>1701</v>
      </c>
      <c r="C399" s="919" t="s">
        <v>1298</v>
      </c>
      <c r="D399" s="920" t="n">
        <f aca="false">F399</f>
        <v>0.53</v>
      </c>
      <c r="F399" s="922" t="n">
        <v>0.53</v>
      </c>
      <c r="G399" s="922" t="n">
        <v>0.53</v>
      </c>
    </row>
    <row r="400" customFormat="false" ht="15" hidden="false" customHeight="false" outlineLevel="0" collapsed="false">
      <c r="A400" s="398" t="n">
        <v>39211</v>
      </c>
      <c r="B400" s="399" t="s">
        <v>1702</v>
      </c>
      <c r="C400" s="919" t="s">
        <v>1298</v>
      </c>
      <c r="D400" s="920" t="n">
        <f aca="false">F400</f>
        <v>0.85</v>
      </c>
      <c r="F400" s="922" t="n">
        <v>0.85</v>
      </c>
      <c r="G400" s="922" t="n">
        <v>0.85</v>
      </c>
    </row>
    <row r="401" customFormat="false" ht="15" hidden="false" customHeight="false" outlineLevel="0" collapsed="false">
      <c r="A401" s="398" t="n">
        <v>39212</v>
      </c>
      <c r="B401" s="399" t="s">
        <v>1703</v>
      </c>
      <c r="C401" s="919" t="s">
        <v>1298</v>
      </c>
      <c r="D401" s="920" t="n">
        <f aca="false">F401</f>
        <v>0.95</v>
      </c>
      <c r="F401" s="922" t="n">
        <v>0.95</v>
      </c>
      <c r="G401" s="922" t="n">
        <v>0.95</v>
      </c>
    </row>
    <row r="402" customFormat="false" ht="15" hidden="false" customHeight="false" outlineLevel="0" collapsed="false">
      <c r="A402" s="398" t="n">
        <v>39208</v>
      </c>
      <c r="B402" s="399" t="s">
        <v>1704</v>
      </c>
      <c r="C402" s="919" t="s">
        <v>1298</v>
      </c>
      <c r="D402" s="920" t="n">
        <f aca="false">F402</f>
        <v>0.26</v>
      </c>
      <c r="F402" s="922" t="n">
        <v>0.26</v>
      </c>
      <c r="G402" s="922" t="n">
        <v>0.26</v>
      </c>
    </row>
    <row r="403" customFormat="false" ht="15" hidden="false" customHeight="false" outlineLevel="0" collapsed="false">
      <c r="A403" s="398" t="n">
        <v>39210</v>
      </c>
      <c r="B403" s="399" t="s">
        <v>1705</v>
      </c>
      <c r="C403" s="919" t="s">
        <v>1298</v>
      </c>
      <c r="D403" s="920" t="n">
        <f aca="false">F403</f>
        <v>0.47</v>
      </c>
      <c r="F403" s="922" t="n">
        <v>0.47</v>
      </c>
      <c r="G403" s="922" t="n">
        <v>0.47</v>
      </c>
    </row>
    <row r="404" customFormat="false" ht="15" hidden="false" customHeight="false" outlineLevel="0" collapsed="false">
      <c r="A404" s="398" t="n">
        <v>39214</v>
      </c>
      <c r="B404" s="399" t="s">
        <v>1706</v>
      </c>
      <c r="C404" s="919" t="s">
        <v>1298</v>
      </c>
      <c r="D404" s="920" t="n">
        <f aca="false">F404</f>
        <v>1.76</v>
      </c>
      <c r="F404" s="922" t="n">
        <v>1.76</v>
      </c>
      <c r="G404" s="922" t="n">
        <v>1.76</v>
      </c>
    </row>
    <row r="405" customFormat="false" ht="15" hidden="false" customHeight="false" outlineLevel="0" collapsed="false">
      <c r="A405" s="398" t="n">
        <v>39213</v>
      </c>
      <c r="B405" s="399" t="s">
        <v>1707</v>
      </c>
      <c r="C405" s="919" t="s">
        <v>1298</v>
      </c>
      <c r="D405" s="920" t="n">
        <f aca="false">F405</f>
        <v>1.24</v>
      </c>
      <c r="F405" s="922" t="n">
        <v>1.24</v>
      </c>
      <c r="G405" s="922" t="n">
        <v>1.24</v>
      </c>
    </row>
    <row r="406" customFormat="false" ht="15" hidden="false" customHeight="false" outlineLevel="0" collapsed="false">
      <c r="A406" s="398" t="n">
        <v>39209</v>
      </c>
      <c r="B406" s="399" t="s">
        <v>1708</v>
      </c>
      <c r="C406" s="919" t="s">
        <v>1298</v>
      </c>
      <c r="D406" s="920" t="n">
        <f aca="false">F406</f>
        <v>0.31</v>
      </c>
      <c r="F406" s="922" t="n">
        <v>0.31</v>
      </c>
      <c r="G406" s="922" t="n">
        <v>0.31</v>
      </c>
    </row>
    <row r="407" customFormat="false" ht="15" hidden="false" customHeight="false" outlineLevel="0" collapsed="false">
      <c r="A407" s="398" t="n">
        <v>39207</v>
      </c>
      <c r="B407" s="399" t="s">
        <v>1709</v>
      </c>
      <c r="C407" s="919" t="s">
        <v>1298</v>
      </c>
      <c r="D407" s="920" t="n">
        <f aca="false">F407</f>
        <v>0.47</v>
      </c>
      <c r="F407" s="922" t="n">
        <v>0.47</v>
      </c>
      <c r="G407" s="922" t="n">
        <v>0.47</v>
      </c>
    </row>
    <row r="408" customFormat="false" ht="15" hidden="false" customHeight="false" outlineLevel="0" collapsed="false">
      <c r="A408" s="398" t="n">
        <v>39215</v>
      </c>
      <c r="B408" s="399" t="s">
        <v>1710</v>
      </c>
      <c r="C408" s="919" t="s">
        <v>1298</v>
      </c>
      <c r="D408" s="920" t="n">
        <f aca="false">F408</f>
        <v>3.21</v>
      </c>
      <c r="F408" s="922" t="n">
        <v>3.21</v>
      </c>
      <c r="G408" s="922" t="n">
        <v>3.21</v>
      </c>
    </row>
    <row r="409" customFormat="false" ht="15" hidden="false" customHeight="false" outlineLevel="0" collapsed="false">
      <c r="A409" s="398" t="n">
        <v>39216</v>
      </c>
      <c r="B409" s="399" t="s">
        <v>1711</v>
      </c>
      <c r="C409" s="919" t="s">
        <v>1298</v>
      </c>
      <c r="D409" s="920" t="n">
        <f aca="false">F409</f>
        <v>4.48</v>
      </c>
      <c r="F409" s="922" t="n">
        <v>4.48</v>
      </c>
      <c r="G409" s="922" t="n">
        <v>4.48</v>
      </c>
    </row>
    <row r="410" customFormat="false" ht="15" hidden="false" customHeight="false" outlineLevel="0" collapsed="false">
      <c r="A410" s="398" t="n">
        <v>379</v>
      </c>
      <c r="B410" s="399" t="s">
        <v>1712</v>
      </c>
      <c r="C410" s="919" t="s">
        <v>1298</v>
      </c>
      <c r="D410" s="920" t="n">
        <f aca="false">F410</f>
        <v>0.46</v>
      </c>
      <c r="F410" s="920" t="n">
        <v>0.46</v>
      </c>
      <c r="G410" s="920" t="n">
        <v>0.46</v>
      </c>
    </row>
    <row r="411" customFormat="false" ht="15" hidden="false" customHeight="false" outlineLevel="0" collapsed="false">
      <c r="A411" s="398" t="n">
        <v>11267</v>
      </c>
      <c r="B411" s="399" t="s">
        <v>1713</v>
      </c>
      <c r="C411" s="919" t="s">
        <v>1298</v>
      </c>
      <c r="D411" s="920" t="n">
        <f aca="false">F411</f>
        <v>4.63</v>
      </c>
      <c r="F411" s="922" t="n">
        <v>4.63</v>
      </c>
      <c r="G411" s="922" t="n">
        <v>4.63</v>
      </c>
    </row>
    <row r="412" customFormat="false" ht="15" hidden="false" customHeight="false" outlineLevel="0" collapsed="false">
      <c r="A412" s="398" t="n">
        <v>41901</v>
      </c>
      <c r="B412" s="399" t="s">
        <v>1714</v>
      </c>
      <c r="C412" s="919" t="s">
        <v>1296</v>
      </c>
      <c r="D412" s="920" t="n">
        <f aca="false">F412</f>
        <v>5.72</v>
      </c>
      <c r="F412" s="922" t="n">
        <v>5.72</v>
      </c>
      <c r="G412" s="922" t="n">
        <v>5.72</v>
      </c>
    </row>
    <row r="413" customFormat="false" ht="15" hidden="false" customHeight="false" outlineLevel="0" collapsed="false">
      <c r="A413" s="398" t="n">
        <v>510</v>
      </c>
      <c r="B413" s="399" t="s">
        <v>1715</v>
      </c>
      <c r="C413" s="919" t="s">
        <v>1296</v>
      </c>
      <c r="D413" s="920" t="n">
        <f aca="false">F413</f>
        <v>8.49</v>
      </c>
      <c r="F413" s="922" t="n">
        <v>8.49</v>
      </c>
      <c r="G413" s="922" t="n">
        <v>8.49</v>
      </c>
    </row>
    <row r="414" customFormat="false" ht="15" hidden="false" customHeight="false" outlineLevel="0" collapsed="false">
      <c r="A414" s="398" t="n">
        <v>516</v>
      </c>
      <c r="B414" s="399" t="s">
        <v>1716</v>
      </c>
      <c r="C414" s="919" t="s">
        <v>1296</v>
      </c>
      <c r="D414" s="920" t="n">
        <f aca="false">F414</f>
        <v>9.05</v>
      </c>
      <c r="F414" s="922" t="n">
        <v>9.05</v>
      </c>
      <c r="G414" s="922" t="n">
        <v>9.05</v>
      </c>
    </row>
    <row r="415" customFormat="false" ht="15" hidden="false" customHeight="false" outlineLevel="0" collapsed="false">
      <c r="A415" s="398" t="n">
        <v>509</v>
      </c>
      <c r="B415" s="399" t="s">
        <v>1717</v>
      </c>
      <c r="C415" s="919" t="s">
        <v>1296</v>
      </c>
      <c r="D415" s="920" t="n">
        <f aca="false">F415</f>
        <v>9.24</v>
      </c>
      <c r="F415" s="920" t="n">
        <v>9.24</v>
      </c>
      <c r="G415" s="920" t="n">
        <v>9.24</v>
      </c>
    </row>
    <row r="416" customFormat="false" ht="15" hidden="false" customHeight="false" outlineLevel="0" collapsed="false">
      <c r="A416" s="398" t="n">
        <v>40331</v>
      </c>
      <c r="B416" s="399" t="s">
        <v>1718</v>
      </c>
      <c r="C416" s="919" t="s">
        <v>1309</v>
      </c>
      <c r="D416" s="920" t="n">
        <f aca="false">F416</f>
        <v>12.48</v>
      </c>
      <c r="F416" s="922" t="n">
        <v>12.48</v>
      </c>
      <c r="G416" s="922" t="n">
        <v>12.48</v>
      </c>
    </row>
    <row r="417" customFormat="false" ht="15" hidden="false" customHeight="false" outlineLevel="0" collapsed="false">
      <c r="A417" s="398" t="n">
        <v>40930</v>
      </c>
      <c r="B417" s="399" t="s">
        <v>1719</v>
      </c>
      <c r="C417" s="919" t="s">
        <v>1505</v>
      </c>
      <c r="D417" s="920" t="n">
        <f aca="false">F417</f>
        <v>2214.78</v>
      </c>
      <c r="F417" s="920" t="n">
        <v>2214.78</v>
      </c>
      <c r="G417" s="920" t="n">
        <v>2214.78</v>
      </c>
    </row>
    <row r="418" customFormat="false" ht="15" hidden="false" customHeight="false" outlineLevel="0" collapsed="false">
      <c r="A418" s="398" t="n">
        <v>11761</v>
      </c>
      <c r="B418" s="399" t="s">
        <v>1720</v>
      </c>
      <c r="C418" s="919" t="s">
        <v>1298</v>
      </c>
      <c r="D418" s="920" t="n">
        <f aca="false">F418</f>
        <v>51.99</v>
      </c>
      <c r="F418" s="922" t="n">
        <v>51.99</v>
      </c>
      <c r="G418" s="922" t="n">
        <v>51.99</v>
      </c>
    </row>
    <row r="419" customFormat="false" ht="15" hidden="false" customHeight="false" outlineLevel="0" collapsed="false">
      <c r="A419" s="398" t="n">
        <v>377</v>
      </c>
      <c r="B419" s="399" t="s">
        <v>1721</v>
      </c>
      <c r="C419" s="919" t="s">
        <v>1298</v>
      </c>
      <c r="D419" s="920" t="n">
        <f aca="false">F419</f>
        <v>24.43</v>
      </c>
      <c r="F419" s="920" t="n">
        <v>24.43</v>
      </c>
      <c r="G419" s="920" t="n">
        <v>24.43</v>
      </c>
    </row>
    <row r="420" customFormat="false" ht="15" hidden="false" customHeight="false" outlineLevel="0" collapsed="false">
      <c r="A420" s="398" t="n">
        <v>7588</v>
      </c>
      <c r="B420" s="399" t="s">
        <v>1722</v>
      </c>
      <c r="C420" s="919" t="s">
        <v>1298</v>
      </c>
      <c r="D420" s="920" t="n">
        <f aca="false">F420</f>
        <v>29.05</v>
      </c>
      <c r="F420" s="922" t="n">
        <v>29.05</v>
      </c>
      <c r="G420" s="922" t="n">
        <v>29.05</v>
      </c>
    </row>
    <row r="421" customFormat="false" ht="15" hidden="false" customHeight="false" outlineLevel="0" collapsed="false">
      <c r="A421" s="398" t="n">
        <v>34392</v>
      </c>
      <c r="B421" s="399" t="s">
        <v>1723</v>
      </c>
      <c r="C421" s="919" t="s">
        <v>1309</v>
      </c>
      <c r="D421" s="920" t="n">
        <f aca="false">F421</f>
        <v>11.39</v>
      </c>
      <c r="F421" s="920" t="n">
        <v>11.39</v>
      </c>
      <c r="G421" s="920" t="n">
        <v>11.39</v>
      </c>
    </row>
    <row r="422" customFormat="false" ht="15" hidden="false" customHeight="false" outlineLevel="0" collapsed="false">
      <c r="A422" s="398" t="n">
        <v>40908</v>
      </c>
      <c r="B422" s="399" t="s">
        <v>1724</v>
      </c>
      <c r="C422" s="919" t="s">
        <v>1505</v>
      </c>
      <c r="D422" s="920" t="n">
        <f aca="false">F422</f>
        <v>2020.87</v>
      </c>
      <c r="F422" s="922" t="n">
        <v>2020.87</v>
      </c>
      <c r="G422" s="922" t="n">
        <v>2020.87</v>
      </c>
    </row>
    <row r="423" customFormat="false" ht="15" hidden="false" customHeight="false" outlineLevel="0" collapsed="false">
      <c r="A423" s="398" t="n">
        <v>34551</v>
      </c>
      <c r="B423" s="399" t="s">
        <v>1725</v>
      </c>
      <c r="C423" s="919" t="s">
        <v>1309</v>
      </c>
      <c r="D423" s="920" t="n">
        <f aca="false">F423</f>
        <v>10.83</v>
      </c>
      <c r="F423" s="920" t="n">
        <v>10.83</v>
      </c>
      <c r="G423" s="920" t="n">
        <v>10.83</v>
      </c>
    </row>
    <row r="424" customFormat="false" ht="15" hidden="false" customHeight="false" outlineLevel="0" collapsed="false">
      <c r="A424" s="398" t="n">
        <v>41078</v>
      </c>
      <c r="B424" s="399" t="s">
        <v>1726</v>
      </c>
      <c r="C424" s="919" t="s">
        <v>1505</v>
      </c>
      <c r="D424" s="920" t="n">
        <f aca="false">F424</f>
        <v>1922.52</v>
      </c>
      <c r="F424" s="922" t="n">
        <v>1922.52</v>
      </c>
      <c r="G424" s="922" t="n">
        <v>1922.52</v>
      </c>
    </row>
    <row r="425" customFormat="false" ht="15" hidden="false" customHeight="false" outlineLevel="0" collapsed="false">
      <c r="A425" s="398" t="n">
        <v>246</v>
      </c>
      <c r="B425" s="399" t="s">
        <v>1727</v>
      </c>
      <c r="C425" s="919" t="s">
        <v>1309</v>
      </c>
      <c r="D425" s="920" t="n">
        <f aca="false">F425</f>
        <v>10.89</v>
      </c>
      <c r="F425" s="920" t="n">
        <v>10.89</v>
      </c>
      <c r="G425" s="920" t="n">
        <v>10.89</v>
      </c>
    </row>
    <row r="426" customFormat="false" ht="15" hidden="false" customHeight="false" outlineLevel="0" collapsed="false">
      <c r="A426" s="398" t="n">
        <v>40927</v>
      </c>
      <c r="B426" s="399" t="s">
        <v>1728</v>
      </c>
      <c r="C426" s="919" t="s">
        <v>1505</v>
      </c>
      <c r="D426" s="920" t="n">
        <f aca="false">F426</f>
        <v>1934.42</v>
      </c>
      <c r="F426" s="922" t="n">
        <v>1934.42</v>
      </c>
      <c r="G426" s="922" t="n">
        <v>1934.42</v>
      </c>
    </row>
    <row r="427" customFormat="false" ht="15" hidden="false" customHeight="false" outlineLevel="0" collapsed="false">
      <c r="A427" s="398" t="n">
        <v>2350</v>
      </c>
      <c r="B427" s="399" t="s">
        <v>1729</v>
      </c>
      <c r="C427" s="919" t="s">
        <v>1309</v>
      </c>
      <c r="D427" s="920" t="n">
        <f aca="false">F427</f>
        <v>11.99</v>
      </c>
      <c r="F427" s="920" t="n">
        <v>11.99</v>
      </c>
      <c r="G427" s="920" t="n">
        <v>11.99</v>
      </c>
    </row>
    <row r="428" customFormat="false" ht="15" hidden="false" customHeight="false" outlineLevel="0" collapsed="false">
      <c r="A428" s="398" t="n">
        <v>40812</v>
      </c>
      <c r="B428" s="399" t="s">
        <v>1730</v>
      </c>
      <c r="C428" s="919" t="s">
        <v>1505</v>
      </c>
      <c r="D428" s="920" t="n">
        <f aca="false">F428</f>
        <v>2126.42</v>
      </c>
      <c r="F428" s="922" t="n">
        <v>2126.42</v>
      </c>
      <c r="G428" s="922" t="n">
        <v>2126.42</v>
      </c>
    </row>
    <row r="429" customFormat="false" ht="15" hidden="false" customHeight="false" outlineLevel="0" collapsed="false">
      <c r="A429" s="398" t="n">
        <v>245</v>
      </c>
      <c r="B429" s="399" t="s">
        <v>1731</v>
      </c>
      <c r="C429" s="919" t="s">
        <v>1309</v>
      </c>
      <c r="D429" s="920" t="n">
        <f aca="false">F429</f>
        <v>20.4</v>
      </c>
      <c r="F429" s="920" t="n">
        <v>20.4</v>
      </c>
      <c r="G429" s="920" t="n">
        <v>20.4</v>
      </c>
    </row>
    <row r="430" customFormat="false" ht="15" hidden="false" customHeight="false" outlineLevel="0" collapsed="false">
      <c r="A430" s="398" t="n">
        <v>41090</v>
      </c>
      <c r="B430" s="399" t="s">
        <v>1732</v>
      </c>
      <c r="C430" s="919" t="s">
        <v>1505</v>
      </c>
      <c r="D430" s="920" t="n">
        <f aca="false">F430</f>
        <v>3618.68</v>
      </c>
      <c r="F430" s="922" t="n">
        <v>3618.68</v>
      </c>
      <c r="G430" s="922" t="n">
        <v>3618.68</v>
      </c>
    </row>
    <row r="431" customFormat="false" ht="15" hidden="false" customHeight="false" outlineLevel="0" collapsed="false">
      <c r="A431" s="398" t="n">
        <v>251</v>
      </c>
      <c r="B431" s="399" t="s">
        <v>1733</v>
      </c>
      <c r="C431" s="919" t="s">
        <v>1309</v>
      </c>
      <c r="D431" s="920" t="n">
        <f aca="false">F431</f>
        <v>9.31</v>
      </c>
      <c r="F431" s="922" t="n">
        <v>9.31</v>
      </c>
      <c r="G431" s="920" t="n">
        <v>9.31</v>
      </c>
    </row>
    <row r="432" customFormat="false" ht="15" hidden="false" customHeight="false" outlineLevel="0" collapsed="false">
      <c r="A432" s="398" t="n">
        <v>40975</v>
      </c>
      <c r="B432" s="399" t="s">
        <v>1734</v>
      </c>
      <c r="C432" s="919" t="s">
        <v>1505</v>
      </c>
      <c r="D432" s="920" t="n">
        <f aca="false">F432</f>
        <v>1653.31</v>
      </c>
      <c r="F432" s="922" t="n">
        <v>1653.31</v>
      </c>
      <c r="G432" s="922" t="n">
        <v>1653.31</v>
      </c>
    </row>
    <row r="433" customFormat="false" ht="15" hidden="false" customHeight="false" outlineLevel="0" collapsed="false">
      <c r="A433" s="398" t="n">
        <v>6127</v>
      </c>
      <c r="B433" s="399" t="s">
        <v>1735</v>
      </c>
      <c r="C433" s="919" t="s">
        <v>1309</v>
      </c>
      <c r="D433" s="920" t="n">
        <f aca="false">F433</f>
        <v>11.04</v>
      </c>
      <c r="F433" s="920" t="n">
        <v>11.04</v>
      </c>
      <c r="G433" s="920" t="n">
        <v>11.04</v>
      </c>
    </row>
    <row r="434" customFormat="false" ht="15" hidden="false" customHeight="false" outlineLevel="0" collapsed="false">
      <c r="A434" s="398" t="n">
        <v>41072</v>
      </c>
      <c r="B434" s="399" t="s">
        <v>1736</v>
      </c>
      <c r="C434" s="919" t="s">
        <v>1505</v>
      </c>
      <c r="D434" s="920" t="n">
        <f aca="false">F434</f>
        <v>1959.64</v>
      </c>
      <c r="F434" s="922" t="n">
        <v>1959.64</v>
      </c>
      <c r="G434" s="922" t="n">
        <v>1959.64</v>
      </c>
    </row>
    <row r="435" customFormat="false" ht="15" hidden="false" customHeight="false" outlineLevel="0" collapsed="false">
      <c r="A435" s="398" t="n">
        <v>6121</v>
      </c>
      <c r="B435" s="399" t="s">
        <v>1737</v>
      </c>
      <c r="C435" s="919" t="s">
        <v>1309</v>
      </c>
      <c r="D435" s="920" t="n">
        <f aca="false">F435</f>
        <v>11.9</v>
      </c>
      <c r="F435" s="920" t="n">
        <v>11.9</v>
      </c>
      <c r="G435" s="920" t="n">
        <v>11.9</v>
      </c>
    </row>
    <row r="436" customFormat="false" ht="15" hidden="false" customHeight="false" outlineLevel="0" collapsed="false">
      <c r="A436" s="398" t="n">
        <v>41071</v>
      </c>
      <c r="B436" s="399" t="s">
        <v>1738</v>
      </c>
      <c r="C436" s="919" t="s">
        <v>1505</v>
      </c>
      <c r="D436" s="920" t="n">
        <f aca="false">F436</f>
        <v>2112.15</v>
      </c>
      <c r="F436" s="922" t="n">
        <v>2112.15</v>
      </c>
      <c r="G436" s="922" t="n">
        <v>2112.15</v>
      </c>
    </row>
    <row r="437" customFormat="false" ht="15" hidden="false" customHeight="false" outlineLevel="0" collapsed="false">
      <c r="A437" s="398" t="n">
        <v>244</v>
      </c>
      <c r="B437" s="399" t="s">
        <v>1739</v>
      </c>
      <c r="C437" s="919" t="s">
        <v>1309</v>
      </c>
      <c r="D437" s="920" t="n">
        <f aca="false">F437</f>
        <v>5.86</v>
      </c>
      <c r="F437" s="922" t="n">
        <v>5.86</v>
      </c>
      <c r="G437" s="922" t="n">
        <v>5.86</v>
      </c>
    </row>
    <row r="438" customFormat="false" ht="15" hidden="false" customHeight="false" outlineLevel="0" collapsed="false">
      <c r="A438" s="398" t="n">
        <v>41093</v>
      </c>
      <c r="B438" s="399" t="s">
        <v>1740</v>
      </c>
      <c r="C438" s="919" t="s">
        <v>1505</v>
      </c>
      <c r="D438" s="920" t="n">
        <f aca="false">F438</f>
        <v>1091.99</v>
      </c>
      <c r="F438" s="922" t="n">
        <v>1091.99</v>
      </c>
      <c r="G438" s="922" t="n">
        <v>1091.99</v>
      </c>
    </row>
    <row r="439" customFormat="false" ht="15" hidden="false" customHeight="false" outlineLevel="0" collapsed="false">
      <c r="A439" s="398" t="n">
        <v>532</v>
      </c>
      <c r="B439" s="399" t="s">
        <v>1741</v>
      </c>
      <c r="C439" s="919" t="s">
        <v>1309</v>
      </c>
      <c r="D439" s="920" t="n">
        <f aca="false">F439</f>
        <v>23.25</v>
      </c>
      <c r="F439" s="922" t="n">
        <v>23.25</v>
      </c>
      <c r="G439" s="922" t="n">
        <v>23.25</v>
      </c>
    </row>
    <row r="440" customFormat="false" ht="15" hidden="false" customHeight="false" outlineLevel="0" collapsed="false">
      <c r="A440" s="398" t="n">
        <v>40931</v>
      </c>
      <c r="B440" s="399" t="s">
        <v>1742</v>
      </c>
      <c r="C440" s="919" t="s">
        <v>1505</v>
      </c>
      <c r="D440" s="920" t="n">
        <f aca="false">F440</f>
        <v>4122.49</v>
      </c>
      <c r="F440" s="922" t="n">
        <v>4122.49</v>
      </c>
      <c r="G440" s="922" t="n">
        <v>4122.49</v>
      </c>
    </row>
    <row r="441" customFormat="false" ht="15" hidden="false" customHeight="false" outlineLevel="0" collapsed="false">
      <c r="A441" s="398" t="n">
        <v>36150</v>
      </c>
      <c r="B441" s="399" t="s">
        <v>1743</v>
      </c>
      <c r="C441" s="919" t="s">
        <v>1298</v>
      </c>
      <c r="D441" s="920" t="n">
        <f aca="false">F441</f>
        <v>34.6</v>
      </c>
      <c r="F441" s="922" t="n">
        <v>34.6</v>
      </c>
      <c r="G441" s="922" t="n">
        <v>34.6</v>
      </c>
    </row>
    <row r="442" customFormat="false" ht="15" hidden="false" customHeight="false" outlineLevel="0" collapsed="false">
      <c r="A442" s="398" t="n">
        <v>41069</v>
      </c>
      <c r="B442" s="399" t="s">
        <v>1744</v>
      </c>
      <c r="C442" s="919" t="s">
        <v>1505</v>
      </c>
      <c r="D442" s="920" t="n">
        <f aca="false">F442</f>
        <v>2637.37</v>
      </c>
      <c r="F442" s="922" t="n">
        <v>2637.37</v>
      </c>
      <c r="G442" s="922" t="n">
        <v>2637.37</v>
      </c>
    </row>
    <row r="443" customFormat="false" ht="15" hidden="false" customHeight="false" outlineLevel="0" collapsed="false">
      <c r="A443" s="398" t="n">
        <v>4760</v>
      </c>
      <c r="B443" s="399" t="s">
        <v>1745</v>
      </c>
      <c r="C443" s="919" t="s">
        <v>1309</v>
      </c>
      <c r="D443" s="920" t="n">
        <f aca="false">F443</f>
        <v>14.88</v>
      </c>
      <c r="F443" s="922" t="n">
        <v>14.88</v>
      </c>
      <c r="G443" s="922" t="n">
        <v>14.88</v>
      </c>
    </row>
    <row r="444" customFormat="false" ht="15" hidden="false" customHeight="false" outlineLevel="0" collapsed="false">
      <c r="A444" s="398" t="n">
        <v>10422</v>
      </c>
      <c r="B444" s="399" t="s">
        <v>1746</v>
      </c>
      <c r="C444" s="919" t="s">
        <v>1298</v>
      </c>
      <c r="D444" s="920" t="n">
        <f aca="false">F444</f>
        <v>275.69</v>
      </c>
      <c r="F444" s="922" t="n">
        <v>275.69</v>
      </c>
      <c r="G444" s="922" t="n">
        <v>275.69</v>
      </c>
    </row>
    <row r="445" customFormat="false" ht="15" hidden="false" customHeight="false" outlineLevel="0" collapsed="false">
      <c r="A445" s="398" t="n">
        <v>10420</v>
      </c>
      <c r="B445" s="399" t="s">
        <v>1747</v>
      </c>
      <c r="C445" s="919" t="s">
        <v>1298</v>
      </c>
      <c r="D445" s="920" t="n">
        <f aca="false">F445</f>
        <v>103.4</v>
      </c>
      <c r="F445" s="922" t="n">
        <v>103.4</v>
      </c>
      <c r="G445" s="922" t="n">
        <v>103.4</v>
      </c>
    </row>
    <row r="446" customFormat="false" ht="15" hidden="false" customHeight="false" outlineLevel="0" collapsed="false">
      <c r="A446" s="398" t="n">
        <v>10421</v>
      </c>
      <c r="B446" s="399" t="s">
        <v>1748</v>
      </c>
      <c r="C446" s="919" t="s">
        <v>1298</v>
      </c>
      <c r="D446" s="920" t="n">
        <f aca="false">F446</f>
        <v>138.38</v>
      </c>
      <c r="F446" s="922" t="n">
        <v>138.38</v>
      </c>
      <c r="G446" s="922" t="n">
        <v>138.38</v>
      </c>
    </row>
    <row r="447" customFormat="false" ht="15" hidden="false" customHeight="false" outlineLevel="0" collapsed="false">
      <c r="A447" s="398" t="n">
        <v>36520</v>
      </c>
      <c r="B447" s="399" t="s">
        <v>1749</v>
      </c>
      <c r="C447" s="919" t="s">
        <v>1298</v>
      </c>
      <c r="D447" s="920" t="n">
        <f aca="false">F447</f>
        <v>515.15</v>
      </c>
      <c r="F447" s="922" t="n">
        <v>515.15</v>
      </c>
      <c r="G447" s="922" t="n">
        <v>515.15</v>
      </c>
    </row>
    <row r="448" customFormat="false" ht="15" hidden="false" customHeight="false" outlineLevel="0" collapsed="false">
      <c r="A448" s="398" t="n">
        <v>11784</v>
      </c>
      <c r="B448" s="399" t="s">
        <v>1750</v>
      </c>
      <c r="C448" s="919" t="s">
        <v>1298</v>
      </c>
      <c r="D448" s="920" t="n">
        <f aca="false">F448</f>
        <v>386.9</v>
      </c>
      <c r="F448" s="922" t="n">
        <v>386.9</v>
      </c>
      <c r="G448" s="922" t="n">
        <v>386.9</v>
      </c>
    </row>
    <row r="449" customFormat="false" ht="15" hidden="false" customHeight="false" outlineLevel="0" collapsed="false">
      <c r="A449" s="398" t="n">
        <v>10</v>
      </c>
      <c r="B449" s="399" t="s">
        <v>1751</v>
      </c>
      <c r="C449" s="919" t="s">
        <v>1298</v>
      </c>
      <c r="D449" s="920" t="n">
        <f aca="false">F449</f>
        <v>9.05</v>
      </c>
      <c r="F449" s="922" t="n">
        <v>9.05</v>
      </c>
      <c r="G449" s="922" t="n">
        <v>9.05</v>
      </c>
    </row>
    <row r="450" customFormat="false" ht="15" hidden="false" customHeight="false" outlineLevel="0" collapsed="false">
      <c r="A450" s="398" t="n">
        <v>4815</v>
      </c>
      <c r="B450" s="399" t="s">
        <v>1752</v>
      </c>
      <c r="C450" s="919" t="s">
        <v>1298</v>
      </c>
      <c r="D450" s="920" t="n">
        <f aca="false">F450</f>
        <v>4.89</v>
      </c>
      <c r="F450" s="922" t="n">
        <v>4.89</v>
      </c>
      <c r="G450" s="922" t="n">
        <v>4.89</v>
      </c>
    </row>
    <row r="451" customFormat="false" ht="15" hidden="false" customHeight="false" outlineLevel="0" collapsed="false">
      <c r="A451" s="398" t="n">
        <v>541</v>
      </c>
      <c r="B451" s="399" t="s">
        <v>1753</v>
      </c>
      <c r="C451" s="919" t="s">
        <v>1298</v>
      </c>
      <c r="D451" s="920" t="n">
        <f aca="false">F451</f>
        <v>124.21</v>
      </c>
      <c r="F451" s="922" t="n">
        <v>124.21</v>
      </c>
      <c r="G451" s="922" t="n">
        <v>124.21</v>
      </c>
    </row>
    <row r="452" customFormat="false" ht="15" hidden="false" customHeight="false" outlineLevel="0" collapsed="false">
      <c r="A452" s="398" t="n">
        <v>542</v>
      </c>
      <c r="B452" s="399" t="s">
        <v>1754</v>
      </c>
      <c r="C452" s="919" t="s">
        <v>1298</v>
      </c>
      <c r="D452" s="920" t="n">
        <f aca="false">F452</f>
        <v>155.69</v>
      </c>
      <c r="F452" s="922" t="n">
        <v>155.69</v>
      </c>
      <c r="G452" s="922" t="n">
        <v>155.69</v>
      </c>
    </row>
    <row r="453" customFormat="false" ht="15" hidden="false" customHeight="false" outlineLevel="0" collapsed="false">
      <c r="A453" s="398" t="n">
        <v>540</v>
      </c>
      <c r="B453" s="399" t="s">
        <v>1755</v>
      </c>
      <c r="C453" s="919" t="s">
        <v>1298</v>
      </c>
      <c r="D453" s="920" t="n">
        <f aca="false">F453</f>
        <v>350.86</v>
      </c>
      <c r="F453" s="922" t="n">
        <v>350.86</v>
      </c>
      <c r="G453" s="922" t="n">
        <v>350.86</v>
      </c>
    </row>
    <row r="454" customFormat="false" ht="30" hidden="false" customHeight="false" outlineLevel="0" collapsed="false">
      <c r="A454" s="398" t="n">
        <v>38364</v>
      </c>
      <c r="B454" s="399" t="s">
        <v>1756</v>
      </c>
      <c r="C454" s="919" t="s">
        <v>1298</v>
      </c>
      <c r="D454" s="920" t="n">
        <f aca="false">F454</f>
        <v>618.44</v>
      </c>
      <c r="F454" s="922" t="n">
        <v>618.44</v>
      </c>
      <c r="G454" s="922" t="n">
        <v>618.44</v>
      </c>
    </row>
    <row r="455" customFormat="false" ht="15" hidden="false" customHeight="false" outlineLevel="0" collapsed="false">
      <c r="A455" s="398" t="n">
        <v>11692</v>
      </c>
      <c r="B455" s="399" t="s">
        <v>1757</v>
      </c>
      <c r="C455" s="919" t="s">
        <v>1307</v>
      </c>
      <c r="D455" s="920" t="n">
        <f aca="false">F455</f>
        <v>324.76</v>
      </c>
      <c r="F455" s="922" t="n">
        <v>324.76</v>
      </c>
      <c r="G455" s="922" t="n">
        <v>324.76</v>
      </c>
    </row>
    <row r="456" customFormat="false" ht="15" hidden="false" customHeight="false" outlineLevel="0" collapsed="false">
      <c r="A456" s="398" t="n">
        <v>1746</v>
      </c>
      <c r="B456" s="399" t="s">
        <v>1758</v>
      </c>
      <c r="C456" s="919" t="s">
        <v>1298</v>
      </c>
      <c r="D456" s="920" t="n">
        <f aca="false">F456</f>
        <v>174.72</v>
      </c>
      <c r="F456" s="922" t="n">
        <v>174.72</v>
      </c>
      <c r="G456" s="922" t="n">
        <v>174.72</v>
      </c>
    </row>
    <row r="457" customFormat="false" ht="15" hidden="false" customHeight="false" outlineLevel="0" collapsed="false">
      <c r="A457" s="398" t="n">
        <v>1748</v>
      </c>
      <c r="B457" s="399" t="s">
        <v>1759</v>
      </c>
      <c r="C457" s="919" t="s">
        <v>1298</v>
      </c>
      <c r="D457" s="920" t="n">
        <f aca="false">F457</f>
        <v>232.33</v>
      </c>
      <c r="F457" s="922" t="n">
        <v>232.33</v>
      </c>
      <c r="G457" s="922" t="n">
        <v>232.33</v>
      </c>
    </row>
    <row r="458" customFormat="false" ht="15" hidden="false" customHeight="false" outlineLevel="0" collapsed="false">
      <c r="A458" s="398" t="n">
        <v>1749</v>
      </c>
      <c r="B458" s="399" t="s">
        <v>1760</v>
      </c>
      <c r="C458" s="919" t="s">
        <v>1298</v>
      </c>
      <c r="D458" s="920" t="n">
        <f aca="false">F458</f>
        <v>336.61</v>
      </c>
      <c r="F458" s="922" t="n">
        <v>336.61</v>
      </c>
      <c r="G458" s="922" t="n">
        <v>336.61</v>
      </c>
    </row>
    <row r="459" customFormat="false" ht="15" hidden="false" customHeight="false" outlineLevel="0" collapsed="false">
      <c r="A459" s="398" t="n">
        <v>37412</v>
      </c>
      <c r="B459" s="399" t="s">
        <v>1761</v>
      </c>
      <c r="C459" s="919" t="s">
        <v>1298</v>
      </c>
      <c r="D459" s="920" t="n">
        <f aca="false">F459</f>
        <v>170.79</v>
      </c>
      <c r="F459" s="922" t="n">
        <v>170.79</v>
      </c>
      <c r="G459" s="922" t="n">
        <v>170.79</v>
      </c>
    </row>
    <row r="460" customFormat="false" ht="15" hidden="false" customHeight="false" outlineLevel="0" collapsed="false">
      <c r="A460" s="398" t="n">
        <v>1745</v>
      </c>
      <c r="B460" s="399" t="s">
        <v>1762</v>
      </c>
      <c r="C460" s="919" t="s">
        <v>1298</v>
      </c>
      <c r="D460" s="920" t="n">
        <f aca="false">F460</f>
        <v>203.09</v>
      </c>
      <c r="F460" s="922" t="n">
        <v>203.09</v>
      </c>
      <c r="G460" s="922" t="n">
        <v>203.09</v>
      </c>
    </row>
    <row r="461" customFormat="false" ht="15" hidden="false" customHeight="false" outlineLevel="0" collapsed="false">
      <c r="A461" s="398" t="n">
        <v>1750</v>
      </c>
      <c r="B461" s="399" t="s">
        <v>1763</v>
      </c>
      <c r="C461" s="919" t="s">
        <v>1298</v>
      </c>
      <c r="D461" s="920" t="n">
        <f aca="false">F461</f>
        <v>474.59</v>
      </c>
      <c r="F461" s="920" t="n">
        <v>474.59</v>
      </c>
      <c r="G461" s="920" t="n">
        <v>474.59</v>
      </c>
    </row>
    <row r="462" customFormat="false" ht="15" hidden="false" customHeight="false" outlineLevel="0" collapsed="false">
      <c r="A462" s="398" t="n">
        <v>11687</v>
      </c>
      <c r="B462" s="399" t="s">
        <v>1764</v>
      </c>
      <c r="C462" s="919" t="s">
        <v>1324</v>
      </c>
      <c r="D462" s="920" t="n">
        <f aca="false">F462</f>
        <v>756.17</v>
      </c>
      <c r="F462" s="920" t="n">
        <v>756.17</v>
      </c>
      <c r="G462" s="920" t="n">
        <v>756.17</v>
      </c>
    </row>
    <row r="463" customFormat="false" ht="15" hidden="false" customHeight="false" outlineLevel="0" collapsed="false">
      <c r="A463" s="398" t="n">
        <v>11689</v>
      </c>
      <c r="B463" s="399" t="s">
        <v>1765</v>
      </c>
      <c r="C463" s="919" t="s">
        <v>1324</v>
      </c>
      <c r="D463" s="920" t="n">
        <f aca="false">F463</f>
        <v>947.43</v>
      </c>
      <c r="F463" s="922" t="n">
        <v>947.43</v>
      </c>
      <c r="G463" s="922" t="n">
        <v>947.43</v>
      </c>
    </row>
    <row r="464" customFormat="false" ht="15" hidden="false" customHeight="false" outlineLevel="0" collapsed="false">
      <c r="A464" s="398" t="n">
        <v>11693</v>
      </c>
      <c r="B464" s="399" t="s">
        <v>1766</v>
      </c>
      <c r="C464" s="919" t="s">
        <v>1307</v>
      </c>
      <c r="D464" s="920" t="n">
        <f aca="false">F464</f>
        <v>137.72</v>
      </c>
      <c r="F464" s="922" t="n">
        <v>137.72</v>
      </c>
      <c r="G464" s="922" t="n">
        <v>137.72</v>
      </c>
    </row>
    <row r="465" customFormat="false" ht="15" hidden="false" customHeight="false" outlineLevel="0" collapsed="false">
      <c r="A465" s="398" t="n">
        <v>36215</v>
      </c>
      <c r="B465" s="399" t="s">
        <v>921</v>
      </c>
      <c r="C465" s="919" t="s">
        <v>1298</v>
      </c>
      <c r="D465" s="920" t="n">
        <f aca="false">F465</f>
        <v>989.46</v>
      </c>
      <c r="F465" s="922" t="n">
        <v>989.46</v>
      </c>
      <c r="G465" s="922" t="n">
        <v>989.46</v>
      </c>
    </row>
    <row r="466" customFormat="false" ht="30" hidden="false" customHeight="false" outlineLevel="0" collapsed="false">
      <c r="A466" s="398" t="n">
        <v>42439</v>
      </c>
      <c r="B466" s="399" t="s">
        <v>1767</v>
      </c>
      <c r="C466" s="919" t="s">
        <v>1298</v>
      </c>
      <c r="D466" s="920" t="n">
        <f aca="false">F466</f>
        <v>686.09</v>
      </c>
      <c r="F466" s="922" t="n">
        <v>686.09</v>
      </c>
      <c r="G466" s="922" t="n">
        <v>686.09</v>
      </c>
    </row>
    <row r="467" customFormat="false" ht="15" hidden="false" customHeight="false" outlineLevel="0" collapsed="false">
      <c r="A467" s="398" t="n">
        <v>38381</v>
      </c>
      <c r="B467" s="399" t="s">
        <v>1768</v>
      </c>
      <c r="C467" s="919" t="s">
        <v>1298</v>
      </c>
      <c r="D467" s="920" t="n">
        <f aca="false">F467</f>
        <v>7.97</v>
      </c>
      <c r="F467" s="922" t="n">
        <v>7.97</v>
      </c>
      <c r="G467" s="922" t="n">
        <v>7.97</v>
      </c>
    </row>
    <row r="468" customFormat="false" ht="15" hidden="false" customHeight="false" outlineLevel="0" collapsed="false">
      <c r="A468" s="398" t="n">
        <v>39621</v>
      </c>
      <c r="B468" s="399" t="s">
        <v>1769</v>
      </c>
      <c r="C468" s="919" t="s">
        <v>1770</v>
      </c>
      <c r="D468" s="920" t="n">
        <f aca="false">F468</f>
        <v>1290.18</v>
      </c>
      <c r="F468" s="922" t="n">
        <v>1290.18</v>
      </c>
      <c r="G468" s="922" t="n">
        <v>1290.18</v>
      </c>
    </row>
    <row r="469" customFormat="false" ht="15" hidden="false" customHeight="false" outlineLevel="0" collapsed="false">
      <c r="A469" s="398" t="n">
        <v>39624</v>
      </c>
      <c r="B469" s="399" t="s">
        <v>1771</v>
      </c>
      <c r="C469" s="919" t="s">
        <v>1770</v>
      </c>
      <c r="D469" s="920" t="n">
        <f aca="false">F469</f>
        <v>1305.58</v>
      </c>
      <c r="F469" s="922" t="n">
        <v>1305.58</v>
      </c>
      <c r="G469" s="922" t="n">
        <v>1305.58</v>
      </c>
    </row>
    <row r="470" customFormat="false" ht="15" hidden="false" customHeight="false" outlineLevel="0" collapsed="false">
      <c r="A470" s="398" t="n">
        <v>39615</v>
      </c>
      <c r="B470" s="399" t="s">
        <v>1772</v>
      </c>
      <c r="C470" s="919" t="s">
        <v>1298</v>
      </c>
      <c r="D470" s="920" t="n">
        <f aca="false">F470</f>
        <v>450.11</v>
      </c>
      <c r="F470" s="922" t="n">
        <v>450.11</v>
      </c>
      <c r="G470" s="922" t="n">
        <v>450.11</v>
      </c>
    </row>
    <row r="471" customFormat="false" ht="15" hidden="false" customHeight="false" outlineLevel="0" collapsed="false">
      <c r="A471" s="398" t="n">
        <v>39620</v>
      </c>
      <c r="B471" s="399" t="s">
        <v>1773</v>
      </c>
      <c r="C471" s="919" t="s">
        <v>1298</v>
      </c>
      <c r="D471" s="920" t="n">
        <f aca="false">F471</f>
        <v>688.09</v>
      </c>
      <c r="F471" s="922" t="n">
        <v>688.09</v>
      </c>
      <c r="G471" s="922" t="n">
        <v>688.09</v>
      </c>
    </row>
    <row r="472" customFormat="false" ht="15" hidden="false" customHeight="false" outlineLevel="0" collapsed="false">
      <c r="A472" s="398" t="n">
        <v>39623</v>
      </c>
      <c r="B472" s="399" t="s">
        <v>1774</v>
      </c>
      <c r="C472" s="919" t="s">
        <v>1298</v>
      </c>
      <c r="D472" s="920" t="n">
        <f aca="false">F472</f>
        <v>666.3</v>
      </c>
      <c r="F472" s="922" t="n">
        <v>666.3</v>
      </c>
      <c r="G472" s="922" t="n">
        <v>666.3</v>
      </c>
    </row>
    <row r="473" customFormat="false" ht="15" hidden="false" customHeight="false" outlineLevel="0" collapsed="false">
      <c r="A473" s="398" t="n">
        <v>36207</v>
      </c>
      <c r="B473" s="399" t="s">
        <v>1775</v>
      </c>
      <c r="C473" s="919" t="s">
        <v>1298</v>
      </c>
      <c r="D473" s="920" t="n">
        <f aca="false">F473</f>
        <v>438.26</v>
      </c>
      <c r="F473" s="922" t="n">
        <v>438.26</v>
      </c>
      <c r="G473" s="922" t="n">
        <v>438.26</v>
      </c>
    </row>
    <row r="474" customFormat="false" ht="15" hidden="false" customHeight="false" outlineLevel="0" collapsed="false">
      <c r="A474" s="398" t="n">
        <v>36209</v>
      </c>
      <c r="B474" s="399" t="s">
        <v>1776</v>
      </c>
      <c r="C474" s="919" t="s">
        <v>1298</v>
      </c>
      <c r="D474" s="920" t="n">
        <f aca="false">F474</f>
        <v>502.97</v>
      </c>
      <c r="F474" s="922" t="n">
        <v>502.97</v>
      </c>
      <c r="G474" s="922" t="n">
        <v>502.97</v>
      </c>
    </row>
    <row r="475" customFormat="false" ht="15" hidden="false" customHeight="false" outlineLevel="0" collapsed="false">
      <c r="A475" s="398" t="n">
        <v>36210</v>
      </c>
      <c r="B475" s="399" t="s">
        <v>1777</v>
      </c>
      <c r="C475" s="919" t="s">
        <v>1298</v>
      </c>
      <c r="D475" s="920" t="n">
        <f aca="false">F475</f>
        <v>544.2</v>
      </c>
      <c r="F475" s="922" t="n">
        <v>544.2</v>
      </c>
      <c r="G475" s="922" t="n">
        <v>544.2</v>
      </c>
    </row>
    <row r="476" customFormat="false" ht="15" hidden="false" customHeight="false" outlineLevel="0" collapsed="false">
      <c r="A476" s="398" t="n">
        <v>36204</v>
      </c>
      <c r="B476" s="399" t="s">
        <v>1778</v>
      </c>
      <c r="C476" s="919" t="s">
        <v>1298</v>
      </c>
      <c r="D476" s="920" t="n">
        <f aca="false">F476</f>
        <v>192.95</v>
      </c>
      <c r="F476" s="922" t="n">
        <v>192.95</v>
      </c>
      <c r="G476" s="922" t="n">
        <v>192.95</v>
      </c>
    </row>
    <row r="477" customFormat="false" ht="15" hidden="false" customHeight="false" outlineLevel="0" collapsed="false">
      <c r="A477" s="398" t="n">
        <v>36205</v>
      </c>
      <c r="B477" s="399" t="s">
        <v>1779</v>
      </c>
      <c r="C477" s="919" t="s">
        <v>1298</v>
      </c>
      <c r="D477" s="920" t="n">
        <f aca="false">F477</f>
        <v>214.29</v>
      </c>
      <c r="F477" s="922" t="n">
        <v>214.29</v>
      </c>
      <c r="G477" s="922" t="n">
        <v>214.29</v>
      </c>
    </row>
    <row r="478" customFormat="false" ht="15" hidden="false" customHeight="false" outlineLevel="0" collapsed="false">
      <c r="A478" s="398" t="n">
        <v>36081</v>
      </c>
      <c r="B478" s="399" t="s">
        <v>1780</v>
      </c>
      <c r="C478" s="919" t="s">
        <v>1298</v>
      </c>
      <c r="D478" s="920" t="n">
        <f aca="false">F478</f>
        <v>228.49</v>
      </c>
      <c r="F478" s="922" t="n">
        <v>228.49</v>
      </c>
      <c r="G478" s="922" t="n">
        <v>228.49</v>
      </c>
    </row>
    <row r="479" customFormat="false" ht="15" hidden="false" customHeight="false" outlineLevel="0" collapsed="false">
      <c r="A479" s="398" t="n">
        <v>36206</v>
      </c>
      <c r="B479" s="399" t="s">
        <v>1781</v>
      </c>
      <c r="C479" s="919" t="s">
        <v>1298</v>
      </c>
      <c r="D479" s="920" t="n">
        <f aca="false">F479</f>
        <v>239.38</v>
      </c>
      <c r="F479" s="922" t="n">
        <v>239.38</v>
      </c>
      <c r="G479" s="922" t="n">
        <v>239.38</v>
      </c>
    </row>
    <row r="480" customFormat="false" ht="15" hidden="false" customHeight="false" outlineLevel="0" collapsed="false">
      <c r="A480" s="398" t="n">
        <v>36218</v>
      </c>
      <c r="B480" s="399" t="s">
        <v>1782</v>
      </c>
      <c r="C480" s="919" t="s">
        <v>1298</v>
      </c>
      <c r="D480" s="920" t="n">
        <f aca="false">F480</f>
        <v>95.46</v>
      </c>
      <c r="F480" s="922" t="n">
        <v>95.46</v>
      </c>
      <c r="G480" s="922" t="n">
        <v>95.46</v>
      </c>
    </row>
    <row r="481" customFormat="false" ht="15" hidden="false" customHeight="false" outlineLevel="0" collapsed="false">
      <c r="A481" s="398" t="n">
        <v>36220</v>
      </c>
      <c r="B481" s="399" t="s">
        <v>1783</v>
      </c>
      <c r="C481" s="919" t="s">
        <v>1298</v>
      </c>
      <c r="D481" s="920" t="n">
        <f aca="false">F481</f>
        <v>109.46</v>
      </c>
      <c r="F481" s="922" t="n">
        <v>109.46</v>
      </c>
      <c r="G481" s="922" t="n">
        <v>109.46</v>
      </c>
    </row>
    <row r="482" customFormat="false" ht="15" hidden="false" customHeight="false" outlineLevel="0" collapsed="false">
      <c r="A482" s="398" t="n">
        <v>36080</v>
      </c>
      <c r="B482" s="399" t="s">
        <v>1784</v>
      </c>
      <c r="C482" s="919" t="s">
        <v>1298</v>
      </c>
      <c r="D482" s="920" t="n">
        <f aca="false">F482</f>
        <v>118.4</v>
      </c>
      <c r="F482" s="922" t="n">
        <v>118.4</v>
      </c>
      <c r="G482" s="922" t="n">
        <v>118.4</v>
      </c>
    </row>
    <row r="483" customFormat="false" ht="15" hidden="false" customHeight="false" outlineLevel="0" collapsed="false">
      <c r="A483" s="398" t="n">
        <v>36223</v>
      </c>
      <c r="B483" s="399" t="s">
        <v>1785</v>
      </c>
      <c r="C483" s="919" t="s">
        <v>1298</v>
      </c>
      <c r="D483" s="920" t="n">
        <f aca="false">F483</f>
        <v>123.98</v>
      </c>
      <c r="F483" s="922" t="n">
        <v>123.98</v>
      </c>
      <c r="G483" s="922" t="n">
        <v>123.98</v>
      </c>
    </row>
    <row r="484" customFormat="false" ht="15" hidden="false" customHeight="false" outlineLevel="0" collapsed="false">
      <c r="A484" s="398" t="n">
        <v>546</v>
      </c>
      <c r="B484" s="399" t="s">
        <v>1786</v>
      </c>
      <c r="C484" s="919" t="s">
        <v>1296</v>
      </c>
      <c r="D484" s="920" t="n">
        <f aca="false">F484</f>
        <v>5.64</v>
      </c>
      <c r="F484" s="922" t="n">
        <v>5.64</v>
      </c>
      <c r="G484" s="922" t="n">
        <v>5.64</v>
      </c>
    </row>
    <row r="485" customFormat="false" ht="15" hidden="false" customHeight="false" outlineLevel="0" collapsed="false">
      <c r="A485" s="398" t="n">
        <v>557</v>
      </c>
      <c r="B485" s="399" t="s">
        <v>1787</v>
      </c>
      <c r="C485" s="919" t="s">
        <v>1324</v>
      </c>
      <c r="D485" s="920" t="n">
        <f aca="false">F485</f>
        <v>21.64</v>
      </c>
      <c r="F485" s="922" t="n">
        <v>21.64</v>
      </c>
      <c r="G485" s="922" t="n">
        <v>21.64</v>
      </c>
    </row>
    <row r="486" customFormat="false" ht="15" hidden="false" customHeight="false" outlineLevel="0" collapsed="false">
      <c r="A486" s="398" t="n">
        <v>552</v>
      </c>
      <c r="B486" s="399" t="s">
        <v>1788</v>
      </c>
      <c r="C486" s="919" t="s">
        <v>1324</v>
      </c>
      <c r="D486" s="920" t="n">
        <f aca="false">F486</f>
        <v>10.65</v>
      </c>
      <c r="F486" s="922" t="n">
        <v>10.65</v>
      </c>
      <c r="G486" s="922" t="n">
        <v>10.65</v>
      </c>
    </row>
    <row r="487" customFormat="false" ht="15" hidden="false" customHeight="false" outlineLevel="0" collapsed="false">
      <c r="A487" s="398" t="n">
        <v>555</v>
      </c>
      <c r="B487" s="399" t="s">
        <v>1789</v>
      </c>
      <c r="C487" s="919" t="s">
        <v>1324</v>
      </c>
      <c r="D487" s="920" t="n">
        <f aca="false">F487</f>
        <v>6.53</v>
      </c>
      <c r="F487" s="922" t="n">
        <v>6.53</v>
      </c>
      <c r="G487" s="922" t="n">
        <v>6.53</v>
      </c>
    </row>
    <row r="488" customFormat="false" ht="15" hidden="false" customHeight="false" outlineLevel="0" collapsed="false">
      <c r="A488" s="398" t="n">
        <v>565</v>
      </c>
      <c r="B488" s="399" t="s">
        <v>1790</v>
      </c>
      <c r="C488" s="919" t="s">
        <v>1324</v>
      </c>
      <c r="D488" s="920" t="n">
        <f aca="false">F488</f>
        <v>9.98</v>
      </c>
      <c r="F488" s="922" t="n">
        <v>9.98</v>
      </c>
      <c r="G488" s="922" t="n">
        <v>9.98</v>
      </c>
    </row>
    <row r="489" customFormat="false" ht="15" hidden="false" customHeight="false" outlineLevel="0" collapsed="false">
      <c r="A489" s="398" t="n">
        <v>549</v>
      </c>
      <c r="B489" s="399" t="s">
        <v>1791</v>
      </c>
      <c r="C489" s="919" t="s">
        <v>1324</v>
      </c>
      <c r="D489" s="920" t="n">
        <f aca="false">F489</f>
        <v>28.53</v>
      </c>
      <c r="F489" s="922" t="n">
        <v>28.53</v>
      </c>
      <c r="G489" s="922" t="n">
        <v>28.53</v>
      </c>
    </row>
    <row r="490" customFormat="false" ht="15" hidden="false" customHeight="false" outlineLevel="0" collapsed="false">
      <c r="A490" s="398" t="n">
        <v>559</v>
      </c>
      <c r="B490" s="399" t="s">
        <v>1792</v>
      </c>
      <c r="C490" s="919" t="s">
        <v>1324</v>
      </c>
      <c r="D490" s="920" t="n">
        <f aca="false">F490</f>
        <v>14.26</v>
      </c>
      <c r="F490" s="922" t="n">
        <v>14.26</v>
      </c>
      <c r="G490" s="922" t="n">
        <v>14.26</v>
      </c>
    </row>
    <row r="491" customFormat="false" ht="15" hidden="false" customHeight="false" outlineLevel="0" collapsed="false">
      <c r="A491" s="398" t="n">
        <v>551</v>
      </c>
      <c r="B491" s="399" t="s">
        <v>1793</v>
      </c>
      <c r="C491" s="919" t="s">
        <v>1324</v>
      </c>
      <c r="D491" s="920" t="n">
        <f aca="false">F491</f>
        <v>55.75</v>
      </c>
      <c r="F491" s="922" t="n">
        <v>55.75</v>
      </c>
      <c r="G491" s="922" t="n">
        <v>55.75</v>
      </c>
    </row>
    <row r="492" customFormat="false" ht="15" hidden="false" customHeight="false" outlineLevel="0" collapsed="false">
      <c r="A492" s="398" t="n">
        <v>547</v>
      </c>
      <c r="B492" s="399" t="s">
        <v>1794</v>
      </c>
      <c r="C492" s="919" t="s">
        <v>1324</v>
      </c>
      <c r="D492" s="920" t="n">
        <f aca="false">F492</f>
        <v>21.37</v>
      </c>
      <c r="F492" s="922" t="n">
        <v>21.37</v>
      </c>
      <c r="G492" s="922" t="n">
        <v>21.37</v>
      </c>
    </row>
    <row r="493" customFormat="false" ht="15" hidden="false" customHeight="false" outlineLevel="0" collapsed="false">
      <c r="A493" s="398" t="n">
        <v>560</v>
      </c>
      <c r="B493" s="399" t="s">
        <v>1795</v>
      </c>
      <c r="C493" s="919" t="s">
        <v>1324</v>
      </c>
      <c r="D493" s="920" t="n">
        <f aca="false">F493</f>
        <v>18.06</v>
      </c>
      <c r="F493" s="922" t="n">
        <v>18.06</v>
      </c>
      <c r="G493" s="922" t="n">
        <v>18.06</v>
      </c>
    </row>
    <row r="494" customFormat="false" ht="15" hidden="false" customHeight="false" outlineLevel="0" collapsed="false">
      <c r="A494" s="398" t="n">
        <v>566</v>
      </c>
      <c r="B494" s="399" t="s">
        <v>1796</v>
      </c>
      <c r="C494" s="919" t="s">
        <v>1324</v>
      </c>
      <c r="D494" s="920" t="n">
        <f aca="false">F494</f>
        <v>2.9</v>
      </c>
      <c r="F494" s="920" t="n">
        <v>2.9</v>
      </c>
      <c r="G494" s="920" t="n">
        <v>2.9</v>
      </c>
    </row>
    <row r="495" customFormat="false" ht="15" hidden="false" customHeight="false" outlineLevel="0" collapsed="false">
      <c r="A495" s="398" t="n">
        <v>563</v>
      </c>
      <c r="B495" s="399" t="s">
        <v>1797</v>
      </c>
      <c r="C495" s="919" t="s">
        <v>1324</v>
      </c>
      <c r="D495" s="920" t="n">
        <f aca="false">F495</f>
        <v>16.22</v>
      </c>
      <c r="F495" s="922" t="n">
        <v>16.22</v>
      </c>
      <c r="G495" s="922" t="n">
        <v>16.22</v>
      </c>
    </row>
    <row r="496" customFormat="false" ht="15" hidden="false" customHeight="false" outlineLevel="0" collapsed="false">
      <c r="A496" s="398" t="n">
        <v>38127</v>
      </c>
      <c r="B496" s="399" t="s">
        <v>1798</v>
      </c>
      <c r="C496" s="919" t="s">
        <v>1298</v>
      </c>
      <c r="D496" s="920" t="n">
        <f aca="false">F496</f>
        <v>369.54</v>
      </c>
      <c r="F496" s="922" t="n">
        <v>369.54</v>
      </c>
      <c r="G496" s="922" t="n">
        <v>369.54</v>
      </c>
    </row>
    <row r="497" customFormat="false" ht="15" hidden="false" customHeight="false" outlineLevel="0" collapsed="false">
      <c r="A497" s="398" t="n">
        <v>38060</v>
      </c>
      <c r="B497" s="399" t="s">
        <v>1799</v>
      </c>
      <c r="C497" s="919" t="s">
        <v>1298</v>
      </c>
      <c r="D497" s="920" t="n">
        <f aca="false">F497</f>
        <v>66.35</v>
      </c>
      <c r="F497" s="922" t="n">
        <v>66.35</v>
      </c>
      <c r="G497" s="922" t="n">
        <v>66.35</v>
      </c>
    </row>
    <row r="498" customFormat="false" ht="15" hidden="false" customHeight="false" outlineLevel="0" collapsed="false">
      <c r="A498" s="398" t="n">
        <v>10956</v>
      </c>
      <c r="B498" s="399" t="s">
        <v>1800</v>
      </c>
      <c r="C498" s="919" t="s">
        <v>1298</v>
      </c>
      <c r="D498" s="920" t="n">
        <f aca="false">F498</f>
        <v>68.93</v>
      </c>
      <c r="F498" s="922" t="n">
        <v>68.93</v>
      </c>
      <c r="G498" s="922" t="n">
        <v>68.93</v>
      </c>
    </row>
    <row r="499" customFormat="false" ht="15" hidden="false" customHeight="false" outlineLevel="0" collapsed="false">
      <c r="A499" s="398" t="n">
        <v>39380</v>
      </c>
      <c r="B499" s="399" t="s">
        <v>1801</v>
      </c>
      <c r="C499" s="919" t="s">
        <v>1298</v>
      </c>
      <c r="D499" s="920" t="n">
        <f aca="false">F499</f>
        <v>9.87</v>
      </c>
      <c r="F499" s="922" t="n">
        <v>9.87</v>
      </c>
      <c r="G499" s="922" t="n">
        <v>9.87</v>
      </c>
    </row>
    <row r="500" customFormat="false" ht="15" hidden="false" customHeight="false" outlineLevel="0" collapsed="false">
      <c r="A500" s="398" t="n">
        <v>13374</v>
      </c>
      <c r="B500" s="399" t="s">
        <v>1802</v>
      </c>
      <c r="C500" s="919" t="s">
        <v>1298</v>
      </c>
      <c r="D500" s="920" t="n">
        <f aca="false">F500</f>
        <v>89.93</v>
      </c>
      <c r="F500" s="922" t="n">
        <v>89.93</v>
      </c>
      <c r="G500" s="922" t="n">
        <v>89.93</v>
      </c>
    </row>
    <row r="501" customFormat="false" ht="15" hidden="false" customHeight="false" outlineLevel="0" collapsed="false">
      <c r="A501" s="398" t="n">
        <v>37597</v>
      </c>
      <c r="B501" s="399" t="s">
        <v>1803</v>
      </c>
      <c r="C501" s="919" t="s">
        <v>1298</v>
      </c>
      <c r="D501" s="920" t="n">
        <f aca="false">F501</f>
        <v>309559.14</v>
      </c>
      <c r="F501" s="922" t="n">
        <v>309559.14</v>
      </c>
      <c r="G501" s="922" t="n">
        <v>309559.14</v>
      </c>
    </row>
    <row r="502" customFormat="false" ht="30" hidden="false" customHeight="false" outlineLevel="0" collapsed="false">
      <c r="A502" s="398" t="n">
        <v>183</v>
      </c>
      <c r="B502" s="399" t="s">
        <v>1804</v>
      </c>
      <c r="C502" s="919" t="s">
        <v>1805</v>
      </c>
      <c r="D502" s="920" t="n">
        <f aca="false">F502</f>
        <v>94.76</v>
      </c>
      <c r="F502" s="920" t="n">
        <v>94.76</v>
      </c>
      <c r="G502" s="920" t="n">
        <v>94.76</v>
      </c>
    </row>
    <row r="503" customFormat="false" ht="30" hidden="false" customHeight="false" outlineLevel="0" collapsed="false">
      <c r="A503" s="398" t="n">
        <v>184</v>
      </c>
      <c r="B503" s="399" t="s">
        <v>1806</v>
      </c>
      <c r="C503" s="919" t="s">
        <v>1805</v>
      </c>
      <c r="D503" s="920" t="n">
        <f aca="false">F503</f>
        <v>62.63</v>
      </c>
      <c r="F503" s="920" t="n">
        <v>62.63</v>
      </c>
      <c r="G503" s="920" t="n">
        <v>62.63</v>
      </c>
    </row>
    <row r="504" customFormat="false" ht="30" hidden="false" customHeight="false" outlineLevel="0" collapsed="false">
      <c r="A504" s="398" t="n">
        <v>195</v>
      </c>
      <c r="B504" s="399" t="s">
        <v>1807</v>
      </c>
      <c r="C504" s="919" t="s">
        <v>1805</v>
      </c>
      <c r="D504" s="920" t="n">
        <f aca="false">F504</f>
        <v>76.98</v>
      </c>
      <c r="F504" s="920" t="n">
        <v>76.98</v>
      </c>
      <c r="G504" s="920" t="n">
        <v>76.98</v>
      </c>
    </row>
    <row r="505" customFormat="false" ht="30" hidden="false" customHeight="false" outlineLevel="0" collapsed="false">
      <c r="A505" s="398" t="n">
        <v>194</v>
      </c>
      <c r="B505" s="399" t="s">
        <v>1808</v>
      </c>
      <c r="C505" s="919" t="s">
        <v>1805</v>
      </c>
      <c r="D505" s="920" t="n">
        <f aca="false">F505</f>
        <v>41.84</v>
      </c>
      <c r="F505" s="920" t="n">
        <v>41.84</v>
      </c>
      <c r="G505" s="920" t="n">
        <v>41.84</v>
      </c>
    </row>
    <row r="506" customFormat="false" ht="30" hidden="false" customHeight="false" outlineLevel="0" collapsed="false">
      <c r="A506" s="398" t="n">
        <v>20001</v>
      </c>
      <c r="B506" s="399" t="s">
        <v>1809</v>
      </c>
      <c r="C506" s="919" t="s">
        <v>1805</v>
      </c>
      <c r="D506" s="920" t="n">
        <f aca="false">F506</f>
        <v>76.71</v>
      </c>
      <c r="F506" s="920" t="n">
        <v>76.71</v>
      </c>
      <c r="G506" s="920" t="n">
        <v>76.71</v>
      </c>
    </row>
    <row r="507" customFormat="false" ht="30" hidden="false" customHeight="false" outlineLevel="0" collapsed="false">
      <c r="A507" s="398" t="n">
        <v>181</v>
      </c>
      <c r="B507" s="399" t="s">
        <v>1810</v>
      </c>
      <c r="C507" s="919" t="s">
        <v>1805</v>
      </c>
      <c r="D507" s="920" t="n">
        <f aca="false">F507</f>
        <v>103.78</v>
      </c>
      <c r="F507" s="920" t="n">
        <v>103.78</v>
      </c>
      <c r="G507" s="920" t="n">
        <v>103.78</v>
      </c>
    </row>
    <row r="508" customFormat="false" ht="30" hidden="false" customHeight="false" outlineLevel="0" collapsed="false">
      <c r="A508" s="398" t="n">
        <v>39837</v>
      </c>
      <c r="B508" s="399" t="s">
        <v>1811</v>
      </c>
      <c r="C508" s="919" t="s">
        <v>1805</v>
      </c>
      <c r="D508" s="920" t="n">
        <f aca="false">F508</f>
        <v>213.68</v>
      </c>
      <c r="F508" s="920" t="n">
        <v>213.68</v>
      </c>
      <c r="G508" s="920" t="n">
        <v>213.68</v>
      </c>
    </row>
    <row r="509" customFormat="false" ht="30" hidden="false" customHeight="false" outlineLevel="0" collapsed="false">
      <c r="A509" s="398" t="n">
        <v>10535</v>
      </c>
      <c r="B509" s="399" t="s">
        <v>1812</v>
      </c>
      <c r="C509" s="919" t="s">
        <v>1298</v>
      </c>
      <c r="D509" s="920" t="n">
        <f aca="false">F509</f>
        <v>3888.58</v>
      </c>
      <c r="F509" s="922" t="n">
        <v>3888.58</v>
      </c>
      <c r="G509" s="922" t="n">
        <v>3888.58</v>
      </c>
    </row>
    <row r="510" customFormat="false" ht="15" hidden="false" customHeight="false" outlineLevel="0" collapsed="false">
      <c r="A510" s="398" t="n">
        <v>10537</v>
      </c>
      <c r="B510" s="399" t="s">
        <v>1813</v>
      </c>
      <c r="C510" s="919" t="s">
        <v>1298</v>
      </c>
      <c r="D510" s="920" t="n">
        <f aca="false">F510</f>
        <v>5302.96</v>
      </c>
      <c r="F510" s="920" t="n">
        <v>5302.96</v>
      </c>
      <c r="G510" s="920" t="n">
        <v>5302.96</v>
      </c>
    </row>
    <row r="511" customFormat="false" ht="15" hidden="false" customHeight="false" outlineLevel="0" collapsed="false">
      <c r="A511" s="398" t="n">
        <v>13891</v>
      </c>
      <c r="B511" s="399" t="s">
        <v>1814</v>
      </c>
      <c r="C511" s="919" t="s">
        <v>1298</v>
      </c>
      <c r="D511" s="920" t="n">
        <f aca="false">F511</f>
        <v>4864.02</v>
      </c>
      <c r="F511" s="922" t="n">
        <v>4864.02</v>
      </c>
      <c r="G511" s="922" t="n">
        <v>4864.02</v>
      </c>
    </row>
    <row r="512" customFormat="false" ht="15" hidden="false" customHeight="false" outlineLevel="0" collapsed="false">
      <c r="A512" s="398" t="n">
        <v>25975</v>
      </c>
      <c r="B512" s="399" t="s">
        <v>1815</v>
      </c>
      <c r="C512" s="919" t="s">
        <v>1298</v>
      </c>
      <c r="D512" s="920" t="n">
        <f aca="false">F512</f>
        <v>21156.51</v>
      </c>
      <c r="F512" s="922" t="n">
        <v>21156.51</v>
      </c>
      <c r="G512" s="922" t="n">
        <v>21156.51</v>
      </c>
    </row>
    <row r="513" customFormat="false" ht="30" hidden="false" customHeight="false" outlineLevel="0" collapsed="false">
      <c r="A513" s="398" t="n">
        <v>36396</v>
      </c>
      <c r="B513" s="399" t="s">
        <v>1816</v>
      </c>
      <c r="C513" s="919" t="s">
        <v>1298</v>
      </c>
      <c r="D513" s="920" t="n">
        <f aca="false">F513</f>
        <v>4448.79</v>
      </c>
      <c r="F513" s="922" t="n">
        <v>4448.79</v>
      </c>
      <c r="G513" s="922" t="n">
        <v>4448.79</v>
      </c>
    </row>
    <row r="514" customFormat="false" ht="30" hidden="false" customHeight="false" outlineLevel="0" collapsed="false">
      <c r="A514" s="398" t="n">
        <v>36397</v>
      </c>
      <c r="B514" s="399" t="s">
        <v>1817</v>
      </c>
      <c r="C514" s="919" t="s">
        <v>1298</v>
      </c>
      <c r="D514" s="920" t="n">
        <f aca="false">F514</f>
        <v>15817.95</v>
      </c>
      <c r="F514" s="922" t="n">
        <v>15817.95</v>
      </c>
      <c r="G514" s="922" t="n">
        <v>15817.95</v>
      </c>
    </row>
    <row r="515" customFormat="false" ht="15" hidden="false" customHeight="false" outlineLevel="0" collapsed="false">
      <c r="A515" s="398" t="n">
        <v>36398</v>
      </c>
      <c r="B515" s="399" t="s">
        <v>1818</v>
      </c>
      <c r="C515" s="919" t="s">
        <v>1298</v>
      </c>
      <c r="D515" s="920" t="n">
        <f aca="false">F515</f>
        <v>19225.4</v>
      </c>
      <c r="F515" s="922" t="n">
        <v>19225.4</v>
      </c>
      <c r="G515" s="922" t="n">
        <v>19225.4</v>
      </c>
    </row>
    <row r="516" customFormat="false" ht="15" hidden="false" customHeight="false" outlineLevel="0" collapsed="false">
      <c r="A516" s="398" t="n">
        <v>647</v>
      </c>
      <c r="B516" s="399" t="s">
        <v>1819</v>
      </c>
      <c r="C516" s="919" t="s">
        <v>1309</v>
      </c>
      <c r="D516" s="920" t="n">
        <f aca="false">F516</f>
        <v>10.23</v>
      </c>
      <c r="F516" s="922" t="n">
        <v>10.23</v>
      </c>
      <c r="G516" s="922" t="n">
        <v>10.23</v>
      </c>
    </row>
    <row r="517" customFormat="false" ht="15" hidden="false" customHeight="false" outlineLevel="0" collapsed="false">
      <c r="A517" s="398" t="n">
        <v>40920</v>
      </c>
      <c r="B517" s="399" t="s">
        <v>1820</v>
      </c>
      <c r="C517" s="919" t="s">
        <v>1505</v>
      </c>
      <c r="D517" s="920" t="n">
        <f aca="false">F517</f>
        <v>1813.93</v>
      </c>
      <c r="F517" s="922" t="n">
        <v>1813.93</v>
      </c>
      <c r="G517" s="922" t="n">
        <v>1813.93</v>
      </c>
    </row>
    <row r="518" customFormat="false" ht="15" hidden="false" customHeight="false" outlineLevel="0" collapsed="false">
      <c r="A518" s="398" t="n">
        <v>7266</v>
      </c>
      <c r="B518" s="399" t="s">
        <v>1821</v>
      </c>
      <c r="C518" s="919" t="s">
        <v>1822</v>
      </c>
      <c r="D518" s="920" t="n">
        <f aca="false">F518</f>
        <v>597</v>
      </c>
      <c r="F518" s="922" t="n">
        <v>597</v>
      </c>
      <c r="G518" s="922" t="n">
        <v>597</v>
      </c>
    </row>
    <row r="519" customFormat="false" ht="15" hidden="false" customHeight="false" outlineLevel="0" collapsed="false">
      <c r="A519" s="398" t="n">
        <v>7270</v>
      </c>
      <c r="B519" s="399" t="s">
        <v>1823</v>
      </c>
      <c r="C519" s="919" t="s">
        <v>1298</v>
      </c>
      <c r="D519" s="920" t="n">
        <f aca="false">F519</f>
        <v>0.56</v>
      </c>
      <c r="F519" s="922" t="n">
        <v>0.56</v>
      </c>
      <c r="G519" s="922" t="n">
        <v>0.56</v>
      </c>
    </row>
    <row r="520" customFormat="false" ht="15" hidden="false" customHeight="false" outlineLevel="0" collapsed="false">
      <c r="A520" s="398" t="n">
        <v>7269</v>
      </c>
      <c r="B520" s="399" t="s">
        <v>1824</v>
      </c>
      <c r="C520" s="919" t="s">
        <v>1298</v>
      </c>
      <c r="D520" s="920" t="n">
        <f aca="false">F520</f>
        <v>0.4</v>
      </c>
      <c r="F520" s="922" t="n">
        <v>0.4</v>
      </c>
      <c r="G520" s="922" t="n">
        <v>0.4</v>
      </c>
    </row>
    <row r="521" customFormat="false" ht="15" hidden="false" customHeight="false" outlineLevel="0" collapsed="false">
      <c r="A521" s="398" t="n">
        <v>7271</v>
      </c>
      <c r="B521" s="399" t="s">
        <v>1825</v>
      </c>
      <c r="C521" s="919" t="s">
        <v>1298</v>
      </c>
      <c r="D521" s="920" t="n">
        <f aca="false">F521</f>
        <v>0.59</v>
      </c>
      <c r="F521" s="922" t="n">
        <v>0.59</v>
      </c>
      <c r="G521" s="922" t="n">
        <v>0.59</v>
      </c>
    </row>
    <row r="522" customFormat="false" ht="15" hidden="false" customHeight="false" outlineLevel="0" collapsed="false">
      <c r="A522" s="398" t="n">
        <v>7268</v>
      </c>
      <c r="B522" s="399" t="s">
        <v>1826</v>
      </c>
      <c r="C522" s="919" t="s">
        <v>1298</v>
      </c>
      <c r="D522" s="920" t="n">
        <f aca="false">F522</f>
        <v>0.84</v>
      </c>
      <c r="F522" s="922" t="n">
        <v>0.84</v>
      </c>
      <c r="G522" s="922" t="n">
        <v>0.84</v>
      </c>
    </row>
    <row r="523" customFormat="false" ht="15" hidden="false" customHeight="false" outlineLevel="0" collapsed="false">
      <c r="A523" s="398" t="n">
        <v>7267</v>
      </c>
      <c r="B523" s="399" t="s">
        <v>1827</v>
      </c>
      <c r="C523" s="919" t="s">
        <v>1298</v>
      </c>
      <c r="D523" s="920" t="n">
        <f aca="false">F523</f>
        <v>0.41</v>
      </c>
      <c r="F523" s="922" t="n">
        <v>0.41</v>
      </c>
      <c r="G523" s="922" t="n">
        <v>0.41</v>
      </c>
    </row>
    <row r="524" customFormat="false" ht="15" hidden="false" customHeight="false" outlineLevel="0" collapsed="false">
      <c r="A524" s="398" t="n">
        <v>38783</v>
      </c>
      <c r="B524" s="399" t="s">
        <v>1828</v>
      </c>
      <c r="C524" s="919" t="s">
        <v>1298</v>
      </c>
      <c r="D524" s="920" t="n">
        <f aca="false">F524</f>
        <v>0.74</v>
      </c>
      <c r="F524" s="922" t="n">
        <v>0.74</v>
      </c>
      <c r="G524" s="922" t="n">
        <v>0.74</v>
      </c>
    </row>
    <row r="525" customFormat="false" ht="15" hidden="false" customHeight="false" outlineLevel="0" collapsed="false">
      <c r="A525" s="398" t="n">
        <v>37593</v>
      </c>
      <c r="B525" s="399" t="s">
        <v>1829</v>
      </c>
      <c r="C525" s="919" t="s">
        <v>1298</v>
      </c>
      <c r="D525" s="920" t="n">
        <f aca="false">F525</f>
        <v>1.95</v>
      </c>
      <c r="F525" s="922" t="n">
        <v>1.95</v>
      </c>
      <c r="G525" s="922" t="n">
        <v>1.95</v>
      </c>
    </row>
    <row r="526" customFormat="false" ht="15" hidden="false" customHeight="false" outlineLevel="0" collapsed="false">
      <c r="A526" s="398" t="n">
        <v>37594</v>
      </c>
      <c r="B526" s="399" t="s">
        <v>1830</v>
      </c>
      <c r="C526" s="919" t="s">
        <v>1298</v>
      </c>
      <c r="D526" s="920" t="n">
        <f aca="false">F526</f>
        <v>2.38</v>
      </c>
      <c r="F526" s="922" t="n">
        <v>2.38</v>
      </c>
      <c r="G526" s="922" t="n">
        <v>2.38</v>
      </c>
    </row>
    <row r="527" customFormat="false" ht="15" hidden="false" customHeight="false" outlineLevel="0" collapsed="false">
      <c r="A527" s="398" t="n">
        <v>37592</v>
      </c>
      <c r="B527" s="399" t="s">
        <v>1831</v>
      </c>
      <c r="C527" s="919" t="s">
        <v>1298</v>
      </c>
      <c r="D527" s="920" t="n">
        <f aca="false">F527</f>
        <v>1.46</v>
      </c>
      <c r="F527" s="922" t="n">
        <v>1.46</v>
      </c>
      <c r="G527" s="922" t="n">
        <v>1.46</v>
      </c>
    </row>
    <row r="528" customFormat="false" ht="15" hidden="false" customHeight="false" outlineLevel="0" collapsed="false">
      <c r="A528" s="398" t="n">
        <v>34556</v>
      </c>
      <c r="B528" s="399" t="s">
        <v>1832</v>
      </c>
      <c r="C528" s="919" t="s">
        <v>1298</v>
      </c>
      <c r="D528" s="920" t="n">
        <f aca="false">F528</f>
        <v>2.86</v>
      </c>
      <c r="F528" s="922" t="n">
        <v>2.86</v>
      </c>
      <c r="G528" s="922" t="n">
        <v>2.86</v>
      </c>
    </row>
    <row r="529" customFormat="false" ht="15" hidden="false" customHeight="false" outlineLevel="0" collapsed="false">
      <c r="A529" s="398" t="n">
        <v>37873</v>
      </c>
      <c r="B529" s="399" t="s">
        <v>1833</v>
      </c>
      <c r="C529" s="919" t="s">
        <v>1298</v>
      </c>
      <c r="D529" s="920" t="n">
        <f aca="false">F529</f>
        <v>3.12</v>
      </c>
      <c r="F529" s="922" t="n">
        <v>3.12</v>
      </c>
      <c r="G529" s="922" t="n">
        <v>3.12</v>
      </c>
    </row>
    <row r="530" customFormat="false" ht="15" hidden="false" customHeight="false" outlineLevel="0" collapsed="false">
      <c r="A530" s="398" t="n">
        <v>34564</v>
      </c>
      <c r="B530" s="399" t="s">
        <v>1834</v>
      </c>
      <c r="C530" s="919" t="s">
        <v>1298</v>
      </c>
      <c r="D530" s="920" t="n">
        <f aca="false">F530</f>
        <v>3.58</v>
      </c>
      <c r="F530" s="922" t="n">
        <v>3.58</v>
      </c>
      <c r="G530" s="922" t="n">
        <v>3.58</v>
      </c>
    </row>
    <row r="531" customFormat="false" ht="15" hidden="false" customHeight="false" outlineLevel="0" collapsed="false">
      <c r="A531" s="398" t="n">
        <v>34565</v>
      </c>
      <c r="B531" s="399" t="s">
        <v>1835</v>
      </c>
      <c r="C531" s="919" t="s">
        <v>1298</v>
      </c>
      <c r="D531" s="920" t="n">
        <f aca="false">F531</f>
        <v>4.13</v>
      </c>
      <c r="F531" s="922" t="n">
        <v>4.13</v>
      </c>
      <c r="G531" s="922" t="n">
        <v>4.13</v>
      </c>
    </row>
    <row r="532" customFormat="false" ht="15" hidden="false" customHeight="false" outlineLevel="0" collapsed="false">
      <c r="A532" s="398" t="n">
        <v>38590</v>
      </c>
      <c r="B532" s="399" t="s">
        <v>1836</v>
      </c>
      <c r="C532" s="919" t="s">
        <v>1298</v>
      </c>
      <c r="D532" s="920" t="n">
        <f aca="false">F532</f>
        <v>2.4</v>
      </c>
      <c r="F532" s="922" t="n">
        <v>2.4</v>
      </c>
      <c r="G532" s="922" t="n">
        <v>2.4</v>
      </c>
    </row>
    <row r="533" customFormat="false" ht="15" hidden="false" customHeight="false" outlineLevel="0" collapsed="false">
      <c r="A533" s="398" t="n">
        <v>34566</v>
      </c>
      <c r="B533" s="399" t="s">
        <v>1837</v>
      </c>
      <c r="C533" s="919" t="s">
        <v>1298</v>
      </c>
      <c r="D533" s="920" t="n">
        <f aca="false">F533</f>
        <v>2.24</v>
      </c>
      <c r="F533" s="922" t="n">
        <v>2.24</v>
      </c>
      <c r="G533" s="922" t="n">
        <v>2.24</v>
      </c>
    </row>
    <row r="534" customFormat="false" ht="15" hidden="false" customHeight="false" outlineLevel="0" collapsed="false">
      <c r="A534" s="398" t="n">
        <v>34567</v>
      </c>
      <c r="B534" s="399" t="s">
        <v>1838</v>
      </c>
      <c r="C534" s="919" t="s">
        <v>1298</v>
      </c>
      <c r="D534" s="920" t="n">
        <f aca="false">F534</f>
        <v>2.51</v>
      </c>
      <c r="F534" s="922" t="n">
        <v>2.51</v>
      </c>
      <c r="G534" s="922" t="n">
        <v>2.51</v>
      </c>
    </row>
    <row r="535" customFormat="false" ht="15" hidden="false" customHeight="false" outlineLevel="0" collapsed="false">
      <c r="A535" s="398" t="n">
        <v>38591</v>
      </c>
      <c r="B535" s="399" t="s">
        <v>1839</v>
      </c>
      <c r="C535" s="919" t="s">
        <v>1298</v>
      </c>
      <c r="D535" s="920" t="n">
        <f aca="false">F535</f>
        <v>2.72</v>
      </c>
      <c r="F535" s="922" t="n">
        <v>2.72</v>
      </c>
      <c r="G535" s="922" t="n">
        <v>2.72</v>
      </c>
    </row>
    <row r="536" customFormat="false" ht="15" hidden="false" customHeight="false" outlineLevel="0" collapsed="false">
      <c r="A536" s="398" t="n">
        <v>34568</v>
      </c>
      <c r="B536" s="399" t="s">
        <v>1840</v>
      </c>
      <c r="C536" s="919" t="s">
        <v>1298</v>
      </c>
      <c r="D536" s="920" t="n">
        <f aca="false">F536</f>
        <v>3.28</v>
      </c>
      <c r="F536" s="922" t="n">
        <v>3.28</v>
      </c>
      <c r="G536" s="922" t="n">
        <v>3.28</v>
      </c>
    </row>
    <row r="537" customFormat="false" ht="15" hidden="false" customHeight="false" outlineLevel="0" collapsed="false">
      <c r="A537" s="398" t="n">
        <v>34569</v>
      </c>
      <c r="B537" s="399" t="s">
        <v>1841</v>
      </c>
      <c r="C537" s="919" t="s">
        <v>1298</v>
      </c>
      <c r="D537" s="920" t="n">
        <f aca="false">F537</f>
        <v>3.36</v>
      </c>
      <c r="F537" s="922" t="n">
        <v>3.36</v>
      </c>
      <c r="G537" s="922" t="n">
        <v>3.36</v>
      </c>
    </row>
    <row r="538" customFormat="false" ht="15" hidden="false" customHeight="false" outlineLevel="0" collapsed="false">
      <c r="A538" s="398" t="n">
        <v>34570</v>
      </c>
      <c r="B538" s="399" t="s">
        <v>1842</v>
      </c>
      <c r="C538" s="919" t="s">
        <v>1298</v>
      </c>
      <c r="D538" s="920" t="n">
        <f aca="false">F538</f>
        <v>3.59</v>
      </c>
      <c r="F538" s="922" t="n">
        <v>3.59</v>
      </c>
      <c r="G538" s="922" t="n">
        <v>3.59</v>
      </c>
    </row>
    <row r="539" customFormat="false" ht="15" hidden="false" customHeight="false" outlineLevel="0" collapsed="false">
      <c r="A539" s="398" t="n">
        <v>25070</v>
      </c>
      <c r="B539" s="399" t="s">
        <v>1843</v>
      </c>
      <c r="C539" s="919" t="s">
        <v>1298</v>
      </c>
      <c r="D539" s="920" t="n">
        <f aca="false">F539</f>
        <v>2.75</v>
      </c>
      <c r="F539" s="922" t="n">
        <v>2.75</v>
      </c>
      <c r="G539" s="922" t="n">
        <v>2.75</v>
      </c>
    </row>
    <row r="540" customFormat="false" ht="15" hidden="false" customHeight="false" outlineLevel="0" collapsed="false">
      <c r="A540" s="398" t="n">
        <v>34571</v>
      </c>
      <c r="B540" s="399" t="s">
        <v>1844</v>
      </c>
      <c r="C540" s="919" t="s">
        <v>1298</v>
      </c>
      <c r="D540" s="920" t="n">
        <f aca="false">F540</f>
        <v>2.8</v>
      </c>
      <c r="F540" s="922" t="n">
        <v>2.8</v>
      </c>
      <c r="G540" s="922" t="n">
        <v>2.8</v>
      </c>
    </row>
    <row r="541" customFormat="false" ht="15" hidden="false" customHeight="false" outlineLevel="0" collapsed="false">
      <c r="A541" s="398" t="n">
        <v>34573</v>
      </c>
      <c r="B541" s="399" t="s">
        <v>1845</v>
      </c>
      <c r="C541" s="919" t="s">
        <v>1298</v>
      </c>
      <c r="D541" s="920" t="n">
        <f aca="false">F541</f>
        <v>2.95</v>
      </c>
      <c r="F541" s="922" t="n">
        <v>2.95</v>
      </c>
      <c r="G541" s="922" t="n">
        <v>2.95</v>
      </c>
    </row>
    <row r="542" customFormat="false" ht="15" hidden="false" customHeight="false" outlineLevel="0" collapsed="false">
      <c r="A542" s="398" t="n">
        <v>37107</v>
      </c>
      <c r="B542" s="399" t="s">
        <v>1846</v>
      </c>
      <c r="C542" s="919" t="s">
        <v>1298</v>
      </c>
      <c r="D542" s="920" t="n">
        <f aca="false">F542</f>
        <v>4.36</v>
      </c>
      <c r="F542" s="922" t="n">
        <v>4.36</v>
      </c>
      <c r="G542" s="922" t="n">
        <v>4.36</v>
      </c>
    </row>
    <row r="543" customFormat="false" ht="15" hidden="false" customHeight="false" outlineLevel="0" collapsed="false">
      <c r="A543" s="398" t="n">
        <v>34576</v>
      </c>
      <c r="B543" s="399" t="s">
        <v>1847</v>
      </c>
      <c r="C543" s="919" t="s">
        <v>1298</v>
      </c>
      <c r="D543" s="920" t="n">
        <f aca="false">F543</f>
        <v>4.08</v>
      </c>
      <c r="F543" s="922" t="n">
        <v>4.08</v>
      </c>
      <c r="G543" s="922" t="n">
        <v>4.08</v>
      </c>
    </row>
    <row r="544" customFormat="false" ht="15" hidden="false" customHeight="false" outlineLevel="0" collapsed="false">
      <c r="A544" s="398" t="n">
        <v>34577</v>
      </c>
      <c r="B544" s="399" t="s">
        <v>1848</v>
      </c>
      <c r="C544" s="919" t="s">
        <v>1298</v>
      </c>
      <c r="D544" s="920" t="n">
        <f aca="false">F544</f>
        <v>4.36</v>
      </c>
      <c r="F544" s="922" t="n">
        <v>4.36</v>
      </c>
      <c r="G544" s="922" t="n">
        <v>4.36</v>
      </c>
    </row>
    <row r="545" customFormat="false" ht="15" hidden="false" customHeight="false" outlineLevel="0" collapsed="false">
      <c r="A545" s="398" t="n">
        <v>34578</v>
      </c>
      <c r="B545" s="399" t="s">
        <v>1849</v>
      </c>
      <c r="C545" s="919" t="s">
        <v>1298</v>
      </c>
      <c r="D545" s="920" t="n">
        <f aca="false">F545</f>
        <v>4.84</v>
      </c>
      <c r="F545" s="922" t="n">
        <v>4.84</v>
      </c>
      <c r="G545" s="922" t="n">
        <v>4.84</v>
      </c>
    </row>
    <row r="546" customFormat="false" ht="15" hidden="false" customHeight="false" outlineLevel="0" collapsed="false">
      <c r="A546" s="398" t="n">
        <v>34579</v>
      </c>
      <c r="B546" s="399" t="s">
        <v>1850</v>
      </c>
      <c r="C546" s="919" t="s">
        <v>1298</v>
      </c>
      <c r="D546" s="920" t="n">
        <f aca="false">F546</f>
        <v>6.19</v>
      </c>
      <c r="F546" s="922" t="n">
        <v>6.19</v>
      </c>
      <c r="G546" s="922" t="n">
        <v>6.19</v>
      </c>
    </row>
    <row r="547" customFormat="false" ht="15" hidden="false" customHeight="false" outlineLevel="0" collapsed="false">
      <c r="A547" s="398" t="n">
        <v>25067</v>
      </c>
      <c r="B547" s="399" t="s">
        <v>1851</v>
      </c>
      <c r="C547" s="919" t="s">
        <v>1298</v>
      </c>
      <c r="D547" s="920" t="n">
        <f aca="false">F547</f>
        <v>3.58</v>
      </c>
      <c r="F547" s="922" t="n">
        <v>3.58</v>
      </c>
      <c r="G547" s="922" t="n">
        <v>3.58</v>
      </c>
    </row>
    <row r="548" customFormat="false" ht="15" hidden="false" customHeight="false" outlineLevel="0" collapsed="false">
      <c r="A548" s="398" t="n">
        <v>34580</v>
      </c>
      <c r="B548" s="399" t="s">
        <v>1852</v>
      </c>
      <c r="C548" s="919" t="s">
        <v>1298</v>
      </c>
      <c r="D548" s="920" t="n">
        <f aca="false">F548</f>
        <v>3.89</v>
      </c>
      <c r="F548" s="922" t="n">
        <v>3.89</v>
      </c>
      <c r="G548" s="922" t="n">
        <v>3.89</v>
      </c>
    </row>
    <row r="549" customFormat="false" ht="15" hidden="false" customHeight="false" outlineLevel="0" collapsed="false">
      <c r="A549" s="398" t="n">
        <v>25071</v>
      </c>
      <c r="B549" s="399" t="s">
        <v>1853</v>
      </c>
      <c r="C549" s="919" t="s">
        <v>1298</v>
      </c>
      <c r="D549" s="920" t="n">
        <f aca="false">F549</f>
        <v>1.88</v>
      </c>
      <c r="F549" s="922" t="n">
        <v>1.88</v>
      </c>
      <c r="G549" s="922" t="n">
        <v>1.88</v>
      </c>
    </row>
    <row r="550" customFormat="false" ht="15" hidden="false" customHeight="false" outlineLevel="0" collapsed="false">
      <c r="A550" s="398" t="n">
        <v>38395</v>
      </c>
      <c r="B550" s="399" t="s">
        <v>1854</v>
      </c>
      <c r="C550" s="919" t="s">
        <v>1298</v>
      </c>
      <c r="D550" s="920" t="n">
        <f aca="false">F550</f>
        <v>6.65</v>
      </c>
      <c r="F550" s="922" t="n">
        <v>6.65</v>
      </c>
      <c r="G550" s="922" t="n">
        <v>6.65</v>
      </c>
    </row>
    <row r="551" customFormat="false" ht="15" hidden="false" customHeight="false" outlineLevel="0" collapsed="false">
      <c r="A551" s="398" t="n">
        <v>34583</v>
      </c>
      <c r="B551" s="399" t="s">
        <v>1855</v>
      </c>
      <c r="C551" s="919" t="s">
        <v>1307</v>
      </c>
      <c r="D551" s="920" t="n">
        <f aca="false">F551</f>
        <v>66.84</v>
      </c>
      <c r="F551" s="922" t="n">
        <v>66.84</v>
      </c>
      <c r="G551" s="922" t="n">
        <v>66.84</v>
      </c>
    </row>
    <row r="552" customFormat="false" ht="15" hidden="false" customHeight="false" outlineLevel="0" collapsed="false">
      <c r="A552" s="398" t="n">
        <v>34584</v>
      </c>
      <c r="B552" s="399" t="s">
        <v>1856</v>
      </c>
      <c r="C552" s="919" t="s">
        <v>1307</v>
      </c>
      <c r="D552" s="920" t="n">
        <f aca="false">F552</f>
        <v>37.41</v>
      </c>
      <c r="F552" s="922" t="n">
        <v>37.41</v>
      </c>
      <c r="G552" s="922" t="n">
        <v>37.41</v>
      </c>
    </row>
    <row r="553" customFormat="false" ht="30" hidden="false" customHeight="false" outlineLevel="0" collapsed="false">
      <c r="A553" s="398" t="n">
        <v>709</v>
      </c>
      <c r="B553" s="399" t="s">
        <v>1857</v>
      </c>
      <c r="C553" s="919" t="s">
        <v>1307</v>
      </c>
      <c r="D553" s="920" t="n">
        <f aca="false">F553</f>
        <v>484.33</v>
      </c>
      <c r="F553" s="922" t="n">
        <v>484.33</v>
      </c>
      <c r="G553" s="922" t="n">
        <v>484.33</v>
      </c>
    </row>
    <row r="554" customFormat="false" ht="15" hidden="false" customHeight="false" outlineLevel="0" collapsed="false">
      <c r="A554" s="398" t="n">
        <v>716</v>
      </c>
      <c r="B554" s="399" t="s">
        <v>1858</v>
      </c>
      <c r="C554" s="919" t="s">
        <v>1298</v>
      </c>
      <c r="D554" s="920" t="n">
        <f aca="false">F554</f>
        <v>14.05</v>
      </c>
      <c r="F554" s="922" t="n">
        <v>14.05</v>
      </c>
      <c r="G554" s="922" t="n">
        <v>14.05</v>
      </c>
    </row>
    <row r="555" customFormat="false" ht="15" hidden="false" customHeight="false" outlineLevel="0" collapsed="false">
      <c r="A555" s="398" t="n">
        <v>715</v>
      </c>
      <c r="B555" s="399" t="s">
        <v>1859</v>
      </c>
      <c r="C555" s="919" t="s">
        <v>1298</v>
      </c>
      <c r="D555" s="920" t="n">
        <f aca="false">F555</f>
        <v>13.9</v>
      </c>
      <c r="F555" s="922" t="n">
        <v>13.9</v>
      </c>
      <c r="G555" s="922" t="n">
        <v>13.9</v>
      </c>
    </row>
    <row r="556" customFormat="false" ht="15" hidden="false" customHeight="false" outlineLevel="0" collapsed="false">
      <c r="A556" s="398" t="n">
        <v>718</v>
      </c>
      <c r="B556" s="399" t="s">
        <v>1860</v>
      </c>
      <c r="C556" s="919" t="s">
        <v>1298</v>
      </c>
      <c r="D556" s="920" t="n">
        <f aca="false">F556</f>
        <v>20.71</v>
      </c>
      <c r="F556" s="922" t="n">
        <v>20.71</v>
      </c>
      <c r="G556" s="922" t="n">
        <v>20.71</v>
      </c>
    </row>
    <row r="557" customFormat="false" ht="15" hidden="false" customHeight="false" outlineLevel="0" collapsed="false">
      <c r="A557" s="398" t="n">
        <v>11981</v>
      </c>
      <c r="B557" s="399" t="s">
        <v>1861</v>
      </c>
      <c r="C557" s="919" t="s">
        <v>1298</v>
      </c>
      <c r="D557" s="920" t="n">
        <f aca="false">F557</f>
        <v>14.2</v>
      </c>
      <c r="F557" s="922" t="n">
        <v>14.2</v>
      </c>
      <c r="G557" s="922" t="n">
        <v>14.2</v>
      </c>
    </row>
    <row r="558" customFormat="false" ht="15" hidden="false" customHeight="false" outlineLevel="0" collapsed="false">
      <c r="A558" s="398" t="n">
        <v>10610</v>
      </c>
      <c r="B558" s="399" t="s">
        <v>1862</v>
      </c>
      <c r="C558" s="919" t="s">
        <v>1298</v>
      </c>
      <c r="D558" s="920" t="n">
        <f aca="false">F558</f>
        <v>1.61</v>
      </c>
      <c r="F558" s="922" t="n">
        <v>1.61</v>
      </c>
      <c r="G558" s="922" t="n">
        <v>1.61</v>
      </c>
    </row>
    <row r="559" customFormat="false" ht="15" hidden="false" customHeight="false" outlineLevel="0" collapsed="false">
      <c r="A559" s="398" t="n">
        <v>34585</v>
      </c>
      <c r="B559" s="399" t="s">
        <v>1863</v>
      </c>
      <c r="C559" s="919" t="s">
        <v>1298</v>
      </c>
      <c r="D559" s="920" t="n">
        <f aca="false">F559</f>
        <v>1.64</v>
      </c>
      <c r="F559" s="922" t="n">
        <v>1.64</v>
      </c>
      <c r="G559" s="922" t="n">
        <v>1.64</v>
      </c>
    </row>
    <row r="560" customFormat="false" ht="15" hidden="false" customHeight="false" outlineLevel="0" collapsed="false">
      <c r="A560" s="398" t="n">
        <v>34586</v>
      </c>
      <c r="B560" s="399" t="s">
        <v>1864</v>
      </c>
      <c r="C560" s="919" t="s">
        <v>1298</v>
      </c>
      <c r="D560" s="920" t="n">
        <f aca="false">F560</f>
        <v>1.66</v>
      </c>
      <c r="F560" s="922" t="n">
        <v>1.66</v>
      </c>
      <c r="G560" s="922" t="n">
        <v>1.66</v>
      </c>
    </row>
    <row r="561" customFormat="false" ht="15" hidden="false" customHeight="false" outlineLevel="0" collapsed="false">
      <c r="A561" s="398" t="n">
        <v>38603</v>
      </c>
      <c r="B561" s="399" t="s">
        <v>1865</v>
      </c>
      <c r="C561" s="919" t="s">
        <v>1298</v>
      </c>
      <c r="D561" s="920" t="n">
        <f aca="false">F561</f>
        <v>1.92</v>
      </c>
      <c r="F561" s="922" t="n">
        <v>1.92</v>
      </c>
      <c r="G561" s="922" t="n">
        <v>1.92</v>
      </c>
    </row>
    <row r="562" customFormat="false" ht="15" hidden="false" customHeight="false" outlineLevel="0" collapsed="false">
      <c r="A562" s="398" t="n">
        <v>34588</v>
      </c>
      <c r="B562" s="399" t="s">
        <v>1866</v>
      </c>
      <c r="C562" s="919" t="s">
        <v>1298</v>
      </c>
      <c r="D562" s="920" t="n">
        <f aca="false">F562</f>
        <v>2.13</v>
      </c>
      <c r="F562" s="922" t="n">
        <v>2.13</v>
      </c>
      <c r="G562" s="922" t="n">
        <v>2.13</v>
      </c>
    </row>
    <row r="563" customFormat="false" ht="15" hidden="false" customHeight="false" outlineLevel="0" collapsed="false">
      <c r="A563" s="398" t="n">
        <v>34590</v>
      </c>
      <c r="B563" s="399" t="s">
        <v>1867</v>
      </c>
      <c r="C563" s="919" t="s">
        <v>1298</v>
      </c>
      <c r="D563" s="920" t="n">
        <f aca="false">F563</f>
        <v>2.3</v>
      </c>
      <c r="F563" s="922" t="n">
        <v>2.3</v>
      </c>
      <c r="G563" s="922" t="n">
        <v>2.3</v>
      </c>
    </row>
    <row r="564" customFormat="false" ht="15" hidden="false" customHeight="false" outlineLevel="0" collapsed="false">
      <c r="A564" s="398" t="n">
        <v>34591</v>
      </c>
      <c r="B564" s="399" t="s">
        <v>1868</v>
      </c>
      <c r="C564" s="919" t="s">
        <v>1298</v>
      </c>
      <c r="D564" s="920" t="n">
        <f aca="false">F564</f>
        <v>2.87</v>
      </c>
      <c r="F564" s="922" t="n">
        <v>2.87</v>
      </c>
      <c r="G564" s="922" t="n">
        <v>2.87</v>
      </c>
    </row>
    <row r="565" customFormat="false" ht="15" hidden="false" customHeight="false" outlineLevel="0" collapsed="false">
      <c r="A565" s="398" t="n">
        <v>37103</v>
      </c>
      <c r="B565" s="399" t="s">
        <v>1869</v>
      </c>
      <c r="C565" s="919" t="s">
        <v>1298</v>
      </c>
      <c r="D565" s="920" t="n">
        <f aca="false">F565</f>
        <v>2.34</v>
      </c>
      <c r="F565" s="922" t="n">
        <v>2.34</v>
      </c>
      <c r="G565" s="922" t="n">
        <v>2.34</v>
      </c>
    </row>
    <row r="566" customFormat="false" ht="15" hidden="false" customHeight="false" outlineLevel="0" collapsed="false">
      <c r="A566" s="398" t="n">
        <v>34555</v>
      </c>
      <c r="B566" s="399" t="s">
        <v>1870</v>
      </c>
      <c r="C566" s="919" t="s">
        <v>1298</v>
      </c>
      <c r="D566" s="920" t="n">
        <f aca="false">F566</f>
        <v>2.93</v>
      </c>
      <c r="F566" s="922" t="n">
        <v>2.93</v>
      </c>
      <c r="G566" s="922" t="n">
        <v>2.93</v>
      </c>
    </row>
    <row r="567" customFormat="false" ht="15" hidden="false" customHeight="false" outlineLevel="0" collapsed="false">
      <c r="A567" s="398" t="n">
        <v>34599</v>
      </c>
      <c r="B567" s="399" t="s">
        <v>1871</v>
      </c>
      <c r="C567" s="919" t="s">
        <v>1298</v>
      </c>
      <c r="D567" s="920" t="n">
        <f aca="false">F567</f>
        <v>2.1</v>
      </c>
      <c r="F567" s="922" t="n">
        <v>2.1</v>
      </c>
      <c r="G567" s="922" t="n">
        <v>2.1</v>
      </c>
    </row>
    <row r="568" customFormat="false" ht="15" hidden="false" customHeight="false" outlineLevel="0" collapsed="false">
      <c r="A568" s="398" t="n">
        <v>674</v>
      </c>
      <c r="B568" s="399" t="s">
        <v>1872</v>
      </c>
      <c r="C568" s="919" t="s">
        <v>1307</v>
      </c>
      <c r="D568" s="920" t="n">
        <f aca="false">F568</f>
        <v>52.18</v>
      </c>
      <c r="F568" s="922" t="n">
        <v>52.18</v>
      </c>
      <c r="G568" s="922" t="n">
        <v>52.18</v>
      </c>
    </row>
    <row r="569" customFormat="false" ht="15" hidden="false" customHeight="false" outlineLevel="0" collapsed="false">
      <c r="A569" s="398" t="n">
        <v>34600</v>
      </c>
      <c r="B569" s="399" t="s">
        <v>1873</v>
      </c>
      <c r="C569" s="919" t="s">
        <v>1307</v>
      </c>
      <c r="D569" s="920" t="n">
        <f aca="false">F569</f>
        <v>84.79</v>
      </c>
      <c r="F569" s="922" t="n">
        <v>84.79</v>
      </c>
      <c r="G569" s="922" t="n">
        <v>84.79</v>
      </c>
    </row>
    <row r="570" customFormat="false" ht="15" hidden="false" customHeight="false" outlineLevel="0" collapsed="false">
      <c r="A570" s="398" t="n">
        <v>652</v>
      </c>
      <c r="B570" s="399" t="s">
        <v>1874</v>
      </c>
      <c r="C570" s="919" t="s">
        <v>1307</v>
      </c>
      <c r="D570" s="920" t="n">
        <f aca="false">F570</f>
        <v>107.99</v>
      </c>
      <c r="F570" s="922" t="n">
        <v>107.99</v>
      </c>
      <c r="G570" s="922" t="n">
        <v>107.99</v>
      </c>
    </row>
    <row r="571" customFormat="false" ht="15" hidden="false" customHeight="false" outlineLevel="0" collapsed="false">
      <c r="A571" s="398" t="n">
        <v>34592</v>
      </c>
      <c r="B571" s="399" t="s">
        <v>1875</v>
      </c>
      <c r="C571" s="919" t="s">
        <v>1298</v>
      </c>
      <c r="D571" s="920" t="n">
        <f aca="false">F571</f>
        <v>1.99</v>
      </c>
      <c r="F571" s="922" t="n">
        <v>1.99</v>
      </c>
      <c r="G571" s="922" t="n">
        <v>1.99</v>
      </c>
    </row>
    <row r="572" customFormat="false" ht="15" hidden="false" customHeight="false" outlineLevel="0" collapsed="false">
      <c r="A572" s="398" t="n">
        <v>651</v>
      </c>
      <c r="B572" s="399" t="s">
        <v>1876</v>
      </c>
      <c r="C572" s="919" t="s">
        <v>1298</v>
      </c>
      <c r="D572" s="920" t="n">
        <f aca="false">F572</f>
        <v>2.28</v>
      </c>
      <c r="F572" s="922" t="n">
        <v>2.28</v>
      </c>
      <c r="G572" s="922" t="n">
        <v>2.28</v>
      </c>
    </row>
    <row r="573" customFormat="false" ht="15" hidden="false" customHeight="false" outlineLevel="0" collapsed="false">
      <c r="A573" s="398" t="n">
        <v>654</v>
      </c>
      <c r="B573" s="399" t="s">
        <v>1877</v>
      </c>
      <c r="C573" s="919" t="s">
        <v>1298</v>
      </c>
      <c r="D573" s="920" t="n">
        <f aca="false">F573</f>
        <v>2.94</v>
      </c>
      <c r="F573" s="922" t="n">
        <v>2.94</v>
      </c>
      <c r="G573" s="922" t="n">
        <v>2.94</v>
      </c>
    </row>
    <row r="574" customFormat="false" ht="15" hidden="false" customHeight="false" outlineLevel="0" collapsed="false">
      <c r="A574" s="398" t="n">
        <v>650</v>
      </c>
      <c r="B574" s="399" t="s">
        <v>1878</v>
      </c>
      <c r="C574" s="919" t="s">
        <v>1298</v>
      </c>
      <c r="D574" s="920" t="n">
        <f aca="false">F574</f>
        <v>1.94</v>
      </c>
      <c r="F574" s="922" t="n">
        <v>1.94</v>
      </c>
      <c r="G574" s="922" t="n">
        <v>1.94</v>
      </c>
    </row>
    <row r="575" customFormat="false" ht="15" hidden="false" customHeight="false" outlineLevel="0" collapsed="false">
      <c r="A575" s="398" t="n">
        <v>40517</v>
      </c>
      <c r="B575" s="399" t="s">
        <v>1879</v>
      </c>
      <c r="C575" s="919" t="s">
        <v>1307</v>
      </c>
      <c r="D575" s="920" t="n">
        <f aca="false">F575</f>
        <v>52.85</v>
      </c>
      <c r="F575" s="922" t="n">
        <v>52.85</v>
      </c>
      <c r="G575" s="922" t="n">
        <v>52.85</v>
      </c>
    </row>
    <row r="576" customFormat="false" ht="15" hidden="false" customHeight="false" outlineLevel="0" collapsed="false">
      <c r="A576" s="398" t="n">
        <v>40520</v>
      </c>
      <c r="B576" s="399" t="s">
        <v>1880</v>
      </c>
      <c r="C576" s="919" t="s">
        <v>1307</v>
      </c>
      <c r="D576" s="920" t="n">
        <f aca="false">F576</f>
        <v>55.36</v>
      </c>
      <c r="F576" s="922" t="n">
        <v>55.36</v>
      </c>
      <c r="G576" s="922" t="n">
        <v>55.36</v>
      </c>
    </row>
    <row r="577" customFormat="false" ht="30" hidden="false" customHeight="false" outlineLevel="0" collapsed="false">
      <c r="A577" s="398" t="n">
        <v>40515</v>
      </c>
      <c r="B577" s="399" t="s">
        <v>1881</v>
      </c>
      <c r="C577" s="919" t="s">
        <v>1307</v>
      </c>
      <c r="D577" s="920" t="n">
        <f aca="false">F577</f>
        <v>66.84</v>
      </c>
      <c r="F577" s="922" t="n">
        <v>66.84</v>
      </c>
      <c r="G577" s="922" t="n">
        <v>66.84</v>
      </c>
    </row>
    <row r="578" customFormat="false" ht="30" hidden="false" customHeight="false" outlineLevel="0" collapsed="false">
      <c r="A578" s="398" t="n">
        <v>40516</v>
      </c>
      <c r="B578" s="399" t="s">
        <v>1882</v>
      </c>
      <c r="C578" s="919" t="s">
        <v>1307</v>
      </c>
      <c r="D578" s="920" t="n">
        <f aca="false">F578</f>
        <v>79.6</v>
      </c>
      <c r="F578" s="922" t="n">
        <v>79.6</v>
      </c>
      <c r="G578" s="922" t="n">
        <v>79.6</v>
      </c>
    </row>
    <row r="579" customFormat="false" ht="45" hidden="false" customHeight="false" outlineLevel="0" collapsed="false">
      <c r="A579" s="398" t="n">
        <v>40529</v>
      </c>
      <c r="B579" s="399" t="s">
        <v>1883</v>
      </c>
      <c r="C579" s="919" t="s">
        <v>1307</v>
      </c>
      <c r="D579" s="920" t="n">
        <f aca="false">F579</f>
        <v>62.16</v>
      </c>
      <c r="F579" s="922" t="n">
        <v>62.16</v>
      </c>
      <c r="G579" s="922" t="n">
        <v>62.16</v>
      </c>
    </row>
    <row r="580" customFormat="false" ht="45" hidden="false" customHeight="false" outlineLevel="0" collapsed="false">
      <c r="A580" s="398" t="n">
        <v>36170</v>
      </c>
      <c r="B580" s="399" t="s">
        <v>1884</v>
      </c>
      <c r="C580" s="919" t="s">
        <v>1307</v>
      </c>
      <c r="D580" s="920" t="n">
        <f aca="false">F580</f>
        <v>46.56</v>
      </c>
      <c r="F580" s="922" t="n">
        <v>46.56</v>
      </c>
      <c r="G580" s="922" t="n">
        <v>46.56</v>
      </c>
    </row>
    <row r="581" customFormat="false" ht="45" hidden="false" customHeight="false" outlineLevel="0" collapsed="false">
      <c r="A581" s="398" t="n">
        <v>40524</v>
      </c>
      <c r="B581" s="399" t="s">
        <v>1885</v>
      </c>
      <c r="C581" s="919" t="s">
        <v>1307</v>
      </c>
      <c r="D581" s="920" t="n">
        <f aca="false">F581</f>
        <v>56.62</v>
      </c>
      <c r="F581" s="922" t="n">
        <v>56.62</v>
      </c>
      <c r="G581" s="922" t="n">
        <v>56.62</v>
      </c>
    </row>
    <row r="582" customFormat="false" ht="45" hidden="false" customHeight="false" outlineLevel="0" collapsed="false">
      <c r="A582" s="398" t="n">
        <v>36156</v>
      </c>
      <c r="B582" s="399" t="s">
        <v>1886</v>
      </c>
      <c r="C582" s="919" t="s">
        <v>1307</v>
      </c>
      <c r="D582" s="920" t="n">
        <f aca="false">F582</f>
        <v>49.07</v>
      </c>
      <c r="F582" s="922" t="n">
        <v>49.07</v>
      </c>
      <c r="G582" s="922" t="n">
        <v>49.07</v>
      </c>
    </row>
    <row r="583" customFormat="false" ht="45" hidden="false" customHeight="false" outlineLevel="0" collapsed="false">
      <c r="A583" s="398" t="n">
        <v>36155</v>
      </c>
      <c r="B583" s="399" t="s">
        <v>1887</v>
      </c>
      <c r="C583" s="919" t="s">
        <v>1307</v>
      </c>
      <c r="D583" s="920" t="n">
        <f aca="false">F583</f>
        <v>43.47</v>
      </c>
      <c r="F583" s="922" t="n">
        <v>43.47</v>
      </c>
      <c r="G583" s="922" t="n">
        <v>43.47</v>
      </c>
    </row>
    <row r="584" customFormat="false" ht="45" hidden="false" customHeight="false" outlineLevel="0" collapsed="false">
      <c r="A584" s="398" t="n">
        <v>36154</v>
      </c>
      <c r="B584" s="399" t="s">
        <v>1888</v>
      </c>
      <c r="C584" s="919" t="s">
        <v>1307</v>
      </c>
      <c r="D584" s="920" t="n">
        <f aca="false">F584</f>
        <v>57.75</v>
      </c>
      <c r="F584" s="922" t="n">
        <v>57.75</v>
      </c>
      <c r="G584" s="922" t="n">
        <v>57.75</v>
      </c>
    </row>
    <row r="585" customFormat="false" ht="30" hidden="false" customHeight="false" outlineLevel="0" collapsed="false">
      <c r="A585" s="398" t="n">
        <v>695</v>
      </c>
      <c r="B585" s="399" t="s">
        <v>1889</v>
      </c>
      <c r="C585" s="919" t="s">
        <v>1307</v>
      </c>
      <c r="D585" s="920" t="n">
        <f aca="false">F585</f>
        <v>42.69</v>
      </c>
      <c r="F585" s="920" t="n">
        <v>42.69</v>
      </c>
      <c r="G585" s="920" t="n">
        <v>42.69</v>
      </c>
    </row>
    <row r="586" customFormat="false" ht="30" hidden="false" customHeight="false" outlineLevel="0" collapsed="false">
      <c r="A586" s="398" t="n">
        <v>679</v>
      </c>
      <c r="B586" s="399" t="s">
        <v>1890</v>
      </c>
      <c r="C586" s="919" t="s">
        <v>1307</v>
      </c>
      <c r="D586" s="920" t="n">
        <f aca="false">F586</f>
        <v>58.51</v>
      </c>
      <c r="F586" s="920" t="n">
        <v>58.51</v>
      </c>
      <c r="G586" s="920" t="n">
        <v>58.51</v>
      </c>
    </row>
    <row r="587" customFormat="false" ht="30" hidden="false" customHeight="false" outlineLevel="0" collapsed="false">
      <c r="A587" s="398" t="n">
        <v>711</v>
      </c>
      <c r="B587" s="399" t="s">
        <v>1891</v>
      </c>
      <c r="C587" s="919" t="s">
        <v>1307</v>
      </c>
      <c r="D587" s="920" t="n">
        <f aca="false">F587</f>
        <v>44.67</v>
      </c>
      <c r="F587" s="922" t="n">
        <v>44.67</v>
      </c>
      <c r="G587" s="922" t="n">
        <v>44.67</v>
      </c>
    </row>
    <row r="588" customFormat="false" ht="30" hidden="false" customHeight="false" outlineLevel="0" collapsed="false">
      <c r="A588" s="398" t="n">
        <v>712</v>
      </c>
      <c r="B588" s="399" t="s">
        <v>1892</v>
      </c>
      <c r="C588" s="919" t="s">
        <v>1307</v>
      </c>
      <c r="D588" s="920" t="n">
        <f aca="false">F588</f>
        <v>46.56</v>
      </c>
      <c r="F588" s="920" t="n">
        <v>46.56</v>
      </c>
      <c r="G588" s="920" t="n">
        <v>46.56</v>
      </c>
    </row>
    <row r="589" customFormat="false" ht="15" hidden="false" customHeight="false" outlineLevel="0" collapsed="false">
      <c r="A589" s="398" t="n">
        <v>12614</v>
      </c>
      <c r="B589" s="399" t="s">
        <v>1893</v>
      </c>
      <c r="C589" s="919" t="s">
        <v>1298</v>
      </c>
      <c r="D589" s="920" t="n">
        <f aca="false">F589</f>
        <v>16.65</v>
      </c>
      <c r="F589" s="922" t="n">
        <v>16.65</v>
      </c>
      <c r="G589" s="922" t="n">
        <v>16.65</v>
      </c>
    </row>
    <row r="590" customFormat="false" ht="15" hidden="false" customHeight="false" outlineLevel="0" collapsed="false">
      <c r="A590" s="398" t="n">
        <v>6140</v>
      </c>
      <c r="B590" s="399" t="s">
        <v>1894</v>
      </c>
      <c r="C590" s="919" t="s">
        <v>1298</v>
      </c>
      <c r="D590" s="920" t="n">
        <f aca="false">F590</f>
        <v>2.6</v>
      </c>
      <c r="F590" s="922" t="n">
        <v>2.6</v>
      </c>
      <c r="G590" s="922" t="n">
        <v>2.6</v>
      </c>
    </row>
    <row r="591" customFormat="false" ht="15" hidden="false" customHeight="false" outlineLevel="0" collapsed="false">
      <c r="A591" s="398" t="n">
        <v>38399</v>
      </c>
      <c r="B591" s="399" t="s">
        <v>1895</v>
      </c>
      <c r="C591" s="919" t="s">
        <v>1298</v>
      </c>
      <c r="D591" s="920" t="n">
        <f aca="false">F591</f>
        <v>148.16</v>
      </c>
      <c r="F591" s="922" t="n">
        <v>148.16</v>
      </c>
      <c r="G591" s="922" t="n">
        <v>148.16</v>
      </c>
    </row>
    <row r="592" customFormat="false" ht="30" hidden="false" customHeight="false" outlineLevel="0" collapsed="false">
      <c r="A592" s="398" t="n">
        <v>735</v>
      </c>
      <c r="B592" s="399" t="s">
        <v>1896</v>
      </c>
      <c r="C592" s="919" t="s">
        <v>1298</v>
      </c>
      <c r="D592" s="920" t="n">
        <f aca="false">F592</f>
        <v>1647.16</v>
      </c>
      <c r="F592" s="922" t="n">
        <v>1647.16</v>
      </c>
      <c r="G592" s="922" t="n">
        <v>1647.16</v>
      </c>
    </row>
    <row r="593" customFormat="false" ht="30" hidden="false" customHeight="false" outlineLevel="0" collapsed="false">
      <c r="A593" s="398" t="n">
        <v>736</v>
      </c>
      <c r="B593" s="399" t="s">
        <v>1897</v>
      </c>
      <c r="C593" s="919" t="s">
        <v>1298</v>
      </c>
      <c r="D593" s="920" t="n">
        <f aca="false">F593</f>
        <v>1384.97</v>
      </c>
      <c r="F593" s="920" t="n">
        <v>1384.97</v>
      </c>
      <c r="G593" s="920" t="n">
        <v>1384.97</v>
      </c>
    </row>
    <row r="594" customFormat="false" ht="30" hidden="false" customHeight="false" outlineLevel="0" collapsed="false">
      <c r="A594" s="398" t="n">
        <v>729</v>
      </c>
      <c r="B594" s="399" t="s">
        <v>1898</v>
      </c>
      <c r="C594" s="919" t="s">
        <v>1298</v>
      </c>
      <c r="D594" s="920" t="n">
        <f aca="false">F594</f>
        <v>564.39</v>
      </c>
      <c r="F594" s="920" t="n">
        <v>564.39</v>
      </c>
      <c r="G594" s="920" t="n">
        <v>564.39</v>
      </c>
    </row>
    <row r="595" customFormat="false" ht="30" hidden="false" customHeight="false" outlineLevel="0" collapsed="false">
      <c r="A595" s="398" t="n">
        <v>39925</v>
      </c>
      <c r="B595" s="399" t="s">
        <v>1899</v>
      </c>
      <c r="C595" s="919" t="s">
        <v>1298</v>
      </c>
      <c r="D595" s="920" t="n">
        <f aca="false">F595</f>
        <v>8155.38</v>
      </c>
      <c r="F595" s="920" t="n">
        <v>8155.38</v>
      </c>
      <c r="G595" s="920" t="n">
        <v>8155.38</v>
      </c>
    </row>
    <row r="596" customFormat="false" ht="30" hidden="false" customHeight="false" outlineLevel="0" collapsed="false">
      <c r="A596" s="398" t="n">
        <v>731</v>
      </c>
      <c r="B596" s="399" t="s">
        <v>1900</v>
      </c>
      <c r="C596" s="919" t="s">
        <v>1298</v>
      </c>
      <c r="D596" s="920" t="n">
        <f aca="false">F596</f>
        <v>549.29</v>
      </c>
      <c r="F596" s="922" t="n">
        <v>549.29</v>
      </c>
      <c r="G596" s="922" t="n">
        <v>549.29</v>
      </c>
    </row>
    <row r="597" customFormat="false" ht="30" hidden="false" customHeight="false" outlineLevel="0" collapsed="false">
      <c r="A597" s="398" t="n">
        <v>10575</v>
      </c>
      <c r="B597" s="399" t="s">
        <v>1901</v>
      </c>
      <c r="C597" s="919" t="s">
        <v>1298</v>
      </c>
      <c r="D597" s="920" t="n">
        <f aca="false">F597</f>
        <v>857.21</v>
      </c>
      <c r="F597" s="920" t="n">
        <v>857.21</v>
      </c>
      <c r="G597" s="920" t="n">
        <v>857.21</v>
      </c>
    </row>
    <row r="598" customFormat="false" ht="30" hidden="false" customHeight="false" outlineLevel="0" collapsed="false">
      <c r="A598" s="398" t="n">
        <v>733</v>
      </c>
      <c r="B598" s="399" t="s">
        <v>1902</v>
      </c>
      <c r="C598" s="919" t="s">
        <v>1298</v>
      </c>
      <c r="D598" s="920" t="n">
        <f aca="false">F598</f>
        <v>938.54</v>
      </c>
      <c r="F598" s="920" t="n">
        <v>938.54</v>
      </c>
      <c r="G598" s="920" t="n">
        <v>938.54</v>
      </c>
    </row>
    <row r="599" customFormat="false" ht="30" hidden="false" customHeight="false" outlineLevel="0" collapsed="false">
      <c r="A599" s="398" t="n">
        <v>732</v>
      </c>
      <c r="B599" s="399" t="s">
        <v>1903</v>
      </c>
      <c r="C599" s="919" t="s">
        <v>1298</v>
      </c>
      <c r="D599" s="920" t="n">
        <f aca="false">F599</f>
        <v>925.92</v>
      </c>
      <c r="F599" s="920" t="n">
        <v>925.92</v>
      </c>
      <c r="G599" s="920" t="n">
        <v>925.92</v>
      </c>
    </row>
    <row r="600" customFormat="false" ht="30" hidden="false" customHeight="false" outlineLevel="0" collapsed="false">
      <c r="A600" s="398" t="n">
        <v>737</v>
      </c>
      <c r="B600" s="399" t="s">
        <v>1904</v>
      </c>
      <c r="C600" s="919" t="s">
        <v>1298</v>
      </c>
      <c r="D600" s="920" t="n">
        <f aca="false">F600</f>
        <v>5192.29</v>
      </c>
      <c r="F600" s="920" t="n">
        <v>5192.29</v>
      </c>
      <c r="G600" s="920" t="n">
        <v>5192.29</v>
      </c>
    </row>
    <row r="601" customFormat="false" ht="30" hidden="false" customHeight="false" outlineLevel="0" collapsed="false">
      <c r="A601" s="398" t="n">
        <v>738</v>
      </c>
      <c r="B601" s="399" t="s">
        <v>1905</v>
      </c>
      <c r="C601" s="919" t="s">
        <v>1298</v>
      </c>
      <c r="D601" s="920" t="n">
        <f aca="false">F601</f>
        <v>2407.63</v>
      </c>
      <c r="F601" s="920" t="n">
        <v>2407.63</v>
      </c>
      <c r="G601" s="920" t="n">
        <v>2407.63</v>
      </c>
    </row>
    <row r="602" customFormat="false" ht="30" hidden="false" customHeight="false" outlineLevel="0" collapsed="false">
      <c r="A602" s="398" t="n">
        <v>740</v>
      </c>
      <c r="B602" s="399" t="s">
        <v>1906</v>
      </c>
      <c r="C602" s="919" t="s">
        <v>1298</v>
      </c>
      <c r="D602" s="920" t="n">
        <f aca="false">F602</f>
        <v>4884.58</v>
      </c>
      <c r="F602" s="920" t="n">
        <v>4884.58</v>
      </c>
      <c r="G602" s="920" t="n">
        <v>4884.58</v>
      </c>
    </row>
    <row r="603" customFormat="false" ht="30" hidden="false" customHeight="false" outlineLevel="0" collapsed="false">
      <c r="A603" s="398" t="n">
        <v>734</v>
      </c>
      <c r="B603" s="399" t="s">
        <v>1907</v>
      </c>
      <c r="C603" s="919" t="s">
        <v>1298</v>
      </c>
      <c r="D603" s="920" t="n">
        <f aca="false">F603</f>
        <v>992.58</v>
      </c>
      <c r="F603" s="920" t="n">
        <v>992.58</v>
      </c>
      <c r="G603" s="920" t="n">
        <v>992.58</v>
      </c>
    </row>
    <row r="604" customFormat="false" ht="15" hidden="false" customHeight="false" outlineLevel="0" collapsed="false">
      <c r="A604" s="398" t="n">
        <v>39008</v>
      </c>
      <c r="B604" s="399" t="s">
        <v>1908</v>
      </c>
      <c r="C604" s="919" t="s">
        <v>1298</v>
      </c>
      <c r="D604" s="920" t="n">
        <f aca="false">F604</f>
        <v>47402.97</v>
      </c>
      <c r="F604" s="920" t="n">
        <v>47402.97</v>
      </c>
      <c r="G604" s="920" t="n">
        <v>47402.97</v>
      </c>
    </row>
    <row r="605" customFormat="false" ht="15" hidden="false" customHeight="false" outlineLevel="0" collapsed="false">
      <c r="A605" s="398" t="n">
        <v>39009</v>
      </c>
      <c r="B605" s="399" t="s">
        <v>1909</v>
      </c>
      <c r="C605" s="919" t="s">
        <v>1298</v>
      </c>
      <c r="D605" s="920" t="n">
        <f aca="false">F605</f>
        <v>50786.41</v>
      </c>
      <c r="F605" s="920" t="n">
        <v>50786.41</v>
      </c>
      <c r="G605" s="920" t="n">
        <v>50786.41</v>
      </c>
    </row>
    <row r="606" customFormat="false" ht="30" hidden="false" customHeight="false" outlineLevel="0" collapsed="false">
      <c r="A606" s="398" t="n">
        <v>10587</v>
      </c>
      <c r="B606" s="399" t="s">
        <v>1910</v>
      </c>
      <c r="C606" s="919" t="s">
        <v>1298</v>
      </c>
      <c r="D606" s="920" t="n">
        <f aca="false">F606</f>
        <v>3180.82</v>
      </c>
      <c r="F606" s="920" t="n">
        <v>3180.82</v>
      </c>
      <c r="G606" s="920" t="n">
        <v>3180.82</v>
      </c>
    </row>
    <row r="607" customFormat="false" ht="30" hidden="false" customHeight="false" outlineLevel="0" collapsed="false">
      <c r="A607" s="398" t="n">
        <v>759</v>
      </c>
      <c r="B607" s="399" t="s">
        <v>1911</v>
      </c>
      <c r="C607" s="919" t="s">
        <v>1298</v>
      </c>
      <c r="D607" s="920" t="n">
        <f aca="false">F607</f>
        <v>4573.4</v>
      </c>
      <c r="F607" s="920" t="n">
        <v>4573.4</v>
      </c>
      <c r="G607" s="920" t="n">
        <v>4573.4</v>
      </c>
    </row>
    <row r="608" customFormat="false" ht="30" hidden="false" customHeight="false" outlineLevel="0" collapsed="false">
      <c r="A608" s="398" t="n">
        <v>761</v>
      </c>
      <c r="B608" s="399" t="s">
        <v>1912</v>
      </c>
      <c r="C608" s="919" t="s">
        <v>1298</v>
      </c>
      <c r="D608" s="920" t="n">
        <f aca="false">F608</f>
        <v>7752.29</v>
      </c>
      <c r="F608" s="920" t="n">
        <v>7752.29</v>
      </c>
      <c r="G608" s="920" t="n">
        <v>7752.29</v>
      </c>
    </row>
    <row r="609" customFormat="false" ht="30" hidden="false" customHeight="false" outlineLevel="0" collapsed="false">
      <c r="A609" s="398" t="n">
        <v>750</v>
      </c>
      <c r="B609" s="399" t="s">
        <v>1913</v>
      </c>
      <c r="C609" s="919" t="s">
        <v>1298</v>
      </c>
      <c r="D609" s="920" t="n">
        <f aca="false">F609</f>
        <v>7360.19</v>
      </c>
      <c r="F609" s="920" t="n">
        <v>7360.19</v>
      </c>
      <c r="G609" s="920" t="n">
        <v>7360.19</v>
      </c>
    </row>
    <row r="610" customFormat="false" ht="30" hidden="false" customHeight="false" outlineLevel="0" collapsed="false">
      <c r="A610" s="398" t="n">
        <v>755</v>
      </c>
      <c r="B610" s="399" t="s">
        <v>1914</v>
      </c>
      <c r="C610" s="919" t="s">
        <v>1298</v>
      </c>
      <c r="D610" s="920" t="n">
        <f aca="false">F610</f>
        <v>30202.64</v>
      </c>
      <c r="F610" s="920" t="n">
        <v>30202.64</v>
      </c>
      <c r="G610" s="920" t="n">
        <v>30202.64</v>
      </c>
    </row>
    <row r="611" customFormat="false" ht="30" hidden="false" customHeight="false" outlineLevel="0" collapsed="false">
      <c r="A611" s="398" t="n">
        <v>749</v>
      </c>
      <c r="B611" s="399" t="s">
        <v>1915</v>
      </c>
      <c r="C611" s="919" t="s">
        <v>1298</v>
      </c>
      <c r="D611" s="920" t="n">
        <f aca="false">F611</f>
        <v>11107.97</v>
      </c>
      <c r="F611" s="920" t="n">
        <v>11107.97</v>
      </c>
      <c r="G611" s="920" t="n">
        <v>11107.97</v>
      </c>
    </row>
    <row r="612" customFormat="false" ht="30" hidden="false" customHeight="false" outlineLevel="0" collapsed="false">
      <c r="A612" s="398" t="n">
        <v>756</v>
      </c>
      <c r="B612" s="399" t="s">
        <v>1916</v>
      </c>
      <c r="C612" s="919" t="s">
        <v>1298</v>
      </c>
      <c r="D612" s="920" t="n">
        <f aca="false">F612</f>
        <v>32940.02</v>
      </c>
      <c r="F612" s="920" t="n">
        <v>32940.02</v>
      </c>
      <c r="G612" s="920" t="n">
        <v>32940.02</v>
      </c>
    </row>
    <row r="613" customFormat="false" ht="30" hidden="false" customHeight="false" outlineLevel="0" collapsed="false">
      <c r="A613" s="398" t="n">
        <v>757</v>
      </c>
      <c r="B613" s="399" t="s">
        <v>1917</v>
      </c>
      <c r="C613" s="919" t="s">
        <v>1298</v>
      </c>
      <c r="D613" s="920" t="n">
        <f aca="false">F613</f>
        <v>14956.87</v>
      </c>
      <c r="F613" s="920" t="n">
        <v>14956.87</v>
      </c>
      <c r="G613" s="920" t="n">
        <v>14956.87</v>
      </c>
    </row>
    <row r="614" customFormat="false" ht="30" hidden="false" customHeight="false" outlineLevel="0" collapsed="false">
      <c r="A614" s="398" t="n">
        <v>10588</v>
      </c>
      <c r="B614" s="399" t="s">
        <v>1918</v>
      </c>
      <c r="C614" s="919" t="s">
        <v>1298</v>
      </c>
      <c r="D614" s="920" t="n">
        <f aca="false">F614</f>
        <v>3302.1</v>
      </c>
      <c r="F614" s="920" t="n">
        <v>3302.1</v>
      </c>
      <c r="G614" s="920" t="n">
        <v>3302.1</v>
      </c>
    </row>
    <row r="615" customFormat="false" ht="30" hidden="false" customHeight="false" outlineLevel="0" collapsed="false">
      <c r="A615" s="398" t="n">
        <v>10592</v>
      </c>
      <c r="B615" s="399" t="s">
        <v>1919</v>
      </c>
      <c r="C615" s="919" t="s">
        <v>1298</v>
      </c>
      <c r="D615" s="920" t="n">
        <f aca="false">F615</f>
        <v>3988.5</v>
      </c>
      <c r="F615" s="922" t="n">
        <v>3988.5</v>
      </c>
      <c r="G615" s="922" t="n">
        <v>3988.5</v>
      </c>
    </row>
    <row r="616" customFormat="false" ht="30" hidden="false" customHeight="false" outlineLevel="0" collapsed="false">
      <c r="A616" s="398" t="n">
        <v>10589</v>
      </c>
      <c r="B616" s="399" t="s">
        <v>1920</v>
      </c>
      <c r="C616" s="919" t="s">
        <v>1298</v>
      </c>
      <c r="D616" s="920" t="n">
        <f aca="false">F616</f>
        <v>5358.3</v>
      </c>
      <c r="F616" s="922" t="n">
        <v>5358.3</v>
      </c>
      <c r="G616" s="922" t="n">
        <v>5358.3</v>
      </c>
    </row>
    <row r="617" customFormat="false" ht="30" hidden="false" customHeight="false" outlineLevel="0" collapsed="false">
      <c r="A617" s="398" t="n">
        <v>760</v>
      </c>
      <c r="B617" s="399" t="s">
        <v>1921</v>
      </c>
      <c r="C617" s="919" t="s">
        <v>1298</v>
      </c>
      <c r="D617" s="920" t="n">
        <f aca="false">F617</f>
        <v>29913.75</v>
      </c>
      <c r="F617" s="922" t="n">
        <v>29913.75</v>
      </c>
      <c r="G617" s="922" t="n">
        <v>29913.75</v>
      </c>
    </row>
    <row r="618" customFormat="false" ht="30" hidden="false" customHeight="false" outlineLevel="0" collapsed="false">
      <c r="A618" s="398" t="n">
        <v>751</v>
      </c>
      <c r="B618" s="399" t="s">
        <v>1922</v>
      </c>
      <c r="C618" s="919" t="s">
        <v>1298</v>
      </c>
      <c r="D618" s="920" t="n">
        <f aca="false">F618</f>
        <v>4711.41</v>
      </c>
      <c r="F618" s="922" t="n">
        <v>4711.41</v>
      </c>
      <c r="G618" s="922" t="n">
        <v>4711.41</v>
      </c>
    </row>
    <row r="619" customFormat="false" ht="30" hidden="false" customHeight="false" outlineLevel="0" collapsed="false">
      <c r="A619" s="398" t="n">
        <v>754</v>
      </c>
      <c r="B619" s="399" t="s">
        <v>1923</v>
      </c>
      <c r="C619" s="919" t="s">
        <v>1298</v>
      </c>
      <c r="D619" s="920" t="n">
        <f aca="false">F619</f>
        <v>7478.43</v>
      </c>
      <c r="F619" s="922" t="n">
        <v>7478.43</v>
      </c>
      <c r="G619" s="922" t="n">
        <v>7478.43</v>
      </c>
    </row>
    <row r="620" customFormat="false" ht="15" hidden="false" customHeight="false" outlineLevel="0" collapsed="false">
      <c r="A620" s="398" t="n">
        <v>14013</v>
      </c>
      <c r="B620" s="399" t="s">
        <v>1924</v>
      </c>
      <c r="C620" s="919" t="s">
        <v>1298</v>
      </c>
      <c r="D620" s="920" t="n">
        <f aca="false">F620</f>
        <v>140307.1</v>
      </c>
      <c r="F620" s="922" t="n">
        <v>140307.1</v>
      </c>
      <c r="G620" s="922" t="n">
        <v>140307.1</v>
      </c>
    </row>
    <row r="621" customFormat="false" ht="30" hidden="false" customHeight="false" outlineLevel="0" collapsed="false">
      <c r="A621" s="398" t="n">
        <v>39917</v>
      </c>
      <c r="B621" s="399" t="s">
        <v>1925</v>
      </c>
      <c r="C621" s="919" t="s">
        <v>1298</v>
      </c>
      <c r="D621" s="920" t="n">
        <f aca="false">F621</f>
        <v>72814.39</v>
      </c>
      <c r="F621" s="922" t="n">
        <v>72814.39</v>
      </c>
      <c r="G621" s="922" t="n">
        <v>72814.39</v>
      </c>
    </row>
    <row r="622" customFormat="false" ht="15" hidden="false" customHeight="false" outlineLevel="0" collapsed="false">
      <c r="A622" s="398" t="n">
        <v>5081</v>
      </c>
      <c r="B622" s="399" t="s">
        <v>1926</v>
      </c>
      <c r="C622" s="919" t="s">
        <v>1770</v>
      </c>
      <c r="D622" s="920" t="n">
        <f aca="false">F622</f>
        <v>20.43</v>
      </c>
      <c r="F622" s="922" t="n">
        <v>20.43</v>
      </c>
      <c r="G622" s="922" t="n">
        <v>20.43</v>
      </c>
    </row>
    <row r="623" customFormat="false" ht="15" hidden="false" customHeight="false" outlineLevel="0" collapsed="false">
      <c r="A623" s="398" t="n">
        <v>38167</v>
      </c>
      <c r="B623" s="399" t="s">
        <v>1927</v>
      </c>
      <c r="C623" s="919" t="s">
        <v>1770</v>
      </c>
      <c r="D623" s="920" t="n">
        <f aca="false">F623</f>
        <v>17.6</v>
      </c>
      <c r="F623" s="922" t="n">
        <v>17.6</v>
      </c>
      <c r="G623" s="922" t="n">
        <v>17.6</v>
      </c>
    </row>
    <row r="624" customFormat="false" ht="15" hidden="false" customHeight="false" outlineLevel="0" collapsed="false">
      <c r="A624" s="398" t="n">
        <v>36145</v>
      </c>
      <c r="B624" s="399" t="s">
        <v>1928</v>
      </c>
      <c r="C624" s="919" t="s">
        <v>1770</v>
      </c>
      <c r="D624" s="920" t="n">
        <f aca="false">F624</f>
        <v>33.55</v>
      </c>
      <c r="F624" s="922" t="n">
        <v>33.55</v>
      </c>
      <c r="G624" s="922" t="n">
        <v>33.55</v>
      </c>
    </row>
    <row r="625" customFormat="false" ht="15" hidden="false" customHeight="false" outlineLevel="0" collapsed="false">
      <c r="A625" s="398" t="n">
        <v>12893</v>
      </c>
      <c r="B625" s="399" t="s">
        <v>1929</v>
      </c>
      <c r="C625" s="919" t="s">
        <v>1770</v>
      </c>
      <c r="D625" s="920" t="n">
        <f aca="false">F625</f>
        <v>55.92</v>
      </c>
      <c r="F625" s="922" t="n">
        <v>55.92</v>
      </c>
      <c r="G625" s="922" t="n">
        <v>55.92</v>
      </c>
    </row>
    <row r="626" customFormat="false" ht="15" hidden="false" customHeight="false" outlineLevel="0" collapsed="false">
      <c r="A626" s="398" t="n">
        <v>11685</v>
      </c>
      <c r="B626" s="399" t="s">
        <v>1930</v>
      </c>
      <c r="C626" s="919" t="s">
        <v>1298</v>
      </c>
      <c r="D626" s="920" t="n">
        <f aca="false">F626</f>
        <v>23.72</v>
      </c>
      <c r="F626" s="922" t="n">
        <v>23.72</v>
      </c>
      <c r="G626" s="922" t="n">
        <v>23.72</v>
      </c>
    </row>
    <row r="627" customFormat="false" ht="15" hidden="false" customHeight="false" outlineLevel="0" collapsed="false">
      <c r="A627" s="398" t="n">
        <v>11679</v>
      </c>
      <c r="B627" s="399" t="s">
        <v>1931</v>
      </c>
      <c r="C627" s="919" t="s">
        <v>1298</v>
      </c>
      <c r="D627" s="920" t="n">
        <f aca="false">F627</f>
        <v>6.55</v>
      </c>
      <c r="F627" s="922" t="n">
        <v>6.55</v>
      </c>
      <c r="G627" s="922" t="n">
        <v>6.55</v>
      </c>
    </row>
    <row r="628" customFormat="false" ht="15" hidden="false" customHeight="false" outlineLevel="0" collapsed="false">
      <c r="A628" s="398" t="n">
        <v>11680</v>
      </c>
      <c r="B628" s="399" t="s">
        <v>1932</v>
      </c>
      <c r="C628" s="919" t="s">
        <v>1298</v>
      </c>
      <c r="D628" s="920" t="n">
        <f aca="false">F628</f>
        <v>5.4</v>
      </c>
      <c r="F628" s="922" t="n">
        <v>5.4</v>
      </c>
      <c r="G628" s="922" t="n">
        <v>5.4</v>
      </c>
    </row>
    <row r="629" customFormat="false" ht="15" hidden="false" customHeight="false" outlineLevel="0" collapsed="false">
      <c r="A629" s="398" t="n">
        <v>2512</v>
      </c>
      <c r="B629" s="399" t="s">
        <v>1933</v>
      </c>
      <c r="C629" s="919" t="s">
        <v>1298</v>
      </c>
      <c r="D629" s="920" t="n">
        <f aca="false">F629</f>
        <v>18.97</v>
      </c>
      <c r="F629" s="922" t="n">
        <v>18.97</v>
      </c>
      <c r="G629" s="922" t="n">
        <v>18.97</v>
      </c>
    </row>
    <row r="630" customFormat="false" ht="15" hidden="false" customHeight="false" outlineLevel="0" collapsed="false">
      <c r="A630" s="398" t="n">
        <v>4374</v>
      </c>
      <c r="B630" s="399" t="s">
        <v>1934</v>
      </c>
      <c r="C630" s="919" t="s">
        <v>1298</v>
      </c>
      <c r="D630" s="920" t="n">
        <f aca="false">F630</f>
        <v>0.18</v>
      </c>
      <c r="F630" s="922" t="n">
        <v>0.18</v>
      </c>
      <c r="G630" s="922" t="n">
        <v>0.18</v>
      </c>
    </row>
    <row r="631" customFormat="false" ht="30" hidden="false" customHeight="false" outlineLevel="0" collapsed="false">
      <c r="A631" s="398" t="n">
        <v>7568</v>
      </c>
      <c r="B631" s="399" t="s">
        <v>1935</v>
      </c>
      <c r="C631" s="919" t="s">
        <v>1298</v>
      </c>
      <c r="D631" s="920" t="n">
        <f aca="false">F631</f>
        <v>0.3</v>
      </c>
      <c r="F631" s="922" t="n">
        <v>0.3</v>
      </c>
      <c r="G631" s="922" t="n">
        <v>0.3</v>
      </c>
    </row>
    <row r="632" customFormat="false" ht="15" hidden="false" customHeight="false" outlineLevel="0" collapsed="false">
      <c r="A632" s="398" t="n">
        <v>7584</v>
      </c>
      <c r="B632" s="399" t="s">
        <v>1936</v>
      </c>
      <c r="C632" s="919" t="s">
        <v>1298</v>
      </c>
      <c r="D632" s="920" t="n">
        <f aca="false">F632</f>
        <v>0.46</v>
      </c>
      <c r="F632" s="922" t="n">
        <v>0.46</v>
      </c>
      <c r="G632" s="922" t="n">
        <v>0.46</v>
      </c>
    </row>
    <row r="633" customFormat="false" ht="15" hidden="false" customHeight="false" outlineLevel="0" collapsed="false">
      <c r="A633" s="398" t="n">
        <v>11945</v>
      </c>
      <c r="B633" s="399" t="s">
        <v>1937</v>
      </c>
      <c r="C633" s="919" t="s">
        <v>1298</v>
      </c>
      <c r="D633" s="920" t="n">
        <f aca="false">F633</f>
        <v>0.03</v>
      </c>
      <c r="F633" s="922" t="n">
        <v>0.03</v>
      </c>
      <c r="G633" s="922" t="n">
        <v>0.03</v>
      </c>
    </row>
    <row r="634" customFormat="false" ht="15" hidden="false" customHeight="false" outlineLevel="0" collapsed="false">
      <c r="A634" s="398" t="n">
        <v>11946</v>
      </c>
      <c r="B634" s="399" t="s">
        <v>1938</v>
      </c>
      <c r="C634" s="919" t="s">
        <v>1298</v>
      </c>
      <c r="D634" s="920" t="n">
        <f aca="false">F634</f>
        <v>0.03</v>
      </c>
      <c r="F634" s="922" t="n">
        <v>0.03</v>
      </c>
      <c r="G634" s="922" t="n">
        <v>0.03</v>
      </c>
    </row>
    <row r="635" customFormat="false" ht="15" hidden="false" customHeight="false" outlineLevel="0" collapsed="false">
      <c r="A635" s="398" t="n">
        <v>4375</v>
      </c>
      <c r="B635" s="399" t="s">
        <v>1939</v>
      </c>
      <c r="C635" s="919" t="s">
        <v>1298</v>
      </c>
      <c r="D635" s="920" t="n">
        <f aca="false">F635</f>
        <v>0.05</v>
      </c>
      <c r="F635" s="922" t="n">
        <v>0.05</v>
      </c>
      <c r="G635" s="922" t="n">
        <v>0.05</v>
      </c>
    </row>
    <row r="636" customFormat="false" ht="30" hidden="false" customHeight="false" outlineLevel="0" collapsed="false">
      <c r="A636" s="398" t="n">
        <v>11950</v>
      </c>
      <c r="B636" s="399" t="s">
        <v>1940</v>
      </c>
      <c r="C636" s="919" t="s">
        <v>1298</v>
      </c>
      <c r="D636" s="920" t="n">
        <f aca="false">F636</f>
        <v>0.1</v>
      </c>
      <c r="F636" s="922" t="n">
        <v>0.1</v>
      </c>
      <c r="G636" s="922" t="n">
        <v>0.1</v>
      </c>
    </row>
    <row r="637" customFormat="false" ht="15" hidden="false" customHeight="false" outlineLevel="0" collapsed="false">
      <c r="A637" s="398" t="n">
        <v>4376</v>
      </c>
      <c r="B637" s="399" t="s">
        <v>1941</v>
      </c>
      <c r="C637" s="919" t="s">
        <v>1298</v>
      </c>
      <c r="D637" s="920" t="n">
        <f aca="false">F637</f>
        <v>0.09</v>
      </c>
      <c r="F637" s="922" t="n">
        <v>0.09</v>
      </c>
      <c r="G637" s="922" t="n">
        <v>0.09</v>
      </c>
    </row>
    <row r="638" customFormat="false" ht="30" hidden="false" customHeight="false" outlineLevel="0" collapsed="false">
      <c r="A638" s="398" t="n">
        <v>7583</v>
      </c>
      <c r="B638" s="399" t="s">
        <v>1942</v>
      </c>
      <c r="C638" s="919" t="s">
        <v>1298</v>
      </c>
      <c r="D638" s="920" t="n">
        <f aca="false">F638</f>
        <v>0.2</v>
      </c>
      <c r="F638" s="922" t="n">
        <v>0.2</v>
      </c>
      <c r="G638" s="922" t="n">
        <v>0.2</v>
      </c>
    </row>
    <row r="639" customFormat="false" ht="30" hidden="false" customHeight="false" outlineLevel="0" collapsed="false">
      <c r="A639" s="398" t="n">
        <v>4350</v>
      </c>
      <c r="B639" s="399" t="s">
        <v>1943</v>
      </c>
      <c r="C639" s="919" t="s">
        <v>1298</v>
      </c>
      <c r="D639" s="920" t="n">
        <f aca="false">F639</f>
        <v>0.44</v>
      </c>
      <c r="F639" s="922" t="n">
        <v>0.44</v>
      </c>
      <c r="G639" s="922" t="n">
        <v>0.44</v>
      </c>
    </row>
    <row r="640" customFormat="false" ht="15" hidden="false" customHeight="false" outlineLevel="0" collapsed="false">
      <c r="A640" s="398" t="n">
        <v>39886</v>
      </c>
      <c r="B640" s="399" t="s">
        <v>1944</v>
      </c>
      <c r="C640" s="919" t="s">
        <v>1298</v>
      </c>
      <c r="D640" s="920" t="n">
        <f aca="false">F640</f>
        <v>3.38</v>
      </c>
      <c r="F640" s="922" t="n">
        <v>3.38</v>
      </c>
      <c r="G640" s="922" t="n">
        <v>3.38</v>
      </c>
    </row>
    <row r="641" customFormat="false" ht="15" hidden="false" customHeight="false" outlineLevel="0" collapsed="false">
      <c r="A641" s="398" t="n">
        <v>39887</v>
      </c>
      <c r="B641" s="399" t="s">
        <v>1945</v>
      </c>
      <c r="C641" s="919" t="s">
        <v>1298</v>
      </c>
      <c r="D641" s="920" t="n">
        <f aca="false">F641</f>
        <v>5.07</v>
      </c>
      <c r="F641" s="922" t="n">
        <v>5.07</v>
      </c>
      <c r="G641" s="922" t="n">
        <v>5.07</v>
      </c>
    </row>
    <row r="642" customFormat="false" ht="15" hidden="false" customHeight="false" outlineLevel="0" collapsed="false">
      <c r="A642" s="398" t="n">
        <v>39888</v>
      </c>
      <c r="B642" s="399" t="s">
        <v>1946</v>
      </c>
      <c r="C642" s="919" t="s">
        <v>1298</v>
      </c>
      <c r="D642" s="920" t="n">
        <f aca="false">F642</f>
        <v>11.6</v>
      </c>
      <c r="F642" s="922" t="n">
        <v>11.6</v>
      </c>
      <c r="G642" s="922" t="n">
        <v>11.6</v>
      </c>
    </row>
    <row r="643" customFormat="false" ht="15" hidden="false" customHeight="false" outlineLevel="0" collapsed="false">
      <c r="A643" s="398" t="n">
        <v>39890</v>
      </c>
      <c r="B643" s="399" t="s">
        <v>1947</v>
      </c>
      <c r="C643" s="919" t="s">
        <v>1298</v>
      </c>
      <c r="D643" s="920" t="n">
        <f aca="false">F643</f>
        <v>19.79</v>
      </c>
      <c r="F643" s="922" t="n">
        <v>19.79</v>
      </c>
      <c r="G643" s="922" t="n">
        <v>19.79</v>
      </c>
    </row>
    <row r="644" customFormat="false" ht="15" hidden="false" customHeight="false" outlineLevel="0" collapsed="false">
      <c r="A644" s="398" t="n">
        <v>39891</v>
      </c>
      <c r="B644" s="399" t="s">
        <v>1948</v>
      </c>
      <c r="C644" s="919" t="s">
        <v>1298</v>
      </c>
      <c r="D644" s="920" t="n">
        <f aca="false">F644</f>
        <v>27.91</v>
      </c>
      <c r="F644" s="922" t="n">
        <v>27.91</v>
      </c>
      <c r="G644" s="922" t="n">
        <v>27.91</v>
      </c>
    </row>
    <row r="645" customFormat="false" ht="15" hidden="false" customHeight="false" outlineLevel="0" collapsed="false">
      <c r="A645" s="398" t="n">
        <v>39892</v>
      </c>
      <c r="B645" s="399" t="s">
        <v>1949</v>
      </c>
      <c r="C645" s="919" t="s">
        <v>1298</v>
      </c>
      <c r="D645" s="920" t="n">
        <f aca="false">F645</f>
        <v>87.01</v>
      </c>
      <c r="F645" s="922" t="n">
        <v>87.01</v>
      </c>
      <c r="G645" s="922" t="n">
        <v>87.01</v>
      </c>
    </row>
    <row r="646" customFormat="false" ht="15" hidden="false" customHeight="false" outlineLevel="0" collapsed="false">
      <c r="A646" s="398" t="n">
        <v>790</v>
      </c>
      <c r="B646" s="399" t="s">
        <v>1950</v>
      </c>
      <c r="C646" s="919" t="s">
        <v>1298</v>
      </c>
      <c r="D646" s="920" t="n">
        <f aca="false">F646</f>
        <v>9.51</v>
      </c>
      <c r="F646" s="922" t="n">
        <v>9.51</v>
      </c>
      <c r="G646" s="922" t="n">
        <v>9.51</v>
      </c>
    </row>
    <row r="647" customFormat="false" ht="15" hidden="false" customHeight="false" outlineLevel="0" collapsed="false">
      <c r="A647" s="398" t="n">
        <v>766</v>
      </c>
      <c r="B647" s="399" t="s">
        <v>1951</v>
      </c>
      <c r="C647" s="919" t="s">
        <v>1298</v>
      </c>
      <c r="D647" s="920" t="n">
        <f aca="false">F647</f>
        <v>9.51</v>
      </c>
      <c r="F647" s="922" t="n">
        <v>9.51</v>
      </c>
      <c r="G647" s="922" t="n">
        <v>9.51</v>
      </c>
    </row>
    <row r="648" customFormat="false" ht="15" hidden="false" customHeight="false" outlineLevel="0" collapsed="false">
      <c r="A648" s="398" t="n">
        <v>791</v>
      </c>
      <c r="B648" s="399" t="s">
        <v>1952</v>
      </c>
      <c r="C648" s="919" t="s">
        <v>1298</v>
      </c>
      <c r="D648" s="920" t="n">
        <f aca="false">F648</f>
        <v>9.51</v>
      </c>
      <c r="F648" s="922" t="n">
        <v>9.51</v>
      </c>
      <c r="G648" s="922" t="n">
        <v>9.51</v>
      </c>
    </row>
    <row r="649" customFormat="false" ht="15" hidden="false" customHeight="false" outlineLevel="0" collapsed="false">
      <c r="A649" s="398" t="n">
        <v>767</v>
      </c>
      <c r="B649" s="399" t="s">
        <v>1953</v>
      </c>
      <c r="C649" s="919" t="s">
        <v>1298</v>
      </c>
      <c r="D649" s="920" t="n">
        <f aca="false">F649</f>
        <v>9.51</v>
      </c>
      <c r="F649" s="922" t="n">
        <v>9.51</v>
      </c>
      <c r="G649" s="922" t="n">
        <v>9.51</v>
      </c>
    </row>
    <row r="650" customFormat="false" ht="15" hidden="false" customHeight="false" outlineLevel="0" collapsed="false">
      <c r="A650" s="398" t="n">
        <v>768</v>
      </c>
      <c r="B650" s="399" t="s">
        <v>1954</v>
      </c>
      <c r="C650" s="919" t="s">
        <v>1298</v>
      </c>
      <c r="D650" s="920" t="n">
        <f aca="false">F650</f>
        <v>7.47</v>
      </c>
      <c r="F650" s="922" t="n">
        <v>7.47</v>
      </c>
      <c r="G650" s="922" t="n">
        <v>7.47</v>
      </c>
    </row>
    <row r="651" customFormat="false" ht="15" hidden="false" customHeight="false" outlineLevel="0" collapsed="false">
      <c r="A651" s="398" t="n">
        <v>789</v>
      </c>
      <c r="B651" s="399" t="s">
        <v>1955</v>
      </c>
      <c r="C651" s="919" t="s">
        <v>1298</v>
      </c>
      <c r="D651" s="920" t="n">
        <f aca="false">F651</f>
        <v>7.31</v>
      </c>
      <c r="F651" s="922" t="n">
        <v>7.31</v>
      </c>
      <c r="G651" s="922" t="n">
        <v>7.31</v>
      </c>
    </row>
    <row r="652" customFormat="false" ht="15" hidden="false" customHeight="false" outlineLevel="0" collapsed="false">
      <c r="A652" s="398" t="n">
        <v>769</v>
      </c>
      <c r="B652" s="399" t="s">
        <v>1956</v>
      </c>
      <c r="C652" s="919" t="s">
        <v>1298</v>
      </c>
      <c r="D652" s="920" t="n">
        <f aca="false">F652</f>
        <v>7.47</v>
      </c>
      <c r="F652" s="922" t="n">
        <v>7.47</v>
      </c>
      <c r="G652" s="922" t="n">
        <v>7.47</v>
      </c>
    </row>
    <row r="653" customFormat="false" ht="15" hidden="false" customHeight="false" outlineLevel="0" collapsed="false">
      <c r="A653" s="398" t="n">
        <v>770</v>
      </c>
      <c r="B653" s="399" t="s">
        <v>1957</v>
      </c>
      <c r="C653" s="919" t="s">
        <v>1298</v>
      </c>
      <c r="D653" s="920" t="n">
        <f aca="false">F653</f>
        <v>2.63</v>
      </c>
      <c r="F653" s="922" t="n">
        <v>2.63</v>
      </c>
      <c r="G653" s="922" t="n">
        <v>2.63</v>
      </c>
    </row>
    <row r="654" customFormat="false" ht="15" hidden="false" customHeight="false" outlineLevel="0" collapsed="false">
      <c r="A654" s="398" t="n">
        <v>12394</v>
      </c>
      <c r="B654" s="399" t="s">
        <v>1958</v>
      </c>
      <c r="C654" s="919" t="s">
        <v>1298</v>
      </c>
      <c r="D654" s="920" t="n">
        <f aca="false">F654</f>
        <v>2.63</v>
      </c>
      <c r="F654" s="922" t="n">
        <v>2.63</v>
      </c>
      <c r="G654" s="922" t="n">
        <v>2.63</v>
      </c>
    </row>
    <row r="655" customFormat="false" ht="15" hidden="false" customHeight="false" outlineLevel="0" collapsed="false">
      <c r="A655" s="398" t="n">
        <v>764</v>
      </c>
      <c r="B655" s="399" t="s">
        <v>1959</v>
      </c>
      <c r="C655" s="919" t="s">
        <v>1298</v>
      </c>
      <c r="D655" s="920" t="n">
        <f aca="false">F655</f>
        <v>4.6</v>
      </c>
      <c r="F655" s="922" t="n">
        <v>4.6</v>
      </c>
      <c r="G655" s="922" t="n">
        <v>4.6</v>
      </c>
    </row>
    <row r="656" customFormat="false" ht="15" hidden="false" customHeight="false" outlineLevel="0" collapsed="false">
      <c r="A656" s="398" t="n">
        <v>765</v>
      </c>
      <c r="B656" s="399" t="s">
        <v>1960</v>
      </c>
      <c r="C656" s="919" t="s">
        <v>1298</v>
      </c>
      <c r="D656" s="920" t="n">
        <f aca="false">F656</f>
        <v>4.6</v>
      </c>
      <c r="F656" s="922" t="n">
        <v>4.6</v>
      </c>
      <c r="G656" s="922" t="n">
        <v>4.6</v>
      </c>
    </row>
    <row r="657" customFormat="false" ht="15" hidden="false" customHeight="false" outlineLevel="0" collapsed="false">
      <c r="A657" s="398" t="n">
        <v>787</v>
      </c>
      <c r="B657" s="399" t="s">
        <v>1961</v>
      </c>
      <c r="C657" s="919" t="s">
        <v>1298</v>
      </c>
      <c r="D657" s="920" t="n">
        <f aca="false">F657</f>
        <v>20.54</v>
      </c>
      <c r="F657" s="922" t="n">
        <v>20.54</v>
      </c>
      <c r="G657" s="922" t="n">
        <v>20.54</v>
      </c>
    </row>
    <row r="658" customFormat="false" ht="15" hidden="false" customHeight="false" outlineLevel="0" collapsed="false">
      <c r="A658" s="398" t="n">
        <v>774</v>
      </c>
      <c r="B658" s="399" t="s">
        <v>1962</v>
      </c>
      <c r="C658" s="919" t="s">
        <v>1298</v>
      </c>
      <c r="D658" s="920" t="n">
        <f aca="false">F658</f>
        <v>20.54</v>
      </c>
      <c r="F658" s="922" t="n">
        <v>20.54</v>
      </c>
      <c r="G658" s="922" t="n">
        <v>20.54</v>
      </c>
    </row>
    <row r="659" customFormat="false" ht="15" hidden="false" customHeight="false" outlineLevel="0" collapsed="false">
      <c r="A659" s="398" t="n">
        <v>773</v>
      </c>
      <c r="B659" s="399" t="s">
        <v>1963</v>
      </c>
      <c r="C659" s="919" t="s">
        <v>1298</v>
      </c>
      <c r="D659" s="920" t="n">
        <f aca="false">F659</f>
        <v>20.54</v>
      </c>
      <c r="F659" s="922" t="n">
        <v>20.54</v>
      </c>
      <c r="G659" s="922" t="n">
        <v>20.54</v>
      </c>
    </row>
    <row r="660" customFormat="false" ht="15" hidden="false" customHeight="false" outlineLevel="0" collapsed="false">
      <c r="A660" s="398" t="n">
        <v>775</v>
      </c>
      <c r="B660" s="399" t="s">
        <v>1964</v>
      </c>
      <c r="C660" s="919" t="s">
        <v>1298</v>
      </c>
      <c r="D660" s="920" t="n">
        <f aca="false">F660</f>
        <v>20.54</v>
      </c>
      <c r="F660" s="922" t="n">
        <v>20.54</v>
      </c>
      <c r="G660" s="922" t="n">
        <v>20.54</v>
      </c>
    </row>
    <row r="661" customFormat="false" ht="15" hidden="false" customHeight="false" outlineLevel="0" collapsed="false">
      <c r="A661" s="398" t="n">
        <v>788</v>
      </c>
      <c r="B661" s="399" t="s">
        <v>1965</v>
      </c>
      <c r="C661" s="919" t="s">
        <v>1298</v>
      </c>
      <c r="D661" s="920" t="n">
        <f aca="false">F661</f>
        <v>12.77</v>
      </c>
      <c r="F661" s="922" t="n">
        <v>12.77</v>
      </c>
      <c r="G661" s="922" t="n">
        <v>12.77</v>
      </c>
    </row>
    <row r="662" customFormat="false" ht="15" hidden="false" customHeight="false" outlineLevel="0" collapsed="false">
      <c r="A662" s="398" t="n">
        <v>772</v>
      </c>
      <c r="B662" s="399" t="s">
        <v>1966</v>
      </c>
      <c r="C662" s="919" t="s">
        <v>1298</v>
      </c>
      <c r="D662" s="920" t="n">
        <f aca="false">F662</f>
        <v>12.77</v>
      </c>
      <c r="F662" s="922" t="n">
        <v>12.77</v>
      </c>
      <c r="G662" s="922" t="n">
        <v>12.77</v>
      </c>
    </row>
    <row r="663" customFormat="false" ht="15" hidden="false" customHeight="false" outlineLevel="0" collapsed="false">
      <c r="A663" s="398" t="n">
        <v>771</v>
      </c>
      <c r="B663" s="399" t="s">
        <v>1967</v>
      </c>
      <c r="C663" s="919" t="s">
        <v>1298</v>
      </c>
      <c r="D663" s="920" t="n">
        <f aca="false">F663</f>
        <v>12.77</v>
      </c>
      <c r="F663" s="922" t="n">
        <v>12.77</v>
      </c>
      <c r="G663" s="922" t="n">
        <v>12.77</v>
      </c>
    </row>
    <row r="664" customFormat="false" ht="15" hidden="false" customHeight="false" outlineLevel="0" collapsed="false">
      <c r="A664" s="398" t="n">
        <v>779</v>
      </c>
      <c r="B664" s="399" t="s">
        <v>1968</v>
      </c>
      <c r="C664" s="919" t="s">
        <v>1298</v>
      </c>
      <c r="D664" s="920" t="n">
        <f aca="false">F664</f>
        <v>3.17</v>
      </c>
      <c r="F664" s="922" t="n">
        <v>3.17</v>
      </c>
      <c r="G664" s="922" t="n">
        <v>3.17</v>
      </c>
    </row>
    <row r="665" customFormat="false" ht="15" hidden="false" customHeight="false" outlineLevel="0" collapsed="false">
      <c r="A665" s="398" t="n">
        <v>776</v>
      </c>
      <c r="B665" s="399" t="s">
        <v>1969</v>
      </c>
      <c r="C665" s="919" t="s">
        <v>1298</v>
      </c>
      <c r="D665" s="920" t="n">
        <f aca="false">F665</f>
        <v>30.29</v>
      </c>
      <c r="F665" s="922" t="n">
        <v>30.29</v>
      </c>
      <c r="G665" s="922" t="n">
        <v>30.29</v>
      </c>
    </row>
    <row r="666" customFormat="false" ht="15" hidden="false" customHeight="false" outlineLevel="0" collapsed="false">
      <c r="A666" s="398" t="n">
        <v>777</v>
      </c>
      <c r="B666" s="399" t="s">
        <v>1970</v>
      </c>
      <c r="C666" s="919" t="s">
        <v>1298</v>
      </c>
      <c r="D666" s="920" t="n">
        <f aca="false">F666</f>
        <v>29.44</v>
      </c>
      <c r="F666" s="922" t="n">
        <v>29.44</v>
      </c>
      <c r="G666" s="922" t="n">
        <v>29.44</v>
      </c>
    </row>
    <row r="667" customFormat="false" ht="15" hidden="false" customHeight="false" outlineLevel="0" collapsed="false">
      <c r="A667" s="398" t="n">
        <v>780</v>
      </c>
      <c r="B667" s="399" t="s">
        <v>1971</v>
      </c>
      <c r="C667" s="919" t="s">
        <v>1298</v>
      </c>
      <c r="D667" s="920" t="n">
        <f aca="false">F667</f>
        <v>29.59</v>
      </c>
      <c r="F667" s="922" t="n">
        <v>29.59</v>
      </c>
      <c r="G667" s="922" t="n">
        <v>29.59</v>
      </c>
    </row>
    <row r="668" customFormat="false" ht="15" hidden="false" customHeight="false" outlineLevel="0" collapsed="false">
      <c r="A668" s="398" t="n">
        <v>778</v>
      </c>
      <c r="B668" s="399" t="s">
        <v>1972</v>
      </c>
      <c r="C668" s="919" t="s">
        <v>1298</v>
      </c>
      <c r="D668" s="920" t="n">
        <f aca="false">F668</f>
        <v>30.29</v>
      </c>
      <c r="F668" s="922" t="n">
        <v>30.29</v>
      </c>
      <c r="G668" s="922" t="n">
        <v>30.29</v>
      </c>
    </row>
    <row r="669" customFormat="false" ht="15" hidden="false" customHeight="false" outlineLevel="0" collapsed="false">
      <c r="A669" s="398" t="n">
        <v>781</v>
      </c>
      <c r="B669" s="399" t="s">
        <v>1973</v>
      </c>
      <c r="C669" s="919" t="s">
        <v>1298</v>
      </c>
      <c r="D669" s="920" t="n">
        <f aca="false">F669</f>
        <v>55.96</v>
      </c>
      <c r="F669" s="922" t="n">
        <v>55.96</v>
      </c>
      <c r="G669" s="922" t="n">
        <v>55.96</v>
      </c>
    </row>
    <row r="670" customFormat="false" ht="15" hidden="false" customHeight="false" outlineLevel="0" collapsed="false">
      <c r="A670" s="398" t="n">
        <v>786</v>
      </c>
      <c r="B670" s="399" t="s">
        <v>1974</v>
      </c>
      <c r="C670" s="919" t="s">
        <v>1298</v>
      </c>
      <c r="D670" s="920" t="n">
        <f aca="false">F670</f>
        <v>55.96</v>
      </c>
      <c r="F670" s="922" t="n">
        <v>55.96</v>
      </c>
      <c r="G670" s="922" t="n">
        <v>55.96</v>
      </c>
    </row>
    <row r="671" customFormat="false" ht="15" hidden="false" customHeight="false" outlineLevel="0" collapsed="false">
      <c r="A671" s="398" t="n">
        <v>782</v>
      </c>
      <c r="B671" s="399" t="s">
        <v>1975</v>
      </c>
      <c r="C671" s="919" t="s">
        <v>1298</v>
      </c>
      <c r="D671" s="920" t="n">
        <f aca="false">F671</f>
        <v>55.96</v>
      </c>
      <c r="F671" s="922" t="n">
        <v>55.96</v>
      </c>
      <c r="G671" s="922" t="n">
        <v>55.96</v>
      </c>
    </row>
    <row r="672" customFormat="false" ht="15" hidden="false" customHeight="false" outlineLevel="0" collapsed="false">
      <c r="A672" s="398" t="n">
        <v>783</v>
      </c>
      <c r="B672" s="399" t="s">
        <v>1976</v>
      </c>
      <c r="C672" s="919" t="s">
        <v>1298</v>
      </c>
      <c r="D672" s="920" t="n">
        <f aca="false">F672</f>
        <v>153.17</v>
      </c>
      <c r="F672" s="922" t="n">
        <v>153.17</v>
      </c>
      <c r="G672" s="922" t="n">
        <v>153.17</v>
      </c>
    </row>
    <row r="673" customFormat="false" ht="15" hidden="false" customHeight="false" outlineLevel="0" collapsed="false">
      <c r="A673" s="398" t="n">
        <v>785</v>
      </c>
      <c r="B673" s="399" t="s">
        <v>1977</v>
      </c>
      <c r="C673" s="919" t="s">
        <v>1298</v>
      </c>
      <c r="D673" s="920" t="n">
        <f aca="false">F673</f>
        <v>161.84</v>
      </c>
      <c r="F673" s="922" t="n">
        <v>161.84</v>
      </c>
      <c r="G673" s="922" t="n">
        <v>161.84</v>
      </c>
    </row>
    <row r="674" customFormat="false" ht="15" hidden="false" customHeight="false" outlineLevel="0" collapsed="false">
      <c r="A674" s="398" t="n">
        <v>784</v>
      </c>
      <c r="B674" s="399" t="s">
        <v>1978</v>
      </c>
      <c r="C674" s="919" t="s">
        <v>1298</v>
      </c>
      <c r="D674" s="920" t="n">
        <f aca="false">F674</f>
        <v>173.61</v>
      </c>
      <c r="F674" s="922" t="n">
        <v>173.61</v>
      </c>
      <c r="G674" s="922" t="n">
        <v>173.61</v>
      </c>
    </row>
    <row r="675" customFormat="false" ht="15" hidden="false" customHeight="false" outlineLevel="0" collapsed="false">
      <c r="A675" s="398" t="n">
        <v>831</v>
      </c>
      <c r="B675" s="399" t="s">
        <v>1979</v>
      </c>
      <c r="C675" s="919" t="s">
        <v>1298</v>
      </c>
      <c r="D675" s="920" t="n">
        <f aca="false">F675</f>
        <v>50.43</v>
      </c>
      <c r="F675" s="922" t="n">
        <v>50.43</v>
      </c>
      <c r="G675" s="922" t="n">
        <v>50.43</v>
      </c>
    </row>
    <row r="676" customFormat="false" ht="15" hidden="false" customHeight="false" outlineLevel="0" collapsed="false">
      <c r="A676" s="398" t="n">
        <v>828</v>
      </c>
      <c r="B676" s="399" t="s">
        <v>1980</v>
      </c>
      <c r="C676" s="919" t="s">
        <v>1298</v>
      </c>
      <c r="D676" s="920" t="n">
        <f aca="false">F676</f>
        <v>0.29</v>
      </c>
      <c r="F676" s="922" t="n">
        <v>0.29</v>
      </c>
      <c r="G676" s="922" t="n">
        <v>0.29</v>
      </c>
    </row>
    <row r="677" customFormat="false" ht="15" hidden="false" customHeight="false" outlineLevel="0" collapsed="false">
      <c r="A677" s="398" t="n">
        <v>829</v>
      </c>
      <c r="B677" s="399" t="s">
        <v>1981</v>
      </c>
      <c r="C677" s="919" t="s">
        <v>1298</v>
      </c>
      <c r="D677" s="920" t="n">
        <f aca="false">F677</f>
        <v>0.61</v>
      </c>
      <c r="F677" s="922" t="n">
        <v>0.61</v>
      </c>
      <c r="G677" s="922" t="n">
        <v>0.61</v>
      </c>
    </row>
    <row r="678" customFormat="false" ht="15" hidden="false" customHeight="false" outlineLevel="0" collapsed="false">
      <c r="A678" s="398" t="n">
        <v>812</v>
      </c>
      <c r="B678" s="399" t="s">
        <v>1982</v>
      </c>
      <c r="C678" s="919" t="s">
        <v>1298</v>
      </c>
      <c r="D678" s="920" t="n">
        <f aca="false">F678</f>
        <v>1.32</v>
      </c>
      <c r="F678" s="922" t="n">
        <v>1.32</v>
      </c>
      <c r="G678" s="922" t="n">
        <v>1.32</v>
      </c>
    </row>
    <row r="679" customFormat="false" ht="15" hidden="false" customHeight="false" outlineLevel="0" collapsed="false">
      <c r="A679" s="398" t="n">
        <v>819</v>
      </c>
      <c r="B679" s="399" t="s">
        <v>1983</v>
      </c>
      <c r="C679" s="919" t="s">
        <v>1298</v>
      </c>
      <c r="D679" s="920" t="n">
        <f aca="false">F679</f>
        <v>2.18</v>
      </c>
      <c r="F679" s="922" t="n">
        <v>2.18</v>
      </c>
      <c r="G679" s="922" t="n">
        <v>2.18</v>
      </c>
    </row>
    <row r="680" customFormat="false" ht="15" hidden="false" customHeight="false" outlineLevel="0" collapsed="false">
      <c r="A680" s="398" t="n">
        <v>818</v>
      </c>
      <c r="B680" s="399" t="s">
        <v>1984</v>
      </c>
      <c r="C680" s="919" t="s">
        <v>1298</v>
      </c>
      <c r="D680" s="920" t="n">
        <f aca="false">F680</f>
        <v>3.66</v>
      </c>
      <c r="F680" s="922" t="n">
        <v>3.66</v>
      </c>
      <c r="G680" s="922" t="n">
        <v>3.66</v>
      </c>
    </row>
    <row r="681" customFormat="false" ht="15" hidden="false" customHeight="false" outlineLevel="0" collapsed="false">
      <c r="A681" s="398" t="n">
        <v>823</v>
      </c>
      <c r="B681" s="399" t="s">
        <v>1985</v>
      </c>
      <c r="C681" s="919" t="s">
        <v>1298</v>
      </c>
      <c r="D681" s="920" t="n">
        <f aca="false">F681</f>
        <v>11.03</v>
      </c>
      <c r="F681" s="922" t="n">
        <v>11.03</v>
      </c>
      <c r="G681" s="922" t="n">
        <v>11.03</v>
      </c>
    </row>
    <row r="682" customFormat="false" ht="15" hidden="false" customHeight="false" outlineLevel="0" collapsed="false">
      <c r="A682" s="398" t="n">
        <v>830</v>
      </c>
      <c r="B682" s="399" t="s">
        <v>1986</v>
      </c>
      <c r="C682" s="919" t="s">
        <v>1298</v>
      </c>
      <c r="D682" s="920" t="n">
        <f aca="false">F682</f>
        <v>9.09</v>
      </c>
      <c r="F682" s="922" t="n">
        <v>9.09</v>
      </c>
      <c r="G682" s="922" t="n">
        <v>9.09</v>
      </c>
    </row>
    <row r="683" customFormat="false" ht="15" hidden="false" customHeight="false" outlineLevel="0" collapsed="false">
      <c r="A683" s="398" t="n">
        <v>826</v>
      </c>
      <c r="B683" s="399" t="s">
        <v>1987</v>
      </c>
      <c r="C683" s="919" t="s">
        <v>1298</v>
      </c>
      <c r="D683" s="920" t="n">
        <f aca="false">F683</f>
        <v>28.28</v>
      </c>
      <c r="F683" s="922" t="n">
        <v>28.28</v>
      </c>
      <c r="G683" s="922" t="n">
        <v>28.28</v>
      </c>
    </row>
    <row r="684" customFormat="false" ht="15" hidden="false" customHeight="false" outlineLevel="0" collapsed="false">
      <c r="A684" s="398" t="n">
        <v>827</v>
      </c>
      <c r="B684" s="399" t="s">
        <v>1988</v>
      </c>
      <c r="C684" s="919" t="s">
        <v>1298</v>
      </c>
      <c r="D684" s="920" t="n">
        <f aca="false">F684</f>
        <v>23.9</v>
      </c>
      <c r="F684" s="922" t="n">
        <v>23.9</v>
      </c>
      <c r="G684" s="922" t="n">
        <v>23.9</v>
      </c>
    </row>
    <row r="685" customFormat="false" ht="15" hidden="false" customHeight="false" outlineLevel="0" collapsed="false">
      <c r="A685" s="398" t="n">
        <v>832</v>
      </c>
      <c r="B685" s="399" t="s">
        <v>1989</v>
      </c>
      <c r="C685" s="919" t="s">
        <v>1298</v>
      </c>
      <c r="D685" s="920" t="n">
        <f aca="false">F685</f>
        <v>1.65</v>
      </c>
      <c r="F685" s="922" t="n">
        <v>1.65</v>
      </c>
      <c r="G685" s="922" t="n">
        <v>1.65</v>
      </c>
    </row>
    <row r="686" customFormat="false" ht="15" hidden="false" customHeight="false" outlineLevel="0" collapsed="false">
      <c r="A686" s="398" t="n">
        <v>833</v>
      </c>
      <c r="B686" s="399" t="s">
        <v>1990</v>
      </c>
      <c r="C686" s="919" t="s">
        <v>1298</v>
      </c>
      <c r="D686" s="920" t="n">
        <f aca="false">F686</f>
        <v>2.34</v>
      </c>
      <c r="F686" s="922" t="n">
        <v>2.34</v>
      </c>
      <c r="G686" s="922" t="n">
        <v>2.34</v>
      </c>
    </row>
    <row r="687" customFormat="false" ht="15" hidden="false" customHeight="false" outlineLevel="0" collapsed="false">
      <c r="A687" s="398" t="n">
        <v>834</v>
      </c>
      <c r="B687" s="399" t="s">
        <v>1991</v>
      </c>
      <c r="C687" s="919" t="s">
        <v>1298</v>
      </c>
      <c r="D687" s="920" t="n">
        <f aca="false">F687</f>
        <v>2.57</v>
      </c>
      <c r="F687" s="922" t="n">
        <v>2.57</v>
      </c>
      <c r="G687" s="922" t="n">
        <v>2.57</v>
      </c>
    </row>
    <row r="688" customFormat="false" ht="15" hidden="false" customHeight="false" outlineLevel="0" collapsed="false">
      <c r="A688" s="398" t="n">
        <v>825</v>
      </c>
      <c r="B688" s="399" t="s">
        <v>1992</v>
      </c>
      <c r="C688" s="919" t="s">
        <v>1298</v>
      </c>
      <c r="D688" s="920" t="n">
        <f aca="false">F688</f>
        <v>2.87</v>
      </c>
      <c r="F688" s="922" t="n">
        <v>2.87</v>
      </c>
      <c r="G688" s="922" t="n">
        <v>2.87</v>
      </c>
    </row>
    <row r="689" customFormat="false" ht="15" hidden="false" customHeight="false" outlineLevel="0" collapsed="false">
      <c r="A689" s="398" t="n">
        <v>813</v>
      </c>
      <c r="B689" s="399" t="s">
        <v>1993</v>
      </c>
      <c r="C689" s="919" t="s">
        <v>1298</v>
      </c>
      <c r="D689" s="920" t="n">
        <f aca="false">F689</f>
        <v>2.82</v>
      </c>
      <c r="F689" s="922" t="n">
        <v>2.82</v>
      </c>
      <c r="G689" s="922" t="n">
        <v>2.82</v>
      </c>
    </row>
    <row r="690" customFormat="false" ht="15" hidden="false" customHeight="false" outlineLevel="0" collapsed="false">
      <c r="A690" s="398" t="n">
        <v>820</v>
      </c>
      <c r="B690" s="399" t="s">
        <v>1994</v>
      </c>
      <c r="C690" s="919" t="s">
        <v>1298</v>
      </c>
      <c r="D690" s="920" t="n">
        <f aca="false">F690</f>
        <v>3.57</v>
      </c>
      <c r="F690" s="922" t="n">
        <v>3.57</v>
      </c>
      <c r="G690" s="922" t="n">
        <v>3.57</v>
      </c>
    </row>
    <row r="691" customFormat="false" ht="15" hidden="false" customHeight="false" outlineLevel="0" collapsed="false">
      <c r="A691" s="398" t="n">
        <v>816</v>
      </c>
      <c r="B691" s="399" t="s">
        <v>1995</v>
      </c>
      <c r="C691" s="919" t="s">
        <v>1298</v>
      </c>
      <c r="D691" s="920" t="n">
        <f aca="false">F691</f>
        <v>6.09</v>
      </c>
      <c r="F691" s="922" t="n">
        <v>6.09</v>
      </c>
      <c r="G691" s="922" t="n">
        <v>6.09</v>
      </c>
    </row>
    <row r="692" customFormat="false" ht="15" hidden="false" customHeight="false" outlineLevel="0" collapsed="false">
      <c r="A692" s="398" t="n">
        <v>814</v>
      </c>
      <c r="B692" s="399" t="s">
        <v>1996</v>
      </c>
      <c r="C692" s="919" t="s">
        <v>1298</v>
      </c>
      <c r="D692" s="920" t="n">
        <f aca="false">F692</f>
        <v>7.35</v>
      </c>
      <c r="F692" s="922" t="n">
        <v>7.35</v>
      </c>
      <c r="G692" s="922" t="n">
        <v>7.35</v>
      </c>
    </row>
    <row r="693" customFormat="false" ht="15" hidden="false" customHeight="false" outlineLevel="0" collapsed="false">
      <c r="A693" s="398" t="n">
        <v>815</v>
      </c>
      <c r="B693" s="399" t="s">
        <v>1997</v>
      </c>
      <c r="C693" s="919" t="s">
        <v>1298</v>
      </c>
      <c r="D693" s="920" t="n">
        <f aca="false">F693</f>
        <v>7.95</v>
      </c>
      <c r="F693" s="922" t="n">
        <v>7.95</v>
      </c>
      <c r="G693" s="922" t="n">
        <v>7.95</v>
      </c>
    </row>
    <row r="694" customFormat="false" ht="15" hidden="false" customHeight="false" outlineLevel="0" collapsed="false">
      <c r="A694" s="398" t="n">
        <v>822</v>
      </c>
      <c r="B694" s="399" t="s">
        <v>1998</v>
      </c>
      <c r="C694" s="919" t="s">
        <v>1298</v>
      </c>
      <c r="D694" s="920" t="n">
        <f aca="false">F694</f>
        <v>9.68</v>
      </c>
      <c r="F694" s="922" t="n">
        <v>9.68</v>
      </c>
      <c r="G694" s="922" t="n">
        <v>9.68</v>
      </c>
    </row>
    <row r="695" customFormat="false" ht="15" hidden="false" customHeight="false" outlineLevel="0" collapsed="false">
      <c r="A695" s="398" t="n">
        <v>821</v>
      </c>
      <c r="B695" s="399" t="s">
        <v>1999</v>
      </c>
      <c r="C695" s="919" t="s">
        <v>1298</v>
      </c>
      <c r="D695" s="920" t="n">
        <f aca="false">F695</f>
        <v>11.32</v>
      </c>
      <c r="F695" s="922" t="n">
        <v>11.32</v>
      </c>
      <c r="G695" s="922" t="n">
        <v>11.32</v>
      </c>
    </row>
    <row r="696" customFormat="false" ht="15" hidden="false" customHeight="false" outlineLevel="0" collapsed="false">
      <c r="A696" s="398" t="n">
        <v>817</v>
      </c>
      <c r="B696" s="399" t="s">
        <v>2000</v>
      </c>
      <c r="C696" s="919" t="s">
        <v>1298</v>
      </c>
      <c r="D696" s="920" t="n">
        <f aca="false">F696</f>
        <v>13.46</v>
      </c>
      <c r="F696" s="922" t="n">
        <v>13.46</v>
      </c>
      <c r="G696" s="922" t="n">
        <v>13.46</v>
      </c>
    </row>
    <row r="697" customFormat="false" ht="15" hidden="false" customHeight="false" outlineLevel="0" collapsed="false">
      <c r="A697" s="398" t="n">
        <v>20086</v>
      </c>
      <c r="B697" s="399" t="s">
        <v>2001</v>
      </c>
      <c r="C697" s="919" t="s">
        <v>1298</v>
      </c>
      <c r="D697" s="920" t="n">
        <f aca="false">F697</f>
        <v>1.39</v>
      </c>
      <c r="F697" s="922" t="n">
        <v>1.39</v>
      </c>
      <c r="G697" s="922" t="n">
        <v>1.39</v>
      </c>
    </row>
    <row r="698" customFormat="false" ht="15" hidden="false" customHeight="false" outlineLevel="0" collapsed="false">
      <c r="A698" s="398" t="n">
        <v>39191</v>
      </c>
      <c r="B698" s="399" t="s">
        <v>2002</v>
      </c>
      <c r="C698" s="919" t="s">
        <v>1298</v>
      </c>
      <c r="D698" s="920" t="n">
        <f aca="false">F698</f>
        <v>10.01</v>
      </c>
      <c r="F698" s="922" t="n">
        <v>10.01</v>
      </c>
      <c r="G698" s="922" t="n">
        <v>10.01</v>
      </c>
    </row>
    <row r="699" customFormat="false" ht="15" hidden="false" customHeight="false" outlineLevel="0" collapsed="false">
      <c r="A699" s="398" t="n">
        <v>39190</v>
      </c>
      <c r="B699" s="399" t="s">
        <v>2003</v>
      </c>
      <c r="C699" s="919" t="s">
        <v>1298</v>
      </c>
      <c r="D699" s="920" t="n">
        <f aca="false">F699</f>
        <v>10.46</v>
      </c>
      <c r="F699" s="922" t="n">
        <v>10.46</v>
      </c>
      <c r="G699" s="922" t="n">
        <v>10.46</v>
      </c>
    </row>
    <row r="700" customFormat="false" ht="15" hidden="false" customHeight="false" outlineLevel="0" collapsed="false">
      <c r="A700" s="398" t="n">
        <v>39189</v>
      </c>
      <c r="B700" s="399" t="s">
        <v>2004</v>
      </c>
      <c r="C700" s="919" t="s">
        <v>1298</v>
      </c>
      <c r="D700" s="920" t="n">
        <f aca="false">F700</f>
        <v>11.07</v>
      </c>
      <c r="F700" s="922" t="n">
        <v>11.07</v>
      </c>
      <c r="G700" s="922" t="n">
        <v>11.07</v>
      </c>
    </row>
    <row r="701" customFormat="false" ht="15" hidden="false" customHeight="false" outlineLevel="0" collapsed="false">
      <c r="A701" s="398" t="n">
        <v>39186</v>
      </c>
      <c r="B701" s="399" t="s">
        <v>2005</v>
      </c>
      <c r="C701" s="919" t="s">
        <v>1298</v>
      </c>
      <c r="D701" s="920" t="n">
        <f aca="false">F701</f>
        <v>9.9</v>
      </c>
      <c r="F701" s="922" t="n">
        <v>9.9</v>
      </c>
      <c r="G701" s="922" t="n">
        <v>9.9</v>
      </c>
    </row>
    <row r="702" customFormat="false" ht="15" hidden="false" customHeight="false" outlineLevel="0" collapsed="false">
      <c r="A702" s="398" t="n">
        <v>39188</v>
      </c>
      <c r="B702" s="399" t="s">
        <v>2006</v>
      </c>
      <c r="C702" s="919" t="s">
        <v>1298</v>
      </c>
      <c r="D702" s="920" t="n">
        <f aca="false">F702</f>
        <v>8.15</v>
      </c>
      <c r="F702" s="922" t="n">
        <v>8.15</v>
      </c>
      <c r="G702" s="922" t="n">
        <v>8.15</v>
      </c>
    </row>
    <row r="703" customFormat="false" ht="15" hidden="false" customHeight="false" outlineLevel="0" collapsed="false">
      <c r="A703" s="398" t="n">
        <v>39187</v>
      </c>
      <c r="B703" s="399" t="s">
        <v>2007</v>
      </c>
      <c r="C703" s="919" t="s">
        <v>1298</v>
      </c>
      <c r="D703" s="920" t="n">
        <f aca="false">F703</f>
        <v>8.54</v>
      </c>
      <c r="F703" s="922" t="n">
        <v>8.54</v>
      </c>
      <c r="G703" s="922" t="n">
        <v>8.54</v>
      </c>
    </row>
    <row r="704" customFormat="false" ht="15" hidden="false" customHeight="false" outlineLevel="0" collapsed="false">
      <c r="A704" s="398" t="n">
        <v>39184</v>
      </c>
      <c r="B704" s="399" t="s">
        <v>2008</v>
      </c>
      <c r="C704" s="919" t="s">
        <v>1298</v>
      </c>
      <c r="D704" s="920" t="n">
        <f aca="false">F704</f>
        <v>3.21</v>
      </c>
      <c r="F704" s="922" t="n">
        <v>3.21</v>
      </c>
      <c r="G704" s="922" t="n">
        <v>3.21</v>
      </c>
    </row>
    <row r="705" customFormat="false" ht="15" hidden="false" customHeight="false" outlineLevel="0" collapsed="false">
      <c r="A705" s="398" t="n">
        <v>39185</v>
      </c>
      <c r="B705" s="399" t="s">
        <v>2009</v>
      </c>
      <c r="C705" s="919" t="s">
        <v>1298</v>
      </c>
      <c r="D705" s="920" t="n">
        <f aca="false">F705</f>
        <v>2.93</v>
      </c>
      <c r="F705" s="922" t="n">
        <v>2.93</v>
      </c>
      <c r="G705" s="922" t="n">
        <v>2.93</v>
      </c>
    </row>
    <row r="706" customFormat="false" ht="15" hidden="false" customHeight="false" outlineLevel="0" collapsed="false">
      <c r="A706" s="398" t="n">
        <v>39198</v>
      </c>
      <c r="B706" s="399" t="s">
        <v>2010</v>
      </c>
      <c r="C706" s="919" t="s">
        <v>1298</v>
      </c>
      <c r="D706" s="920" t="n">
        <f aca="false">F706</f>
        <v>32.85</v>
      </c>
      <c r="F706" s="922" t="n">
        <v>32.85</v>
      </c>
      <c r="G706" s="922" t="n">
        <v>32.85</v>
      </c>
    </row>
    <row r="707" customFormat="false" ht="15" hidden="false" customHeight="false" outlineLevel="0" collapsed="false">
      <c r="A707" s="398" t="n">
        <v>39197</v>
      </c>
      <c r="B707" s="399" t="s">
        <v>2011</v>
      </c>
      <c r="C707" s="919" t="s">
        <v>1298</v>
      </c>
      <c r="D707" s="920" t="n">
        <f aca="false">F707</f>
        <v>34.32</v>
      </c>
      <c r="F707" s="922" t="n">
        <v>34.32</v>
      </c>
      <c r="G707" s="922" t="n">
        <v>34.32</v>
      </c>
    </row>
    <row r="708" customFormat="false" ht="15" hidden="false" customHeight="false" outlineLevel="0" collapsed="false">
      <c r="A708" s="398" t="n">
        <v>39196</v>
      </c>
      <c r="B708" s="399" t="s">
        <v>2012</v>
      </c>
      <c r="C708" s="919" t="s">
        <v>1298</v>
      </c>
      <c r="D708" s="920" t="n">
        <f aca="false">F708</f>
        <v>35.39</v>
      </c>
      <c r="F708" s="922" t="n">
        <v>35.39</v>
      </c>
      <c r="G708" s="922" t="n">
        <v>35.39</v>
      </c>
    </row>
    <row r="709" customFormat="false" ht="15" hidden="false" customHeight="false" outlineLevel="0" collapsed="false">
      <c r="A709" s="398" t="n">
        <v>39199</v>
      </c>
      <c r="B709" s="399" t="s">
        <v>2013</v>
      </c>
      <c r="C709" s="919" t="s">
        <v>1298</v>
      </c>
      <c r="D709" s="920" t="n">
        <f aca="false">F709</f>
        <v>31.62</v>
      </c>
      <c r="F709" s="922" t="n">
        <v>31.62</v>
      </c>
      <c r="G709" s="922" t="n">
        <v>31.62</v>
      </c>
    </row>
    <row r="710" customFormat="false" ht="15" hidden="false" customHeight="false" outlineLevel="0" collapsed="false">
      <c r="A710" s="398" t="n">
        <v>39195</v>
      </c>
      <c r="B710" s="399" t="s">
        <v>2014</v>
      </c>
      <c r="C710" s="919" t="s">
        <v>1298</v>
      </c>
      <c r="D710" s="920" t="n">
        <f aca="false">F710</f>
        <v>18.25</v>
      </c>
      <c r="F710" s="922" t="n">
        <v>18.25</v>
      </c>
      <c r="G710" s="922" t="n">
        <v>18.25</v>
      </c>
    </row>
    <row r="711" customFormat="false" ht="15" hidden="false" customHeight="false" outlineLevel="0" collapsed="false">
      <c r="A711" s="398" t="n">
        <v>39194</v>
      </c>
      <c r="B711" s="399" t="s">
        <v>2015</v>
      </c>
      <c r="C711" s="919" t="s">
        <v>1298</v>
      </c>
      <c r="D711" s="920" t="n">
        <f aca="false">F711</f>
        <v>19.53</v>
      </c>
      <c r="F711" s="922" t="n">
        <v>19.53</v>
      </c>
      <c r="G711" s="922" t="n">
        <v>19.53</v>
      </c>
    </row>
    <row r="712" customFormat="false" ht="15" hidden="false" customHeight="false" outlineLevel="0" collapsed="false">
      <c r="A712" s="398" t="n">
        <v>39193</v>
      </c>
      <c r="B712" s="399" t="s">
        <v>2016</v>
      </c>
      <c r="C712" s="919" t="s">
        <v>1298</v>
      </c>
      <c r="D712" s="920" t="n">
        <f aca="false">F712</f>
        <v>21.4</v>
      </c>
      <c r="F712" s="922" t="n">
        <v>21.4</v>
      </c>
      <c r="G712" s="922" t="n">
        <v>21.4</v>
      </c>
    </row>
    <row r="713" customFormat="false" ht="15" hidden="false" customHeight="false" outlineLevel="0" collapsed="false">
      <c r="A713" s="398" t="n">
        <v>39192</v>
      </c>
      <c r="B713" s="399" t="s">
        <v>2017</v>
      </c>
      <c r="C713" s="919" t="s">
        <v>1298</v>
      </c>
      <c r="D713" s="920" t="n">
        <f aca="false">F713</f>
        <v>22.26</v>
      </c>
      <c r="F713" s="922" t="n">
        <v>22.26</v>
      </c>
      <c r="G713" s="922" t="n">
        <v>22.26</v>
      </c>
    </row>
    <row r="714" customFormat="false" ht="15" hidden="false" customHeight="false" outlineLevel="0" collapsed="false">
      <c r="A714" s="398" t="n">
        <v>39920</v>
      </c>
      <c r="B714" s="399" t="s">
        <v>2018</v>
      </c>
      <c r="C714" s="919" t="s">
        <v>1298</v>
      </c>
      <c r="D714" s="920" t="n">
        <f aca="false">F714</f>
        <v>2.69</v>
      </c>
      <c r="F714" s="922" t="n">
        <v>2.69</v>
      </c>
      <c r="G714" s="922" t="n">
        <v>2.69</v>
      </c>
    </row>
    <row r="715" customFormat="false" ht="15" hidden="false" customHeight="false" outlineLevel="0" collapsed="false">
      <c r="A715" s="398" t="n">
        <v>39201</v>
      </c>
      <c r="B715" s="399" t="s">
        <v>2019</v>
      </c>
      <c r="C715" s="919" t="s">
        <v>1298</v>
      </c>
      <c r="D715" s="920" t="n">
        <f aca="false">F715</f>
        <v>39.28</v>
      </c>
      <c r="F715" s="922" t="n">
        <v>39.28</v>
      </c>
      <c r="G715" s="922" t="n">
        <v>39.28</v>
      </c>
    </row>
    <row r="716" customFormat="false" ht="15" hidden="false" customHeight="false" outlineLevel="0" collapsed="false">
      <c r="A716" s="398" t="n">
        <v>39200</v>
      </c>
      <c r="B716" s="399" t="s">
        <v>2020</v>
      </c>
      <c r="C716" s="919" t="s">
        <v>1298</v>
      </c>
      <c r="D716" s="920" t="n">
        <f aca="false">F716</f>
        <v>39.6</v>
      </c>
      <c r="F716" s="922" t="n">
        <v>39.6</v>
      </c>
      <c r="G716" s="922" t="n">
        <v>39.6</v>
      </c>
    </row>
    <row r="717" customFormat="false" ht="15" hidden="false" customHeight="false" outlineLevel="0" collapsed="false">
      <c r="A717" s="398" t="n">
        <v>39203</v>
      </c>
      <c r="B717" s="399" t="s">
        <v>2021</v>
      </c>
      <c r="C717" s="919" t="s">
        <v>1298</v>
      </c>
      <c r="D717" s="920" t="n">
        <f aca="false">F717</f>
        <v>31.97</v>
      </c>
      <c r="F717" s="922" t="n">
        <v>31.97</v>
      </c>
      <c r="G717" s="922" t="n">
        <v>31.97</v>
      </c>
    </row>
    <row r="718" customFormat="false" ht="15" hidden="false" customHeight="false" outlineLevel="0" collapsed="false">
      <c r="A718" s="398" t="n">
        <v>39202</v>
      </c>
      <c r="B718" s="399" t="s">
        <v>2022</v>
      </c>
      <c r="C718" s="919" t="s">
        <v>1298</v>
      </c>
      <c r="D718" s="920" t="n">
        <f aca="false">F718</f>
        <v>37.56</v>
      </c>
      <c r="F718" s="922" t="n">
        <v>37.56</v>
      </c>
      <c r="G718" s="922" t="n">
        <v>37.56</v>
      </c>
    </row>
    <row r="719" customFormat="false" ht="15" hidden="false" customHeight="false" outlineLevel="0" collapsed="false">
      <c r="A719" s="398" t="n">
        <v>39205</v>
      </c>
      <c r="B719" s="399" t="s">
        <v>2023</v>
      </c>
      <c r="C719" s="919" t="s">
        <v>1298</v>
      </c>
      <c r="D719" s="920" t="n">
        <f aca="false">F719</f>
        <v>62.66</v>
      </c>
      <c r="F719" s="922" t="n">
        <v>62.66</v>
      </c>
      <c r="G719" s="922" t="n">
        <v>62.66</v>
      </c>
    </row>
    <row r="720" customFormat="false" ht="15" hidden="false" customHeight="false" outlineLevel="0" collapsed="false">
      <c r="A720" s="398" t="n">
        <v>39204</v>
      </c>
      <c r="B720" s="399" t="s">
        <v>2024</v>
      </c>
      <c r="C720" s="919" t="s">
        <v>1298</v>
      </c>
      <c r="D720" s="920" t="n">
        <f aca="false">F720</f>
        <v>64.18</v>
      </c>
      <c r="F720" s="922" t="n">
        <v>64.18</v>
      </c>
      <c r="G720" s="922" t="n">
        <v>64.18</v>
      </c>
    </row>
    <row r="721" customFormat="false" ht="15" hidden="false" customHeight="false" outlineLevel="0" collapsed="false">
      <c r="A721" s="398" t="n">
        <v>39206</v>
      </c>
      <c r="B721" s="399" t="s">
        <v>2025</v>
      </c>
      <c r="C721" s="919" t="s">
        <v>1298</v>
      </c>
      <c r="D721" s="920" t="n">
        <f aca="false">F721</f>
        <v>60.89</v>
      </c>
      <c r="F721" s="922" t="n">
        <v>60.89</v>
      </c>
      <c r="G721" s="922" t="n">
        <v>60.89</v>
      </c>
    </row>
    <row r="722" customFormat="false" ht="15" hidden="false" customHeight="false" outlineLevel="0" collapsed="false">
      <c r="A722" s="398" t="n">
        <v>797</v>
      </c>
      <c r="B722" s="399" t="s">
        <v>2026</v>
      </c>
      <c r="C722" s="919" t="s">
        <v>1298</v>
      </c>
      <c r="D722" s="920" t="n">
        <f aca="false">F722</f>
        <v>5.26</v>
      </c>
      <c r="F722" s="922" t="n">
        <v>5.26</v>
      </c>
      <c r="G722" s="922" t="n">
        <v>5.26</v>
      </c>
    </row>
    <row r="723" customFormat="false" ht="15" hidden="false" customHeight="false" outlineLevel="0" collapsed="false">
      <c r="A723" s="398" t="n">
        <v>798</v>
      </c>
      <c r="B723" s="399" t="s">
        <v>2027</v>
      </c>
      <c r="C723" s="919" t="s">
        <v>1298</v>
      </c>
      <c r="D723" s="920" t="n">
        <f aca="false">F723</f>
        <v>0.72</v>
      </c>
      <c r="F723" s="922" t="n">
        <v>0.72</v>
      </c>
      <c r="G723" s="922" t="n">
        <v>0.72</v>
      </c>
    </row>
    <row r="724" customFormat="false" ht="15" hidden="false" customHeight="false" outlineLevel="0" collapsed="false">
      <c r="A724" s="398" t="n">
        <v>796</v>
      </c>
      <c r="B724" s="399" t="s">
        <v>2028</v>
      </c>
      <c r="C724" s="919" t="s">
        <v>1298</v>
      </c>
      <c r="D724" s="920" t="n">
        <f aca="false">F724</f>
        <v>5.04</v>
      </c>
      <c r="F724" s="922" t="n">
        <v>5.04</v>
      </c>
      <c r="G724" s="922" t="n">
        <v>5.04</v>
      </c>
    </row>
    <row r="725" customFormat="false" ht="15" hidden="false" customHeight="false" outlineLevel="0" collapsed="false">
      <c r="A725" s="398" t="n">
        <v>799</v>
      </c>
      <c r="B725" s="399" t="s">
        <v>2029</v>
      </c>
      <c r="C725" s="919" t="s">
        <v>1298</v>
      </c>
      <c r="D725" s="920" t="n">
        <f aca="false">F725</f>
        <v>2.37</v>
      </c>
      <c r="F725" s="922" t="n">
        <v>2.37</v>
      </c>
      <c r="G725" s="922" t="n">
        <v>2.37</v>
      </c>
    </row>
    <row r="726" customFormat="false" ht="15" hidden="false" customHeight="false" outlineLevel="0" collapsed="false">
      <c r="A726" s="398" t="n">
        <v>792</v>
      </c>
      <c r="B726" s="399" t="s">
        <v>2030</v>
      </c>
      <c r="C726" s="919" t="s">
        <v>1298</v>
      </c>
      <c r="D726" s="920" t="n">
        <f aca="false">F726</f>
        <v>2.41</v>
      </c>
      <c r="F726" s="922" t="n">
        <v>2.41</v>
      </c>
      <c r="G726" s="922" t="n">
        <v>2.41</v>
      </c>
    </row>
    <row r="727" customFormat="false" ht="15" hidden="false" customHeight="false" outlineLevel="0" collapsed="false">
      <c r="A727" s="398" t="n">
        <v>804</v>
      </c>
      <c r="B727" s="399" t="s">
        <v>2031</v>
      </c>
      <c r="C727" s="919" t="s">
        <v>1298</v>
      </c>
      <c r="D727" s="920" t="n">
        <f aca="false">F727</f>
        <v>11.95</v>
      </c>
      <c r="F727" s="922" t="n">
        <v>11.95</v>
      </c>
      <c r="G727" s="922" t="n">
        <v>11.95</v>
      </c>
    </row>
    <row r="728" customFormat="false" ht="15" hidden="false" customHeight="false" outlineLevel="0" collapsed="false">
      <c r="A728" s="398" t="n">
        <v>793</v>
      </c>
      <c r="B728" s="399" t="s">
        <v>2032</v>
      </c>
      <c r="C728" s="919" t="s">
        <v>1298</v>
      </c>
      <c r="D728" s="920" t="n">
        <f aca="false">F728</f>
        <v>5.13</v>
      </c>
      <c r="F728" s="922" t="n">
        <v>5.13</v>
      </c>
      <c r="G728" s="922" t="n">
        <v>5.13</v>
      </c>
    </row>
    <row r="729" customFormat="false" ht="15" hidden="false" customHeight="false" outlineLevel="0" collapsed="false">
      <c r="A729" s="398" t="n">
        <v>801</v>
      </c>
      <c r="B729" s="399" t="s">
        <v>2033</v>
      </c>
      <c r="C729" s="919" t="s">
        <v>1298</v>
      </c>
      <c r="D729" s="920" t="n">
        <f aca="false">F729</f>
        <v>3.66</v>
      </c>
      <c r="F729" s="922" t="n">
        <v>3.66</v>
      </c>
      <c r="G729" s="922" t="n">
        <v>3.66</v>
      </c>
    </row>
    <row r="730" customFormat="false" ht="15" hidden="false" customHeight="false" outlineLevel="0" collapsed="false">
      <c r="A730" s="398" t="n">
        <v>794</v>
      </c>
      <c r="B730" s="399" t="s">
        <v>2034</v>
      </c>
      <c r="C730" s="919" t="s">
        <v>1298</v>
      </c>
      <c r="D730" s="920" t="n">
        <f aca="false">F730</f>
        <v>3.78</v>
      </c>
      <c r="F730" s="922" t="n">
        <v>3.78</v>
      </c>
      <c r="G730" s="922" t="n">
        <v>3.78</v>
      </c>
    </row>
    <row r="731" customFormat="false" ht="15" hidden="false" customHeight="false" outlineLevel="0" collapsed="false">
      <c r="A731" s="398" t="n">
        <v>802</v>
      </c>
      <c r="B731" s="399" t="s">
        <v>2035</v>
      </c>
      <c r="C731" s="919" t="s">
        <v>1298</v>
      </c>
      <c r="D731" s="920" t="n">
        <f aca="false">F731</f>
        <v>10.54</v>
      </c>
      <c r="F731" s="922" t="n">
        <v>10.54</v>
      </c>
      <c r="G731" s="922" t="n">
        <v>10.54</v>
      </c>
    </row>
    <row r="732" customFormat="false" ht="15" hidden="false" customHeight="false" outlineLevel="0" collapsed="false">
      <c r="A732" s="398" t="n">
        <v>803</v>
      </c>
      <c r="B732" s="399" t="s">
        <v>2036</v>
      </c>
      <c r="C732" s="919" t="s">
        <v>1298</v>
      </c>
      <c r="D732" s="920" t="n">
        <f aca="false">F732</f>
        <v>9.19</v>
      </c>
      <c r="F732" s="922" t="n">
        <v>9.19</v>
      </c>
      <c r="G732" s="922" t="n">
        <v>9.19</v>
      </c>
    </row>
    <row r="733" customFormat="false" ht="15" hidden="false" customHeight="false" outlineLevel="0" collapsed="false">
      <c r="A733" s="398" t="n">
        <v>38001</v>
      </c>
      <c r="B733" s="399" t="s">
        <v>2037</v>
      </c>
      <c r="C733" s="919" t="s">
        <v>1298</v>
      </c>
      <c r="D733" s="920" t="n">
        <f aca="false">F733</f>
        <v>1.18</v>
      </c>
      <c r="F733" s="922" t="n">
        <v>1.18</v>
      </c>
      <c r="G733" s="922" t="n">
        <v>1.18</v>
      </c>
    </row>
    <row r="734" customFormat="false" ht="15" hidden="false" customHeight="false" outlineLevel="0" collapsed="false">
      <c r="A734" s="398" t="n">
        <v>38002</v>
      </c>
      <c r="B734" s="399" t="s">
        <v>2038</v>
      </c>
      <c r="C734" s="919" t="s">
        <v>1298</v>
      </c>
      <c r="D734" s="920" t="n">
        <f aca="false">F734</f>
        <v>2.2</v>
      </c>
      <c r="F734" s="922" t="n">
        <v>2.2</v>
      </c>
      <c r="G734" s="922" t="n">
        <v>2.2</v>
      </c>
    </row>
    <row r="735" customFormat="false" ht="15" hidden="false" customHeight="false" outlineLevel="0" collapsed="false">
      <c r="A735" s="398" t="n">
        <v>38003</v>
      </c>
      <c r="B735" s="399" t="s">
        <v>2039</v>
      </c>
      <c r="C735" s="919" t="s">
        <v>1298</v>
      </c>
      <c r="D735" s="920" t="n">
        <f aca="false">F735</f>
        <v>26.42</v>
      </c>
      <c r="F735" s="922" t="n">
        <v>26.42</v>
      </c>
      <c r="G735" s="922" t="n">
        <v>26.42</v>
      </c>
    </row>
    <row r="736" customFormat="false" ht="15" hidden="false" customHeight="false" outlineLevel="0" collapsed="false">
      <c r="A736" s="398" t="n">
        <v>38004</v>
      </c>
      <c r="B736" s="399" t="s">
        <v>2040</v>
      </c>
      <c r="C736" s="919" t="s">
        <v>1298</v>
      </c>
      <c r="D736" s="920" t="n">
        <f aca="false">F736</f>
        <v>35.33</v>
      </c>
      <c r="F736" s="922" t="n">
        <v>35.33</v>
      </c>
      <c r="G736" s="922" t="n">
        <v>35.33</v>
      </c>
    </row>
    <row r="737" customFormat="false" ht="15" hidden="false" customHeight="false" outlineLevel="0" collapsed="false">
      <c r="A737" s="398" t="n">
        <v>36327</v>
      </c>
      <c r="B737" s="399" t="s">
        <v>2041</v>
      </c>
      <c r="C737" s="919" t="s">
        <v>1298</v>
      </c>
      <c r="D737" s="920" t="n">
        <f aca="false">F737</f>
        <v>1.34</v>
      </c>
      <c r="F737" s="922" t="n">
        <v>1.34</v>
      </c>
      <c r="G737" s="922" t="n">
        <v>1.34</v>
      </c>
    </row>
    <row r="738" customFormat="false" ht="15" hidden="false" customHeight="false" outlineLevel="0" collapsed="false">
      <c r="A738" s="398" t="n">
        <v>38992</v>
      </c>
      <c r="B738" s="399" t="s">
        <v>2042</v>
      </c>
      <c r="C738" s="919" t="s">
        <v>1298</v>
      </c>
      <c r="D738" s="920" t="n">
        <f aca="false">F738</f>
        <v>2.14</v>
      </c>
      <c r="F738" s="922" t="n">
        <v>2.14</v>
      </c>
      <c r="G738" s="922" t="n">
        <v>2.14</v>
      </c>
    </row>
    <row r="739" customFormat="false" ht="15" hidden="false" customHeight="false" outlineLevel="0" collapsed="false">
      <c r="A739" s="398" t="n">
        <v>38993</v>
      </c>
      <c r="B739" s="399" t="s">
        <v>2043</v>
      </c>
      <c r="C739" s="919" t="s">
        <v>1298</v>
      </c>
      <c r="D739" s="920" t="n">
        <f aca="false">F739</f>
        <v>6.11</v>
      </c>
      <c r="F739" s="922" t="n">
        <v>6.11</v>
      </c>
      <c r="G739" s="922" t="n">
        <v>6.11</v>
      </c>
    </row>
    <row r="740" customFormat="false" ht="15" hidden="false" customHeight="false" outlineLevel="0" collapsed="false">
      <c r="A740" s="398" t="n">
        <v>38418</v>
      </c>
      <c r="B740" s="399" t="s">
        <v>2044</v>
      </c>
      <c r="C740" s="919" t="s">
        <v>1298</v>
      </c>
      <c r="D740" s="920" t="n">
        <f aca="false">F740</f>
        <v>4.04</v>
      </c>
      <c r="F740" s="922" t="n">
        <v>4.04</v>
      </c>
      <c r="G740" s="922" t="n">
        <v>4.04</v>
      </c>
    </row>
    <row r="741" customFormat="false" ht="15" hidden="false" customHeight="false" outlineLevel="0" collapsed="false">
      <c r="A741" s="398" t="n">
        <v>39178</v>
      </c>
      <c r="B741" s="399" t="s">
        <v>2045</v>
      </c>
      <c r="C741" s="919" t="s">
        <v>1298</v>
      </c>
      <c r="D741" s="920" t="n">
        <f aca="false">F741</f>
        <v>1.08</v>
      </c>
      <c r="F741" s="922" t="n">
        <v>1.08</v>
      </c>
      <c r="G741" s="922" t="n">
        <v>1.08</v>
      </c>
    </row>
    <row r="742" customFormat="false" ht="15" hidden="false" customHeight="false" outlineLevel="0" collapsed="false">
      <c r="A742" s="398" t="n">
        <v>39177</v>
      </c>
      <c r="B742" s="399" t="s">
        <v>2046</v>
      </c>
      <c r="C742" s="919" t="s">
        <v>1298</v>
      </c>
      <c r="D742" s="920" t="n">
        <f aca="false">F742</f>
        <v>0.98</v>
      </c>
      <c r="F742" s="922" t="n">
        <v>0.98</v>
      </c>
      <c r="G742" s="922" t="n">
        <v>0.98</v>
      </c>
    </row>
    <row r="743" customFormat="false" ht="15" hidden="false" customHeight="false" outlineLevel="0" collapsed="false">
      <c r="A743" s="398" t="n">
        <v>39174</v>
      </c>
      <c r="B743" s="399" t="s">
        <v>2047</v>
      </c>
      <c r="C743" s="919" t="s">
        <v>1298</v>
      </c>
      <c r="D743" s="920" t="n">
        <f aca="false">F743</f>
        <v>0.49</v>
      </c>
      <c r="F743" s="922" t="n">
        <v>0.49</v>
      </c>
      <c r="G743" s="922" t="n">
        <v>0.49</v>
      </c>
    </row>
    <row r="744" customFormat="false" ht="15" hidden="false" customHeight="false" outlineLevel="0" collapsed="false">
      <c r="A744" s="398" t="n">
        <v>39176</v>
      </c>
      <c r="B744" s="399" t="s">
        <v>2048</v>
      </c>
      <c r="C744" s="919" t="s">
        <v>1298</v>
      </c>
      <c r="D744" s="920" t="n">
        <f aca="false">F744</f>
        <v>0.64</v>
      </c>
      <c r="F744" s="922" t="n">
        <v>0.64</v>
      </c>
      <c r="G744" s="922" t="n">
        <v>0.64</v>
      </c>
    </row>
    <row r="745" customFormat="false" ht="15" hidden="false" customHeight="false" outlineLevel="0" collapsed="false">
      <c r="A745" s="398" t="n">
        <v>39180</v>
      </c>
      <c r="B745" s="399" t="s">
        <v>2049</v>
      </c>
      <c r="C745" s="919" t="s">
        <v>1298</v>
      </c>
      <c r="D745" s="920" t="n">
        <f aca="false">F745</f>
        <v>2.94</v>
      </c>
      <c r="F745" s="922" t="n">
        <v>2.94</v>
      </c>
      <c r="G745" s="922" t="n">
        <v>2.94</v>
      </c>
    </row>
    <row r="746" customFormat="false" ht="15" hidden="false" customHeight="false" outlineLevel="0" collapsed="false">
      <c r="A746" s="398" t="n">
        <v>39179</v>
      </c>
      <c r="B746" s="399" t="s">
        <v>2050</v>
      </c>
      <c r="C746" s="919" t="s">
        <v>1298</v>
      </c>
      <c r="D746" s="920" t="n">
        <f aca="false">F746</f>
        <v>2.6</v>
      </c>
      <c r="F746" s="922" t="n">
        <v>2.6</v>
      </c>
      <c r="G746" s="922" t="n">
        <v>2.6</v>
      </c>
    </row>
    <row r="747" customFormat="false" ht="15" hidden="false" customHeight="false" outlineLevel="0" collapsed="false">
      <c r="A747" s="398" t="n">
        <v>39175</v>
      </c>
      <c r="B747" s="399" t="s">
        <v>2051</v>
      </c>
      <c r="C747" s="919" t="s">
        <v>1298</v>
      </c>
      <c r="D747" s="920" t="n">
        <f aca="false">F747</f>
        <v>0.59</v>
      </c>
      <c r="F747" s="922" t="n">
        <v>0.59</v>
      </c>
      <c r="G747" s="922" t="n">
        <v>0.59</v>
      </c>
    </row>
    <row r="748" customFormat="false" ht="15" hidden="false" customHeight="false" outlineLevel="0" collapsed="false">
      <c r="A748" s="398" t="n">
        <v>39217</v>
      </c>
      <c r="B748" s="399" t="s">
        <v>2052</v>
      </c>
      <c r="C748" s="919" t="s">
        <v>1298</v>
      </c>
      <c r="D748" s="920" t="n">
        <f aca="false">F748</f>
        <v>0.46</v>
      </c>
      <c r="F748" s="922" t="n">
        <v>0.46</v>
      </c>
      <c r="G748" s="922" t="n">
        <v>0.46</v>
      </c>
    </row>
    <row r="749" customFormat="false" ht="15" hidden="false" customHeight="false" outlineLevel="0" collapsed="false">
      <c r="A749" s="398" t="n">
        <v>39181</v>
      </c>
      <c r="B749" s="399" t="s">
        <v>2053</v>
      </c>
      <c r="C749" s="919" t="s">
        <v>1298</v>
      </c>
      <c r="D749" s="920" t="n">
        <f aca="false">F749</f>
        <v>3.94</v>
      </c>
      <c r="F749" s="922" t="n">
        <v>3.94</v>
      </c>
      <c r="G749" s="922" t="n">
        <v>3.94</v>
      </c>
    </row>
    <row r="750" customFormat="false" ht="15" hidden="false" customHeight="false" outlineLevel="0" collapsed="false">
      <c r="A750" s="398" t="n">
        <v>39182</v>
      </c>
      <c r="B750" s="399" t="s">
        <v>2054</v>
      </c>
      <c r="C750" s="919" t="s">
        <v>1298</v>
      </c>
      <c r="D750" s="920" t="n">
        <f aca="false">F750</f>
        <v>5.54</v>
      </c>
      <c r="F750" s="922" t="n">
        <v>5.54</v>
      </c>
      <c r="G750" s="922" t="n">
        <v>5.54</v>
      </c>
    </row>
    <row r="751" customFormat="false" ht="15" hidden="false" customHeight="false" outlineLevel="0" collapsed="false">
      <c r="A751" s="398" t="n">
        <v>12616</v>
      </c>
      <c r="B751" s="399" t="s">
        <v>2055</v>
      </c>
      <c r="C751" s="919" t="s">
        <v>1298</v>
      </c>
      <c r="D751" s="920" t="n">
        <f aca="false">F751</f>
        <v>4.94</v>
      </c>
      <c r="F751" s="922" t="n">
        <v>4.94</v>
      </c>
      <c r="G751" s="922" t="n">
        <v>4.94</v>
      </c>
    </row>
    <row r="752" customFormat="false" ht="30" hidden="false" customHeight="false" outlineLevel="0" collapsed="false">
      <c r="A752" s="398" t="n">
        <v>1049</v>
      </c>
      <c r="B752" s="399" t="s">
        <v>2056</v>
      </c>
      <c r="C752" s="919" t="s">
        <v>1298</v>
      </c>
      <c r="D752" s="920" t="n">
        <f aca="false">F752</f>
        <v>4.64</v>
      </c>
      <c r="F752" s="922" t="n">
        <v>4.64</v>
      </c>
      <c r="G752" s="922" t="n">
        <v>4.64</v>
      </c>
    </row>
    <row r="753" customFormat="false" ht="30" hidden="false" customHeight="false" outlineLevel="0" collapsed="false">
      <c r="A753" s="398" t="n">
        <v>1099</v>
      </c>
      <c r="B753" s="399" t="s">
        <v>2057</v>
      </c>
      <c r="C753" s="919" t="s">
        <v>1298</v>
      </c>
      <c r="D753" s="920" t="n">
        <f aca="false">F753</f>
        <v>3.55</v>
      </c>
      <c r="F753" s="922" t="n">
        <v>3.55</v>
      </c>
      <c r="G753" s="922" t="n">
        <v>3.55</v>
      </c>
    </row>
    <row r="754" customFormat="false" ht="30" hidden="false" customHeight="false" outlineLevel="0" collapsed="false">
      <c r="A754" s="398" t="n">
        <v>39678</v>
      </c>
      <c r="B754" s="399" t="s">
        <v>2058</v>
      </c>
      <c r="C754" s="919" t="s">
        <v>1298</v>
      </c>
      <c r="D754" s="920" t="n">
        <f aca="false">F754</f>
        <v>1.43</v>
      </c>
      <c r="F754" s="922" t="n">
        <v>1.43</v>
      </c>
      <c r="G754" s="922" t="n">
        <v>1.43</v>
      </c>
    </row>
    <row r="755" customFormat="false" ht="30" hidden="false" customHeight="false" outlineLevel="0" collapsed="false">
      <c r="A755" s="398" t="n">
        <v>1050</v>
      </c>
      <c r="B755" s="399" t="s">
        <v>2059</v>
      </c>
      <c r="C755" s="919" t="s">
        <v>1298</v>
      </c>
      <c r="D755" s="920" t="n">
        <f aca="false">F755</f>
        <v>2.43</v>
      </c>
      <c r="F755" s="922" t="n">
        <v>2.43</v>
      </c>
      <c r="G755" s="922" t="n">
        <v>2.43</v>
      </c>
    </row>
    <row r="756" customFormat="false" ht="30" hidden="false" customHeight="false" outlineLevel="0" collapsed="false">
      <c r="A756" s="398" t="n">
        <v>1101</v>
      </c>
      <c r="B756" s="399" t="s">
        <v>2060</v>
      </c>
      <c r="C756" s="919" t="s">
        <v>1298</v>
      </c>
      <c r="D756" s="920" t="n">
        <f aca="false">F756</f>
        <v>15.31</v>
      </c>
      <c r="F756" s="922" t="n">
        <v>15.31</v>
      </c>
      <c r="G756" s="922" t="n">
        <v>15.31</v>
      </c>
    </row>
    <row r="757" customFormat="false" ht="30" hidden="false" customHeight="false" outlineLevel="0" collapsed="false">
      <c r="A757" s="398" t="n">
        <v>1100</v>
      </c>
      <c r="B757" s="399" t="s">
        <v>2061</v>
      </c>
      <c r="C757" s="919" t="s">
        <v>1298</v>
      </c>
      <c r="D757" s="920" t="n">
        <f aca="false">F757</f>
        <v>7.9</v>
      </c>
      <c r="F757" s="922" t="n">
        <v>7.9</v>
      </c>
      <c r="G757" s="922" t="n">
        <v>7.9</v>
      </c>
    </row>
    <row r="758" customFormat="false" ht="30" hidden="false" customHeight="false" outlineLevel="0" collapsed="false">
      <c r="A758" s="398" t="n">
        <v>39679</v>
      </c>
      <c r="B758" s="399" t="s">
        <v>2062</v>
      </c>
      <c r="C758" s="919" t="s">
        <v>1298</v>
      </c>
      <c r="D758" s="920" t="n">
        <f aca="false">F758</f>
        <v>30.52</v>
      </c>
      <c r="F758" s="922" t="n">
        <v>30.52</v>
      </c>
      <c r="G758" s="922" t="n">
        <v>30.52</v>
      </c>
    </row>
    <row r="759" customFormat="false" ht="30" hidden="false" customHeight="false" outlineLevel="0" collapsed="false">
      <c r="A759" s="398" t="n">
        <v>1098</v>
      </c>
      <c r="B759" s="399" t="s">
        <v>2063</v>
      </c>
      <c r="C759" s="919" t="s">
        <v>1298</v>
      </c>
      <c r="D759" s="920" t="n">
        <f aca="false">F759</f>
        <v>1.89</v>
      </c>
      <c r="F759" s="922" t="n">
        <v>1.89</v>
      </c>
      <c r="G759" s="922" t="n">
        <v>1.89</v>
      </c>
    </row>
    <row r="760" customFormat="false" ht="30" hidden="false" customHeight="false" outlineLevel="0" collapsed="false">
      <c r="A760" s="398" t="n">
        <v>1102</v>
      </c>
      <c r="B760" s="399" t="s">
        <v>2064</v>
      </c>
      <c r="C760" s="919" t="s">
        <v>1298</v>
      </c>
      <c r="D760" s="920" t="n">
        <f aca="false">F760</f>
        <v>22.83</v>
      </c>
      <c r="F760" s="922" t="n">
        <v>22.83</v>
      </c>
      <c r="G760" s="922" t="n">
        <v>22.83</v>
      </c>
    </row>
    <row r="761" customFormat="false" ht="30" hidden="false" customHeight="false" outlineLevel="0" collapsed="false">
      <c r="A761" s="398" t="n">
        <v>1051</v>
      </c>
      <c r="B761" s="399" t="s">
        <v>2065</v>
      </c>
      <c r="C761" s="919" t="s">
        <v>1298</v>
      </c>
      <c r="D761" s="920" t="n">
        <f aca="false">F761</f>
        <v>33.19</v>
      </c>
      <c r="F761" s="922" t="n">
        <v>33.19</v>
      </c>
      <c r="G761" s="922" t="n">
        <v>33.19</v>
      </c>
    </row>
    <row r="762" customFormat="false" ht="15" hidden="false" customHeight="false" outlineLevel="0" collapsed="false">
      <c r="A762" s="398" t="n">
        <v>37399</v>
      </c>
      <c r="B762" s="399" t="s">
        <v>2066</v>
      </c>
      <c r="C762" s="919" t="s">
        <v>1298</v>
      </c>
      <c r="D762" s="920" t="n">
        <f aca="false">F762</f>
        <v>18.95</v>
      </c>
      <c r="F762" s="922" t="n">
        <v>18.95</v>
      </c>
      <c r="G762" s="922" t="n">
        <v>18.95</v>
      </c>
    </row>
    <row r="763" customFormat="false" ht="15" hidden="false" customHeight="false" outlineLevel="0" collapsed="false">
      <c r="A763" s="398" t="n">
        <v>42655</v>
      </c>
      <c r="B763" s="399" t="s">
        <v>2067</v>
      </c>
      <c r="C763" s="919" t="s">
        <v>1296</v>
      </c>
      <c r="D763" s="920" t="n">
        <f aca="false">F763</f>
        <v>8.96</v>
      </c>
      <c r="F763" s="922" t="n">
        <v>8.96</v>
      </c>
      <c r="G763" s="922" t="n">
        <v>8.96</v>
      </c>
    </row>
    <row r="764" customFormat="false" ht="15" hidden="false" customHeight="false" outlineLevel="0" collapsed="false">
      <c r="A764" s="398" t="n">
        <v>25004</v>
      </c>
      <c r="B764" s="399" t="s">
        <v>2068</v>
      </c>
      <c r="C764" s="919" t="s">
        <v>1296</v>
      </c>
      <c r="D764" s="920" t="n">
        <f aca="false">F764</f>
        <v>22.9</v>
      </c>
      <c r="F764" s="922" t="n">
        <v>22.9</v>
      </c>
      <c r="G764" s="922" t="n">
        <v>22.9</v>
      </c>
    </row>
    <row r="765" customFormat="false" ht="15" hidden="false" customHeight="false" outlineLevel="0" collapsed="false">
      <c r="A765" s="398" t="n">
        <v>25002</v>
      </c>
      <c r="B765" s="399" t="s">
        <v>2069</v>
      </c>
      <c r="C765" s="919" t="s">
        <v>1296</v>
      </c>
      <c r="D765" s="920" t="n">
        <f aca="false">F765</f>
        <v>23.09</v>
      </c>
      <c r="F765" s="922" t="n">
        <v>23.09</v>
      </c>
      <c r="G765" s="922" t="n">
        <v>23.09</v>
      </c>
    </row>
    <row r="766" customFormat="false" ht="15" hidden="false" customHeight="false" outlineLevel="0" collapsed="false">
      <c r="A766" s="398" t="n">
        <v>37409</v>
      </c>
      <c r="B766" s="399" t="s">
        <v>2070</v>
      </c>
      <c r="C766" s="919" t="s">
        <v>1296</v>
      </c>
      <c r="D766" s="920" t="n">
        <f aca="false">F766</f>
        <v>22.71</v>
      </c>
      <c r="F766" s="922" t="n">
        <v>22.71</v>
      </c>
      <c r="G766" s="922" t="n">
        <v>22.71</v>
      </c>
    </row>
    <row r="767" customFormat="false" ht="15" hidden="false" customHeight="false" outlineLevel="0" collapsed="false">
      <c r="A767" s="398" t="n">
        <v>841</v>
      </c>
      <c r="B767" s="399" t="s">
        <v>2071</v>
      </c>
      <c r="C767" s="919" t="s">
        <v>1296</v>
      </c>
      <c r="D767" s="920" t="n">
        <f aca="false">F767</f>
        <v>23.46</v>
      </c>
      <c r="F767" s="922" t="n">
        <v>23.46</v>
      </c>
      <c r="G767" s="922" t="n">
        <v>23.46</v>
      </c>
    </row>
    <row r="768" customFormat="false" ht="15" hidden="false" customHeight="false" outlineLevel="0" collapsed="false">
      <c r="A768" s="398" t="n">
        <v>25005</v>
      </c>
      <c r="B768" s="399" t="s">
        <v>2072</v>
      </c>
      <c r="C768" s="919" t="s">
        <v>1296</v>
      </c>
      <c r="D768" s="920" t="n">
        <f aca="false">F768</f>
        <v>25.72</v>
      </c>
      <c r="F768" s="922" t="n">
        <v>25.72</v>
      </c>
      <c r="G768" s="922" t="n">
        <v>25.72</v>
      </c>
    </row>
    <row r="769" customFormat="false" ht="15" hidden="false" customHeight="false" outlineLevel="0" collapsed="false">
      <c r="A769" s="398" t="n">
        <v>25003</v>
      </c>
      <c r="B769" s="399" t="s">
        <v>2073</v>
      </c>
      <c r="C769" s="919" t="s">
        <v>1296</v>
      </c>
      <c r="D769" s="920" t="n">
        <f aca="false">F769</f>
        <v>27.47</v>
      </c>
      <c r="F769" s="922" t="n">
        <v>27.47</v>
      </c>
      <c r="G769" s="922" t="n">
        <v>27.47</v>
      </c>
    </row>
    <row r="770" customFormat="false" ht="15" hidden="false" customHeight="false" outlineLevel="0" collapsed="false">
      <c r="A770" s="398" t="n">
        <v>37410</v>
      </c>
      <c r="B770" s="399" t="s">
        <v>2074</v>
      </c>
      <c r="C770" s="919" t="s">
        <v>1296</v>
      </c>
      <c r="D770" s="920" t="n">
        <f aca="false">F770</f>
        <v>25.72</v>
      </c>
      <c r="F770" s="922" t="n">
        <v>25.72</v>
      </c>
      <c r="G770" s="922" t="n">
        <v>25.72</v>
      </c>
    </row>
    <row r="771" customFormat="false" ht="15" hidden="false" customHeight="false" outlineLevel="0" collapsed="false">
      <c r="A771" s="398" t="n">
        <v>842</v>
      </c>
      <c r="B771" s="399" t="s">
        <v>2075</v>
      </c>
      <c r="C771" s="919" t="s">
        <v>1296</v>
      </c>
      <c r="D771" s="920" t="n">
        <f aca="false">F771</f>
        <v>28.94</v>
      </c>
      <c r="F771" s="922" t="n">
        <v>28.94</v>
      </c>
      <c r="G771" s="922" t="n">
        <v>28.94</v>
      </c>
    </row>
    <row r="772" customFormat="false" ht="15" hidden="false" customHeight="false" outlineLevel="0" collapsed="false">
      <c r="A772" s="398" t="n">
        <v>862</v>
      </c>
      <c r="B772" s="399" t="s">
        <v>2076</v>
      </c>
      <c r="C772" s="919" t="s">
        <v>1324</v>
      </c>
      <c r="D772" s="920" t="n">
        <f aca="false">F772</f>
        <v>4.97</v>
      </c>
      <c r="F772" s="922" t="n">
        <v>4.97</v>
      </c>
      <c r="G772" s="922" t="n">
        <v>4.97</v>
      </c>
    </row>
    <row r="773" customFormat="false" ht="15" hidden="false" customHeight="false" outlineLevel="0" collapsed="false">
      <c r="A773" s="398" t="n">
        <v>866</v>
      </c>
      <c r="B773" s="399" t="s">
        <v>2077</v>
      </c>
      <c r="C773" s="919" t="s">
        <v>1324</v>
      </c>
      <c r="D773" s="920" t="n">
        <f aca="false">F773</f>
        <v>61.1</v>
      </c>
      <c r="F773" s="922" t="n">
        <v>61.1</v>
      </c>
      <c r="G773" s="922" t="n">
        <v>61.1</v>
      </c>
    </row>
    <row r="774" customFormat="false" ht="15" hidden="false" customHeight="false" outlineLevel="0" collapsed="false">
      <c r="A774" s="398" t="n">
        <v>892</v>
      </c>
      <c r="B774" s="399" t="s">
        <v>2078</v>
      </c>
      <c r="C774" s="919" t="s">
        <v>1324</v>
      </c>
      <c r="D774" s="920" t="n">
        <f aca="false">F774</f>
        <v>77.7</v>
      </c>
      <c r="F774" s="922" t="n">
        <v>77.7</v>
      </c>
      <c r="G774" s="922" t="n">
        <v>77.7</v>
      </c>
    </row>
    <row r="775" customFormat="false" ht="15" hidden="false" customHeight="false" outlineLevel="0" collapsed="false">
      <c r="A775" s="398" t="n">
        <v>857</v>
      </c>
      <c r="B775" s="399" t="s">
        <v>2079</v>
      </c>
      <c r="C775" s="919" t="s">
        <v>1324</v>
      </c>
      <c r="D775" s="920" t="n">
        <f aca="false">F775</f>
        <v>7.91</v>
      </c>
      <c r="F775" s="922" t="n">
        <v>7.91</v>
      </c>
      <c r="G775" s="922" t="n">
        <v>7.91</v>
      </c>
    </row>
    <row r="776" customFormat="false" ht="15" hidden="false" customHeight="false" outlineLevel="0" collapsed="false">
      <c r="A776" s="398" t="n">
        <v>37404</v>
      </c>
      <c r="B776" s="399" t="s">
        <v>2080</v>
      </c>
      <c r="C776" s="919" t="s">
        <v>1324</v>
      </c>
      <c r="D776" s="920" t="n">
        <f aca="false">F776</f>
        <v>93.43</v>
      </c>
      <c r="F776" s="922" t="n">
        <v>93.43</v>
      </c>
      <c r="G776" s="922" t="n">
        <v>93.43</v>
      </c>
    </row>
    <row r="777" customFormat="false" ht="15" hidden="false" customHeight="false" outlineLevel="0" collapsed="false">
      <c r="A777" s="398" t="n">
        <v>868</v>
      </c>
      <c r="B777" s="399" t="s">
        <v>2081</v>
      </c>
      <c r="C777" s="919" t="s">
        <v>1324</v>
      </c>
      <c r="D777" s="920" t="n">
        <f aca="false">F777</f>
        <v>12.21</v>
      </c>
      <c r="F777" s="922" t="n">
        <v>12.21</v>
      </c>
      <c r="G777" s="922" t="n">
        <v>12.21</v>
      </c>
    </row>
    <row r="778" customFormat="false" ht="15" hidden="false" customHeight="false" outlineLevel="0" collapsed="false">
      <c r="A778" s="398" t="n">
        <v>870</v>
      </c>
      <c r="B778" s="399" t="s">
        <v>2082</v>
      </c>
      <c r="C778" s="919" t="s">
        <v>1324</v>
      </c>
      <c r="D778" s="920" t="n">
        <f aca="false">F778</f>
        <v>161</v>
      </c>
      <c r="F778" s="922" t="n">
        <v>161</v>
      </c>
      <c r="G778" s="922" t="n">
        <v>161</v>
      </c>
    </row>
    <row r="779" customFormat="false" ht="15" hidden="false" customHeight="false" outlineLevel="0" collapsed="false">
      <c r="A779" s="398" t="n">
        <v>863</v>
      </c>
      <c r="B779" s="399" t="s">
        <v>2083</v>
      </c>
      <c r="C779" s="919" t="s">
        <v>1324</v>
      </c>
      <c r="D779" s="920" t="n">
        <f aca="false">F779</f>
        <v>16.87</v>
      </c>
      <c r="F779" s="922" t="n">
        <v>16.87</v>
      </c>
      <c r="G779" s="922" t="n">
        <v>16.87</v>
      </c>
    </row>
    <row r="780" customFormat="false" ht="15" hidden="false" customHeight="false" outlineLevel="0" collapsed="false">
      <c r="A780" s="398" t="n">
        <v>867</v>
      </c>
      <c r="B780" s="399" t="s">
        <v>2084</v>
      </c>
      <c r="C780" s="919" t="s">
        <v>1324</v>
      </c>
      <c r="D780" s="920" t="n">
        <f aca="false">F780</f>
        <v>23.5</v>
      </c>
      <c r="F780" s="922" t="n">
        <v>23.5</v>
      </c>
      <c r="G780" s="922" t="n">
        <v>23.5</v>
      </c>
    </row>
    <row r="781" customFormat="false" ht="15" hidden="false" customHeight="false" outlineLevel="0" collapsed="false">
      <c r="A781" s="398" t="n">
        <v>891</v>
      </c>
      <c r="B781" s="399" t="s">
        <v>2085</v>
      </c>
      <c r="C781" s="919" t="s">
        <v>1324</v>
      </c>
      <c r="D781" s="920" t="n">
        <f aca="false">F781</f>
        <v>270.39</v>
      </c>
      <c r="F781" s="922" t="n">
        <v>270.39</v>
      </c>
      <c r="G781" s="922" t="n">
        <v>270.39</v>
      </c>
    </row>
    <row r="782" customFormat="false" ht="15" hidden="false" customHeight="false" outlineLevel="0" collapsed="false">
      <c r="A782" s="398" t="n">
        <v>864</v>
      </c>
      <c r="B782" s="399" t="s">
        <v>2086</v>
      </c>
      <c r="C782" s="919" t="s">
        <v>1324</v>
      </c>
      <c r="D782" s="920" t="n">
        <f aca="false">F782</f>
        <v>33.11</v>
      </c>
      <c r="F782" s="922" t="n">
        <v>33.11</v>
      </c>
      <c r="G782" s="922" t="n">
        <v>33.11</v>
      </c>
    </row>
    <row r="783" customFormat="false" ht="15" hidden="false" customHeight="false" outlineLevel="0" collapsed="false">
      <c r="A783" s="398" t="n">
        <v>865</v>
      </c>
      <c r="B783" s="399" t="s">
        <v>2087</v>
      </c>
      <c r="C783" s="919" t="s">
        <v>1324</v>
      </c>
      <c r="D783" s="920" t="n">
        <f aca="false">F783</f>
        <v>46.64</v>
      </c>
      <c r="F783" s="922" t="n">
        <v>46.64</v>
      </c>
      <c r="G783" s="922" t="n">
        <v>46.64</v>
      </c>
    </row>
    <row r="784" customFormat="false" ht="15" hidden="false" customHeight="false" outlineLevel="0" collapsed="false">
      <c r="A784" s="398" t="n">
        <v>1006</v>
      </c>
      <c r="B784" s="399" t="s">
        <v>2088</v>
      </c>
      <c r="C784" s="919" t="s">
        <v>1324</v>
      </c>
      <c r="D784" s="920" t="n">
        <f aca="false">F784</f>
        <v>63.17</v>
      </c>
      <c r="F784" s="922" t="n">
        <v>63.17</v>
      </c>
      <c r="G784" s="922" t="n">
        <v>63.17</v>
      </c>
    </row>
    <row r="785" customFormat="false" ht="15" hidden="false" customHeight="false" outlineLevel="0" collapsed="false">
      <c r="A785" s="398" t="n">
        <v>948</v>
      </c>
      <c r="B785" s="399" t="s">
        <v>2089</v>
      </c>
      <c r="C785" s="919" t="s">
        <v>1324</v>
      </c>
      <c r="D785" s="920" t="n">
        <f aca="false">F785</f>
        <v>13.09</v>
      </c>
      <c r="F785" s="922" t="n">
        <v>13.09</v>
      </c>
      <c r="G785" s="922" t="n">
        <v>13.09</v>
      </c>
    </row>
    <row r="786" customFormat="false" ht="15" hidden="false" customHeight="false" outlineLevel="0" collapsed="false">
      <c r="A786" s="398" t="n">
        <v>947</v>
      </c>
      <c r="B786" s="399" t="s">
        <v>2090</v>
      </c>
      <c r="C786" s="919" t="s">
        <v>1324</v>
      </c>
      <c r="D786" s="920" t="n">
        <f aca="false">F786</f>
        <v>13.31</v>
      </c>
      <c r="F786" s="922" t="n">
        <v>13.31</v>
      </c>
      <c r="G786" s="922" t="n">
        <v>13.31</v>
      </c>
    </row>
    <row r="787" customFormat="false" ht="15" hidden="false" customHeight="false" outlineLevel="0" collapsed="false">
      <c r="A787" s="398" t="n">
        <v>911</v>
      </c>
      <c r="B787" s="399" t="s">
        <v>2091</v>
      </c>
      <c r="C787" s="919" t="s">
        <v>1324</v>
      </c>
      <c r="D787" s="920" t="n">
        <f aca="false">F787</f>
        <v>19.36</v>
      </c>
      <c r="F787" s="922" t="n">
        <v>19.36</v>
      </c>
      <c r="G787" s="922" t="n">
        <v>19.36</v>
      </c>
    </row>
    <row r="788" customFormat="false" ht="15" hidden="false" customHeight="false" outlineLevel="0" collapsed="false">
      <c r="A788" s="398" t="n">
        <v>925</v>
      </c>
      <c r="B788" s="399" t="s">
        <v>2092</v>
      </c>
      <c r="C788" s="919" t="s">
        <v>1324</v>
      </c>
      <c r="D788" s="920" t="n">
        <f aca="false">F788</f>
        <v>17.89</v>
      </c>
      <c r="F788" s="922" t="n">
        <v>17.89</v>
      </c>
      <c r="G788" s="922" t="n">
        <v>17.89</v>
      </c>
    </row>
    <row r="789" customFormat="false" ht="15" hidden="false" customHeight="false" outlineLevel="0" collapsed="false">
      <c r="A789" s="398" t="n">
        <v>954</v>
      </c>
      <c r="B789" s="399" t="s">
        <v>2093</v>
      </c>
      <c r="C789" s="919" t="s">
        <v>1324</v>
      </c>
      <c r="D789" s="920" t="n">
        <f aca="false">F789</f>
        <v>19.77</v>
      </c>
      <c r="F789" s="922" t="n">
        <v>19.77</v>
      </c>
      <c r="G789" s="922" t="n">
        <v>19.77</v>
      </c>
    </row>
    <row r="790" customFormat="false" ht="15" hidden="false" customHeight="false" outlineLevel="0" collapsed="false">
      <c r="A790" s="398" t="n">
        <v>901</v>
      </c>
      <c r="B790" s="399" t="s">
        <v>2094</v>
      </c>
      <c r="C790" s="919" t="s">
        <v>1324</v>
      </c>
      <c r="D790" s="920" t="n">
        <f aca="false">F790</f>
        <v>21.16</v>
      </c>
      <c r="F790" s="922" t="n">
        <v>21.16</v>
      </c>
      <c r="G790" s="922" t="n">
        <v>21.16</v>
      </c>
    </row>
    <row r="791" customFormat="false" ht="15" hidden="false" customHeight="false" outlineLevel="0" collapsed="false">
      <c r="A791" s="398" t="n">
        <v>926</v>
      </c>
      <c r="B791" s="399" t="s">
        <v>2095</v>
      </c>
      <c r="C791" s="919" t="s">
        <v>1324</v>
      </c>
      <c r="D791" s="920" t="n">
        <f aca="false">F791</f>
        <v>22.36</v>
      </c>
      <c r="F791" s="922" t="n">
        <v>22.36</v>
      </c>
      <c r="G791" s="922" t="n">
        <v>22.36</v>
      </c>
    </row>
    <row r="792" customFormat="false" ht="15" hidden="false" customHeight="false" outlineLevel="0" collapsed="false">
      <c r="A792" s="398" t="n">
        <v>912</v>
      </c>
      <c r="B792" s="399" t="s">
        <v>2096</v>
      </c>
      <c r="C792" s="919" t="s">
        <v>1324</v>
      </c>
      <c r="D792" s="920" t="n">
        <f aca="false">F792</f>
        <v>22.49</v>
      </c>
      <c r="F792" s="922" t="n">
        <v>22.49</v>
      </c>
      <c r="G792" s="922" t="n">
        <v>22.49</v>
      </c>
    </row>
    <row r="793" customFormat="false" ht="15" hidden="false" customHeight="false" outlineLevel="0" collapsed="false">
      <c r="A793" s="398" t="n">
        <v>955</v>
      </c>
      <c r="B793" s="399" t="s">
        <v>2097</v>
      </c>
      <c r="C793" s="919" t="s">
        <v>1324</v>
      </c>
      <c r="D793" s="920" t="n">
        <f aca="false">F793</f>
        <v>26.85</v>
      </c>
      <c r="F793" s="922" t="n">
        <v>26.85</v>
      </c>
      <c r="G793" s="922" t="n">
        <v>26.85</v>
      </c>
    </row>
    <row r="794" customFormat="false" ht="15" hidden="false" customHeight="false" outlineLevel="0" collapsed="false">
      <c r="A794" s="398" t="n">
        <v>946</v>
      </c>
      <c r="B794" s="399" t="s">
        <v>2098</v>
      </c>
      <c r="C794" s="919" t="s">
        <v>1324</v>
      </c>
      <c r="D794" s="920" t="n">
        <f aca="false">F794</f>
        <v>30.19</v>
      </c>
      <c r="F794" s="922" t="n">
        <v>30.19</v>
      </c>
      <c r="G794" s="922" t="n">
        <v>30.19</v>
      </c>
    </row>
    <row r="795" customFormat="false" ht="15" hidden="false" customHeight="false" outlineLevel="0" collapsed="false">
      <c r="A795" s="398" t="n">
        <v>953</v>
      </c>
      <c r="B795" s="399" t="s">
        <v>2099</v>
      </c>
      <c r="C795" s="919" t="s">
        <v>1324</v>
      </c>
      <c r="D795" s="920" t="n">
        <f aca="false">F795</f>
        <v>27.47</v>
      </c>
      <c r="F795" s="922" t="n">
        <v>27.47</v>
      </c>
      <c r="G795" s="922" t="n">
        <v>27.47</v>
      </c>
    </row>
    <row r="796" customFormat="false" ht="15" hidden="false" customHeight="false" outlineLevel="0" collapsed="false">
      <c r="A796" s="398" t="n">
        <v>902</v>
      </c>
      <c r="B796" s="399" t="s">
        <v>2100</v>
      </c>
      <c r="C796" s="919" t="s">
        <v>1324</v>
      </c>
      <c r="D796" s="920" t="n">
        <f aca="false">F796</f>
        <v>33.4</v>
      </c>
      <c r="F796" s="922" t="n">
        <v>33.4</v>
      </c>
      <c r="G796" s="922" t="n">
        <v>33.4</v>
      </c>
    </row>
    <row r="797" customFormat="false" ht="15" hidden="false" customHeight="false" outlineLevel="0" collapsed="false">
      <c r="A797" s="398" t="n">
        <v>927</v>
      </c>
      <c r="B797" s="399" t="s">
        <v>2101</v>
      </c>
      <c r="C797" s="919" t="s">
        <v>1324</v>
      </c>
      <c r="D797" s="920" t="n">
        <f aca="false">F797</f>
        <v>32.37</v>
      </c>
      <c r="F797" s="922" t="n">
        <v>32.37</v>
      </c>
      <c r="G797" s="922" t="n">
        <v>32.37</v>
      </c>
    </row>
    <row r="798" customFormat="false" ht="15" hidden="false" customHeight="false" outlineLevel="0" collapsed="false">
      <c r="A798" s="398" t="n">
        <v>913</v>
      </c>
      <c r="B798" s="399" t="s">
        <v>2102</v>
      </c>
      <c r="C798" s="919" t="s">
        <v>1324</v>
      </c>
      <c r="D798" s="920" t="n">
        <f aca="false">F798</f>
        <v>36.13</v>
      </c>
      <c r="F798" s="922" t="n">
        <v>36.13</v>
      </c>
      <c r="G798" s="922" t="n">
        <v>36.13</v>
      </c>
    </row>
    <row r="799" customFormat="false" ht="15" hidden="false" customHeight="false" outlineLevel="0" collapsed="false">
      <c r="A799" s="398" t="n">
        <v>903</v>
      </c>
      <c r="B799" s="399" t="s">
        <v>2103</v>
      </c>
      <c r="C799" s="919" t="s">
        <v>1324</v>
      </c>
      <c r="D799" s="920" t="n">
        <f aca="false">F799</f>
        <v>40.89</v>
      </c>
      <c r="F799" s="922" t="n">
        <v>40.89</v>
      </c>
      <c r="G799" s="922" t="n">
        <v>40.89</v>
      </c>
    </row>
    <row r="800" customFormat="false" ht="15" hidden="false" customHeight="false" outlineLevel="0" collapsed="false">
      <c r="A800" s="398" t="n">
        <v>945</v>
      </c>
      <c r="B800" s="399" t="s">
        <v>2104</v>
      </c>
      <c r="C800" s="919" t="s">
        <v>1324</v>
      </c>
      <c r="D800" s="920" t="n">
        <f aca="false">F800</f>
        <v>43.26</v>
      </c>
      <c r="F800" s="922" t="n">
        <v>43.26</v>
      </c>
      <c r="G800" s="922" t="n">
        <v>43.26</v>
      </c>
    </row>
    <row r="801" customFormat="false" ht="15" hidden="false" customHeight="false" outlineLevel="0" collapsed="false">
      <c r="A801" s="398" t="n">
        <v>914</v>
      </c>
      <c r="B801" s="399" t="s">
        <v>2105</v>
      </c>
      <c r="C801" s="919" t="s">
        <v>1324</v>
      </c>
      <c r="D801" s="920" t="n">
        <f aca="false">F801</f>
        <v>44.31</v>
      </c>
      <c r="F801" s="922" t="n">
        <v>44.31</v>
      </c>
      <c r="G801" s="922" t="n">
        <v>44.31</v>
      </c>
    </row>
    <row r="802" customFormat="false" ht="30" hidden="false" customHeight="false" outlineLevel="0" collapsed="false">
      <c r="A802" s="398" t="n">
        <v>993</v>
      </c>
      <c r="B802" s="399" t="s">
        <v>2106</v>
      </c>
      <c r="C802" s="919" t="s">
        <v>1324</v>
      </c>
      <c r="D802" s="920" t="n">
        <f aca="false">F802</f>
        <v>1.36</v>
      </c>
      <c r="F802" s="922" t="n">
        <v>1.36</v>
      </c>
      <c r="G802" s="922" t="n">
        <v>1.36</v>
      </c>
    </row>
    <row r="803" customFormat="false" ht="30" hidden="false" customHeight="false" outlineLevel="0" collapsed="false">
      <c r="A803" s="398" t="n">
        <v>1020</v>
      </c>
      <c r="B803" s="399" t="s">
        <v>2107</v>
      </c>
      <c r="C803" s="919" t="s">
        <v>1324</v>
      </c>
      <c r="D803" s="920" t="n">
        <f aca="false">F803</f>
        <v>5.92</v>
      </c>
      <c r="F803" s="922" t="n">
        <v>5.92</v>
      </c>
      <c r="G803" s="922" t="n">
        <v>5.92</v>
      </c>
    </row>
    <row r="804" customFormat="false" ht="30" hidden="false" customHeight="false" outlineLevel="0" collapsed="false">
      <c r="A804" s="398" t="n">
        <v>1017</v>
      </c>
      <c r="B804" s="399" t="s">
        <v>2108</v>
      </c>
      <c r="C804" s="919" t="s">
        <v>1324</v>
      </c>
      <c r="D804" s="920" t="n">
        <f aca="false">F804</f>
        <v>65.07</v>
      </c>
      <c r="F804" s="922" t="n">
        <v>65.07</v>
      </c>
      <c r="G804" s="922" t="n">
        <v>65.07</v>
      </c>
    </row>
    <row r="805" customFormat="false" ht="30" hidden="false" customHeight="false" outlineLevel="0" collapsed="false">
      <c r="A805" s="398" t="n">
        <v>999</v>
      </c>
      <c r="B805" s="399" t="s">
        <v>2109</v>
      </c>
      <c r="C805" s="919" t="s">
        <v>1324</v>
      </c>
      <c r="D805" s="920" t="n">
        <f aca="false">F805</f>
        <v>80.63</v>
      </c>
      <c r="F805" s="922" t="n">
        <v>80.63</v>
      </c>
      <c r="G805" s="922" t="n">
        <v>80.63</v>
      </c>
    </row>
    <row r="806" customFormat="false" ht="30" hidden="false" customHeight="false" outlineLevel="0" collapsed="false">
      <c r="A806" s="398" t="n">
        <v>995</v>
      </c>
      <c r="B806" s="399" t="s">
        <v>2110</v>
      </c>
      <c r="C806" s="919" t="s">
        <v>1324</v>
      </c>
      <c r="D806" s="920" t="n">
        <f aca="false">F806</f>
        <v>9.08</v>
      </c>
      <c r="F806" s="922" t="n">
        <v>9.08</v>
      </c>
      <c r="G806" s="922" t="n">
        <v>9.08</v>
      </c>
    </row>
    <row r="807" customFormat="false" ht="30" hidden="false" customHeight="false" outlineLevel="0" collapsed="false">
      <c r="A807" s="398" t="n">
        <v>1000</v>
      </c>
      <c r="B807" s="399" t="s">
        <v>2111</v>
      </c>
      <c r="C807" s="919" t="s">
        <v>1324</v>
      </c>
      <c r="D807" s="920" t="n">
        <f aca="false">F807</f>
        <v>98.84</v>
      </c>
      <c r="F807" s="922" t="n">
        <v>98.84</v>
      </c>
      <c r="G807" s="922" t="n">
        <v>98.84</v>
      </c>
    </row>
    <row r="808" customFormat="false" ht="30" hidden="false" customHeight="false" outlineLevel="0" collapsed="false">
      <c r="A808" s="398" t="n">
        <v>1022</v>
      </c>
      <c r="B808" s="399" t="s">
        <v>2112</v>
      </c>
      <c r="C808" s="919" t="s">
        <v>1324</v>
      </c>
      <c r="D808" s="920" t="n">
        <f aca="false">F808</f>
        <v>1.89</v>
      </c>
      <c r="F808" s="922" t="n">
        <v>1.89</v>
      </c>
      <c r="G808" s="922" t="n">
        <v>1.89</v>
      </c>
    </row>
    <row r="809" customFormat="false" ht="30" hidden="false" customHeight="false" outlineLevel="0" collapsed="false">
      <c r="A809" s="398" t="n">
        <v>1015</v>
      </c>
      <c r="B809" s="399" t="s">
        <v>2113</v>
      </c>
      <c r="C809" s="919" t="s">
        <v>1324</v>
      </c>
      <c r="D809" s="920" t="n">
        <f aca="false">F809</f>
        <v>130.15</v>
      </c>
      <c r="F809" s="922" t="n">
        <v>130.15</v>
      </c>
      <c r="G809" s="922" t="n">
        <v>130.15</v>
      </c>
    </row>
    <row r="810" customFormat="false" ht="30" hidden="false" customHeight="false" outlineLevel="0" collapsed="false">
      <c r="A810" s="398" t="n">
        <v>996</v>
      </c>
      <c r="B810" s="399" t="s">
        <v>2114</v>
      </c>
      <c r="C810" s="919" t="s">
        <v>1324</v>
      </c>
      <c r="D810" s="920" t="n">
        <f aca="false">F810</f>
        <v>13.82</v>
      </c>
      <c r="F810" s="922" t="n">
        <v>13.82</v>
      </c>
      <c r="G810" s="922" t="n">
        <v>13.82</v>
      </c>
    </row>
    <row r="811" customFormat="false" ht="30" hidden="false" customHeight="false" outlineLevel="0" collapsed="false">
      <c r="A811" s="398" t="n">
        <v>1001</v>
      </c>
      <c r="B811" s="399" t="s">
        <v>2115</v>
      </c>
      <c r="C811" s="919" t="s">
        <v>1324</v>
      </c>
      <c r="D811" s="920" t="n">
        <f aca="false">F811</f>
        <v>162.88</v>
      </c>
      <c r="F811" s="922" t="n">
        <v>162.88</v>
      </c>
      <c r="G811" s="922" t="n">
        <v>162.88</v>
      </c>
    </row>
    <row r="812" customFormat="false" ht="30" hidden="false" customHeight="false" outlineLevel="0" collapsed="false">
      <c r="A812" s="398" t="n">
        <v>1019</v>
      </c>
      <c r="B812" s="399" t="s">
        <v>2116</v>
      </c>
      <c r="C812" s="919" t="s">
        <v>1324</v>
      </c>
      <c r="D812" s="920" t="n">
        <f aca="false">F812</f>
        <v>19.06</v>
      </c>
      <c r="F812" s="922" t="n">
        <v>19.06</v>
      </c>
      <c r="G812" s="922" t="n">
        <v>19.06</v>
      </c>
    </row>
    <row r="813" customFormat="false" ht="30" hidden="false" customHeight="false" outlineLevel="0" collapsed="false">
      <c r="A813" s="398" t="n">
        <v>1021</v>
      </c>
      <c r="B813" s="399" t="s">
        <v>2117</v>
      </c>
      <c r="C813" s="919" t="s">
        <v>1324</v>
      </c>
      <c r="D813" s="920" t="n">
        <f aca="false">F813</f>
        <v>2.7</v>
      </c>
      <c r="F813" s="922" t="n">
        <v>2.7</v>
      </c>
      <c r="G813" s="922" t="n">
        <v>2.7</v>
      </c>
    </row>
    <row r="814" customFormat="false" ht="30" hidden="false" customHeight="false" outlineLevel="0" collapsed="false">
      <c r="A814" s="398" t="n">
        <v>39249</v>
      </c>
      <c r="B814" s="399" t="s">
        <v>2118</v>
      </c>
      <c r="C814" s="919" t="s">
        <v>1324</v>
      </c>
      <c r="D814" s="920" t="n">
        <f aca="false">F814</f>
        <v>212.48</v>
      </c>
      <c r="F814" s="922" t="n">
        <v>212.48</v>
      </c>
      <c r="G814" s="922" t="n">
        <v>212.48</v>
      </c>
    </row>
    <row r="815" customFormat="false" ht="30" hidden="false" customHeight="false" outlineLevel="0" collapsed="false">
      <c r="A815" s="398" t="n">
        <v>1018</v>
      </c>
      <c r="B815" s="399" t="s">
        <v>2119</v>
      </c>
      <c r="C815" s="919" t="s">
        <v>1324</v>
      </c>
      <c r="D815" s="920" t="n">
        <f aca="false">F815</f>
        <v>27.16</v>
      </c>
      <c r="F815" s="922" t="n">
        <v>27.16</v>
      </c>
      <c r="G815" s="922" t="n">
        <v>27.16</v>
      </c>
    </row>
    <row r="816" customFormat="false" ht="30" hidden="false" customHeight="false" outlineLevel="0" collapsed="false">
      <c r="A816" s="398" t="n">
        <v>39250</v>
      </c>
      <c r="B816" s="399" t="s">
        <v>2120</v>
      </c>
      <c r="C816" s="919" t="s">
        <v>1324</v>
      </c>
      <c r="D816" s="920" t="n">
        <f aca="false">F816</f>
        <v>272.95</v>
      </c>
      <c r="F816" s="922" t="n">
        <v>272.95</v>
      </c>
      <c r="G816" s="922" t="n">
        <v>272.95</v>
      </c>
    </row>
    <row r="817" customFormat="false" ht="30" hidden="false" customHeight="false" outlineLevel="0" collapsed="false">
      <c r="A817" s="398" t="n">
        <v>994</v>
      </c>
      <c r="B817" s="399" t="s">
        <v>2121</v>
      </c>
      <c r="C817" s="919" t="s">
        <v>1324</v>
      </c>
      <c r="D817" s="920" t="n">
        <f aca="false">F817</f>
        <v>3.69</v>
      </c>
      <c r="F817" s="922" t="n">
        <v>3.69</v>
      </c>
      <c r="G817" s="922" t="n">
        <v>3.69</v>
      </c>
    </row>
    <row r="818" customFormat="false" ht="30" hidden="false" customHeight="false" outlineLevel="0" collapsed="false">
      <c r="A818" s="398" t="n">
        <v>977</v>
      </c>
      <c r="B818" s="399" t="s">
        <v>2122</v>
      </c>
      <c r="C818" s="919" t="s">
        <v>1324</v>
      </c>
      <c r="D818" s="920" t="n">
        <f aca="false">F818</f>
        <v>37.63</v>
      </c>
      <c r="F818" s="922" t="n">
        <v>37.63</v>
      </c>
      <c r="G818" s="922" t="n">
        <v>37.63</v>
      </c>
    </row>
    <row r="819" customFormat="false" ht="30" hidden="false" customHeight="false" outlineLevel="0" collapsed="false">
      <c r="A819" s="398" t="n">
        <v>998</v>
      </c>
      <c r="B819" s="399" t="s">
        <v>2123</v>
      </c>
      <c r="C819" s="919" t="s">
        <v>1324</v>
      </c>
      <c r="D819" s="920" t="n">
        <f aca="false">F819</f>
        <v>49.99</v>
      </c>
      <c r="F819" s="922" t="n">
        <v>49.99</v>
      </c>
      <c r="G819" s="922" t="n">
        <v>49.99</v>
      </c>
    </row>
    <row r="820" customFormat="false" ht="15" hidden="false" customHeight="false" outlineLevel="0" collapsed="false">
      <c r="A820" s="398" t="n">
        <v>39251</v>
      </c>
      <c r="B820" s="399" t="s">
        <v>2124</v>
      </c>
      <c r="C820" s="919" t="s">
        <v>1324</v>
      </c>
      <c r="D820" s="920" t="n">
        <f aca="false">F820</f>
        <v>0.36</v>
      </c>
      <c r="F820" s="922" t="n">
        <v>0.36</v>
      </c>
      <c r="G820" s="922" t="n">
        <v>0.36</v>
      </c>
    </row>
    <row r="821" customFormat="false" ht="15" hidden="false" customHeight="false" outlineLevel="0" collapsed="false">
      <c r="A821" s="398" t="n">
        <v>1011</v>
      </c>
      <c r="B821" s="399" t="s">
        <v>2125</v>
      </c>
      <c r="C821" s="919" t="s">
        <v>1324</v>
      </c>
      <c r="D821" s="920" t="n">
        <f aca="false">F821</f>
        <v>0.5</v>
      </c>
      <c r="F821" s="922" t="n">
        <v>0.5</v>
      </c>
      <c r="G821" s="922" t="n">
        <v>0.5</v>
      </c>
    </row>
    <row r="822" customFormat="false" ht="15" hidden="false" customHeight="false" outlineLevel="0" collapsed="false">
      <c r="A822" s="398" t="n">
        <v>39252</v>
      </c>
      <c r="B822" s="399" t="s">
        <v>2126</v>
      </c>
      <c r="C822" s="919" t="s">
        <v>1324</v>
      </c>
      <c r="D822" s="920" t="n">
        <f aca="false">F822</f>
        <v>0.6</v>
      </c>
      <c r="F822" s="922" t="n">
        <v>0.6</v>
      </c>
      <c r="G822" s="922" t="n">
        <v>0.6</v>
      </c>
    </row>
    <row r="823" customFormat="false" ht="15" hidden="false" customHeight="false" outlineLevel="0" collapsed="false">
      <c r="A823" s="398" t="n">
        <v>1013</v>
      </c>
      <c r="B823" s="399" t="s">
        <v>2127</v>
      </c>
      <c r="C823" s="919" t="s">
        <v>1324</v>
      </c>
      <c r="D823" s="920" t="n">
        <f aca="false">F823</f>
        <v>0.79</v>
      </c>
      <c r="F823" s="922" t="n">
        <v>0.79</v>
      </c>
      <c r="G823" s="922" t="n">
        <v>0.79</v>
      </c>
    </row>
    <row r="824" customFormat="false" ht="15" hidden="false" customHeight="false" outlineLevel="0" collapsed="false">
      <c r="A824" s="398" t="n">
        <v>980</v>
      </c>
      <c r="B824" s="399" t="s">
        <v>2128</v>
      </c>
      <c r="C824" s="919" t="s">
        <v>1324</v>
      </c>
      <c r="D824" s="920" t="n">
        <f aca="false">F824</f>
        <v>5.43</v>
      </c>
      <c r="F824" s="922" t="n">
        <v>5.43</v>
      </c>
      <c r="G824" s="922" t="n">
        <v>5.43</v>
      </c>
    </row>
    <row r="825" customFormat="false" ht="15" hidden="false" customHeight="false" outlineLevel="0" collapsed="false">
      <c r="A825" s="398" t="n">
        <v>39237</v>
      </c>
      <c r="B825" s="399" t="s">
        <v>2129</v>
      </c>
      <c r="C825" s="919" t="s">
        <v>1324</v>
      </c>
      <c r="D825" s="920" t="n">
        <f aca="false">F825</f>
        <v>64.39</v>
      </c>
      <c r="F825" s="922" t="n">
        <v>64.39</v>
      </c>
      <c r="G825" s="922" t="n">
        <v>64.39</v>
      </c>
    </row>
    <row r="826" customFormat="false" ht="15" hidden="false" customHeight="false" outlineLevel="0" collapsed="false">
      <c r="A826" s="398" t="n">
        <v>39238</v>
      </c>
      <c r="B826" s="399" t="s">
        <v>2130</v>
      </c>
      <c r="C826" s="919" t="s">
        <v>1324</v>
      </c>
      <c r="D826" s="920" t="n">
        <f aca="false">F826</f>
        <v>80.39</v>
      </c>
      <c r="F826" s="922" t="n">
        <v>80.39</v>
      </c>
      <c r="G826" s="922" t="n">
        <v>80.39</v>
      </c>
    </row>
    <row r="827" customFormat="false" ht="15" hidden="false" customHeight="false" outlineLevel="0" collapsed="false">
      <c r="A827" s="398" t="n">
        <v>979</v>
      </c>
      <c r="B827" s="399" t="s">
        <v>2131</v>
      </c>
      <c r="C827" s="919" t="s">
        <v>1324</v>
      </c>
      <c r="D827" s="920" t="n">
        <f aca="false">F827</f>
        <v>8.37</v>
      </c>
      <c r="F827" s="922" t="n">
        <v>8.37</v>
      </c>
      <c r="G827" s="922" t="n">
        <v>8.37</v>
      </c>
    </row>
    <row r="828" customFormat="false" ht="15" hidden="false" customHeight="false" outlineLevel="0" collapsed="false">
      <c r="A828" s="398" t="n">
        <v>39239</v>
      </c>
      <c r="B828" s="399" t="s">
        <v>2132</v>
      </c>
      <c r="C828" s="919" t="s">
        <v>1324</v>
      </c>
      <c r="D828" s="920" t="n">
        <f aca="false">F828</f>
        <v>97.84</v>
      </c>
      <c r="F828" s="922" t="n">
        <v>97.84</v>
      </c>
      <c r="G828" s="922" t="n">
        <v>97.84</v>
      </c>
    </row>
    <row r="829" customFormat="false" ht="15" hidden="false" customHeight="false" outlineLevel="0" collapsed="false">
      <c r="A829" s="398" t="n">
        <v>1014</v>
      </c>
      <c r="B829" s="399" t="s">
        <v>2133</v>
      </c>
      <c r="C829" s="919" t="s">
        <v>1324</v>
      </c>
      <c r="D829" s="920" t="n">
        <f aca="false">F829</f>
        <v>1.27</v>
      </c>
      <c r="F829" s="922" t="n">
        <v>1.27</v>
      </c>
      <c r="G829" s="922" t="n">
        <v>1.27</v>
      </c>
    </row>
    <row r="830" customFormat="false" ht="15" hidden="false" customHeight="false" outlineLevel="0" collapsed="false">
      <c r="A830" s="398" t="n">
        <v>39240</v>
      </c>
      <c r="B830" s="399" t="s">
        <v>2134</v>
      </c>
      <c r="C830" s="919" t="s">
        <v>1324</v>
      </c>
      <c r="D830" s="920" t="n">
        <f aca="false">F830</f>
        <v>129.32</v>
      </c>
      <c r="F830" s="922" t="n">
        <v>129.32</v>
      </c>
      <c r="G830" s="922" t="n">
        <v>129.32</v>
      </c>
    </row>
    <row r="831" customFormat="false" ht="15" hidden="false" customHeight="false" outlineLevel="0" collapsed="false">
      <c r="A831" s="398" t="n">
        <v>39232</v>
      </c>
      <c r="B831" s="399" t="s">
        <v>2135</v>
      </c>
      <c r="C831" s="919" t="s">
        <v>1324</v>
      </c>
      <c r="D831" s="920" t="n">
        <f aca="false">F831</f>
        <v>13.43</v>
      </c>
      <c r="F831" s="922" t="n">
        <v>13.43</v>
      </c>
      <c r="G831" s="922" t="n">
        <v>13.43</v>
      </c>
    </row>
    <row r="832" customFormat="false" ht="15" hidden="false" customHeight="false" outlineLevel="0" collapsed="false">
      <c r="A832" s="398" t="n">
        <v>39233</v>
      </c>
      <c r="B832" s="399" t="s">
        <v>2136</v>
      </c>
      <c r="C832" s="919" t="s">
        <v>1324</v>
      </c>
      <c r="D832" s="920" t="n">
        <f aca="false">F832</f>
        <v>18.46</v>
      </c>
      <c r="F832" s="922" t="n">
        <v>18.46</v>
      </c>
      <c r="G832" s="922" t="n">
        <v>18.46</v>
      </c>
    </row>
    <row r="833" customFormat="false" ht="15" hidden="false" customHeight="false" outlineLevel="0" collapsed="false">
      <c r="A833" s="398" t="n">
        <v>981</v>
      </c>
      <c r="B833" s="399" t="s">
        <v>2137</v>
      </c>
      <c r="C833" s="919" t="s">
        <v>1324</v>
      </c>
      <c r="D833" s="920" t="n">
        <f aca="false">F833</f>
        <v>2.27</v>
      </c>
      <c r="F833" s="922" t="n">
        <v>2.27</v>
      </c>
      <c r="G833" s="922" t="n">
        <v>2.27</v>
      </c>
    </row>
    <row r="834" customFormat="false" ht="15" hidden="false" customHeight="false" outlineLevel="0" collapsed="false">
      <c r="A834" s="398" t="n">
        <v>39234</v>
      </c>
      <c r="B834" s="399" t="s">
        <v>2138</v>
      </c>
      <c r="C834" s="919" t="s">
        <v>1324</v>
      </c>
      <c r="D834" s="920" t="n">
        <f aca="false">F834</f>
        <v>27.09</v>
      </c>
      <c r="F834" s="922" t="n">
        <v>27.09</v>
      </c>
      <c r="G834" s="922" t="n">
        <v>27.09</v>
      </c>
    </row>
    <row r="835" customFormat="false" ht="15" hidden="false" customHeight="false" outlineLevel="0" collapsed="false">
      <c r="A835" s="398" t="n">
        <v>982</v>
      </c>
      <c r="B835" s="399" t="s">
        <v>2139</v>
      </c>
      <c r="C835" s="919" t="s">
        <v>1324</v>
      </c>
      <c r="D835" s="920" t="n">
        <f aca="false">F835</f>
        <v>3.18</v>
      </c>
      <c r="F835" s="922" t="n">
        <v>3.18</v>
      </c>
      <c r="G835" s="922" t="n">
        <v>3.18</v>
      </c>
    </row>
    <row r="836" customFormat="false" ht="15" hidden="false" customHeight="false" outlineLevel="0" collapsed="false">
      <c r="A836" s="398" t="n">
        <v>39235</v>
      </c>
      <c r="B836" s="399" t="s">
        <v>2140</v>
      </c>
      <c r="C836" s="919" t="s">
        <v>1324</v>
      </c>
      <c r="D836" s="920" t="n">
        <f aca="false">F836</f>
        <v>38.1</v>
      </c>
      <c r="F836" s="922" t="n">
        <v>38.1</v>
      </c>
      <c r="G836" s="922" t="n">
        <v>38.1</v>
      </c>
    </row>
    <row r="837" customFormat="false" ht="15" hidden="false" customHeight="false" outlineLevel="0" collapsed="false">
      <c r="A837" s="398" t="n">
        <v>39236</v>
      </c>
      <c r="B837" s="399" t="s">
        <v>2141</v>
      </c>
      <c r="C837" s="919" t="s">
        <v>1324</v>
      </c>
      <c r="D837" s="920" t="n">
        <f aca="false">F837</f>
        <v>49.95</v>
      </c>
      <c r="F837" s="922" t="n">
        <v>49.95</v>
      </c>
      <c r="G837" s="922" t="n">
        <v>49.95</v>
      </c>
    </row>
    <row r="838" customFormat="false" ht="30" hidden="false" customHeight="false" outlineLevel="0" collapsed="false">
      <c r="A838" s="398" t="n">
        <v>876</v>
      </c>
      <c r="B838" s="399" t="s">
        <v>2142</v>
      </c>
      <c r="C838" s="919" t="s">
        <v>1324</v>
      </c>
      <c r="D838" s="920" t="n">
        <f aca="false">F838</f>
        <v>128.95</v>
      </c>
      <c r="F838" s="922" t="n">
        <v>128.95</v>
      </c>
      <c r="G838" s="922" t="n">
        <v>128.95</v>
      </c>
    </row>
    <row r="839" customFormat="false" ht="30" hidden="false" customHeight="false" outlineLevel="0" collapsed="false">
      <c r="A839" s="398" t="n">
        <v>877</v>
      </c>
      <c r="B839" s="399" t="s">
        <v>2143</v>
      </c>
      <c r="C839" s="919" t="s">
        <v>1324</v>
      </c>
      <c r="D839" s="920" t="n">
        <f aca="false">F839</f>
        <v>151.6</v>
      </c>
      <c r="F839" s="922" t="n">
        <v>151.6</v>
      </c>
      <c r="G839" s="922" t="n">
        <v>151.6</v>
      </c>
    </row>
    <row r="840" customFormat="false" ht="30" hidden="false" customHeight="false" outlineLevel="0" collapsed="false">
      <c r="A840" s="398" t="n">
        <v>882</v>
      </c>
      <c r="B840" s="399" t="s">
        <v>2144</v>
      </c>
      <c r="C840" s="919" t="s">
        <v>1324</v>
      </c>
      <c r="D840" s="920" t="n">
        <f aca="false">F840</f>
        <v>165.19</v>
      </c>
      <c r="F840" s="922" t="n">
        <v>165.19</v>
      </c>
      <c r="G840" s="922" t="n">
        <v>165.19</v>
      </c>
    </row>
    <row r="841" customFormat="false" ht="30" hidden="false" customHeight="false" outlineLevel="0" collapsed="false">
      <c r="A841" s="398" t="n">
        <v>878</v>
      </c>
      <c r="B841" s="399" t="s">
        <v>2145</v>
      </c>
      <c r="C841" s="919" t="s">
        <v>1324</v>
      </c>
      <c r="D841" s="920" t="n">
        <f aca="false">F841</f>
        <v>205.37</v>
      </c>
      <c r="F841" s="922" t="n">
        <v>205.37</v>
      </c>
      <c r="G841" s="922" t="n">
        <v>205.37</v>
      </c>
    </row>
    <row r="842" customFormat="false" ht="30" hidden="false" customHeight="false" outlineLevel="0" collapsed="false">
      <c r="A842" s="398" t="n">
        <v>879</v>
      </c>
      <c r="B842" s="399" t="s">
        <v>2146</v>
      </c>
      <c r="C842" s="919" t="s">
        <v>1324</v>
      </c>
      <c r="D842" s="920" t="n">
        <f aca="false">F842</f>
        <v>242.06</v>
      </c>
      <c r="F842" s="922" t="n">
        <v>242.06</v>
      </c>
      <c r="G842" s="922" t="n">
        <v>242.06</v>
      </c>
    </row>
    <row r="843" customFormat="false" ht="30" hidden="false" customHeight="false" outlineLevel="0" collapsed="false">
      <c r="A843" s="398" t="n">
        <v>880</v>
      </c>
      <c r="B843" s="399" t="s">
        <v>2147</v>
      </c>
      <c r="C843" s="919" t="s">
        <v>1324</v>
      </c>
      <c r="D843" s="920" t="n">
        <f aca="false">F843</f>
        <v>284.82</v>
      </c>
      <c r="F843" s="922" t="n">
        <v>284.82</v>
      </c>
      <c r="G843" s="922" t="n">
        <v>284.82</v>
      </c>
    </row>
    <row r="844" customFormat="false" ht="30" hidden="false" customHeight="false" outlineLevel="0" collapsed="false">
      <c r="A844" s="398" t="n">
        <v>873</v>
      </c>
      <c r="B844" s="399" t="s">
        <v>2148</v>
      </c>
      <c r="C844" s="919" t="s">
        <v>1324</v>
      </c>
      <c r="D844" s="920" t="n">
        <f aca="false">F844</f>
        <v>86.6</v>
      </c>
      <c r="F844" s="922" t="n">
        <v>86.6</v>
      </c>
      <c r="G844" s="922" t="n">
        <v>86.6</v>
      </c>
    </row>
    <row r="845" customFormat="false" ht="30" hidden="false" customHeight="false" outlineLevel="0" collapsed="false">
      <c r="A845" s="398" t="n">
        <v>881</v>
      </c>
      <c r="B845" s="399" t="s">
        <v>2149</v>
      </c>
      <c r="C845" s="919" t="s">
        <v>1324</v>
      </c>
      <c r="D845" s="920" t="n">
        <f aca="false">F845</f>
        <v>389.3</v>
      </c>
      <c r="F845" s="922" t="n">
        <v>389.3</v>
      </c>
      <c r="G845" s="922" t="n">
        <v>389.3</v>
      </c>
    </row>
    <row r="846" customFormat="false" ht="30" hidden="false" customHeight="false" outlineLevel="0" collapsed="false">
      <c r="A846" s="398" t="n">
        <v>874</v>
      </c>
      <c r="B846" s="399" t="s">
        <v>2150</v>
      </c>
      <c r="C846" s="919" t="s">
        <v>1324</v>
      </c>
      <c r="D846" s="920" t="n">
        <f aca="false">F846</f>
        <v>102.77</v>
      </c>
      <c r="F846" s="922" t="n">
        <v>102.77</v>
      </c>
      <c r="G846" s="922" t="n">
        <v>102.77</v>
      </c>
    </row>
    <row r="847" customFormat="false" ht="30" hidden="false" customHeight="false" outlineLevel="0" collapsed="false">
      <c r="A847" s="398" t="n">
        <v>875</v>
      </c>
      <c r="B847" s="399" t="s">
        <v>2151</v>
      </c>
      <c r="C847" s="919" t="s">
        <v>1324</v>
      </c>
      <c r="D847" s="920" t="n">
        <f aca="false">F847</f>
        <v>122.62</v>
      </c>
      <c r="F847" s="922" t="n">
        <v>122.62</v>
      </c>
      <c r="G847" s="922" t="n">
        <v>122.62</v>
      </c>
    </row>
    <row r="848" customFormat="false" ht="15" hidden="false" customHeight="false" outlineLevel="0" collapsed="false">
      <c r="A848" s="398" t="n">
        <v>983</v>
      </c>
      <c r="B848" s="399" t="s">
        <v>2152</v>
      </c>
      <c r="C848" s="919" t="s">
        <v>1324</v>
      </c>
      <c r="D848" s="920" t="n">
        <f aca="false">F848</f>
        <v>0.76</v>
      </c>
      <c r="F848" s="922" t="n">
        <v>0.76</v>
      </c>
      <c r="G848" s="922" t="n">
        <v>0.76</v>
      </c>
    </row>
    <row r="849" customFormat="false" ht="15" hidden="false" customHeight="false" outlineLevel="0" collapsed="false">
      <c r="A849" s="398" t="n">
        <v>985</v>
      </c>
      <c r="B849" s="399" t="s">
        <v>2153</v>
      </c>
      <c r="C849" s="919" t="s">
        <v>1324</v>
      </c>
      <c r="D849" s="920" t="n">
        <f aca="false">F849</f>
        <v>5.76</v>
      </c>
      <c r="F849" s="922" t="n">
        <v>5.76</v>
      </c>
      <c r="G849" s="922" t="n">
        <v>5.76</v>
      </c>
    </row>
    <row r="850" customFormat="false" ht="15" hidden="false" customHeight="false" outlineLevel="0" collapsed="false">
      <c r="A850" s="398" t="n">
        <v>990</v>
      </c>
      <c r="B850" s="399" t="s">
        <v>2154</v>
      </c>
      <c r="C850" s="919" t="s">
        <v>1324</v>
      </c>
      <c r="D850" s="920" t="n">
        <f aca="false">F850</f>
        <v>78.83</v>
      </c>
      <c r="F850" s="922" t="n">
        <v>78.83</v>
      </c>
      <c r="G850" s="922" t="n">
        <v>78.83</v>
      </c>
    </row>
    <row r="851" customFormat="false" ht="15" hidden="false" customHeight="false" outlineLevel="0" collapsed="false">
      <c r="A851" s="398" t="n">
        <v>39241</v>
      </c>
      <c r="B851" s="399" t="s">
        <v>2155</v>
      </c>
      <c r="C851" s="919" t="s">
        <v>1324</v>
      </c>
      <c r="D851" s="920" t="n">
        <f aca="false">F851</f>
        <v>9.01</v>
      </c>
      <c r="F851" s="922" t="n">
        <v>9.01</v>
      </c>
      <c r="G851" s="922" t="n">
        <v>9.01</v>
      </c>
    </row>
    <row r="852" customFormat="false" ht="15" hidden="false" customHeight="false" outlineLevel="0" collapsed="false">
      <c r="A852" s="398" t="n">
        <v>1005</v>
      </c>
      <c r="B852" s="399" t="s">
        <v>2156</v>
      </c>
      <c r="C852" s="919" t="s">
        <v>1324</v>
      </c>
      <c r="D852" s="920" t="n">
        <f aca="false">F852</f>
        <v>96.75</v>
      </c>
      <c r="F852" s="922" t="n">
        <v>96.75</v>
      </c>
      <c r="G852" s="922" t="n">
        <v>96.75</v>
      </c>
    </row>
    <row r="853" customFormat="false" ht="15" hidden="false" customHeight="false" outlineLevel="0" collapsed="false">
      <c r="A853" s="398" t="n">
        <v>984</v>
      </c>
      <c r="B853" s="399" t="s">
        <v>2157</v>
      </c>
      <c r="C853" s="919" t="s">
        <v>1324</v>
      </c>
      <c r="D853" s="920" t="n">
        <f aca="false">F853</f>
        <v>1.99</v>
      </c>
      <c r="F853" s="922" t="n">
        <v>1.99</v>
      </c>
      <c r="G853" s="922" t="n">
        <v>1.99</v>
      </c>
    </row>
    <row r="854" customFormat="false" ht="15" hidden="false" customHeight="false" outlineLevel="0" collapsed="false">
      <c r="A854" s="398" t="n">
        <v>991</v>
      </c>
      <c r="B854" s="399" t="s">
        <v>2158</v>
      </c>
      <c r="C854" s="919" t="s">
        <v>1324</v>
      </c>
      <c r="D854" s="920" t="n">
        <f aca="false">F854</f>
        <v>127.84</v>
      </c>
      <c r="F854" s="922" t="n">
        <v>127.84</v>
      </c>
      <c r="G854" s="922" t="n">
        <v>127.84</v>
      </c>
    </row>
    <row r="855" customFormat="false" ht="15" hidden="false" customHeight="false" outlineLevel="0" collapsed="false">
      <c r="A855" s="398" t="n">
        <v>986</v>
      </c>
      <c r="B855" s="399" t="s">
        <v>2159</v>
      </c>
      <c r="C855" s="919" t="s">
        <v>1324</v>
      </c>
      <c r="D855" s="920" t="n">
        <f aca="false">F855</f>
        <v>13.77</v>
      </c>
      <c r="F855" s="922" t="n">
        <v>13.77</v>
      </c>
      <c r="G855" s="922" t="n">
        <v>13.77</v>
      </c>
    </row>
    <row r="856" customFormat="false" ht="15" hidden="false" customHeight="false" outlineLevel="0" collapsed="false">
      <c r="A856" s="398" t="n">
        <v>1024</v>
      </c>
      <c r="B856" s="399" t="s">
        <v>2160</v>
      </c>
      <c r="C856" s="919" t="s">
        <v>1324</v>
      </c>
      <c r="D856" s="920" t="n">
        <f aca="false">F856</f>
        <v>158.23</v>
      </c>
      <c r="F856" s="922" t="n">
        <v>158.23</v>
      </c>
      <c r="G856" s="922" t="n">
        <v>158.23</v>
      </c>
    </row>
    <row r="857" customFormat="false" ht="15" hidden="false" customHeight="false" outlineLevel="0" collapsed="false">
      <c r="A857" s="398" t="n">
        <v>987</v>
      </c>
      <c r="B857" s="399" t="s">
        <v>2161</v>
      </c>
      <c r="C857" s="919" t="s">
        <v>1324</v>
      </c>
      <c r="D857" s="920" t="n">
        <f aca="false">F857</f>
        <v>18.71</v>
      </c>
      <c r="F857" s="922" t="n">
        <v>18.71</v>
      </c>
      <c r="G857" s="922" t="n">
        <v>18.71</v>
      </c>
    </row>
    <row r="858" customFormat="false" ht="15" hidden="false" customHeight="false" outlineLevel="0" collapsed="false">
      <c r="A858" s="398" t="n">
        <v>1003</v>
      </c>
      <c r="B858" s="399" t="s">
        <v>2162</v>
      </c>
      <c r="C858" s="919" t="s">
        <v>1324</v>
      </c>
      <c r="D858" s="920" t="n">
        <f aca="false">F858</f>
        <v>2.91</v>
      </c>
      <c r="F858" s="922" t="n">
        <v>2.91</v>
      </c>
      <c r="G858" s="922" t="n">
        <v>2.91</v>
      </c>
    </row>
    <row r="859" customFormat="false" ht="15" hidden="false" customHeight="false" outlineLevel="0" collapsed="false">
      <c r="A859" s="398" t="n">
        <v>992</v>
      </c>
      <c r="B859" s="399" t="s">
        <v>2163</v>
      </c>
      <c r="C859" s="919" t="s">
        <v>1324</v>
      </c>
      <c r="D859" s="920" t="n">
        <f aca="false">F859</f>
        <v>204.72</v>
      </c>
      <c r="F859" s="922" t="n">
        <v>204.72</v>
      </c>
      <c r="G859" s="922" t="n">
        <v>204.72</v>
      </c>
    </row>
    <row r="860" customFormat="false" ht="15" hidden="false" customHeight="false" outlineLevel="0" collapsed="false">
      <c r="A860" s="398" t="n">
        <v>1007</v>
      </c>
      <c r="B860" s="399" t="s">
        <v>2164</v>
      </c>
      <c r="C860" s="919" t="s">
        <v>1324</v>
      </c>
      <c r="D860" s="920" t="n">
        <f aca="false">F860</f>
        <v>26.55</v>
      </c>
      <c r="F860" s="922" t="n">
        <v>26.55</v>
      </c>
      <c r="G860" s="922" t="n">
        <v>26.55</v>
      </c>
    </row>
    <row r="861" customFormat="false" ht="15" hidden="false" customHeight="false" outlineLevel="0" collapsed="false">
      <c r="A861" s="398" t="n">
        <v>39242</v>
      </c>
      <c r="B861" s="399" t="s">
        <v>2165</v>
      </c>
      <c r="C861" s="919" t="s">
        <v>1324</v>
      </c>
      <c r="D861" s="920" t="n">
        <f aca="false">F861</f>
        <v>253.65</v>
      </c>
      <c r="F861" s="922" t="n">
        <v>253.65</v>
      </c>
      <c r="G861" s="922" t="n">
        <v>253.65</v>
      </c>
    </row>
    <row r="862" customFormat="false" ht="15" hidden="false" customHeight="false" outlineLevel="0" collapsed="false">
      <c r="A862" s="398" t="n">
        <v>1008</v>
      </c>
      <c r="B862" s="399" t="s">
        <v>2166</v>
      </c>
      <c r="C862" s="919" t="s">
        <v>1324</v>
      </c>
      <c r="D862" s="920" t="n">
        <f aca="false">F862</f>
        <v>3.3</v>
      </c>
      <c r="F862" s="922" t="n">
        <v>3.3</v>
      </c>
      <c r="G862" s="922" t="n">
        <v>3.3</v>
      </c>
    </row>
    <row r="863" customFormat="false" ht="15" hidden="false" customHeight="false" outlineLevel="0" collapsed="false">
      <c r="A863" s="398" t="n">
        <v>988</v>
      </c>
      <c r="B863" s="399" t="s">
        <v>2167</v>
      </c>
      <c r="C863" s="919" t="s">
        <v>1324</v>
      </c>
      <c r="D863" s="920" t="n">
        <f aca="false">F863</f>
        <v>36.67</v>
      </c>
      <c r="F863" s="922" t="n">
        <v>36.67</v>
      </c>
      <c r="G863" s="922" t="n">
        <v>36.67</v>
      </c>
    </row>
    <row r="864" customFormat="false" ht="15" hidden="false" customHeight="false" outlineLevel="0" collapsed="false">
      <c r="A864" s="398" t="n">
        <v>989</v>
      </c>
      <c r="B864" s="399" t="s">
        <v>2168</v>
      </c>
      <c r="C864" s="919" t="s">
        <v>1324</v>
      </c>
      <c r="D864" s="920" t="n">
        <f aca="false">F864</f>
        <v>49.67</v>
      </c>
      <c r="F864" s="922" t="n">
        <v>49.67</v>
      </c>
      <c r="G864" s="922" t="n">
        <v>49.67</v>
      </c>
    </row>
    <row r="865" customFormat="false" ht="15" hidden="false" customHeight="false" outlineLevel="0" collapsed="false">
      <c r="A865" s="398" t="n">
        <v>39598</v>
      </c>
      <c r="B865" s="399" t="s">
        <v>2169</v>
      </c>
      <c r="C865" s="919" t="s">
        <v>1324</v>
      </c>
      <c r="D865" s="920" t="n">
        <f aca="false">F865</f>
        <v>1.04</v>
      </c>
      <c r="F865" s="922" t="n">
        <v>1.04</v>
      </c>
      <c r="G865" s="922" t="n">
        <v>1.04</v>
      </c>
    </row>
    <row r="866" customFormat="false" ht="15" hidden="false" customHeight="false" outlineLevel="0" collapsed="false">
      <c r="A866" s="398" t="n">
        <v>39599</v>
      </c>
      <c r="B866" s="399" t="s">
        <v>2170</v>
      </c>
      <c r="C866" s="919" t="s">
        <v>1324</v>
      </c>
      <c r="D866" s="920" t="n">
        <f aca="false">F866</f>
        <v>1.58</v>
      </c>
      <c r="F866" s="922" t="n">
        <v>1.58</v>
      </c>
      <c r="G866" s="922" t="n">
        <v>1.58</v>
      </c>
    </row>
    <row r="867" customFormat="false" ht="15" hidden="false" customHeight="false" outlineLevel="0" collapsed="false">
      <c r="A867" s="398" t="n">
        <v>34602</v>
      </c>
      <c r="B867" s="399" t="s">
        <v>2171</v>
      </c>
      <c r="C867" s="919" t="s">
        <v>1324</v>
      </c>
      <c r="D867" s="920" t="n">
        <f aca="false">F867</f>
        <v>1.23</v>
      </c>
      <c r="F867" s="922" t="n">
        <v>1.23</v>
      </c>
      <c r="G867" s="922" t="n">
        <v>1.23</v>
      </c>
    </row>
    <row r="868" customFormat="false" ht="15" hidden="false" customHeight="false" outlineLevel="0" collapsed="false">
      <c r="A868" s="398" t="n">
        <v>34603</v>
      </c>
      <c r="B868" s="399" t="s">
        <v>2172</v>
      </c>
      <c r="C868" s="919" t="s">
        <v>1324</v>
      </c>
      <c r="D868" s="920" t="n">
        <f aca="false">F868</f>
        <v>5.93</v>
      </c>
      <c r="F868" s="922" t="n">
        <v>5.93</v>
      </c>
      <c r="G868" s="922" t="n">
        <v>5.93</v>
      </c>
    </row>
    <row r="869" customFormat="false" ht="15" hidden="false" customHeight="false" outlineLevel="0" collapsed="false">
      <c r="A869" s="398" t="n">
        <v>34607</v>
      </c>
      <c r="B869" s="399" t="s">
        <v>2173</v>
      </c>
      <c r="C869" s="919" t="s">
        <v>1324</v>
      </c>
      <c r="D869" s="920" t="n">
        <f aca="false">F869</f>
        <v>2.64</v>
      </c>
      <c r="F869" s="922" t="n">
        <v>2.64</v>
      </c>
      <c r="G869" s="922" t="n">
        <v>2.64</v>
      </c>
    </row>
    <row r="870" customFormat="false" ht="15" hidden="false" customHeight="false" outlineLevel="0" collapsed="false">
      <c r="A870" s="398" t="n">
        <v>34609</v>
      </c>
      <c r="B870" s="399" t="s">
        <v>2174</v>
      </c>
      <c r="C870" s="919" t="s">
        <v>1324</v>
      </c>
      <c r="D870" s="920" t="n">
        <f aca="false">F870</f>
        <v>3.96</v>
      </c>
      <c r="F870" s="922" t="n">
        <v>3.96</v>
      </c>
      <c r="G870" s="922" t="n">
        <v>3.96</v>
      </c>
    </row>
    <row r="871" customFormat="false" ht="15" hidden="false" customHeight="false" outlineLevel="0" collapsed="false">
      <c r="A871" s="398" t="n">
        <v>34618</v>
      </c>
      <c r="B871" s="399" t="s">
        <v>2175</v>
      </c>
      <c r="C871" s="919" t="s">
        <v>1324</v>
      </c>
      <c r="D871" s="920" t="n">
        <f aca="false">F871</f>
        <v>1.63</v>
      </c>
      <c r="F871" s="922" t="n">
        <v>1.63</v>
      </c>
      <c r="G871" s="922" t="n">
        <v>1.63</v>
      </c>
    </row>
    <row r="872" customFormat="false" ht="15" hidden="false" customHeight="false" outlineLevel="0" collapsed="false">
      <c r="A872" s="398" t="n">
        <v>34620</v>
      </c>
      <c r="B872" s="399" t="s">
        <v>2176</v>
      </c>
      <c r="C872" s="919" t="s">
        <v>1324</v>
      </c>
      <c r="D872" s="920" t="n">
        <f aca="false">F872</f>
        <v>8.18</v>
      </c>
      <c r="F872" s="922" t="n">
        <v>8.18</v>
      </c>
      <c r="G872" s="922" t="n">
        <v>8.18</v>
      </c>
    </row>
    <row r="873" customFormat="false" ht="15" hidden="false" customHeight="false" outlineLevel="0" collapsed="false">
      <c r="A873" s="398" t="n">
        <v>34621</v>
      </c>
      <c r="B873" s="399" t="s">
        <v>2177</v>
      </c>
      <c r="C873" s="919" t="s">
        <v>1324</v>
      </c>
      <c r="D873" s="920" t="n">
        <f aca="false">F873</f>
        <v>3.79</v>
      </c>
      <c r="F873" s="922" t="n">
        <v>3.79</v>
      </c>
      <c r="G873" s="922" t="n">
        <v>3.79</v>
      </c>
    </row>
    <row r="874" customFormat="false" ht="15" hidden="false" customHeight="false" outlineLevel="0" collapsed="false">
      <c r="A874" s="398" t="n">
        <v>34622</v>
      </c>
      <c r="B874" s="399" t="s">
        <v>2178</v>
      </c>
      <c r="C874" s="919" t="s">
        <v>1324</v>
      </c>
      <c r="D874" s="920" t="n">
        <f aca="false">F874</f>
        <v>5.37</v>
      </c>
      <c r="F874" s="922" t="n">
        <v>5.37</v>
      </c>
      <c r="G874" s="922" t="n">
        <v>5.37</v>
      </c>
    </row>
    <row r="875" customFormat="false" ht="15" hidden="false" customHeight="false" outlineLevel="0" collapsed="false">
      <c r="A875" s="398" t="n">
        <v>34624</v>
      </c>
      <c r="B875" s="399" t="s">
        <v>2179</v>
      </c>
      <c r="C875" s="919" t="s">
        <v>1324</v>
      </c>
      <c r="D875" s="920" t="n">
        <f aca="false">F875</f>
        <v>2.08</v>
      </c>
      <c r="F875" s="922" t="n">
        <v>2.08</v>
      </c>
      <c r="G875" s="922" t="n">
        <v>2.08</v>
      </c>
    </row>
    <row r="876" customFormat="false" ht="15" hidden="false" customHeight="false" outlineLevel="0" collapsed="false">
      <c r="A876" s="398" t="n">
        <v>34626</v>
      </c>
      <c r="B876" s="399" t="s">
        <v>2180</v>
      </c>
      <c r="C876" s="919" t="s">
        <v>1324</v>
      </c>
      <c r="D876" s="920" t="n">
        <f aca="false">F876</f>
        <v>11.24</v>
      </c>
      <c r="F876" s="922" t="n">
        <v>11.24</v>
      </c>
      <c r="G876" s="922" t="n">
        <v>11.24</v>
      </c>
    </row>
    <row r="877" customFormat="false" ht="15" hidden="false" customHeight="false" outlineLevel="0" collapsed="false">
      <c r="A877" s="398" t="n">
        <v>34627</v>
      </c>
      <c r="B877" s="399" t="s">
        <v>2181</v>
      </c>
      <c r="C877" s="919" t="s">
        <v>1324</v>
      </c>
      <c r="D877" s="920" t="n">
        <f aca="false">F877</f>
        <v>4.84</v>
      </c>
      <c r="F877" s="922" t="n">
        <v>4.84</v>
      </c>
      <c r="G877" s="922" t="n">
        <v>4.84</v>
      </c>
    </row>
    <row r="878" customFormat="false" ht="15" hidden="false" customHeight="false" outlineLevel="0" collapsed="false">
      <c r="A878" s="398" t="n">
        <v>34629</v>
      </c>
      <c r="B878" s="399" t="s">
        <v>2182</v>
      </c>
      <c r="C878" s="919" t="s">
        <v>1324</v>
      </c>
      <c r="D878" s="920" t="n">
        <f aca="false">F878</f>
        <v>7.09</v>
      </c>
      <c r="F878" s="922" t="n">
        <v>7.09</v>
      </c>
      <c r="G878" s="922" t="n">
        <v>7.09</v>
      </c>
    </row>
    <row r="879" customFormat="false" ht="30" hidden="false" customHeight="false" outlineLevel="0" collapsed="false">
      <c r="A879" s="398" t="n">
        <v>39257</v>
      </c>
      <c r="B879" s="399" t="s">
        <v>2183</v>
      </c>
      <c r="C879" s="919" t="s">
        <v>1324</v>
      </c>
      <c r="D879" s="920" t="n">
        <f aca="false">F879</f>
        <v>3.47</v>
      </c>
      <c r="F879" s="922" t="n">
        <v>3.47</v>
      </c>
      <c r="G879" s="922" t="n">
        <v>3.47</v>
      </c>
    </row>
    <row r="880" customFormat="false" ht="30" hidden="false" customHeight="false" outlineLevel="0" collapsed="false">
      <c r="A880" s="398" t="n">
        <v>39261</v>
      </c>
      <c r="B880" s="399" t="s">
        <v>2184</v>
      </c>
      <c r="C880" s="919" t="s">
        <v>1324</v>
      </c>
      <c r="D880" s="920" t="n">
        <f aca="false">F880</f>
        <v>18.48</v>
      </c>
      <c r="F880" s="922" t="n">
        <v>18.48</v>
      </c>
      <c r="G880" s="922" t="n">
        <v>18.48</v>
      </c>
    </row>
    <row r="881" customFormat="false" ht="30" hidden="false" customHeight="false" outlineLevel="0" collapsed="false">
      <c r="A881" s="398" t="n">
        <v>39268</v>
      </c>
      <c r="B881" s="399" t="s">
        <v>2185</v>
      </c>
      <c r="C881" s="919" t="s">
        <v>1324</v>
      </c>
      <c r="D881" s="920" t="n">
        <f aca="false">F881</f>
        <v>213.2</v>
      </c>
      <c r="F881" s="922" t="n">
        <v>213.2</v>
      </c>
      <c r="G881" s="922" t="n">
        <v>213.2</v>
      </c>
    </row>
    <row r="882" customFormat="false" ht="30" hidden="false" customHeight="false" outlineLevel="0" collapsed="false">
      <c r="A882" s="398" t="n">
        <v>39262</v>
      </c>
      <c r="B882" s="399" t="s">
        <v>2186</v>
      </c>
      <c r="C882" s="919" t="s">
        <v>1324</v>
      </c>
      <c r="D882" s="920" t="n">
        <f aca="false">F882</f>
        <v>28.89</v>
      </c>
      <c r="F882" s="922" t="n">
        <v>28.89</v>
      </c>
      <c r="G882" s="922" t="n">
        <v>28.89</v>
      </c>
    </row>
    <row r="883" customFormat="false" ht="30" hidden="false" customHeight="false" outlineLevel="0" collapsed="false">
      <c r="A883" s="398" t="n">
        <v>39258</v>
      </c>
      <c r="B883" s="399" t="s">
        <v>2187</v>
      </c>
      <c r="C883" s="919" t="s">
        <v>1324</v>
      </c>
      <c r="D883" s="920" t="n">
        <f aca="false">F883</f>
        <v>5.14</v>
      </c>
      <c r="F883" s="922" t="n">
        <v>5.14</v>
      </c>
      <c r="G883" s="922" t="n">
        <v>5.14</v>
      </c>
    </row>
    <row r="884" customFormat="false" ht="30" hidden="false" customHeight="false" outlineLevel="0" collapsed="false">
      <c r="A884" s="398" t="n">
        <v>39263</v>
      </c>
      <c r="B884" s="399" t="s">
        <v>2188</v>
      </c>
      <c r="C884" s="919" t="s">
        <v>1324</v>
      </c>
      <c r="D884" s="920" t="n">
        <f aca="false">F884</f>
        <v>44.7</v>
      </c>
      <c r="F884" s="922" t="n">
        <v>44.7</v>
      </c>
      <c r="G884" s="922" t="n">
        <v>44.7</v>
      </c>
    </row>
    <row r="885" customFormat="false" ht="30" hidden="false" customHeight="false" outlineLevel="0" collapsed="false">
      <c r="A885" s="398" t="n">
        <v>39264</v>
      </c>
      <c r="B885" s="399" t="s">
        <v>2189</v>
      </c>
      <c r="C885" s="919" t="s">
        <v>1324</v>
      </c>
      <c r="D885" s="920" t="n">
        <f aca="false">F885</f>
        <v>60.53</v>
      </c>
      <c r="F885" s="922" t="n">
        <v>60.53</v>
      </c>
      <c r="G885" s="922" t="n">
        <v>60.53</v>
      </c>
    </row>
    <row r="886" customFormat="false" ht="30" hidden="false" customHeight="false" outlineLevel="0" collapsed="false">
      <c r="A886" s="398" t="n">
        <v>39259</v>
      </c>
      <c r="B886" s="399" t="s">
        <v>2190</v>
      </c>
      <c r="C886" s="919" t="s">
        <v>1324</v>
      </c>
      <c r="D886" s="920" t="n">
        <f aca="false">F886</f>
        <v>7.83</v>
      </c>
      <c r="F886" s="922" t="n">
        <v>7.83</v>
      </c>
      <c r="G886" s="922" t="n">
        <v>7.83</v>
      </c>
    </row>
    <row r="887" customFormat="false" ht="30" hidden="false" customHeight="false" outlineLevel="0" collapsed="false">
      <c r="A887" s="398" t="n">
        <v>39265</v>
      </c>
      <c r="B887" s="399" t="s">
        <v>2191</v>
      </c>
      <c r="C887" s="919" t="s">
        <v>1324</v>
      </c>
      <c r="D887" s="920" t="n">
        <f aca="false">F887</f>
        <v>89.17</v>
      </c>
      <c r="F887" s="922" t="n">
        <v>89.17</v>
      </c>
      <c r="G887" s="922" t="n">
        <v>89.17</v>
      </c>
    </row>
    <row r="888" customFormat="false" ht="30" hidden="false" customHeight="false" outlineLevel="0" collapsed="false">
      <c r="A888" s="398" t="n">
        <v>39260</v>
      </c>
      <c r="B888" s="399" t="s">
        <v>2192</v>
      </c>
      <c r="C888" s="919" t="s">
        <v>1324</v>
      </c>
      <c r="D888" s="920" t="n">
        <f aca="false">F888</f>
        <v>11.14</v>
      </c>
      <c r="F888" s="922" t="n">
        <v>11.14</v>
      </c>
      <c r="G888" s="922" t="n">
        <v>11.14</v>
      </c>
    </row>
    <row r="889" customFormat="false" ht="30" hidden="false" customHeight="false" outlineLevel="0" collapsed="false">
      <c r="A889" s="398" t="n">
        <v>39266</v>
      </c>
      <c r="B889" s="399" t="s">
        <v>2193</v>
      </c>
      <c r="C889" s="919" t="s">
        <v>1324</v>
      </c>
      <c r="D889" s="920" t="n">
        <f aca="false">F889</f>
        <v>125.12</v>
      </c>
      <c r="F889" s="922" t="n">
        <v>125.12</v>
      </c>
      <c r="G889" s="922" t="n">
        <v>125.12</v>
      </c>
    </row>
    <row r="890" customFormat="false" ht="30" hidden="false" customHeight="false" outlineLevel="0" collapsed="false">
      <c r="A890" s="398" t="n">
        <v>39267</v>
      </c>
      <c r="B890" s="399" t="s">
        <v>2194</v>
      </c>
      <c r="C890" s="919" t="s">
        <v>1324</v>
      </c>
      <c r="D890" s="920" t="n">
        <f aca="false">F890</f>
        <v>164.01</v>
      </c>
      <c r="F890" s="922" t="n">
        <v>164.01</v>
      </c>
      <c r="G890" s="922" t="n">
        <v>164.01</v>
      </c>
    </row>
    <row r="891" customFormat="false" ht="15" hidden="false" customHeight="false" outlineLevel="0" collapsed="false">
      <c r="A891" s="398" t="n">
        <v>11901</v>
      </c>
      <c r="B891" s="399" t="s">
        <v>2195</v>
      </c>
      <c r="C891" s="919" t="s">
        <v>1324</v>
      </c>
      <c r="D891" s="920" t="n">
        <f aca="false">F891</f>
        <v>0.61</v>
      </c>
      <c r="F891" s="922" t="n">
        <v>0.61</v>
      </c>
      <c r="G891" s="922" t="n">
        <v>0.61</v>
      </c>
    </row>
    <row r="892" customFormat="false" ht="15" hidden="false" customHeight="false" outlineLevel="0" collapsed="false">
      <c r="A892" s="398" t="n">
        <v>11902</v>
      </c>
      <c r="B892" s="399" t="s">
        <v>2196</v>
      </c>
      <c r="C892" s="919" t="s">
        <v>1324</v>
      </c>
      <c r="D892" s="920" t="n">
        <f aca="false">F892</f>
        <v>1.06</v>
      </c>
      <c r="F892" s="922" t="n">
        <v>1.06</v>
      </c>
      <c r="G892" s="922" t="n">
        <v>1.06</v>
      </c>
    </row>
    <row r="893" customFormat="false" ht="15" hidden="false" customHeight="false" outlineLevel="0" collapsed="false">
      <c r="A893" s="398" t="n">
        <v>11903</v>
      </c>
      <c r="B893" s="399" t="s">
        <v>2197</v>
      </c>
      <c r="C893" s="919" t="s">
        <v>1324</v>
      </c>
      <c r="D893" s="920" t="n">
        <f aca="false">F893</f>
        <v>1.64</v>
      </c>
      <c r="F893" s="922" t="n">
        <v>1.64</v>
      </c>
      <c r="G893" s="922" t="n">
        <v>1.64</v>
      </c>
    </row>
    <row r="894" customFormat="false" ht="15" hidden="false" customHeight="false" outlineLevel="0" collapsed="false">
      <c r="A894" s="398" t="n">
        <v>11904</v>
      </c>
      <c r="B894" s="399" t="s">
        <v>2198</v>
      </c>
      <c r="C894" s="919" t="s">
        <v>1324</v>
      </c>
      <c r="D894" s="920" t="n">
        <f aca="false">F894</f>
        <v>2.09</v>
      </c>
      <c r="F894" s="922" t="n">
        <v>2.09</v>
      </c>
      <c r="G894" s="922" t="n">
        <v>2.09</v>
      </c>
    </row>
    <row r="895" customFormat="false" ht="15" hidden="false" customHeight="false" outlineLevel="0" collapsed="false">
      <c r="A895" s="398" t="n">
        <v>11905</v>
      </c>
      <c r="B895" s="399" t="s">
        <v>2199</v>
      </c>
      <c r="C895" s="919" t="s">
        <v>1324</v>
      </c>
      <c r="D895" s="920" t="n">
        <f aca="false">F895</f>
        <v>2.81</v>
      </c>
      <c r="F895" s="922" t="n">
        <v>2.81</v>
      </c>
      <c r="G895" s="922" t="n">
        <v>2.81</v>
      </c>
    </row>
    <row r="896" customFormat="false" ht="15" hidden="false" customHeight="false" outlineLevel="0" collapsed="false">
      <c r="A896" s="398" t="n">
        <v>11906</v>
      </c>
      <c r="B896" s="399" t="s">
        <v>2200</v>
      </c>
      <c r="C896" s="919" t="s">
        <v>1324</v>
      </c>
      <c r="D896" s="920" t="n">
        <f aca="false">F896</f>
        <v>3.24</v>
      </c>
      <c r="F896" s="922" t="n">
        <v>3.24</v>
      </c>
      <c r="G896" s="922" t="n">
        <v>3.24</v>
      </c>
    </row>
    <row r="897" customFormat="false" ht="15" hidden="false" customHeight="false" outlineLevel="0" collapsed="false">
      <c r="A897" s="398" t="n">
        <v>11919</v>
      </c>
      <c r="B897" s="399" t="s">
        <v>2201</v>
      </c>
      <c r="C897" s="919" t="s">
        <v>1324</v>
      </c>
      <c r="D897" s="920" t="n">
        <f aca="false">F897</f>
        <v>6.35</v>
      </c>
      <c r="F897" s="922" t="n">
        <v>6.35</v>
      </c>
      <c r="G897" s="922" t="n">
        <v>6.35</v>
      </c>
    </row>
    <row r="898" customFormat="false" ht="15" hidden="false" customHeight="false" outlineLevel="0" collapsed="false">
      <c r="A898" s="398" t="n">
        <v>11920</v>
      </c>
      <c r="B898" s="399" t="s">
        <v>2202</v>
      </c>
      <c r="C898" s="919" t="s">
        <v>1324</v>
      </c>
      <c r="D898" s="920" t="n">
        <f aca="false">F898</f>
        <v>12.31</v>
      </c>
      <c r="F898" s="922" t="n">
        <v>12.31</v>
      </c>
      <c r="G898" s="922" t="n">
        <v>12.31</v>
      </c>
    </row>
    <row r="899" customFormat="false" ht="15" hidden="false" customHeight="false" outlineLevel="0" collapsed="false">
      <c r="A899" s="398" t="n">
        <v>11924</v>
      </c>
      <c r="B899" s="399" t="s">
        <v>2203</v>
      </c>
      <c r="C899" s="919" t="s">
        <v>1324</v>
      </c>
      <c r="D899" s="920" t="n">
        <f aca="false">F899</f>
        <v>119.71</v>
      </c>
      <c r="F899" s="922" t="n">
        <v>119.71</v>
      </c>
      <c r="G899" s="922" t="n">
        <v>119.71</v>
      </c>
    </row>
    <row r="900" customFormat="false" ht="15" hidden="false" customHeight="false" outlineLevel="0" collapsed="false">
      <c r="A900" s="398" t="n">
        <v>11921</v>
      </c>
      <c r="B900" s="399" t="s">
        <v>2204</v>
      </c>
      <c r="C900" s="919" t="s">
        <v>1324</v>
      </c>
      <c r="D900" s="920" t="n">
        <f aca="false">F900</f>
        <v>16.76</v>
      </c>
      <c r="F900" s="920" t="n">
        <v>16.76</v>
      </c>
      <c r="G900" s="920" t="n">
        <v>16.76</v>
      </c>
    </row>
    <row r="901" customFormat="false" ht="15" hidden="false" customHeight="false" outlineLevel="0" collapsed="false">
      <c r="A901" s="398" t="n">
        <v>11922</v>
      </c>
      <c r="B901" s="399" t="s">
        <v>2205</v>
      </c>
      <c r="C901" s="919" t="s">
        <v>1324</v>
      </c>
      <c r="D901" s="920" t="n">
        <f aca="false">F901</f>
        <v>29.75</v>
      </c>
      <c r="F901" s="920" t="n">
        <v>29.75</v>
      </c>
      <c r="G901" s="920" t="n">
        <v>29.75</v>
      </c>
    </row>
    <row r="902" customFormat="false" ht="15" hidden="false" customHeight="false" outlineLevel="0" collapsed="false">
      <c r="A902" s="398" t="n">
        <v>11923</v>
      </c>
      <c r="B902" s="399" t="s">
        <v>2206</v>
      </c>
      <c r="C902" s="919" t="s">
        <v>1324</v>
      </c>
      <c r="D902" s="920" t="n">
        <f aca="false">F902</f>
        <v>48.59</v>
      </c>
      <c r="F902" s="920" t="n">
        <v>48.59</v>
      </c>
      <c r="G902" s="920" t="n">
        <v>48.59</v>
      </c>
    </row>
    <row r="903" customFormat="false" ht="15" hidden="false" customHeight="false" outlineLevel="0" collapsed="false">
      <c r="A903" s="398" t="n">
        <v>11916</v>
      </c>
      <c r="B903" s="399" t="s">
        <v>2207</v>
      </c>
      <c r="C903" s="919" t="s">
        <v>1324</v>
      </c>
      <c r="D903" s="920" t="n">
        <f aca="false">F903</f>
        <v>8.24</v>
      </c>
      <c r="F903" s="920" t="n">
        <v>8.24</v>
      </c>
      <c r="G903" s="920" t="n">
        <v>8.24</v>
      </c>
    </row>
    <row r="904" customFormat="false" ht="15" hidden="false" customHeight="false" outlineLevel="0" collapsed="false">
      <c r="A904" s="398" t="n">
        <v>11914</v>
      </c>
      <c r="B904" s="399" t="s">
        <v>2208</v>
      </c>
      <c r="C904" s="919" t="s">
        <v>1324</v>
      </c>
      <c r="D904" s="920" t="n">
        <f aca="false">F904</f>
        <v>59.87</v>
      </c>
      <c r="F904" s="922" t="n">
        <v>59.87</v>
      </c>
      <c r="G904" s="922" t="n">
        <v>59.87</v>
      </c>
    </row>
    <row r="905" customFormat="false" ht="15" hidden="false" customHeight="false" outlineLevel="0" collapsed="false">
      <c r="A905" s="398" t="n">
        <v>11917</v>
      </c>
      <c r="B905" s="399" t="s">
        <v>2209</v>
      </c>
      <c r="C905" s="919" t="s">
        <v>1324</v>
      </c>
      <c r="D905" s="920" t="n">
        <f aca="false">F905</f>
        <v>14.35</v>
      </c>
      <c r="F905" s="922" t="n">
        <v>14.35</v>
      </c>
      <c r="G905" s="922" t="n">
        <v>14.35</v>
      </c>
    </row>
    <row r="906" customFormat="false" ht="15" hidden="false" customHeight="false" outlineLevel="0" collapsed="false">
      <c r="A906" s="398" t="n">
        <v>11918</v>
      </c>
      <c r="B906" s="399" t="s">
        <v>2210</v>
      </c>
      <c r="C906" s="919" t="s">
        <v>1324</v>
      </c>
      <c r="D906" s="920" t="n">
        <f aca="false">F906</f>
        <v>19.47</v>
      </c>
      <c r="F906" s="922" t="n">
        <v>19.47</v>
      </c>
      <c r="G906" s="922" t="n">
        <v>19.47</v>
      </c>
    </row>
    <row r="907" customFormat="false" ht="15" hidden="false" customHeight="false" outlineLevel="0" collapsed="false">
      <c r="A907" s="398" t="n">
        <v>37734</v>
      </c>
      <c r="B907" s="399" t="s">
        <v>2211</v>
      </c>
      <c r="C907" s="919" t="s">
        <v>1298</v>
      </c>
      <c r="D907" s="920" t="n">
        <f aca="false">F907</f>
        <v>40756.99</v>
      </c>
      <c r="F907" s="922" t="n">
        <v>40756.99</v>
      </c>
      <c r="G907" s="922" t="n">
        <v>40756.99</v>
      </c>
    </row>
    <row r="908" customFormat="false" ht="15" hidden="false" customHeight="false" outlineLevel="0" collapsed="false">
      <c r="A908" s="398" t="n">
        <v>42251</v>
      </c>
      <c r="B908" s="399" t="s">
        <v>2212</v>
      </c>
      <c r="C908" s="919" t="s">
        <v>1298</v>
      </c>
      <c r="D908" s="920" t="n">
        <f aca="false">F908</f>
        <v>46282.05</v>
      </c>
      <c r="F908" s="922" t="n">
        <v>46282.05</v>
      </c>
      <c r="G908" s="922" t="n">
        <v>46282.05</v>
      </c>
    </row>
    <row r="909" customFormat="false" ht="15" hidden="false" customHeight="false" outlineLevel="0" collapsed="false">
      <c r="A909" s="398" t="n">
        <v>37733</v>
      </c>
      <c r="B909" s="399" t="s">
        <v>2213</v>
      </c>
      <c r="C909" s="919" t="s">
        <v>1298</v>
      </c>
      <c r="D909" s="920" t="n">
        <f aca="false">F909</f>
        <v>30559.44</v>
      </c>
      <c r="F909" s="922" t="n">
        <v>30559.44</v>
      </c>
      <c r="G909" s="922" t="n">
        <v>30559.44</v>
      </c>
    </row>
    <row r="910" customFormat="false" ht="15" hidden="false" customHeight="false" outlineLevel="0" collapsed="false">
      <c r="A910" s="398" t="n">
        <v>37735</v>
      </c>
      <c r="B910" s="399" t="s">
        <v>2214</v>
      </c>
      <c r="C910" s="919" t="s">
        <v>1298</v>
      </c>
      <c r="D910" s="920" t="n">
        <f aca="false">F910</f>
        <v>36824.12</v>
      </c>
      <c r="F910" s="922" t="n">
        <v>36824.12</v>
      </c>
      <c r="G910" s="922" t="n">
        <v>36824.12</v>
      </c>
    </row>
    <row r="911" customFormat="false" ht="15" hidden="false" customHeight="false" outlineLevel="0" collapsed="false">
      <c r="A911" s="398" t="n">
        <v>41758</v>
      </c>
      <c r="B911" s="399" t="s">
        <v>2215</v>
      </c>
      <c r="C911" s="919" t="s">
        <v>1298</v>
      </c>
      <c r="D911" s="920" t="n">
        <f aca="false">F911</f>
        <v>141.85</v>
      </c>
      <c r="F911" s="922" t="n">
        <v>141.85</v>
      </c>
      <c r="G911" s="922" t="n">
        <v>141.85</v>
      </c>
    </row>
    <row r="912" customFormat="false" ht="30" hidden="false" customHeight="false" outlineLevel="0" collapsed="false">
      <c r="A912" s="398" t="n">
        <v>5090</v>
      </c>
      <c r="B912" s="399" t="s">
        <v>2216</v>
      </c>
      <c r="C912" s="919" t="s">
        <v>1298</v>
      </c>
      <c r="D912" s="920" t="n">
        <f aca="false">F912</f>
        <v>16.25</v>
      </c>
      <c r="F912" s="922" t="n">
        <v>16.25</v>
      </c>
      <c r="G912" s="922" t="n">
        <v>16.25</v>
      </c>
    </row>
    <row r="913" customFormat="false" ht="30" hidden="false" customHeight="false" outlineLevel="0" collapsed="false">
      <c r="A913" s="398" t="n">
        <v>5085</v>
      </c>
      <c r="B913" s="399" t="s">
        <v>2217</v>
      </c>
      <c r="C913" s="919" t="s">
        <v>1298</v>
      </c>
      <c r="D913" s="920" t="n">
        <f aca="false">F913</f>
        <v>18.12</v>
      </c>
      <c r="F913" s="922" t="n">
        <v>18.12</v>
      </c>
      <c r="G913" s="922" t="n">
        <v>18.12</v>
      </c>
    </row>
    <row r="914" customFormat="false" ht="15" hidden="false" customHeight="false" outlineLevel="0" collapsed="false">
      <c r="A914" s="398" t="n">
        <v>38374</v>
      </c>
      <c r="B914" s="399" t="s">
        <v>2218</v>
      </c>
      <c r="C914" s="919" t="s">
        <v>1298</v>
      </c>
      <c r="D914" s="920" t="n">
        <f aca="false">F914</f>
        <v>841.07</v>
      </c>
      <c r="F914" s="922" t="n">
        <v>841.07</v>
      </c>
      <c r="G914" s="922" t="n">
        <v>841.07</v>
      </c>
    </row>
    <row r="915" customFormat="false" ht="15" hidden="false" customHeight="false" outlineLevel="0" collapsed="false">
      <c r="A915" s="398" t="n">
        <v>20212</v>
      </c>
      <c r="B915" s="399" t="s">
        <v>2219</v>
      </c>
      <c r="C915" s="919" t="s">
        <v>1324</v>
      </c>
      <c r="D915" s="920" t="n">
        <f aca="false">F915</f>
        <v>8.66</v>
      </c>
      <c r="F915" s="922" t="n">
        <v>8.66</v>
      </c>
      <c r="G915" s="922" t="n">
        <v>8.66</v>
      </c>
    </row>
    <row r="916" customFormat="false" ht="15" hidden="false" customHeight="false" outlineLevel="0" collapsed="false">
      <c r="A916" s="398" t="n">
        <v>4430</v>
      </c>
      <c r="B916" s="399" t="s">
        <v>2220</v>
      </c>
      <c r="C916" s="919" t="s">
        <v>1324</v>
      </c>
      <c r="D916" s="920" t="n">
        <f aca="false">F916</f>
        <v>5.5</v>
      </c>
      <c r="F916" s="922" t="n">
        <v>5.5</v>
      </c>
      <c r="G916" s="922" t="n">
        <v>5.5</v>
      </c>
    </row>
    <row r="917" customFormat="false" ht="15" hidden="false" customHeight="false" outlineLevel="0" collapsed="false">
      <c r="A917" s="398" t="n">
        <v>4400</v>
      </c>
      <c r="B917" s="399" t="s">
        <v>2221</v>
      </c>
      <c r="C917" s="919" t="s">
        <v>1324</v>
      </c>
      <c r="D917" s="920" t="n">
        <f aca="false">F917</f>
        <v>6.94</v>
      </c>
      <c r="F917" s="922" t="n">
        <v>6.94</v>
      </c>
      <c r="G917" s="922" t="n">
        <v>6.94</v>
      </c>
    </row>
    <row r="918" customFormat="false" ht="15" hidden="false" customHeight="false" outlineLevel="0" collapsed="false">
      <c r="A918" s="398" t="n">
        <v>4500</v>
      </c>
      <c r="B918" s="399" t="s">
        <v>2222</v>
      </c>
      <c r="C918" s="919" t="s">
        <v>1324</v>
      </c>
      <c r="D918" s="920" t="n">
        <f aca="false">F918</f>
        <v>16.89</v>
      </c>
      <c r="F918" s="922" t="n">
        <v>16.89</v>
      </c>
      <c r="G918" s="922" t="n">
        <v>16.89</v>
      </c>
    </row>
    <row r="919" customFormat="false" ht="15" hidden="false" customHeight="false" outlineLevel="0" collapsed="false">
      <c r="A919" s="398" t="n">
        <v>4513</v>
      </c>
      <c r="B919" s="399" t="s">
        <v>2223</v>
      </c>
      <c r="C919" s="919" t="s">
        <v>1324</v>
      </c>
      <c r="D919" s="920" t="n">
        <f aca="false">F919</f>
        <v>4.53</v>
      </c>
      <c r="F919" s="922" t="n">
        <v>4.53</v>
      </c>
      <c r="G919" s="922" t="n">
        <v>4.53</v>
      </c>
    </row>
    <row r="920" customFormat="false" ht="15" hidden="false" customHeight="false" outlineLevel="0" collapsed="false">
      <c r="A920" s="398" t="n">
        <v>4496</v>
      </c>
      <c r="B920" s="399" t="s">
        <v>2224</v>
      </c>
      <c r="C920" s="919" t="s">
        <v>1324</v>
      </c>
      <c r="D920" s="920" t="n">
        <f aca="false">F920</f>
        <v>3.72</v>
      </c>
      <c r="F920" s="922" t="n">
        <v>3.72</v>
      </c>
      <c r="G920" s="922" t="n">
        <v>3.72</v>
      </c>
    </row>
    <row r="921" customFormat="false" ht="15" hidden="false" customHeight="false" outlineLevel="0" collapsed="false">
      <c r="A921" s="398" t="n">
        <v>11871</v>
      </c>
      <c r="B921" s="399" t="s">
        <v>2225</v>
      </c>
      <c r="C921" s="919" t="s">
        <v>1298</v>
      </c>
      <c r="D921" s="920" t="n">
        <f aca="false">F921</f>
        <v>264</v>
      </c>
      <c r="F921" s="920" t="n">
        <v>264</v>
      </c>
      <c r="G921" s="920" t="n">
        <v>264</v>
      </c>
    </row>
    <row r="922" customFormat="false" ht="15" hidden="false" customHeight="false" outlineLevel="0" collapsed="false">
      <c r="A922" s="398" t="n">
        <v>34636</v>
      </c>
      <c r="B922" s="399" t="s">
        <v>2226</v>
      </c>
      <c r="C922" s="919" t="s">
        <v>1298</v>
      </c>
      <c r="D922" s="920" t="n">
        <f aca="false">F922</f>
        <v>279.45</v>
      </c>
      <c r="F922" s="922" t="n">
        <v>279.45</v>
      </c>
      <c r="G922" s="922" t="n">
        <v>279.45</v>
      </c>
    </row>
    <row r="923" customFormat="false" ht="15" hidden="false" customHeight="false" outlineLevel="0" collapsed="false">
      <c r="A923" s="398" t="n">
        <v>34639</v>
      </c>
      <c r="B923" s="399" t="s">
        <v>2227</v>
      </c>
      <c r="C923" s="919" t="s">
        <v>1298</v>
      </c>
      <c r="D923" s="920" t="n">
        <f aca="false">F923</f>
        <v>567.56</v>
      </c>
      <c r="F923" s="922" t="n">
        <v>567.56</v>
      </c>
      <c r="G923" s="922" t="n">
        <v>567.56</v>
      </c>
    </row>
    <row r="924" customFormat="false" ht="15" hidden="false" customHeight="false" outlineLevel="0" collapsed="false">
      <c r="A924" s="398" t="n">
        <v>34640</v>
      </c>
      <c r="B924" s="399" t="s">
        <v>2228</v>
      </c>
      <c r="C924" s="919" t="s">
        <v>1298</v>
      </c>
      <c r="D924" s="920" t="n">
        <f aca="false">F924</f>
        <v>637.51</v>
      </c>
      <c r="F924" s="920" t="n">
        <v>637.51</v>
      </c>
      <c r="G924" s="920" t="n">
        <v>637.51</v>
      </c>
    </row>
    <row r="925" customFormat="false" ht="15" hidden="false" customHeight="false" outlineLevel="0" collapsed="false">
      <c r="A925" s="398" t="n">
        <v>34637</v>
      </c>
      <c r="B925" s="399" t="s">
        <v>2229</v>
      </c>
      <c r="C925" s="919" t="s">
        <v>1298</v>
      </c>
      <c r="D925" s="920" t="n">
        <f aca="false">F925</f>
        <v>160.44</v>
      </c>
      <c r="F925" s="922" t="n">
        <v>160.44</v>
      </c>
      <c r="G925" s="922" t="n">
        <v>160.44</v>
      </c>
    </row>
    <row r="926" customFormat="false" ht="15" hidden="false" customHeight="false" outlineLevel="0" collapsed="false">
      <c r="A926" s="398" t="n">
        <v>34638</v>
      </c>
      <c r="B926" s="399" t="s">
        <v>2230</v>
      </c>
      <c r="C926" s="919" t="s">
        <v>1298</v>
      </c>
      <c r="D926" s="920" t="n">
        <f aca="false">F926</f>
        <v>275.14</v>
      </c>
      <c r="F926" s="922" t="n">
        <v>275.14</v>
      </c>
      <c r="G926" s="922" t="n">
        <v>275.14</v>
      </c>
    </row>
    <row r="927" customFormat="false" ht="15" hidden="false" customHeight="false" outlineLevel="0" collapsed="false">
      <c r="A927" s="398" t="n">
        <v>11868</v>
      </c>
      <c r="B927" s="399" t="s">
        <v>2231</v>
      </c>
      <c r="C927" s="919" t="s">
        <v>1298</v>
      </c>
      <c r="D927" s="920" t="n">
        <f aca="false">F927</f>
        <v>362.83</v>
      </c>
      <c r="F927" s="922" t="n">
        <v>362.83</v>
      </c>
      <c r="G927" s="922" t="n">
        <v>362.83</v>
      </c>
    </row>
    <row r="928" customFormat="false" ht="15" hidden="false" customHeight="false" outlineLevel="0" collapsed="false">
      <c r="A928" s="398" t="n">
        <v>37106</v>
      </c>
      <c r="B928" s="399" t="s">
        <v>2232</v>
      </c>
      <c r="C928" s="919" t="s">
        <v>1298</v>
      </c>
      <c r="D928" s="920" t="n">
        <f aca="false">F928</f>
        <v>3504.54</v>
      </c>
      <c r="F928" s="922" t="n">
        <v>3504.54</v>
      </c>
      <c r="G928" s="922" t="n">
        <v>3504.54</v>
      </c>
    </row>
    <row r="929" customFormat="false" ht="15" hidden="false" customHeight="false" outlineLevel="0" collapsed="false">
      <c r="A929" s="398" t="n">
        <v>11869</v>
      </c>
      <c r="B929" s="399" t="s">
        <v>2233</v>
      </c>
      <c r="C929" s="919" t="s">
        <v>1298</v>
      </c>
      <c r="D929" s="920" t="n">
        <f aca="false">F929</f>
        <v>588.69</v>
      </c>
      <c r="F929" s="922" t="n">
        <v>588.69</v>
      </c>
      <c r="G929" s="922" t="n">
        <v>588.69</v>
      </c>
    </row>
    <row r="930" customFormat="false" ht="15" hidden="false" customHeight="false" outlineLevel="0" collapsed="false">
      <c r="A930" s="398" t="n">
        <v>37104</v>
      </c>
      <c r="B930" s="399" t="s">
        <v>2234</v>
      </c>
      <c r="C930" s="919" t="s">
        <v>1298</v>
      </c>
      <c r="D930" s="920" t="n">
        <f aca="false">F930</f>
        <v>758.85</v>
      </c>
      <c r="F930" s="922" t="n">
        <v>758.85</v>
      </c>
      <c r="G930" s="922" t="n">
        <v>758.85</v>
      </c>
    </row>
    <row r="931" customFormat="false" ht="15" hidden="false" customHeight="false" outlineLevel="0" collapsed="false">
      <c r="A931" s="398" t="n">
        <v>37105</v>
      </c>
      <c r="B931" s="399" t="s">
        <v>2235</v>
      </c>
      <c r="C931" s="919" t="s">
        <v>1298</v>
      </c>
      <c r="D931" s="920" t="n">
        <f aca="false">F931</f>
        <v>1690.09</v>
      </c>
      <c r="F931" s="922" t="n">
        <v>1690.09</v>
      </c>
      <c r="G931" s="922" t="n">
        <v>1690.09</v>
      </c>
    </row>
    <row r="932" customFormat="false" ht="15" hidden="false" customHeight="false" outlineLevel="0" collapsed="false">
      <c r="A932" s="398" t="n">
        <v>1030</v>
      </c>
      <c r="B932" s="399" t="s">
        <v>2236</v>
      </c>
      <c r="C932" s="919" t="s">
        <v>1298</v>
      </c>
      <c r="D932" s="920" t="n">
        <f aca="false">F932</f>
        <v>29.95</v>
      </c>
      <c r="F932" s="922" t="n">
        <v>29.95</v>
      </c>
      <c r="G932" s="922" t="n">
        <v>29.95</v>
      </c>
    </row>
    <row r="933" customFormat="false" ht="15" hidden="false" customHeight="false" outlineLevel="0" collapsed="false">
      <c r="A933" s="398" t="n">
        <v>11694</v>
      </c>
      <c r="B933" s="399" t="s">
        <v>2237</v>
      </c>
      <c r="C933" s="919" t="s">
        <v>1298</v>
      </c>
      <c r="D933" s="920" t="n">
        <f aca="false">F933</f>
        <v>662.05</v>
      </c>
      <c r="F933" s="922" t="n">
        <v>662.05</v>
      </c>
      <c r="G933" s="922" t="n">
        <v>662.05</v>
      </c>
    </row>
    <row r="934" customFormat="false" ht="30" hidden="false" customHeight="false" outlineLevel="0" collapsed="false">
      <c r="A934" s="398" t="n">
        <v>35277</v>
      </c>
      <c r="B934" s="399" t="s">
        <v>2238</v>
      </c>
      <c r="C934" s="919" t="s">
        <v>1298</v>
      </c>
      <c r="D934" s="920" t="n">
        <f aca="false">F934</f>
        <v>381.17</v>
      </c>
      <c r="F934" s="922" t="n">
        <v>381.17</v>
      </c>
      <c r="G934" s="922" t="n">
        <v>381.17</v>
      </c>
    </row>
    <row r="935" customFormat="false" ht="30" hidden="false" customHeight="false" outlineLevel="0" collapsed="false">
      <c r="A935" s="398" t="n">
        <v>10521</v>
      </c>
      <c r="B935" s="399" t="s">
        <v>2239</v>
      </c>
      <c r="C935" s="919" t="s">
        <v>1298</v>
      </c>
      <c r="D935" s="920" t="n">
        <f aca="false">F935</f>
        <v>184.45</v>
      </c>
      <c r="F935" s="922" t="n">
        <v>184.45</v>
      </c>
      <c r="G935" s="922" t="n">
        <v>184.45</v>
      </c>
    </row>
    <row r="936" customFormat="false" ht="30" hidden="false" customHeight="false" outlineLevel="0" collapsed="false">
      <c r="A936" s="398" t="n">
        <v>10885</v>
      </c>
      <c r="B936" s="399" t="s">
        <v>2240</v>
      </c>
      <c r="C936" s="919" t="s">
        <v>1298</v>
      </c>
      <c r="D936" s="920" t="n">
        <f aca="false">F936</f>
        <v>233.31</v>
      </c>
      <c r="F936" s="922" t="n">
        <v>233.31</v>
      </c>
      <c r="G936" s="922" t="n">
        <v>233.31</v>
      </c>
    </row>
    <row r="937" customFormat="false" ht="30" hidden="false" customHeight="false" outlineLevel="0" collapsed="false">
      <c r="A937" s="398" t="n">
        <v>20962</v>
      </c>
      <c r="B937" s="399" t="s">
        <v>2241</v>
      </c>
      <c r="C937" s="919" t="s">
        <v>1298</v>
      </c>
      <c r="D937" s="920" t="n">
        <f aca="false">F937</f>
        <v>193.24</v>
      </c>
      <c r="F937" s="922" t="n">
        <v>193.24</v>
      </c>
      <c r="G937" s="922" t="n">
        <v>193.24</v>
      </c>
    </row>
    <row r="938" customFormat="false" ht="30" hidden="false" customHeight="false" outlineLevel="0" collapsed="false">
      <c r="A938" s="398" t="n">
        <v>20963</v>
      </c>
      <c r="B938" s="399" t="s">
        <v>2242</v>
      </c>
      <c r="C938" s="919" t="s">
        <v>1298</v>
      </c>
      <c r="D938" s="920" t="n">
        <f aca="false">F938</f>
        <v>236.06</v>
      </c>
      <c r="F938" s="922" t="n">
        <v>236.06</v>
      </c>
      <c r="G938" s="922" t="n">
        <v>236.06</v>
      </c>
    </row>
    <row r="939" customFormat="false" ht="15" hidden="false" customHeight="false" outlineLevel="0" collapsed="false">
      <c r="A939" s="398" t="n">
        <v>2555</v>
      </c>
      <c r="B939" s="399" t="s">
        <v>2243</v>
      </c>
      <c r="C939" s="919" t="s">
        <v>1298</v>
      </c>
      <c r="D939" s="920" t="n">
        <f aca="false">F939</f>
        <v>1.19</v>
      </c>
      <c r="F939" s="922" t="n">
        <v>1.19</v>
      </c>
      <c r="G939" s="922" t="n">
        <v>1.19</v>
      </c>
    </row>
    <row r="940" customFormat="false" ht="15" hidden="false" customHeight="false" outlineLevel="0" collapsed="false">
      <c r="A940" s="398" t="n">
        <v>2556</v>
      </c>
      <c r="B940" s="399" t="s">
        <v>2244</v>
      </c>
      <c r="C940" s="919" t="s">
        <v>1298</v>
      </c>
      <c r="D940" s="920" t="n">
        <f aca="false">F940</f>
        <v>1.1</v>
      </c>
      <c r="F940" s="922" t="n">
        <v>1.1</v>
      </c>
      <c r="G940" s="922" t="n">
        <v>1.1</v>
      </c>
    </row>
    <row r="941" customFormat="false" ht="15" hidden="false" customHeight="false" outlineLevel="0" collapsed="false">
      <c r="A941" s="398" t="n">
        <v>2557</v>
      </c>
      <c r="B941" s="399" t="s">
        <v>2245</v>
      </c>
      <c r="C941" s="919" t="s">
        <v>1298</v>
      </c>
      <c r="D941" s="920" t="n">
        <f aca="false">F941</f>
        <v>2.32</v>
      </c>
      <c r="F941" s="922" t="n">
        <v>2.32</v>
      </c>
      <c r="G941" s="922" t="n">
        <v>2.32</v>
      </c>
    </row>
    <row r="942" customFormat="false" ht="15" hidden="false" customHeight="false" outlineLevel="0" collapsed="false">
      <c r="A942" s="398" t="n">
        <v>39810</v>
      </c>
      <c r="B942" s="399" t="s">
        <v>2246</v>
      </c>
      <c r="C942" s="919" t="s">
        <v>1298</v>
      </c>
      <c r="D942" s="920" t="n">
        <f aca="false">F942</f>
        <v>17.49</v>
      </c>
      <c r="F942" s="922" t="n">
        <v>17.49</v>
      </c>
      <c r="G942" s="922" t="n">
        <v>17.49</v>
      </c>
    </row>
    <row r="943" customFormat="false" ht="15" hidden="false" customHeight="false" outlineLevel="0" collapsed="false">
      <c r="A943" s="398" t="n">
        <v>39811</v>
      </c>
      <c r="B943" s="399" t="s">
        <v>2247</v>
      </c>
      <c r="C943" s="919" t="s">
        <v>1298</v>
      </c>
      <c r="D943" s="920" t="n">
        <f aca="false">F943</f>
        <v>22.15</v>
      </c>
      <c r="F943" s="922" t="n">
        <v>22.15</v>
      </c>
      <c r="G943" s="922" t="n">
        <v>22.15</v>
      </c>
    </row>
    <row r="944" customFormat="false" ht="15" hidden="false" customHeight="false" outlineLevel="0" collapsed="false">
      <c r="A944" s="398" t="n">
        <v>39812</v>
      </c>
      <c r="B944" s="399" t="s">
        <v>2248</v>
      </c>
      <c r="C944" s="919" t="s">
        <v>1298</v>
      </c>
      <c r="D944" s="920" t="n">
        <f aca="false">F944</f>
        <v>33.79</v>
      </c>
      <c r="F944" s="922" t="n">
        <v>33.79</v>
      </c>
      <c r="G944" s="922" t="n">
        <v>33.79</v>
      </c>
    </row>
    <row r="945" customFormat="false" ht="15" hidden="false" customHeight="false" outlineLevel="0" collapsed="false">
      <c r="A945" s="398" t="n">
        <v>20254</v>
      </c>
      <c r="B945" s="399" t="s">
        <v>2249</v>
      </c>
      <c r="C945" s="919" t="s">
        <v>1298</v>
      </c>
      <c r="D945" s="920" t="n">
        <f aca="false">F945</f>
        <v>12.82</v>
      </c>
      <c r="F945" s="922" t="n">
        <v>12.82</v>
      </c>
      <c r="G945" s="922" t="n">
        <v>12.82</v>
      </c>
    </row>
    <row r="946" customFormat="false" ht="15" hidden="false" customHeight="false" outlineLevel="0" collapsed="false">
      <c r="A946" s="398" t="n">
        <v>39771</v>
      </c>
      <c r="B946" s="399" t="s">
        <v>2250</v>
      </c>
      <c r="C946" s="919" t="s">
        <v>1298</v>
      </c>
      <c r="D946" s="920" t="n">
        <f aca="false">F946</f>
        <v>21.24</v>
      </c>
      <c r="F946" s="922" t="n">
        <v>21.24</v>
      </c>
      <c r="G946" s="922" t="n">
        <v>21.24</v>
      </c>
    </row>
    <row r="947" customFormat="false" ht="15" hidden="false" customHeight="false" outlineLevel="0" collapsed="false">
      <c r="A947" s="398" t="n">
        <v>20255</v>
      </c>
      <c r="B947" s="399" t="s">
        <v>2251</v>
      </c>
      <c r="C947" s="919" t="s">
        <v>1298</v>
      </c>
      <c r="D947" s="920" t="n">
        <f aca="false">F947</f>
        <v>35.09</v>
      </c>
      <c r="F947" s="922" t="n">
        <v>35.09</v>
      </c>
      <c r="G947" s="922" t="n">
        <v>35.09</v>
      </c>
    </row>
    <row r="948" customFormat="false" ht="15" hidden="false" customHeight="false" outlineLevel="0" collapsed="false">
      <c r="A948" s="398" t="n">
        <v>39772</v>
      </c>
      <c r="B948" s="399" t="s">
        <v>2252</v>
      </c>
      <c r="C948" s="919" t="s">
        <v>1298</v>
      </c>
      <c r="D948" s="920" t="n">
        <f aca="false">F948</f>
        <v>42.06</v>
      </c>
      <c r="F948" s="922" t="n">
        <v>42.06</v>
      </c>
      <c r="G948" s="922" t="n">
        <v>42.06</v>
      </c>
    </row>
    <row r="949" customFormat="false" ht="15" hidden="false" customHeight="false" outlineLevel="0" collapsed="false">
      <c r="A949" s="398" t="n">
        <v>20253</v>
      </c>
      <c r="B949" s="399" t="s">
        <v>2253</v>
      </c>
      <c r="C949" s="919" t="s">
        <v>1298</v>
      </c>
      <c r="D949" s="920" t="n">
        <f aca="false">F949</f>
        <v>73.33</v>
      </c>
      <c r="F949" s="922" t="n">
        <v>73.33</v>
      </c>
      <c r="G949" s="922" t="n">
        <v>73.33</v>
      </c>
    </row>
    <row r="950" customFormat="false" ht="15" hidden="false" customHeight="false" outlineLevel="0" collapsed="false">
      <c r="A950" s="398" t="n">
        <v>39773</v>
      </c>
      <c r="B950" s="399" t="s">
        <v>2254</v>
      </c>
      <c r="C950" s="919" t="s">
        <v>1298</v>
      </c>
      <c r="D950" s="920" t="n">
        <f aca="false">F950</f>
        <v>76.17</v>
      </c>
      <c r="F950" s="922" t="n">
        <v>76.17</v>
      </c>
      <c r="G950" s="922" t="n">
        <v>76.17</v>
      </c>
    </row>
    <row r="951" customFormat="false" ht="15" hidden="false" customHeight="false" outlineLevel="0" collapsed="false">
      <c r="A951" s="398" t="n">
        <v>39774</v>
      </c>
      <c r="B951" s="399" t="s">
        <v>2255</v>
      </c>
      <c r="C951" s="919" t="s">
        <v>1298</v>
      </c>
      <c r="D951" s="920" t="n">
        <f aca="false">F951</f>
        <v>98.97</v>
      </c>
      <c r="F951" s="922" t="n">
        <v>98.97</v>
      </c>
      <c r="G951" s="922" t="n">
        <v>98.97</v>
      </c>
    </row>
    <row r="952" customFormat="false" ht="15" hidden="false" customHeight="false" outlineLevel="0" collapsed="false">
      <c r="A952" s="398" t="n">
        <v>39775</v>
      </c>
      <c r="B952" s="399" t="s">
        <v>2256</v>
      </c>
      <c r="C952" s="919" t="s">
        <v>1298</v>
      </c>
      <c r="D952" s="920" t="n">
        <f aca="false">F952</f>
        <v>173.33</v>
      </c>
      <c r="F952" s="922" t="n">
        <v>173.33</v>
      </c>
      <c r="G952" s="922" t="n">
        <v>173.33</v>
      </c>
    </row>
    <row r="953" customFormat="false" ht="15" hidden="false" customHeight="false" outlineLevel="0" collapsed="false">
      <c r="A953" s="398" t="n">
        <v>39776</v>
      </c>
      <c r="B953" s="399" t="s">
        <v>2257</v>
      </c>
      <c r="C953" s="919" t="s">
        <v>1298</v>
      </c>
      <c r="D953" s="920" t="n">
        <f aca="false">F953</f>
        <v>213.33</v>
      </c>
      <c r="F953" s="922" t="n">
        <v>213.33</v>
      </c>
      <c r="G953" s="922" t="n">
        <v>213.33</v>
      </c>
    </row>
    <row r="954" customFormat="false" ht="15" hidden="false" customHeight="false" outlineLevel="0" collapsed="false">
      <c r="A954" s="398" t="n">
        <v>39777</v>
      </c>
      <c r="B954" s="399" t="s">
        <v>2258</v>
      </c>
      <c r="C954" s="919" t="s">
        <v>1298</v>
      </c>
      <c r="D954" s="920" t="n">
        <f aca="false">F954</f>
        <v>255.99</v>
      </c>
      <c r="F954" s="922" t="n">
        <v>255.99</v>
      </c>
      <c r="G954" s="922" t="n">
        <v>255.99</v>
      </c>
    </row>
    <row r="955" customFormat="false" ht="15" hidden="false" customHeight="false" outlineLevel="0" collapsed="false">
      <c r="A955" s="398" t="n">
        <v>11250</v>
      </c>
      <c r="B955" s="399" t="s">
        <v>2259</v>
      </c>
      <c r="C955" s="919" t="s">
        <v>1298</v>
      </c>
      <c r="D955" s="920" t="n">
        <f aca="false">F955</f>
        <v>38.01</v>
      </c>
      <c r="F955" s="922" t="n">
        <v>38.01</v>
      </c>
      <c r="G955" s="922" t="n">
        <v>38.01</v>
      </c>
    </row>
    <row r="956" customFormat="false" ht="15" hidden="false" customHeight="false" outlineLevel="0" collapsed="false">
      <c r="A956" s="398" t="n">
        <v>39766</v>
      </c>
      <c r="B956" s="399" t="s">
        <v>2260</v>
      </c>
      <c r="C956" s="919" t="s">
        <v>1298</v>
      </c>
      <c r="D956" s="920" t="n">
        <f aca="false">F956</f>
        <v>46.4</v>
      </c>
      <c r="F956" s="922" t="n">
        <v>46.4</v>
      </c>
      <c r="G956" s="922" t="n">
        <v>46.4</v>
      </c>
    </row>
    <row r="957" customFormat="false" ht="15" hidden="false" customHeight="false" outlineLevel="0" collapsed="false">
      <c r="A957" s="398" t="n">
        <v>11251</v>
      </c>
      <c r="B957" s="399" t="s">
        <v>2261</v>
      </c>
      <c r="C957" s="919" t="s">
        <v>1298</v>
      </c>
      <c r="D957" s="920" t="n">
        <f aca="false">F957</f>
        <v>80</v>
      </c>
      <c r="F957" s="922" t="n">
        <v>80</v>
      </c>
      <c r="G957" s="922" t="n">
        <v>80</v>
      </c>
    </row>
    <row r="958" customFormat="false" ht="15" hidden="false" customHeight="false" outlineLevel="0" collapsed="false">
      <c r="A958" s="398" t="n">
        <v>39767</v>
      </c>
      <c r="B958" s="399" t="s">
        <v>2262</v>
      </c>
      <c r="C958" s="919" t="s">
        <v>1298</v>
      </c>
      <c r="D958" s="920" t="n">
        <f aca="false">F958</f>
        <v>105.33</v>
      </c>
      <c r="F958" s="922" t="n">
        <v>105.33</v>
      </c>
      <c r="G958" s="922" t="n">
        <v>105.33</v>
      </c>
    </row>
    <row r="959" customFormat="false" ht="15" hidden="false" customHeight="false" outlineLevel="0" collapsed="false">
      <c r="A959" s="398" t="n">
        <v>11253</v>
      </c>
      <c r="B959" s="399" t="s">
        <v>2263</v>
      </c>
      <c r="C959" s="919" t="s">
        <v>1298</v>
      </c>
      <c r="D959" s="920" t="n">
        <f aca="false">F959</f>
        <v>157.33</v>
      </c>
      <c r="F959" s="922" t="n">
        <v>157.33</v>
      </c>
      <c r="G959" s="922" t="n">
        <v>157.33</v>
      </c>
    </row>
    <row r="960" customFormat="false" ht="15" hidden="false" customHeight="false" outlineLevel="0" collapsed="false">
      <c r="A960" s="398" t="n">
        <v>11254</v>
      </c>
      <c r="B960" s="399" t="s">
        <v>2264</v>
      </c>
      <c r="C960" s="919" t="s">
        <v>1298</v>
      </c>
      <c r="D960" s="920" t="n">
        <f aca="false">F960</f>
        <v>169.03</v>
      </c>
      <c r="F960" s="922" t="n">
        <v>169.03</v>
      </c>
      <c r="G960" s="922" t="n">
        <v>169.03</v>
      </c>
    </row>
    <row r="961" customFormat="false" ht="15" hidden="false" customHeight="false" outlineLevel="0" collapsed="false">
      <c r="A961" s="398" t="n">
        <v>11255</v>
      </c>
      <c r="B961" s="399" t="s">
        <v>2265</v>
      </c>
      <c r="C961" s="919" t="s">
        <v>1298</v>
      </c>
      <c r="D961" s="920" t="n">
        <f aca="false">F961</f>
        <v>255.99</v>
      </c>
      <c r="F961" s="920" t="n">
        <v>255.99</v>
      </c>
      <c r="G961" s="920" t="n">
        <v>255.99</v>
      </c>
    </row>
    <row r="962" customFormat="false" ht="15" hidden="false" customHeight="false" outlineLevel="0" collapsed="false">
      <c r="A962" s="398" t="n">
        <v>11256</v>
      </c>
      <c r="B962" s="399" t="s">
        <v>2266</v>
      </c>
      <c r="C962" s="919" t="s">
        <v>1298</v>
      </c>
      <c r="D962" s="920" t="n">
        <f aca="false">F962</f>
        <v>292.94</v>
      </c>
      <c r="F962" s="920" t="n">
        <v>292.94</v>
      </c>
      <c r="G962" s="920" t="n">
        <v>292.94</v>
      </c>
    </row>
    <row r="963" customFormat="false" ht="15" hidden="false" customHeight="false" outlineLevel="0" collapsed="false">
      <c r="A963" s="398" t="n">
        <v>14055</v>
      </c>
      <c r="B963" s="399" t="s">
        <v>2267</v>
      </c>
      <c r="C963" s="919" t="s">
        <v>1298</v>
      </c>
      <c r="D963" s="920" t="n">
        <f aca="false">F963</f>
        <v>519.68</v>
      </c>
      <c r="F963" s="922" t="n">
        <v>519.68</v>
      </c>
      <c r="G963" s="922" t="n">
        <v>519.68</v>
      </c>
    </row>
    <row r="964" customFormat="false" ht="15" hidden="false" customHeight="false" outlineLevel="0" collapsed="false">
      <c r="A964" s="398" t="n">
        <v>39768</v>
      </c>
      <c r="B964" s="399" t="s">
        <v>2268</v>
      </c>
      <c r="C964" s="919" t="s">
        <v>1298</v>
      </c>
      <c r="D964" s="920" t="n">
        <f aca="false">F964</f>
        <v>554.5</v>
      </c>
      <c r="F964" s="922" t="n">
        <v>554.5</v>
      </c>
      <c r="G964" s="922" t="n">
        <v>554.5</v>
      </c>
    </row>
    <row r="965" customFormat="false" ht="15" hidden="false" customHeight="false" outlineLevel="0" collapsed="false">
      <c r="A965" s="398" t="n">
        <v>11247</v>
      </c>
      <c r="B965" s="399" t="s">
        <v>2269</v>
      </c>
      <c r="C965" s="919" t="s">
        <v>1298</v>
      </c>
      <c r="D965" s="920" t="n">
        <f aca="false">F965</f>
        <v>744.5</v>
      </c>
      <c r="F965" s="922" t="n">
        <v>744.5</v>
      </c>
      <c r="G965" s="922" t="n">
        <v>744.5</v>
      </c>
    </row>
    <row r="966" customFormat="false" ht="15" hidden="false" customHeight="false" outlineLevel="0" collapsed="false">
      <c r="A966" s="398" t="n">
        <v>39769</v>
      </c>
      <c r="B966" s="399" t="s">
        <v>2270</v>
      </c>
      <c r="C966" s="919" t="s">
        <v>1298</v>
      </c>
      <c r="D966" s="920" t="n">
        <f aca="false">F966</f>
        <v>902.55</v>
      </c>
      <c r="F966" s="920" t="n">
        <v>902.55</v>
      </c>
      <c r="G966" s="920" t="n">
        <v>902.55</v>
      </c>
    </row>
    <row r="967" customFormat="false" ht="15" hidden="false" customHeight="false" outlineLevel="0" collapsed="false">
      <c r="A967" s="398" t="n">
        <v>11249</v>
      </c>
      <c r="B967" s="399" t="s">
        <v>2271</v>
      </c>
      <c r="C967" s="919" t="s">
        <v>1298</v>
      </c>
      <c r="D967" s="920" t="n">
        <f aca="false">F967</f>
        <v>2433.49</v>
      </c>
      <c r="F967" s="922" t="n">
        <v>2433.49</v>
      </c>
      <c r="G967" s="922" t="n">
        <v>2433.49</v>
      </c>
    </row>
    <row r="968" customFormat="false" ht="15" hidden="false" customHeight="false" outlineLevel="0" collapsed="false">
      <c r="A968" s="398" t="n">
        <v>39770</v>
      </c>
      <c r="B968" s="399" t="s">
        <v>2272</v>
      </c>
      <c r="C968" s="919" t="s">
        <v>1298</v>
      </c>
      <c r="D968" s="920" t="n">
        <f aca="false">F968</f>
        <v>3164.26</v>
      </c>
      <c r="F968" s="922" t="n">
        <v>3164.26</v>
      </c>
      <c r="G968" s="922" t="n">
        <v>3164.26</v>
      </c>
    </row>
    <row r="969" customFormat="false" ht="15" hidden="false" customHeight="false" outlineLevel="0" collapsed="false">
      <c r="A969" s="398" t="n">
        <v>10569</v>
      </c>
      <c r="B969" s="399" t="s">
        <v>2273</v>
      </c>
      <c r="C969" s="919" t="s">
        <v>1298</v>
      </c>
      <c r="D969" s="920" t="n">
        <f aca="false">F969</f>
        <v>2.31</v>
      </c>
      <c r="F969" s="922" t="n">
        <v>2.31</v>
      </c>
      <c r="G969" s="922" t="n">
        <v>2.31</v>
      </c>
    </row>
    <row r="970" customFormat="false" ht="15" hidden="false" customHeight="false" outlineLevel="0" collapsed="false">
      <c r="A970" s="398" t="n">
        <v>1872</v>
      </c>
      <c r="B970" s="399" t="s">
        <v>2274</v>
      </c>
      <c r="C970" s="919" t="s">
        <v>1298</v>
      </c>
      <c r="D970" s="920" t="n">
        <f aca="false">F970</f>
        <v>1.56</v>
      </c>
      <c r="F970" s="922" t="n">
        <v>1.56</v>
      </c>
      <c r="G970" s="922" t="n">
        <v>1.56</v>
      </c>
    </row>
    <row r="971" customFormat="false" ht="15" hidden="false" customHeight="false" outlineLevel="0" collapsed="false">
      <c r="A971" s="398" t="n">
        <v>1873</v>
      </c>
      <c r="B971" s="399" t="s">
        <v>2275</v>
      </c>
      <c r="C971" s="919" t="s">
        <v>1298</v>
      </c>
      <c r="D971" s="920" t="n">
        <f aca="false">F971</f>
        <v>3.11</v>
      </c>
      <c r="F971" s="922" t="n">
        <v>3.11</v>
      </c>
      <c r="G971" s="922" t="n">
        <v>3.11</v>
      </c>
    </row>
    <row r="972" customFormat="false" ht="30" hidden="false" customHeight="false" outlineLevel="0" collapsed="false">
      <c r="A972" s="398" t="n">
        <v>39693</v>
      </c>
      <c r="B972" s="399" t="s">
        <v>2276</v>
      </c>
      <c r="C972" s="919" t="s">
        <v>1298</v>
      </c>
      <c r="D972" s="920" t="n">
        <f aca="false">F972</f>
        <v>1388.69</v>
      </c>
      <c r="F972" s="922" t="n">
        <v>1388.69</v>
      </c>
      <c r="G972" s="922" t="n">
        <v>1388.69</v>
      </c>
    </row>
    <row r="973" customFormat="false" ht="15" hidden="false" customHeight="false" outlineLevel="0" collapsed="false">
      <c r="A973" s="398" t="n">
        <v>39692</v>
      </c>
      <c r="B973" s="399" t="s">
        <v>2277</v>
      </c>
      <c r="C973" s="919" t="s">
        <v>1298</v>
      </c>
      <c r="D973" s="920" t="n">
        <f aca="false">F973</f>
        <v>233.76</v>
      </c>
      <c r="F973" s="922" t="n">
        <v>233.76</v>
      </c>
      <c r="G973" s="922" t="n">
        <v>233.76</v>
      </c>
    </row>
    <row r="974" customFormat="false" ht="15" hidden="false" customHeight="false" outlineLevel="0" collapsed="false">
      <c r="A974" s="398" t="n">
        <v>39681</v>
      </c>
      <c r="B974" s="399" t="s">
        <v>2278</v>
      </c>
      <c r="C974" s="919" t="s">
        <v>1298</v>
      </c>
      <c r="D974" s="920" t="n">
        <f aca="false">F974</f>
        <v>132</v>
      </c>
      <c r="F974" s="922" t="n">
        <v>132</v>
      </c>
      <c r="G974" s="922" t="n">
        <v>132</v>
      </c>
    </row>
    <row r="975" customFormat="false" ht="15" hidden="false" customHeight="false" outlineLevel="0" collapsed="false">
      <c r="A975" s="398" t="n">
        <v>39680</v>
      </c>
      <c r="B975" s="399" t="s">
        <v>2279</v>
      </c>
      <c r="C975" s="919" t="s">
        <v>1298</v>
      </c>
      <c r="D975" s="920" t="n">
        <f aca="false">F975</f>
        <v>68</v>
      </c>
      <c r="F975" s="922" t="n">
        <v>68</v>
      </c>
      <c r="G975" s="922" t="n">
        <v>68</v>
      </c>
    </row>
    <row r="976" customFormat="false" ht="15" hidden="false" customHeight="false" outlineLevel="0" collapsed="false">
      <c r="A976" s="398" t="n">
        <v>39682</v>
      </c>
      <c r="B976" s="399" t="s">
        <v>2280</v>
      </c>
      <c r="C976" s="919" t="s">
        <v>1298</v>
      </c>
      <c r="D976" s="920" t="n">
        <f aca="false">F976</f>
        <v>133.33</v>
      </c>
      <c r="F976" s="922" t="n">
        <v>133.33</v>
      </c>
      <c r="G976" s="922" t="n">
        <v>133.33</v>
      </c>
    </row>
    <row r="977" customFormat="false" ht="15" hidden="false" customHeight="false" outlineLevel="0" collapsed="false">
      <c r="A977" s="398" t="n">
        <v>39685</v>
      </c>
      <c r="B977" s="399" t="s">
        <v>2281</v>
      </c>
      <c r="C977" s="919" t="s">
        <v>1298</v>
      </c>
      <c r="D977" s="920" t="n">
        <f aca="false">F977</f>
        <v>113.11</v>
      </c>
      <c r="F977" s="922" t="n">
        <v>113.11</v>
      </c>
      <c r="G977" s="922" t="n">
        <v>113.11</v>
      </c>
    </row>
    <row r="978" customFormat="false" ht="30" hidden="false" customHeight="false" outlineLevel="0" collapsed="false">
      <c r="A978" s="398" t="n">
        <v>39687</v>
      </c>
      <c r="B978" s="399" t="s">
        <v>2282</v>
      </c>
      <c r="C978" s="919" t="s">
        <v>1298</v>
      </c>
      <c r="D978" s="920" t="n">
        <f aca="false">F978</f>
        <v>213.22</v>
      </c>
      <c r="F978" s="922" t="n">
        <v>213.22</v>
      </c>
      <c r="G978" s="922" t="n">
        <v>213.22</v>
      </c>
    </row>
    <row r="979" customFormat="false" ht="15" hidden="false" customHeight="false" outlineLevel="0" collapsed="false">
      <c r="A979" s="398" t="n">
        <v>3280</v>
      </c>
      <c r="B979" s="399" t="s">
        <v>2283</v>
      </c>
      <c r="C979" s="919" t="s">
        <v>1298</v>
      </c>
      <c r="D979" s="920" t="n">
        <f aca="false">F979</f>
        <v>149.91</v>
      </c>
      <c r="F979" s="922" t="n">
        <v>149.91</v>
      </c>
      <c r="G979" s="922" t="n">
        <v>149.91</v>
      </c>
    </row>
    <row r="980" customFormat="false" ht="15" hidden="false" customHeight="false" outlineLevel="0" collapsed="false">
      <c r="A980" s="398" t="n">
        <v>11881</v>
      </c>
      <c r="B980" s="399" t="s">
        <v>2284</v>
      </c>
      <c r="C980" s="919" t="s">
        <v>1298</v>
      </c>
      <c r="D980" s="920" t="n">
        <f aca="false">F980</f>
        <v>69.62</v>
      </c>
      <c r="F980" s="922" t="n">
        <v>69.62</v>
      </c>
      <c r="G980" s="922" t="n">
        <v>69.62</v>
      </c>
    </row>
    <row r="981" customFormat="false" ht="15" hidden="false" customHeight="false" outlineLevel="0" collapsed="false">
      <c r="A981" s="398" t="n">
        <v>34641</v>
      </c>
      <c r="B981" s="399" t="s">
        <v>2285</v>
      </c>
      <c r="C981" s="919" t="s">
        <v>1298</v>
      </c>
      <c r="D981" s="920" t="n">
        <f aca="false">F981</f>
        <v>56.14</v>
      </c>
      <c r="F981" s="922" t="n">
        <v>56.14</v>
      </c>
      <c r="G981" s="922" t="n">
        <v>56.14</v>
      </c>
    </row>
    <row r="982" customFormat="false" ht="15" hidden="false" customHeight="false" outlineLevel="0" collapsed="false">
      <c r="A982" s="398" t="n">
        <v>34643</v>
      </c>
      <c r="B982" s="399" t="s">
        <v>2286</v>
      </c>
      <c r="C982" s="919" t="s">
        <v>1298</v>
      </c>
      <c r="D982" s="920" t="n">
        <f aca="false">F982</f>
        <v>12.34</v>
      </c>
      <c r="F982" s="922" t="n">
        <v>12.34</v>
      </c>
      <c r="G982" s="922" t="n">
        <v>12.34</v>
      </c>
    </row>
    <row r="983" customFormat="false" ht="15" hidden="false" customHeight="false" outlineLevel="0" collapsed="false">
      <c r="A983" s="398" t="n">
        <v>3278</v>
      </c>
      <c r="B983" s="399" t="s">
        <v>1242</v>
      </c>
      <c r="C983" s="919" t="s">
        <v>1298</v>
      </c>
      <c r="D983" s="920" t="n">
        <f aca="false">F983</f>
        <v>78.6</v>
      </c>
      <c r="F983" s="922" t="n">
        <v>78.6</v>
      </c>
      <c r="G983" s="922" t="n">
        <v>78.6</v>
      </c>
    </row>
    <row r="984" customFormat="false" ht="15" hidden="false" customHeight="false" outlineLevel="0" collapsed="false">
      <c r="A984" s="398" t="n">
        <v>3279</v>
      </c>
      <c r="B984" s="399" t="s">
        <v>2287</v>
      </c>
      <c r="C984" s="919" t="s">
        <v>1298</v>
      </c>
      <c r="D984" s="920" t="n">
        <f aca="false">F984</f>
        <v>129.69</v>
      </c>
      <c r="F984" s="922" t="n">
        <v>129.69</v>
      </c>
      <c r="G984" s="922" t="n">
        <v>129.69</v>
      </c>
    </row>
    <row r="985" customFormat="false" ht="15" hidden="false" customHeight="false" outlineLevel="0" collapsed="false">
      <c r="A985" s="398" t="n">
        <v>1062</v>
      </c>
      <c r="B985" s="399" t="s">
        <v>2288</v>
      </c>
      <c r="C985" s="919" t="s">
        <v>1298</v>
      </c>
      <c r="D985" s="920" t="n">
        <f aca="false">F985</f>
        <v>120</v>
      </c>
      <c r="F985" s="920" t="n">
        <v>120</v>
      </c>
      <c r="G985" s="920" t="n">
        <v>120</v>
      </c>
    </row>
    <row r="986" customFormat="false" ht="30" hidden="false" customHeight="false" outlineLevel="0" collapsed="false">
      <c r="A986" s="398" t="n">
        <v>39686</v>
      </c>
      <c r="B986" s="399" t="s">
        <v>2289</v>
      </c>
      <c r="C986" s="919" t="s">
        <v>1298</v>
      </c>
      <c r="D986" s="920" t="n">
        <f aca="false">F986</f>
        <v>204.69</v>
      </c>
      <c r="F986" s="922" t="n">
        <v>204.69</v>
      </c>
      <c r="G986" s="922" t="n">
        <v>204.69</v>
      </c>
    </row>
    <row r="987" customFormat="false" ht="30" hidden="false" customHeight="false" outlineLevel="0" collapsed="false">
      <c r="A987" s="398" t="n">
        <v>39683</v>
      </c>
      <c r="B987" s="399" t="s">
        <v>2290</v>
      </c>
      <c r="C987" s="919" t="s">
        <v>1298</v>
      </c>
      <c r="D987" s="920" t="n">
        <f aca="false">F987</f>
        <v>41.62</v>
      </c>
      <c r="F987" s="920" t="n">
        <v>41.62</v>
      </c>
      <c r="G987" s="920" t="n">
        <v>41.62</v>
      </c>
    </row>
    <row r="988" customFormat="false" ht="15" hidden="false" customHeight="false" outlineLevel="0" collapsed="false">
      <c r="A988" s="398" t="n">
        <v>1871</v>
      </c>
      <c r="B988" s="399" t="s">
        <v>2291</v>
      </c>
      <c r="C988" s="919" t="s">
        <v>1298</v>
      </c>
      <c r="D988" s="920" t="n">
        <f aca="false">F988</f>
        <v>2.8</v>
      </c>
      <c r="F988" s="920" t="n">
        <v>2.8</v>
      </c>
      <c r="G988" s="920" t="n">
        <v>2.8</v>
      </c>
    </row>
    <row r="989" customFormat="false" ht="15" hidden="false" customHeight="false" outlineLevel="0" collapsed="false">
      <c r="A989" s="398" t="n">
        <v>12001</v>
      </c>
      <c r="B989" s="399" t="s">
        <v>2292</v>
      </c>
      <c r="C989" s="919" t="s">
        <v>1298</v>
      </c>
      <c r="D989" s="920" t="n">
        <f aca="false">F989</f>
        <v>4.04</v>
      </c>
      <c r="F989" s="920" t="n">
        <v>4.04</v>
      </c>
      <c r="G989" s="920" t="n">
        <v>4.04</v>
      </c>
    </row>
    <row r="990" customFormat="false" ht="15" hidden="false" customHeight="false" outlineLevel="0" collapsed="false">
      <c r="A990" s="398" t="n">
        <v>11882</v>
      </c>
      <c r="B990" s="399" t="s">
        <v>2293</v>
      </c>
      <c r="C990" s="919" t="s">
        <v>1298</v>
      </c>
      <c r="D990" s="920" t="n">
        <f aca="false">F990</f>
        <v>78.6</v>
      </c>
      <c r="F990" s="922" t="n">
        <v>78.6</v>
      </c>
      <c r="G990" s="922" t="n">
        <v>78.6</v>
      </c>
    </row>
    <row r="991" customFormat="false" ht="30" hidden="false" customHeight="false" outlineLevel="0" collapsed="false">
      <c r="A991" s="398" t="n">
        <v>39689</v>
      </c>
      <c r="B991" s="399" t="s">
        <v>2294</v>
      </c>
      <c r="C991" s="919" t="s">
        <v>1298</v>
      </c>
      <c r="D991" s="920" t="n">
        <f aca="false">F991</f>
        <v>2666.66</v>
      </c>
      <c r="F991" s="922" t="n">
        <v>2666.66</v>
      </c>
      <c r="G991" s="922" t="n">
        <v>2666.66</v>
      </c>
    </row>
    <row r="992" customFormat="false" ht="30" hidden="false" customHeight="false" outlineLevel="0" collapsed="false">
      <c r="A992" s="398" t="n">
        <v>39688</v>
      </c>
      <c r="B992" s="399" t="s">
        <v>2295</v>
      </c>
      <c r="C992" s="919" t="s">
        <v>1298</v>
      </c>
      <c r="D992" s="920" t="n">
        <f aca="false">F992</f>
        <v>385.33</v>
      </c>
      <c r="F992" s="922" t="n">
        <v>385.33</v>
      </c>
      <c r="G992" s="922" t="n">
        <v>385.33</v>
      </c>
    </row>
    <row r="993" customFormat="false" ht="15" hidden="false" customHeight="false" outlineLevel="0" collapsed="false">
      <c r="A993" s="398" t="n">
        <v>1068</v>
      </c>
      <c r="B993" s="399" t="s">
        <v>2296</v>
      </c>
      <c r="C993" s="919" t="s">
        <v>1298</v>
      </c>
      <c r="D993" s="920" t="n">
        <f aca="false">F993</f>
        <v>1609.33</v>
      </c>
      <c r="F993" s="922" t="n">
        <v>1609.33</v>
      </c>
      <c r="G993" s="922" t="n">
        <v>1609.33</v>
      </c>
    </row>
    <row r="994" customFormat="false" ht="30" hidden="false" customHeight="false" outlineLevel="0" collapsed="false">
      <c r="A994" s="398" t="n">
        <v>39690</v>
      </c>
      <c r="B994" s="399" t="s">
        <v>2297</v>
      </c>
      <c r="C994" s="919" t="s">
        <v>1298</v>
      </c>
      <c r="D994" s="920" t="n">
        <f aca="false">F994</f>
        <v>3620</v>
      </c>
      <c r="F994" s="922" t="n">
        <v>3620</v>
      </c>
      <c r="G994" s="922" t="n">
        <v>3620</v>
      </c>
    </row>
    <row r="995" customFormat="false" ht="30" hidden="false" customHeight="false" outlineLevel="0" collapsed="false">
      <c r="A995" s="398" t="n">
        <v>39691</v>
      </c>
      <c r="B995" s="399" t="s">
        <v>2298</v>
      </c>
      <c r="C995" s="919" t="s">
        <v>1298</v>
      </c>
      <c r="D995" s="920" t="n">
        <f aca="false">F995</f>
        <v>4046.66</v>
      </c>
      <c r="F995" s="922" t="n">
        <v>4046.66</v>
      </c>
      <c r="G995" s="922" t="n">
        <v>4046.66</v>
      </c>
    </row>
    <row r="996" customFormat="false" ht="15" hidden="false" customHeight="false" outlineLevel="0" collapsed="false">
      <c r="A996" s="398" t="n">
        <v>39808</v>
      </c>
      <c r="B996" s="399" t="s">
        <v>2299</v>
      </c>
      <c r="C996" s="919" t="s">
        <v>1298</v>
      </c>
      <c r="D996" s="920" t="n">
        <f aca="false">F996</f>
        <v>64.57</v>
      </c>
      <c r="F996" s="922" t="n">
        <v>64.57</v>
      </c>
      <c r="G996" s="922" t="n">
        <v>64.57</v>
      </c>
    </row>
    <row r="997" customFormat="false" ht="15" hidden="false" customHeight="false" outlineLevel="0" collapsed="false">
      <c r="A997" s="398" t="n">
        <v>39809</v>
      </c>
      <c r="B997" s="399" t="s">
        <v>2300</v>
      </c>
      <c r="C997" s="919" t="s">
        <v>1298</v>
      </c>
      <c r="D997" s="920" t="n">
        <f aca="false">F997</f>
        <v>178.25</v>
      </c>
      <c r="F997" s="922" t="n">
        <v>178.25</v>
      </c>
      <c r="G997" s="922" t="n">
        <v>178.25</v>
      </c>
    </row>
    <row r="998" customFormat="false" ht="15" hidden="false" customHeight="false" outlineLevel="0" collapsed="false">
      <c r="A998" s="398" t="n">
        <v>11713</v>
      </c>
      <c r="B998" s="399" t="s">
        <v>2301</v>
      </c>
      <c r="C998" s="919" t="s">
        <v>1298</v>
      </c>
      <c r="D998" s="920" t="n">
        <f aca="false">F998</f>
        <v>26.78</v>
      </c>
      <c r="F998" s="922" t="n">
        <v>26.78</v>
      </c>
      <c r="G998" s="922" t="n">
        <v>26.78</v>
      </c>
    </row>
    <row r="999" customFormat="false" ht="15" hidden="false" customHeight="false" outlineLevel="0" collapsed="false">
      <c r="A999" s="398" t="n">
        <v>11716</v>
      </c>
      <c r="B999" s="399" t="s">
        <v>2302</v>
      </c>
      <c r="C999" s="919" t="s">
        <v>1298</v>
      </c>
      <c r="D999" s="920" t="n">
        <f aca="false">F999</f>
        <v>11.43</v>
      </c>
      <c r="F999" s="922" t="n">
        <v>11.43</v>
      </c>
      <c r="G999" s="922" t="n">
        <v>11.43</v>
      </c>
    </row>
    <row r="1000" customFormat="false" ht="15" hidden="false" customHeight="false" outlineLevel="0" collapsed="false">
      <c r="A1000" s="398" t="n">
        <v>5103</v>
      </c>
      <c r="B1000" s="399" t="s">
        <v>2303</v>
      </c>
      <c r="C1000" s="919" t="s">
        <v>1298</v>
      </c>
      <c r="D1000" s="920" t="n">
        <f aca="false">F1000</f>
        <v>11.59</v>
      </c>
      <c r="F1000" s="922" t="n">
        <v>11.59</v>
      </c>
      <c r="G1000" s="922" t="n">
        <v>11.59</v>
      </c>
    </row>
    <row r="1001" customFormat="false" ht="15" hidden="false" customHeight="false" outlineLevel="0" collapsed="false">
      <c r="A1001" s="398" t="n">
        <v>11712</v>
      </c>
      <c r="B1001" s="399" t="s">
        <v>2304</v>
      </c>
      <c r="C1001" s="919" t="s">
        <v>1298</v>
      </c>
      <c r="D1001" s="920" t="n">
        <f aca="false">F1001</f>
        <v>27</v>
      </c>
      <c r="F1001" s="922" t="n">
        <v>27</v>
      </c>
      <c r="G1001" s="922" t="n">
        <v>27</v>
      </c>
    </row>
    <row r="1002" customFormat="false" ht="15" hidden="false" customHeight="false" outlineLevel="0" collapsed="false">
      <c r="A1002" s="398" t="n">
        <v>11717</v>
      </c>
      <c r="B1002" s="399" t="s">
        <v>2305</v>
      </c>
      <c r="C1002" s="919" t="s">
        <v>1298</v>
      </c>
      <c r="D1002" s="920" t="n">
        <f aca="false">F1002</f>
        <v>29.34</v>
      </c>
      <c r="F1002" s="922" t="n">
        <v>29.34</v>
      </c>
      <c r="G1002" s="922" t="n">
        <v>29.34</v>
      </c>
    </row>
    <row r="1003" customFormat="false" ht="15" hidden="false" customHeight="false" outlineLevel="0" collapsed="false">
      <c r="A1003" s="398" t="n">
        <v>11714</v>
      </c>
      <c r="B1003" s="399" t="s">
        <v>2306</v>
      </c>
      <c r="C1003" s="919" t="s">
        <v>1298</v>
      </c>
      <c r="D1003" s="920" t="n">
        <f aca="false">F1003</f>
        <v>36.5</v>
      </c>
      <c r="F1003" s="922" t="n">
        <v>36.5</v>
      </c>
      <c r="G1003" s="922" t="n">
        <v>36.5</v>
      </c>
    </row>
    <row r="1004" customFormat="false" ht="15" hidden="false" customHeight="false" outlineLevel="0" collapsed="false">
      <c r="A1004" s="398" t="n">
        <v>11715</v>
      </c>
      <c r="B1004" s="399" t="s">
        <v>2307</v>
      </c>
      <c r="C1004" s="919" t="s">
        <v>1298</v>
      </c>
      <c r="D1004" s="920" t="n">
        <f aca="false">F1004</f>
        <v>42</v>
      </c>
      <c r="F1004" s="920" t="n">
        <v>42</v>
      </c>
      <c r="G1004" s="920" t="n">
        <v>42</v>
      </c>
    </row>
    <row r="1005" customFormat="false" ht="15" hidden="false" customHeight="false" outlineLevel="0" collapsed="false">
      <c r="A1005" s="398" t="n">
        <v>11880</v>
      </c>
      <c r="B1005" s="399" t="s">
        <v>2308</v>
      </c>
      <c r="C1005" s="919" t="s">
        <v>1298</v>
      </c>
      <c r="D1005" s="920" t="n">
        <f aca="false">F1005</f>
        <v>75.5</v>
      </c>
      <c r="F1005" s="922" t="n">
        <v>75.5</v>
      </c>
      <c r="G1005" s="922" t="n">
        <v>75.5</v>
      </c>
    </row>
    <row r="1006" customFormat="false" ht="15" hidden="false" customHeight="false" outlineLevel="0" collapsed="false">
      <c r="A1006" s="398" t="n">
        <v>1106</v>
      </c>
      <c r="B1006" s="399" t="s">
        <v>2309</v>
      </c>
      <c r="C1006" s="919" t="s">
        <v>1296</v>
      </c>
      <c r="D1006" s="920" t="n">
        <f aca="false">F1006</f>
        <v>0.58</v>
      </c>
      <c r="F1006" s="922" t="n">
        <v>0.58</v>
      </c>
      <c r="G1006" s="922" t="n">
        <v>0.58</v>
      </c>
    </row>
    <row r="1007" customFormat="false" ht="15" hidden="false" customHeight="false" outlineLevel="0" collapsed="false">
      <c r="A1007" s="398" t="n">
        <v>11161</v>
      </c>
      <c r="B1007" s="399" t="s">
        <v>2310</v>
      </c>
      <c r="C1007" s="919" t="s">
        <v>1296</v>
      </c>
      <c r="D1007" s="920" t="n">
        <f aca="false">F1007</f>
        <v>0.96</v>
      </c>
      <c r="F1007" s="920" t="n">
        <v>0.96</v>
      </c>
      <c r="G1007" s="920" t="n">
        <v>0.96</v>
      </c>
    </row>
    <row r="1008" customFormat="false" ht="15" hidden="false" customHeight="false" outlineLevel="0" collapsed="false">
      <c r="A1008" s="398" t="n">
        <v>1107</v>
      </c>
      <c r="B1008" s="399" t="s">
        <v>2311</v>
      </c>
      <c r="C1008" s="919" t="s">
        <v>1296</v>
      </c>
      <c r="D1008" s="920" t="n">
        <f aca="false">F1008</f>
        <v>0.66</v>
      </c>
      <c r="F1008" s="922" t="n">
        <v>0.66</v>
      </c>
      <c r="G1008" s="922" t="n">
        <v>0.66</v>
      </c>
    </row>
    <row r="1009" customFormat="false" ht="15" hidden="false" customHeight="false" outlineLevel="0" collapsed="false">
      <c r="A1009" s="398" t="n">
        <v>4758</v>
      </c>
      <c r="B1009" s="399" t="s">
        <v>2312</v>
      </c>
      <c r="C1009" s="919" t="s">
        <v>1309</v>
      </c>
      <c r="D1009" s="920" t="n">
        <f aca="false">F1009</f>
        <v>18.11</v>
      </c>
      <c r="F1009" s="922" t="n">
        <v>18.11</v>
      </c>
      <c r="G1009" s="922" t="n">
        <v>18.11</v>
      </c>
    </row>
    <row r="1010" customFormat="false" ht="15" hidden="false" customHeight="false" outlineLevel="0" collapsed="false">
      <c r="A1010" s="398" t="n">
        <v>41080</v>
      </c>
      <c r="B1010" s="399" t="s">
        <v>2313</v>
      </c>
      <c r="C1010" s="919" t="s">
        <v>1505</v>
      </c>
      <c r="D1010" s="920" t="n">
        <f aca="false">F1010</f>
        <v>3212.98</v>
      </c>
      <c r="F1010" s="922" t="n">
        <v>3212.98</v>
      </c>
      <c r="G1010" s="922" t="n">
        <v>3212.98</v>
      </c>
    </row>
    <row r="1011" customFormat="false" ht="15" hidden="false" customHeight="false" outlineLevel="0" collapsed="false">
      <c r="A1011" s="398" t="n">
        <v>25963</v>
      </c>
      <c r="B1011" s="399" t="s">
        <v>2314</v>
      </c>
      <c r="C1011" s="919" t="s">
        <v>1296</v>
      </c>
      <c r="D1011" s="920" t="n">
        <f aca="false">F1011</f>
        <v>0.09</v>
      </c>
      <c r="F1011" s="922" t="n">
        <v>0.09</v>
      </c>
      <c r="G1011" s="922" t="n">
        <v>0.09</v>
      </c>
    </row>
    <row r="1012" customFormat="false" ht="15" hidden="false" customHeight="false" outlineLevel="0" collapsed="false">
      <c r="A1012" s="398" t="n">
        <v>4759</v>
      </c>
      <c r="B1012" s="399" t="s">
        <v>2315</v>
      </c>
      <c r="C1012" s="919" t="s">
        <v>1309</v>
      </c>
      <c r="D1012" s="920" t="n">
        <f aca="false">F1012</f>
        <v>14.7</v>
      </c>
      <c r="F1012" s="922" t="n">
        <v>14.7</v>
      </c>
      <c r="G1012" s="922" t="n">
        <v>14.7</v>
      </c>
    </row>
    <row r="1013" customFormat="false" ht="15" hidden="false" customHeight="false" outlineLevel="0" collapsed="false">
      <c r="A1013" s="398" t="n">
        <v>41068</v>
      </c>
      <c r="B1013" s="399" t="s">
        <v>2316</v>
      </c>
      <c r="C1013" s="919" t="s">
        <v>1505</v>
      </c>
      <c r="D1013" s="920" t="n">
        <f aca="false">F1013</f>
        <v>2608.11</v>
      </c>
      <c r="F1013" s="922" t="n">
        <v>2608.11</v>
      </c>
      <c r="G1013" s="922" t="n">
        <v>2608.11</v>
      </c>
    </row>
    <row r="1014" customFormat="false" ht="15" hidden="false" customHeight="false" outlineLevel="0" collapsed="false">
      <c r="A1014" s="398" t="n">
        <v>1108</v>
      </c>
      <c r="B1014" s="399" t="s">
        <v>2317</v>
      </c>
      <c r="C1014" s="919" t="s">
        <v>1324</v>
      </c>
      <c r="D1014" s="920" t="n">
        <f aca="false">F1014</f>
        <v>24.11</v>
      </c>
      <c r="F1014" s="922" t="n">
        <v>24.11</v>
      </c>
      <c r="G1014" s="922" t="n">
        <v>24.11</v>
      </c>
    </row>
    <row r="1015" customFormat="false" ht="15" hidden="false" customHeight="false" outlineLevel="0" collapsed="false">
      <c r="A1015" s="398" t="n">
        <v>1117</v>
      </c>
      <c r="B1015" s="399" t="s">
        <v>2318</v>
      </c>
      <c r="C1015" s="919" t="s">
        <v>1324</v>
      </c>
      <c r="D1015" s="920" t="n">
        <f aca="false">F1015</f>
        <v>27.98</v>
      </c>
      <c r="F1015" s="922" t="n">
        <v>27.98</v>
      </c>
      <c r="G1015" s="922" t="n">
        <v>27.98</v>
      </c>
    </row>
    <row r="1016" customFormat="false" ht="15" hidden="false" customHeight="false" outlineLevel="0" collapsed="false">
      <c r="A1016" s="398" t="n">
        <v>1118</v>
      </c>
      <c r="B1016" s="399" t="s">
        <v>2319</v>
      </c>
      <c r="C1016" s="919" t="s">
        <v>1324</v>
      </c>
      <c r="D1016" s="920" t="n">
        <f aca="false">F1016</f>
        <v>35.98</v>
      </c>
      <c r="F1016" s="922" t="n">
        <v>35.98</v>
      </c>
      <c r="G1016" s="922" t="n">
        <v>35.98</v>
      </c>
    </row>
    <row r="1017" customFormat="false" ht="15" hidden="false" customHeight="false" outlineLevel="0" collapsed="false">
      <c r="A1017" s="398" t="n">
        <v>1110</v>
      </c>
      <c r="B1017" s="399" t="s">
        <v>2320</v>
      </c>
      <c r="C1017" s="919" t="s">
        <v>1324</v>
      </c>
      <c r="D1017" s="920" t="n">
        <f aca="false">F1017</f>
        <v>35.98</v>
      </c>
      <c r="F1017" s="922" t="n">
        <v>35.98</v>
      </c>
      <c r="G1017" s="922" t="n">
        <v>35.98</v>
      </c>
    </row>
    <row r="1018" customFormat="false" ht="15" hidden="false" customHeight="false" outlineLevel="0" collapsed="false">
      <c r="A1018" s="398" t="n">
        <v>12618</v>
      </c>
      <c r="B1018" s="399" t="s">
        <v>2321</v>
      </c>
      <c r="C1018" s="919" t="s">
        <v>1298</v>
      </c>
      <c r="D1018" s="920" t="n">
        <f aca="false">F1018</f>
        <v>39.72</v>
      </c>
      <c r="F1018" s="922" t="n">
        <v>39.72</v>
      </c>
      <c r="G1018" s="922" t="n">
        <v>39.72</v>
      </c>
    </row>
    <row r="1019" customFormat="false" ht="15" hidden="false" customHeight="false" outlineLevel="0" collapsed="false">
      <c r="A1019" s="398" t="n">
        <v>40871</v>
      </c>
      <c r="B1019" s="399" t="s">
        <v>2322</v>
      </c>
      <c r="C1019" s="919" t="s">
        <v>1324</v>
      </c>
      <c r="D1019" s="920" t="n">
        <f aca="false">F1019</f>
        <v>81.56</v>
      </c>
      <c r="F1019" s="922" t="n">
        <v>81.56</v>
      </c>
      <c r="G1019" s="922" t="n">
        <v>81.56</v>
      </c>
    </row>
    <row r="1020" customFormat="false" ht="15" hidden="false" customHeight="false" outlineLevel="0" collapsed="false">
      <c r="A1020" s="398" t="n">
        <v>40869</v>
      </c>
      <c r="B1020" s="399" t="s">
        <v>2323</v>
      </c>
      <c r="C1020" s="919" t="s">
        <v>1324</v>
      </c>
      <c r="D1020" s="920" t="n">
        <f aca="false">F1020</f>
        <v>26.78</v>
      </c>
      <c r="F1020" s="922" t="n">
        <v>26.78</v>
      </c>
      <c r="G1020" s="922" t="n">
        <v>26.78</v>
      </c>
    </row>
    <row r="1021" customFormat="false" ht="15" hidden="false" customHeight="false" outlineLevel="0" collapsed="false">
      <c r="A1021" s="398" t="n">
        <v>40870</v>
      </c>
      <c r="B1021" s="399" t="s">
        <v>2324</v>
      </c>
      <c r="C1021" s="919" t="s">
        <v>1324</v>
      </c>
      <c r="D1021" s="920" t="n">
        <f aca="false">F1021</f>
        <v>40.92</v>
      </c>
      <c r="F1021" s="922" t="n">
        <v>40.92</v>
      </c>
      <c r="G1021" s="922" t="n">
        <v>40.92</v>
      </c>
    </row>
    <row r="1022" customFormat="false" ht="15" hidden="false" customHeight="false" outlineLevel="0" collapsed="false">
      <c r="A1022" s="398" t="n">
        <v>1109</v>
      </c>
      <c r="B1022" s="399" t="s">
        <v>2325</v>
      </c>
      <c r="C1022" s="919" t="s">
        <v>1324</v>
      </c>
      <c r="D1022" s="920" t="n">
        <f aca="false">F1022</f>
        <v>23.99</v>
      </c>
      <c r="F1022" s="922" t="n">
        <v>23.99</v>
      </c>
      <c r="G1022" s="922" t="n">
        <v>23.99</v>
      </c>
    </row>
    <row r="1023" customFormat="false" ht="15" hidden="false" customHeight="false" outlineLevel="0" collapsed="false">
      <c r="A1023" s="398" t="n">
        <v>1119</v>
      </c>
      <c r="B1023" s="399" t="s">
        <v>2326</v>
      </c>
      <c r="C1023" s="919" t="s">
        <v>1324</v>
      </c>
      <c r="D1023" s="920" t="n">
        <f aca="false">F1023</f>
        <v>17.99</v>
      </c>
      <c r="F1023" s="922" t="n">
        <v>17.99</v>
      </c>
      <c r="G1023" s="922" t="n">
        <v>17.99</v>
      </c>
    </row>
    <row r="1024" customFormat="false" ht="15" hidden="false" customHeight="false" outlineLevel="0" collapsed="false">
      <c r="A1024" s="398" t="n">
        <v>13115</v>
      </c>
      <c r="B1024" s="399" t="s">
        <v>2327</v>
      </c>
      <c r="C1024" s="919" t="s">
        <v>1324</v>
      </c>
      <c r="D1024" s="920" t="n">
        <f aca="false">F1024</f>
        <v>15.76</v>
      </c>
      <c r="F1024" s="922" t="n">
        <v>15.76</v>
      </c>
      <c r="G1024" s="922" t="n">
        <v>15.76</v>
      </c>
    </row>
    <row r="1025" customFormat="false" ht="15" hidden="false" customHeight="false" outlineLevel="0" collapsed="false">
      <c r="A1025" s="398" t="n">
        <v>10541</v>
      </c>
      <c r="B1025" s="399" t="s">
        <v>2328</v>
      </c>
      <c r="C1025" s="919" t="s">
        <v>1324</v>
      </c>
      <c r="D1025" s="920" t="n">
        <f aca="false">F1025</f>
        <v>18.3</v>
      </c>
      <c r="F1025" s="920" t="n">
        <v>18.3</v>
      </c>
      <c r="G1025" s="920" t="n">
        <v>18.3</v>
      </c>
    </row>
    <row r="1026" customFormat="false" ht="15" hidden="false" customHeight="false" outlineLevel="0" collapsed="false">
      <c r="A1026" s="398" t="n">
        <v>10543</v>
      </c>
      <c r="B1026" s="399" t="s">
        <v>2329</v>
      </c>
      <c r="C1026" s="919" t="s">
        <v>1324</v>
      </c>
      <c r="D1026" s="920" t="n">
        <f aca="false">F1026</f>
        <v>35.51</v>
      </c>
      <c r="F1026" s="920" t="n">
        <v>35.51</v>
      </c>
      <c r="G1026" s="920" t="n">
        <v>35.51</v>
      </c>
    </row>
    <row r="1027" customFormat="false" ht="15" hidden="false" customHeight="false" outlineLevel="0" collapsed="false">
      <c r="A1027" s="398" t="n">
        <v>10544</v>
      </c>
      <c r="B1027" s="399" t="s">
        <v>2330</v>
      </c>
      <c r="C1027" s="919" t="s">
        <v>1324</v>
      </c>
      <c r="D1027" s="920" t="n">
        <f aca="false">F1027</f>
        <v>42.71</v>
      </c>
      <c r="F1027" s="920" t="n">
        <v>42.71</v>
      </c>
      <c r="G1027" s="920" t="n">
        <v>42.71</v>
      </c>
    </row>
    <row r="1028" customFormat="false" ht="15" hidden="false" customHeight="false" outlineLevel="0" collapsed="false">
      <c r="A1028" s="398" t="n">
        <v>10545</v>
      </c>
      <c r="B1028" s="399" t="s">
        <v>2331</v>
      </c>
      <c r="C1028" s="919" t="s">
        <v>1324</v>
      </c>
      <c r="D1028" s="920" t="n">
        <f aca="false">F1028</f>
        <v>65.51</v>
      </c>
      <c r="F1028" s="920" t="n">
        <v>65.51</v>
      </c>
      <c r="G1028" s="920" t="n">
        <v>65.51</v>
      </c>
    </row>
    <row r="1029" customFormat="false" ht="15" hidden="false" customHeight="false" outlineLevel="0" collapsed="false">
      <c r="A1029" s="398" t="n">
        <v>10542</v>
      </c>
      <c r="B1029" s="399" t="s">
        <v>2332</v>
      </c>
      <c r="C1029" s="919" t="s">
        <v>1324</v>
      </c>
      <c r="D1029" s="920" t="n">
        <f aca="false">F1029</f>
        <v>25.22</v>
      </c>
      <c r="F1029" s="920" t="n">
        <v>25.22</v>
      </c>
      <c r="G1029" s="920" t="n">
        <v>25.22</v>
      </c>
    </row>
    <row r="1030" customFormat="false" ht="15" hidden="false" customHeight="false" outlineLevel="0" collapsed="false">
      <c r="A1030" s="398" t="n">
        <v>38365</v>
      </c>
      <c r="B1030" s="399" t="s">
        <v>2333</v>
      </c>
      <c r="C1030" s="919" t="s">
        <v>1307</v>
      </c>
      <c r="D1030" s="920" t="n">
        <f aca="false">F1030</f>
        <v>1.83</v>
      </c>
      <c r="F1030" s="920" t="n">
        <v>1.83</v>
      </c>
      <c r="G1030" s="920" t="n">
        <v>1.83</v>
      </c>
    </row>
    <row r="1031" customFormat="false" ht="30" hidden="false" customHeight="false" outlineLevel="0" collapsed="false">
      <c r="A1031" s="398" t="n">
        <v>37745</v>
      </c>
      <c r="B1031" s="399" t="s">
        <v>2334</v>
      </c>
      <c r="C1031" s="919" t="s">
        <v>1298</v>
      </c>
      <c r="D1031" s="920" t="n">
        <f aca="false">F1031</f>
        <v>218000</v>
      </c>
      <c r="F1031" s="920" t="n">
        <v>218000</v>
      </c>
      <c r="G1031" s="920" t="n">
        <v>218000</v>
      </c>
    </row>
    <row r="1032" customFormat="false" ht="30" hidden="false" customHeight="false" outlineLevel="0" collapsed="false">
      <c r="A1032" s="398" t="n">
        <v>37754</v>
      </c>
      <c r="B1032" s="399" t="s">
        <v>2335</v>
      </c>
      <c r="C1032" s="919" t="s">
        <v>1298</v>
      </c>
      <c r="D1032" s="920" t="n">
        <f aca="false">F1032</f>
        <v>227658.22</v>
      </c>
      <c r="F1032" s="920" t="n">
        <v>227658.22</v>
      </c>
      <c r="G1032" s="920" t="n">
        <v>227658.22</v>
      </c>
    </row>
    <row r="1033" customFormat="false" ht="30" hidden="false" customHeight="false" outlineLevel="0" collapsed="false">
      <c r="A1033" s="398" t="n">
        <v>37748</v>
      </c>
      <c r="B1033" s="399" t="s">
        <v>2336</v>
      </c>
      <c r="C1033" s="919" t="s">
        <v>1298</v>
      </c>
      <c r="D1033" s="920" t="n">
        <f aca="false">F1033</f>
        <v>231762.97</v>
      </c>
      <c r="F1033" s="920" t="n">
        <v>231762.97</v>
      </c>
      <c r="G1033" s="920" t="n">
        <v>231762.97</v>
      </c>
    </row>
    <row r="1034" customFormat="false" ht="30" hidden="false" customHeight="false" outlineLevel="0" collapsed="false">
      <c r="A1034" s="398" t="n">
        <v>37761</v>
      </c>
      <c r="B1034" s="399" t="s">
        <v>2337</v>
      </c>
      <c r="C1034" s="919" t="s">
        <v>1298</v>
      </c>
      <c r="D1034" s="920" t="n">
        <f aca="false">F1034</f>
        <v>191784.8</v>
      </c>
      <c r="F1034" s="920" t="n">
        <v>191784.8</v>
      </c>
      <c r="G1034" s="920" t="n">
        <v>191784.8</v>
      </c>
    </row>
    <row r="1035" customFormat="false" ht="30" hidden="false" customHeight="false" outlineLevel="0" collapsed="false">
      <c r="A1035" s="398" t="n">
        <v>37757</v>
      </c>
      <c r="B1035" s="399" t="s">
        <v>2338</v>
      </c>
      <c r="C1035" s="919" t="s">
        <v>1298</v>
      </c>
      <c r="D1035" s="920" t="n">
        <f aca="false">F1035</f>
        <v>266981</v>
      </c>
      <c r="F1035" s="920" t="n">
        <v>266981</v>
      </c>
      <c r="G1035" s="920" t="n">
        <v>266981</v>
      </c>
    </row>
    <row r="1036" customFormat="false" ht="30" hidden="false" customHeight="false" outlineLevel="0" collapsed="false">
      <c r="A1036" s="398" t="n">
        <v>37759</v>
      </c>
      <c r="B1036" s="399" t="s">
        <v>2339</v>
      </c>
      <c r="C1036" s="919" t="s">
        <v>1298</v>
      </c>
      <c r="D1036" s="920" t="n">
        <f aca="false">F1036</f>
        <v>268015.82</v>
      </c>
      <c r="F1036" s="920" t="n">
        <v>268015.82</v>
      </c>
      <c r="G1036" s="920" t="n">
        <v>268015.82</v>
      </c>
    </row>
    <row r="1037" customFormat="false" ht="30" hidden="false" customHeight="false" outlineLevel="0" collapsed="false">
      <c r="A1037" s="398" t="n">
        <v>37766</v>
      </c>
      <c r="B1037" s="399" t="s">
        <v>2340</v>
      </c>
      <c r="C1037" s="919" t="s">
        <v>1298</v>
      </c>
      <c r="D1037" s="920" t="n">
        <f aca="false">F1037</f>
        <v>268015.8</v>
      </c>
      <c r="F1037" s="920" t="n">
        <v>268015.8</v>
      </c>
      <c r="G1037" s="920" t="n">
        <v>268015.8</v>
      </c>
    </row>
    <row r="1038" customFormat="false" ht="30" hidden="false" customHeight="false" outlineLevel="0" collapsed="false">
      <c r="A1038" s="398" t="n">
        <v>37752</v>
      </c>
      <c r="B1038" s="399" t="s">
        <v>2341</v>
      </c>
      <c r="C1038" s="919" t="s">
        <v>1298</v>
      </c>
      <c r="D1038" s="920" t="n">
        <f aca="false">F1038</f>
        <v>243042.4</v>
      </c>
      <c r="F1038" s="920" t="n">
        <v>243042.4</v>
      </c>
      <c r="G1038" s="920" t="n">
        <v>243042.4</v>
      </c>
    </row>
    <row r="1039" customFormat="false" ht="30" hidden="false" customHeight="false" outlineLevel="0" collapsed="false">
      <c r="A1039" s="398" t="n">
        <v>37760</v>
      </c>
      <c r="B1039" s="399" t="s">
        <v>2342</v>
      </c>
      <c r="C1039" s="919" t="s">
        <v>1298</v>
      </c>
      <c r="D1039" s="920" t="n">
        <f aca="false">F1039</f>
        <v>255943.03</v>
      </c>
      <c r="F1039" s="920" t="n">
        <v>255943.03</v>
      </c>
      <c r="G1039" s="920" t="n">
        <v>255943.03</v>
      </c>
    </row>
    <row r="1040" customFormat="false" ht="30" hidden="false" customHeight="false" outlineLevel="0" collapsed="false">
      <c r="A1040" s="398" t="n">
        <v>37765</v>
      </c>
      <c r="B1040" s="399" t="s">
        <v>2343</v>
      </c>
      <c r="C1040" s="919" t="s">
        <v>1298</v>
      </c>
      <c r="D1040" s="920" t="n">
        <f aca="false">F1040</f>
        <v>178677.22</v>
      </c>
      <c r="F1040" s="920" t="n">
        <v>178677.22</v>
      </c>
      <c r="G1040" s="920" t="n">
        <v>178677.22</v>
      </c>
    </row>
    <row r="1041" customFormat="false" ht="30" hidden="false" customHeight="false" outlineLevel="0" collapsed="false">
      <c r="A1041" s="398" t="n">
        <v>37746</v>
      </c>
      <c r="B1041" s="399" t="s">
        <v>2344</v>
      </c>
      <c r="C1041" s="919" t="s">
        <v>1298</v>
      </c>
      <c r="D1041" s="920" t="n">
        <f aca="false">F1041</f>
        <v>195889.54</v>
      </c>
      <c r="F1041" s="920" t="n">
        <v>195889.54</v>
      </c>
      <c r="G1041" s="920" t="n">
        <v>195889.54</v>
      </c>
    </row>
    <row r="1042" customFormat="false" ht="30" hidden="false" customHeight="false" outlineLevel="0" collapsed="false">
      <c r="A1042" s="398" t="n">
        <v>37750</v>
      </c>
      <c r="B1042" s="399" t="s">
        <v>2345</v>
      </c>
      <c r="C1042" s="919" t="s">
        <v>1298</v>
      </c>
      <c r="D1042" s="920" t="n">
        <f aca="false">F1042</f>
        <v>195199.68</v>
      </c>
      <c r="F1042" s="920" t="n">
        <v>195199.68</v>
      </c>
      <c r="G1042" s="920" t="n">
        <v>195199.68</v>
      </c>
    </row>
    <row r="1043" customFormat="false" ht="30" hidden="false" customHeight="false" outlineLevel="0" collapsed="false">
      <c r="A1043" s="398" t="n">
        <v>37753</v>
      </c>
      <c r="B1043" s="399" t="s">
        <v>2346</v>
      </c>
      <c r="C1043" s="919" t="s">
        <v>1298</v>
      </c>
      <c r="D1043" s="920" t="n">
        <f aca="false">F1043</f>
        <v>194509.8</v>
      </c>
      <c r="F1043" s="920" t="n">
        <v>194509.8</v>
      </c>
      <c r="G1043" s="920" t="n">
        <v>194509.8</v>
      </c>
    </row>
    <row r="1044" customFormat="false" ht="30" hidden="false" customHeight="false" outlineLevel="0" collapsed="false">
      <c r="A1044" s="398" t="n">
        <v>37756</v>
      </c>
      <c r="B1044" s="399" t="s">
        <v>2347</v>
      </c>
      <c r="C1044" s="919" t="s">
        <v>1298</v>
      </c>
      <c r="D1044" s="920" t="n">
        <f aca="false">F1044</f>
        <v>191784.8</v>
      </c>
      <c r="F1044" s="920" t="n">
        <v>191784.8</v>
      </c>
      <c r="G1044" s="920" t="n">
        <v>191784.8</v>
      </c>
    </row>
    <row r="1045" customFormat="false" ht="30" hidden="false" customHeight="false" outlineLevel="0" collapsed="false">
      <c r="A1045" s="398" t="n">
        <v>37755</v>
      </c>
      <c r="B1045" s="399" t="s">
        <v>2348</v>
      </c>
      <c r="C1045" s="919" t="s">
        <v>1298</v>
      </c>
      <c r="D1045" s="920" t="n">
        <f aca="false">F1045</f>
        <v>278708.85</v>
      </c>
      <c r="F1045" s="920" t="n">
        <v>278708.85</v>
      </c>
      <c r="G1045" s="920" t="n">
        <v>278708.85</v>
      </c>
    </row>
    <row r="1046" customFormat="false" ht="30" hidden="false" customHeight="false" outlineLevel="0" collapsed="false">
      <c r="A1046" s="398" t="n">
        <v>37758</v>
      </c>
      <c r="B1046" s="399" t="s">
        <v>2349</v>
      </c>
      <c r="C1046" s="919" t="s">
        <v>1298</v>
      </c>
      <c r="D1046" s="920" t="n">
        <f aca="false">F1046</f>
        <v>314582.28</v>
      </c>
      <c r="F1046" s="922" t="n">
        <v>314582.28</v>
      </c>
      <c r="G1046" s="922" t="n">
        <v>314582.28</v>
      </c>
    </row>
    <row r="1047" customFormat="false" ht="30" hidden="false" customHeight="false" outlineLevel="0" collapsed="false">
      <c r="A1047" s="398" t="n">
        <v>37747</v>
      </c>
      <c r="B1047" s="399" t="s">
        <v>2350</v>
      </c>
      <c r="C1047" s="919" t="s">
        <v>1298</v>
      </c>
      <c r="D1047" s="920" t="n">
        <f aca="false">F1047</f>
        <v>283055.05</v>
      </c>
      <c r="F1047" s="922" t="n">
        <v>283055.05</v>
      </c>
      <c r="G1047" s="922" t="n">
        <v>283055.05</v>
      </c>
    </row>
    <row r="1048" customFormat="false" ht="30" hidden="false" customHeight="false" outlineLevel="0" collapsed="false">
      <c r="A1048" s="398" t="n">
        <v>37767</v>
      </c>
      <c r="B1048" s="399" t="s">
        <v>2351</v>
      </c>
      <c r="C1048" s="919" t="s">
        <v>1298</v>
      </c>
      <c r="D1048" s="920" t="n">
        <f aca="false">F1048</f>
        <v>298715.19</v>
      </c>
      <c r="F1048" s="922" t="n">
        <v>298715.19</v>
      </c>
      <c r="G1048" s="922" t="n">
        <v>298715.19</v>
      </c>
    </row>
    <row r="1049" customFormat="false" ht="30" hidden="false" customHeight="false" outlineLevel="0" collapsed="false">
      <c r="A1049" s="398" t="n">
        <v>37751</v>
      </c>
      <c r="B1049" s="399" t="s">
        <v>2352</v>
      </c>
      <c r="C1049" s="919" t="s">
        <v>1298</v>
      </c>
      <c r="D1049" s="920" t="n">
        <f aca="false">F1049</f>
        <v>298715.19</v>
      </c>
      <c r="F1049" s="922" t="n">
        <v>298715.19</v>
      </c>
      <c r="G1049" s="922" t="n">
        <v>298715.19</v>
      </c>
    </row>
    <row r="1050" customFormat="false" ht="30" hidden="false" customHeight="false" outlineLevel="0" collapsed="false">
      <c r="A1050" s="398" t="n">
        <v>37749</v>
      </c>
      <c r="B1050" s="399" t="s">
        <v>2353</v>
      </c>
      <c r="C1050" s="919" t="s">
        <v>1298</v>
      </c>
      <c r="D1050" s="920" t="n">
        <f aca="false">F1050</f>
        <v>295265.82</v>
      </c>
      <c r="F1050" s="922" t="n">
        <v>295265.82</v>
      </c>
      <c r="G1050" s="922" t="n">
        <v>295265.82</v>
      </c>
    </row>
    <row r="1051" customFormat="false" ht="15" hidden="false" customHeight="false" outlineLevel="0" collapsed="false">
      <c r="A1051" s="398" t="n">
        <v>1159</v>
      </c>
      <c r="B1051" s="399" t="s">
        <v>2354</v>
      </c>
      <c r="C1051" s="919" t="s">
        <v>1298</v>
      </c>
      <c r="D1051" s="920" t="n">
        <f aca="false">F1051</f>
        <v>165566.18</v>
      </c>
      <c r="F1051" s="922" t="n">
        <v>165566.18</v>
      </c>
      <c r="G1051" s="922" t="n">
        <v>165566.18</v>
      </c>
    </row>
    <row r="1052" customFormat="false" ht="15" hidden="false" customHeight="false" outlineLevel="0" collapsed="false">
      <c r="A1052" s="398" t="n">
        <v>12114</v>
      </c>
      <c r="B1052" s="399" t="s">
        <v>2355</v>
      </c>
      <c r="C1052" s="919" t="s">
        <v>1298</v>
      </c>
      <c r="D1052" s="920" t="n">
        <f aca="false">F1052</f>
        <v>99.54</v>
      </c>
      <c r="F1052" s="922" t="n">
        <v>99.54</v>
      </c>
      <c r="G1052" s="922" t="n">
        <v>99.54</v>
      </c>
    </row>
    <row r="1053" customFormat="false" ht="15" hidden="false" customHeight="false" outlineLevel="0" collapsed="false">
      <c r="A1053" s="398" t="n">
        <v>38106</v>
      </c>
      <c r="B1053" s="399" t="s">
        <v>2356</v>
      </c>
      <c r="C1053" s="919" t="s">
        <v>1298</v>
      </c>
      <c r="D1053" s="920" t="n">
        <f aca="false">F1053</f>
        <v>13.52</v>
      </c>
      <c r="F1053" s="922" t="n">
        <v>13.52</v>
      </c>
      <c r="G1053" s="922" t="n">
        <v>13.52</v>
      </c>
    </row>
    <row r="1054" customFormat="false" ht="15" hidden="false" customHeight="false" outlineLevel="0" collapsed="false">
      <c r="A1054" s="398" t="n">
        <v>38085</v>
      </c>
      <c r="B1054" s="399" t="s">
        <v>2357</v>
      </c>
      <c r="C1054" s="919" t="s">
        <v>1298</v>
      </c>
      <c r="D1054" s="920" t="n">
        <f aca="false">F1054</f>
        <v>15.98</v>
      </c>
      <c r="F1054" s="922" t="n">
        <v>15.98</v>
      </c>
      <c r="G1054" s="922" t="n">
        <v>15.98</v>
      </c>
    </row>
    <row r="1055" customFormat="false" ht="15" hidden="false" customHeight="false" outlineLevel="0" collapsed="false">
      <c r="A1055" s="398" t="n">
        <v>38599</v>
      </c>
      <c r="B1055" s="399" t="s">
        <v>2358</v>
      </c>
      <c r="C1055" s="919" t="s">
        <v>1298</v>
      </c>
      <c r="D1055" s="920" t="n">
        <f aca="false">F1055</f>
        <v>3.68</v>
      </c>
      <c r="F1055" s="922" t="n">
        <v>3.68</v>
      </c>
      <c r="G1055" s="922" t="n">
        <v>3.68</v>
      </c>
    </row>
    <row r="1056" customFormat="false" ht="15" hidden="false" customHeight="false" outlineLevel="0" collapsed="false">
      <c r="A1056" s="398" t="n">
        <v>38596</v>
      </c>
      <c r="B1056" s="399" t="s">
        <v>2359</v>
      </c>
      <c r="C1056" s="919" t="s">
        <v>1298</v>
      </c>
      <c r="D1056" s="920" t="n">
        <f aca="false">F1056</f>
        <v>2.51</v>
      </c>
      <c r="F1056" s="922" t="n">
        <v>2.51</v>
      </c>
      <c r="G1056" s="922" t="n">
        <v>2.51</v>
      </c>
    </row>
    <row r="1057" customFormat="false" ht="15" hidden="false" customHeight="false" outlineLevel="0" collapsed="false">
      <c r="A1057" s="398" t="n">
        <v>38600</v>
      </c>
      <c r="B1057" s="399" t="s">
        <v>2360</v>
      </c>
      <c r="C1057" s="919" t="s">
        <v>1298</v>
      </c>
      <c r="D1057" s="920" t="n">
        <f aca="false">F1057</f>
        <v>4.33</v>
      </c>
      <c r="F1057" s="922" t="n">
        <v>4.33</v>
      </c>
      <c r="G1057" s="922" t="n">
        <v>4.33</v>
      </c>
    </row>
    <row r="1058" customFormat="false" ht="15" hidden="false" customHeight="false" outlineLevel="0" collapsed="false">
      <c r="A1058" s="398" t="n">
        <v>38597</v>
      </c>
      <c r="B1058" s="399" t="s">
        <v>2361</v>
      </c>
      <c r="C1058" s="919" t="s">
        <v>1298</v>
      </c>
      <c r="D1058" s="920" t="n">
        <f aca="false">F1058</f>
        <v>3.07</v>
      </c>
      <c r="F1058" s="922" t="n">
        <v>3.07</v>
      </c>
      <c r="G1058" s="922" t="n">
        <v>3.07</v>
      </c>
    </row>
    <row r="1059" customFormat="false" ht="15" hidden="false" customHeight="false" outlineLevel="0" collapsed="false">
      <c r="A1059" s="398" t="n">
        <v>659</v>
      </c>
      <c r="B1059" s="399" t="s">
        <v>2362</v>
      </c>
      <c r="C1059" s="919" t="s">
        <v>1298</v>
      </c>
      <c r="D1059" s="920" t="n">
        <f aca="false">F1059</f>
        <v>1.49</v>
      </c>
      <c r="F1059" s="922" t="n">
        <v>1.49</v>
      </c>
      <c r="G1059" s="922" t="n">
        <v>1.49</v>
      </c>
    </row>
    <row r="1060" customFormat="false" ht="15" hidden="false" customHeight="false" outlineLevel="0" collapsed="false">
      <c r="A1060" s="398" t="n">
        <v>660</v>
      </c>
      <c r="B1060" s="399" t="s">
        <v>2363</v>
      </c>
      <c r="C1060" s="919" t="s">
        <v>1298</v>
      </c>
      <c r="D1060" s="920" t="n">
        <f aca="false">F1060</f>
        <v>2.19</v>
      </c>
      <c r="F1060" s="922" t="n">
        <v>2.19</v>
      </c>
      <c r="G1060" s="922" t="n">
        <v>2.19</v>
      </c>
    </row>
    <row r="1061" customFormat="false" ht="15" hidden="false" customHeight="false" outlineLevel="0" collapsed="false">
      <c r="A1061" s="398" t="n">
        <v>658</v>
      </c>
      <c r="B1061" s="399" t="s">
        <v>2364</v>
      </c>
      <c r="C1061" s="919" t="s">
        <v>1298</v>
      </c>
      <c r="D1061" s="920" t="n">
        <f aca="false">F1061</f>
        <v>1.2</v>
      </c>
      <c r="F1061" s="922" t="n">
        <v>1.2</v>
      </c>
      <c r="G1061" s="922" t="n">
        <v>1.2</v>
      </c>
    </row>
    <row r="1062" customFormat="false" ht="15" hidden="false" customHeight="false" outlineLevel="0" collapsed="false">
      <c r="A1062" s="398" t="n">
        <v>38548</v>
      </c>
      <c r="B1062" s="399" t="s">
        <v>2365</v>
      </c>
      <c r="C1062" s="919" t="s">
        <v>1298</v>
      </c>
      <c r="D1062" s="920" t="n">
        <f aca="false">F1062</f>
        <v>1.25</v>
      </c>
      <c r="F1062" s="922" t="n">
        <v>1.25</v>
      </c>
      <c r="G1062" s="922" t="n">
        <v>1.25</v>
      </c>
    </row>
    <row r="1063" customFormat="false" ht="15" hidden="false" customHeight="false" outlineLevel="0" collapsed="false">
      <c r="A1063" s="398" t="n">
        <v>34647</v>
      </c>
      <c r="B1063" s="399" t="s">
        <v>2366</v>
      </c>
      <c r="C1063" s="919" t="s">
        <v>1298</v>
      </c>
      <c r="D1063" s="920" t="n">
        <f aca="false">F1063</f>
        <v>2.17</v>
      </c>
      <c r="F1063" s="922" t="n">
        <v>2.17</v>
      </c>
      <c r="G1063" s="922" t="n">
        <v>2.17</v>
      </c>
    </row>
    <row r="1064" customFormat="false" ht="15" hidden="false" customHeight="false" outlineLevel="0" collapsed="false">
      <c r="A1064" s="398" t="n">
        <v>34649</v>
      </c>
      <c r="B1064" s="399" t="s">
        <v>2367</v>
      </c>
      <c r="C1064" s="919" t="s">
        <v>1298</v>
      </c>
      <c r="D1064" s="920" t="n">
        <f aca="false">F1064</f>
        <v>2.23</v>
      </c>
      <c r="F1064" s="922" t="n">
        <v>2.23</v>
      </c>
      <c r="G1064" s="922" t="n">
        <v>2.23</v>
      </c>
    </row>
    <row r="1065" customFormat="false" ht="15" hidden="false" customHeight="false" outlineLevel="0" collapsed="false">
      <c r="A1065" s="398" t="n">
        <v>34652</v>
      </c>
      <c r="B1065" s="399" t="s">
        <v>2368</v>
      </c>
      <c r="C1065" s="919" t="s">
        <v>1298</v>
      </c>
      <c r="D1065" s="920" t="n">
        <f aca="false">F1065</f>
        <v>3.04</v>
      </c>
      <c r="F1065" s="922" t="n">
        <v>3.04</v>
      </c>
      <c r="G1065" s="922" t="n">
        <v>3.04</v>
      </c>
    </row>
    <row r="1066" customFormat="false" ht="15" hidden="false" customHeight="false" outlineLevel="0" collapsed="false">
      <c r="A1066" s="398" t="n">
        <v>34655</v>
      </c>
      <c r="B1066" s="399" t="s">
        <v>2369</v>
      </c>
      <c r="C1066" s="919" t="s">
        <v>1298</v>
      </c>
      <c r="D1066" s="920" t="n">
        <f aca="false">F1066</f>
        <v>2.94</v>
      </c>
      <c r="F1066" s="922" t="n">
        <v>2.94</v>
      </c>
      <c r="G1066" s="922" t="n">
        <v>2.94</v>
      </c>
    </row>
    <row r="1067" customFormat="false" ht="15" hidden="false" customHeight="false" outlineLevel="0" collapsed="false">
      <c r="A1067" s="398" t="n">
        <v>40607</v>
      </c>
      <c r="B1067" s="399" t="s">
        <v>2370</v>
      </c>
      <c r="C1067" s="919" t="s">
        <v>1298</v>
      </c>
      <c r="D1067" s="920" t="n">
        <f aca="false">F1067</f>
        <v>3.57</v>
      </c>
      <c r="F1067" s="922" t="n">
        <v>3.57</v>
      </c>
      <c r="G1067" s="922" t="n">
        <v>3.57</v>
      </c>
    </row>
    <row r="1068" customFormat="false" ht="15" hidden="false" customHeight="false" outlineLevel="0" collapsed="false">
      <c r="A1068" s="398" t="n">
        <v>585</v>
      </c>
      <c r="B1068" s="399" t="s">
        <v>2371</v>
      </c>
      <c r="C1068" s="919" t="s">
        <v>1296</v>
      </c>
      <c r="D1068" s="920" t="n">
        <f aca="false">F1068</f>
        <v>21.93</v>
      </c>
      <c r="F1068" s="922" t="n">
        <v>21.93</v>
      </c>
      <c r="G1068" s="922" t="n">
        <v>21.93</v>
      </c>
    </row>
    <row r="1069" customFormat="false" ht="15" hidden="false" customHeight="false" outlineLevel="0" collapsed="false">
      <c r="A1069" s="398" t="n">
        <v>4777</v>
      </c>
      <c r="B1069" s="399" t="s">
        <v>2372</v>
      </c>
      <c r="C1069" s="919" t="s">
        <v>1296</v>
      </c>
      <c r="D1069" s="920" t="n">
        <f aca="false">F1069</f>
        <v>4.7</v>
      </c>
      <c r="F1069" s="922" t="n">
        <v>4.7</v>
      </c>
      <c r="G1069" s="922" t="n">
        <v>4.7</v>
      </c>
    </row>
    <row r="1070" customFormat="false" ht="15" hidden="false" customHeight="false" outlineLevel="0" collapsed="false">
      <c r="A1070" s="398" t="n">
        <v>587</v>
      </c>
      <c r="B1070" s="399" t="s">
        <v>2373</v>
      </c>
      <c r="C1070" s="919" t="s">
        <v>1296</v>
      </c>
      <c r="D1070" s="920" t="n">
        <f aca="false">F1070</f>
        <v>23.5</v>
      </c>
      <c r="F1070" s="922" t="n">
        <v>23.5</v>
      </c>
      <c r="G1070" s="922" t="n">
        <v>23.5</v>
      </c>
    </row>
    <row r="1071" customFormat="false" ht="15" hidden="false" customHeight="false" outlineLevel="0" collapsed="false">
      <c r="A1071" s="398" t="n">
        <v>590</v>
      </c>
      <c r="B1071" s="399" t="s">
        <v>2374</v>
      </c>
      <c r="C1071" s="919" t="s">
        <v>1296</v>
      </c>
      <c r="D1071" s="920" t="n">
        <f aca="false">F1071</f>
        <v>22.71</v>
      </c>
      <c r="F1071" s="922" t="n">
        <v>22.71</v>
      </c>
      <c r="G1071" s="922" t="n">
        <v>22.71</v>
      </c>
    </row>
    <row r="1072" customFormat="false" ht="15" hidden="false" customHeight="false" outlineLevel="0" collapsed="false">
      <c r="A1072" s="398" t="n">
        <v>592</v>
      </c>
      <c r="B1072" s="399" t="s">
        <v>2375</v>
      </c>
      <c r="C1072" s="919" t="s">
        <v>1296</v>
      </c>
      <c r="D1072" s="920" t="n">
        <f aca="false">F1072</f>
        <v>23.5</v>
      </c>
      <c r="F1072" s="922" t="n">
        <v>23.5</v>
      </c>
      <c r="G1072" s="922" t="n">
        <v>23.5</v>
      </c>
    </row>
    <row r="1073" customFormat="false" ht="15" hidden="false" customHeight="false" outlineLevel="0" collapsed="false">
      <c r="A1073" s="398" t="n">
        <v>586</v>
      </c>
      <c r="B1073" s="399" t="s">
        <v>2376</v>
      </c>
      <c r="C1073" s="919" t="s">
        <v>1324</v>
      </c>
      <c r="D1073" s="920" t="n">
        <f aca="false">F1073</f>
        <v>13.81</v>
      </c>
      <c r="F1073" s="922" t="n">
        <v>13.81</v>
      </c>
      <c r="G1073" s="922" t="n">
        <v>13.81</v>
      </c>
    </row>
    <row r="1074" customFormat="false" ht="15" hidden="false" customHeight="false" outlineLevel="0" collapsed="false">
      <c r="A1074" s="398" t="n">
        <v>591</v>
      </c>
      <c r="B1074" s="399" t="s">
        <v>2377</v>
      </c>
      <c r="C1074" s="919" t="s">
        <v>1296</v>
      </c>
      <c r="D1074" s="920" t="n">
        <f aca="false">F1074</f>
        <v>21.93</v>
      </c>
      <c r="F1074" s="922" t="n">
        <v>21.93</v>
      </c>
      <c r="G1074" s="922" t="n">
        <v>21.93</v>
      </c>
    </row>
    <row r="1075" customFormat="false" ht="15" hidden="false" customHeight="false" outlineLevel="0" collapsed="false">
      <c r="A1075" s="398" t="n">
        <v>588</v>
      </c>
      <c r="B1075" s="399" t="s">
        <v>2378</v>
      </c>
      <c r="C1075" s="919" t="s">
        <v>1324</v>
      </c>
      <c r="D1075" s="920" t="n">
        <f aca="false">F1075</f>
        <v>21.85</v>
      </c>
      <c r="F1075" s="922" t="n">
        <v>21.85</v>
      </c>
      <c r="G1075" s="922" t="n">
        <v>21.85</v>
      </c>
    </row>
    <row r="1076" customFormat="false" ht="15" hidden="false" customHeight="false" outlineLevel="0" collapsed="false">
      <c r="A1076" s="398" t="n">
        <v>589</v>
      </c>
      <c r="B1076" s="399" t="s">
        <v>2379</v>
      </c>
      <c r="C1076" s="919" t="s">
        <v>1324</v>
      </c>
      <c r="D1076" s="920" t="n">
        <f aca="false">F1076</f>
        <v>36.94</v>
      </c>
      <c r="F1076" s="922" t="n">
        <v>36.94</v>
      </c>
      <c r="G1076" s="922" t="n">
        <v>36.94</v>
      </c>
    </row>
    <row r="1077" customFormat="false" ht="15" hidden="false" customHeight="false" outlineLevel="0" collapsed="false">
      <c r="A1077" s="398" t="n">
        <v>584</v>
      </c>
      <c r="B1077" s="399" t="s">
        <v>2380</v>
      </c>
      <c r="C1077" s="919" t="s">
        <v>1324</v>
      </c>
      <c r="D1077" s="920" t="n">
        <f aca="false">F1077</f>
        <v>23.34</v>
      </c>
      <c r="F1077" s="922" t="n">
        <v>23.34</v>
      </c>
      <c r="G1077" s="922" t="n">
        <v>23.34</v>
      </c>
    </row>
    <row r="1078" customFormat="false" ht="15" hidden="false" customHeight="false" outlineLevel="0" collapsed="false">
      <c r="A1078" s="398" t="n">
        <v>4912</v>
      </c>
      <c r="B1078" s="399" t="s">
        <v>2381</v>
      </c>
      <c r="C1078" s="919" t="s">
        <v>1296</v>
      </c>
      <c r="D1078" s="920" t="n">
        <f aca="false">F1078</f>
        <v>5.46</v>
      </c>
      <c r="F1078" s="922" t="n">
        <v>5.46</v>
      </c>
      <c r="G1078" s="922" t="n">
        <v>5.46</v>
      </c>
    </row>
    <row r="1079" customFormat="false" ht="15" hidden="false" customHeight="false" outlineLevel="0" collapsed="false">
      <c r="A1079" s="398" t="n">
        <v>574</v>
      </c>
      <c r="B1079" s="399" t="s">
        <v>2382</v>
      </c>
      <c r="C1079" s="919" t="s">
        <v>1324</v>
      </c>
      <c r="D1079" s="920" t="n">
        <f aca="false">F1079</f>
        <v>20.06</v>
      </c>
      <c r="F1079" s="922" t="n">
        <v>20.06</v>
      </c>
      <c r="G1079" s="922" t="n">
        <v>20.06</v>
      </c>
    </row>
    <row r="1080" customFormat="false" ht="15" hidden="false" customHeight="false" outlineLevel="0" collapsed="false">
      <c r="A1080" s="398" t="n">
        <v>567</v>
      </c>
      <c r="B1080" s="399" t="s">
        <v>2383</v>
      </c>
      <c r="C1080" s="919" t="s">
        <v>1324</v>
      </c>
      <c r="D1080" s="920" t="n">
        <f aca="false">F1080</f>
        <v>7.43</v>
      </c>
      <c r="F1080" s="922" t="n">
        <v>7.43</v>
      </c>
      <c r="G1080" s="922" t="n">
        <v>7.43</v>
      </c>
    </row>
    <row r="1081" customFormat="false" ht="15" hidden="false" customHeight="false" outlineLevel="0" collapsed="false">
      <c r="A1081" s="398" t="n">
        <v>568</v>
      </c>
      <c r="B1081" s="399" t="s">
        <v>2384</v>
      </c>
      <c r="C1081" s="919" t="s">
        <v>1324</v>
      </c>
      <c r="D1081" s="920" t="n">
        <f aca="false">F1081</f>
        <v>45</v>
      </c>
      <c r="F1081" s="922" t="n">
        <v>45</v>
      </c>
      <c r="G1081" s="922" t="n">
        <v>45</v>
      </c>
    </row>
    <row r="1082" customFormat="false" ht="15" hidden="false" customHeight="false" outlineLevel="0" collapsed="false">
      <c r="A1082" s="398" t="n">
        <v>569</v>
      </c>
      <c r="B1082" s="399" t="s">
        <v>2385</v>
      </c>
      <c r="C1082" s="919" t="s">
        <v>1296</v>
      </c>
      <c r="D1082" s="920" t="n">
        <f aca="false">F1082</f>
        <v>6.26</v>
      </c>
      <c r="F1082" s="922" t="n">
        <v>6.26</v>
      </c>
      <c r="G1082" s="922" t="n">
        <v>6.26</v>
      </c>
    </row>
    <row r="1083" customFormat="false" ht="15" hidden="false" customHeight="false" outlineLevel="0" collapsed="false">
      <c r="A1083" s="398" t="n">
        <v>1165</v>
      </c>
      <c r="B1083" s="399" t="s">
        <v>2386</v>
      </c>
      <c r="C1083" s="919" t="s">
        <v>1298</v>
      </c>
      <c r="D1083" s="920" t="n">
        <f aca="false">F1083</f>
        <v>8.82</v>
      </c>
      <c r="F1083" s="922" t="n">
        <v>8.82</v>
      </c>
      <c r="G1083" s="922" t="n">
        <v>8.82</v>
      </c>
    </row>
    <row r="1084" customFormat="false" ht="15" hidden="false" customHeight="false" outlineLevel="0" collapsed="false">
      <c r="A1084" s="398" t="n">
        <v>1164</v>
      </c>
      <c r="B1084" s="399" t="s">
        <v>2387</v>
      </c>
      <c r="C1084" s="919" t="s">
        <v>1298</v>
      </c>
      <c r="D1084" s="920" t="n">
        <f aca="false">F1084</f>
        <v>7.14</v>
      </c>
      <c r="F1084" s="922" t="n">
        <v>7.14</v>
      </c>
      <c r="G1084" s="922" t="n">
        <v>7.14</v>
      </c>
    </row>
    <row r="1085" customFormat="false" ht="15" hidden="false" customHeight="false" outlineLevel="0" collapsed="false">
      <c r="A1085" s="398" t="n">
        <v>1162</v>
      </c>
      <c r="B1085" s="399" t="s">
        <v>2388</v>
      </c>
      <c r="C1085" s="919" t="s">
        <v>1298</v>
      </c>
      <c r="D1085" s="920" t="n">
        <f aca="false">F1085</f>
        <v>2.48</v>
      </c>
      <c r="F1085" s="922" t="n">
        <v>2.48</v>
      </c>
      <c r="G1085" s="922" t="n">
        <v>2.48</v>
      </c>
    </row>
    <row r="1086" customFormat="false" ht="15" hidden="false" customHeight="false" outlineLevel="0" collapsed="false">
      <c r="A1086" s="398" t="n">
        <v>12395</v>
      </c>
      <c r="B1086" s="399" t="s">
        <v>2389</v>
      </c>
      <c r="C1086" s="919" t="s">
        <v>1298</v>
      </c>
      <c r="D1086" s="920" t="n">
        <f aca="false">F1086</f>
        <v>2.41</v>
      </c>
      <c r="F1086" s="922" t="n">
        <v>2.41</v>
      </c>
      <c r="G1086" s="922" t="n">
        <v>2.41</v>
      </c>
    </row>
    <row r="1087" customFormat="false" ht="15" hidden="false" customHeight="false" outlineLevel="0" collapsed="false">
      <c r="A1087" s="398" t="n">
        <v>1170</v>
      </c>
      <c r="B1087" s="399" t="s">
        <v>2390</v>
      </c>
      <c r="C1087" s="919" t="s">
        <v>1298</v>
      </c>
      <c r="D1087" s="920" t="n">
        <f aca="false">F1087</f>
        <v>4.68</v>
      </c>
      <c r="F1087" s="922" t="n">
        <v>4.68</v>
      </c>
      <c r="G1087" s="922" t="n">
        <v>4.68</v>
      </c>
    </row>
    <row r="1088" customFormat="false" ht="15" hidden="false" customHeight="false" outlineLevel="0" collapsed="false">
      <c r="A1088" s="398" t="n">
        <v>1169</v>
      </c>
      <c r="B1088" s="399" t="s">
        <v>2391</v>
      </c>
      <c r="C1088" s="919" t="s">
        <v>1298</v>
      </c>
      <c r="D1088" s="920" t="n">
        <f aca="false">F1088</f>
        <v>22.98</v>
      </c>
      <c r="F1088" s="922" t="n">
        <v>22.98</v>
      </c>
      <c r="G1088" s="922" t="n">
        <v>22.98</v>
      </c>
    </row>
    <row r="1089" customFormat="false" ht="15" hidden="false" customHeight="false" outlineLevel="0" collapsed="false">
      <c r="A1089" s="398" t="n">
        <v>1166</v>
      </c>
      <c r="B1089" s="399" t="s">
        <v>2392</v>
      </c>
      <c r="C1089" s="919" t="s">
        <v>1298</v>
      </c>
      <c r="D1089" s="920" t="n">
        <f aca="false">F1089</f>
        <v>12.74</v>
      </c>
      <c r="F1089" s="922" t="n">
        <v>12.74</v>
      </c>
      <c r="G1089" s="922" t="n">
        <v>12.74</v>
      </c>
    </row>
    <row r="1090" customFormat="false" ht="15" hidden="false" customHeight="false" outlineLevel="0" collapsed="false">
      <c r="A1090" s="398" t="n">
        <v>1163</v>
      </c>
      <c r="B1090" s="399" t="s">
        <v>2393</v>
      </c>
      <c r="C1090" s="919" t="s">
        <v>1298</v>
      </c>
      <c r="D1090" s="920" t="n">
        <f aca="false">F1090</f>
        <v>3.21</v>
      </c>
      <c r="F1090" s="922" t="n">
        <v>3.21</v>
      </c>
      <c r="G1090" s="922" t="n">
        <v>3.21</v>
      </c>
    </row>
    <row r="1091" customFormat="false" ht="15" hidden="false" customHeight="false" outlineLevel="0" collapsed="false">
      <c r="A1091" s="398" t="n">
        <v>12396</v>
      </c>
      <c r="B1091" s="399" t="s">
        <v>2394</v>
      </c>
      <c r="C1091" s="919" t="s">
        <v>1298</v>
      </c>
      <c r="D1091" s="920" t="n">
        <f aca="false">F1091</f>
        <v>2.41</v>
      </c>
      <c r="F1091" s="922" t="n">
        <v>2.41</v>
      </c>
      <c r="G1091" s="922" t="n">
        <v>2.41</v>
      </c>
    </row>
    <row r="1092" customFormat="false" ht="15" hidden="false" customHeight="false" outlineLevel="0" collapsed="false">
      <c r="A1092" s="398" t="n">
        <v>1168</v>
      </c>
      <c r="B1092" s="399" t="s">
        <v>2395</v>
      </c>
      <c r="C1092" s="919" t="s">
        <v>1298</v>
      </c>
      <c r="D1092" s="920" t="n">
        <f aca="false">F1092</f>
        <v>32.76</v>
      </c>
      <c r="F1092" s="922" t="n">
        <v>32.76</v>
      </c>
      <c r="G1092" s="922" t="n">
        <v>32.76</v>
      </c>
    </row>
    <row r="1093" customFormat="false" ht="15" hidden="false" customHeight="false" outlineLevel="0" collapsed="false">
      <c r="A1093" s="398" t="n">
        <v>1167</v>
      </c>
      <c r="B1093" s="399" t="s">
        <v>2396</v>
      </c>
      <c r="C1093" s="919" t="s">
        <v>1298</v>
      </c>
      <c r="D1093" s="920" t="n">
        <f aca="false">F1093</f>
        <v>54.79</v>
      </c>
      <c r="F1093" s="922" t="n">
        <v>54.79</v>
      </c>
      <c r="G1093" s="922" t="n">
        <v>54.79</v>
      </c>
    </row>
    <row r="1094" customFormat="false" ht="15" hidden="false" customHeight="false" outlineLevel="0" collapsed="false">
      <c r="A1094" s="398" t="n">
        <v>36331</v>
      </c>
      <c r="B1094" s="399" t="s">
        <v>2397</v>
      </c>
      <c r="C1094" s="919" t="s">
        <v>1298</v>
      </c>
      <c r="D1094" s="920" t="n">
        <f aca="false">F1094</f>
        <v>1.03</v>
      </c>
      <c r="F1094" s="922" t="n">
        <v>1.03</v>
      </c>
      <c r="G1094" s="922" t="n">
        <v>1.03</v>
      </c>
    </row>
    <row r="1095" customFormat="false" ht="15" hidden="false" customHeight="false" outlineLevel="0" collapsed="false">
      <c r="A1095" s="398" t="n">
        <v>36346</v>
      </c>
      <c r="B1095" s="399" t="s">
        <v>2398</v>
      </c>
      <c r="C1095" s="919" t="s">
        <v>1298</v>
      </c>
      <c r="D1095" s="920" t="n">
        <f aca="false">F1095</f>
        <v>1.77</v>
      </c>
      <c r="F1095" s="922" t="n">
        <v>1.77</v>
      </c>
      <c r="G1095" s="922" t="n">
        <v>1.77</v>
      </c>
    </row>
    <row r="1096" customFormat="false" ht="15" hidden="false" customHeight="false" outlineLevel="0" collapsed="false">
      <c r="A1096" s="398" t="n">
        <v>1210</v>
      </c>
      <c r="B1096" s="399" t="s">
        <v>2399</v>
      </c>
      <c r="C1096" s="919" t="s">
        <v>1298</v>
      </c>
      <c r="D1096" s="920" t="n">
        <f aca="false">F1096</f>
        <v>8.15</v>
      </c>
      <c r="F1096" s="922" t="n">
        <v>8.15</v>
      </c>
      <c r="G1096" s="922" t="n">
        <v>8.15</v>
      </c>
    </row>
    <row r="1097" customFormat="false" ht="15" hidden="false" customHeight="false" outlineLevel="0" collapsed="false">
      <c r="A1097" s="398" t="n">
        <v>1203</v>
      </c>
      <c r="B1097" s="399" t="s">
        <v>2400</v>
      </c>
      <c r="C1097" s="919" t="s">
        <v>1298</v>
      </c>
      <c r="D1097" s="920" t="n">
        <f aca="false">F1097</f>
        <v>7.89</v>
      </c>
      <c r="F1097" s="922" t="n">
        <v>7.89</v>
      </c>
      <c r="G1097" s="922" t="n">
        <v>7.89</v>
      </c>
    </row>
    <row r="1098" customFormat="false" ht="15" hidden="false" customHeight="false" outlineLevel="0" collapsed="false">
      <c r="A1098" s="398" t="n">
        <v>1197</v>
      </c>
      <c r="B1098" s="399" t="s">
        <v>2401</v>
      </c>
      <c r="C1098" s="919" t="s">
        <v>1298</v>
      </c>
      <c r="D1098" s="920" t="n">
        <f aca="false">F1098</f>
        <v>1.01</v>
      </c>
      <c r="F1098" s="922" t="n">
        <v>1.01</v>
      </c>
      <c r="G1098" s="922" t="n">
        <v>1.01</v>
      </c>
    </row>
    <row r="1099" customFormat="false" ht="15" hidden="false" customHeight="false" outlineLevel="0" collapsed="false">
      <c r="A1099" s="398" t="n">
        <v>1202</v>
      </c>
      <c r="B1099" s="399" t="s">
        <v>2402</v>
      </c>
      <c r="C1099" s="919" t="s">
        <v>1298</v>
      </c>
      <c r="D1099" s="920" t="n">
        <f aca="false">F1099</f>
        <v>2.71</v>
      </c>
      <c r="F1099" s="922" t="n">
        <v>2.71</v>
      </c>
      <c r="G1099" s="922" t="n">
        <v>2.71</v>
      </c>
    </row>
    <row r="1100" customFormat="false" ht="15" hidden="false" customHeight="false" outlineLevel="0" collapsed="false">
      <c r="A1100" s="398" t="n">
        <v>1188</v>
      </c>
      <c r="B1100" s="399" t="s">
        <v>2403</v>
      </c>
      <c r="C1100" s="919" t="s">
        <v>1298</v>
      </c>
      <c r="D1100" s="920" t="n">
        <f aca="false">F1100</f>
        <v>16.05</v>
      </c>
      <c r="F1100" s="922" t="n">
        <v>16.05</v>
      </c>
      <c r="G1100" s="922" t="n">
        <v>16.05</v>
      </c>
    </row>
    <row r="1101" customFormat="false" ht="15" hidden="false" customHeight="false" outlineLevel="0" collapsed="false">
      <c r="A1101" s="398" t="n">
        <v>1211</v>
      </c>
      <c r="B1101" s="399" t="s">
        <v>2404</v>
      </c>
      <c r="C1101" s="919" t="s">
        <v>1298</v>
      </c>
      <c r="D1101" s="920" t="n">
        <f aca="false">F1101</f>
        <v>8.28</v>
      </c>
      <c r="F1101" s="922" t="n">
        <v>8.28</v>
      </c>
      <c r="G1101" s="922" t="n">
        <v>8.28</v>
      </c>
    </row>
    <row r="1102" customFormat="false" ht="15" hidden="false" customHeight="false" outlineLevel="0" collapsed="false">
      <c r="A1102" s="398" t="n">
        <v>1198</v>
      </c>
      <c r="B1102" s="399" t="s">
        <v>2405</v>
      </c>
      <c r="C1102" s="919" t="s">
        <v>1298</v>
      </c>
      <c r="D1102" s="920" t="n">
        <f aca="false">F1102</f>
        <v>1.49</v>
      </c>
      <c r="F1102" s="922" t="n">
        <v>1.49</v>
      </c>
      <c r="G1102" s="922" t="n">
        <v>1.49</v>
      </c>
    </row>
    <row r="1103" customFormat="false" ht="15" hidden="false" customHeight="false" outlineLevel="0" collapsed="false">
      <c r="A1103" s="398" t="n">
        <v>1199</v>
      </c>
      <c r="B1103" s="399" t="s">
        <v>2406</v>
      </c>
      <c r="C1103" s="919" t="s">
        <v>1298</v>
      </c>
      <c r="D1103" s="920" t="n">
        <f aca="false">F1103</f>
        <v>20.97</v>
      </c>
      <c r="F1103" s="922" t="n">
        <v>20.97</v>
      </c>
      <c r="G1103" s="922" t="n">
        <v>20.97</v>
      </c>
    </row>
    <row r="1104" customFormat="false" ht="15" hidden="false" customHeight="false" outlineLevel="0" collapsed="false">
      <c r="A1104" s="398" t="n">
        <v>20088</v>
      </c>
      <c r="B1104" s="399" t="s">
        <v>2407</v>
      </c>
      <c r="C1104" s="919" t="s">
        <v>1298</v>
      </c>
      <c r="D1104" s="920" t="n">
        <f aca="false">F1104</f>
        <v>9.32</v>
      </c>
      <c r="F1104" s="922" t="n">
        <v>9.32</v>
      </c>
      <c r="G1104" s="922" t="n">
        <v>9.32</v>
      </c>
    </row>
    <row r="1105" customFormat="false" ht="15" hidden="false" customHeight="false" outlineLevel="0" collapsed="false">
      <c r="A1105" s="398" t="n">
        <v>20089</v>
      </c>
      <c r="B1105" s="399" t="s">
        <v>2408</v>
      </c>
      <c r="C1105" s="919" t="s">
        <v>1298</v>
      </c>
      <c r="D1105" s="920" t="n">
        <f aca="false">F1105</f>
        <v>44.43</v>
      </c>
      <c r="F1105" s="922" t="n">
        <v>44.43</v>
      </c>
      <c r="G1105" s="922" t="n">
        <v>44.43</v>
      </c>
    </row>
    <row r="1106" customFormat="false" ht="15" hidden="false" customHeight="false" outlineLevel="0" collapsed="false">
      <c r="A1106" s="398" t="n">
        <v>20087</v>
      </c>
      <c r="B1106" s="399" t="s">
        <v>2409</v>
      </c>
      <c r="C1106" s="919" t="s">
        <v>1298</v>
      </c>
      <c r="D1106" s="920" t="n">
        <f aca="false">F1106</f>
        <v>6.71</v>
      </c>
      <c r="F1106" s="922" t="n">
        <v>6.71</v>
      </c>
      <c r="G1106" s="922" t="n">
        <v>6.71</v>
      </c>
    </row>
    <row r="1107" customFormat="false" ht="15" hidden="false" customHeight="false" outlineLevel="0" collapsed="false">
      <c r="A1107" s="398" t="n">
        <v>1200</v>
      </c>
      <c r="B1107" s="399" t="s">
        <v>2410</v>
      </c>
      <c r="C1107" s="919" t="s">
        <v>1298</v>
      </c>
      <c r="D1107" s="920" t="n">
        <f aca="false">F1107</f>
        <v>5.45</v>
      </c>
      <c r="F1107" s="922" t="n">
        <v>5.45</v>
      </c>
      <c r="G1107" s="922" t="n">
        <v>5.45</v>
      </c>
    </row>
    <row r="1108" customFormat="false" ht="15" hidden="false" customHeight="false" outlineLevel="0" collapsed="false">
      <c r="A1108" s="398" t="n">
        <v>12909</v>
      </c>
      <c r="B1108" s="399" t="s">
        <v>2411</v>
      </c>
      <c r="C1108" s="919" t="s">
        <v>1298</v>
      </c>
      <c r="D1108" s="920" t="n">
        <f aca="false">F1108</f>
        <v>2.47</v>
      </c>
      <c r="F1108" s="922" t="n">
        <v>2.47</v>
      </c>
      <c r="G1108" s="922" t="n">
        <v>2.47</v>
      </c>
    </row>
    <row r="1109" customFormat="false" ht="15" hidden="false" customHeight="false" outlineLevel="0" collapsed="false">
      <c r="A1109" s="398" t="n">
        <v>12910</v>
      </c>
      <c r="B1109" s="399" t="s">
        <v>2412</v>
      </c>
      <c r="C1109" s="919" t="s">
        <v>1298</v>
      </c>
      <c r="D1109" s="920" t="n">
        <f aca="false">F1109</f>
        <v>4.12</v>
      </c>
      <c r="F1109" s="922" t="n">
        <v>4.12</v>
      </c>
      <c r="G1109" s="922" t="n">
        <v>4.12</v>
      </c>
    </row>
    <row r="1110" customFormat="false" ht="15" hidden="false" customHeight="false" outlineLevel="0" collapsed="false">
      <c r="A1110" s="398" t="n">
        <v>1184</v>
      </c>
      <c r="B1110" s="399" t="s">
        <v>2413</v>
      </c>
      <c r="C1110" s="919" t="s">
        <v>1298</v>
      </c>
      <c r="D1110" s="920" t="n">
        <f aca="false">F1110</f>
        <v>51.55</v>
      </c>
      <c r="F1110" s="922" t="n">
        <v>51.55</v>
      </c>
      <c r="G1110" s="922" t="n">
        <v>51.55</v>
      </c>
    </row>
    <row r="1111" customFormat="false" ht="15" hidden="false" customHeight="false" outlineLevel="0" collapsed="false">
      <c r="A1111" s="398" t="n">
        <v>1191</v>
      </c>
      <c r="B1111" s="399" t="s">
        <v>2414</v>
      </c>
      <c r="C1111" s="919" t="s">
        <v>1298</v>
      </c>
      <c r="D1111" s="920" t="n">
        <f aca="false">F1111</f>
        <v>0.73</v>
      </c>
      <c r="F1111" s="922" t="n">
        <v>0.73</v>
      </c>
      <c r="G1111" s="922" t="n">
        <v>0.73</v>
      </c>
    </row>
    <row r="1112" customFormat="false" ht="15" hidden="false" customHeight="false" outlineLevel="0" collapsed="false">
      <c r="A1112" s="398" t="n">
        <v>1185</v>
      </c>
      <c r="B1112" s="399" t="s">
        <v>2415</v>
      </c>
      <c r="C1112" s="919" t="s">
        <v>1298</v>
      </c>
      <c r="D1112" s="920" t="n">
        <f aca="false">F1112</f>
        <v>0.83</v>
      </c>
      <c r="F1112" s="922" t="n">
        <v>0.83</v>
      </c>
      <c r="G1112" s="922" t="n">
        <v>0.83</v>
      </c>
    </row>
    <row r="1113" customFormat="false" ht="15" hidden="false" customHeight="false" outlineLevel="0" collapsed="false">
      <c r="A1113" s="398" t="n">
        <v>1189</v>
      </c>
      <c r="B1113" s="399" t="s">
        <v>2416</v>
      </c>
      <c r="C1113" s="919" t="s">
        <v>1298</v>
      </c>
      <c r="D1113" s="920" t="n">
        <f aca="false">F1113</f>
        <v>1.45</v>
      </c>
      <c r="F1113" s="922" t="n">
        <v>1.45</v>
      </c>
      <c r="G1113" s="922" t="n">
        <v>1.45</v>
      </c>
    </row>
    <row r="1114" customFormat="false" ht="15" hidden="false" customHeight="false" outlineLevel="0" collapsed="false">
      <c r="A1114" s="398" t="n">
        <v>1193</v>
      </c>
      <c r="B1114" s="399" t="s">
        <v>2417</v>
      </c>
      <c r="C1114" s="919" t="s">
        <v>1298</v>
      </c>
      <c r="D1114" s="920" t="n">
        <f aca="false">F1114</f>
        <v>2.79</v>
      </c>
      <c r="F1114" s="922" t="n">
        <v>2.79</v>
      </c>
      <c r="G1114" s="922" t="n">
        <v>2.79</v>
      </c>
    </row>
    <row r="1115" customFormat="false" ht="15" hidden="false" customHeight="false" outlineLevel="0" collapsed="false">
      <c r="A1115" s="398" t="n">
        <v>1194</v>
      </c>
      <c r="B1115" s="399" t="s">
        <v>2418</v>
      </c>
      <c r="C1115" s="919" t="s">
        <v>1298</v>
      </c>
      <c r="D1115" s="920" t="n">
        <f aca="false">F1115</f>
        <v>5.28</v>
      </c>
      <c r="F1115" s="922" t="n">
        <v>5.28</v>
      </c>
      <c r="G1115" s="922" t="n">
        <v>5.28</v>
      </c>
    </row>
    <row r="1116" customFormat="false" ht="15" hidden="false" customHeight="false" outlineLevel="0" collapsed="false">
      <c r="A1116" s="398" t="n">
        <v>1195</v>
      </c>
      <c r="B1116" s="399" t="s">
        <v>2419</v>
      </c>
      <c r="C1116" s="919" t="s">
        <v>1298</v>
      </c>
      <c r="D1116" s="920" t="n">
        <f aca="false">F1116</f>
        <v>7.95</v>
      </c>
      <c r="F1116" s="922" t="n">
        <v>7.95</v>
      </c>
      <c r="G1116" s="922" t="n">
        <v>7.95</v>
      </c>
    </row>
    <row r="1117" customFormat="false" ht="15" hidden="false" customHeight="false" outlineLevel="0" collapsed="false">
      <c r="A1117" s="398" t="n">
        <v>1204</v>
      </c>
      <c r="B1117" s="399" t="s">
        <v>2420</v>
      </c>
      <c r="C1117" s="919" t="s">
        <v>1298</v>
      </c>
      <c r="D1117" s="920" t="n">
        <f aca="false">F1117</f>
        <v>14.46</v>
      </c>
      <c r="F1117" s="922" t="n">
        <v>14.46</v>
      </c>
      <c r="G1117" s="922" t="n">
        <v>14.46</v>
      </c>
    </row>
    <row r="1118" customFormat="false" ht="15" hidden="false" customHeight="false" outlineLevel="0" collapsed="false">
      <c r="A1118" s="398" t="n">
        <v>1205</v>
      </c>
      <c r="B1118" s="399" t="s">
        <v>2421</v>
      </c>
      <c r="C1118" s="919" t="s">
        <v>1298</v>
      </c>
      <c r="D1118" s="920" t="n">
        <f aca="false">F1118</f>
        <v>34.3</v>
      </c>
      <c r="F1118" s="922" t="n">
        <v>34.3</v>
      </c>
      <c r="G1118" s="922" t="n">
        <v>34.3</v>
      </c>
    </row>
    <row r="1119" customFormat="false" ht="15" hidden="false" customHeight="false" outlineLevel="0" collapsed="false">
      <c r="A1119" s="398" t="n">
        <v>1207</v>
      </c>
      <c r="B1119" s="399" t="s">
        <v>2422</v>
      </c>
      <c r="C1119" s="919" t="s">
        <v>1298</v>
      </c>
      <c r="D1119" s="920" t="n">
        <f aca="false">F1119</f>
        <v>24.78</v>
      </c>
      <c r="F1119" s="922" t="n">
        <v>24.78</v>
      </c>
      <c r="G1119" s="922" t="n">
        <v>24.78</v>
      </c>
    </row>
    <row r="1120" customFormat="false" ht="15" hidden="false" customHeight="false" outlineLevel="0" collapsed="false">
      <c r="A1120" s="398" t="n">
        <v>1206</v>
      </c>
      <c r="B1120" s="399" t="s">
        <v>2423</v>
      </c>
      <c r="C1120" s="919" t="s">
        <v>1298</v>
      </c>
      <c r="D1120" s="920" t="n">
        <f aca="false">F1120</f>
        <v>6.21</v>
      </c>
      <c r="F1120" s="922" t="n">
        <v>6.21</v>
      </c>
      <c r="G1120" s="922" t="n">
        <v>6.21</v>
      </c>
    </row>
    <row r="1121" customFormat="false" ht="15" hidden="false" customHeight="false" outlineLevel="0" collapsed="false">
      <c r="A1121" s="398" t="n">
        <v>1183</v>
      </c>
      <c r="B1121" s="399" t="s">
        <v>2424</v>
      </c>
      <c r="C1121" s="919" t="s">
        <v>1298</v>
      </c>
      <c r="D1121" s="920" t="n">
        <f aca="false">F1121</f>
        <v>16.18</v>
      </c>
      <c r="F1121" s="922" t="n">
        <v>16.18</v>
      </c>
      <c r="G1121" s="922" t="n">
        <v>16.18</v>
      </c>
    </row>
    <row r="1122" customFormat="false" ht="15" hidden="false" customHeight="false" outlineLevel="0" collapsed="false">
      <c r="A1122" s="398" t="n">
        <v>42685</v>
      </c>
      <c r="B1122" s="399" t="s">
        <v>2425</v>
      </c>
      <c r="C1122" s="919" t="s">
        <v>1298</v>
      </c>
      <c r="D1122" s="920" t="n">
        <f aca="false">F1122</f>
        <v>48.63</v>
      </c>
      <c r="F1122" s="922" t="n">
        <v>48.63</v>
      </c>
      <c r="G1122" s="922" t="n">
        <v>48.63</v>
      </c>
    </row>
    <row r="1123" customFormat="false" ht="15" hidden="false" customHeight="false" outlineLevel="0" collapsed="false">
      <c r="A1123" s="398" t="n">
        <v>42686</v>
      </c>
      <c r="B1123" s="399" t="s">
        <v>2426</v>
      </c>
      <c r="C1123" s="919" t="s">
        <v>1298</v>
      </c>
      <c r="D1123" s="920" t="n">
        <f aca="false">F1123</f>
        <v>75.71</v>
      </c>
      <c r="F1123" s="922" t="n">
        <v>75.71</v>
      </c>
      <c r="G1123" s="922" t="n">
        <v>75.71</v>
      </c>
    </row>
    <row r="1124" customFormat="false" ht="15" hidden="false" customHeight="false" outlineLevel="0" collapsed="false">
      <c r="A1124" s="398" t="n">
        <v>12894</v>
      </c>
      <c r="B1124" s="399" t="s">
        <v>2427</v>
      </c>
      <c r="C1124" s="919" t="s">
        <v>1298</v>
      </c>
      <c r="D1124" s="920" t="n">
        <f aca="false">F1124</f>
        <v>15.14</v>
      </c>
      <c r="F1124" s="922" t="n">
        <v>15.14</v>
      </c>
      <c r="G1124" s="922" t="n">
        <v>15.14</v>
      </c>
    </row>
    <row r="1125" customFormat="false" ht="15" hidden="false" customHeight="false" outlineLevel="0" collapsed="false">
      <c r="A1125" s="398" t="n">
        <v>12895</v>
      </c>
      <c r="B1125" s="399" t="s">
        <v>2428</v>
      </c>
      <c r="C1125" s="919" t="s">
        <v>1298</v>
      </c>
      <c r="D1125" s="920" t="n">
        <f aca="false">F1125</f>
        <v>11.65</v>
      </c>
      <c r="F1125" s="922" t="n">
        <v>11.65</v>
      </c>
      <c r="G1125" s="922" t="n">
        <v>11.65</v>
      </c>
    </row>
    <row r="1126" customFormat="false" ht="30" hidden="false" customHeight="false" outlineLevel="0" collapsed="false">
      <c r="A1126" s="398" t="n">
        <v>1631</v>
      </c>
      <c r="B1126" s="399" t="s">
        <v>2429</v>
      </c>
      <c r="C1126" s="919" t="s">
        <v>1298</v>
      </c>
      <c r="D1126" s="920" t="n">
        <f aca="false">F1126</f>
        <v>121.07</v>
      </c>
      <c r="F1126" s="922" t="n">
        <v>121.07</v>
      </c>
      <c r="G1126" s="922" t="n">
        <v>121.07</v>
      </c>
    </row>
    <row r="1127" customFormat="false" ht="30" hidden="false" customHeight="false" outlineLevel="0" collapsed="false">
      <c r="A1127" s="398" t="n">
        <v>1633</v>
      </c>
      <c r="B1127" s="399" t="s">
        <v>2430</v>
      </c>
      <c r="C1127" s="919" t="s">
        <v>1298</v>
      </c>
      <c r="D1127" s="920" t="n">
        <f aca="false">F1127</f>
        <v>205.7</v>
      </c>
      <c r="F1127" s="922" t="n">
        <v>205.7</v>
      </c>
      <c r="G1127" s="922" t="n">
        <v>205.7</v>
      </c>
    </row>
    <row r="1128" customFormat="false" ht="15" hidden="false" customHeight="false" outlineLevel="0" collapsed="false">
      <c r="A1128" s="398" t="n">
        <v>10818</v>
      </c>
      <c r="B1128" s="399" t="s">
        <v>2431</v>
      </c>
      <c r="C1128" s="919" t="s">
        <v>1296</v>
      </c>
      <c r="D1128" s="920" t="n">
        <f aca="false">F1128</f>
        <v>26.28</v>
      </c>
      <c r="F1128" s="922" t="n">
        <v>26.28</v>
      </c>
      <c r="G1128" s="922" t="n">
        <v>26.28</v>
      </c>
    </row>
    <row r="1129" customFormat="false" ht="30" hidden="false" customHeight="false" outlineLevel="0" collapsed="false">
      <c r="A1129" s="398" t="n">
        <v>39359</v>
      </c>
      <c r="B1129" s="399" t="s">
        <v>2432</v>
      </c>
      <c r="C1129" s="919" t="s">
        <v>1298</v>
      </c>
      <c r="D1129" s="920" t="n">
        <f aca="false">F1129</f>
        <v>21.46</v>
      </c>
      <c r="F1129" s="922" t="n">
        <v>21.46</v>
      </c>
      <c r="G1129" s="922" t="n">
        <v>21.46</v>
      </c>
    </row>
    <row r="1130" customFormat="false" ht="30" hidden="false" customHeight="false" outlineLevel="0" collapsed="false">
      <c r="A1130" s="398" t="n">
        <v>39360</v>
      </c>
      <c r="B1130" s="399" t="s">
        <v>2433</v>
      </c>
      <c r="C1130" s="919" t="s">
        <v>1298</v>
      </c>
      <c r="D1130" s="920" t="n">
        <f aca="false">F1130</f>
        <v>19.5</v>
      </c>
      <c r="F1130" s="922" t="n">
        <v>19.5</v>
      </c>
      <c r="G1130" s="922" t="n">
        <v>19.5</v>
      </c>
    </row>
    <row r="1131" customFormat="false" ht="15" hidden="false" customHeight="false" outlineLevel="0" collapsed="false">
      <c r="A1131" s="398" t="n">
        <v>10710</v>
      </c>
      <c r="B1131" s="399" t="s">
        <v>2434</v>
      </c>
      <c r="C1131" s="919" t="s">
        <v>1307</v>
      </c>
      <c r="D1131" s="920" t="n">
        <f aca="false">F1131</f>
        <v>85</v>
      </c>
      <c r="F1131" s="920" t="n">
        <v>85</v>
      </c>
      <c r="G1131" s="920" t="n">
        <v>85</v>
      </c>
    </row>
    <row r="1132" customFormat="false" ht="15" hidden="false" customHeight="false" outlineLevel="0" collapsed="false">
      <c r="A1132" s="398" t="n">
        <v>10709</v>
      </c>
      <c r="B1132" s="399" t="s">
        <v>2435</v>
      </c>
      <c r="C1132" s="919" t="s">
        <v>1307</v>
      </c>
      <c r="D1132" s="920" t="n">
        <f aca="false">F1132</f>
        <v>104.42</v>
      </c>
      <c r="F1132" s="922" t="n">
        <v>104.42</v>
      </c>
      <c r="G1132" s="922" t="n">
        <v>104.42</v>
      </c>
    </row>
    <row r="1133" customFormat="false" ht="15" hidden="false" customHeight="false" outlineLevel="0" collapsed="false">
      <c r="A1133" s="398" t="n">
        <v>39636</v>
      </c>
      <c r="B1133" s="399" t="s">
        <v>2436</v>
      </c>
      <c r="C1133" s="919" t="s">
        <v>1307</v>
      </c>
      <c r="D1133" s="920" t="n">
        <f aca="false">F1133</f>
        <v>106.63</v>
      </c>
      <c r="F1133" s="920" t="n">
        <v>106.63</v>
      </c>
      <c r="G1133" s="920" t="n">
        <v>106.63</v>
      </c>
    </row>
    <row r="1134" customFormat="false" ht="15" hidden="false" customHeight="false" outlineLevel="0" collapsed="false">
      <c r="A1134" s="398" t="n">
        <v>10708</v>
      </c>
      <c r="B1134" s="399" t="s">
        <v>2437</v>
      </c>
      <c r="C1134" s="919" t="s">
        <v>1307</v>
      </c>
      <c r="D1134" s="920" t="n">
        <f aca="false">F1134</f>
        <v>32.9</v>
      </c>
      <c r="F1134" s="922" t="n">
        <v>32.9</v>
      </c>
      <c r="G1134" s="922" t="n">
        <v>32.9</v>
      </c>
    </row>
    <row r="1135" customFormat="false" ht="15" hidden="false" customHeight="false" outlineLevel="0" collapsed="false">
      <c r="A1135" s="398" t="n">
        <v>39635</v>
      </c>
      <c r="B1135" s="399" t="s">
        <v>2438</v>
      </c>
      <c r="C1135" s="919" t="s">
        <v>1307</v>
      </c>
      <c r="D1135" s="920" t="n">
        <f aca="false">F1135</f>
        <v>56.02</v>
      </c>
      <c r="F1135" s="920" t="n">
        <v>56.02</v>
      </c>
      <c r="G1135" s="920" t="n">
        <v>56.02</v>
      </c>
    </row>
    <row r="1136" customFormat="false" ht="15" hidden="false" customHeight="false" outlineLevel="0" collapsed="false">
      <c r="A1136" s="398" t="n">
        <v>6117</v>
      </c>
      <c r="B1136" s="399" t="s">
        <v>2439</v>
      </c>
      <c r="C1136" s="919" t="s">
        <v>1309</v>
      </c>
      <c r="D1136" s="920" t="n">
        <f aca="false">F1136</f>
        <v>11.71</v>
      </c>
      <c r="F1136" s="922" t="n">
        <v>11.71</v>
      </c>
      <c r="G1136" s="922" t="n">
        <v>11.71</v>
      </c>
    </row>
    <row r="1137" customFormat="false" ht="15" hidden="false" customHeight="false" outlineLevel="0" collapsed="false">
      <c r="A1137" s="398" t="n">
        <v>40913</v>
      </c>
      <c r="B1137" s="399" t="s">
        <v>2440</v>
      </c>
      <c r="C1137" s="919" t="s">
        <v>1505</v>
      </c>
      <c r="D1137" s="920" t="n">
        <f aca="false">F1137</f>
        <v>2077.86</v>
      </c>
      <c r="F1137" s="920" t="n">
        <v>2077.86</v>
      </c>
      <c r="G1137" s="920" t="n">
        <v>2077.86</v>
      </c>
    </row>
    <row r="1138" customFormat="false" ht="15" hidden="false" customHeight="false" outlineLevel="0" collapsed="false">
      <c r="A1138" s="398" t="n">
        <v>1214</v>
      </c>
      <c r="B1138" s="399" t="s">
        <v>2441</v>
      </c>
      <c r="C1138" s="919" t="s">
        <v>1309</v>
      </c>
      <c r="D1138" s="920" t="n">
        <f aca="false">F1138</f>
        <v>16.22</v>
      </c>
      <c r="F1138" s="922" t="n">
        <v>16.22</v>
      </c>
      <c r="G1138" s="922" t="n">
        <v>16.22</v>
      </c>
    </row>
    <row r="1139" customFormat="false" ht="15" hidden="false" customHeight="false" outlineLevel="0" collapsed="false">
      <c r="A1139" s="398" t="n">
        <v>40915</v>
      </c>
      <c r="B1139" s="399" t="s">
        <v>2442</v>
      </c>
      <c r="C1139" s="919" t="s">
        <v>1505</v>
      </c>
      <c r="D1139" s="920" t="n">
        <f aca="false">F1139</f>
        <v>2879.78</v>
      </c>
      <c r="F1139" s="920" t="n">
        <v>2879.78</v>
      </c>
      <c r="G1139" s="920" t="n">
        <v>2879.78</v>
      </c>
    </row>
    <row r="1140" customFormat="false" ht="15" hidden="false" customHeight="false" outlineLevel="0" collapsed="false">
      <c r="A1140" s="398" t="n">
        <v>1213</v>
      </c>
      <c r="B1140" s="399" t="s">
        <v>2443</v>
      </c>
      <c r="C1140" s="919" t="s">
        <v>1309</v>
      </c>
      <c r="D1140" s="920" t="n">
        <f aca="false">F1140</f>
        <v>14.88</v>
      </c>
      <c r="F1140" s="920" t="n">
        <v>14.88</v>
      </c>
      <c r="G1140" s="920" t="n">
        <v>14.88</v>
      </c>
    </row>
    <row r="1141" customFormat="false" ht="15" hidden="false" customHeight="false" outlineLevel="0" collapsed="false">
      <c r="A1141" s="398" t="n">
        <v>40914</v>
      </c>
      <c r="B1141" s="399" t="s">
        <v>2444</v>
      </c>
      <c r="C1141" s="919" t="s">
        <v>1505</v>
      </c>
      <c r="D1141" s="920" t="n">
        <f aca="false">F1141</f>
        <v>2637.37</v>
      </c>
      <c r="F1141" s="920" t="n">
        <v>2637.37</v>
      </c>
      <c r="G1141" s="920" t="n">
        <v>2637.37</v>
      </c>
    </row>
    <row r="1142" customFormat="false" ht="15" hidden="false" customHeight="false" outlineLevel="0" collapsed="false">
      <c r="A1142" s="398" t="n">
        <v>5091</v>
      </c>
      <c r="B1142" s="399" t="s">
        <v>2445</v>
      </c>
      <c r="C1142" s="919" t="s">
        <v>1298</v>
      </c>
      <c r="D1142" s="920" t="n">
        <f aca="false">F1142</f>
        <v>15.86</v>
      </c>
      <c r="F1142" s="920" t="n">
        <v>15.86</v>
      </c>
      <c r="G1142" s="920" t="n">
        <v>15.86</v>
      </c>
    </row>
    <row r="1143" customFormat="false" ht="30" hidden="false" customHeight="false" outlineLevel="0" collapsed="false">
      <c r="A1143" s="398" t="n">
        <v>14615</v>
      </c>
      <c r="B1143" s="399" t="s">
        <v>2446</v>
      </c>
      <c r="C1143" s="919" t="s">
        <v>1298</v>
      </c>
      <c r="D1143" s="920" t="n">
        <f aca="false">F1143</f>
        <v>3371.77</v>
      </c>
      <c r="F1143" s="920" t="n">
        <v>3371.77</v>
      </c>
      <c r="G1143" s="920" t="n">
        <v>3371.77</v>
      </c>
    </row>
    <row r="1144" customFormat="false" ht="15" hidden="false" customHeight="false" outlineLevel="0" collapsed="false">
      <c r="A1144" s="398" t="n">
        <v>2711</v>
      </c>
      <c r="B1144" s="399" t="s">
        <v>2447</v>
      </c>
      <c r="C1144" s="919" t="s">
        <v>1298</v>
      </c>
      <c r="D1144" s="920" t="n">
        <f aca="false">F1144</f>
        <v>119.9</v>
      </c>
      <c r="F1144" s="920" t="n">
        <v>119.9</v>
      </c>
      <c r="G1144" s="920" t="n">
        <v>119.9</v>
      </c>
    </row>
    <row r="1145" customFormat="false" ht="30" hidden="false" customHeight="false" outlineLevel="0" collapsed="false">
      <c r="A1145" s="398" t="n">
        <v>37727</v>
      </c>
      <c r="B1145" s="399" t="s">
        <v>2448</v>
      </c>
      <c r="C1145" s="919" t="s">
        <v>1298</v>
      </c>
      <c r="D1145" s="920" t="n">
        <f aca="false">F1145</f>
        <v>9500</v>
      </c>
      <c r="F1145" s="920" t="n">
        <v>9500</v>
      </c>
      <c r="G1145" s="920" t="n">
        <v>9500</v>
      </c>
    </row>
    <row r="1146" customFormat="false" ht="30" hidden="false" customHeight="false" outlineLevel="0" collapsed="false">
      <c r="A1146" s="398" t="n">
        <v>37728</v>
      </c>
      <c r="B1146" s="399" t="s">
        <v>2449</v>
      </c>
      <c r="C1146" s="919" t="s">
        <v>1298</v>
      </c>
      <c r="D1146" s="920" t="n">
        <f aca="false">F1146</f>
        <v>12888.11</v>
      </c>
      <c r="F1146" s="922" t="n">
        <v>12888.11</v>
      </c>
      <c r="G1146" s="922" t="n">
        <v>12888.11</v>
      </c>
    </row>
    <row r="1147" customFormat="false" ht="30" hidden="false" customHeight="false" outlineLevel="0" collapsed="false">
      <c r="A1147" s="398" t="n">
        <v>37729</v>
      </c>
      <c r="B1147" s="399" t="s">
        <v>2450</v>
      </c>
      <c r="C1147" s="919" t="s">
        <v>1298</v>
      </c>
      <c r="D1147" s="920" t="n">
        <f aca="false">F1147</f>
        <v>13951.04</v>
      </c>
      <c r="F1147" s="922" t="n">
        <v>13951.04</v>
      </c>
      <c r="G1147" s="922" t="n">
        <v>13951.04</v>
      </c>
    </row>
    <row r="1148" customFormat="false" ht="30" hidden="false" customHeight="false" outlineLevel="0" collapsed="false">
      <c r="A1148" s="398" t="n">
        <v>37730</v>
      </c>
      <c r="B1148" s="399" t="s">
        <v>2451</v>
      </c>
      <c r="C1148" s="919" t="s">
        <v>1298</v>
      </c>
      <c r="D1148" s="920" t="n">
        <f aca="false">F1148</f>
        <v>15013.98</v>
      </c>
      <c r="F1148" s="922" t="n">
        <v>15013.98</v>
      </c>
      <c r="G1148" s="922" t="n">
        <v>15013.98</v>
      </c>
    </row>
    <row r="1149" customFormat="false" ht="30" hidden="false" customHeight="false" outlineLevel="0" collapsed="false">
      <c r="A1149" s="398" t="n">
        <v>37731</v>
      </c>
      <c r="B1149" s="399" t="s">
        <v>2452</v>
      </c>
      <c r="C1149" s="919" t="s">
        <v>1298</v>
      </c>
      <c r="D1149" s="920" t="n">
        <f aca="false">F1149</f>
        <v>16076.92</v>
      </c>
      <c r="F1149" s="922" t="n">
        <v>16076.92</v>
      </c>
      <c r="G1149" s="922" t="n">
        <v>16076.92</v>
      </c>
    </row>
    <row r="1150" customFormat="false" ht="30" hidden="false" customHeight="false" outlineLevel="0" collapsed="false">
      <c r="A1150" s="398" t="n">
        <v>37732</v>
      </c>
      <c r="B1150" s="399" t="s">
        <v>2453</v>
      </c>
      <c r="C1150" s="919" t="s">
        <v>1298</v>
      </c>
      <c r="D1150" s="920" t="n">
        <f aca="false">F1150</f>
        <v>18335.66</v>
      </c>
      <c r="F1150" s="920" t="n">
        <v>18335.66</v>
      </c>
      <c r="G1150" s="920" t="n">
        <v>18335.66</v>
      </c>
    </row>
    <row r="1151" customFormat="false" ht="15" hidden="false" customHeight="false" outlineLevel="0" collapsed="false">
      <c r="A1151" s="398" t="n">
        <v>42250</v>
      </c>
      <c r="B1151" s="399" t="s">
        <v>2454</v>
      </c>
      <c r="C1151" s="919" t="s">
        <v>2455</v>
      </c>
      <c r="D1151" s="920" t="n">
        <f aca="false">F1151</f>
        <v>1859.93</v>
      </c>
      <c r="F1151" s="920" t="n">
        <v>1859.93</v>
      </c>
      <c r="G1151" s="920" t="n">
        <v>1859.93</v>
      </c>
    </row>
    <row r="1152" customFormat="false" ht="30" hidden="false" customHeight="false" outlineLevel="0" collapsed="false">
      <c r="A1152" s="398" t="n">
        <v>42256</v>
      </c>
      <c r="B1152" s="399" t="s">
        <v>2456</v>
      </c>
      <c r="C1152" s="919" t="s">
        <v>1296</v>
      </c>
      <c r="D1152" s="920" t="n">
        <f aca="false">F1152</f>
        <v>3.9</v>
      </c>
      <c r="F1152" s="920" t="n">
        <v>3.9</v>
      </c>
      <c r="G1152" s="920" t="n">
        <v>3.9</v>
      </c>
    </row>
    <row r="1153" customFormat="false" ht="15" hidden="false" customHeight="false" outlineLevel="0" collapsed="false">
      <c r="A1153" s="398" t="n">
        <v>4743</v>
      </c>
      <c r="B1153" s="399" t="s">
        <v>2457</v>
      </c>
      <c r="C1153" s="919" t="s">
        <v>1501</v>
      </c>
      <c r="D1153" s="920" t="n">
        <f aca="false">F1153</f>
        <v>32.25</v>
      </c>
      <c r="F1153" s="920" t="n">
        <v>32.25</v>
      </c>
      <c r="G1153" s="920" t="n">
        <v>32.25</v>
      </c>
    </row>
    <row r="1154" customFormat="false" ht="15" hidden="false" customHeight="false" outlineLevel="0" collapsed="false">
      <c r="A1154" s="398" t="n">
        <v>4744</v>
      </c>
      <c r="B1154" s="399" t="s">
        <v>2458</v>
      </c>
      <c r="C1154" s="919" t="s">
        <v>1501</v>
      </c>
      <c r="D1154" s="920" t="n">
        <f aca="false">F1154</f>
        <v>42.16</v>
      </c>
      <c r="F1154" s="920" t="n">
        <v>42.16</v>
      </c>
      <c r="G1154" s="920" t="n">
        <v>42.16</v>
      </c>
    </row>
    <row r="1155" customFormat="false" ht="15" hidden="false" customHeight="false" outlineLevel="0" collapsed="false">
      <c r="A1155" s="398" t="n">
        <v>4745</v>
      </c>
      <c r="B1155" s="399" t="s">
        <v>2459</v>
      </c>
      <c r="C1155" s="919" t="s">
        <v>1501</v>
      </c>
      <c r="D1155" s="920" t="n">
        <f aca="false">F1155</f>
        <v>56.49</v>
      </c>
      <c r="F1155" s="920" t="n">
        <v>56.49</v>
      </c>
      <c r="G1155" s="920" t="n">
        <v>56.49</v>
      </c>
    </row>
    <row r="1156" customFormat="false" ht="30" hidden="false" customHeight="false" outlineLevel="0" collapsed="false">
      <c r="A1156" s="398" t="n">
        <v>36496</v>
      </c>
      <c r="B1156" s="399" t="s">
        <v>2460</v>
      </c>
      <c r="C1156" s="919" t="s">
        <v>1298</v>
      </c>
      <c r="D1156" s="920" t="n">
        <f aca="false">F1156</f>
        <v>8560.87</v>
      </c>
      <c r="F1156" s="922" t="n">
        <v>8560.87</v>
      </c>
      <c r="G1156" s="922" t="n">
        <v>8560.87</v>
      </c>
    </row>
    <row r="1157" customFormat="false" ht="30" hidden="false" customHeight="false" outlineLevel="0" collapsed="false">
      <c r="A1157" s="398" t="n">
        <v>10630</v>
      </c>
      <c r="B1157" s="399" t="s">
        <v>2461</v>
      </c>
      <c r="C1157" s="919" t="s">
        <v>1298</v>
      </c>
      <c r="D1157" s="920" t="n">
        <f aca="false">F1157</f>
        <v>441712.51</v>
      </c>
      <c r="F1157" s="920" t="n">
        <v>441712.51</v>
      </c>
      <c r="G1157" s="920" t="n">
        <v>441712.51</v>
      </c>
    </row>
    <row r="1158" customFormat="false" ht="30" hidden="false" customHeight="false" outlineLevel="0" collapsed="false">
      <c r="A1158" s="398" t="n">
        <v>37762</v>
      </c>
      <c r="B1158" s="399" t="s">
        <v>2462</v>
      </c>
      <c r="C1158" s="919" t="s">
        <v>1298</v>
      </c>
      <c r="D1158" s="920" t="n">
        <f aca="false">F1158</f>
        <v>378829.86</v>
      </c>
      <c r="F1158" s="922" t="n">
        <v>378829.86</v>
      </c>
      <c r="G1158" s="922" t="n">
        <v>378829.86</v>
      </c>
    </row>
    <row r="1159" customFormat="false" ht="30" hidden="false" customHeight="false" outlineLevel="0" collapsed="false">
      <c r="A1159" s="398" t="n">
        <v>37763</v>
      </c>
      <c r="B1159" s="399" t="s">
        <v>2463</v>
      </c>
      <c r="C1159" s="919" t="s">
        <v>1298</v>
      </c>
      <c r="D1159" s="920" t="n">
        <f aca="false">F1159</f>
        <v>383431.02</v>
      </c>
      <c r="F1159" s="922" t="n">
        <v>383431.02</v>
      </c>
      <c r="G1159" s="922" t="n">
        <v>383431.02</v>
      </c>
    </row>
    <row r="1160" customFormat="false" ht="30" hidden="false" customHeight="false" outlineLevel="0" collapsed="false">
      <c r="A1160" s="398" t="n">
        <v>41992</v>
      </c>
      <c r="B1160" s="399" t="s">
        <v>2464</v>
      </c>
      <c r="C1160" s="919" t="s">
        <v>1298</v>
      </c>
      <c r="D1160" s="920" t="n">
        <f aca="false">F1160</f>
        <v>435884.39</v>
      </c>
      <c r="F1160" s="922" t="n">
        <v>435884.39</v>
      </c>
      <c r="G1160" s="922" t="n">
        <v>435884.39</v>
      </c>
    </row>
    <row r="1161" customFormat="false" ht="30" hidden="false" customHeight="false" outlineLevel="0" collapsed="false">
      <c r="A1161" s="398" t="n">
        <v>13215</v>
      </c>
      <c r="B1161" s="399" t="s">
        <v>2465</v>
      </c>
      <c r="C1161" s="919" t="s">
        <v>1298</v>
      </c>
      <c r="D1161" s="920" t="n">
        <f aca="false">F1161</f>
        <v>534502.84</v>
      </c>
      <c r="F1161" s="922" t="n">
        <v>534502.84</v>
      </c>
      <c r="G1161" s="922" t="n">
        <v>534502.84</v>
      </c>
    </row>
    <row r="1162" customFormat="false" ht="15" hidden="false" customHeight="false" outlineLevel="0" collapsed="false">
      <c r="A1162" s="398" t="n">
        <v>4235</v>
      </c>
      <c r="B1162" s="399" t="s">
        <v>2466</v>
      </c>
      <c r="C1162" s="919" t="s">
        <v>1309</v>
      </c>
      <c r="D1162" s="920" t="n">
        <f aca="false">F1162</f>
        <v>8.84</v>
      </c>
      <c r="F1162" s="922" t="n">
        <v>8.84</v>
      </c>
      <c r="G1162" s="922" t="n">
        <v>8.84</v>
      </c>
    </row>
    <row r="1163" customFormat="false" ht="15" hidden="false" customHeight="false" outlineLevel="0" collapsed="false">
      <c r="A1163" s="398" t="n">
        <v>40976</v>
      </c>
      <c r="B1163" s="399" t="s">
        <v>2467</v>
      </c>
      <c r="C1163" s="919" t="s">
        <v>1505</v>
      </c>
      <c r="D1163" s="920" t="n">
        <f aca="false">F1163</f>
        <v>1569.43</v>
      </c>
      <c r="F1163" s="922" t="n">
        <v>1569.43</v>
      </c>
      <c r="G1163" s="922" t="n">
        <v>1569.43</v>
      </c>
    </row>
    <row r="1164" customFormat="false" ht="15" hidden="false" customHeight="false" outlineLevel="0" collapsed="false">
      <c r="A1164" s="398" t="n">
        <v>39013</v>
      </c>
      <c r="B1164" s="399" t="s">
        <v>2468</v>
      </c>
      <c r="C1164" s="919" t="s">
        <v>1298</v>
      </c>
      <c r="D1164" s="920" t="n">
        <f aca="false">F1164</f>
        <v>1.02</v>
      </c>
      <c r="F1164" s="922" t="n">
        <v>1.02</v>
      </c>
      <c r="G1164" s="922" t="n">
        <v>1.02</v>
      </c>
    </row>
    <row r="1165" customFormat="false" ht="15" hidden="false" customHeight="false" outlineLevel="0" collapsed="false">
      <c r="A1165" s="398" t="n">
        <v>41967</v>
      </c>
      <c r="B1165" s="399" t="s">
        <v>2469</v>
      </c>
      <c r="C1165" s="919" t="s">
        <v>1376</v>
      </c>
      <c r="D1165" s="920" t="n">
        <f aca="false">F1165</f>
        <v>6.73</v>
      </c>
      <c r="F1165" s="922" t="n">
        <v>6.73</v>
      </c>
      <c r="G1165" s="922" t="n">
        <v>6.73</v>
      </c>
    </row>
    <row r="1166" customFormat="false" ht="15" hidden="false" customHeight="false" outlineLevel="0" collapsed="false">
      <c r="A1166" s="398" t="n">
        <v>12760</v>
      </c>
      <c r="B1166" s="399" t="s">
        <v>2470</v>
      </c>
      <c r="C1166" s="919" t="s">
        <v>1307</v>
      </c>
      <c r="D1166" s="920" t="n">
        <f aca="false">F1166</f>
        <v>1015.99</v>
      </c>
      <c r="F1166" s="922" t="n">
        <v>1015.99</v>
      </c>
      <c r="G1166" s="922" t="n">
        <v>1015.99</v>
      </c>
    </row>
    <row r="1167" customFormat="false" ht="15" hidden="false" customHeight="false" outlineLevel="0" collapsed="false">
      <c r="A1167" s="398" t="n">
        <v>12759</v>
      </c>
      <c r="B1167" s="399" t="s">
        <v>2471</v>
      </c>
      <c r="C1167" s="919" t="s">
        <v>1307</v>
      </c>
      <c r="D1167" s="920" t="n">
        <f aca="false">F1167</f>
        <v>677.32</v>
      </c>
      <c r="F1167" s="922" t="n">
        <v>677.32</v>
      </c>
      <c r="G1167" s="922" t="n">
        <v>677.32</v>
      </c>
    </row>
    <row r="1168" customFormat="false" ht="15" hidden="false" customHeight="false" outlineLevel="0" collapsed="false">
      <c r="A1168" s="398" t="n">
        <v>40424</v>
      </c>
      <c r="B1168" s="399" t="s">
        <v>2472</v>
      </c>
      <c r="C1168" s="919" t="s">
        <v>1296</v>
      </c>
      <c r="D1168" s="920" t="n">
        <f aca="false">F1168</f>
        <v>5.78</v>
      </c>
      <c r="F1168" s="922" t="n">
        <v>5.78</v>
      </c>
      <c r="G1168" s="922" t="n">
        <v>5.78</v>
      </c>
    </row>
    <row r="1169" customFormat="false" ht="15" hidden="false" customHeight="false" outlineLevel="0" collapsed="false">
      <c r="A1169" s="398" t="n">
        <v>1325</v>
      </c>
      <c r="B1169" s="399" t="s">
        <v>2473</v>
      </c>
      <c r="C1169" s="919" t="s">
        <v>1296</v>
      </c>
      <c r="D1169" s="920" t="n">
        <f aca="false">F1169</f>
        <v>7.05</v>
      </c>
      <c r="F1169" s="922" t="n">
        <v>7.05</v>
      </c>
      <c r="G1169" s="922" t="n">
        <v>7.05</v>
      </c>
    </row>
    <row r="1170" customFormat="false" ht="15" hidden="false" customHeight="false" outlineLevel="0" collapsed="false">
      <c r="A1170" s="398" t="n">
        <v>1327</v>
      </c>
      <c r="B1170" s="399" t="s">
        <v>2474</v>
      </c>
      <c r="C1170" s="919" t="s">
        <v>1296</v>
      </c>
      <c r="D1170" s="920" t="n">
        <f aca="false">F1170</f>
        <v>6.31</v>
      </c>
      <c r="F1170" s="922" t="n">
        <v>6.31</v>
      </c>
      <c r="G1170" s="922" t="n">
        <v>6.31</v>
      </c>
    </row>
    <row r="1171" customFormat="false" ht="15" hidden="false" customHeight="false" outlineLevel="0" collapsed="false">
      <c r="A1171" s="398" t="n">
        <v>1328</v>
      </c>
      <c r="B1171" s="399" t="s">
        <v>2475</v>
      </c>
      <c r="C1171" s="919" t="s">
        <v>1296</v>
      </c>
      <c r="D1171" s="920" t="n">
        <f aca="false">F1171</f>
        <v>6.6</v>
      </c>
      <c r="F1171" s="922" t="n">
        <v>6.6</v>
      </c>
      <c r="G1171" s="922" t="n">
        <v>6.6</v>
      </c>
    </row>
    <row r="1172" customFormat="false" ht="15" hidden="false" customHeight="false" outlineLevel="0" collapsed="false">
      <c r="A1172" s="398" t="n">
        <v>1321</v>
      </c>
      <c r="B1172" s="399" t="s">
        <v>2476</v>
      </c>
      <c r="C1172" s="919" t="s">
        <v>1296</v>
      </c>
      <c r="D1172" s="920" t="n">
        <f aca="false">F1172</f>
        <v>7.08</v>
      </c>
      <c r="F1172" s="922" t="n">
        <v>7.08</v>
      </c>
      <c r="G1172" s="922" t="n">
        <v>7.08</v>
      </c>
    </row>
    <row r="1173" customFormat="false" ht="15" hidden="false" customHeight="false" outlineLevel="0" collapsed="false">
      <c r="A1173" s="398" t="n">
        <v>1318</v>
      </c>
      <c r="B1173" s="399" t="s">
        <v>2477</v>
      </c>
      <c r="C1173" s="919" t="s">
        <v>1296</v>
      </c>
      <c r="D1173" s="920" t="n">
        <f aca="false">F1173</f>
        <v>6.8</v>
      </c>
      <c r="F1173" s="922" t="n">
        <v>6.8</v>
      </c>
      <c r="G1173" s="922" t="n">
        <v>6.8</v>
      </c>
    </row>
    <row r="1174" customFormat="false" ht="15" hidden="false" customHeight="false" outlineLevel="0" collapsed="false">
      <c r="A1174" s="398" t="n">
        <v>1322</v>
      </c>
      <c r="B1174" s="399" t="s">
        <v>2478</v>
      </c>
      <c r="C1174" s="919" t="s">
        <v>1296</v>
      </c>
      <c r="D1174" s="920" t="n">
        <f aca="false">F1174</f>
        <v>7.5</v>
      </c>
      <c r="F1174" s="922" t="n">
        <v>7.5</v>
      </c>
      <c r="G1174" s="922" t="n">
        <v>7.5</v>
      </c>
    </row>
    <row r="1175" customFormat="false" ht="15" hidden="false" customHeight="false" outlineLevel="0" collapsed="false">
      <c r="A1175" s="398" t="n">
        <v>1323</v>
      </c>
      <c r="B1175" s="399" t="s">
        <v>2479</v>
      </c>
      <c r="C1175" s="919" t="s">
        <v>1296</v>
      </c>
      <c r="D1175" s="920" t="n">
        <f aca="false">F1175</f>
        <v>7.34</v>
      </c>
      <c r="F1175" s="922" t="n">
        <v>7.34</v>
      </c>
      <c r="G1175" s="922" t="n">
        <v>7.34</v>
      </c>
    </row>
    <row r="1176" customFormat="false" ht="15" hidden="false" customHeight="false" outlineLevel="0" collapsed="false">
      <c r="A1176" s="398" t="n">
        <v>1319</v>
      </c>
      <c r="B1176" s="399" t="s">
        <v>2480</v>
      </c>
      <c r="C1176" s="919" t="s">
        <v>1296</v>
      </c>
      <c r="D1176" s="920" t="n">
        <f aca="false">F1176</f>
        <v>6.49</v>
      </c>
      <c r="F1176" s="922" t="n">
        <v>6.49</v>
      </c>
      <c r="G1176" s="922" t="n">
        <v>6.49</v>
      </c>
    </row>
    <row r="1177" customFormat="false" ht="15" hidden="false" customHeight="false" outlineLevel="0" collapsed="false">
      <c r="A1177" s="398" t="n">
        <v>11026</v>
      </c>
      <c r="B1177" s="399" t="s">
        <v>2481</v>
      </c>
      <c r="C1177" s="919" t="s">
        <v>1296</v>
      </c>
      <c r="D1177" s="920" t="n">
        <f aca="false">F1177</f>
        <v>8.69</v>
      </c>
      <c r="F1177" s="922" t="n">
        <v>8.69</v>
      </c>
      <c r="G1177" s="922" t="n">
        <v>8.69</v>
      </c>
    </row>
    <row r="1178" customFormat="false" ht="15" hidden="false" customHeight="false" outlineLevel="0" collapsed="false">
      <c r="A1178" s="398" t="n">
        <v>11027</v>
      </c>
      <c r="B1178" s="399" t="s">
        <v>2482</v>
      </c>
      <c r="C1178" s="919" t="s">
        <v>1296</v>
      </c>
      <c r="D1178" s="920" t="n">
        <f aca="false">F1178</f>
        <v>9.23</v>
      </c>
      <c r="F1178" s="922" t="n">
        <v>9.23</v>
      </c>
      <c r="G1178" s="922" t="n">
        <v>9.23</v>
      </c>
    </row>
    <row r="1179" customFormat="false" ht="15" hidden="false" customHeight="false" outlineLevel="0" collapsed="false">
      <c r="A1179" s="398" t="n">
        <v>11046</v>
      </c>
      <c r="B1179" s="399" t="s">
        <v>2483</v>
      </c>
      <c r="C1179" s="919" t="s">
        <v>1296</v>
      </c>
      <c r="D1179" s="920" t="n">
        <f aca="false">F1179</f>
        <v>8.96</v>
      </c>
      <c r="F1179" s="922" t="n">
        <v>8.96</v>
      </c>
      <c r="G1179" s="922" t="n">
        <v>8.96</v>
      </c>
    </row>
    <row r="1180" customFormat="false" ht="15" hidden="false" customHeight="false" outlineLevel="0" collapsed="false">
      <c r="A1180" s="398" t="n">
        <v>11047</v>
      </c>
      <c r="B1180" s="399" t="s">
        <v>2484</v>
      </c>
      <c r="C1180" s="919" t="s">
        <v>1296</v>
      </c>
      <c r="D1180" s="920" t="n">
        <f aca="false">F1180</f>
        <v>6.77</v>
      </c>
      <c r="F1180" s="920" t="n">
        <v>6.77</v>
      </c>
      <c r="G1180" s="920" t="n">
        <v>6.77</v>
      </c>
    </row>
    <row r="1181" customFormat="false" ht="15" hidden="false" customHeight="false" outlineLevel="0" collapsed="false">
      <c r="A1181" s="398" t="n">
        <v>39630</v>
      </c>
      <c r="B1181" s="399" t="s">
        <v>2485</v>
      </c>
      <c r="C1181" s="919" t="s">
        <v>1307</v>
      </c>
      <c r="D1181" s="920" t="n">
        <f aca="false">F1181</f>
        <v>62.94</v>
      </c>
      <c r="F1181" s="922" t="n">
        <v>62.94</v>
      </c>
      <c r="G1181" s="922" t="n">
        <v>62.94</v>
      </c>
    </row>
    <row r="1182" customFormat="false" ht="15" hidden="false" customHeight="false" outlineLevel="0" collapsed="false">
      <c r="A1182" s="398" t="n">
        <v>11049</v>
      </c>
      <c r="B1182" s="399" t="s">
        <v>2486</v>
      </c>
      <c r="C1182" s="919" t="s">
        <v>1296</v>
      </c>
      <c r="D1182" s="920" t="n">
        <f aca="false">F1182</f>
        <v>8.35</v>
      </c>
      <c r="F1182" s="922" t="n">
        <v>8.35</v>
      </c>
      <c r="G1182" s="922" t="n">
        <v>8.35</v>
      </c>
    </row>
    <row r="1183" customFormat="false" ht="15" hidden="false" customHeight="false" outlineLevel="0" collapsed="false">
      <c r="A1183" s="398" t="n">
        <v>39632</v>
      </c>
      <c r="B1183" s="399" t="s">
        <v>2487</v>
      </c>
      <c r="C1183" s="919" t="s">
        <v>1307</v>
      </c>
      <c r="D1183" s="920" t="n">
        <f aca="false">F1183</f>
        <v>43.92</v>
      </c>
      <c r="F1183" s="922" t="n">
        <v>43.92</v>
      </c>
      <c r="G1183" s="922" t="n">
        <v>43.92</v>
      </c>
    </row>
    <row r="1184" customFormat="false" ht="15" hidden="false" customHeight="false" outlineLevel="0" collapsed="false">
      <c r="A1184" s="398" t="n">
        <v>11051</v>
      </c>
      <c r="B1184" s="399" t="s">
        <v>2488</v>
      </c>
      <c r="C1184" s="919" t="s">
        <v>1296</v>
      </c>
      <c r="D1184" s="920" t="n">
        <f aca="false">F1184</f>
        <v>8.97</v>
      </c>
      <c r="F1184" s="922" t="n">
        <v>8.97</v>
      </c>
      <c r="G1184" s="922" t="n">
        <v>8.97</v>
      </c>
    </row>
    <row r="1185" customFormat="false" ht="15" hidden="false" customHeight="false" outlineLevel="0" collapsed="false">
      <c r="A1185" s="398" t="n">
        <v>11061</v>
      </c>
      <c r="B1185" s="399" t="s">
        <v>2489</v>
      </c>
      <c r="C1185" s="919" t="s">
        <v>1296</v>
      </c>
      <c r="D1185" s="920" t="n">
        <f aca="false">F1185</f>
        <v>6.27</v>
      </c>
      <c r="F1185" s="922" t="n">
        <v>6.27</v>
      </c>
      <c r="G1185" s="922" t="n">
        <v>6.27</v>
      </c>
    </row>
    <row r="1186" customFormat="false" ht="15" hidden="false" customHeight="false" outlineLevel="0" collapsed="false">
      <c r="A1186" s="398" t="n">
        <v>1336</v>
      </c>
      <c r="B1186" s="399" t="s">
        <v>2490</v>
      </c>
      <c r="C1186" s="919" t="s">
        <v>1307</v>
      </c>
      <c r="D1186" s="920" t="n">
        <f aca="false">F1186</f>
        <v>1679.32</v>
      </c>
      <c r="F1186" s="922" t="n">
        <v>1679.32</v>
      </c>
      <c r="G1186" s="922" t="n">
        <v>1679.32</v>
      </c>
    </row>
    <row r="1187" customFormat="false" ht="15" hidden="false" customHeight="false" outlineLevel="0" collapsed="false">
      <c r="A1187" s="398" t="n">
        <v>1333</v>
      </c>
      <c r="B1187" s="399" t="s">
        <v>2491</v>
      </c>
      <c r="C1187" s="919" t="s">
        <v>1296</v>
      </c>
      <c r="D1187" s="920" t="n">
        <f aca="false">F1187</f>
        <v>6.53</v>
      </c>
      <c r="F1187" s="922" t="n">
        <v>6.53</v>
      </c>
      <c r="G1187" s="922" t="n">
        <v>6.53</v>
      </c>
    </row>
    <row r="1188" customFormat="false" ht="15" hidden="false" customHeight="false" outlineLevel="0" collapsed="false">
      <c r="A1188" s="398" t="n">
        <v>1330</v>
      </c>
      <c r="B1188" s="399" t="s">
        <v>2492</v>
      </c>
      <c r="C1188" s="919" t="s">
        <v>1296</v>
      </c>
      <c r="D1188" s="920" t="n">
        <f aca="false">F1188</f>
        <v>6.69</v>
      </c>
      <c r="F1188" s="922" t="n">
        <v>6.69</v>
      </c>
      <c r="G1188" s="922" t="n">
        <v>6.69</v>
      </c>
    </row>
    <row r="1189" customFormat="false" ht="15" hidden="false" customHeight="false" outlineLevel="0" collapsed="false">
      <c r="A1189" s="398" t="n">
        <v>10957</v>
      </c>
      <c r="B1189" s="399" t="s">
        <v>2493</v>
      </c>
      <c r="C1189" s="919" t="s">
        <v>1296</v>
      </c>
      <c r="D1189" s="920" t="n">
        <f aca="false">F1189</f>
        <v>8.35</v>
      </c>
      <c r="F1189" s="922" t="n">
        <v>8.35</v>
      </c>
      <c r="G1189" s="922" t="n">
        <v>8.35</v>
      </c>
    </row>
    <row r="1190" customFormat="false" ht="15" hidden="false" customHeight="false" outlineLevel="0" collapsed="false">
      <c r="A1190" s="398" t="n">
        <v>1332</v>
      </c>
      <c r="B1190" s="399" t="s">
        <v>2494</v>
      </c>
      <c r="C1190" s="919" t="s">
        <v>1296</v>
      </c>
      <c r="D1190" s="920" t="n">
        <f aca="false">F1190</f>
        <v>6.96</v>
      </c>
      <c r="F1190" s="922" t="n">
        <v>6.96</v>
      </c>
      <c r="G1190" s="922" t="n">
        <v>6.96</v>
      </c>
    </row>
    <row r="1191" customFormat="false" ht="15" hidden="false" customHeight="false" outlineLevel="0" collapsed="false">
      <c r="A1191" s="398" t="n">
        <v>1334</v>
      </c>
      <c r="B1191" s="399" t="s">
        <v>2495</v>
      </c>
      <c r="C1191" s="919" t="s">
        <v>1296</v>
      </c>
      <c r="D1191" s="920" t="n">
        <f aca="false">F1191</f>
        <v>7.7</v>
      </c>
      <c r="F1191" s="922" t="n">
        <v>7.7</v>
      </c>
      <c r="G1191" s="922" t="n">
        <v>7.7</v>
      </c>
    </row>
    <row r="1192" customFormat="false" ht="15" hidden="false" customHeight="false" outlineLevel="0" collapsed="false">
      <c r="A1192" s="398" t="n">
        <v>1335</v>
      </c>
      <c r="B1192" s="399" t="s">
        <v>2496</v>
      </c>
      <c r="C1192" s="919" t="s">
        <v>1296</v>
      </c>
      <c r="D1192" s="920" t="n">
        <f aca="false">F1192</f>
        <v>7.81</v>
      </c>
      <c r="F1192" s="922" t="n">
        <v>7.81</v>
      </c>
      <c r="G1192" s="922" t="n">
        <v>7.81</v>
      </c>
    </row>
    <row r="1193" customFormat="false" ht="15" hidden="false" customHeight="false" outlineLevel="0" collapsed="false">
      <c r="A1193" s="398" t="n">
        <v>40425</v>
      </c>
      <c r="B1193" s="399" t="s">
        <v>2497</v>
      </c>
      <c r="C1193" s="919" t="s">
        <v>1296</v>
      </c>
      <c r="D1193" s="920" t="n">
        <f aca="false">F1193</f>
        <v>5.82</v>
      </c>
      <c r="F1193" s="922" t="n">
        <v>5.82</v>
      </c>
      <c r="G1193" s="922" t="n">
        <v>5.82</v>
      </c>
    </row>
    <row r="1194" customFormat="false" ht="15" hidden="false" customHeight="false" outlineLevel="0" collapsed="false">
      <c r="A1194" s="398" t="n">
        <v>1337</v>
      </c>
      <c r="B1194" s="399" t="s">
        <v>2498</v>
      </c>
      <c r="C1194" s="919" t="s">
        <v>1296</v>
      </c>
      <c r="D1194" s="920" t="n">
        <f aca="false">F1194</f>
        <v>8.23</v>
      </c>
      <c r="F1194" s="922" t="n">
        <v>8.23</v>
      </c>
      <c r="G1194" s="922" t="n">
        <v>8.23</v>
      </c>
    </row>
    <row r="1195" customFormat="false" ht="15" hidden="false" customHeight="false" outlineLevel="0" collapsed="false">
      <c r="A1195" s="398" t="n">
        <v>11122</v>
      </c>
      <c r="B1195" s="399" t="s">
        <v>2499</v>
      </c>
      <c r="C1195" s="919" t="s">
        <v>1296</v>
      </c>
      <c r="D1195" s="920" t="n">
        <f aca="false">F1195</f>
        <v>25.17</v>
      </c>
      <c r="F1195" s="922" t="n">
        <v>25.17</v>
      </c>
      <c r="G1195" s="922" t="n">
        <v>25.17</v>
      </c>
    </row>
    <row r="1196" customFormat="false" ht="15" hidden="false" customHeight="false" outlineLevel="0" collapsed="false">
      <c r="A1196" s="398" t="n">
        <v>11123</v>
      </c>
      <c r="B1196" s="399" t="s">
        <v>2500</v>
      </c>
      <c r="C1196" s="919" t="s">
        <v>1296</v>
      </c>
      <c r="D1196" s="920" t="n">
        <f aca="false">F1196</f>
        <v>25.17</v>
      </c>
      <c r="F1196" s="922" t="n">
        <v>25.17</v>
      </c>
      <c r="G1196" s="922" t="n">
        <v>25.17</v>
      </c>
    </row>
    <row r="1197" customFormat="false" ht="15" hidden="false" customHeight="false" outlineLevel="0" collapsed="false">
      <c r="A1197" s="398" t="n">
        <v>11125</v>
      </c>
      <c r="B1197" s="399" t="s">
        <v>2501</v>
      </c>
      <c r="C1197" s="919" t="s">
        <v>1296</v>
      </c>
      <c r="D1197" s="920" t="n">
        <f aca="false">F1197</f>
        <v>25.17</v>
      </c>
      <c r="F1197" s="922" t="n">
        <v>25.17</v>
      </c>
      <c r="G1197" s="922" t="n">
        <v>25.17</v>
      </c>
    </row>
    <row r="1198" customFormat="false" ht="15" hidden="false" customHeight="false" outlineLevel="0" collapsed="false">
      <c r="A1198" s="398" t="n">
        <v>39416</v>
      </c>
      <c r="B1198" s="399" t="s">
        <v>2502</v>
      </c>
      <c r="C1198" s="919" t="s">
        <v>1307</v>
      </c>
      <c r="D1198" s="920" t="n">
        <f aca="false">F1198</f>
        <v>29.41</v>
      </c>
      <c r="F1198" s="922" t="n">
        <v>29.41</v>
      </c>
      <c r="G1198" s="922" t="n">
        <v>29.41</v>
      </c>
    </row>
    <row r="1199" customFormat="false" ht="15" hidden="false" customHeight="false" outlineLevel="0" collapsed="false">
      <c r="A1199" s="398" t="n">
        <v>39417</v>
      </c>
      <c r="B1199" s="399" t="s">
        <v>2503</v>
      </c>
      <c r="C1199" s="919" t="s">
        <v>1307</v>
      </c>
      <c r="D1199" s="920" t="n">
        <f aca="false">F1199</f>
        <v>30.83</v>
      </c>
      <c r="F1199" s="922" t="n">
        <v>30.83</v>
      </c>
      <c r="G1199" s="922" t="n">
        <v>30.83</v>
      </c>
    </row>
    <row r="1200" customFormat="false" ht="15" hidden="false" customHeight="false" outlineLevel="0" collapsed="false">
      <c r="A1200" s="398" t="n">
        <v>39414</v>
      </c>
      <c r="B1200" s="399" t="s">
        <v>2504</v>
      </c>
      <c r="C1200" s="919" t="s">
        <v>1307</v>
      </c>
      <c r="D1200" s="920" t="n">
        <f aca="false">F1200</f>
        <v>27.62</v>
      </c>
      <c r="F1200" s="922" t="n">
        <v>27.62</v>
      </c>
      <c r="G1200" s="922" t="n">
        <v>27.62</v>
      </c>
    </row>
    <row r="1201" customFormat="false" ht="15" hidden="false" customHeight="false" outlineLevel="0" collapsed="false">
      <c r="A1201" s="398" t="n">
        <v>39415</v>
      </c>
      <c r="B1201" s="399" t="s">
        <v>2505</v>
      </c>
      <c r="C1201" s="919" t="s">
        <v>1307</v>
      </c>
      <c r="D1201" s="920" t="n">
        <f aca="false">F1201</f>
        <v>29.27</v>
      </c>
      <c r="F1201" s="922" t="n">
        <v>29.27</v>
      </c>
      <c r="G1201" s="922" t="n">
        <v>29.27</v>
      </c>
    </row>
    <row r="1202" customFormat="false" ht="15" hidden="false" customHeight="false" outlineLevel="0" collapsed="false">
      <c r="A1202" s="398" t="n">
        <v>39412</v>
      </c>
      <c r="B1202" s="399" t="s">
        <v>2506</v>
      </c>
      <c r="C1202" s="919" t="s">
        <v>1307</v>
      </c>
      <c r="D1202" s="920" t="n">
        <f aca="false">F1202</f>
        <v>20.8</v>
      </c>
      <c r="F1202" s="922" t="n">
        <v>20.8</v>
      </c>
      <c r="G1202" s="922" t="n">
        <v>20.8</v>
      </c>
    </row>
    <row r="1203" customFormat="false" ht="15" hidden="false" customHeight="false" outlineLevel="0" collapsed="false">
      <c r="A1203" s="398" t="n">
        <v>39413</v>
      </c>
      <c r="B1203" s="399" t="s">
        <v>2507</v>
      </c>
      <c r="C1203" s="919" t="s">
        <v>1307</v>
      </c>
      <c r="D1203" s="920" t="n">
        <f aca="false">F1203</f>
        <v>20.6</v>
      </c>
      <c r="F1203" s="922" t="n">
        <v>20.6</v>
      </c>
      <c r="G1203" s="922" t="n">
        <v>20.6</v>
      </c>
    </row>
    <row r="1204" customFormat="false" ht="15" hidden="false" customHeight="false" outlineLevel="0" collapsed="false">
      <c r="A1204" s="398" t="n">
        <v>1338</v>
      </c>
      <c r="B1204" s="399" t="s">
        <v>2508</v>
      </c>
      <c r="C1204" s="919" t="s">
        <v>1307</v>
      </c>
      <c r="D1204" s="920" t="n">
        <f aca="false">F1204</f>
        <v>27.66</v>
      </c>
      <c r="F1204" s="922" t="n">
        <v>27.66</v>
      </c>
      <c r="G1204" s="922" t="n">
        <v>27.66</v>
      </c>
    </row>
    <row r="1205" customFormat="false" ht="15" hidden="false" customHeight="false" outlineLevel="0" collapsed="false">
      <c r="A1205" s="398" t="n">
        <v>1340</v>
      </c>
      <c r="B1205" s="399" t="s">
        <v>2509</v>
      </c>
      <c r="C1205" s="919" t="s">
        <v>1307</v>
      </c>
      <c r="D1205" s="920" t="n">
        <f aca="false">F1205</f>
        <v>31.98</v>
      </c>
      <c r="F1205" s="922" t="n">
        <v>31.98</v>
      </c>
      <c r="G1205" s="922" t="n">
        <v>31.98</v>
      </c>
    </row>
    <row r="1206" customFormat="false" ht="15" hidden="false" customHeight="false" outlineLevel="0" collapsed="false">
      <c r="A1206" s="398" t="n">
        <v>1341</v>
      </c>
      <c r="B1206" s="399" t="s">
        <v>2510</v>
      </c>
      <c r="C1206" s="919" t="s">
        <v>1307</v>
      </c>
      <c r="D1206" s="920" t="n">
        <f aca="false">F1206</f>
        <v>30.8</v>
      </c>
      <c r="F1206" s="922" t="n">
        <v>30.8</v>
      </c>
      <c r="G1206" s="922" t="n">
        <v>30.8</v>
      </c>
    </row>
    <row r="1207" customFormat="false" ht="15" hidden="false" customHeight="false" outlineLevel="0" collapsed="false">
      <c r="A1207" s="398" t="n">
        <v>1364</v>
      </c>
      <c r="B1207" s="399" t="s">
        <v>2511</v>
      </c>
      <c r="C1207" s="919" t="s">
        <v>1307</v>
      </c>
      <c r="D1207" s="920" t="n">
        <f aca="false">F1207</f>
        <v>22.07</v>
      </c>
      <c r="F1207" s="922" t="n">
        <v>22.07</v>
      </c>
      <c r="G1207" s="922" t="n">
        <v>22.07</v>
      </c>
    </row>
    <row r="1208" customFormat="false" ht="15" hidden="false" customHeight="false" outlineLevel="0" collapsed="false">
      <c r="A1208" s="398" t="n">
        <v>1361</v>
      </c>
      <c r="B1208" s="399" t="s">
        <v>2512</v>
      </c>
      <c r="C1208" s="919" t="s">
        <v>1298</v>
      </c>
      <c r="D1208" s="920" t="n">
        <f aca="false">F1208</f>
        <v>92.03</v>
      </c>
      <c r="F1208" s="922" t="n">
        <v>92.03</v>
      </c>
      <c r="G1208" s="922" t="n">
        <v>92.03</v>
      </c>
    </row>
    <row r="1209" customFormat="false" ht="15" hidden="false" customHeight="false" outlineLevel="0" collapsed="false">
      <c r="A1209" s="398" t="n">
        <v>1362</v>
      </c>
      <c r="B1209" s="399" t="s">
        <v>2513</v>
      </c>
      <c r="C1209" s="919" t="s">
        <v>1307</v>
      </c>
      <c r="D1209" s="920" t="n">
        <f aca="false">F1209</f>
        <v>30.72</v>
      </c>
      <c r="F1209" s="922" t="n">
        <v>30.72</v>
      </c>
      <c r="G1209" s="922" t="n">
        <v>30.72</v>
      </c>
    </row>
    <row r="1210" customFormat="false" ht="15" hidden="false" customHeight="false" outlineLevel="0" collapsed="false">
      <c r="A1210" s="398" t="n">
        <v>11131</v>
      </c>
      <c r="B1210" s="399" t="s">
        <v>2514</v>
      </c>
      <c r="C1210" s="919" t="s">
        <v>1307</v>
      </c>
      <c r="D1210" s="920" t="n">
        <f aca="false">F1210</f>
        <v>39.31</v>
      </c>
      <c r="F1210" s="922" t="n">
        <v>39.31</v>
      </c>
      <c r="G1210" s="922" t="n">
        <v>39.31</v>
      </c>
    </row>
    <row r="1211" customFormat="false" ht="15" hidden="false" customHeight="false" outlineLevel="0" collapsed="false">
      <c r="A1211" s="398" t="n">
        <v>11132</v>
      </c>
      <c r="B1211" s="399" t="s">
        <v>2515</v>
      </c>
      <c r="C1211" s="919" t="s">
        <v>1307</v>
      </c>
      <c r="D1211" s="920" t="n">
        <f aca="false">F1211</f>
        <v>46.48</v>
      </c>
      <c r="F1211" s="922" t="n">
        <v>46.48</v>
      </c>
      <c r="G1211" s="922" t="n">
        <v>46.48</v>
      </c>
    </row>
    <row r="1212" customFormat="false" ht="15" hidden="false" customHeight="false" outlineLevel="0" collapsed="false">
      <c r="A1212" s="398" t="n">
        <v>1363</v>
      </c>
      <c r="B1212" s="399" t="s">
        <v>2516</v>
      </c>
      <c r="C1212" s="919" t="s">
        <v>1307</v>
      </c>
      <c r="D1212" s="920" t="n">
        <f aca="false">F1212</f>
        <v>15.63</v>
      </c>
      <c r="F1212" s="922" t="n">
        <v>15.63</v>
      </c>
      <c r="G1212" s="922" t="n">
        <v>15.63</v>
      </c>
    </row>
    <row r="1213" customFormat="false" ht="15" hidden="false" customHeight="false" outlineLevel="0" collapsed="false">
      <c r="A1213" s="398" t="n">
        <v>11130</v>
      </c>
      <c r="B1213" s="399" t="s">
        <v>2517</v>
      </c>
      <c r="C1213" s="919" t="s">
        <v>1307</v>
      </c>
      <c r="D1213" s="920" t="n">
        <f aca="false">F1213</f>
        <v>19.8</v>
      </c>
      <c r="F1213" s="922" t="n">
        <v>19.8</v>
      </c>
      <c r="G1213" s="922" t="n">
        <v>19.8</v>
      </c>
    </row>
    <row r="1214" customFormat="false" ht="15" hidden="false" customHeight="false" outlineLevel="0" collapsed="false">
      <c r="A1214" s="398" t="n">
        <v>11134</v>
      </c>
      <c r="B1214" s="399" t="s">
        <v>2518</v>
      </c>
      <c r="C1214" s="919" t="s">
        <v>1307</v>
      </c>
      <c r="D1214" s="920" t="n">
        <f aca="false">F1214</f>
        <v>30.96</v>
      </c>
      <c r="F1214" s="922" t="n">
        <v>30.96</v>
      </c>
      <c r="G1214" s="922" t="n">
        <v>30.96</v>
      </c>
    </row>
    <row r="1215" customFormat="false" ht="15" hidden="false" customHeight="false" outlineLevel="0" collapsed="false">
      <c r="A1215" s="398" t="n">
        <v>11135</v>
      </c>
      <c r="B1215" s="399" t="s">
        <v>2519</v>
      </c>
      <c r="C1215" s="919" t="s">
        <v>1307</v>
      </c>
      <c r="D1215" s="920" t="n">
        <f aca="false">F1215</f>
        <v>37.74</v>
      </c>
      <c r="F1215" s="922" t="n">
        <v>37.74</v>
      </c>
      <c r="G1215" s="922" t="n">
        <v>37.74</v>
      </c>
    </row>
    <row r="1216" customFormat="false" ht="15" hidden="false" customHeight="false" outlineLevel="0" collapsed="false">
      <c r="A1216" s="398" t="n">
        <v>11136</v>
      </c>
      <c r="B1216" s="399" t="s">
        <v>2520</v>
      </c>
      <c r="C1216" s="919" t="s">
        <v>1307</v>
      </c>
      <c r="D1216" s="920" t="n">
        <f aca="false">F1216</f>
        <v>40.82</v>
      </c>
      <c r="F1216" s="922" t="n">
        <v>40.82</v>
      </c>
      <c r="G1216" s="922" t="n">
        <v>40.82</v>
      </c>
    </row>
    <row r="1217" customFormat="false" ht="15" hidden="false" customHeight="false" outlineLevel="0" collapsed="false">
      <c r="A1217" s="398" t="n">
        <v>34743</v>
      </c>
      <c r="B1217" s="399" t="s">
        <v>2521</v>
      </c>
      <c r="C1217" s="919" t="s">
        <v>1307</v>
      </c>
      <c r="D1217" s="920" t="n">
        <f aca="false">F1217</f>
        <v>51.97</v>
      </c>
      <c r="F1217" s="922" t="n">
        <v>51.97</v>
      </c>
      <c r="G1217" s="922" t="n">
        <v>51.97</v>
      </c>
    </row>
    <row r="1218" customFormat="false" ht="15" hidden="false" customHeight="false" outlineLevel="0" collapsed="false">
      <c r="A1218" s="398" t="n">
        <v>11137</v>
      </c>
      <c r="B1218" s="399" t="s">
        <v>2522</v>
      </c>
      <c r="C1218" s="919" t="s">
        <v>1307</v>
      </c>
      <c r="D1218" s="920" t="n">
        <f aca="false">F1218</f>
        <v>57.95</v>
      </c>
      <c r="F1218" s="922" t="n">
        <v>57.95</v>
      </c>
      <c r="G1218" s="922" t="n">
        <v>57.95</v>
      </c>
    </row>
    <row r="1219" customFormat="false" ht="15" hidden="false" customHeight="false" outlineLevel="0" collapsed="false">
      <c r="A1219" s="398" t="n">
        <v>34745</v>
      </c>
      <c r="B1219" s="399" t="s">
        <v>2523</v>
      </c>
      <c r="C1219" s="919" t="s">
        <v>1307</v>
      </c>
      <c r="D1219" s="920" t="n">
        <f aca="false">F1219</f>
        <v>66.04</v>
      </c>
      <c r="F1219" s="922" t="n">
        <v>66.04</v>
      </c>
      <c r="G1219" s="922" t="n">
        <v>66.04</v>
      </c>
    </row>
    <row r="1220" customFormat="false" ht="15" hidden="false" customHeight="false" outlineLevel="0" collapsed="false">
      <c r="A1220" s="398" t="n">
        <v>34746</v>
      </c>
      <c r="B1220" s="399" t="s">
        <v>2524</v>
      </c>
      <c r="C1220" s="919" t="s">
        <v>1307</v>
      </c>
      <c r="D1220" s="920" t="n">
        <f aca="false">F1220</f>
        <v>17.01</v>
      </c>
      <c r="F1220" s="922" t="n">
        <v>17.01</v>
      </c>
      <c r="G1220" s="922" t="n">
        <v>17.01</v>
      </c>
    </row>
    <row r="1221" customFormat="false" ht="15" hidden="false" customHeight="false" outlineLevel="0" collapsed="false">
      <c r="A1221" s="398" t="n">
        <v>1360</v>
      </c>
      <c r="B1221" s="399" t="s">
        <v>2525</v>
      </c>
      <c r="C1221" s="919" t="s">
        <v>1307</v>
      </c>
      <c r="D1221" s="920" t="n">
        <f aca="false">F1221</f>
        <v>21.01</v>
      </c>
      <c r="F1221" s="922" t="n">
        <v>21.01</v>
      </c>
      <c r="G1221" s="922" t="n">
        <v>21.01</v>
      </c>
    </row>
    <row r="1222" customFormat="false" ht="15" hidden="false" customHeight="false" outlineLevel="0" collapsed="false">
      <c r="A1222" s="398" t="n">
        <v>1346</v>
      </c>
      <c r="B1222" s="399" t="s">
        <v>2526</v>
      </c>
      <c r="C1222" s="919" t="s">
        <v>1307</v>
      </c>
      <c r="D1222" s="920" t="n">
        <f aca="false">F1222</f>
        <v>22.48</v>
      </c>
      <c r="F1222" s="922" t="n">
        <v>22.48</v>
      </c>
      <c r="G1222" s="922" t="n">
        <v>22.48</v>
      </c>
    </row>
    <row r="1223" customFormat="false" ht="15" hidden="false" customHeight="false" outlineLevel="0" collapsed="false">
      <c r="A1223" s="398" t="n">
        <v>1345</v>
      </c>
      <c r="B1223" s="399" t="s">
        <v>2527</v>
      </c>
      <c r="C1223" s="919" t="s">
        <v>1307</v>
      </c>
      <c r="D1223" s="920" t="n">
        <f aca="false">F1223</f>
        <v>36.42</v>
      </c>
      <c r="F1223" s="922" t="n">
        <v>36.42</v>
      </c>
      <c r="G1223" s="922" t="n">
        <v>36.42</v>
      </c>
    </row>
    <row r="1224" customFormat="false" ht="15" hidden="false" customHeight="false" outlineLevel="0" collapsed="false">
      <c r="A1224" s="398" t="n">
        <v>1344</v>
      </c>
      <c r="B1224" s="399" t="s">
        <v>2528</v>
      </c>
      <c r="C1224" s="919" t="s">
        <v>1298</v>
      </c>
      <c r="D1224" s="920" t="n">
        <f aca="false">F1224</f>
        <v>39.17</v>
      </c>
      <c r="F1224" s="922" t="n">
        <v>39.17</v>
      </c>
      <c r="G1224" s="922" t="n">
        <v>39.17</v>
      </c>
    </row>
    <row r="1225" customFormat="false" ht="15" hidden="false" customHeight="false" outlineLevel="0" collapsed="false">
      <c r="A1225" s="398" t="n">
        <v>1342</v>
      </c>
      <c r="B1225" s="399" t="s">
        <v>2529</v>
      </c>
      <c r="C1225" s="919" t="s">
        <v>1298</v>
      </c>
      <c r="D1225" s="920" t="n">
        <f aca="false">F1225</f>
        <v>69.23</v>
      </c>
      <c r="F1225" s="922" t="n">
        <v>69.23</v>
      </c>
      <c r="G1225" s="922" t="n">
        <v>69.23</v>
      </c>
    </row>
    <row r="1226" customFormat="false" ht="15" hidden="false" customHeight="false" outlineLevel="0" collapsed="false">
      <c r="A1226" s="398" t="n">
        <v>1347</v>
      </c>
      <c r="B1226" s="399" t="s">
        <v>2530</v>
      </c>
      <c r="C1226" s="919" t="s">
        <v>1307</v>
      </c>
      <c r="D1226" s="920" t="n">
        <f aca="false">F1226</f>
        <v>26.86</v>
      </c>
      <c r="F1226" s="922" t="n">
        <v>26.86</v>
      </c>
      <c r="G1226" s="922" t="n">
        <v>26.86</v>
      </c>
    </row>
    <row r="1227" customFormat="false" ht="15" hidden="false" customHeight="false" outlineLevel="0" collapsed="false">
      <c r="A1227" s="398" t="n">
        <v>1349</v>
      </c>
      <c r="B1227" s="399" t="s">
        <v>2531</v>
      </c>
      <c r="C1227" s="919" t="s">
        <v>1298</v>
      </c>
      <c r="D1227" s="920" t="n">
        <f aca="false">F1227</f>
        <v>98.74</v>
      </c>
      <c r="F1227" s="922" t="n">
        <v>98.74</v>
      </c>
      <c r="G1227" s="922" t="n">
        <v>98.74</v>
      </c>
    </row>
    <row r="1228" customFormat="false" ht="15" hidden="false" customHeight="false" outlineLevel="0" collapsed="false">
      <c r="A1228" s="398" t="n">
        <v>1350</v>
      </c>
      <c r="B1228" s="399" t="s">
        <v>2532</v>
      </c>
      <c r="C1228" s="919" t="s">
        <v>1298</v>
      </c>
      <c r="D1228" s="920" t="n">
        <f aca="false">F1228</f>
        <v>34.68</v>
      </c>
      <c r="F1228" s="922" t="n">
        <v>34.68</v>
      </c>
      <c r="G1228" s="922" t="n">
        <v>34.68</v>
      </c>
    </row>
    <row r="1229" customFormat="false" ht="15" hidden="false" customHeight="false" outlineLevel="0" collapsed="false">
      <c r="A1229" s="398" t="n">
        <v>1357</v>
      </c>
      <c r="B1229" s="399" t="s">
        <v>2533</v>
      </c>
      <c r="C1229" s="919" t="s">
        <v>1298</v>
      </c>
      <c r="D1229" s="920" t="n">
        <f aca="false">F1229</f>
        <v>44.18</v>
      </c>
      <c r="F1229" s="922" t="n">
        <v>44.18</v>
      </c>
      <c r="G1229" s="922" t="n">
        <v>44.18</v>
      </c>
    </row>
    <row r="1230" customFormat="false" ht="15" hidden="false" customHeight="false" outlineLevel="0" collapsed="false">
      <c r="A1230" s="398" t="n">
        <v>1355</v>
      </c>
      <c r="B1230" s="399" t="s">
        <v>2534</v>
      </c>
      <c r="C1230" s="919" t="s">
        <v>1307</v>
      </c>
      <c r="D1230" s="920" t="n">
        <f aca="false">F1230</f>
        <v>20.33</v>
      </c>
      <c r="F1230" s="922" t="n">
        <v>20.33</v>
      </c>
      <c r="G1230" s="922" t="n">
        <v>20.33</v>
      </c>
    </row>
    <row r="1231" customFormat="false" ht="15" hidden="false" customHeight="false" outlineLevel="0" collapsed="false">
      <c r="A1231" s="398" t="n">
        <v>1358</v>
      </c>
      <c r="B1231" s="399" t="s">
        <v>2535</v>
      </c>
      <c r="C1231" s="919" t="s">
        <v>1307</v>
      </c>
      <c r="D1231" s="920" t="n">
        <f aca="false">F1231</f>
        <v>23.55</v>
      </c>
      <c r="F1231" s="922" t="n">
        <v>23.55</v>
      </c>
      <c r="G1231" s="922" t="n">
        <v>23.55</v>
      </c>
    </row>
    <row r="1232" customFormat="false" ht="15" hidden="false" customHeight="false" outlineLevel="0" collapsed="false">
      <c r="A1232" s="398" t="n">
        <v>1359</v>
      </c>
      <c r="B1232" s="399" t="s">
        <v>2536</v>
      </c>
      <c r="C1232" s="919" t="s">
        <v>1298</v>
      </c>
      <c r="D1232" s="920" t="n">
        <f aca="false">F1232</f>
        <v>68.25</v>
      </c>
      <c r="F1232" s="922" t="n">
        <v>68.25</v>
      </c>
      <c r="G1232" s="922" t="n">
        <v>68.25</v>
      </c>
    </row>
    <row r="1233" customFormat="false" ht="15" hidden="false" customHeight="false" outlineLevel="0" collapsed="false">
      <c r="A1233" s="398" t="n">
        <v>1351</v>
      </c>
      <c r="B1233" s="399" t="s">
        <v>2537</v>
      </c>
      <c r="C1233" s="919" t="s">
        <v>1298</v>
      </c>
      <c r="D1233" s="920" t="n">
        <f aca="false">F1233</f>
        <v>21.99</v>
      </c>
      <c r="F1233" s="922" t="n">
        <v>21.99</v>
      </c>
      <c r="G1233" s="922" t="n">
        <v>21.99</v>
      </c>
    </row>
    <row r="1234" customFormat="false" ht="15" hidden="false" customHeight="false" outlineLevel="0" collapsed="false">
      <c r="A1234" s="398" t="n">
        <v>34659</v>
      </c>
      <c r="B1234" s="399" t="s">
        <v>2538</v>
      </c>
      <c r="C1234" s="919" t="s">
        <v>1307</v>
      </c>
      <c r="D1234" s="920" t="n">
        <f aca="false">F1234</f>
        <v>26.15</v>
      </c>
      <c r="F1234" s="922" t="n">
        <v>26.15</v>
      </c>
      <c r="G1234" s="922" t="n">
        <v>26.15</v>
      </c>
    </row>
    <row r="1235" customFormat="false" ht="15" hidden="false" customHeight="false" outlineLevel="0" collapsed="false">
      <c r="A1235" s="398" t="n">
        <v>34514</v>
      </c>
      <c r="B1235" s="399" t="s">
        <v>2539</v>
      </c>
      <c r="C1235" s="919" t="s">
        <v>1307</v>
      </c>
      <c r="D1235" s="920" t="n">
        <f aca="false">F1235</f>
        <v>28.97</v>
      </c>
      <c r="F1235" s="922" t="n">
        <v>28.97</v>
      </c>
      <c r="G1235" s="922" t="n">
        <v>28.97</v>
      </c>
    </row>
    <row r="1236" customFormat="false" ht="15" hidden="false" customHeight="false" outlineLevel="0" collapsed="false">
      <c r="A1236" s="398" t="n">
        <v>34660</v>
      </c>
      <c r="B1236" s="399" t="s">
        <v>2540</v>
      </c>
      <c r="C1236" s="919" t="s">
        <v>1307</v>
      </c>
      <c r="D1236" s="920" t="n">
        <f aca="false">F1236</f>
        <v>36.76</v>
      </c>
      <c r="F1236" s="922" t="n">
        <v>36.76</v>
      </c>
      <c r="G1236" s="922" t="n">
        <v>36.76</v>
      </c>
    </row>
    <row r="1237" customFormat="false" ht="15" hidden="false" customHeight="false" outlineLevel="0" collapsed="false">
      <c r="A1237" s="398" t="n">
        <v>34661</v>
      </c>
      <c r="B1237" s="399" t="s">
        <v>2541</v>
      </c>
      <c r="C1237" s="919" t="s">
        <v>1307</v>
      </c>
      <c r="D1237" s="920" t="n">
        <f aca="false">F1237</f>
        <v>52.8</v>
      </c>
      <c r="F1237" s="922" t="n">
        <v>52.8</v>
      </c>
      <c r="G1237" s="922" t="n">
        <v>52.8</v>
      </c>
    </row>
    <row r="1238" customFormat="false" ht="15" hidden="false" customHeight="false" outlineLevel="0" collapsed="false">
      <c r="A1238" s="398" t="n">
        <v>34667</v>
      </c>
      <c r="B1238" s="399" t="s">
        <v>2542</v>
      </c>
      <c r="C1238" s="919" t="s">
        <v>1307</v>
      </c>
      <c r="D1238" s="920" t="n">
        <f aca="false">F1238</f>
        <v>19.12</v>
      </c>
      <c r="F1238" s="922" t="n">
        <v>19.12</v>
      </c>
      <c r="G1238" s="922" t="n">
        <v>19.12</v>
      </c>
    </row>
    <row r="1239" customFormat="false" ht="15" hidden="false" customHeight="false" outlineLevel="0" collapsed="false">
      <c r="A1239" s="398" t="n">
        <v>34668</v>
      </c>
      <c r="B1239" s="399" t="s">
        <v>2543</v>
      </c>
      <c r="C1239" s="919" t="s">
        <v>1307</v>
      </c>
      <c r="D1239" s="920" t="n">
        <f aca="false">F1239</f>
        <v>24.99</v>
      </c>
      <c r="F1239" s="922" t="n">
        <v>24.99</v>
      </c>
      <c r="G1239" s="922" t="n">
        <v>24.99</v>
      </c>
    </row>
    <row r="1240" customFormat="false" ht="15" hidden="false" customHeight="false" outlineLevel="0" collapsed="false">
      <c r="A1240" s="398" t="n">
        <v>34741</v>
      </c>
      <c r="B1240" s="399" t="s">
        <v>2544</v>
      </c>
      <c r="C1240" s="919" t="s">
        <v>1307</v>
      </c>
      <c r="D1240" s="920" t="n">
        <f aca="false">F1240</f>
        <v>27.49</v>
      </c>
      <c r="F1240" s="922" t="n">
        <v>27.49</v>
      </c>
      <c r="G1240" s="922" t="n">
        <v>27.49</v>
      </c>
    </row>
    <row r="1241" customFormat="false" ht="15" hidden="false" customHeight="false" outlineLevel="0" collapsed="false">
      <c r="A1241" s="398" t="n">
        <v>34664</v>
      </c>
      <c r="B1241" s="399" t="s">
        <v>2545</v>
      </c>
      <c r="C1241" s="919" t="s">
        <v>1307</v>
      </c>
      <c r="D1241" s="920" t="n">
        <f aca="false">F1241</f>
        <v>30</v>
      </c>
      <c r="F1241" s="922" t="n">
        <v>30</v>
      </c>
      <c r="G1241" s="922" t="n">
        <v>30</v>
      </c>
    </row>
    <row r="1242" customFormat="false" ht="15" hidden="false" customHeight="false" outlineLevel="0" collapsed="false">
      <c r="A1242" s="398" t="n">
        <v>34665</v>
      </c>
      <c r="B1242" s="399" t="s">
        <v>2546</v>
      </c>
      <c r="C1242" s="919" t="s">
        <v>1307</v>
      </c>
      <c r="D1242" s="920" t="n">
        <f aca="false">F1242</f>
        <v>37.24</v>
      </c>
      <c r="F1242" s="922" t="n">
        <v>37.24</v>
      </c>
      <c r="G1242" s="922" t="n">
        <v>37.24</v>
      </c>
    </row>
    <row r="1243" customFormat="false" ht="15" hidden="false" customHeight="false" outlineLevel="0" collapsed="false">
      <c r="A1243" s="398" t="n">
        <v>34666</v>
      </c>
      <c r="B1243" s="399" t="s">
        <v>2547</v>
      </c>
      <c r="C1243" s="919" t="s">
        <v>1307</v>
      </c>
      <c r="D1243" s="920" t="n">
        <f aca="false">F1243</f>
        <v>56.26</v>
      </c>
      <c r="F1243" s="922" t="n">
        <v>56.26</v>
      </c>
      <c r="G1243" s="922" t="n">
        <v>56.26</v>
      </c>
    </row>
    <row r="1244" customFormat="false" ht="15" hidden="false" customHeight="false" outlineLevel="0" collapsed="false">
      <c r="A1244" s="398" t="n">
        <v>34669</v>
      </c>
      <c r="B1244" s="399" t="s">
        <v>2548</v>
      </c>
      <c r="C1244" s="919" t="s">
        <v>1307</v>
      </c>
      <c r="D1244" s="920" t="n">
        <f aca="false">F1244</f>
        <v>20.62</v>
      </c>
      <c r="F1244" s="922" t="n">
        <v>20.62</v>
      </c>
      <c r="G1244" s="922" t="n">
        <v>20.62</v>
      </c>
    </row>
    <row r="1245" customFormat="false" ht="15" hidden="false" customHeight="false" outlineLevel="0" collapsed="false">
      <c r="A1245" s="398" t="n">
        <v>34670</v>
      </c>
      <c r="B1245" s="399" t="s">
        <v>2549</v>
      </c>
      <c r="C1245" s="919" t="s">
        <v>1307</v>
      </c>
      <c r="D1245" s="920" t="n">
        <f aca="false">F1245</f>
        <v>25.23</v>
      </c>
      <c r="F1245" s="922" t="n">
        <v>25.23</v>
      </c>
      <c r="G1245" s="922" t="n">
        <v>25.23</v>
      </c>
    </row>
    <row r="1246" customFormat="false" ht="15" hidden="false" customHeight="false" outlineLevel="0" collapsed="false">
      <c r="A1246" s="398" t="n">
        <v>34671</v>
      </c>
      <c r="B1246" s="399" t="s">
        <v>2550</v>
      </c>
      <c r="C1246" s="919" t="s">
        <v>1307</v>
      </c>
      <c r="D1246" s="920" t="n">
        <f aca="false">F1246</f>
        <v>21.06</v>
      </c>
      <c r="F1246" s="922" t="n">
        <v>21.06</v>
      </c>
      <c r="G1246" s="922" t="n">
        <v>21.06</v>
      </c>
    </row>
    <row r="1247" customFormat="false" ht="15" hidden="false" customHeight="false" outlineLevel="0" collapsed="false">
      <c r="A1247" s="398" t="n">
        <v>34672</v>
      </c>
      <c r="B1247" s="399" t="s">
        <v>2551</v>
      </c>
      <c r="C1247" s="919" t="s">
        <v>1307</v>
      </c>
      <c r="D1247" s="920" t="n">
        <f aca="false">F1247</f>
        <v>22.2</v>
      </c>
      <c r="F1247" s="922" t="n">
        <v>22.2</v>
      </c>
      <c r="G1247" s="922" t="n">
        <v>22.2</v>
      </c>
    </row>
    <row r="1248" customFormat="false" ht="15" hidden="false" customHeight="false" outlineLevel="0" collapsed="false">
      <c r="A1248" s="398" t="n">
        <v>34673</v>
      </c>
      <c r="B1248" s="399" t="s">
        <v>2552</v>
      </c>
      <c r="C1248" s="919" t="s">
        <v>1307</v>
      </c>
      <c r="D1248" s="920" t="n">
        <f aca="false">F1248</f>
        <v>27.09</v>
      </c>
      <c r="F1248" s="922" t="n">
        <v>27.09</v>
      </c>
      <c r="G1248" s="922" t="n">
        <v>27.09</v>
      </c>
    </row>
    <row r="1249" customFormat="false" ht="15" hidden="false" customHeight="false" outlineLevel="0" collapsed="false">
      <c r="A1249" s="398" t="n">
        <v>34674</v>
      </c>
      <c r="B1249" s="399" t="s">
        <v>2553</v>
      </c>
      <c r="C1249" s="919" t="s">
        <v>1307</v>
      </c>
      <c r="D1249" s="920" t="n">
        <f aca="false">F1249</f>
        <v>36.02</v>
      </c>
      <c r="F1249" s="922" t="n">
        <v>36.02</v>
      </c>
      <c r="G1249" s="922" t="n">
        <v>36.02</v>
      </c>
    </row>
    <row r="1250" customFormat="false" ht="15" hidden="false" customHeight="false" outlineLevel="0" collapsed="false">
      <c r="A1250" s="398" t="n">
        <v>34675</v>
      </c>
      <c r="B1250" s="399" t="s">
        <v>2554</v>
      </c>
      <c r="C1250" s="919" t="s">
        <v>1307</v>
      </c>
      <c r="D1250" s="920" t="n">
        <f aca="false">F1250</f>
        <v>43.92</v>
      </c>
      <c r="F1250" s="922" t="n">
        <v>43.92</v>
      </c>
      <c r="G1250" s="922" t="n">
        <v>43.92</v>
      </c>
    </row>
    <row r="1251" customFormat="false" ht="15" hidden="false" customHeight="false" outlineLevel="0" collapsed="false">
      <c r="A1251" s="398" t="n">
        <v>34676</v>
      </c>
      <c r="B1251" s="399" t="s">
        <v>2555</v>
      </c>
      <c r="C1251" s="919" t="s">
        <v>1307</v>
      </c>
      <c r="D1251" s="920" t="n">
        <f aca="false">F1251</f>
        <v>12.64</v>
      </c>
      <c r="F1251" s="922" t="n">
        <v>12.64</v>
      </c>
      <c r="G1251" s="922" t="n">
        <v>12.64</v>
      </c>
    </row>
    <row r="1252" customFormat="false" ht="15" hidden="false" customHeight="false" outlineLevel="0" collapsed="false">
      <c r="A1252" s="398" t="n">
        <v>34677</v>
      </c>
      <c r="B1252" s="399" t="s">
        <v>2556</v>
      </c>
      <c r="C1252" s="919" t="s">
        <v>1307</v>
      </c>
      <c r="D1252" s="920" t="n">
        <f aca="false">F1252</f>
        <v>17</v>
      </c>
      <c r="F1252" s="922" t="n">
        <v>17</v>
      </c>
      <c r="G1252" s="922" t="n">
        <v>17</v>
      </c>
    </row>
    <row r="1253" customFormat="false" ht="30" hidden="false" customHeight="false" outlineLevel="0" collapsed="false">
      <c r="A1253" s="398" t="n">
        <v>40623</v>
      </c>
      <c r="B1253" s="399" t="s">
        <v>2557</v>
      </c>
      <c r="C1253" s="919" t="s">
        <v>1770</v>
      </c>
      <c r="D1253" s="920" t="n">
        <f aca="false">F1253</f>
        <v>36.7</v>
      </c>
      <c r="F1253" s="922" t="n">
        <v>36.7</v>
      </c>
      <c r="G1253" s="922" t="n">
        <v>36.7</v>
      </c>
    </row>
    <row r="1254" customFormat="false" ht="15" hidden="false" customHeight="false" outlineLevel="0" collapsed="false">
      <c r="A1254" s="398" t="n">
        <v>11112</v>
      </c>
      <c r="B1254" s="399" t="s">
        <v>2558</v>
      </c>
      <c r="C1254" s="919" t="s">
        <v>1296</v>
      </c>
      <c r="D1254" s="920" t="n">
        <f aca="false">F1254</f>
        <v>25.17</v>
      </c>
      <c r="F1254" s="922" t="n">
        <v>25.17</v>
      </c>
      <c r="G1254" s="922" t="n">
        <v>25.17</v>
      </c>
    </row>
    <row r="1255" customFormat="false" ht="15" hidden="false" customHeight="false" outlineLevel="0" collapsed="false">
      <c r="A1255" s="398" t="n">
        <v>11115</v>
      </c>
      <c r="B1255" s="399" t="s">
        <v>2559</v>
      </c>
      <c r="C1255" s="919" t="s">
        <v>1324</v>
      </c>
      <c r="D1255" s="920" t="n">
        <f aca="false">F1255</f>
        <v>11.65</v>
      </c>
      <c r="F1255" s="922" t="n">
        <v>11.65</v>
      </c>
      <c r="G1255" s="922" t="n">
        <v>11.65</v>
      </c>
    </row>
    <row r="1256" customFormat="false" ht="15" hidden="false" customHeight="false" outlineLevel="0" collapsed="false">
      <c r="A1256" s="398" t="n">
        <v>11113</v>
      </c>
      <c r="B1256" s="399" t="s">
        <v>2560</v>
      </c>
      <c r="C1256" s="919" t="s">
        <v>1296</v>
      </c>
      <c r="D1256" s="920" t="n">
        <f aca="false">F1256</f>
        <v>25.17</v>
      </c>
      <c r="F1256" s="922" t="n">
        <v>25.17</v>
      </c>
      <c r="G1256" s="922" t="n">
        <v>25.17</v>
      </c>
    </row>
    <row r="1257" customFormat="false" ht="15" hidden="false" customHeight="false" outlineLevel="0" collapsed="false">
      <c r="A1257" s="398" t="n">
        <v>11114</v>
      </c>
      <c r="B1257" s="399" t="s">
        <v>2561</v>
      </c>
      <c r="C1257" s="919" t="s">
        <v>1324</v>
      </c>
      <c r="D1257" s="920" t="n">
        <f aca="false">F1257</f>
        <v>19.36</v>
      </c>
      <c r="F1257" s="922" t="n">
        <v>19.36</v>
      </c>
      <c r="G1257" s="922" t="n">
        <v>19.36</v>
      </c>
    </row>
    <row r="1258" customFormat="false" ht="30" hidden="false" customHeight="false" outlineLevel="0" collapsed="false">
      <c r="A1258" s="398" t="n">
        <v>12083</v>
      </c>
      <c r="B1258" s="399" t="s">
        <v>2562</v>
      </c>
      <c r="C1258" s="919" t="s">
        <v>1298</v>
      </c>
      <c r="D1258" s="920" t="n">
        <f aca="false">F1258</f>
        <v>635.66</v>
      </c>
      <c r="F1258" s="922" t="n">
        <v>635.66</v>
      </c>
      <c r="G1258" s="922" t="n">
        <v>635.66</v>
      </c>
    </row>
    <row r="1259" customFormat="false" ht="30" hidden="false" customHeight="false" outlineLevel="0" collapsed="false">
      <c r="A1259" s="398" t="n">
        <v>12081</v>
      </c>
      <c r="B1259" s="399" t="s">
        <v>2563</v>
      </c>
      <c r="C1259" s="919" t="s">
        <v>1298</v>
      </c>
      <c r="D1259" s="920" t="n">
        <f aca="false">F1259</f>
        <v>214.96</v>
      </c>
      <c r="F1259" s="922" t="n">
        <v>214.96</v>
      </c>
      <c r="G1259" s="922" t="n">
        <v>214.96</v>
      </c>
    </row>
    <row r="1260" customFormat="false" ht="30" hidden="false" customHeight="false" outlineLevel="0" collapsed="false">
      <c r="A1260" s="398" t="n">
        <v>12082</v>
      </c>
      <c r="B1260" s="399" t="s">
        <v>2564</v>
      </c>
      <c r="C1260" s="919" t="s">
        <v>1298</v>
      </c>
      <c r="D1260" s="920" t="n">
        <f aca="false">F1260</f>
        <v>337.84</v>
      </c>
      <c r="F1260" s="922" t="n">
        <v>337.84</v>
      </c>
      <c r="G1260" s="922" t="n">
        <v>337.84</v>
      </c>
    </row>
    <row r="1261" customFormat="false" ht="30" hidden="false" customHeight="false" outlineLevel="0" collapsed="false">
      <c r="A1261" s="398" t="n">
        <v>13354</v>
      </c>
      <c r="B1261" s="399" t="s">
        <v>2565</v>
      </c>
      <c r="C1261" s="919" t="s">
        <v>1298</v>
      </c>
      <c r="D1261" s="920" t="n">
        <f aca="false">F1261</f>
        <v>504.56</v>
      </c>
      <c r="F1261" s="922" t="n">
        <v>504.56</v>
      </c>
      <c r="G1261" s="922" t="n">
        <v>504.56</v>
      </c>
    </row>
    <row r="1262" customFormat="false" ht="30" hidden="false" customHeight="false" outlineLevel="0" collapsed="false">
      <c r="A1262" s="398" t="n">
        <v>14057</v>
      </c>
      <c r="B1262" s="399" t="s">
        <v>2566</v>
      </c>
      <c r="C1262" s="919" t="s">
        <v>1298</v>
      </c>
      <c r="D1262" s="920" t="n">
        <f aca="false">F1262</f>
        <v>281.71</v>
      </c>
      <c r="F1262" s="922" t="n">
        <v>281.71</v>
      </c>
      <c r="G1262" s="922" t="n">
        <v>281.71</v>
      </c>
    </row>
    <row r="1263" customFormat="false" ht="30" hidden="false" customHeight="false" outlineLevel="0" collapsed="false">
      <c r="A1263" s="398" t="n">
        <v>14058</v>
      </c>
      <c r="B1263" s="399" t="s">
        <v>2567</v>
      </c>
      <c r="C1263" s="919" t="s">
        <v>1298</v>
      </c>
      <c r="D1263" s="920" t="n">
        <f aca="false">F1263</f>
        <v>444.38</v>
      </c>
      <c r="F1263" s="922" t="n">
        <v>444.38</v>
      </c>
      <c r="G1263" s="922" t="n">
        <v>444.38</v>
      </c>
    </row>
    <row r="1264" customFormat="false" ht="30" hidden="false" customHeight="false" outlineLevel="0" collapsed="false">
      <c r="A1264" s="398" t="n">
        <v>20971</v>
      </c>
      <c r="B1264" s="399" t="s">
        <v>2568</v>
      </c>
      <c r="C1264" s="919" t="s">
        <v>1298</v>
      </c>
      <c r="D1264" s="920" t="n">
        <f aca="false">F1264</f>
        <v>9.71</v>
      </c>
      <c r="F1264" s="922" t="n">
        <v>9.71</v>
      </c>
      <c r="G1264" s="922" t="n">
        <v>9.71</v>
      </c>
    </row>
    <row r="1265" customFormat="false" ht="30" hidden="false" customHeight="false" outlineLevel="0" collapsed="false">
      <c r="A1265" s="398" t="n">
        <v>5047</v>
      </c>
      <c r="B1265" s="399" t="s">
        <v>2569</v>
      </c>
      <c r="C1265" s="919" t="s">
        <v>1298</v>
      </c>
      <c r="D1265" s="920" t="n">
        <f aca="false">F1265</f>
        <v>302.76</v>
      </c>
      <c r="F1265" s="922" t="n">
        <v>302.76</v>
      </c>
      <c r="G1265" s="922" t="n">
        <v>302.76</v>
      </c>
    </row>
    <row r="1266" customFormat="false" ht="30" hidden="false" customHeight="false" outlineLevel="0" collapsed="false">
      <c r="A1266" s="398" t="n">
        <v>13369</v>
      </c>
      <c r="B1266" s="399" t="s">
        <v>2570</v>
      </c>
      <c r="C1266" s="919" t="s">
        <v>1298</v>
      </c>
      <c r="D1266" s="920" t="n">
        <f aca="false">F1266</f>
        <v>328.42</v>
      </c>
      <c r="F1266" s="922" t="n">
        <v>328.42</v>
      </c>
      <c r="G1266" s="922" t="n">
        <v>328.42</v>
      </c>
    </row>
    <row r="1267" customFormat="false" ht="30" hidden="false" customHeight="false" outlineLevel="0" collapsed="false">
      <c r="A1267" s="398" t="n">
        <v>13370</v>
      </c>
      <c r="B1267" s="399" t="s">
        <v>2571</v>
      </c>
      <c r="C1267" s="919" t="s">
        <v>1298</v>
      </c>
      <c r="D1267" s="920" t="n">
        <f aca="false">F1267</f>
        <v>455.26</v>
      </c>
      <c r="F1267" s="922" t="n">
        <v>455.26</v>
      </c>
      <c r="G1267" s="922" t="n">
        <v>455.26</v>
      </c>
    </row>
    <row r="1268" customFormat="false" ht="15" hidden="false" customHeight="false" outlineLevel="0" collapsed="false">
      <c r="A1268" s="398" t="n">
        <v>13279</v>
      </c>
      <c r="B1268" s="399" t="s">
        <v>2572</v>
      </c>
      <c r="C1268" s="919" t="s">
        <v>1296</v>
      </c>
      <c r="D1268" s="920" t="n">
        <f aca="false">F1268</f>
        <v>14.25</v>
      </c>
      <c r="F1268" s="922" t="n">
        <v>14.25</v>
      </c>
      <c r="G1268" s="922" t="n">
        <v>14.25</v>
      </c>
    </row>
    <row r="1269" customFormat="false" ht="15" hidden="false" customHeight="false" outlineLevel="0" collapsed="false">
      <c r="A1269" s="398" t="n">
        <v>11977</v>
      </c>
      <c r="B1269" s="399" t="s">
        <v>2573</v>
      </c>
      <c r="C1269" s="919" t="s">
        <v>1298</v>
      </c>
      <c r="D1269" s="920" t="n">
        <f aca="false">F1269</f>
        <v>7.38</v>
      </c>
      <c r="F1269" s="922" t="n">
        <v>7.38</v>
      </c>
      <c r="G1269" s="922" t="n">
        <v>7.38</v>
      </c>
    </row>
    <row r="1270" customFormat="false" ht="15" hidden="false" customHeight="false" outlineLevel="0" collapsed="false">
      <c r="A1270" s="398" t="n">
        <v>11975</v>
      </c>
      <c r="B1270" s="399" t="s">
        <v>2574</v>
      </c>
      <c r="C1270" s="919" t="s">
        <v>1298</v>
      </c>
      <c r="D1270" s="920" t="n">
        <f aca="false">F1270</f>
        <v>16.18</v>
      </c>
      <c r="F1270" s="922" t="n">
        <v>16.18</v>
      </c>
      <c r="G1270" s="922" t="n">
        <v>16.18</v>
      </c>
    </row>
    <row r="1271" customFormat="false" ht="15" hidden="false" customHeight="false" outlineLevel="0" collapsed="false">
      <c r="A1271" s="398" t="n">
        <v>39746</v>
      </c>
      <c r="B1271" s="399" t="s">
        <v>2575</v>
      </c>
      <c r="C1271" s="919" t="s">
        <v>1298</v>
      </c>
      <c r="D1271" s="920" t="n">
        <f aca="false">F1271</f>
        <v>180.06</v>
      </c>
      <c r="F1271" s="920" t="n">
        <v>180.06</v>
      </c>
      <c r="G1271" s="920" t="n">
        <v>180.06</v>
      </c>
    </row>
    <row r="1272" customFormat="false" ht="15" hidden="false" customHeight="false" outlineLevel="0" collapsed="false">
      <c r="A1272" s="398" t="n">
        <v>11976</v>
      </c>
      <c r="B1272" s="399" t="s">
        <v>2576</v>
      </c>
      <c r="C1272" s="919" t="s">
        <v>1298</v>
      </c>
      <c r="D1272" s="920" t="n">
        <f aca="false">F1272</f>
        <v>0.82</v>
      </c>
      <c r="F1272" s="922" t="n">
        <v>0.82</v>
      </c>
      <c r="G1272" s="922" t="n">
        <v>0.82</v>
      </c>
    </row>
    <row r="1273" customFormat="false" ht="15" hidden="false" customHeight="false" outlineLevel="0" collapsed="false">
      <c r="A1273" s="398" t="n">
        <v>1368</v>
      </c>
      <c r="B1273" s="399" t="s">
        <v>2577</v>
      </c>
      <c r="C1273" s="919" t="s">
        <v>1298</v>
      </c>
      <c r="D1273" s="920" t="n">
        <f aca="false">F1273</f>
        <v>58.9</v>
      </c>
      <c r="F1273" s="922" t="n">
        <v>58.9</v>
      </c>
      <c r="G1273" s="922" t="n">
        <v>58.9</v>
      </c>
    </row>
    <row r="1274" customFormat="false" ht="15" hidden="false" customHeight="false" outlineLevel="0" collapsed="false">
      <c r="A1274" s="398" t="n">
        <v>1367</v>
      </c>
      <c r="B1274" s="399" t="s">
        <v>2578</v>
      </c>
      <c r="C1274" s="919" t="s">
        <v>1298</v>
      </c>
      <c r="D1274" s="920" t="n">
        <f aca="false">F1274</f>
        <v>190.52</v>
      </c>
      <c r="F1274" s="922" t="n">
        <v>190.52</v>
      </c>
      <c r="G1274" s="922" t="n">
        <v>190.52</v>
      </c>
    </row>
    <row r="1275" customFormat="false" ht="15" hidden="false" customHeight="false" outlineLevel="0" collapsed="false">
      <c r="A1275" s="398" t="n">
        <v>7608</v>
      </c>
      <c r="B1275" s="399" t="s">
        <v>2579</v>
      </c>
      <c r="C1275" s="919" t="s">
        <v>1298</v>
      </c>
      <c r="D1275" s="920" t="n">
        <f aca="false">F1275</f>
        <v>4.64</v>
      </c>
      <c r="F1275" s="922" t="n">
        <v>4.64</v>
      </c>
      <c r="G1275" s="922" t="n">
        <v>4.64</v>
      </c>
    </row>
    <row r="1276" customFormat="false" ht="15" hidden="false" customHeight="false" outlineLevel="0" collapsed="false">
      <c r="A1276" s="398" t="n">
        <v>41900</v>
      </c>
      <c r="B1276" s="399" t="s">
        <v>2580</v>
      </c>
      <c r="C1276" s="919" t="s">
        <v>1296</v>
      </c>
      <c r="D1276" s="920" t="n">
        <f aca="false">F1276</f>
        <v>3.51</v>
      </c>
      <c r="F1276" s="922" t="n">
        <v>3.51</v>
      </c>
      <c r="G1276" s="922" t="n">
        <v>3.51</v>
      </c>
    </row>
    <row r="1277" customFormat="false" ht="15" hidden="false" customHeight="false" outlineLevel="0" collapsed="false">
      <c r="A1277" s="398" t="n">
        <v>41899</v>
      </c>
      <c r="B1277" s="399" t="s">
        <v>2581</v>
      </c>
      <c r="C1277" s="919" t="s">
        <v>2455</v>
      </c>
      <c r="D1277" s="920" t="n">
        <f aca="false">F1277</f>
        <v>3804.34</v>
      </c>
      <c r="F1277" s="922" t="n">
        <v>3804.34</v>
      </c>
      <c r="G1277" s="922" t="n">
        <v>3804.34</v>
      </c>
    </row>
    <row r="1278" customFormat="false" ht="15" hidden="false" customHeight="false" outlineLevel="0" collapsed="false">
      <c r="A1278" s="398" t="n">
        <v>1380</v>
      </c>
      <c r="B1278" s="399" t="s">
        <v>2582</v>
      </c>
      <c r="C1278" s="919" t="s">
        <v>1296</v>
      </c>
      <c r="D1278" s="920" t="n">
        <f aca="false">F1278</f>
        <v>2.92</v>
      </c>
      <c r="F1278" s="922" t="n">
        <v>2.92</v>
      </c>
      <c r="G1278" s="922" t="n">
        <v>2.92</v>
      </c>
    </row>
    <row r="1279" customFormat="false" ht="15" hidden="false" customHeight="false" outlineLevel="0" collapsed="false">
      <c r="A1279" s="398" t="n">
        <v>1375</v>
      </c>
      <c r="B1279" s="399" t="s">
        <v>2583</v>
      </c>
      <c r="C1279" s="919" t="s">
        <v>1296</v>
      </c>
      <c r="D1279" s="920" t="n">
        <f aca="false">F1279</f>
        <v>9.41</v>
      </c>
      <c r="F1279" s="922" t="n">
        <v>9.41</v>
      </c>
      <c r="G1279" s="922" t="n">
        <v>9.41</v>
      </c>
    </row>
    <row r="1280" customFormat="false" ht="15" hidden="false" customHeight="false" outlineLevel="0" collapsed="false">
      <c r="A1280" s="398" t="n">
        <v>1379</v>
      </c>
      <c r="B1280" s="399" t="s">
        <v>2584</v>
      </c>
      <c r="C1280" s="919" t="s">
        <v>1296</v>
      </c>
      <c r="D1280" s="920" t="n">
        <f aca="false">F1280</f>
        <v>0.49</v>
      </c>
      <c r="F1280" s="922" t="n">
        <v>0.49</v>
      </c>
      <c r="G1280" s="922" t="n">
        <v>0.49</v>
      </c>
    </row>
    <row r="1281" customFormat="false" ht="15" hidden="false" customHeight="false" outlineLevel="0" collapsed="false">
      <c r="A1281" s="398" t="n">
        <v>10511</v>
      </c>
      <c r="B1281" s="399" t="s">
        <v>2585</v>
      </c>
      <c r="C1281" s="919" t="s">
        <v>2586</v>
      </c>
      <c r="D1281" s="920" t="n">
        <f aca="false">F1281</f>
        <v>24.9</v>
      </c>
      <c r="F1281" s="922" t="n">
        <v>24.9</v>
      </c>
      <c r="G1281" s="922" t="n">
        <v>24.9</v>
      </c>
    </row>
    <row r="1282" customFormat="false" ht="15" hidden="false" customHeight="false" outlineLevel="0" collapsed="false">
      <c r="A1282" s="398" t="n">
        <v>13284</v>
      </c>
      <c r="B1282" s="399" t="s">
        <v>2587</v>
      </c>
      <c r="C1282" s="919" t="s">
        <v>1296</v>
      </c>
      <c r="D1282" s="920" t="n">
        <f aca="false">F1282</f>
        <v>0.42</v>
      </c>
      <c r="F1282" s="922" t="n">
        <v>0.42</v>
      </c>
      <c r="G1282" s="922" t="n">
        <v>0.42</v>
      </c>
    </row>
    <row r="1283" customFormat="false" ht="15" hidden="false" customHeight="false" outlineLevel="0" collapsed="false">
      <c r="A1283" s="398" t="n">
        <v>25974</v>
      </c>
      <c r="B1283" s="399" t="s">
        <v>2588</v>
      </c>
      <c r="C1283" s="919" t="s">
        <v>1296</v>
      </c>
      <c r="D1283" s="920" t="n">
        <f aca="false">F1283</f>
        <v>1.67</v>
      </c>
      <c r="F1283" s="922" t="n">
        <v>1.67</v>
      </c>
      <c r="G1283" s="922" t="n">
        <v>1.67</v>
      </c>
    </row>
    <row r="1284" customFormat="false" ht="15" hidden="false" customHeight="false" outlineLevel="0" collapsed="false">
      <c r="A1284" s="398" t="n">
        <v>1382</v>
      </c>
      <c r="B1284" s="399" t="s">
        <v>2589</v>
      </c>
      <c r="C1284" s="919" t="s">
        <v>2586</v>
      </c>
      <c r="D1284" s="920" t="n">
        <f aca="false">F1284</f>
        <v>23.99</v>
      </c>
      <c r="F1284" s="922" t="n">
        <v>23.99</v>
      </c>
      <c r="G1284" s="922" t="n">
        <v>23.99</v>
      </c>
    </row>
    <row r="1285" customFormat="false" ht="15" hidden="false" customHeight="false" outlineLevel="0" collapsed="false">
      <c r="A1285" s="398" t="n">
        <v>34753</v>
      </c>
      <c r="B1285" s="399" t="s">
        <v>2590</v>
      </c>
      <c r="C1285" s="919" t="s">
        <v>1296</v>
      </c>
      <c r="D1285" s="920" t="n">
        <f aca="false">F1285</f>
        <v>0.47</v>
      </c>
      <c r="F1285" s="922" t="n">
        <v>0.47</v>
      </c>
      <c r="G1285" s="922" t="n">
        <v>0.47</v>
      </c>
    </row>
    <row r="1286" customFormat="false" ht="15" hidden="false" customHeight="false" outlineLevel="0" collapsed="false">
      <c r="A1286" s="398" t="n">
        <v>420</v>
      </c>
      <c r="B1286" s="399" t="s">
        <v>2591</v>
      </c>
      <c r="C1286" s="919" t="s">
        <v>1298</v>
      </c>
      <c r="D1286" s="920" t="n">
        <f aca="false">F1286</f>
        <v>21.73</v>
      </c>
      <c r="F1286" s="922" t="n">
        <v>21.73</v>
      </c>
      <c r="G1286" s="922" t="n">
        <v>21.73</v>
      </c>
    </row>
    <row r="1287" customFormat="false" ht="15" hidden="false" customHeight="false" outlineLevel="0" collapsed="false">
      <c r="A1287" s="398" t="n">
        <v>12327</v>
      </c>
      <c r="B1287" s="399" t="s">
        <v>2592</v>
      </c>
      <c r="C1287" s="919" t="s">
        <v>1298</v>
      </c>
      <c r="D1287" s="920" t="n">
        <f aca="false">F1287</f>
        <v>25.89</v>
      </c>
      <c r="F1287" s="922" t="n">
        <v>25.89</v>
      </c>
      <c r="G1287" s="922" t="n">
        <v>25.89</v>
      </c>
    </row>
    <row r="1288" customFormat="false" ht="15" hidden="false" customHeight="false" outlineLevel="0" collapsed="false">
      <c r="A1288" s="398" t="n">
        <v>36148</v>
      </c>
      <c r="B1288" s="399" t="s">
        <v>2593</v>
      </c>
      <c r="C1288" s="919" t="s">
        <v>1298</v>
      </c>
      <c r="D1288" s="920" t="n">
        <f aca="false">F1288</f>
        <v>55.92</v>
      </c>
      <c r="F1288" s="922" t="n">
        <v>55.92</v>
      </c>
      <c r="G1288" s="922" t="n">
        <v>55.92</v>
      </c>
    </row>
    <row r="1289" customFormat="false" ht="15" hidden="false" customHeight="false" outlineLevel="0" collapsed="false">
      <c r="A1289" s="398" t="n">
        <v>12329</v>
      </c>
      <c r="B1289" s="399" t="s">
        <v>2594</v>
      </c>
      <c r="C1289" s="919" t="s">
        <v>1296</v>
      </c>
      <c r="D1289" s="920" t="n">
        <f aca="false">F1289</f>
        <v>72.55</v>
      </c>
      <c r="F1289" s="922" t="n">
        <v>72.55</v>
      </c>
      <c r="G1289" s="922" t="n">
        <v>72.55</v>
      </c>
    </row>
    <row r="1290" customFormat="false" ht="15" hidden="false" customHeight="false" outlineLevel="0" collapsed="false">
      <c r="A1290" s="398" t="n">
        <v>1339</v>
      </c>
      <c r="B1290" s="399" t="s">
        <v>2595</v>
      </c>
      <c r="C1290" s="919" t="s">
        <v>1296</v>
      </c>
      <c r="D1290" s="920" t="n">
        <f aca="false">F1290</f>
        <v>27.73</v>
      </c>
      <c r="F1290" s="922" t="n">
        <v>27.73</v>
      </c>
      <c r="G1290" s="922" t="n">
        <v>27.73</v>
      </c>
    </row>
    <row r="1291" customFormat="false" ht="15" hidden="false" customHeight="false" outlineLevel="0" collapsed="false">
      <c r="A1291" s="398" t="n">
        <v>11849</v>
      </c>
      <c r="B1291" s="399" t="s">
        <v>2596</v>
      </c>
      <c r="C1291" s="919" t="s">
        <v>1376</v>
      </c>
      <c r="D1291" s="920" t="n">
        <f aca="false">F1291</f>
        <v>8.91</v>
      </c>
      <c r="F1291" s="922" t="n">
        <v>8.91</v>
      </c>
      <c r="G1291" s="922" t="n">
        <v>8.91</v>
      </c>
    </row>
    <row r="1292" customFormat="false" ht="15" hidden="false" customHeight="false" outlineLevel="0" collapsed="false">
      <c r="A1292" s="398" t="n">
        <v>37418</v>
      </c>
      <c r="B1292" s="399" t="s">
        <v>2597</v>
      </c>
      <c r="C1292" s="919" t="s">
        <v>1298</v>
      </c>
      <c r="D1292" s="920" t="n">
        <f aca="false">F1292</f>
        <v>12.73</v>
      </c>
      <c r="F1292" s="922" t="n">
        <v>12.73</v>
      </c>
      <c r="G1292" s="922" t="n">
        <v>12.73</v>
      </c>
    </row>
    <row r="1293" customFormat="false" ht="15" hidden="false" customHeight="false" outlineLevel="0" collapsed="false">
      <c r="A1293" s="398" t="n">
        <v>37419</v>
      </c>
      <c r="B1293" s="399" t="s">
        <v>2598</v>
      </c>
      <c r="C1293" s="919" t="s">
        <v>1298</v>
      </c>
      <c r="D1293" s="920" t="n">
        <f aca="false">F1293</f>
        <v>13.08</v>
      </c>
      <c r="F1293" s="922" t="n">
        <v>13.08</v>
      </c>
      <c r="G1293" s="922" t="n">
        <v>13.08</v>
      </c>
    </row>
    <row r="1294" customFormat="false" ht="15" hidden="false" customHeight="false" outlineLevel="0" collapsed="false">
      <c r="A1294" s="398" t="n">
        <v>1427</v>
      </c>
      <c r="B1294" s="399" t="s">
        <v>2599</v>
      </c>
      <c r="C1294" s="919" t="s">
        <v>1298</v>
      </c>
      <c r="D1294" s="920" t="n">
        <f aca="false">F1294</f>
        <v>14.57</v>
      </c>
      <c r="F1294" s="922" t="n">
        <v>14.57</v>
      </c>
      <c r="G1294" s="922" t="n">
        <v>14.57</v>
      </c>
    </row>
    <row r="1295" customFormat="false" ht="15" hidden="false" customHeight="false" outlineLevel="0" collapsed="false">
      <c r="A1295" s="398" t="n">
        <v>1402</v>
      </c>
      <c r="B1295" s="399" t="s">
        <v>2600</v>
      </c>
      <c r="C1295" s="919" t="s">
        <v>1298</v>
      </c>
      <c r="D1295" s="920" t="n">
        <f aca="false">F1295</f>
        <v>5.04</v>
      </c>
      <c r="F1295" s="922" t="n">
        <v>5.04</v>
      </c>
      <c r="G1295" s="922" t="n">
        <v>5.04</v>
      </c>
    </row>
    <row r="1296" customFormat="false" ht="15" hidden="false" customHeight="false" outlineLevel="0" collapsed="false">
      <c r="A1296" s="398" t="n">
        <v>1420</v>
      </c>
      <c r="B1296" s="399" t="s">
        <v>2601</v>
      </c>
      <c r="C1296" s="919" t="s">
        <v>1298</v>
      </c>
      <c r="D1296" s="920" t="n">
        <f aca="false">F1296</f>
        <v>6.48</v>
      </c>
      <c r="F1296" s="922" t="n">
        <v>6.48</v>
      </c>
      <c r="G1296" s="922" t="n">
        <v>6.48</v>
      </c>
    </row>
    <row r="1297" customFormat="false" ht="15" hidden="false" customHeight="false" outlineLevel="0" collapsed="false">
      <c r="A1297" s="398" t="n">
        <v>1419</v>
      </c>
      <c r="B1297" s="399" t="s">
        <v>2602</v>
      </c>
      <c r="C1297" s="919" t="s">
        <v>1298</v>
      </c>
      <c r="D1297" s="920" t="n">
        <f aca="false">F1297</f>
        <v>7.83</v>
      </c>
      <c r="F1297" s="922" t="n">
        <v>7.83</v>
      </c>
      <c r="G1297" s="922" t="n">
        <v>7.83</v>
      </c>
    </row>
    <row r="1298" customFormat="false" ht="15" hidden="false" customHeight="false" outlineLevel="0" collapsed="false">
      <c r="A1298" s="398" t="n">
        <v>1414</v>
      </c>
      <c r="B1298" s="399" t="s">
        <v>2603</v>
      </c>
      <c r="C1298" s="919" t="s">
        <v>1298</v>
      </c>
      <c r="D1298" s="920" t="n">
        <f aca="false">F1298</f>
        <v>7.66</v>
      </c>
      <c r="F1298" s="922" t="n">
        <v>7.66</v>
      </c>
      <c r="G1298" s="922" t="n">
        <v>7.66</v>
      </c>
    </row>
    <row r="1299" customFormat="false" ht="15" hidden="false" customHeight="false" outlineLevel="0" collapsed="false">
      <c r="A1299" s="398" t="n">
        <v>1413</v>
      </c>
      <c r="B1299" s="399" t="s">
        <v>2604</v>
      </c>
      <c r="C1299" s="919" t="s">
        <v>1298</v>
      </c>
      <c r="D1299" s="920" t="n">
        <f aca="false">F1299</f>
        <v>11.32</v>
      </c>
      <c r="F1299" s="920" t="n">
        <v>11.32</v>
      </c>
      <c r="G1299" s="920" t="n">
        <v>11.32</v>
      </c>
    </row>
    <row r="1300" customFormat="false" ht="15" hidden="false" customHeight="false" outlineLevel="0" collapsed="false">
      <c r="A1300" s="398" t="n">
        <v>1412</v>
      </c>
      <c r="B1300" s="399" t="s">
        <v>2605</v>
      </c>
      <c r="C1300" s="919" t="s">
        <v>1298</v>
      </c>
      <c r="D1300" s="920" t="n">
        <f aca="false">F1300</f>
        <v>9.59</v>
      </c>
      <c r="F1300" s="920" t="n">
        <v>9.59</v>
      </c>
      <c r="G1300" s="920" t="n">
        <v>9.59</v>
      </c>
    </row>
    <row r="1301" customFormat="false" ht="30" hidden="false" customHeight="false" outlineLevel="0" collapsed="false">
      <c r="A1301" s="398" t="n">
        <v>1411</v>
      </c>
      <c r="B1301" s="399" t="s">
        <v>2606</v>
      </c>
      <c r="C1301" s="919" t="s">
        <v>1298</v>
      </c>
      <c r="D1301" s="920" t="n">
        <f aca="false">F1301</f>
        <v>17.45</v>
      </c>
      <c r="F1301" s="920" t="n">
        <v>17.45</v>
      </c>
      <c r="G1301" s="920" t="n">
        <v>17.45</v>
      </c>
    </row>
    <row r="1302" customFormat="false" ht="30" hidden="false" customHeight="false" outlineLevel="0" collapsed="false">
      <c r="A1302" s="398" t="n">
        <v>1406</v>
      </c>
      <c r="B1302" s="399" t="s">
        <v>2607</v>
      </c>
      <c r="C1302" s="919" t="s">
        <v>1298</v>
      </c>
      <c r="D1302" s="920" t="n">
        <f aca="false">F1302</f>
        <v>11.57</v>
      </c>
      <c r="F1302" s="920" t="n">
        <v>11.57</v>
      </c>
      <c r="G1302" s="920" t="n">
        <v>11.57</v>
      </c>
    </row>
    <row r="1303" customFormat="false" ht="30" hidden="false" customHeight="false" outlineLevel="0" collapsed="false">
      <c r="A1303" s="398" t="n">
        <v>1407</v>
      </c>
      <c r="B1303" s="399" t="s">
        <v>2608</v>
      </c>
      <c r="C1303" s="919" t="s">
        <v>1298</v>
      </c>
      <c r="D1303" s="920" t="n">
        <f aca="false">F1303</f>
        <v>14.43</v>
      </c>
      <c r="F1303" s="920" t="n">
        <v>14.43</v>
      </c>
      <c r="G1303" s="920" t="n">
        <v>14.43</v>
      </c>
    </row>
    <row r="1304" customFormat="false" ht="30" hidden="false" customHeight="false" outlineLevel="0" collapsed="false">
      <c r="A1304" s="398" t="n">
        <v>1404</v>
      </c>
      <c r="B1304" s="399" t="s">
        <v>2609</v>
      </c>
      <c r="C1304" s="919" t="s">
        <v>1298</v>
      </c>
      <c r="D1304" s="920" t="n">
        <f aca="false">F1304</f>
        <v>15.34</v>
      </c>
      <c r="F1304" s="920" t="n">
        <v>15.34</v>
      </c>
      <c r="G1304" s="920" t="n">
        <v>15.34</v>
      </c>
    </row>
    <row r="1305" customFormat="false" ht="45" hidden="false" customHeight="false" outlineLevel="0" collapsed="false">
      <c r="A1305" s="398" t="n">
        <v>11281</v>
      </c>
      <c r="B1305" s="399" t="s">
        <v>2610</v>
      </c>
      <c r="C1305" s="919" t="s">
        <v>1298</v>
      </c>
      <c r="D1305" s="920" t="n">
        <f aca="false">F1305</f>
        <v>10309.78</v>
      </c>
      <c r="F1305" s="920" t="n">
        <v>10309.78</v>
      </c>
      <c r="G1305" s="920" t="n">
        <v>10309.78</v>
      </c>
    </row>
    <row r="1306" customFormat="false" ht="45" hidden="false" customHeight="false" outlineLevel="0" collapsed="false">
      <c r="A1306" s="398" t="n">
        <v>1442</v>
      </c>
      <c r="B1306" s="399" t="s">
        <v>2611</v>
      </c>
      <c r="C1306" s="919" t="s">
        <v>1298</v>
      </c>
      <c r="D1306" s="920" t="n">
        <f aca="false">F1306</f>
        <v>8654.98</v>
      </c>
      <c r="F1306" s="920" t="n">
        <v>8654.98</v>
      </c>
      <c r="G1306" s="920" t="n">
        <v>8654.98</v>
      </c>
    </row>
    <row r="1307" customFormat="false" ht="45" hidden="false" customHeight="false" outlineLevel="0" collapsed="false">
      <c r="A1307" s="398" t="n">
        <v>13457</v>
      </c>
      <c r="B1307" s="399" t="s">
        <v>2612</v>
      </c>
      <c r="C1307" s="919" t="s">
        <v>1298</v>
      </c>
      <c r="D1307" s="920" t="n">
        <f aca="false">F1307</f>
        <v>7470.85</v>
      </c>
      <c r="F1307" s="920" t="n">
        <v>7470.85</v>
      </c>
      <c r="G1307" s="920" t="n">
        <v>7470.85</v>
      </c>
    </row>
    <row r="1308" customFormat="false" ht="45" hidden="false" customHeight="false" outlineLevel="0" collapsed="false">
      <c r="A1308" s="398" t="n">
        <v>40699</v>
      </c>
      <c r="B1308" s="399" t="s">
        <v>2613</v>
      </c>
      <c r="C1308" s="919" t="s">
        <v>1298</v>
      </c>
      <c r="D1308" s="920" t="n">
        <f aca="false">F1308</f>
        <v>5775.25</v>
      </c>
      <c r="F1308" s="920" t="n">
        <v>5775.25</v>
      </c>
      <c r="G1308" s="920" t="n">
        <v>5775.25</v>
      </c>
    </row>
    <row r="1309" customFormat="false" ht="45" hidden="false" customHeight="false" outlineLevel="0" collapsed="false">
      <c r="A1309" s="398" t="n">
        <v>40701</v>
      </c>
      <c r="B1309" s="399" t="s">
        <v>2614</v>
      </c>
      <c r="C1309" s="919" t="s">
        <v>1298</v>
      </c>
      <c r="D1309" s="920" t="n">
        <f aca="false">F1309</f>
        <v>102114.4</v>
      </c>
      <c r="F1309" s="920" t="n">
        <v>102114.4</v>
      </c>
      <c r="G1309" s="920" t="n">
        <v>102114.4</v>
      </c>
    </row>
    <row r="1310" customFormat="false" ht="45" hidden="false" customHeight="false" outlineLevel="0" collapsed="false">
      <c r="A1310" s="398" t="n">
        <v>40700</v>
      </c>
      <c r="B1310" s="399" t="s">
        <v>2615</v>
      </c>
      <c r="C1310" s="919" t="s">
        <v>1298</v>
      </c>
      <c r="D1310" s="920" t="n">
        <f aca="false">F1310</f>
        <v>13444.03</v>
      </c>
      <c r="F1310" s="920" t="n">
        <v>13444.03</v>
      </c>
      <c r="G1310" s="920" t="n">
        <v>13444.03</v>
      </c>
    </row>
    <row r="1311" customFormat="false" ht="15" hidden="false" customHeight="false" outlineLevel="0" collapsed="false">
      <c r="A1311" s="398" t="n">
        <v>13458</v>
      </c>
      <c r="B1311" s="399" t="s">
        <v>2616</v>
      </c>
      <c r="C1311" s="919" t="s">
        <v>1298</v>
      </c>
      <c r="D1311" s="920" t="n">
        <f aca="false">F1311</f>
        <v>12775.16</v>
      </c>
      <c r="F1311" s="920" t="n">
        <v>12775.16</v>
      </c>
      <c r="G1311" s="920" t="n">
        <v>12775.16</v>
      </c>
    </row>
    <row r="1312" customFormat="false" ht="15" hidden="false" customHeight="false" outlineLevel="0" collapsed="false">
      <c r="A1312" s="398" t="n">
        <v>36524</v>
      </c>
      <c r="B1312" s="399" t="s">
        <v>2617</v>
      </c>
      <c r="C1312" s="919" t="s">
        <v>1298</v>
      </c>
      <c r="D1312" s="920" t="n">
        <f aca="false">F1312</f>
        <v>86280.46</v>
      </c>
      <c r="F1312" s="920" t="n">
        <v>86280.46</v>
      </c>
      <c r="G1312" s="920" t="n">
        <v>86280.46</v>
      </c>
    </row>
    <row r="1313" customFormat="false" ht="15" hidden="false" customHeight="false" outlineLevel="0" collapsed="false">
      <c r="A1313" s="398" t="n">
        <v>36526</v>
      </c>
      <c r="B1313" s="399" t="s">
        <v>2618</v>
      </c>
      <c r="C1313" s="919" t="s">
        <v>1298</v>
      </c>
      <c r="D1313" s="920" t="n">
        <f aca="false">F1313</f>
        <v>69528.3</v>
      </c>
      <c r="F1313" s="920" t="n">
        <v>69528.3</v>
      </c>
      <c r="G1313" s="920" t="n">
        <v>69528.3</v>
      </c>
    </row>
    <row r="1314" customFormat="false" ht="15" hidden="false" customHeight="false" outlineLevel="0" collapsed="false">
      <c r="A1314" s="398" t="n">
        <v>36523</v>
      </c>
      <c r="B1314" s="399" t="s">
        <v>2619</v>
      </c>
      <c r="C1314" s="919" t="s">
        <v>1298</v>
      </c>
      <c r="D1314" s="920" t="n">
        <f aca="false">F1314</f>
        <v>148850.72</v>
      </c>
      <c r="F1314" s="920" t="n">
        <v>148850.72</v>
      </c>
      <c r="G1314" s="920" t="n">
        <v>148850.72</v>
      </c>
    </row>
    <row r="1315" customFormat="false" ht="15" hidden="false" customHeight="false" outlineLevel="0" collapsed="false">
      <c r="A1315" s="398" t="n">
        <v>36527</v>
      </c>
      <c r="B1315" s="399" t="s">
        <v>2620</v>
      </c>
      <c r="C1315" s="919" t="s">
        <v>1298</v>
      </c>
      <c r="D1315" s="920" t="n">
        <f aca="false">F1315</f>
        <v>161682.54</v>
      </c>
      <c r="F1315" s="922" t="n">
        <v>161682.54</v>
      </c>
      <c r="G1315" s="922" t="n">
        <v>161682.54</v>
      </c>
    </row>
    <row r="1316" customFormat="false" ht="15" hidden="false" customHeight="false" outlineLevel="0" collapsed="false">
      <c r="A1316" s="398" t="n">
        <v>13803</v>
      </c>
      <c r="B1316" s="399" t="s">
        <v>2621</v>
      </c>
      <c r="C1316" s="919" t="s">
        <v>1298</v>
      </c>
      <c r="D1316" s="920" t="n">
        <f aca="false">F1316</f>
        <v>58463</v>
      </c>
      <c r="F1316" s="922" t="n">
        <v>58463</v>
      </c>
      <c r="G1316" s="922" t="n">
        <v>58463</v>
      </c>
    </row>
    <row r="1317" customFormat="false" ht="15" hidden="false" customHeight="false" outlineLevel="0" collapsed="false">
      <c r="A1317" s="398" t="n">
        <v>38642</v>
      </c>
      <c r="B1317" s="399" t="s">
        <v>2622</v>
      </c>
      <c r="C1317" s="919" t="s">
        <v>1298</v>
      </c>
      <c r="D1317" s="920" t="n">
        <f aca="false">F1317</f>
        <v>37643.84</v>
      </c>
      <c r="F1317" s="922" t="n">
        <v>37643.84</v>
      </c>
      <c r="G1317" s="922" t="n">
        <v>37643.84</v>
      </c>
    </row>
    <row r="1318" customFormat="false" ht="15" hidden="false" customHeight="false" outlineLevel="0" collapsed="false">
      <c r="A1318" s="398" t="n">
        <v>36522</v>
      </c>
      <c r="B1318" s="399" t="s">
        <v>2623</v>
      </c>
      <c r="C1318" s="919" t="s">
        <v>1298</v>
      </c>
      <c r="D1318" s="920" t="n">
        <f aca="false">F1318</f>
        <v>43779.34</v>
      </c>
      <c r="F1318" s="922" t="n">
        <v>43779.34</v>
      </c>
      <c r="G1318" s="922" t="n">
        <v>43779.34</v>
      </c>
    </row>
    <row r="1319" customFormat="false" ht="15" hidden="false" customHeight="false" outlineLevel="0" collapsed="false">
      <c r="A1319" s="398" t="n">
        <v>36525</v>
      </c>
      <c r="B1319" s="399" t="s">
        <v>2624</v>
      </c>
      <c r="C1319" s="919" t="s">
        <v>1298</v>
      </c>
      <c r="D1319" s="920" t="n">
        <f aca="false">F1319</f>
        <v>58630.76</v>
      </c>
      <c r="F1319" s="922" t="n">
        <v>58630.76</v>
      </c>
      <c r="G1319" s="922" t="n">
        <v>58630.76</v>
      </c>
    </row>
    <row r="1320" customFormat="false" ht="30" hidden="false" customHeight="false" outlineLevel="0" collapsed="false">
      <c r="A1320" s="398" t="n">
        <v>41991</v>
      </c>
      <c r="B1320" s="399" t="s">
        <v>2625</v>
      </c>
      <c r="C1320" s="919" t="s">
        <v>1298</v>
      </c>
      <c r="D1320" s="920" t="n">
        <f aca="false">F1320</f>
        <v>2166.49</v>
      </c>
      <c r="F1320" s="922" t="n">
        <v>2166.49</v>
      </c>
      <c r="G1320" s="922" t="n">
        <v>2166.49</v>
      </c>
    </row>
    <row r="1321" customFormat="false" ht="15" hidden="false" customHeight="false" outlineLevel="0" collapsed="false">
      <c r="A1321" s="398" t="n">
        <v>34348</v>
      </c>
      <c r="B1321" s="399" t="s">
        <v>2626</v>
      </c>
      <c r="C1321" s="919" t="s">
        <v>1324</v>
      </c>
      <c r="D1321" s="920" t="n">
        <f aca="false">F1321</f>
        <v>27.02</v>
      </c>
      <c r="F1321" s="922" t="n">
        <v>27.02</v>
      </c>
      <c r="G1321" s="922" t="n">
        <v>27.02</v>
      </c>
    </row>
    <row r="1322" customFormat="false" ht="15" hidden="false" customHeight="false" outlineLevel="0" collapsed="false">
      <c r="A1322" s="398" t="n">
        <v>34347</v>
      </c>
      <c r="B1322" s="399" t="s">
        <v>2627</v>
      </c>
      <c r="C1322" s="919" t="s">
        <v>1324</v>
      </c>
      <c r="D1322" s="920" t="n">
        <f aca="false">F1322</f>
        <v>13.96</v>
      </c>
      <c r="F1322" s="922" t="n">
        <v>13.96</v>
      </c>
      <c r="G1322" s="922" t="n">
        <v>13.96</v>
      </c>
    </row>
    <row r="1323" customFormat="false" ht="15" hidden="false" customHeight="false" outlineLevel="0" collapsed="false">
      <c r="A1323" s="398" t="n">
        <v>11146</v>
      </c>
      <c r="B1323" s="399" t="s">
        <v>2628</v>
      </c>
      <c r="C1323" s="919" t="s">
        <v>1501</v>
      </c>
      <c r="D1323" s="920" t="n">
        <f aca="false">F1323</f>
        <v>360.94</v>
      </c>
      <c r="F1323" s="922" t="n">
        <v>360.94</v>
      </c>
      <c r="G1323" s="922" t="n">
        <v>360.94</v>
      </c>
    </row>
    <row r="1324" customFormat="false" ht="15" hidden="false" customHeight="false" outlineLevel="0" collapsed="false">
      <c r="A1324" s="398" t="n">
        <v>11147</v>
      </c>
      <c r="B1324" s="399" t="s">
        <v>2629</v>
      </c>
      <c r="C1324" s="919" t="s">
        <v>1501</v>
      </c>
      <c r="D1324" s="920" t="n">
        <f aca="false">F1324</f>
        <v>374.31</v>
      </c>
      <c r="F1324" s="922" t="n">
        <v>374.31</v>
      </c>
      <c r="G1324" s="922" t="n">
        <v>374.31</v>
      </c>
    </row>
    <row r="1325" customFormat="false" ht="15" hidden="false" customHeight="false" outlineLevel="0" collapsed="false">
      <c r="A1325" s="398" t="n">
        <v>34872</v>
      </c>
      <c r="B1325" s="399" t="s">
        <v>2630</v>
      </c>
      <c r="C1325" s="919" t="s">
        <v>1501</v>
      </c>
      <c r="D1325" s="920" t="n">
        <f aca="false">F1325</f>
        <v>387.68</v>
      </c>
      <c r="F1325" s="922" t="n">
        <v>387.68</v>
      </c>
      <c r="G1325" s="922" t="n">
        <v>387.68</v>
      </c>
    </row>
    <row r="1326" customFormat="false" ht="15" hidden="false" customHeight="false" outlineLevel="0" collapsed="false">
      <c r="A1326" s="398" t="n">
        <v>34491</v>
      </c>
      <c r="B1326" s="399" t="s">
        <v>2631</v>
      </c>
      <c r="C1326" s="919" t="s">
        <v>1501</v>
      </c>
      <c r="D1326" s="920" t="n">
        <f aca="false">F1326</f>
        <v>395.53</v>
      </c>
      <c r="F1326" s="922" t="n">
        <v>395.53</v>
      </c>
      <c r="G1326" s="922" t="n">
        <v>395.53</v>
      </c>
    </row>
    <row r="1327" customFormat="false" ht="30" hidden="false" customHeight="false" outlineLevel="0" collapsed="false">
      <c r="A1327" s="398" t="n">
        <v>34770</v>
      </c>
      <c r="B1327" s="399" t="s">
        <v>2632</v>
      </c>
      <c r="C1327" s="919" t="s">
        <v>2455</v>
      </c>
      <c r="D1327" s="920" t="n">
        <f aca="false">F1327</f>
        <v>328.94</v>
      </c>
      <c r="F1327" s="922" t="n">
        <v>328.94</v>
      </c>
      <c r="G1327" s="922" t="n">
        <v>328.94</v>
      </c>
    </row>
    <row r="1328" customFormat="false" ht="30" hidden="false" customHeight="false" outlineLevel="0" collapsed="false">
      <c r="A1328" s="398" t="n">
        <v>1518</v>
      </c>
      <c r="B1328" s="399" t="s">
        <v>2633</v>
      </c>
      <c r="C1328" s="919" t="s">
        <v>2455</v>
      </c>
      <c r="D1328" s="920" t="n">
        <f aca="false">F1328</f>
        <v>355</v>
      </c>
      <c r="F1328" s="922" t="n">
        <v>355</v>
      </c>
      <c r="G1328" s="922" t="n">
        <v>355</v>
      </c>
    </row>
    <row r="1329" customFormat="false" ht="30" hidden="false" customHeight="false" outlineLevel="0" collapsed="false">
      <c r="A1329" s="398" t="n">
        <v>41965</v>
      </c>
      <c r="B1329" s="399" t="s">
        <v>2634</v>
      </c>
      <c r="C1329" s="919" t="s">
        <v>2455</v>
      </c>
      <c r="D1329" s="920" t="n">
        <f aca="false">F1329</f>
        <v>343.92</v>
      </c>
      <c r="F1329" s="922" t="n">
        <v>343.92</v>
      </c>
      <c r="G1329" s="922" t="n">
        <v>343.92</v>
      </c>
    </row>
    <row r="1330" customFormat="false" ht="30" hidden="false" customHeight="false" outlineLevel="0" collapsed="false">
      <c r="A1330" s="398" t="n">
        <v>34492</v>
      </c>
      <c r="B1330" s="399" t="s">
        <v>2635</v>
      </c>
      <c r="C1330" s="919" t="s">
        <v>1501</v>
      </c>
      <c r="D1330" s="920" t="n">
        <f aca="false">F1330</f>
        <v>327.52</v>
      </c>
      <c r="F1330" s="922" t="n">
        <v>327.52</v>
      </c>
      <c r="G1330" s="922" t="n">
        <v>327.52</v>
      </c>
    </row>
    <row r="1331" customFormat="false" ht="30" hidden="false" customHeight="false" outlineLevel="0" collapsed="false">
      <c r="A1331" s="398" t="n">
        <v>1524</v>
      </c>
      <c r="B1331" s="399" t="s">
        <v>2636</v>
      </c>
      <c r="C1331" s="919" t="s">
        <v>1501</v>
      </c>
      <c r="D1331" s="920" t="n">
        <f aca="false">F1331</f>
        <v>381</v>
      </c>
      <c r="F1331" s="922" t="n">
        <v>381</v>
      </c>
      <c r="G1331" s="922" t="n">
        <v>381</v>
      </c>
    </row>
    <row r="1332" customFormat="false" ht="30" hidden="false" customHeight="false" outlineLevel="0" collapsed="false">
      <c r="A1332" s="398" t="n">
        <v>38404</v>
      </c>
      <c r="B1332" s="399" t="s">
        <v>2637</v>
      </c>
      <c r="C1332" s="919" t="s">
        <v>1501</v>
      </c>
      <c r="D1332" s="920" t="n">
        <f aca="false">F1332</f>
        <v>402.13</v>
      </c>
      <c r="F1332" s="922" t="n">
        <v>402.13</v>
      </c>
      <c r="G1332" s="922" t="n">
        <v>402.13</v>
      </c>
    </row>
    <row r="1333" customFormat="false" ht="30" hidden="false" customHeight="false" outlineLevel="0" collapsed="false">
      <c r="A1333" s="398" t="n">
        <v>39849</v>
      </c>
      <c r="B1333" s="399" t="s">
        <v>2638</v>
      </c>
      <c r="C1333" s="919" t="s">
        <v>1501</v>
      </c>
      <c r="D1333" s="920" t="n">
        <f aca="false">F1333</f>
        <v>401.27</v>
      </c>
      <c r="F1333" s="922" t="n">
        <v>401.27</v>
      </c>
      <c r="G1333" s="922" t="n">
        <v>401.27</v>
      </c>
    </row>
    <row r="1334" customFormat="false" ht="30" hidden="false" customHeight="false" outlineLevel="0" collapsed="false">
      <c r="A1334" s="398" t="n">
        <v>38464</v>
      </c>
      <c r="B1334" s="399" t="s">
        <v>2639</v>
      </c>
      <c r="C1334" s="919" t="s">
        <v>1501</v>
      </c>
      <c r="D1334" s="920" t="n">
        <f aca="false">F1334</f>
        <v>485.78</v>
      </c>
      <c r="F1334" s="922" t="n">
        <v>485.78</v>
      </c>
      <c r="G1334" s="922" t="n">
        <v>485.78</v>
      </c>
    </row>
    <row r="1335" customFormat="false" ht="30" hidden="false" customHeight="false" outlineLevel="0" collapsed="false">
      <c r="A1335" s="398" t="n">
        <v>34493</v>
      </c>
      <c r="B1335" s="399" t="s">
        <v>2640</v>
      </c>
      <c r="C1335" s="919" t="s">
        <v>1501</v>
      </c>
      <c r="D1335" s="920" t="n">
        <f aca="false">F1335</f>
        <v>340.22</v>
      </c>
      <c r="F1335" s="922" t="n">
        <v>340.22</v>
      </c>
      <c r="G1335" s="922" t="n">
        <v>340.22</v>
      </c>
    </row>
    <row r="1336" customFormat="false" ht="30" hidden="false" customHeight="false" outlineLevel="0" collapsed="false">
      <c r="A1336" s="398" t="n">
        <v>1527</v>
      </c>
      <c r="B1336" s="399" t="s">
        <v>2641</v>
      </c>
      <c r="C1336" s="919" t="s">
        <v>1501</v>
      </c>
      <c r="D1336" s="920" t="n">
        <f aca="false">F1336</f>
        <v>397.04</v>
      </c>
      <c r="F1336" s="922" t="n">
        <v>397.04</v>
      </c>
      <c r="G1336" s="922" t="n">
        <v>397.04</v>
      </c>
    </row>
    <row r="1337" customFormat="false" ht="30" hidden="false" customHeight="false" outlineLevel="0" collapsed="false">
      <c r="A1337" s="398" t="n">
        <v>38405</v>
      </c>
      <c r="B1337" s="399" t="s">
        <v>2642</v>
      </c>
      <c r="C1337" s="919" t="s">
        <v>1501</v>
      </c>
      <c r="D1337" s="920" t="n">
        <f aca="false">F1337</f>
        <v>426.26</v>
      </c>
      <c r="F1337" s="922" t="n">
        <v>426.26</v>
      </c>
      <c r="G1337" s="922" t="n">
        <v>426.26</v>
      </c>
    </row>
    <row r="1338" customFormat="false" ht="30" hidden="false" customHeight="false" outlineLevel="0" collapsed="false">
      <c r="A1338" s="398" t="n">
        <v>38408</v>
      </c>
      <c r="B1338" s="399" t="s">
        <v>2643</v>
      </c>
      <c r="C1338" s="919" t="s">
        <v>1501</v>
      </c>
      <c r="D1338" s="920" t="n">
        <f aca="false">F1338</f>
        <v>443.25</v>
      </c>
      <c r="F1338" s="922" t="n">
        <v>443.25</v>
      </c>
      <c r="G1338" s="922" t="n">
        <v>443.25</v>
      </c>
    </row>
    <row r="1339" customFormat="false" ht="30" hidden="false" customHeight="false" outlineLevel="0" collapsed="false">
      <c r="A1339" s="398" t="n">
        <v>34494</v>
      </c>
      <c r="B1339" s="399" t="s">
        <v>2644</v>
      </c>
      <c r="C1339" s="919" t="s">
        <v>1501</v>
      </c>
      <c r="D1339" s="920" t="n">
        <f aca="false">F1339</f>
        <v>355.33</v>
      </c>
      <c r="F1339" s="922" t="n">
        <v>355.33</v>
      </c>
      <c r="G1339" s="922" t="n">
        <v>355.33</v>
      </c>
    </row>
    <row r="1340" customFormat="false" ht="30" hidden="false" customHeight="false" outlineLevel="0" collapsed="false">
      <c r="A1340" s="398" t="n">
        <v>1525</v>
      </c>
      <c r="B1340" s="399" t="s">
        <v>2645</v>
      </c>
      <c r="C1340" s="919" t="s">
        <v>1501</v>
      </c>
      <c r="D1340" s="920" t="n">
        <f aca="false">F1340</f>
        <v>410.41</v>
      </c>
      <c r="F1340" s="922" t="n">
        <v>410.41</v>
      </c>
      <c r="G1340" s="922" t="n">
        <v>410.41</v>
      </c>
    </row>
    <row r="1341" customFormat="false" ht="30" hidden="false" customHeight="false" outlineLevel="0" collapsed="false">
      <c r="A1341" s="398" t="n">
        <v>38406</v>
      </c>
      <c r="B1341" s="399" t="s">
        <v>2646</v>
      </c>
      <c r="C1341" s="919" t="s">
        <v>1501</v>
      </c>
      <c r="D1341" s="920" t="n">
        <f aca="false">F1341</f>
        <v>447.86</v>
      </c>
      <c r="F1341" s="922" t="n">
        <v>447.86</v>
      </c>
      <c r="G1341" s="922" t="n">
        <v>447.86</v>
      </c>
    </row>
    <row r="1342" customFormat="false" ht="30" hidden="false" customHeight="false" outlineLevel="0" collapsed="false">
      <c r="A1342" s="398" t="n">
        <v>38409</v>
      </c>
      <c r="B1342" s="399" t="s">
        <v>2647</v>
      </c>
      <c r="C1342" s="919" t="s">
        <v>1501</v>
      </c>
      <c r="D1342" s="920" t="n">
        <f aca="false">F1342</f>
        <v>477.78</v>
      </c>
      <c r="F1342" s="922" t="n">
        <v>477.78</v>
      </c>
      <c r="G1342" s="922" t="n">
        <v>477.78</v>
      </c>
    </row>
    <row r="1343" customFormat="false" ht="30" hidden="false" customHeight="false" outlineLevel="0" collapsed="false">
      <c r="A1343" s="398" t="n">
        <v>34495</v>
      </c>
      <c r="B1343" s="399" t="s">
        <v>2648</v>
      </c>
      <c r="C1343" s="919" t="s">
        <v>1501</v>
      </c>
      <c r="D1343" s="920" t="n">
        <f aca="false">F1343</f>
        <v>370.5</v>
      </c>
      <c r="F1343" s="922" t="n">
        <v>370.5</v>
      </c>
      <c r="G1343" s="922" t="n">
        <v>370.5</v>
      </c>
    </row>
    <row r="1344" customFormat="false" ht="30" hidden="false" customHeight="false" outlineLevel="0" collapsed="false">
      <c r="A1344" s="398" t="n">
        <v>11145</v>
      </c>
      <c r="B1344" s="399" t="s">
        <v>2649</v>
      </c>
      <c r="C1344" s="919" t="s">
        <v>1501</v>
      </c>
      <c r="D1344" s="920" t="n">
        <f aca="false">F1344</f>
        <v>425.11</v>
      </c>
      <c r="F1344" s="922" t="n">
        <v>425.11</v>
      </c>
      <c r="G1344" s="922" t="n">
        <v>425.11</v>
      </c>
    </row>
    <row r="1345" customFormat="false" ht="30" hidden="false" customHeight="false" outlineLevel="0" collapsed="false">
      <c r="A1345" s="398" t="n">
        <v>34496</v>
      </c>
      <c r="B1345" s="399" t="s">
        <v>2650</v>
      </c>
      <c r="C1345" s="919" t="s">
        <v>1501</v>
      </c>
      <c r="D1345" s="920" t="n">
        <f aca="false">F1345</f>
        <v>387.01</v>
      </c>
      <c r="F1345" s="922" t="n">
        <v>387.01</v>
      </c>
      <c r="G1345" s="922" t="n">
        <v>387.01</v>
      </c>
    </row>
    <row r="1346" customFormat="false" ht="30" hidden="false" customHeight="false" outlineLevel="0" collapsed="false">
      <c r="A1346" s="398" t="n">
        <v>34479</v>
      </c>
      <c r="B1346" s="399" t="s">
        <v>2651</v>
      </c>
      <c r="C1346" s="919" t="s">
        <v>1501</v>
      </c>
      <c r="D1346" s="920" t="n">
        <f aca="false">F1346</f>
        <v>441.15</v>
      </c>
      <c r="F1346" s="922" t="n">
        <v>441.15</v>
      </c>
      <c r="G1346" s="922" t="n">
        <v>441.15</v>
      </c>
    </row>
    <row r="1347" customFormat="false" ht="30" hidden="false" customHeight="false" outlineLevel="0" collapsed="false">
      <c r="A1347" s="398" t="n">
        <v>34481</v>
      </c>
      <c r="B1347" s="399" t="s">
        <v>2652</v>
      </c>
      <c r="C1347" s="919" t="s">
        <v>1501</v>
      </c>
      <c r="D1347" s="920" t="n">
        <f aca="false">F1347</f>
        <v>495.96</v>
      </c>
      <c r="F1347" s="922" t="n">
        <v>495.96</v>
      </c>
      <c r="G1347" s="922" t="n">
        <v>495.96</v>
      </c>
    </row>
    <row r="1348" customFormat="false" ht="30" hidden="false" customHeight="false" outlineLevel="0" collapsed="false">
      <c r="A1348" s="398" t="n">
        <v>34483</v>
      </c>
      <c r="B1348" s="399" t="s">
        <v>2653</v>
      </c>
      <c r="C1348" s="919" t="s">
        <v>1501</v>
      </c>
      <c r="D1348" s="920" t="n">
        <f aca="false">F1348</f>
        <v>588.21</v>
      </c>
      <c r="F1348" s="922" t="n">
        <v>588.21</v>
      </c>
      <c r="G1348" s="922" t="n">
        <v>588.21</v>
      </c>
    </row>
    <row r="1349" customFormat="false" ht="30" hidden="false" customHeight="false" outlineLevel="0" collapsed="false">
      <c r="A1349" s="398" t="n">
        <v>34485</v>
      </c>
      <c r="B1349" s="399" t="s">
        <v>2654</v>
      </c>
      <c r="C1349" s="919" t="s">
        <v>1501</v>
      </c>
      <c r="D1349" s="920" t="n">
        <f aca="false">F1349</f>
        <v>755.31</v>
      </c>
      <c r="F1349" s="922" t="n">
        <v>755.31</v>
      </c>
      <c r="G1349" s="922" t="n">
        <v>755.31</v>
      </c>
    </row>
    <row r="1350" customFormat="false" ht="30" hidden="false" customHeight="false" outlineLevel="0" collapsed="false">
      <c r="A1350" s="398" t="n">
        <v>34497</v>
      </c>
      <c r="B1350" s="399" t="s">
        <v>2655</v>
      </c>
      <c r="C1350" s="919" t="s">
        <v>1501</v>
      </c>
      <c r="D1350" s="920" t="n">
        <f aca="false">F1350</f>
        <v>1042.73</v>
      </c>
      <c r="F1350" s="922" t="n">
        <v>1042.73</v>
      </c>
      <c r="G1350" s="922" t="n">
        <v>1042.73</v>
      </c>
    </row>
    <row r="1351" customFormat="false" ht="30" hidden="false" customHeight="false" outlineLevel="0" collapsed="false">
      <c r="A1351" s="398" t="n">
        <v>14041</v>
      </c>
      <c r="B1351" s="399" t="s">
        <v>2656</v>
      </c>
      <c r="C1351" s="919" t="s">
        <v>1501</v>
      </c>
      <c r="D1351" s="920" t="n">
        <f aca="false">F1351</f>
        <v>326.8</v>
      </c>
      <c r="F1351" s="922" t="n">
        <v>326.8</v>
      </c>
      <c r="G1351" s="922" t="n">
        <v>326.8</v>
      </c>
    </row>
    <row r="1352" customFormat="false" ht="30" hidden="false" customHeight="false" outlineLevel="0" collapsed="false">
      <c r="A1352" s="398" t="n">
        <v>1523</v>
      </c>
      <c r="B1352" s="399" t="s">
        <v>2657</v>
      </c>
      <c r="C1352" s="919" t="s">
        <v>1501</v>
      </c>
      <c r="D1352" s="920" t="n">
        <f aca="false">F1352</f>
        <v>329.92</v>
      </c>
      <c r="F1352" s="922" t="n">
        <v>329.92</v>
      </c>
      <c r="G1352" s="922" t="n">
        <v>329.92</v>
      </c>
    </row>
    <row r="1353" customFormat="false" ht="15" hidden="false" customHeight="false" outlineLevel="0" collapsed="false">
      <c r="A1353" s="398" t="n">
        <v>14052</v>
      </c>
      <c r="B1353" s="399" t="s">
        <v>2658</v>
      </c>
      <c r="C1353" s="919" t="s">
        <v>1298</v>
      </c>
      <c r="D1353" s="920" t="n">
        <f aca="false">F1353</f>
        <v>6.41</v>
      </c>
      <c r="F1353" s="922" t="n">
        <v>6.41</v>
      </c>
      <c r="G1353" s="922" t="n">
        <v>6.41</v>
      </c>
    </row>
    <row r="1354" customFormat="false" ht="15" hidden="false" customHeight="false" outlineLevel="0" collapsed="false">
      <c r="A1354" s="398" t="n">
        <v>14054</v>
      </c>
      <c r="B1354" s="399" t="s">
        <v>2659</v>
      </c>
      <c r="C1354" s="919" t="s">
        <v>1298</v>
      </c>
      <c r="D1354" s="920" t="n">
        <f aca="false">F1354</f>
        <v>8.33</v>
      </c>
      <c r="F1354" s="922" t="n">
        <v>8.33</v>
      </c>
      <c r="G1354" s="922" t="n">
        <v>8.33</v>
      </c>
    </row>
    <row r="1355" customFormat="false" ht="15" hidden="false" customHeight="false" outlineLevel="0" collapsed="false">
      <c r="A1355" s="398" t="n">
        <v>14053</v>
      </c>
      <c r="B1355" s="399" t="s">
        <v>2660</v>
      </c>
      <c r="C1355" s="919" t="s">
        <v>1298</v>
      </c>
      <c r="D1355" s="920" t="n">
        <f aca="false">F1355</f>
        <v>6.51</v>
      </c>
      <c r="F1355" s="922" t="n">
        <v>6.51</v>
      </c>
      <c r="G1355" s="922" t="n">
        <v>6.51</v>
      </c>
    </row>
    <row r="1356" customFormat="false" ht="15" hidden="false" customHeight="false" outlineLevel="0" collapsed="false">
      <c r="A1356" s="398" t="n">
        <v>2558</v>
      </c>
      <c r="B1356" s="399" t="s">
        <v>2661</v>
      </c>
      <c r="C1356" s="919" t="s">
        <v>1298</v>
      </c>
      <c r="D1356" s="920" t="n">
        <f aca="false">F1356</f>
        <v>4.9</v>
      </c>
      <c r="F1356" s="922" t="n">
        <v>4.9</v>
      </c>
      <c r="G1356" s="922" t="n">
        <v>4.9</v>
      </c>
    </row>
    <row r="1357" customFormat="false" ht="15" hidden="false" customHeight="false" outlineLevel="0" collapsed="false">
      <c r="A1357" s="398" t="n">
        <v>2560</v>
      </c>
      <c r="B1357" s="399" t="s">
        <v>2662</v>
      </c>
      <c r="C1357" s="919" t="s">
        <v>1298</v>
      </c>
      <c r="D1357" s="920" t="n">
        <f aca="false">F1357</f>
        <v>8.62</v>
      </c>
      <c r="F1357" s="922" t="n">
        <v>8.62</v>
      </c>
      <c r="G1357" s="922" t="n">
        <v>8.62</v>
      </c>
    </row>
    <row r="1358" customFormat="false" ht="15" hidden="false" customHeight="false" outlineLevel="0" collapsed="false">
      <c r="A1358" s="398" t="n">
        <v>2559</v>
      </c>
      <c r="B1358" s="399" t="s">
        <v>2663</v>
      </c>
      <c r="C1358" s="919" t="s">
        <v>1298</v>
      </c>
      <c r="D1358" s="920" t="n">
        <f aca="false">F1358</f>
        <v>6.9</v>
      </c>
      <c r="F1358" s="922" t="n">
        <v>6.9</v>
      </c>
      <c r="G1358" s="922" t="n">
        <v>6.9</v>
      </c>
    </row>
    <row r="1359" customFormat="false" ht="15" hidden="false" customHeight="false" outlineLevel="0" collapsed="false">
      <c r="A1359" s="398" t="n">
        <v>2592</v>
      </c>
      <c r="B1359" s="399" t="s">
        <v>2664</v>
      </c>
      <c r="C1359" s="919" t="s">
        <v>1298</v>
      </c>
      <c r="D1359" s="920" t="n">
        <f aca="false">F1359</f>
        <v>114.38</v>
      </c>
      <c r="F1359" s="922" t="n">
        <v>114.38</v>
      </c>
      <c r="G1359" s="922" t="n">
        <v>114.38</v>
      </c>
    </row>
    <row r="1360" customFormat="false" ht="15" hidden="false" customHeight="false" outlineLevel="0" collapsed="false">
      <c r="A1360" s="398" t="n">
        <v>2566</v>
      </c>
      <c r="B1360" s="399" t="s">
        <v>2665</v>
      </c>
      <c r="C1360" s="919" t="s">
        <v>1298</v>
      </c>
      <c r="D1360" s="920" t="n">
        <f aca="false">F1360</f>
        <v>11.51</v>
      </c>
      <c r="F1360" s="922" t="n">
        <v>11.51</v>
      </c>
      <c r="G1360" s="922" t="n">
        <v>11.51</v>
      </c>
    </row>
    <row r="1361" customFormat="false" ht="15" hidden="false" customHeight="false" outlineLevel="0" collapsed="false">
      <c r="A1361" s="398" t="n">
        <v>2589</v>
      </c>
      <c r="B1361" s="399" t="s">
        <v>2666</v>
      </c>
      <c r="C1361" s="919" t="s">
        <v>1298</v>
      </c>
      <c r="D1361" s="920" t="n">
        <f aca="false">F1361</f>
        <v>15.3</v>
      </c>
      <c r="F1361" s="922" t="n">
        <v>15.3</v>
      </c>
      <c r="G1361" s="922" t="n">
        <v>15.3</v>
      </c>
    </row>
    <row r="1362" customFormat="false" ht="15" hidden="false" customHeight="false" outlineLevel="0" collapsed="false">
      <c r="A1362" s="398" t="n">
        <v>2591</v>
      </c>
      <c r="B1362" s="399" t="s">
        <v>2667</v>
      </c>
      <c r="C1362" s="919" t="s">
        <v>1298</v>
      </c>
      <c r="D1362" s="920" t="n">
        <f aca="false">F1362</f>
        <v>5.58</v>
      </c>
      <c r="F1362" s="922" t="n">
        <v>5.58</v>
      </c>
      <c r="G1362" s="922" t="n">
        <v>5.58</v>
      </c>
    </row>
    <row r="1363" customFormat="false" ht="15" hidden="false" customHeight="false" outlineLevel="0" collapsed="false">
      <c r="A1363" s="398" t="n">
        <v>2590</v>
      </c>
      <c r="B1363" s="399" t="s">
        <v>2668</v>
      </c>
      <c r="C1363" s="919" t="s">
        <v>1298</v>
      </c>
      <c r="D1363" s="920" t="n">
        <f aca="false">F1363</f>
        <v>9.39</v>
      </c>
      <c r="F1363" s="922" t="n">
        <v>9.39</v>
      </c>
      <c r="G1363" s="922" t="n">
        <v>9.39</v>
      </c>
    </row>
    <row r="1364" customFormat="false" ht="15" hidden="false" customHeight="false" outlineLevel="0" collapsed="false">
      <c r="A1364" s="398" t="n">
        <v>2567</v>
      </c>
      <c r="B1364" s="399" t="s">
        <v>2669</v>
      </c>
      <c r="C1364" s="919" t="s">
        <v>1298</v>
      </c>
      <c r="D1364" s="920" t="n">
        <f aca="false">F1364</f>
        <v>22.44</v>
      </c>
      <c r="F1364" s="922" t="n">
        <v>22.44</v>
      </c>
      <c r="G1364" s="922" t="n">
        <v>22.44</v>
      </c>
    </row>
    <row r="1365" customFormat="false" ht="15" hidden="false" customHeight="false" outlineLevel="0" collapsed="false">
      <c r="A1365" s="398" t="n">
        <v>2565</v>
      </c>
      <c r="B1365" s="399" t="s">
        <v>2670</v>
      </c>
      <c r="C1365" s="919" t="s">
        <v>1298</v>
      </c>
      <c r="D1365" s="920" t="n">
        <f aca="false">F1365</f>
        <v>5.59</v>
      </c>
      <c r="F1365" s="922" t="n">
        <v>5.59</v>
      </c>
      <c r="G1365" s="922" t="n">
        <v>5.59</v>
      </c>
    </row>
    <row r="1366" customFormat="false" ht="15" hidden="false" customHeight="false" outlineLevel="0" collapsed="false">
      <c r="A1366" s="398" t="n">
        <v>2568</v>
      </c>
      <c r="B1366" s="399" t="s">
        <v>2671</v>
      </c>
      <c r="C1366" s="919" t="s">
        <v>1298</v>
      </c>
      <c r="D1366" s="920" t="n">
        <f aca="false">F1366</f>
        <v>62.32</v>
      </c>
      <c r="F1366" s="922" t="n">
        <v>62.32</v>
      </c>
      <c r="G1366" s="922" t="n">
        <v>62.32</v>
      </c>
    </row>
    <row r="1367" customFormat="false" ht="15" hidden="false" customHeight="false" outlineLevel="0" collapsed="false">
      <c r="A1367" s="398" t="n">
        <v>2594</v>
      </c>
      <c r="B1367" s="399" t="s">
        <v>2672</v>
      </c>
      <c r="C1367" s="919" t="s">
        <v>1298</v>
      </c>
      <c r="D1367" s="920" t="n">
        <f aca="false">F1367</f>
        <v>103.82</v>
      </c>
      <c r="F1367" s="922" t="n">
        <v>103.82</v>
      </c>
      <c r="G1367" s="922" t="n">
        <v>103.82</v>
      </c>
    </row>
    <row r="1368" customFormat="false" ht="15" hidden="false" customHeight="false" outlineLevel="0" collapsed="false">
      <c r="A1368" s="398" t="n">
        <v>2587</v>
      </c>
      <c r="B1368" s="399" t="s">
        <v>2673</v>
      </c>
      <c r="C1368" s="919" t="s">
        <v>1298</v>
      </c>
      <c r="D1368" s="920" t="n">
        <f aca="false">F1368</f>
        <v>17.69</v>
      </c>
      <c r="F1368" s="922" t="n">
        <v>17.69</v>
      </c>
      <c r="G1368" s="922" t="n">
        <v>17.69</v>
      </c>
    </row>
    <row r="1369" customFormat="false" ht="15" hidden="false" customHeight="false" outlineLevel="0" collapsed="false">
      <c r="A1369" s="398" t="n">
        <v>2588</v>
      </c>
      <c r="B1369" s="399" t="s">
        <v>2674</v>
      </c>
      <c r="C1369" s="919" t="s">
        <v>1298</v>
      </c>
      <c r="D1369" s="920" t="n">
        <f aca="false">F1369</f>
        <v>14.05</v>
      </c>
      <c r="F1369" s="922" t="n">
        <v>14.05</v>
      </c>
      <c r="G1369" s="922" t="n">
        <v>14.05</v>
      </c>
    </row>
    <row r="1370" customFormat="false" ht="15" hidden="false" customHeight="false" outlineLevel="0" collapsed="false">
      <c r="A1370" s="398" t="n">
        <v>2569</v>
      </c>
      <c r="B1370" s="399" t="s">
        <v>2675</v>
      </c>
      <c r="C1370" s="919" t="s">
        <v>1298</v>
      </c>
      <c r="D1370" s="920" t="n">
        <f aca="false">F1370</f>
        <v>5.41</v>
      </c>
      <c r="F1370" s="922" t="n">
        <v>5.41</v>
      </c>
      <c r="G1370" s="922" t="n">
        <v>5.41</v>
      </c>
    </row>
    <row r="1371" customFormat="false" ht="15" hidden="false" customHeight="false" outlineLevel="0" collapsed="false">
      <c r="A1371" s="398" t="n">
        <v>2570</v>
      </c>
      <c r="B1371" s="399" t="s">
        <v>2676</v>
      </c>
      <c r="C1371" s="919" t="s">
        <v>1298</v>
      </c>
      <c r="D1371" s="920" t="n">
        <f aca="false">F1371</f>
        <v>9.08</v>
      </c>
      <c r="F1371" s="922" t="n">
        <v>9.08</v>
      </c>
      <c r="G1371" s="922" t="n">
        <v>9.08</v>
      </c>
    </row>
    <row r="1372" customFormat="false" ht="15" hidden="false" customHeight="false" outlineLevel="0" collapsed="false">
      <c r="A1372" s="398" t="n">
        <v>2571</v>
      </c>
      <c r="B1372" s="399" t="s">
        <v>2677</v>
      </c>
      <c r="C1372" s="919" t="s">
        <v>1298</v>
      </c>
      <c r="D1372" s="920" t="n">
        <f aca="false">F1372</f>
        <v>26.95</v>
      </c>
      <c r="F1372" s="922" t="n">
        <v>26.95</v>
      </c>
      <c r="G1372" s="922" t="n">
        <v>26.95</v>
      </c>
    </row>
    <row r="1373" customFormat="false" ht="15" hidden="false" customHeight="false" outlineLevel="0" collapsed="false">
      <c r="A1373" s="398" t="n">
        <v>2593</v>
      </c>
      <c r="B1373" s="399" t="s">
        <v>2678</v>
      </c>
      <c r="C1373" s="919" t="s">
        <v>1298</v>
      </c>
      <c r="D1373" s="920" t="n">
        <f aca="false">F1373</f>
        <v>5.77</v>
      </c>
      <c r="F1373" s="922" t="n">
        <v>5.77</v>
      </c>
      <c r="G1373" s="922" t="n">
        <v>5.77</v>
      </c>
    </row>
    <row r="1374" customFormat="false" ht="15" hidden="false" customHeight="false" outlineLevel="0" collapsed="false">
      <c r="A1374" s="398" t="n">
        <v>2572</v>
      </c>
      <c r="B1374" s="399" t="s">
        <v>2679</v>
      </c>
      <c r="C1374" s="919" t="s">
        <v>1298</v>
      </c>
      <c r="D1374" s="920" t="n">
        <f aca="false">F1374</f>
        <v>79.69</v>
      </c>
      <c r="F1374" s="922" t="n">
        <v>79.69</v>
      </c>
      <c r="G1374" s="922" t="n">
        <v>79.69</v>
      </c>
    </row>
    <row r="1375" customFormat="false" ht="15" hidden="false" customHeight="false" outlineLevel="0" collapsed="false">
      <c r="A1375" s="398" t="n">
        <v>2595</v>
      </c>
      <c r="B1375" s="399" t="s">
        <v>2680</v>
      </c>
      <c r="C1375" s="919" t="s">
        <v>1298</v>
      </c>
      <c r="D1375" s="920" t="n">
        <f aca="false">F1375</f>
        <v>124.34</v>
      </c>
      <c r="F1375" s="922" t="n">
        <v>124.34</v>
      </c>
      <c r="G1375" s="922" t="n">
        <v>124.34</v>
      </c>
    </row>
    <row r="1376" customFormat="false" ht="15" hidden="false" customHeight="false" outlineLevel="0" collapsed="false">
      <c r="A1376" s="398" t="n">
        <v>2576</v>
      </c>
      <c r="B1376" s="399" t="s">
        <v>2681</v>
      </c>
      <c r="C1376" s="919" t="s">
        <v>1298</v>
      </c>
      <c r="D1376" s="920" t="n">
        <f aca="false">F1376</f>
        <v>21.19</v>
      </c>
      <c r="F1376" s="922" t="n">
        <v>21.19</v>
      </c>
      <c r="G1376" s="922" t="n">
        <v>21.19</v>
      </c>
    </row>
    <row r="1377" customFormat="false" ht="15" hidden="false" customHeight="false" outlineLevel="0" collapsed="false">
      <c r="A1377" s="398" t="n">
        <v>2575</v>
      </c>
      <c r="B1377" s="399" t="s">
        <v>2682</v>
      </c>
      <c r="C1377" s="919" t="s">
        <v>1298</v>
      </c>
      <c r="D1377" s="920" t="n">
        <f aca="false">F1377</f>
        <v>15.93</v>
      </c>
      <c r="F1377" s="922" t="n">
        <v>15.93</v>
      </c>
      <c r="G1377" s="922" t="n">
        <v>15.93</v>
      </c>
    </row>
    <row r="1378" customFormat="false" ht="15" hidden="false" customHeight="false" outlineLevel="0" collapsed="false">
      <c r="A1378" s="398" t="n">
        <v>2573</v>
      </c>
      <c r="B1378" s="399" t="s">
        <v>2683</v>
      </c>
      <c r="C1378" s="919" t="s">
        <v>1298</v>
      </c>
      <c r="D1378" s="920" t="n">
        <f aca="false">F1378</f>
        <v>6.61</v>
      </c>
      <c r="F1378" s="922" t="n">
        <v>6.61</v>
      </c>
      <c r="G1378" s="922" t="n">
        <v>6.61</v>
      </c>
    </row>
    <row r="1379" customFormat="false" ht="15" hidden="false" customHeight="false" outlineLevel="0" collapsed="false">
      <c r="A1379" s="398" t="n">
        <v>2586</v>
      </c>
      <c r="B1379" s="399" t="s">
        <v>2684</v>
      </c>
      <c r="C1379" s="919" t="s">
        <v>1298</v>
      </c>
      <c r="D1379" s="920" t="n">
        <f aca="false">F1379</f>
        <v>10.72</v>
      </c>
      <c r="F1379" s="922" t="n">
        <v>10.72</v>
      </c>
      <c r="G1379" s="922" t="n">
        <v>10.72</v>
      </c>
    </row>
    <row r="1380" customFormat="false" ht="15" hidden="false" customHeight="false" outlineLevel="0" collapsed="false">
      <c r="A1380" s="398" t="n">
        <v>2577</v>
      </c>
      <c r="B1380" s="399" t="s">
        <v>2685</v>
      </c>
      <c r="C1380" s="919" t="s">
        <v>1298</v>
      </c>
      <c r="D1380" s="920" t="n">
        <f aca="false">F1380</f>
        <v>28.72</v>
      </c>
      <c r="F1380" s="922" t="n">
        <v>28.72</v>
      </c>
      <c r="G1380" s="922" t="n">
        <v>28.72</v>
      </c>
    </row>
    <row r="1381" customFormat="false" ht="15" hidden="false" customHeight="false" outlineLevel="0" collapsed="false">
      <c r="A1381" s="398" t="n">
        <v>2574</v>
      </c>
      <c r="B1381" s="399" t="s">
        <v>2686</v>
      </c>
      <c r="C1381" s="919" t="s">
        <v>1298</v>
      </c>
      <c r="D1381" s="920" t="n">
        <f aca="false">F1381</f>
        <v>6.66</v>
      </c>
      <c r="F1381" s="922" t="n">
        <v>6.66</v>
      </c>
      <c r="G1381" s="922" t="n">
        <v>6.66</v>
      </c>
    </row>
    <row r="1382" customFormat="false" ht="15" hidden="false" customHeight="false" outlineLevel="0" collapsed="false">
      <c r="A1382" s="398" t="n">
        <v>2578</v>
      </c>
      <c r="B1382" s="399" t="s">
        <v>2687</v>
      </c>
      <c r="C1382" s="919" t="s">
        <v>1298</v>
      </c>
      <c r="D1382" s="920" t="n">
        <f aca="false">F1382</f>
        <v>89.67</v>
      </c>
      <c r="F1382" s="922" t="n">
        <v>89.67</v>
      </c>
      <c r="G1382" s="922" t="n">
        <v>89.67</v>
      </c>
    </row>
    <row r="1383" customFormat="false" ht="15" hidden="false" customHeight="false" outlineLevel="0" collapsed="false">
      <c r="A1383" s="398" t="n">
        <v>2585</v>
      </c>
      <c r="B1383" s="399" t="s">
        <v>2688</v>
      </c>
      <c r="C1383" s="919" t="s">
        <v>1298</v>
      </c>
      <c r="D1383" s="920" t="n">
        <f aca="false">F1383</f>
        <v>123.05</v>
      </c>
      <c r="F1383" s="922" t="n">
        <v>123.05</v>
      </c>
      <c r="G1383" s="922" t="n">
        <v>123.05</v>
      </c>
    </row>
    <row r="1384" customFormat="false" ht="15" hidden="false" customHeight="false" outlineLevel="0" collapsed="false">
      <c r="A1384" s="398" t="n">
        <v>12008</v>
      </c>
      <c r="B1384" s="399" t="s">
        <v>2689</v>
      </c>
      <c r="C1384" s="919" t="s">
        <v>1298</v>
      </c>
      <c r="D1384" s="920" t="n">
        <f aca="false">F1384</f>
        <v>66.02</v>
      </c>
      <c r="F1384" s="922" t="n">
        <v>66.02</v>
      </c>
      <c r="G1384" s="922" t="n">
        <v>66.02</v>
      </c>
    </row>
    <row r="1385" customFormat="false" ht="15" hidden="false" customHeight="false" outlineLevel="0" collapsed="false">
      <c r="A1385" s="398" t="n">
        <v>2582</v>
      </c>
      <c r="B1385" s="399" t="s">
        <v>2690</v>
      </c>
      <c r="C1385" s="919" t="s">
        <v>1298</v>
      </c>
      <c r="D1385" s="920" t="n">
        <f aca="false">F1385</f>
        <v>19.66</v>
      </c>
      <c r="F1385" s="922" t="n">
        <v>19.66</v>
      </c>
      <c r="G1385" s="922" t="n">
        <v>19.66</v>
      </c>
    </row>
    <row r="1386" customFormat="false" ht="15" hidden="false" customHeight="false" outlineLevel="0" collapsed="false">
      <c r="A1386" s="398" t="n">
        <v>2597</v>
      </c>
      <c r="B1386" s="399" t="s">
        <v>2691</v>
      </c>
      <c r="C1386" s="919" t="s">
        <v>1298</v>
      </c>
      <c r="D1386" s="920" t="n">
        <f aca="false">F1386</f>
        <v>16.85</v>
      </c>
      <c r="F1386" s="922" t="n">
        <v>16.85</v>
      </c>
      <c r="G1386" s="922" t="n">
        <v>16.85</v>
      </c>
    </row>
    <row r="1387" customFormat="false" ht="15" hidden="false" customHeight="false" outlineLevel="0" collapsed="false">
      <c r="A1387" s="398" t="n">
        <v>2579</v>
      </c>
      <c r="B1387" s="399" t="s">
        <v>2692</v>
      </c>
      <c r="C1387" s="919" t="s">
        <v>1298</v>
      </c>
      <c r="D1387" s="920" t="n">
        <f aca="false">F1387</f>
        <v>8.02</v>
      </c>
      <c r="F1387" s="922" t="n">
        <v>8.02</v>
      </c>
      <c r="G1387" s="922" t="n">
        <v>8.02</v>
      </c>
    </row>
    <row r="1388" customFormat="false" ht="15" hidden="false" customHeight="false" outlineLevel="0" collapsed="false">
      <c r="A1388" s="398" t="n">
        <v>2581</v>
      </c>
      <c r="B1388" s="399" t="s">
        <v>2693</v>
      </c>
      <c r="C1388" s="919" t="s">
        <v>1298</v>
      </c>
      <c r="D1388" s="920" t="n">
        <f aca="false">F1388</f>
        <v>10.26</v>
      </c>
      <c r="F1388" s="922" t="n">
        <v>10.26</v>
      </c>
      <c r="G1388" s="922" t="n">
        <v>10.26</v>
      </c>
    </row>
    <row r="1389" customFormat="false" ht="15" hidden="false" customHeight="false" outlineLevel="0" collapsed="false">
      <c r="A1389" s="398" t="n">
        <v>2596</v>
      </c>
      <c r="B1389" s="399" t="s">
        <v>2694</v>
      </c>
      <c r="C1389" s="919" t="s">
        <v>1298</v>
      </c>
      <c r="D1389" s="920" t="n">
        <f aca="false">F1389</f>
        <v>30.36</v>
      </c>
      <c r="F1389" s="922" t="n">
        <v>30.36</v>
      </c>
      <c r="G1389" s="922" t="n">
        <v>30.36</v>
      </c>
    </row>
    <row r="1390" customFormat="false" ht="15" hidden="false" customHeight="false" outlineLevel="0" collapsed="false">
      <c r="A1390" s="398" t="n">
        <v>2580</v>
      </c>
      <c r="B1390" s="399" t="s">
        <v>2695</v>
      </c>
      <c r="C1390" s="919" t="s">
        <v>1298</v>
      </c>
      <c r="D1390" s="920" t="n">
        <f aca="false">F1390</f>
        <v>8.79</v>
      </c>
      <c r="F1390" s="922" t="n">
        <v>8.79</v>
      </c>
      <c r="G1390" s="922" t="n">
        <v>8.79</v>
      </c>
    </row>
    <row r="1391" customFormat="false" ht="15" hidden="false" customHeight="false" outlineLevel="0" collapsed="false">
      <c r="A1391" s="398" t="n">
        <v>2583</v>
      </c>
      <c r="B1391" s="399" t="s">
        <v>2696</v>
      </c>
      <c r="C1391" s="919" t="s">
        <v>1298</v>
      </c>
      <c r="D1391" s="920" t="n">
        <f aca="false">F1391</f>
        <v>73.84</v>
      </c>
      <c r="F1391" s="922" t="n">
        <v>73.84</v>
      </c>
      <c r="G1391" s="922" t="n">
        <v>73.84</v>
      </c>
    </row>
    <row r="1392" customFormat="false" ht="15" hidden="false" customHeight="false" outlineLevel="0" collapsed="false">
      <c r="A1392" s="398" t="n">
        <v>2584</v>
      </c>
      <c r="B1392" s="399" t="s">
        <v>2697</v>
      </c>
      <c r="C1392" s="919" t="s">
        <v>1298</v>
      </c>
      <c r="D1392" s="920" t="n">
        <f aca="false">F1392</f>
        <v>122.93</v>
      </c>
      <c r="F1392" s="922" t="n">
        <v>122.93</v>
      </c>
      <c r="G1392" s="922" t="n">
        <v>122.93</v>
      </c>
    </row>
    <row r="1393" customFormat="false" ht="15" hidden="false" customHeight="false" outlineLevel="0" collapsed="false">
      <c r="A1393" s="398" t="n">
        <v>12010</v>
      </c>
      <c r="B1393" s="399" t="s">
        <v>2698</v>
      </c>
      <c r="C1393" s="919" t="s">
        <v>1298</v>
      </c>
      <c r="D1393" s="920" t="n">
        <f aca="false">F1393</f>
        <v>6.57</v>
      </c>
      <c r="F1393" s="922" t="n">
        <v>6.57</v>
      </c>
      <c r="G1393" s="922" t="n">
        <v>6.57</v>
      </c>
    </row>
    <row r="1394" customFormat="false" ht="15" hidden="false" customHeight="false" outlineLevel="0" collapsed="false">
      <c r="A1394" s="398" t="n">
        <v>39329</v>
      </c>
      <c r="B1394" s="399" t="s">
        <v>2699</v>
      </c>
      <c r="C1394" s="919" t="s">
        <v>1298</v>
      </c>
      <c r="D1394" s="920" t="n">
        <f aca="false">F1394</f>
        <v>6.87</v>
      </c>
      <c r="F1394" s="922" t="n">
        <v>6.87</v>
      </c>
      <c r="G1394" s="922" t="n">
        <v>6.87</v>
      </c>
    </row>
    <row r="1395" customFormat="false" ht="15" hidden="false" customHeight="false" outlineLevel="0" collapsed="false">
      <c r="A1395" s="398" t="n">
        <v>39330</v>
      </c>
      <c r="B1395" s="399" t="s">
        <v>2700</v>
      </c>
      <c r="C1395" s="919" t="s">
        <v>1298</v>
      </c>
      <c r="D1395" s="920" t="n">
        <f aca="false">F1395</f>
        <v>7.23</v>
      </c>
      <c r="F1395" s="922" t="n">
        <v>7.23</v>
      </c>
      <c r="G1395" s="922" t="n">
        <v>7.23</v>
      </c>
    </row>
    <row r="1396" customFormat="false" ht="15" hidden="false" customHeight="false" outlineLevel="0" collapsed="false">
      <c r="A1396" s="398" t="n">
        <v>39332</v>
      </c>
      <c r="B1396" s="399" t="s">
        <v>2701</v>
      </c>
      <c r="C1396" s="919" t="s">
        <v>1298</v>
      </c>
      <c r="D1396" s="920" t="n">
        <f aca="false">F1396</f>
        <v>8.08</v>
      </c>
      <c r="F1396" s="922" t="n">
        <v>8.08</v>
      </c>
      <c r="G1396" s="922" t="n">
        <v>8.08</v>
      </c>
    </row>
    <row r="1397" customFormat="false" ht="15" hidden="false" customHeight="false" outlineLevel="0" collapsed="false">
      <c r="A1397" s="398" t="n">
        <v>39331</v>
      </c>
      <c r="B1397" s="399" t="s">
        <v>2702</v>
      </c>
      <c r="C1397" s="919" t="s">
        <v>1298</v>
      </c>
      <c r="D1397" s="920" t="n">
        <f aca="false">F1397</f>
        <v>6.43</v>
      </c>
      <c r="F1397" s="922" t="n">
        <v>6.43</v>
      </c>
      <c r="G1397" s="922" t="n">
        <v>6.43</v>
      </c>
    </row>
    <row r="1398" customFormat="false" ht="15" hidden="false" customHeight="false" outlineLevel="0" collapsed="false">
      <c r="A1398" s="398" t="n">
        <v>39333</v>
      </c>
      <c r="B1398" s="399" t="s">
        <v>2703</v>
      </c>
      <c r="C1398" s="919" t="s">
        <v>1298</v>
      </c>
      <c r="D1398" s="920" t="n">
        <f aca="false">F1398</f>
        <v>6.27</v>
      </c>
      <c r="F1398" s="922" t="n">
        <v>6.27</v>
      </c>
      <c r="G1398" s="922" t="n">
        <v>6.27</v>
      </c>
    </row>
    <row r="1399" customFormat="false" ht="15" hidden="false" customHeight="false" outlineLevel="0" collapsed="false">
      <c r="A1399" s="398" t="n">
        <v>39335</v>
      </c>
      <c r="B1399" s="399" t="s">
        <v>2704</v>
      </c>
      <c r="C1399" s="919" t="s">
        <v>1298</v>
      </c>
      <c r="D1399" s="920" t="n">
        <f aca="false">F1399</f>
        <v>7.26</v>
      </c>
      <c r="F1399" s="922" t="n">
        <v>7.26</v>
      </c>
      <c r="G1399" s="922" t="n">
        <v>7.26</v>
      </c>
    </row>
    <row r="1400" customFormat="false" ht="15" hidden="false" customHeight="false" outlineLevel="0" collapsed="false">
      <c r="A1400" s="398" t="n">
        <v>39334</v>
      </c>
      <c r="B1400" s="399" t="s">
        <v>2705</v>
      </c>
      <c r="C1400" s="919" t="s">
        <v>1298</v>
      </c>
      <c r="D1400" s="920" t="n">
        <f aca="false">F1400</f>
        <v>5.77</v>
      </c>
      <c r="F1400" s="922" t="n">
        <v>5.77</v>
      </c>
      <c r="G1400" s="922" t="n">
        <v>5.77</v>
      </c>
    </row>
    <row r="1401" customFormat="false" ht="15" hidden="false" customHeight="false" outlineLevel="0" collapsed="false">
      <c r="A1401" s="398" t="n">
        <v>12016</v>
      </c>
      <c r="B1401" s="399" t="s">
        <v>2706</v>
      </c>
      <c r="C1401" s="919" t="s">
        <v>1298</v>
      </c>
      <c r="D1401" s="920" t="n">
        <f aca="false">F1401</f>
        <v>7.24</v>
      </c>
      <c r="F1401" s="922" t="n">
        <v>7.24</v>
      </c>
      <c r="G1401" s="922" t="n">
        <v>7.24</v>
      </c>
    </row>
    <row r="1402" customFormat="false" ht="15" hidden="false" customHeight="false" outlineLevel="0" collapsed="false">
      <c r="A1402" s="398" t="n">
        <v>12015</v>
      </c>
      <c r="B1402" s="399" t="s">
        <v>2707</v>
      </c>
      <c r="C1402" s="919" t="s">
        <v>1298</v>
      </c>
      <c r="D1402" s="920" t="n">
        <f aca="false">F1402</f>
        <v>8.43</v>
      </c>
      <c r="F1402" s="922" t="n">
        <v>8.43</v>
      </c>
      <c r="G1402" s="922" t="n">
        <v>8.43</v>
      </c>
    </row>
    <row r="1403" customFormat="false" ht="15" hidden="false" customHeight="false" outlineLevel="0" collapsed="false">
      <c r="A1403" s="398" t="n">
        <v>12020</v>
      </c>
      <c r="B1403" s="399" t="s">
        <v>2708</v>
      </c>
      <c r="C1403" s="919" t="s">
        <v>1298</v>
      </c>
      <c r="D1403" s="920" t="n">
        <f aca="false">F1403</f>
        <v>7.24</v>
      </c>
      <c r="F1403" s="922" t="n">
        <v>7.24</v>
      </c>
      <c r="G1403" s="922" t="n">
        <v>7.24</v>
      </c>
    </row>
    <row r="1404" customFormat="false" ht="15" hidden="false" customHeight="false" outlineLevel="0" collapsed="false">
      <c r="A1404" s="398" t="n">
        <v>12019</v>
      </c>
      <c r="B1404" s="399" t="s">
        <v>2709</v>
      </c>
      <c r="C1404" s="919" t="s">
        <v>1298</v>
      </c>
      <c r="D1404" s="920" t="n">
        <f aca="false">F1404</f>
        <v>8.43</v>
      </c>
      <c r="F1404" s="922" t="n">
        <v>8.43</v>
      </c>
      <c r="G1404" s="922" t="n">
        <v>8.43</v>
      </c>
    </row>
    <row r="1405" customFormat="false" ht="15" hidden="false" customHeight="false" outlineLevel="0" collapsed="false">
      <c r="A1405" s="398" t="n">
        <v>39336</v>
      </c>
      <c r="B1405" s="399" t="s">
        <v>2710</v>
      </c>
      <c r="C1405" s="919" t="s">
        <v>1298</v>
      </c>
      <c r="D1405" s="920" t="n">
        <f aca="false">F1405</f>
        <v>7.23</v>
      </c>
      <c r="F1405" s="922" t="n">
        <v>7.23</v>
      </c>
      <c r="G1405" s="922" t="n">
        <v>7.23</v>
      </c>
    </row>
    <row r="1406" customFormat="false" ht="15" hidden="false" customHeight="false" outlineLevel="0" collapsed="false">
      <c r="A1406" s="398" t="n">
        <v>39338</v>
      </c>
      <c r="B1406" s="399" t="s">
        <v>2711</v>
      </c>
      <c r="C1406" s="919" t="s">
        <v>1298</v>
      </c>
      <c r="D1406" s="920" t="n">
        <f aca="false">F1406</f>
        <v>8.08</v>
      </c>
      <c r="F1406" s="922" t="n">
        <v>8.08</v>
      </c>
      <c r="G1406" s="922" t="n">
        <v>8.08</v>
      </c>
    </row>
    <row r="1407" customFormat="false" ht="15" hidden="false" customHeight="false" outlineLevel="0" collapsed="false">
      <c r="A1407" s="398" t="n">
        <v>39337</v>
      </c>
      <c r="B1407" s="399" t="s">
        <v>2712</v>
      </c>
      <c r="C1407" s="919" t="s">
        <v>1298</v>
      </c>
      <c r="D1407" s="920" t="n">
        <f aca="false">F1407</f>
        <v>6.43</v>
      </c>
      <c r="F1407" s="922" t="n">
        <v>6.43</v>
      </c>
      <c r="G1407" s="922" t="n">
        <v>6.43</v>
      </c>
    </row>
    <row r="1408" customFormat="false" ht="15" hidden="false" customHeight="false" outlineLevel="0" collapsed="false">
      <c r="A1408" s="398" t="n">
        <v>39341</v>
      </c>
      <c r="B1408" s="399" t="s">
        <v>2713</v>
      </c>
      <c r="C1408" s="919" t="s">
        <v>1298</v>
      </c>
      <c r="D1408" s="920" t="n">
        <f aca="false">F1408</f>
        <v>10.54</v>
      </c>
      <c r="F1408" s="922" t="n">
        <v>10.54</v>
      </c>
      <c r="G1408" s="922" t="n">
        <v>10.54</v>
      </c>
    </row>
    <row r="1409" customFormat="false" ht="15" hidden="false" customHeight="false" outlineLevel="0" collapsed="false">
      <c r="A1409" s="398" t="n">
        <v>39340</v>
      </c>
      <c r="B1409" s="399" t="s">
        <v>2714</v>
      </c>
      <c r="C1409" s="919" t="s">
        <v>1298</v>
      </c>
      <c r="D1409" s="920" t="n">
        <f aca="false">F1409</f>
        <v>7.74</v>
      </c>
      <c r="F1409" s="922" t="n">
        <v>7.74</v>
      </c>
      <c r="G1409" s="922" t="n">
        <v>7.74</v>
      </c>
    </row>
    <row r="1410" customFormat="false" ht="15" hidden="false" customHeight="false" outlineLevel="0" collapsed="false">
      <c r="A1410" s="398" t="n">
        <v>12025</v>
      </c>
      <c r="B1410" s="399" t="s">
        <v>2715</v>
      </c>
      <c r="C1410" s="919" t="s">
        <v>1298</v>
      </c>
      <c r="D1410" s="920" t="n">
        <f aca="false">F1410</f>
        <v>7.99</v>
      </c>
      <c r="F1410" s="922" t="n">
        <v>7.99</v>
      </c>
      <c r="G1410" s="922" t="n">
        <v>7.99</v>
      </c>
    </row>
    <row r="1411" customFormat="false" ht="15" hidden="false" customHeight="false" outlineLevel="0" collapsed="false">
      <c r="A1411" s="398" t="n">
        <v>39342</v>
      </c>
      <c r="B1411" s="399" t="s">
        <v>2716</v>
      </c>
      <c r="C1411" s="919" t="s">
        <v>1298</v>
      </c>
      <c r="D1411" s="920" t="n">
        <f aca="false">F1411</f>
        <v>10.54</v>
      </c>
      <c r="F1411" s="922" t="n">
        <v>10.54</v>
      </c>
      <c r="G1411" s="922" t="n">
        <v>10.54</v>
      </c>
    </row>
    <row r="1412" customFormat="false" ht="15" hidden="false" customHeight="false" outlineLevel="0" collapsed="false">
      <c r="A1412" s="398" t="n">
        <v>39343</v>
      </c>
      <c r="B1412" s="399" t="s">
        <v>2717</v>
      </c>
      <c r="C1412" s="919" t="s">
        <v>1298</v>
      </c>
      <c r="D1412" s="920" t="n">
        <f aca="false">F1412</f>
        <v>8.9</v>
      </c>
      <c r="F1412" s="922" t="n">
        <v>8.9</v>
      </c>
      <c r="G1412" s="922" t="n">
        <v>8.9</v>
      </c>
    </row>
    <row r="1413" customFormat="false" ht="15" hidden="false" customHeight="false" outlineLevel="0" collapsed="false">
      <c r="A1413" s="398" t="n">
        <v>39345</v>
      </c>
      <c r="B1413" s="399" t="s">
        <v>2718</v>
      </c>
      <c r="C1413" s="919" t="s">
        <v>1298</v>
      </c>
      <c r="D1413" s="920" t="n">
        <f aca="false">F1413</f>
        <v>12.04</v>
      </c>
      <c r="F1413" s="922" t="n">
        <v>12.04</v>
      </c>
      <c r="G1413" s="922" t="n">
        <v>12.04</v>
      </c>
    </row>
    <row r="1414" customFormat="false" ht="15" hidden="false" customHeight="false" outlineLevel="0" collapsed="false">
      <c r="A1414" s="398" t="n">
        <v>39344</v>
      </c>
      <c r="B1414" s="399" t="s">
        <v>2719</v>
      </c>
      <c r="C1414" s="919" t="s">
        <v>1298</v>
      </c>
      <c r="D1414" s="920" t="n">
        <f aca="false">F1414</f>
        <v>8.6</v>
      </c>
      <c r="F1414" s="922" t="n">
        <v>8.6</v>
      </c>
      <c r="G1414" s="922" t="n">
        <v>8.6</v>
      </c>
    </row>
    <row r="1415" customFormat="false" ht="15" hidden="false" customHeight="false" outlineLevel="0" collapsed="false">
      <c r="A1415" s="398" t="n">
        <v>12623</v>
      </c>
      <c r="B1415" s="399" t="s">
        <v>2720</v>
      </c>
      <c r="C1415" s="919" t="s">
        <v>1324</v>
      </c>
      <c r="D1415" s="920" t="n">
        <f aca="false">F1415</f>
        <v>10.34</v>
      </c>
      <c r="F1415" s="922" t="n">
        <v>10.34</v>
      </c>
      <c r="G1415" s="922" t="n">
        <v>10.34</v>
      </c>
    </row>
    <row r="1416" customFormat="false" ht="15" hidden="false" customHeight="false" outlineLevel="0" collapsed="false">
      <c r="A1416" s="398" t="n">
        <v>34498</v>
      </c>
      <c r="B1416" s="399" t="s">
        <v>2721</v>
      </c>
      <c r="C1416" s="919" t="s">
        <v>1298</v>
      </c>
      <c r="D1416" s="920" t="n">
        <f aca="false">F1416</f>
        <v>66.73</v>
      </c>
      <c r="F1416" s="922" t="n">
        <v>66.73</v>
      </c>
      <c r="G1416" s="922" t="n">
        <v>66.73</v>
      </c>
    </row>
    <row r="1417" customFormat="false" ht="15" hidden="false" customHeight="false" outlineLevel="0" collapsed="false">
      <c r="A1417" s="398" t="n">
        <v>13244</v>
      </c>
      <c r="B1417" s="399" t="s">
        <v>2722</v>
      </c>
      <c r="C1417" s="919" t="s">
        <v>1298</v>
      </c>
      <c r="D1417" s="920" t="n">
        <f aca="false">F1417</f>
        <v>28.09</v>
      </c>
      <c r="F1417" s="922" t="n">
        <v>28.09</v>
      </c>
      <c r="G1417" s="922" t="n">
        <v>28.09</v>
      </c>
    </row>
    <row r="1418" customFormat="false" ht="15" hidden="false" customHeight="false" outlineLevel="0" collapsed="false">
      <c r="A1418" s="398" t="n">
        <v>38998</v>
      </c>
      <c r="B1418" s="399" t="s">
        <v>2723</v>
      </c>
      <c r="C1418" s="919" t="s">
        <v>1298</v>
      </c>
      <c r="D1418" s="920" t="n">
        <f aca="false">F1418</f>
        <v>7.51</v>
      </c>
      <c r="F1418" s="922" t="n">
        <v>7.51</v>
      </c>
      <c r="G1418" s="922" t="n">
        <v>7.51</v>
      </c>
    </row>
    <row r="1419" customFormat="false" ht="15" hidden="false" customHeight="false" outlineLevel="0" collapsed="false">
      <c r="A1419" s="398" t="n">
        <v>38999</v>
      </c>
      <c r="B1419" s="399" t="s">
        <v>2724</v>
      </c>
      <c r="C1419" s="919" t="s">
        <v>1298</v>
      </c>
      <c r="D1419" s="920" t="n">
        <f aca="false">F1419</f>
        <v>12.42</v>
      </c>
      <c r="F1419" s="922" t="n">
        <v>12.42</v>
      </c>
      <c r="G1419" s="922" t="n">
        <v>12.42</v>
      </c>
    </row>
    <row r="1420" customFormat="false" ht="15" hidden="false" customHeight="false" outlineLevel="0" collapsed="false">
      <c r="A1420" s="398" t="n">
        <v>38996</v>
      </c>
      <c r="B1420" s="399" t="s">
        <v>2725</v>
      </c>
      <c r="C1420" s="919" t="s">
        <v>1298</v>
      </c>
      <c r="D1420" s="920" t="n">
        <f aca="false">F1420</f>
        <v>10.85</v>
      </c>
      <c r="F1420" s="922" t="n">
        <v>10.85</v>
      </c>
      <c r="G1420" s="922" t="n">
        <v>10.85</v>
      </c>
    </row>
    <row r="1421" customFormat="false" ht="15" hidden="false" customHeight="false" outlineLevel="0" collapsed="false">
      <c r="A1421" s="398" t="n">
        <v>38997</v>
      </c>
      <c r="B1421" s="399" t="s">
        <v>2726</v>
      </c>
      <c r="C1421" s="919" t="s">
        <v>1298</v>
      </c>
      <c r="D1421" s="920" t="n">
        <f aca="false">F1421</f>
        <v>17.56</v>
      </c>
      <c r="F1421" s="922" t="n">
        <v>17.56</v>
      </c>
      <c r="G1421" s="922" t="n">
        <v>17.56</v>
      </c>
    </row>
    <row r="1422" customFormat="false" ht="15" hidden="false" customHeight="false" outlineLevel="0" collapsed="false">
      <c r="A1422" s="398" t="n">
        <v>39862</v>
      </c>
      <c r="B1422" s="399" t="s">
        <v>2727</v>
      </c>
      <c r="C1422" s="919" t="s">
        <v>1298</v>
      </c>
      <c r="D1422" s="920" t="n">
        <f aca="false">F1422</f>
        <v>7.9</v>
      </c>
      <c r="F1422" s="922" t="n">
        <v>7.9</v>
      </c>
      <c r="G1422" s="922" t="n">
        <v>7.9</v>
      </c>
    </row>
    <row r="1423" customFormat="false" ht="15" hidden="false" customHeight="false" outlineLevel="0" collapsed="false">
      <c r="A1423" s="398" t="n">
        <v>39863</v>
      </c>
      <c r="B1423" s="399" t="s">
        <v>2728</v>
      </c>
      <c r="C1423" s="919" t="s">
        <v>1298</v>
      </c>
      <c r="D1423" s="920" t="n">
        <f aca="false">F1423</f>
        <v>8.01</v>
      </c>
      <c r="F1423" s="922" t="n">
        <v>8.01</v>
      </c>
      <c r="G1423" s="922" t="n">
        <v>8.01</v>
      </c>
    </row>
    <row r="1424" customFormat="false" ht="15" hidden="false" customHeight="false" outlineLevel="0" collapsed="false">
      <c r="A1424" s="398" t="n">
        <v>39864</v>
      </c>
      <c r="B1424" s="399" t="s">
        <v>2729</v>
      </c>
      <c r="C1424" s="919" t="s">
        <v>1298</v>
      </c>
      <c r="D1424" s="920" t="n">
        <f aca="false">F1424</f>
        <v>9.94</v>
      </c>
      <c r="F1424" s="922" t="n">
        <v>9.94</v>
      </c>
      <c r="G1424" s="922" t="n">
        <v>9.94</v>
      </c>
    </row>
    <row r="1425" customFormat="false" ht="15" hidden="false" customHeight="false" outlineLevel="0" collapsed="false">
      <c r="A1425" s="398" t="n">
        <v>39865</v>
      </c>
      <c r="B1425" s="399" t="s">
        <v>2730</v>
      </c>
      <c r="C1425" s="919" t="s">
        <v>1298</v>
      </c>
      <c r="D1425" s="920" t="n">
        <f aca="false">F1425</f>
        <v>14.01</v>
      </c>
      <c r="F1425" s="922" t="n">
        <v>14.01</v>
      </c>
      <c r="G1425" s="922" t="n">
        <v>14.01</v>
      </c>
    </row>
    <row r="1426" customFormat="false" ht="15" hidden="false" customHeight="false" outlineLevel="0" collapsed="false">
      <c r="A1426" s="398" t="n">
        <v>2517</v>
      </c>
      <c r="B1426" s="399" t="s">
        <v>2731</v>
      </c>
      <c r="C1426" s="919" t="s">
        <v>1298</v>
      </c>
      <c r="D1426" s="920" t="n">
        <f aca="false">F1426</f>
        <v>12.24</v>
      </c>
      <c r="F1426" s="922" t="n">
        <v>12.24</v>
      </c>
      <c r="G1426" s="922" t="n">
        <v>12.24</v>
      </c>
    </row>
    <row r="1427" customFormat="false" ht="15" hidden="false" customHeight="false" outlineLevel="0" collapsed="false">
      <c r="A1427" s="398" t="n">
        <v>2522</v>
      </c>
      <c r="B1427" s="399" t="s">
        <v>2732</v>
      </c>
      <c r="C1427" s="919" t="s">
        <v>1298</v>
      </c>
      <c r="D1427" s="920" t="n">
        <f aca="false">F1427</f>
        <v>7.91</v>
      </c>
      <c r="F1427" s="922" t="n">
        <v>7.91</v>
      </c>
      <c r="G1427" s="922" t="n">
        <v>7.91</v>
      </c>
    </row>
    <row r="1428" customFormat="false" ht="15" hidden="false" customHeight="false" outlineLevel="0" collapsed="false">
      <c r="A1428" s="398" t="n">
        <v>2548</v>
      </c>
      <c r="B1428" s="399" t="s">
        <v>2733</v>
      </c>
      <c r="C1428" s="919" t="s">
        <v>1298</v>
      </c>
      <c r="D1428" s="920" t="n">
        <f aca="false">F1428</f>
        <v>4.86</v>
      </c>
      <c r="F1428" s="922" t="n">
        <v>4.86</v>
      </c>
      <c r="G1428" s="922" t="n">
        <v>4.86</v>
      </c>
    </row>
    <row r="1429" customFormat="false" ht="15" hidden="false" customHeight="false" outlineLevel="0" collapsed="false">
      <c r="A1429" s="398" t="n">
        <v>2516</v>
      </c>
      <c r="B1429" s="399" t="s">
        <v>2734</v>
      </c>
      <c r="C1429" s="919" t="s">
        <v>1298</v>
      </c>
      <c r="D1429" s="920" t="n">
        <f aca="false">F1429</f>
        <v>6.35</v>
      </c>
      <c r="F1429" s="922" t="n">
        <v>6.35</v>
      </c>
      <c r="G1429" s="922" t="n">
        <v>6.35</v>
      </c>
    </row>
    <row r="1430" customFormat="false" ht="15" hidden="false" customHeight="false" outlineLevel="0" collapsed="false">
      <c r="A1430" s="398" t="n">
        <v>2518</v>
      </c>
      <c r="B1430" s="399" t="s">
        <v>2735</v>
      </c>
      <c r="C1430" s="919" t="s">
        <v>1298</v>
      </c>
      <c r="D1430" s="920" t="n">
        <f aca="false">F1430</f>
        <v>58.3</v>
      </c>
      <c r="F1430" s="922" t="n">
        <v>58.3</v>
      </c>
      <c r="G1430" s="922" t="n">
        <v>58.3</v>
      </c>
    </row>
    <row r="1431" customFormat="false" ht="15" hidden="false" customHeight="false" outlineLevel="0" collapsed="false">
      <c r="A1431" s="398" t="n">
        <v>2521</v>
      </c>
      <c r="B1431" s="399" t="s">
        <v>2736</v>
      </c>
      <c r="C1431" s="919" t="s">
        <v>1298</v>
      </c>
      <c r="D1431" s="920" t="n">
        <f aca="false">F1431</f>
        <v>24.81</v>
      </c>
      <c r="F1431" s="922" t="n">
        <v>24.81</v>
      </c>
      <c r="G1431" s="922" t="n">
        <v>24.81</v>
      </c>
    </row>
    <row r="1432" customFormat="false" ht="15" hidden="false" customHeight="false" outlineLevel="0" collapsed="false">
      <c r="A1432" s="398" t="n">
        <v>2515</v>
      </c>
      <c r="B1432" s="399" t="s">
        <v>2737</v>
      </c>
      <c r="C1432" s="919" t="s">
        <v>1298</v>
      </c>
      <c r="D1432" s="920" t="n">
        <f aca="false">F1432</f>
        <v>5.29</v>
      </c>
      <c r="F1432" s="922" t="n">
        <v>5.29</v>
      </c>
      <c r="G1432" s="922" t="n">
        <v>5.29</v>
      </c>
    </row>
    <row r="1433" customFormat="false" ht="15" hidden="false" customHeight="false" outlineLevel="0" collapsed="false">
      <c r="A1433" s="398" t="n">
        <v>2519</v>
      </c>
      <c r="B1433" s="399" t="s">
        <v>2738</v>
      </c>
      <c r="C1433" s="919" t="s">
        <v>1298</v>
      </c>
      <c r="D1433" s="920" t="n">
        <f aca="false">F1433</f>
        <v>70.29</v>
      </c>
      <c r="F1433" s="922" t="n">
        <v>70.29</v>
      </c>
      <c r="G1433" s="922" t="n">
        <v>70.29</v>
      </c>
    </row>
    <row r="1434" customFormat="false" ht="15" hidden="false" customHeight="false" outlineLevel="0" collapsed="false">
      <c r="A1434" s="398" t="n">
        <v>2520</v>
      </c>
      <c r="B1434" s="399" t="s">
        <v>2739</v>
      </c>
      <c r="C1434" s="919" t="s">
        <v>1298</v>
      </c>
      <c r="D1434" s="920" t="n">
        <f aca="false">F1434</f>
        <v>129.38</v>
      </c>
      <c r="F1434" s="922" t="n">
        <v>129.38</v>
      </c>
      <c r="G1434" s="922" t="n">
        <v>129.38</v>
      </c>
    </row>
    <row r="1435" customFormat="false" ht="15" hidden="false" customHeight="false" outlineLevel="0" collapsed="false">
      <c r="A1435" s="398" t="n">
        <v>1602</v>
      </c>
      <c r="B1435" s="399" t="s">
        <v>2740</v>
      </c>
      <c r="C1435" s="919" t="s">
        <v>1298</v>
      </c>
      <c r="D1435" s="920" t="n">
        <f aca="false">F1435</f>
        <v>31.47</v>
      </c>
      <c r="F1435" s="922" t="n">
        <v>31.47</v>
      </c>
      <c r="G1435" s="922" t="n">
        <v>31.47</v>
      </c>
    </row>
    <row r="1436" customFormat="false" ht="15" hidden="false" customHeight="false" outlineLevel="0" collapsed="false">
      <c r="A1436" s="398" t="n">
        <v>1601</v>
      </c>
      <c r="B1436" s="399" t="s">
        <v>2741</v>
      </c>
      <c r="C1436" s="919" t="s">
        <v>1298</v>
      </c>
      <c r="D1436" s="920" t="n">
        <f aca="false">F1436</f>
        <v>28.05</v>
      </c>
      <c r="F1436" s="922" t="n">
        <v>28.05</v>
      </c>
      <c r="G1436" s="922" t="n">
        <v>28.05</v>
      </c>
    </row>
    <row r="1437" customFormat="false" ht="15" hidden="false" customHeight="false" outlineLevel="0" collapsed="false">
      <c r="A1437" s="398" t="n">
        <v>1598</v>
      </c>
      <c r="B1437" s="399" t="s">
        <v>2742</v>
      </c>
      <c r="C1437" s="919" t="s">
        <v>1298</v>
      </c>
      <c r="D1437" s="920" t="n">
        <f aca="false">F1437</f>
        <v>8.3</v>
      </c>
      <c r="F1437" s="922" t="n">
        <v>8.3</v>
      </c>
      <c r="G1437" s="922" t="n">
        <v>8.3</v>
      </c>
    </row>
    <row r="1438" customFormat="false" ht="15" hidden="false" customHeight="false" outlineLevel="0" collapsed="false">
      <c r="A1438" s="398" t="n">
        <v>1600</v>
      </c>
      <c r="B1438" s="399" t="s">
        <v>2743</v>
      </c>
      <c r="C1438" s="919" t="s">
        <v>1298</v>
      </c>
      <c r="D1438" s="920" t="n">
        <f aca="false">F1438</f>
        <v>12.25</v>
      </c>
      <c r="F1438" s="922" t="n">
        <v>12.25</v>
      </c>
      <c r="G1438" s="922" t="n">
        <v>12.25</v>
      </c>
    </row>
    <row r="1439" customFormat="false" ht="15" hidden="false" customHeight="false" outlineLevel="0" collapsed="false">
      <c r="A1439" s="398" t="n">
        <v>1603</v>
      </c>
      <c r="B1439" s="399" t="s">
        <v>2744</v>
      </c>
      <c r="C1439" s="919" t="s">
        <v>1298</v>
      </c>
      <c r="D1439" s="920" t="n">
        <f aca="false">F1439</f>
        <v>47.52</v>
      </c>
      <c r="F1439" s="922" t="n">
        <v>47.52</v>
      </c>
      <c r="G1439" s="922" t="n">
        <v>47.52</v>
      </c>
    </row>
    <row r="1440" customFormat="false" ht="15" hidden="false" customHeight="false" outlineLevel="0" collapsed="false">
      <c r="A1440" s="398" t="n">
        <v>1599</v>
      </c>
      <c r="B1440" s="399" t="s">
        <v>2745</v>
      </c>
      <c r="C1440" s="919" t="s">
        <v>1298</v>
      </c>
      <c r="D1440" s="920" t="n">
        <f aca="false">F1440</f>
        <v>9.63</v>
      </c>
      <c r="F1440" s="922" t="n">
        <v>9.63</v>
      </c>
      <c r="G1440" s="922" t="n">
        <v>9.63</v>
      </c>
    </row>
    <row r="1441" customFormat="false" ht="15" hidden="false" customHeight="false" outlineLevel="0" collapsed="false">
      <c r="A1441" s="398" t="n">
        <v>1597</v>
      </c>
      <c r="B1441" s="399" t="s">
        <v>2746</v>
      </c>
      <c r="C1441" s="919" t="s">
        <v>1298</v>
      </c>
      <c r="D1441" s="920" t="n">
        <f aca="false">F1441</f>
        <v>7.8</v>
      </c>
      <c r="F1441" s="922" t="n">
        <v>7.8</v>
      </c>
      <c r="G1441" s="922" t="n">
        <v>7.8</v>
      </c>
    </row>
    <row r="1442" customFormat="false" ht="15" hidden="false" customHeight="false" outlineLevel="0" collapsed="false">
      <c r="A1442" s="398" t="n">
        <v>39600</v>
      </c>
      <c r="B1442" s="399" t="s">
        <v>2747</v>
      </c>
      <c r="C1442" s="919" t="s">
        <v>1298</v>
      </c>
      <c r="D1442" s="920" t="n">
        <f aca="false">F1442</f>
        <v>8.93</v>
      </c>
      <c r="F1442" s="922" t="n">
        <v>8.93</v>
      </c>
      <c r="G1442" s="922" t="n">
        <v>8.93</v>
      </c>
    </row>
    <row r="1443" customFormat="false" ht="15" hidden="false" customHeight="false" outlineLevel="0" collapsed="false">
      <c r="A1443" s="398" t="n">
        <v>39601</v>
      </c>
      <c r="B1443" s="399" t="s">
        <v>2748</v>
      </c>
      <c r="C1443" s="919" t="s">
        <v>1298</v>
      </c>
      <c r="D1443" s="920" t="n">
        <f aca="false">F1443</f>
        <v>15.54</v>
      </c>
      <c r="F1443" s="922" t="n">
        <v>15.54</v>
      </c>
      <c r="G1443" s="922" t="n">
        <v>15.54</v>
      </c>
    </row>
    <row r="1444" customFormat="false" ht="15" hidden="false" customHeight="false" outlineLevel="0" collapsed="false">
      <c r="A1444" s="398" t="n">
        <v>39602</v>
      </c>
      <c r="B1444" s="399" t="s">
        <v>2749</v>
      </c>
      <c r="C1444" s="919" t="s">
        <v>1298</v>
      </c>
      <c r="D1444" s="920" t="n">
        <f aca="false">F1444</f>
        <v>1.02</v>
      </c>
      <c r="F1444" s="922" t="n">
        <v>1.02</v>
      </c>
      <c r="G1444" s="922" t="n">
        <v>1.02</v>
      </c>
    </row>
    <row r="1445" customFormat="false" ht="15" hidden="false" customHeight="false" outlineLevel="0" collapsed="false">
      <c r="A1445" s="398" t="n">
        <v>39603</v>
      </c>
      <c r="B1445" s="399" t="s">
        <v>2750</v>
      </c>
      <c r="C1445" s="919" t="s">
        <v>1298</v>
      </c>
      <c r="D1445" s="920" t="n">
        <f aca="false">F1445</f>
        <v>1.75</v>
      </c>
      <c r="F1445" s="922" t="n">
        <v>1.75</v>
      </c>
      <c r="G1445" s="922" t="n">
        <v>1.75</v>
      </c>
    </row>
    <row r="1446" customFormat="false" ht="15" hidden="false" customHeight="false" outlineLevel="0" collapsed="false">
      <c r="A1446" s="398" t="n">
        <v>11821</v>
      </c>
      <c r="B1446" s="399" t="s">
        <v>2751</v>
      </c>
      <c r="C1446" s="919" t="s">
        <v>1298</v>
      </c>
      <c r="D1446" s="920" t="n">
        <f aca="false">F1446</f>
        <v>6.41</v>
      </c>
      <c r="F1446" s="922" t="n">
        <v>6.41</v>
      </c>
      <c r="G1446" s="922" t="n">
        <v>6.41</v>
      </c>
    </row>
    <row r="1447" customFormat="false" ht="15" hidden="false" customHeight="false" outlineLevel="0" collapsed="false">
      <c r="A1447" s="398" t="n">
        <v>1562</v>
      </c>
      <c r="B1447" s="399" t="s">
        <v>2752</v>
      </c>
      <c r="C1447" s="919" t="s">
        <v>1298</v>
      </c>
      <c r="D1447" s="920" t="n">
        <f aca="false">F1447</f>
        <v>10.5</v>
      </c>
      <c r="F1447" s="922" t="n">
        <v>10.5</v>
      </c>
      <c r="G1447" s="922" t="n">
        <v>10.5</v>
      </c>
    </row>
    <row r="1448" customFormat="false" ht="15" hidden="false" customHeight="false" outlineLevel="0" collapsed="false">
      <c r="A1448" s="398" t="n">
        <v>1563</v>
      </c>
      <c r="B1448" s="399" t="s">
        <v>2753</v>
      </c>
      <c r="C1448" s="919" t="s">
        <v>1298</v>
      </c>
      <c r="D1448" s="920" t="n">
        <f aca="false">F1448</f>
        <v>14.09</v>
      </c>
      <c r="F1448" s="922" t="n">
        <v>14.09</v>
      </c>
      <c r="G1448" s="922" t="n">
        <v>14.09</v>
      </c>
    </row>
    <row r="1449" customFormat="false" ht="15" hidden="false" customHeight="false" outlineLevel="0" collapsed="false">
      <c r="A1449" s="398" t="n">
        <v>11856</v>
      </c>
      <c r="B1449" s="399" t="s">
        <v>2754</v>
      </c>
      <c r="C1449" s="919" t="s">
        <v>1298</v>
      </c>
      <c r="D1449" s="920" t="n">
        <f aca="false">F1449</f>
        <v>4.2</v>
      </c>
      <c r="F1449" s="922" t="n">
        <v>4.2</v>
      </c>
      <c r="G1449" s="922" t="n">
        <v>4.2</v>
      </c>
    </row>
    <row r="1450" customFormat="false" ht="15" hidden="false" customHeight="false" outlineLevel="0" collapsed="false">
      <c r="A1450" s="398" t="n">
        <v>11857</v>
      </c>
      <c r="B1450" s="399" t="s">
        <v>2755</v>
      </c>
      <c r="C1450" s="919" t="s">
        <v>1298</v>
      </c>
      <c r="D1450" s="920" t="n">
        <f aca="false">F1450</f>
        <v>22.1</v>
      </c>
      <c r="F1450" s="922" t="n">
        <v>22.1</v>
      </c>
      <c r="G1450" s="922" t="n">
        <v>22.1</v>
      </c>
    </row>
    <row r="1451" customFormat="false" ht="15" hidden="false" customHeight="false" outlineLevel="0" collapsed="false">
      <c r="A1451" s="398" t="n">
        <v>11858</v>
      </c>
      <c r="B1451" s="399" t="s">
        <v>2756</v>
      </c>
      <c r="C1451" s="919" t="s">
        <v>1298</v>
      </c>
      <c r="D1451" s="920" t="n">
        <f aca="false">F1451</f>
        <v>27.43</v>
      </c>
      <c r="F1451" s="922" t="n">
        <v>27.43</v>
      </c>
      <c r="G1451" s="922" t="n">
        <v>27.43</v>
      </c>
    </row>
    <row r="1452" customFormat="false" ht="15" hidden="false" customHeight="false" outlineLevel="0" collapsed="false">
      <c r="A1452" s="398" t="n">
        <v>1539</v>
      </c>
      <c r="B1452" s="399" t="s">
        <v>2757</v>
      </c>
      <c r="C1452" s="919" t="s">
        <v>1298</v>
      </c>
      <c r="D1452" s="920" t="n">
        <f aca="false">F1452</f>
        <v>4.93</v>
      </c>
      <c r="F1452" s="922" t="n">
        <v>4.93</v>
      </c>
      <c r="G1452" s="922" t="n">
        <v>4.93</v>
      </c>
    </row>
    <row r="1453" customFormat="false" ht="15" hidden="false" customHeight="false" outlineLevel="0" collapsed="false">
      <c r="A1453" s="398" t="n">
        <v>11859</v>
      </c>
      <c r="B1453" s="399" t="s">
        <v>2758</v>
      </c>
      <c r="C1453" s="919" t="s">
        <v>1298</v>
      </c>
      <c r="D1453" s="920" t="n">
        <f aca="false">F1453</f>
        <v>37.32</v>
      </c>
      <c r="F1453" s="922" t="n">
        <v>37.32</v>
      </c>
      <c r="G1453" s="922" t="n">
        <v>37.32</v>
      </c>
    </row>
    <row r="1454" customFormat="false" ht="15" hidden="false" customHeight="false" outlineLevel="0" collapsed="false">
      <c r="A1454" s="398" t="n">
        <v>1550</v>
      </c>
      <c r="B1454" s="399" t="s">
        <v>2759</v>
      </c>
      <c r="C1454" s="919" t="s">
        <v>1298</v>
      </c>
      <c r="D1454" s="920" t="n">
        <f aca="false">F1454</f>
        <v>5.2</v>
      </c>
      <c r="F1454" s="922" t="n">
        <v>5.2</v>
      </c>
      <c r="G1454" s="922" t="n">
        <v>5.2</v>
      </c>
    </row>
    <row r="1455" customFormat="false" ht="15" hidden="false" customHeight="false" outlineLevel="0" collapsed="false">
      <c r="A1455" s="398" t="n">
        <v>11854</v>
      </c>
      <c r="B1455" s="399" t="s">
        <v>2760</v>
      </c>
      <c r="C1455" s="919" t="s">
        <v>1298</v>
      </c>
      <c r="D1455" s="920" t="n">
        <f aca="false">F1455</f>
        <v>6.5</v>
      </c>
      <c r="F1455" s="922" t="n">
        <v>6.5</v>
      </c>
      <c r="G1455" s="922" t="n">
        <v>6.5</v>
      </c>
    </row>
    <row r="1456" customFormat="false" ht="15" hidden="false" customHeight="false" outlineLevel="0" collapsed="false">
      <c r="A1456" s="398" t="n">
        <v>11862</v>
      </c>
      <c r="B1456" s="399" t="s">
        <v>2761</v>
      </c>
      <c r="C1456" s="919" t="s">
        <v>1298</v>
      </c>
      <c r="D1456" s="920" t="n">
        <f aca="false">F1456</f>
        <v>9.12</v>
      </c>
      <c r="F1456" s="922" t="n">
        <v>9.12</v>
      </c>
      <c r="G1456" s="922" t="n">
        <v>9.12</v>
      </c>
    </row>
    <row r="1457" customFormat="false" ht="15" hidden="false" customHeight="false" outlineLevel="0" collapsed="false">
      <c r="A1457" s="398" t="n">
        <v>11863</v>
      </c>
      <c r="B1457" s="399" t="s">
        <v>2762</v>
      </c>
      <c r="C1457" s="919" t="s">
        <v>1298</v>
      </c>
      <c r="D1457" s="920" t="n">
        <f aca="false">F1457</f>
        <v>3.68</v>
      </c>
      <c r="F1457" s="922" t="n">
        <v>3.68</v>
      </c>
      <c r="G1457" s="922" t="n">
        <v>3.68</v>
      </c>
    </row>
    <row r="1458" customFormat="false" ht="15" hidden="false" customHeight="false" outlineLevel="0" collapsed="false">
      <c r="A1458" s="398" t="n">
        <v>11855</v>
      </c>
      <c r="B1458" s="399" t="s">
        <v>2763</v>
      </c>
      <c r="C1458" s="919" t="s">
        <v>1298</v>
      </c>
      <c r="D1458" s="920" t="n">
        <f aca="false">F1458</f>
        <v>13.62</v>
      </c>
      <c r="F1458" s="922" t="n">
        <v>13.62</v>
      </c>
      <c r="G1458" s="922" t="n">
        <v>13.62</v>
      </c>
    </row>
    <row r="1459" customFormat="false" ht="15" hidden="false" customHeight="false" outlineLevel="0" collapsed="false">
      <c r="A1459" s="398" t="n">
        <v>11864</v>
      </c>
      <c r="B1459" s="399" t="s">
        <v>2764</v>
      </c>
      <c r="C1459" s="919" t="s">
        <v>1298</v>
      </c>
      <c r="D1459" s="920" t="n">
        <f aca="false">F1459</f>
        <v>20.59</v>
      </c>
      <c r="F1459" s="922" t="n">
        <v>20.59</v>
      </c>
      <c r="G1459" s="922" t="n">
        <v>20.59</v>
      </c>
    </row>
    <row r="1460" customFormat="false" ht="15" hidden="false" customHeight="false" outlineLevel="0" collapsed="false">
      <c r="A1460" s="398" t="n">
        <v>2527</v>
      </c>
      <c r="B1460" s="399" t="s">
        <v>2765</v>
      </c>
      <c r="C1460" s="919" t="s">
        <v>1298</v>
      </c>
      <c r="D1460" s="920" t="n">
        <f aca="false">F1460</f>
        <v>4.38</v>
      </c>
      <c r="F1460" s="922" t="n">
        <v>4.38</v>
      </c>
      <c r="G1460" s="922" t="n">
        <v>4.38</v>
      </c>
    </row>
    <row r="1461" customFormat="false" ht="15" hidden="false" customHeight="false" outlineLevel="0" collapsed="false">
      <c r="A1461" s="398" t="n">
        <v>2526</v>
      </c>
      <c r="B1461" s="399" t="s">
        <v>2766</v>
      </c>
      <c r="C1461" s="919" t="s">
        <v>1298</v>
      </c>
      <c r="D1461" s="920" t="n">
        <f aca="false">F1461</f>
        <v>2.81</v>
      </c>
      <c r="F1461" s="922" t="n">
        <v>2.81</v>
      </c>
      <c r="G1461" s="922" t="n">
        <v>2.81</v>
      </c>
    </row>
    <row r="1462" customFormat="false" ht="15" hidden="false" customHeight="false" outlineLevel="0" collapsed="false">
      <c r="A1462" s="398" t="n">
        <v>2487</v>
      </c>
      <c r="B1462" s="399" t="s">
        <v>2767</v>
      </c>
      <c r="C1462" s="919" t="s">
        <v>1298</v>
      </c>
      <c r="D1462" s="920" t="n">
        <f aca="false">F1462</f>
        <v>0.95</v>
      </c>
      <c r="F1462" s="922" t="n">
        <v>0.95</v>
      </c>
      <c r="G1462" s="922" t="n">
        <v>0.95</v>
      </c>
    </row>
    <row r="1463" customFormat="false" ht="15" hidden="false" customHeight="false" outlineLevel="0" collapsed="false">
      <c r="A1463" s="398" t="n">
        <v>2483</v>
      </c>
      <c r="B1463" s="399" t="s">
        <v>2768</v>
      </c>
      <c r="C1463" s="919" t="s">
        <v>1298</v>
      </c>
      <c r="D1463" s="920" t="n">
        <f aca="false">F1463</f>
        <v>2</v>
      </c>
      <c r="F1463" s="922" t="n">
        <v>2</v>
      </c>
      <c r="G1463" s="922" t="n">
        <v>2</v>
      </c>
    </row>
    <row r="1464" customFormat="false" ht="15" hidden="false" customHeight="false" outlineLevel="0" collapsed="false">
      <c r="A1464" s="398" t="n">
        <v>2528</v>
      </c>
      <c r="B1464" s="399" t="s">
        <v>2769</v>
      </c>
      <c r="C1464" s="919" t="s">
        <v>1298</v>
      </c>
      <c r="D1464" s="920" t="n">
        <f aca="false">F1464</f>
        <v>11.03</v>
      </c>
      <c r="F1464" s="922" t="n">
        <v>11.03</v>
      </c>
      <c r="G1464" s="922" t="n">
        <v>11.03</v>
      </c>
    </row>
    <row r="1465" customFormat="false" ht="15" hidden="false" customHeight="false" outlineLevel="0" collapsed="false">
      <c r="A1465" s="398" t="n">
        <v>2489</v>
      </c>
      <c r="B1465" s="399" t="s">
        <v>2770</v>
      </c>
      <c r="C1465" s="919" t="s">
        <v>1298</v>
      </c>
      <c r="D1465" s="920" t="n">
        <f aca="false">F1465</f>
        <v>4.86</v>
      </c>
      <c r="F1465" s="922" t="n">
        <v>4.86</v>
      </c>
      <c r="G1465" s="922" t="n">
        <v>4.86</v>
      </c>
    </row>
    <row r="1466" customFormat="false" ht="15" hidden="false" customHeight="false" outlineLevel="0" collapsed="false">
      <c r="A1466" s="398" t="n">
        <v>2488</v>
      </c>
      <c r="B1466" s="399" t="s">
        <v>2771</v>
      </c>
      <c r="C1466" s="919" t="s">
        <v>1298</v>
      </c>
      <c r="D1466" s="920" t="n">
        <f aca="false">F1466</f>
        <v>1.12</v>
      </c>
      <c r="F1466" s="922" t="n">
        <v>1.12</v>
      </c>
      <c r="G1466" s="922" t="n">
        <v>1.12</v>
      </c>
    </row>
    <row r="1467" customFormat="false" ht="15" hidden="false" customHeight="false" outlineLevel="0" collapsed="false">
      <c r="A1467" s="398" t="n">
        <v>2484</v>
      </c>
      <c r="B1467" s="399" t="s">
        <v>2772</v>
      </c>
      <c r="C1467" s="919" t="s">
        <v>1298</v>
      </c>
      <c r="D1467" s="920" t="n">
        <f aca="false">F1467</f>
        <v>16.02</v>
      </c>
      <c r="F1467" s="922" t="n">
        <v>16.02</v>
      </c>
      <c r="G1467" s="922" t="n">
        <v>16.02</v>
      </c>
    </row>
    <row r="1468" customFormat="false" ht="15" hidden="false" customHeight="false" outlineLevel="0" collapsed="false">
      <c r="A1468" s="398" t="n">
        <v>2485</v>
      </c>
      <c r="B1468" s="399" t="s">
        <v>2773</v>
      </c>
      <c r="C1468" s="919" t="s">
        <v>1298</v>
      </c>
      <c r="D1468" s="920" t="n">
        <f aca="false">F1468</f>
        <v>25.11</v>
      </c>
      <c r="F1468" s="922" t="n">
        <v>25.11</v>
      </c>
      <c r="G1468" s="922" t="n">
        <v>25.11</v>
      </c>
    </row>
    <row r="1469" customFormat="false" ht="15" hidden="false" customHeight="false" outlineLevel="0" collapsed="false">
      <c r="A1469" s="398" t="n">
        <v>38005</v>
      </c>
      <c r="B1469" s="399" t="s">
        <v>2774</v>
      </c>
      <c r="C1469" s="919" t="s">
        <v>1298</v>
      </c>
      <c r="D1469" s="920" t="n">
        <f aca="false">F1469</f>
        <v>21.69</v>
      </c>
      <c r="F1469" s="922" t="n">
        <v>21.69</v>
      </c>
      <c r="G1469" s="922" t="n">
        <v>21.69</v>
      </c>
    </row>
    <row r="1470" customFormat="false" ht="15" hidden="false" customHeight="false" outlineLevel="0" collapsed="false">
      <c r="A1470" s="398" t="n">
        <v>38006</v>
      </c>
      <c r="B1470" s="399" t="s">
        <v>2775</v>
      </c>
      <c r="C1470" s="919" t="s">
        <v>1298</v>
      </c>
      <c r="D1470" s="920" t="n">
        <f aca="false">F1470</f>
        <v>26.63</v>
      </c>
      <c r="F1470" s="922" t="n">
        <v>26.63</v>
      </c>
      <c r="G1470" s="922" t="n">
        <v>26.63</v>
      </c>
    </row>
    <row r="1471" customFormat="false" ht="15" hidden="false" customHeight="false" outlineLevel="0" collapsed="false">
      <c r="A1471" s="398" t="n">
        <v>38428</v>
      </c>
      <c r="B1471" s="399" t="s">
        <v>2776</v>
      </c>
      <c r="C1471" s="919" t="s">
        <v>1298</v>
      </c>
      <c r="D1471" s="920" t="n">
        <f aca="false">F1471</f>
        <v>24.94</v>
      </c>
      <c r="F1471" s="922" t="n">
        <v>24.94</v>
      </c>
      <c r="G1471" s="922" t="n">
        <v>24.94</v>
      </c>
    </row>
    <row r="1472" customFormat="false" ht="15" hidden="false" customHeight="false" outlineLevel="0" collapsed="false">
      <c r="A1472" s="398" t="n">
        <v>38007</v>
      </c>
      <c r="B1472" s="399" t="s">
        <v>2777</v>
      </c>
      <c r="C1472" s="919" t="s">
        <v>1298</v>
      </c>
      <c r="D1472" s="920" t="n">
        <f aca="false">F1472</f>
        <v>40.75</v>
      </c>
      <c r="F1472" s="922" t="n">
        <v>40.75</v>
      </c>
      <c r="G1472" s="922" t="n">
        <v>40.75</v>
      </c>
    </row>
    <row r="1473" customFormat="false" ht="15" hidden="false" customHeight="false" outlineLevel="0" collapsed="false">
      <c r="A1473" s="398" t="n">
        <v>38008</v>
      </c>
      <c r="B1473" s="399" t="s">
        <v>2778</v>
      </c>
      <c r="C1473" s="919" t="s">
        <v>1298</v>
      </c>
      <c r="D1473" s="920" t="n">
        <f aca="false">F1473</f>
        <v>164.13</v>
      </c>
      <c r="F1473" s="922" t="n">
        <v>164.13</v>
      </c>
      <c r="G1473" s="922" t="n">
        <v>164.13</v>
      </c>
    </row>
    <row r="1474" customFormat="false" ht="15" hidden="false" customHeight="false" outlineLevel="0" collapsed="false">
      <c r="A1474" s="398" t="n">
        <v>38009</v>
      </c>
      <c r="B1474" s="399" t="s">
        <v>2779</v>
      </c>
      <c r="C1474" s="919" t="s">
        <v>1298</v>
      </c>
      <c r="D1474" s="920" t="n">
        <f aca="false">F1474</f>
        <v>200.59</v>
      </c>
      <c r="F1474" s="922" t="n">
        <v>200.59</v>
      </c>
      <c r="G1474" s="922" t="n">
        <v>200.59</v>
      </c>
    </row>
    <row r="1475" customFormat="false" ht="15" hidden="false" customHeight="false" outlineLevel="0" collapsed="false">
      <c r="A1475" s="398" t="n">
        <v>39279</v>
      </c>
      <c r="B1475" s="399" t="s">
        <v>2780</v>
      </c>
      <c r="C1475" s="919" t="s">
        <v>1298</v>
      </c>
      <c r="D1475" s="920" t="n">
        <f aca="false">F1475</f>
        <v>9.54</v>
      </c>
      <c r="F1475" s="922" t="n">
        <v>9.54</v>
      </c>
      <c r="G1475" s="922" t="n">
        <v>9.54</v>
      </c>
    </row>
    <row r="1476" customFormat="false" ht="15" hidden="false" customHeight="false" outlineLevel="0" collapsed="false">
      <c r="A1476" s="398" t="n">
        <v>38845</v>
      </c>
      <c r="B1476" s="399" t="s">
        <v>2781</v>
      </c>
      <c r="C1476" s="919" t="s">
        <v>1298</v>
      </c>
      <c r="D1476" s="920" t="n">
        <f aca="false">F1476</f>
        <v>13.8</v>
      </c>
      <c r="F1476" s="922" t="n">
        <v>13.8</v>
      </c>
      <c r="G1476" s="922" t="n">
        <v>13.8</v>
      </c>
    </row>
    <row r="1477" customFormat="false" ht="15" hidden="false" customHeight="false" outlineLevel="0" collapsed="false">
      <c r="A1477" s="398" t="n">
        <v>39280</v>
      </c>
      <c r="B1477" s="399" t="s">
        <v>2782</v>
      </c>
      <c r="C1477" s="919" t="s">
        <v>1298</v>
      </c>
      <c r="D1477" s="920" t="n">
        <f aca="false">F1477</f>
        <v>12.37</v>
      </c>
      <c r="F1477" s="922" t="n">
        <v>12.37</v>
      </c>
      <c r="G1477" s="922" t="n">
        <v>12.37</v>
      </c>
    </row>
    <row r="1478" customFormat="false" ht="15" hidden="false" customHeight="false" outlineLevel="0" collapsed="false">
      <c r="A1478" s="398" t="n">
        <v>39281</v>
      </c>
      <c r="B1478" s="399" t="s">
        <v>2783</v>
      </c>
      <c r="C1478" s="919" t="s">
        <v>1298</v>
      </c>
      <c r="D1478" s="920" t="n">
        <f aca="false">F1478</f>
        <v>16.28</v>
      </c>
      <c r="F1478" s="922" t="n">
        <v>16.28</v>
      </c>
      <c r="G1478" s="922" t="n">
        <v>16.28</v>
      </c>
    </row>
    <row r="1479" customFormat="false" ht="15" hidden="false" customHeight="false" outlineLevel="0" collapsed="false">
      <c r="A1479" s="398" t="n">
        <v>38849</v>
      </c>
      <c r="B1479" s="399" t="s">
        <v>2784</v>
      </c>
      <c r="C1479" s="919" t="s">
        <v>1298</v>
      </c>
      <c r="D1479" s="920" t="n">
        <f aca="false">F1479</f>
        <v>13.95</v>
      </c>
      <c r="F1479" s="922" t="n">
        <v>13.95</v>
      </c>
      <c r="G1479" s="922" t="n">
        <v>13.95</v>
      </c>
    </row>
    <row r="1480" customFormat="false" ht="15" hidden="false" customHeight="false" outlineLevel="0" collapsed="false">
      <c r="A1480" s="398" t="n">
        <v>39282</v>
      </c>
      <c r="B1480" s="399" t="s">
        <v>2785</v>
      </c>
      <c r="C1480" s="919" t="s">
        <v>1298</v>
      </c>
      <c r="D1480" s="920" t="n">
        <f aca="false">F1480</f>
        <v>16.67</v>
      </c>
      <c r="F1480" s="922" t="n">
        <v>16.67</v>
      </c>
      <c r="G1480" s="922" t="n">
        <v>16.67</v>
      </c>
    </row>
    <row r="1481" customFormat="false" ht="15" hidden="false" customHeight="false" outlineLevel="0" collapsed="false">
      <c r="A1481" s="398" t="n">
        <v>38852</v>
      </c>
      <c r="B1481" s="399" t="s">
        <v>2786</v>
      </c>
      <c r="C1481" s="919" t="s">
        <v>1298</v>
      </c>
      <c r="D1481" s="920" t="n">
        <f aca="false">F1481</f>
        <v>22.68</v>
      </c>
      <c r="F1481" s="922" t="n">
        <v>22.68</v>
      </c>
      <c r="G1481" s="922" t="n">
        <v>22.68</v>
      </c>
    </row>
    <row r="1482" customFormat="false" ht="15" hidden="false" customHeight="false" outlineLevel="0" collapsed="false">
      <c r="A1482" s="398" t="n">
        <v>38844</v>
      </c>
      <c r="B1482" s="399" t="s">
        <v>2787</v>
      </c>
      <c r="C1482" s="919" t="s">
        <v>1298</v>
      </c>
      <c r="D1482" s="920" t="n">
        <f aca="false">F1482</f>
        <v>6.97</v>
      </c>
      <c r="F1482" s="922" t="n">
        <v>6.97</v>
      </c>
      <c r="G1482" s="922" t="n">
        <v>6.97</v>
      </c>
    </row>
    <row r="1483" customFormat="false" ht="15" hidden="false" customHeight="false" outlineLevel="0" collapsed="false">
      <c r="A1483" s="398" t="n">
        <v>38846</v>
      </c>
      <c r="B1483" s="399" t="s">
        <v>2788</v>
      </c>
      <c r="C1483" s="919" t="s">
        <v>1298</v>
      </c>
      <c r="D1483" s="920" t="n">
        <f aca="false">F1483</f>
        <v>7.62</v>
      </c>
      <c r="F1483" s="922" t="n">
        <v>7.62</v>
      </c>
      <c r="G1483" s="922" t="n">
        <v>7.62</v>
      </c>
    </row>
    <row r="1484" customFormat="false" ht="15" hidden="false" customHeight="false" outlineLevel="0" collapsed="false">
      <c r="A1484" s="398" t="n">
        <v>38847</v>
      </c>
      <c r="B1484" s="399" t="s">
        <v>2789</v>
      </c>
      <c r="C1484" s="919" t="s">
        <v>1298</v>
      </c>
      <c r="D1484" s="920" t="n">
        <f aca="false">F1484</f>
        <v>9.38</v>
      </c>
      <c r="F1484" s="922" t="n">
        <v>9.38</v>
      </c>
      <c r="G1484" s="922" t="n">
        <v>9.38</v>
      </c>
    </row>
    <row r="1485" customFormat="false" ht="15" hidden="false" customHeight="false" outlineLevel="0" collapsed="false">
      <c r="A1485" s="398" t="n">
        <v>38850</v>
      </c>
      <c r="B1485" s="399" t="s">
        <v>2790</v>
      </c>
      <c r="C1485" s="919" t="s">
        <v>1298</v>
      </c>
      <c r="D1485" s="920" t="n">
        <f aca="false">F1485</f>
        <v>13.04</v>
      </c>
      <c r="F1485" s="922" t="n">
        <v>13.04</v>
      </c>
      <c r="G1485" s="922" t="n">
        <v>13.04</v>
      </c>
    </row>
    <row r="1486" customFormat="false" ht="15" hidden="false" customHeight="false" outlineLevel="0" collapsed="false">
      <c r="A1486" s="398" t="n">
        <v>38848</v>
      </c>
      <c r="B1486" s="399" t="s">
        <v>2791</v>
      </c>
      <c r="C1486" s="919" t="s">
        <v>1298</v>
      </c>
      <c r="D1486" s="920" t="n">
        <f aca="false">F1486</f>
        <v>10.9</v>
      </c>
      <c r="F1486" s="922" t="n">
        <v>10.9</v>
      </c>
      <c r="G1486" s="922" t="n">
        <v>10.9</v>
      </c>
    </row>
    <row r="1487" customFormat="false" ht="15" hidden="false" customHeight="false" outlineLevel="0" collapsed="false">
      <c r="A1487" s="398" t="n">
        <v>38851</v>
      </c>
      <c r="B1487" s="399" t="s">
        <v>2792</v>
      </c>
      <c r="C1487" s="919" t="s">
        <v>1298</v>
      </c>
      <c r="D1487" s="920" t="n">
        <f aca="false">F1487</f>
        <v>19.82</v>
      </c>
      <c r="F1487" s="922" t="n">
        <v>19.82</v>
      </c>
      <c r="G1487" s="922" t="n">
        <v>19.82</v>
      </c>
    </row>
    <row r="1488" customFormat="false" ht="15" hidden="false" customHeight="false" outlineLevel="0" collapsed="false">
      <c r="A1488" s="398" t="n">
        <v>38860</v>
      </c>
      <c r="B1488" s="399" t="s">
        <v>2793</v>
      </c>
      <c r="C1488" s="919" t="s">
        <v>1298</v>
      </c>
      <c r="D1488" s="920" t="n">
        <f aca="false">F1488</f>
        <v>5.6</v>
      </c>
      <c r="F1488" s="922" t="n">
        <v>5.6</v>
      </c>
      <c r="G1488" s="922" t="n">
        <v>5.6</v>
      </c>
    </row>
    <row r="1489" customFormat="false" ht="15" hidden="false" customHeight="false" outlineLevel="0" collapsed="false">
      <c r="A1489" s="398" t="n">
        <v>38861</v>
      </c>
      <c r="B1489" s="399" t="s">
        <v>2794</v>
      </c>
      <c r="C1489" s="919" t="s">
        <v>1298</v>
      </c>
      <c r="D1489" s="920" t="n">
        <f aca="false">F1489</f>
        <v>7.54</v>
      </c>
      <c r="F1489" s="922" t="n">
        <v>7.54</v>
      </c>
      <c r="G1489" s="922" t="n">
        <v>7.54</v>
      </c>
    </row>
    <row r="1490" customFormat="false" ht="15" hidden="false" customHeight="false" outlineLevel="0" collapsed="false">
      <c r="A1490" s="398" t="n">
        <v>38862</v>
      </c>
      <c r="B1490" s="399" t="s">
        <v>2795</v>
      </c>
      <c r="C1490" s="919" t="s">
        <v>1298</v>
      </c>
      <c r="D1490" s="920" t="n">
        <f aca="false">F1490</f>
        <v>6.35</v>
      </c>
      <c r="F1490" s="922" t="n">
        <v>6.35</v>
      </c>
      <c r="G1490" s="922" t="n">
        <v>6.35</v>
      </c>
    </row>
    <row r="1491" customFormat="false" ht="15" hidden="false" customHeight="false" outlineLevel="0" collapsed="false">
      <c r="A1491" s="398" t="n">
        <v>38863</v>
      </c>
      <c r="B1491" s="399" t="s">
        <v>2796</v>
      </c>
      <c r="C1491" s="919" t="s">
        <v>1298</v>
      </c>
      <c r="D1491" s="920" t="n">
        <f aca="false">F1491</f>
        <v>7.3</v>
      </c>
      <c r="F1491" s="922" t="n">
        <v>7.3</v>
      </c>
      <c r="G1491" s="922" t="n">
        <v>7.3</v>
      </c>
    </row>
    <row r="1492" customFormat="false" ht="15" hidden="false" customHeight="false" outlineLevel="0" collapsed="false">
      <c r="A1492" s="398" t="n">
        <v>38865</v>
      </c>
      <c r="B1492" s="399" t="s">
        <v>2797</v>
      </c>
      <c r="C1492" s="919" t="s">
        <v>1298</v>
      </c>
      <c r="D1492" s="920" t="n">
        <f aca="false">F1492</f>
        <v>9.91</v>
      </c>
      <c r="F1492" s="922" t="n">
        <v>9.91</v>
      </c>
      <c r="G1492" s="922" t="n">
        <v>9.91</v>
      </c>
    </row>
    <row r="1493" customFormat="false" ht="15" hidden="false" customHeight="false" outlineLevel="0" collapsed="false">
      <c r="A1493" s="398" t="n">
        <v>38864</v>
      </c>
      <c r="B1493" s="399" t="s">
        <v>2798</v>
      </c>
      <c r="C1493" s="919" t="s">
        <v>1298</v>
      </c>
      <c r="D1493" s="920" t="n">
        <f aca="false">F1493</f>
        <v>15.15</v>
      </c>
      <c r="F1493" s="922" t="n">
        <v>15.15</v>
      </c>
      <c r="G1493" s="922" t="n">
        <v>15.15</v>
      </c>
    </row>
    <row r="1494" customFormat="false" ht="15" hidden="false" customHeight="false" outlineLevel="0" collapsed="false">
      <c r="A1494" s="398" t="n">
        <v>38866</v>
      </c>
      <c r="B1494" s="399" t="s">
        <v>2799</v>
      </c>
      <c r="C1494" s="919" t="s">
        <v>1298</v>
      </c>
      <c r="D1494" s="920" t="n">
        <f aca="false">F1494</f>
        <v>10.67</v>
      </c>
      <c r="F1494" s="922" t="n">
        <v>10.67</v>
      </c>
      <c r="G1494" s="922" t="n">
        <v>10.67</v>
      </c>
    </row>
    <row r="1495" customFormat="false" ht="15" hidden="false" customHeight="false" outlineLevel="0" collapsed="false">
      <c r="A1495" s="398" t="n">
        <v>38868</v>
      </c>
      <c r="B1495" s="399" t="s">
        <v>2800</v>
      </c>
      <c r="C1495" s="919" t="s">
        <v>1298</v>
      </c>
      <c r="D1495" s="920" t="n">
        <f aca="false">F1495</f>
        <v>17.78</v>
      </c>
      <c r="F1495" s="922" t="n">
        <v>17.78</v>
      </c>
      <c r="G1495" s="922" t="n">
        <v>17.78</v>
      </c>
    </row>
    <row r="1496" customFormat="false" ht="15" hidden="false" customHeight="false" outlineLevel="0" collapsed="false">
      <c r="A1496" s="398" t="n">
        <v>38853</v>
      </c>
      <c r="B1496" s="399" t="s">
        <v>2801</v>
      </c>
      <c r="C1496" s="919" t="s">
        <v>1298</v>
      </c>
      <c r="D1496" s="920" t="n">
        <f aca="false">F1496</f>
        <v>5.74</v>
      </c>
      <c r="F1496" s="922" t="n">
        <v>5.74</v>
      </c>
      <c r="G1496" s="922" t="n">
        <v>5.74</v>
      </c>
    </row>
    <row r="1497" customFormat="false" ht="15" hidden="false" customHeight="false" outlineLevel="0" collapsed="false">
      <c r="A1497" s="398" t="n">
        <v>38854</v>
      </c>
      <c r="B1497" s="399" t="s">
        <v>2802</v>
      </c>
      <c r="C1497" s="919" t="s">
        <v>1298</v>
      </c>
      <c r="D1497" s="920" t="n">
        <f aca="false">F1497</f>
        <v>7.85</v>
      </c>
      <c r="F1497" s="922" t="n">
        <v>7.85</v>
      </c>
      <c r="G1497" s="922" t="n">
        <v>7.85</v>
      </c>
    </row>
    <row r="1498" customFormat="false" ht="15" hidden="false" customHeight="false" outlineLevel="0" collapsed="false">
      <c r="A1498" s="398" t="n">
        <v>38855</v>
      </c>
      <c r="B1498" s="399" t="s">
        <v>2803</v>
      </c>
      <c r="C1498" s="919" t="s">
        <v>1298</v>
      </c>
      <c r="D1498" s="920" t="n">
        <f aca="false">F1498</f>
        <v>5.82</v>
      </c>
      <c r="F1498" s="922" t="n">
        <v>5.82</v>
      </c>
      <c r="G1498" s="922" t="n">
        <v>5.82</v>
      </c>
    </row>
    <row r="1499" customFormat="false" ht="15" hidden="false" customHeight="false" outlineLevel="0" collapsed="false">
      <c r="A1499" s="398" t="n">
        <v>38856</v>
      </c>
      <c r="B1499" s="399" t="s">
        <v>2804</v>
      </c>
      <c r="C1499" s="919" t="s">
        <v>1298</v>
      </c>
      <c r="D1499" s="920" t="n">
        <f aca="false">F1499</f>
        <v>9.35</v>
      </c>
      <c r="F1499" s="922" t="n">
        <v>9.35</v>
      </c>
      <c r="G1499" s="922" t="n">
        <v>9.35</v>
      </c>
    </row>
    <row r="1500" customFormat="false" ht="15" hidden="false" customHeight="false" outlineLevel="0" collapsed="false">
      <c r="A1500" s="398" t="n">
        <v>38857</v>
      </c>
      <c r="B1500" s="399" t="s">
        <v>2805</v>
      </c>
      <c r="C1500" s="919" t="s">
        <v>1298</v>
      </c>
      <c r="D1500" s="920" t="n">
        <f aca="false">F1500</f>
        <v>12.37</v>
      </c>
      <c r="F1500" s="922" t="n">
        <v>12.37</v>
      </c>
      <c r="G1500" s="922" t="n">
        <v>12.37</v>
      </c>
    </row>
    <row r="1501" customFormat="false" ht="15" hidden="false" customHeight="false" outlineLevel="0" collapsed="false">
      <c r="A1501" s="398" t="n">
        <v>38858</v>
      </c>
      <c r="B1501" s="399" t="s">
        <v>2806</v>
      </c>
      <c r="C1501" s="919" t="s">
        <v>1298</v>
      </c>
      <c r="D1501" s="920" t="n">
        <f aca="false">F1501</f>
        <v>11.25</v>
      </c>
      <c r="F1501" s="922" t="n">
        <v>11.25</v>
      </c>
      <c r="G1501" s="922" t="n">
        <v>11.25</v>
      </c>
    </row>
    <row r="1502" customFormat="false" ht="15" hidden="false" customHeight="false" outlineLevel="0" collapsed="false">
      <c r="A1502" s="398" t="n">
        <v>38859</v>
      </c>
      <c r="B1502" s="399" t="s">
        <v>2807</v>
      </c>
      <c r="C1502" s="919" t="s">
        <v>1298</v>
      </c>
      <c r="D1502" s="920" t="n">
        <f aca="false">F1502</f>
        <v>18.22</v>
      </c>
      <c r="F1502" s="922" t="n">
        <v>18.22</v>
      </c>
      <c r="G1502" s="922" t="n">
        <v>18.22</v>
      </c>
    </row>
    <row r="1503" customFormat="false" ht="15" hidden="false" customHeight="false" outlineLevel="0" collapsed="false">
      <c r="A1503" s="398" t="n">
        <v>1607</v>
      </c>
      <c r="B1503" s="399" t="s">
        <v>2808</v>
      </c>
      <c r="C1503" s="919" t="s">
        <v>2809</v>
      </c>
      <c r="D1503" s="920" t="n">
        <f aca="false">F1503</f>
        <v>0.15</v>
      </c>
      <c r="F1503" s="920" t="n">
        <v>0.15</v>
      </c>
      <c r="G1503" s="920" t="n">
        <v>0.15</v>
      </c>
    </row>
    <row r="1504" customFormat="false" ht="30" hidden="false" customHeight="false" outlineLevel="0" collapsed="false">
      <c r="A1504" s="398" t="n">
        <v>11467</v>
      </c>
      <c r="B1504" s="399" t="s">
        <v>2810</v>
      </c>
      <c r="C1504" s="919" t="s">
        <v>1298</v>
      </c>
      <c r="D1504" s="920" t="n">
        <f aca="false">F1504</f>
        <v>15.33</v>
      </c>
      <c r="F1504" s="920" t="n">
        <v>15.33</v>
      </c>
      <c r="G1504" s="920" t="n">
        <v>15.33</v>
      </c>
    </row>
    <row r="1505" customFormat="false" ht="30" hidden="false" customHeight="false" outlineLevel="0" collapsed="false">
      <c r="A1505" s="398" t="n">
        <v>38169</v>
      </c>
      <c r="B1505" s="399" t="s">
        <v>2811</v>
      </c>
      <c r="C1505" s="919" t="s">
        <v>2809</v>
      </c>
      <c r="D1505" s="920" t="n">
        <f aca="false">F1505</f>
        <v>64.22</v>
      </c>
      <c r="F1505" s="920" t="n">
        <v>64.22</v>
      </c>
      <c r="G1505" s="920" t="n">
        <v>64.22</v>
      </c>
    </row>
    <row r="1506" customFormat="false" ht="15" hidden="false" customHeight="false" outlineLevel="0" collapsed="false">
      <c r="A1506" s="398" t="n">
        <v>6142</v>
      </c>
      <c r="B1506" s="399" t="s">
        <v>2812</v>
      </c>
      <c r="C1506" s="919" t="s">
        <v>1298</v>
      </c>
      <c r="D1506" s="920" t="n">
        <f aca="false">F1506</f>
        <v>5.66</v>
      </c>
      <c r="F1506" s="920" t="n">
        <v>5.66</v>
      </c>
      <c r="G1506" s="920" t="n">
        <v>5.66</v>
      </c>
    </row>
    <row r="1507" customFormat="false" ht="15" hidden="false" customHeight="false" outlineLevel="0" collapsed="false">
      <c r="A1507" s="398" t="n">
        <v>11686</v>
      </c>
      <c r="B1507" s="399" t="s">
        <v>2813</v>
      </c>
      <c r="C1507" s="919" t="s">
        <v>1298</v>
      </c>
      <c r="D1507" s="920" t="n">
        <f aca="false">F1507</f>
        <v>7.86</v>
      </c>
      <c r="F1507" s="920" t="n">
        <v>7.86</v>
      </c>
      <c r="G1507" s="920" t="n">
        <v>7.86</v>
      </c>
    </row>
    <row r="1508" customFormat="false" ht="15" hidden="false" customHeight="false" outlineLevel="0" collapsed="false">
      <c r="A1508" s="398" t="n">
        <v>37598</v>
      </c>
      <c r="B1508" s="399" t="s">
        <v>2814</v>
      </c>
      <c r="C1508" s="919" t="s">
        <v>1298</v>
      </c>
      <c r="D1508" s="920" t="n">
        <f aca="false">F1508</f>
        <v>18.9</v>
      </c>
      <c r="F1508" s="922" t="n">
        <v>18.9</v>
      </c>
      <c r="G1508" s="922" t="n">
        <v>18.9</v>
      </c>
    </row>
    <row r="1509" customFormat="false" ht="30" hidden="false" customHeight="false" outlineLevel="0" collapsed="false">
      <c r="A1509" s="398" t="n">
        <v>25398</v>
      </c>
      <c r="B1509" s="399" t="s">
        <v>2815</v>
      </c>
      <c r="C1509" s="919" t="s">
        <v>1298</v>
      </c>
      <c r="D1509" s="920" t="n">
        <f aca="false">F1509</f>
        <v>2307.08</v>
      </c>
      <c r="F1509" s="920" t="n">
        <v>2307.08</v>
      </c>
      <c r="G1509" s="920" t="n">
        <v>2307.08</v>
      </c>
    </row>
    <row r="1510" customFormat="false" ht="30" hidden="false" customHeight="false" outlineLevel="0" collapsed="false">
      <c r="A1510" s="398" t="n">
        <v>25399</v>
      </c>
      <c r="B1510" s="399" t="s">
        <v>2816</v>
      </c>
      <c r="C1510" s="919" t="s">
        <v>1298</v>
      </c>
      <c r="D1510" s="920" t="n">
        <f aca="false">F1510</f>
        <v>1400.6</v>
      </c>
      <c r="F1510" s="922" t="n">
        <v>1400.6</v>
      </c>
      <c r="G1510" s="922" t="n">
        <v>1400.6</v>
      </c>
    </row>
    <row r="1511" customFormat="false" ht="30" hidden="false" customHeight="false" outlineLevel="0" collapsed="false">
      <c r="A1511" s="398" t="n">
        <v>10667</v>
      </c>
      <c r="B1511" s="399" t="s">
        <v>2817</v>
      </c>
      <c r="C1511" s="919" t="s">
        <v>1298</v>
      </c>
      <c r="D1511" s="920" t="n">
        <f aca="false">F1511</f>
        <v>10340.35</v>
      </c>
      <c r="F1511" s="920" t="n">
        <v>10340.35</v>
      </c>
      <c r="G1511" s="920" t="n">
        <v>10340.35</v>
      </c>
    </row>
    <row r="1512" customFormat="false" ht="15" hidden="false" customHeight="false" outlineLevel="0" collapsed="false">
      <c r="A1512" s="398" t="n">
        <v>1613</v>
      </c>
      <c r="B1512" s="399" t="s">
        <v>2818</v>
      </c>
      <c r="C1512" s="919" t="s">
        <v>1298</v>
      </c>
      <c r="D1512" s="920" t="n">
        <f aca="false">F1512</f>
        <v>1215.14</v>
      </c>
      <c r="F1512" s="922" t="n">
        <v>1215.14</v>
      </c>
      <c r="G1512" s="922" t="n">
        <v>1215.14</v>
      </c>
    </row>
    <row r="1513" customFormat="false" ht="15" hidden="false" customHeight="false" outlineLevel="0" collapsed="false">
      <c r="A1513" s="398" t="n">
        <v>1626</v>
      </c>
      <c r="B1513" s="399" t="s">
        <v>2819</v>
      </c>
      <c r="C1513" s="919" t="s">
        <v>1298</v>
      </c>
      <c r="D1513" s="920" t="n">
        <f aca="false">F1513</f>
        <v>1817.39</v>
      </c>
      <c r="F1513" s="922" t="n">
        <v>1817.39</v>
      </c>
      <c r="G1513" s="922" t="n">
        <v>1817.39</v>
      </c>
    </row>
    <row r="1514" customFormat="false" ht="15" hidden="false" customHeight="false" outlineLevel="0" collapsed="false">
      <c r="A1514" s="398" t="n">
        <v>1625</v>
      </c>
      <c r="B1514" s="399" t="s">
        <v>2820</v>
      </c>
      <c r="C1514" s="919" t="s">
        <v>1298</v>
      </c>
      <c r="D1514" s="920" t="n">
        <f aca="false">F1514</f>
        <v>126.94</v>
      </c>
      <c r="F1514" s="922" t="n">
        <v>126.94</v>
      </c>
      <c r="G1514" s="922" t="n">
        <v>126.94</v>
      </c>
    </row>
    <row r="1515" customFormat="false" ht="15" hidden="false" customHeight="false" outlineLevel="0" collapsed="false">
      <c r="A1515" s="398" t="n">
        <v>1622</v>
      </c>
      <c r="B1515" s="399" t="s">
        <v>2821</v>
      </c>
      <c r="C1515" s="919" t="s">
        <v>1298</v>
      </c>
      <c r="D1515" s="920" t="n">
        <f aca="false">F1515</f>
        <v>4101.1</v>
      </c>
      <c r="F1515" s="920" t="n">
        <v>4101.1</v>
      </c>
      <c r="G1515" s="920" t="n">
        <v>4101.1</v>
      </c>
    </row>
    <row r="1516" customFormat="false" ht="15" hidden="false" customHeight="false" outlineLevel="0" collapsed="false">
      <c r="A1516" s="398" t="n">
        <v>1620</v>
      </c>
      <c r="B1516" s="399" t="s">
        <v>2822</v>
      </c>
      <c r="C1516" s="919" t="s">
        <v>1298</v>
      </c>
      <c r="D1516" s="920" t="n">
        <f aca="false">F1516</f>
        <v>267.4</v>
      </c>
      <c r="F1516" s="920" t="n">
        <v>267.4</v>
      </c>
      <c r="G1516" s="920" t="n">
        <v>267.4</v>
      </c>
    </row>
    <row r="1517" customFormat="false" ht="15" hidden="false" customHeight="false" outlineLevel="0" collapsed="false">
      <c r="A1517" s="398" t="n">
        <v>1629</v>
      </c>
      <c r="B1517" s="399" t="s">
        <v>2823</v>
      </c>
      <c r="C1517" s="919" t="s">
        <v>1298</v>
      </c>
      <c r="D1517" s="920" t="n">
        <f aca="false">F1517</f>
        <v>9981.11</v>
      </c>
      <c r="F1517" s="922" t="n">
        <v>9981.11</v>
      </c>
      <c r="G1517" s="922" t="n">
        <v>9981.11</v>
      </c>
    </row>
    <row r="1518" customFormat="false" ht="15" hidden="false" customHeight="false" outlineLevel="0" collapsed="false">
      <c r="A1518" s="398" t="n">
        <v>1627</v>
      </c>
      <c r="B1518" s="399" t="s">
        <v>2824</v>
      </c>
      <c r="C1518" s="919" t="s">
        <v>1298</v>
      </c>
      <c r="D1518" s="920" t="n">
        <f aca="false">F1518</f>
        <v>511.12</v>
      </c>
      <c r="F1518" s="920" t="n">
        <v>511.12</v>
      </c>
      <c r="G1518" s="920" t="n">
        <v>511.12</v>
      </c>
    </row>
    <row r="1519" customFormat="false" ht="15" hidden="false" customHeight="false" outlineLevel="0" collapsed="false">
      <c r="A1519" s="398" t="n">
        <v>1623</v>
      </c>
      <c r="B1519" s="399" t="s">
        <v>2825</v>
      </c>
      <c r="C1519" s="919" t="s">
        <v>1298</v>
      </c>
      <c r="D1519" s="920" t="n">
        <f aca="false">F1519</f>
        <v>103.52</v>
      </c>
      <c r="F1519" s="922" t="n">
        <v>103.52</v>
      </c>
      <c r="G1519" s="922" t="n">
        <v>103.52</v>
      </c>
    </row>
    <row r="1520" customFormat="false" ht="15" hidden="false" customHeight="false" outlineLevel="0" collapsed="false">
      <c r="A1520" s="398" t="n">
        <v>1619</v>
      </c>
      <c r="B1520" s="399" t="s">
        <v>2826</v>
      </c>
      <c r="C1520" s="919" t="s">
        <v>1298</v>
      </c>
      <c r="D1520" s="920" t="n">
        <f aca="false">F1520</f>
        <v>142.4</v>
      </c>
      <c r="F1520" s="920" t="n">
        <v>142.4</v>
      </c>
      <c r="G1520" s="920" t="n">
        <v>142.4</v>
      </c>
    </row>
    <row r="1521" customFormat="false" ht="15" hidden="false" customHeight="false" outlineLevel="0" collapsed="false">
      <c r="A1521" s="398" t="n">
        <v>1630</v>
      </c>
      <c r="B1521" s="399" t="s">
        <v>2827</v>
      </c>
      <c r="C1521" s="919" t="s">
        <v>1298</v>
      </c>
      <c r="D1521" s="920" t="n">
        <f aca="false">F1521</f>
        <v>3135.38</v>
      </c>
      <c r="F1521" s="922" t="n">
        <v>3135.38</v>
      </c>
      <c r="G1521" s="922" t="n">
        <v>3135.38</v>
      </c>
    </row>
    <row r="1522" customFormat="false" ht="15" hidden="false" customHeight="false" outlineLevel="0" collapsed="false">
      <c r="A1522" s="398" t="n">
        <v>1616</v>
      </c>
      <c r="B1522" s="399" t="s">
        <v>2828</v>
      </c>
      <c r="C1522" s="919" t="s">
        <v>1298</v>
      </c>
      <c r="D1522" s="920" t="n">
        <f aca="false">F1522</f>
        <v>4822.27</v>
      </c>
      <c r="F1522" s="922" t="n">
        <v>4822.27</v>
      </c>
      <c r="G1522" s="922" t="n">
        <v>4822.27</v>
      </c>
    </row>
    <row r="1523" customFormat="false" ht="15" hidden="false" customHeight="false" outlineLevel="0" collapsed="false">
      <c r="A1523" s="398" t="n">
        <v>1614</v>
      </c>
      <c r="B1523" s="399" t="s">
        <v>2829</v>
      </c>
      <c r="C1523" s="919" t="s">
        <v>1298</v>
      </c>
      <c r="D1523" s="920" t="n">
        <f aca="false">F1523</f>
        <v>220.39</v>
      </c>
      <c r="F1523" s="920" t="n">
        <v>220.39</v>
      </c>
      <c r="G1523" s="920" t="n">
        <v>220.39</v>
      </c>
    </row>
    <row r="1524" customFormat="false" ht="15" hidden="false" customHeight="false" outlineLevel="0" collapsed="false">
      <c r="A1524" s="398" t="n">
        <v>1617</v>
      </c>
      <c r="B1524" s="399" t="s">
        <v>2830</v>
      </c>
      <c r="C1524" s="919" t="s">
        <v>1298</v>
      </c>
      <c r="D1524" s="920" t="n">
        <f aca="false">F1524</f>
        <v>5756.74</v>
      </c>
      <c r="F1524" s="922" t="n">
        <v>5756.74</v>
      </c>
      <c r="G1524" s="922" t="n">
        <v>5756.74</v>
      </c>
    </row>
    <row r="1525" customFormat="false" ht="15" hidden="false" customHeight="false" outlineLevel="0" collapsed="false">
      <c r="A1525" s="398" t="n">
        <v>1621</v>
      </c>
      <c r="B1525" s="399" t="s">
        <v>2831</v>
      </c>
      <c r="C1525" s="919" t="s">
        <v>1298</v>
      </c>
      <c r="D1525" s="920" t="n">
        <f aca="false">F1525</f>
        <v>394.17</v>
      </c>
      <c r="F1525" s="922" t="n">
        <v>394.17</v>
      </c>
      <c r="G1525" s="922" t="n">
        <v>394.17</v>
      </c>
    </row>
    <row r="1526" customFormat="false" ht="15" hidden="false" customHeight="false" outlineLevel="0" collapsed="false">
      <c r="A1526" s="398" t="n">
        <v>1624</v>
      </c>
      <c r="B1526" s="399" t="s">
        <v>2832</v>
      </c>
      <c r="C1526" s="919" t="s">
        <v>1298</v>
      </c>
      <c r="D1526" s="920" t="n">
        <f aca="false">F1526</f>
        <v>14150.36</v>
      </c>
      <c r="F1526" s="920" t="n">
        <v>14150.36</v>
      </c>
      <c r="G1526" s="920" t="n">
        <v>14150.36</v>
      </c>
    </row>
    <row r="1527" customFormat="false" ht="15" hidden="false" customHeight="false" outlineLevel="0" collapsed="false">
      <c r="A1527" s="398" t="n">
        <v>1615</v>
      </c>
      <c r="B1527" s="399" t="s">
        <v>2833</v>
      </c>
      <c r="C1527" s="919" t="s">
        <v>1298</v>
      </c>
      <c r="D1527" s="920" t="n">
        <f aca="false">F1527</f>
        <v>740.19</v>
      </c>
      <c r="F1527" s="922" t="n">
        <v>740.19</v>
      </c>
      <c r="G1527" s="922" t="n">
        <v>740.19</v>
      </c>
    </row>
    <row r="1528" customFormat="false" ht="15" hidden="false" customHeight="false" outlineLevel="0" collapsed="false">
      <c r="A1528" s="398" t="n">
        <v>1612</v>
      </c>
      <c r="B1528" s="399" t="s">
        <v>2834</v>
      </c>
      <c r="C1528" s="919" t="s">
        <v>1298</v>
      </c>
      <c r="D1528" s="920" t="n">
        <f aca="false">F1528</f>
        <v>97.49</v>
      </c>
      <c r="F1528" s="922" t="n">
        <v>97.49</v>
      </c>
      <c r="G1528" s="922" t="n">
        <v>97.49</v>
      </c>
    </row>
    <row r="1529" customFormat="false" ht="15" hidden="false" customHeight="false" outlineLevel="0" collapsed="false">
      <c r="A1529" s="398" t="n">
        <v>1618</v>
      </c>
      <c r="B1529" s="399" t="s">
        <v>2835</v>
      </c>
      <c r="C1529" s="919" t="s">
        <v>1298</v>
      </c>
      <c r="D1529" s="920" t="n">
        <f aca="false">F1529</f>
        <v>1017.13</v>
      </c>
      <c r="F1529" s="922" t="n">
        <v>1017.13</v>
      </c>
      <c r="G1529" s="922" t="n">
        <v>1017.13</v>
      </c>
    </row>
    <row r="1530" customFormat="false" ht="15" hidden="false" customHeight="false" outlineLevel="0" collapsed="false">
      <c r="A1530" s="398" t="n">
        <v>14211</v>
      </c>
      <c r="B1530" s="399" t="s">
        <v>2836</v>
      </c>
      <c r="C1530" s="919" t="s">
        <v>1298</v>
      </c>
      <c r="D1530" s="920" t="n">
        <f aca="false">F1530</f>
        <v>30.83</v>
      </c>
      <c r="F1530" s="922" t="n">
        <v>30.83</v>
      </c>
      <c r="G1530" s="922" t="n">
        <v>30.83</v>
      </c>
    </row>
    <row r="1531" customFormat="false" ht="15" hidden="false" customHeight="false" outlineLevel="0" collapsed="false">
      <c r="A1531" s="398" t="n">
        <v>34500</v>
      </c>
      <c r="B1531" s="399" t="s">
        <v>2837</v>
      </c>
      <c r="C1531" s="919" t="s">
        <v>1309</v>
      </c>
      <c r="D1531" s="920" t="n">
        <f aca="false">F1531</f>
        <v>131.97</v>
      </c>
      <c r="F1531" s="922" t="n">
        <v>131.97</v>
      </c>
      <c r="G1531" s="922" t="n">
        <v>131.97</v>
      </c>
    </row>
    <row r="1532" customFormat="false" ht="15" hidden="false" customHeight="false" outlineLevel="0" collapsed="false">
      <c r="A1532" s="398" t="n">
        <v>40934</v>
      </c>
      <c r="B1532" s="399" t="s">
        <v>2838</v>
      </c>
      <c r="C1532" s="919" t="s">
        <v>1505</v>
      </c>
      <c r="D1532" s="920" t="n">
        <f aca="false">F1532</f>
        <v>23391.57</v>
      </c>
      <c r="F1532" s="922" t="n">
        <v>23391.57</v>
      </c>
      <c r="G1532" s="922" t="n">
        <v>23391.57</v>
      </c>
    </row>
    <row r="1533" customFormat="false" ht="15" hidden="false" customHeight="false" outlineLevel="0" collapsed="false">
      <c r="A1533" s="398" t="n">
        <v>5328</v>
      </c>
      <c r="B1533" s="399" t="s">
        <v>2839</v>
      </c>
      <c r="C1533" s="919" t="s">
        <v>1298</v>
      </c>
      <c r="D1533" s="920" t="n">
        <f aca="false">F1533</f>
        <v>4.02</v>
      </c>
      <c r="F1533" s="922" t="n">
        <v>4.02</v>
      </c>
      <c r="G1533" s="922" t="n">
        <v>4.02</v>
      </c>
    </row>
    <row r="1534" customFormat="false" ht="15" hidden="false" customHeight="false" outlineLevel="0" collapsed="false">
      <c r="A1534" s="398" t="n">
        <v>38200</v>
      </c>
      <c r="B1534" s="399" t="s">
        <v>2840</v>
      </c>
      <c r="C1534" s="919" t="s">
        <v>2841</v>
      </c>
      <c r="D1534" s="920" t="n">
        <f aca="false">F1534</f>
        <v>497.25</v>
      </c>
      <c r="F1534" s="922" t="n">
        <v>497.25</v>
      </c>
      <c r="G1534" s="922" t="n">
        <v>497.25</v>
      </c>
    </row>
    <row r="1535" customFormat="false" ht="15" hidden="false" customHeight="false" outlineLevel="0" collapsed="false">
      <c r="A1535" s="398" t="n">
        <v>39269</v>
      </c>
      <c r="B1535" s="399" t="s">
        <v>2842</v>
      </c>
      <c r="C1535" s="919" t="s">
        <v>1324</v>
      </c>
      <c r="D1535" s="920" t="n">
        <f aca="false">F1535</f>
        <v>0.76</v>
      </c>
      <c r="F1535" s="922" t="n">
        <v>0.76</v>
      </c>
      <c r="G1535" s="922" t="n">
        <v>0.76</v>
      </c>
    </row>
    <row r="1536" customFormat="false" ht="15" hidden="false" customHeight="false" outlineLevel="0" collapsed="false">
      <c r="A1536" s="398" t="n">
        <v>11889</v>
      </c>
      <c r="B1536" s="399" t="s">
        <v>2843</v>
      </c>
      <c r="C1536" s="919" t="s">
        <v>1324</v>
      </c>
      <c r="D1536" s="920" t="n">
        <f aca="false">F1536</f>
        <v>1.06</v>
      </c>
      <c r="F1536" s="922" t="n">
        <v>1.06</v>
      </c>
      <c r="G1536" s="922" t="n">
        <v>1.06</v>
      </c>
    </row>
    <row r="1537" customFormat="false" ht="15" hidden="false" customHeight="false" outlineLevel="0" collapsed="false">
      <c r="A1537" s="398" t="n">
        <v>39270</v>
      </c>
      <c r="B1537" s="399" t="s">
        <v>2844</v>
      </c>
      <c r="C1537" s="919" t="s">
        <v>1324</v>
      </c>
      <c r="D1537" s="920" t="n">
        <f aca="false">F1537</f>
        <v>1.27</v>
      </c>
      <c r="F1537" s="922" t="n">
        <v>1.27</v>
      </c>
      <c r="G1537" s="922" t="n">
        <v>1.27</v>
      </c>
    </row>
    <row r="1538" customFormat="false" ht="15" hidden="false" customHeight="false" outlineLevel="0" collapsed="false">
      <c r="A1538" s="398" t="n">
        <v>11890</v>
      </c>
      <c r="B1538" s="399" t="s">
        <v>2845</v>
      </c>
      <c r="C1538" s="919" t="s">
        <v>1324</v>
      </c>
      <c r="D1538" s="920" t="n">
        <f aca="false">F1538</f>
        <v>1.65</v>
      </c>
      <c r="F1538" s="920" t="n">
        <v>1.65</v>
      </c>
      <c r="G1538" s="920" t="n">
        <v>1.65</v>
      </c>
    </row>
    <row r="1539" customFormat="false" ht="15" hidden="false" customHeight="false" outlineLevel="0" collapsed="false">
      <c r="A1539" s="398" t="n">
        <v>11891</v>
      </c>
      <c r="B1539" s="399" t="s">
        <v>2846</v>
      </c>
      <c r="C1539" s="919" t="s">
        <v>1324</v>
      </c>
      <c r="D1539" s="920" t="n">
        <f aca="false">F1539</f>
        <v>2.72</v>
      </c>
      <c r="F1539" s="920" t="n">
        <v>2.72</v>
      </c>
      <c r="G1539" s="920" t="n">
        <v>2.72</v>
      </c>
    </row>
    <row r="1540" customFormat="false" ht="15" hidden="false" customHeight="false" outlineLevel="0" collapsed="false">
      <c r="A1540" s="398" t="n">
        <v>11892</v>
      </c>
      <c r="B1540" s="399" t="s">
        <v>2847</v>
      </c>
      <c r="C1540" s="919" t="s">
        <v>1324</v>
      </c>
      <c r="D1540" s="920" t="n">
        <f aca="false">F1540</f>
        <v>4.19</v>
      </c>
      <c r="F1540" s="922" t="n">
        <v>4.19</v>
      </c>
      <c r="G1540" s="922" t="n">
        <v>4.19</v>
      </c>
    </row>
    <row r="1541" customFormat="false" ht="15" hidden="false" customHeight="false" outlineLevel="0" collapsed="false">
      <c r="A1541" s="398" t="n">
        <v>37601</v>
      </c>
      <c r="B1541" s="399" t="s">
        <v>2848</v>
      </c>
      <c r="C1541" s="919" t="s">
        <v>1324</v>
      </c>
      <c r="D1541" s="920" t="n">
        <f aca="false">F1541</f>
        <v>4.2</v>
      </c>
      <c r="F1541" s="922" t="n">
        <v>4.2</v>
      </c>
      <c r="G1541" s="922" t="n">
        <v>4.2</v>
      </c>
    </row>
    <row r="1542" customFormat="false" ht="15" hidden="false" customHeight="false" outlineLevel="0" collapsed="false">
      <c r="A1542" s="398" t="n">
        <v>1634</v>
      </c>
      <c r="B1542" s="399" t="s">
        <v>2849</v>
      </c>
      <c r="C1542" s="919" t="s">
        <v>1324</v>
      </c>
      <c r="D1542" s="920" t="n">
        <f aca="false">F1542</f>
        <v>4.33</v>
      </c>
      <c r="F1542" s="922" t="n">
        <v>4.33</v>
      </c>
      <c r="G1542" s="922" t="n">
        <v>4.33</v>
      </c>
    </row>
    <row r="1543" customFormat="false" ht="15" hidden="false" customHeight="false" outlineLevel="0" collapsed="false">
      <c r="A1543" s="398" t="n">
        <v>5086</v>
      </c>
      <c r="B1543" s="399" t="s">
        <v>2850</v>
      </c>
      <c r="C1543" s="919" t="s">
        <v>1296</v>
      </c>
      <c r="D1543" s="920" t="n">
        <f aca="false">F1543</f>
        <v>26.59</v>
      </c>
      <c r="F1543" s="922" t="n">
        <v>26.59</v>
      </c>
      <c r="G1543" s="922" t="n">
        <v>26.59</v>
      </c>
    </row>
    <row r="1544" customFormat="false" ht="30" hidden="false" customHeight="false" outlineLevel="0" collapsed="false">
      <c r="A1544" s="398" t="n">
        <v>11280</v>
      </c>
      <c r="B1544" s="399" t="s">
        <v>2851</v>
      </c>
      <c r="C1544" s="919" t="s">
        <v>1298</v>
      </c>
      <c r="D1544" s="920" t="n">
        <f aca="false">F1544</f>
        <v>12776.49</v>
      </c>
      <c r="F1544" s="922" t="n">
        <v>12776.49</v>
      </c>
      <c r="G1544" s="922" t="n">
        <v>12776.49</v>
      </c>
    </row>
    <row r="1545" customFormat="false" ht="30" hidden="false" customHeight="false" outlineLevel="0" collapsed="false">
      <c r="A1545" s="398" t="n">
        <v>40519</v>
      </c>
      <c r="B1545" s="399" t="s">
        <v>2852</v>
      </c>
      <c r="C1545" s="919" t="s">
        <v>1298</v>
      </c>
      <c r="D1545" s="920" t="n">
        <f aca="false">F1545</f>
        <v>105325.03</v>
      </c>
      <c r="F1545" s="922" t="n">
        <v>105325.03</v>
      </c>
      <c r="G1545" s="922" t="n">
        <v>105325.03</v>
      </c>
    </row>
    <row r="1546" customFormat="false" ht="15" hidden="false" customHeight="false" outlineLevel="0" collapsed="false">
      <c r="A1546" s="398" t="n">
        <v>39869</v>
      </c>
      <c r="B1546" s="399" t="s">
        <v>2853</v>
      </c>
      <c r="C1546" s="919" t="s">
        <v>1298</v>
      </c>
      <c r="D1546" s="920" t="n">
        <f aca="false">F1546</f>
        <v>7.85</v>
      </c>
      <c r="F1546" s="922" t="n">
        <v>7.85</v>
      </c>
      <c r="G1546" s="922" t="n">
        <v>7.85</v>
      </c>
    </row>
    <row r="1547" customFormat="false" ht="15" hidden="false" customHeight="false" outlineLevel="0" collapsed="false">
      <c r="A1547" s="398" t="n">
        <v>39870</v>
      </c>
      <c r="B1547" s="399" t="s">
        <v>2854</v>
      </c>
      <c r="C1547" s="919" t="s">
        <v>1298</v>
      </c>
      <c r="D1547" s="920" t="n">
        <f aca="false">F1547</f>
        <v>12</v>
      </c>
      <c r="F1547" s="922" t="n">
        <v>12</v>
      </c>
      <c r="G1547" s="922" t="n">
        <v>12</v>
      </c>
    </row>
    <row r="1548" customFormat="false" ht="15" hidden="false" customHeight="false" outlineLevel="0" collapsed="false">
      <c r="A1548" s="398" t="n">
        <v>39871</v>
      </c>
      <c r="B1548" s="399" t="s">
        <v>2855</v>
      </c>
      <c r="C1548" s="919" t="s">
        <v>1298</v>
      </c>
      <c r="D1548" s="920" t="n">
        <f aca="false">F1548</f>
        <v>13.45</v>
      </c>
      <c r="F1548" s="922" t="n">
        <v>13.45</v>
      </c>
      <c r="G1548" s="922" t="n">
        <v>13.45</v>
      </c>
    </row>
    <row r="1549" customFormat="false" ht="15" hidden="false" customHeight="false" outlineLevel="0" collapsed="false">
      <c r="A1549" s="398" t="n">
        <v>12722</v>
      </c>
      <c r="B1549" s="399" t="s">
        <v>2856</v>
      </c>
      <c r="C1549" s="919" t="s">
        <v>1298</v>
      </c>
      <c r="D1549" s="920" t="n">
        <f aca="false">F1549</f>
        <v>450.24</v>
      </c>
      <c r="F1549" s="922" t="n">
        <v>450.24</v>
      </c>
      <c r="G1549" s="922" t="n">
        <v>450.24</v>
      </c>
    </row>
    <row r="1550" customFormat="false" ht="15" hidden="false" customHeight="false" outlineLevel="0" collapsed="false">
      <c r="A1550" s="398" t="n">
        <v>12714</v>
      </c>
      <c r="B1550" s="399" t="s">
        <v>2857</v>
      </c>
      <c r="C1550" s="919" t="s">
        <v>1298</v>
      </c>
      <c r="D1550" s="920" t="n">
        <f aca="false">F1550</f>
        <v>2.94</v>
      </c>
      <c r="F1550" s="922" t="n">
        <v>2.94</v>
      </c>
      <c r="G1550" s="922" t="n">
        <v>2.94</v>
      </c>
    </row>
    <row r="1551" customFormat="false" ht="15" hidden="false" customHeight="false" outlineLevel="0" collapsed="false">
      <c r="A1551" s="398" t="n">
        <v>12715</v>
      </c>
      <c r="B1551" s="399" t="s">
        <v>2858</v>
      </c>
      <c r="C1551" s="919" t="s">
        <v>1298</v>
      </c>
      <c r="D1551" s="920" t="n">
        <f aca="false">F1551</f>
        <v>6.63</v>
      </c>
      <c r="F1551" s="922" t="n">
        <v>6.63</v>
      </c>
      <c r="G1551" s="922" t="n">
        <v>6.63</v>
      </c>
    </row>
    <row r="1552" customFormat="false" ht="15" hidden="false" customHeight="false" outlineLevel="0" collapsed="false">
      <c r="A1552" s="398" t="n">
        <v>12716</v>
      </c>
      <c r="B1552" s="399" t="s">
        <v>2859</v>
      </c>
      <c r="C1552" s="919" t="s">
        <v>1298</v>
      </c>
      <c r="D1552" s="920" t="n">
        <f aca="false">F1552</f>
        <v>11.39</v>
      </c>
      <c r="F1552" s="922" t="n">
        <v>11.39</v>
      </c>
      <c r="G1552" s="922" t="n">
        <v>11.39</v>
      </c>
    </row>
    <row r="1553" customFormat="false" ht="15" hidden="false" customHeight="false" outlineLevel="0" collapsed="false">
      <c r="A1553" s="398" t="n">
        <v>12717</v>
      </c>
      <c r="B1553" s="399" t="s">
        <v>2860</v>
      </c>
      <c r="C1553" s="919" t="s">
        <v>1298</v>
      </c>
      <c r="D1553" s="920" t="n">
        <f aca="false">F1553</f>
        <v>22.4</v>
      </c>
      <c r="F1553" s="922" t="n">
        <v>22.4</v>
      </c>
      <c r="G1553" s="922" t="n">
        <v>22.4</v>
      </c>
    </row>
    <row r="1554" customFormat="false" ht="15" hidden="false" customHeight="false" outlineLevel="0" collapsed="false">
      <c r="A1554" s="398" t="n">
        <v>12718</v>
      </c>
      <c r="B1554" s="399" t="s">
        <v>2861</v>
      </c>
      <c r="C1554" s="919" t="s">
        <v>1298</v>
      </c>
      <c r="D1554" s="920" t="n">
        <f aca="false">F1554</f>
        <v>34.37</v>
      </c>
      <c r="F1554" s="922" t="n">
        <v>34.37</v>
      </c>
      <c r="G1554" s="922" t="n">
        <v>34.37</v>
      </c>
    </row>
    <row r="1555" customFormat="false" ht="15" hidden="false" customHeight="false" outlineLevel="0" collapsed="false">
      <c r="A1555" s="398" t="n">
        <v>12719</v>
      </c>
      <c r="B1555" s="399" t="s">
        <v>2862</v>
      </c>
      <c r="C1555" s="919" t="s">
        <v>1298</v>
      </c>
      <c r="D1555" s="920" t="n">
        <f aca="false">F1555</f>
        <v>54.57</v>
      </c>
      <c r="F1555" s="922" t="n">
        <v>54.57</v>
      </c>
      <c r="G1555" s="922" t="n">
        <v>54.57</v>
      </c>
    </row>
    <row r="1556" customFormat="false" ht="15" hidden="false" customHeight="false" outlineLevel="0" collapsed="false">
      <c r="A1556" s="398" t="n">
        <v>12720</v>
      </c>
      <c r="B1556" s="399" t="s">
        <v>2863</v>
      </c>
      <c r="C1556" s="919" t="s">
        <v>1298</v>
      </c>
      <c r="D1556" s="920" t="n">
        <f aca="false">F1556</f>
        <v>190.01</v>
      </c>
      <c r="F1556" s="922" t="n">
        <v>190.01</v>
      </c>
      <c r="G1556" s="922" t="n">
        <v>190.01</v>
      </c>
    </row>
    <row r="1557" customFormat="false" ht="15" hidden="false" customHeight="false" outlineLevel="0" collapsed="false">
      <c r="A1557" s="398" t="n">
        <v>12721</v>
      </c>
      <c r="B1557" s="399" t="s">
        <v>2864</v>
      </c>
      <c r="C1557" s="919" t="s">
        <v>1298</v>
      </c>
      <c r="D1557" s="920" t="n">
        <f aca="false">F1557</f>
        <v>182.21</v>
      </c>
      <c r="F1557" s="922" t="n">
        <v>182.21</v>
      </c>
      <c r="G1557" s="922" t="n">
        <v>182.21</v>
      </c>
    </row>
    <row r="1558" customFormat="false" ht="15" hidden="false" customHeight="false" outlineLevel="0" collapsed="false">
      <c r="A1558" s="398" t="n">
        <v>3468</v>
      </c>
      <c r="B1558" s="399" t="s">
        <v>2865</v>
      </c>
      <c r="C1558" s="919" t="s">
        <v>1298</v>
      </c>
      <c r="D1558" s="920" t="n">
        <f aca="false">F1558</f>
        <v>19.51</v>
      </c>
      <c r="F1558" s="922" t="n">
        <v>19.51</v>
      </c>
      <c r="G1558" s="922" t="n">
        <v>19.51</v>
      </c>
    </row>
    <row r="1559" customFormat="false" ht="15" hidden="false" customHeight="false" outlineLevel="0" collapsed="false">
      <c r="A1559" s="398" t="n">
        <v>3465</v>
      </c>
      <c r="B1559" s="399" t="s">
        <v>2866</v>
      </c>
      <c r="C1559" s="919" t="s">
        <v>1298</v>
      </c>
      <c r="D1559" s="920" t="n">
        <f aca="false">F1559</f>
        <v>19.51</v>
      </c>
      <c r="F1559" s="922" t="n">
        <v>19.51</v>
      </c>
      <c r="G1559" s="922" t="n">
        <v>19.51</v>
      </c>
    </row>
    <row r="1560" customFormat="false" ht="15" hidden="false" customHeight="false" outlineLevel="0" collapsed="false">
      <c r="A1560" s="398" t="n">
        <v>12403</v>
      </c>
      <c r="B1560" s="399" t="s">
        <v>2867</v>
      </c>
      <c r="C1560" s="919" t="s">
        <v>1298</v>
      </c>
      <c r="D1560" s="920" t="n">
        <f aca="false">F1560</f>
        <v>13.9</v>
      </c>
      <c r="F1560" s="922" t="n">
        <v>13.9</v>
      </c>
      <c r="G1560" s="922" t="n">
        <v>13.9</v>
      </c>
    </row>
    <row r="1561" customFormat="false" ht="15" hidden="false" customHeight="false" outlineLevel="0" collapsed="false">
      <c r="A1561" s="398" t="n">
        <v>3463</v>
      </c>
      <c r="B1561" s="399" t="s">
        <v>2868</v>
      </c>
      <c r="C1561" s="919" t="s">
        <v>1298</v>
      </c>
      <c r="D1561" s="920" t="n">
        <f aca="false">F1561</f>
        <v>8.12</v>
      </c>
      <c r="F1561" s="922" t="n">
        <v>8.12</v>
      </c>
      <c r="G1561" s="922" t="n">
        <v>8.12</v>
      </c>
    </row>
    <row r="1562" customFormat="false" ht="15" hidden="false" customHeight="false" outlineLevel="0" collapsed="false">
      <c r="A1562" s="398" t="n">
        <v>3464</v>
      </c>
      <c r="B1562" s="399" t="s">
        <v>2869</v>
      </c>
      <c r="C1562" s="919" t="s">
        <v>1298</v>
      </c>
      <c r="D1562" s="920" t="n">
        <f aca="false">F1562</f>
        <v>8.12</v>
      </c>
      <c r="F1562" s="922" t="n">
        <v>8.12</v>
      </c>
      <c r="G1562" s="922" t="n">
        <v>8.12</v>
      </c>
    </row>
    <row r="1563" customFormat="false" ht="15" hidden="false" customHeight="false" outlineLevel="0" collapsed="false">
      <c r="A1563" s="398" t="n">
        <v>3466</v>
      </c>
      <c r="B1563" s="399" t="s">
        <v>2870</v>
      </c>
      <c r="C1563" s="919" t="s">
        <v>1298</v>
      </c>
      <c r="D1563" s="920" t="n">
        <f aca="false">F1563</f>
        <v>49.54</v>
      </c>
      <c r="F1563" s="922" t="n">
        <v>49.54</v>
      </c>
      <c r="G1563" s="922" t="n">
        <v>49.54</v>
      </c>
    </row>
    <row r="1564" customFormat="false" ht="15" hidden="false" customHeight="false" outlineLevel="0" collapsed="false">
      <c r="A1564" s="398" t="n">
        <v>3467</v>
      </c>
      <c r="B1564" s="399" t="s">
        <v>2871</v>
      </c>
      <c r="C1564" s="919" t="s">
        <v>1298</v>
      </c>
      <c r="D1564" s="920" t="n">
        <f aca="false">F1564</f>
        <v>27.98</v>
      </c>
      <c r="F1564" s="922" t="n">
        <v>27.98</v>
      </c>
      <c r="G1564" s="922" t="n">
        <v>27.98</v>
      </c>
    </row>
    <row r="1565" customFormat="false" ht="15" hidden="false" customHeight="false" outlineLevel="0" collapsed="false">
      <c r="A1565" s="398" t="n">
        <v>3462</v>
      </c>
      <c r="B1565" s="399" t="s">
        <v>2872</v>
      </c>
      <c r="C1565" s="919" t="s">
        <v>1298</v>
      </c>
      <c r="D1565" s="920" t="n">
        <f aca="false">F1565</f>
        <v>5.36</v>
      </c>
      <c r="F1565" s="922" t="n">
        <v>5.36</v>
      </c>
      <c r="G1565" s="922" t="n">
        <v>5.36</v>
      </c>
    </row>
    <row r="1566" customFormat="false" ht="15" hidden="false" customHeight="false" outlineLevel="0" collapsed="false">
      <c r="A1566" s="398" t="n">
        <v>3446</v>
      </c>
      <c r="B1566" s="399" t="s">
        <v>2873</v>
      </c>
      <c r="C1566" s="919" t="s">
        <v>1298</v>
      </c>
      <c r="D1566" s="920" t="n">
        <f aca="false">F1566</f>
        <v>16.49</v>
      </c>
      <c r="F1566" s="922" t="n">
        <v>16.49</v>
      </c>
      <c r="G1566" s="922" t="n">
        <v>16.49</v>
      </c>
    </row>
    <row r="1567" customFormat="false" ht="15" hidden="false" customHeight="false" outlineLevel="0" collapsed="false">
      <c r="A1567" s="398" t="n">
        <v>3445</v>
      </c>
      <c r="B1567" s="399" t="s">
        <v>2874</v>
      </c>
      <c r="C1567" s="919" t="s">
        <v>1298</v>
      </c>
      <c r="D1567" s="920" t="n">
        <f aca="false">F1567</f>
        <v>13.46</v>
      </c>
      <c r="F1567" s="922" t="n">
        <v>13.46</v>
      </c>
      <c r="G1567" s="922" t="n">
        <v>13.46</v>
      </c>
    </row>
    <row r="1568" customFormat="false" ht="15" hidden="false" customHeight="false" outlineLevel="0" collapsed="false">
      <c r="A1568" s="398" t="n">
        <v>3441</v>
      </c>
      <c r="B1568" s="399" t="s">
        <v>2875</v>
      </c>
      <c r="C1568" s="919" t="s">
        <v>1298</v>
      </c>
      <c r="D1568" s="920" t="n">
        <f aca="false">F1568</f>
        <v>3.8</v>
      </c>
      <c r="F1568" s="922" t="n">
        <v>3.8</v>
      </c>
      <c r="G1568" s="922" t="n">
        <v>3.8</v>
      </c>
    </row>
    <row r="1569" customFormat="false" ht="15" hidden="false" customHeight="false" outlineLevel="0" collapsed="false">
      <c r="A1569" s="398" t="n">
        <v>3444</v>
      </c>
      <c r="B1569" s="399" t="s">
        <v>2876</v>
      </c>
      <c r="C1569" s="919" t="s">
        <v>1298</v>
      </c>
      <c r="D1569" s="920" t="n">
        <f aca="false">F1569</f>
        <v>8.29</v>
      </c>
      <c r="F1569" s="922" t="n">
        <v>8.29</v>
      </c>
      <c r="G1569" s="922" t="n">
        <v>8.29</v>
      </c>
    </row>
    <row r="1570" customFormat="false" ht="15" hidden="false" customHeight="false" outlineLevel="0" collapsed="false">
      <c r="A1570" s="398" t="n">
        <v>12402</v>
      </c>
      <c r="B1570" s="399" t="s">
        <v>2877</v>
      </c>
      <c r="C1570" s="919" t="s">
        <v>1298</v>
      </c>
      <c r="D1570" s="920" t="n">
        <f aca="false">F1570</f>
        <v>46.37</v>
      </c>
      <c r="F1570" s="922" t="n">
        <v>46.37</v>
      </c>
      <c r="G1570" s="922" t="n">
        <v>46.37</v>
      </c>
    </row>
    <row r="1571" customFormat="false" ht="15" hidden="false" customHeight="false" outlineLevel="0" collapsed="false">
      <c r="A1571" s="398" t="n">
        <v>3447</v>
      </c>
      <c r="B1571" s="399" t="s">
        <v>2878</v>
      </c>
      <c r="C1571" s="919" t="s">
        <v>1298</v>
      </c>
      <c r="D1571" s="920" t="n">
        <f aca="false">F1571</f>
        <v>23.99</v>
      </c>
      <c r="F1571" s="922" t="n">
        <v>23.99</v>
      </c>
      <c r="G1571" s="922" t="n">
        <v>23.99</v>
      </c>
    </row>
    <row r="1572" customFormat="false" ht="15" hidden="false" customHeight="false" outlineLevel="0" collapsed="false">
      <c r="A1572" s="398" t="n">
        <v>3442</v>
      </c>
      <c r="B1572" s="399" t="s">
        <v>2879</v>
      </c>
      <c r="C1572" s="919" t="s">
        <v>1298</v>
      </c>
      <c r="D1572" s="920" t="n">
        <f aca="false">F1572</f>
        <v>5.68</v>
      </c>
      <c r="F1572" s="922" t="n">
        <v>5.68</v>
      </c>
      <c r="G1572" s="922" t="n">
        <v>5.68</v>
      </c>
    </row>
    <row r="1573" customFormat="false" ht="15" hidden="false" customHeight="false" outlineLevel="0" collapsed="false">
      <c r="A1573" s="398" t="n">
        <v>3448</v>
      </c>
      <c r="B1573" s="399" t="s">
        <v>2880</v>
      </c>
      <c r="C1573" s="919" t="s">
        <v>1298</v>
      </c>
      <c r="D1573" s="920" t="n">
        <f aca="false">F1573</f>
        <v>67.79</v>
      </c>
      <c r="F1573" s="922" t="n">
        <v>67.79</v>
      </c>
      <c r="G1573" s="922" t="n">
        <v>67.79</v>
      </c>
    </row>
    <row r="1574" customFormat="false" ht="15" hidden="false" customHeight="false" outlineLevel="0" collapsed="false">
      <c r="A1574" s="398" t="n">
        <v>3449</v>
      </c>
      <c r="B1574" s="399" t="s">
        <v>2881</v>
      </c>
      <c r="C1574" s="919" t="s">
        <v>1298</v>
      </c>
      <c r="D1574" s="920" t="n">
        <f aca="false">F1574</f>
        <v>118.79</v>
      </c>
      <c r="F1574" s="922" t="n">
        <v>118.79</v>
      </c>
      <c r="G1574" s="922" t="n">
        <v>118.79</v>
      </c>
    </row>
    <row r="1575" customFormat="false" ht="15" hidden="false" customHeight="false" outlineLevel="0" collapsed="false">
      <c r="A1575" s="398" t="n">
        <v>37438</v>
      </c>
      <c r="B1575" s="399" t="s">
        <v>2882</v>
      </c>
      <c r="C1575" s="919" t="s">
        <v>1298</v>
      </c>
      <c r="D1575" s="920" t="n">
        <f aca="false">F1575</f>
        <v>151.84</v>
      </c>
      <c r="F1575" s="922" t="n">
        <v>151.84</v>
      </c>
      <c r="G1575" s="922" t="n">
        <v>151.84</v>
      </c>
    </row>
    <row r="1576" customFormat="false" ht="15" hidden="false" customHeight="false" outlineLevel="0" collapsed="false">
      <c r="A1576" s="398" t="n">
        <v>37439</v>
      </c>
      <c r="B1576" s="399" t="s">
        <v>2883</v>
      </c>
      <c r="C1576" s="919" t="s">
        <v>1298</v>
      </c>
      <c r="D1576" s="920" t="n">
        <f aca="false">F1576</f>
        <v>992.75</v>
      </c>
      <c r="F1576" s="922" t="n">
        <v>992.75</v>
      </c>
      <c r="G1576" s="922" t="n">
        <v>992.75</v>
      </c>
    </row>
    <row r="1577" customFormat="false" ht="15" hidden="false" customHeight="false" outlineLevel="0" collapsed="false">
      <c r="A1577" s="398" t="n">
        <v>37435</v>
      </c>
      <c r="B1577" s="399" t="s">
        <v>2884</v>
      </c>
      <c r="C1577" s="919" t="s">
        <v>1298</v>
      </c>
      <c r="D1577" s="920" t="n">
        <f aca="false">F1577</f>
        <v>17.84</v>
      </c>
      <c r="F1577" s="922" t="n">
        <v>17.84</v>
      </c>
      <c r="G1577" s="922" t="n">
        <v>17.84</v>
      </c>
    </row>
    <row r="1578" customFormat="false" ht="15" hidden="false" customHeight="false" outlineLevel="0" collapsed="false">
      <c r="A1578" s="398" t="n">
        <v>37436</v>
      </c>
      <c r="B1578" s="399" t="s">
        <v>2885</v>
      </c>
      <c r="C1578" s="919" t="s">
        <v>1298</v>
      </c>
      <c r="D1578" s="920" t="n">
        <f aca="false">F1578</f>
        <v>21.06</v>
      </c>
      <c r="F1578" s="922" t="n">
        <v>21.06</v>
      </c>
      <c r="G1578" s="922" t="n">
        <v>21.06</v>
      </c>
    </row>
    <row r="1579" customFormat="false" ht="15" hidden="false" customHeight="false" outlineLevel="0" collapsed="false">
      <c r="A1579" s="398" t="n">
        <v>37437</v>
      </c>
      <c r="B1579" s="399" t="s">
        <v>2886</v>
      </c>
      <c r="C1579" s="919" t="s">
        <v>1298</v>
      </c>
      <c r="D1579" s="920" t="n">
        <f aca="false">F1579</f>
        <v>30.46</v>
      </c>
      <c r="F1579" s="922" t="n">
        <v>30.46</v>
      </c>
      <c r="G1579" s="922" t="n">
        <v>30.46</v>
      </c>
    </row>
    <row r="1580" customFormat="false" ht="15" hidden="false" customHeight="false" outlineLevel="0" collapsed="false">
      <c r="A1580" s="398" t="n">
        <v>3473</v>
      </c>
      <c r="B1580" s="399" t="s">
        <v>2887</v>
      </c>
      <c r="C1580" s="919" t="s">
        <v>1298</v>
      </c>
      <c r="D1580" s="920" t="n">
        <f aca="false">F1580</f>
        <v>18.65</v>
      </c>
      <c r="F1580" s="922" t="n">
        <v>18.65</v>
      </c>
      <c r="G1580" s="922" t="n">
        <v>18.65</v>
      </c>
    </row>
    <row r="1581" customFormat="false" ht="15" hidden="false" customHeight="false" outlineLevel="0" collapsed="false">
      <c r="A1581" s="398" t="n">
        <v>3474</v>
      </c>
      <c r="B1581" s="399" t="s">
        <v>2888</v>
      </c>
      <c r="C1581" s="919" t="s">
        <v>1298</v>
      </c>
      <c r="D1581" s="920" t="n">
        <f aca="false">F1581</f>
        <v>15.37</v>
      </c>
      <c r="F1581" s="922" t="n">
        <v>15.37</v>
      </c>
      <c r="G1581" s="922" t="n">
        <v>15.37</v>
      </c>
    </row>
    <row r="1582" customFormat="false" ht="15" hidden="false" customHeight="false" outlineLevel="0" collapsed="false">
      <c r="A1582" s="398" t="n">
        <v>3450</v>
      </c>
      <c r="B1582" s="399" t="s">
        <v>2889</v>
      </c>
      <c r="C1582" s="919" t="s">
        <v>1298</v>
      </c>
      <c r="D1582" s="920" t="n">
        <f aca="false">F1582</f>
        <v>4.45</v>
      </c>
      <c r="F1582" s="922" t="n">
        <v>4.45</v>
      </c>
      <c r="G1582" s="922" t="n">
        <v>4.45</v>
      </c>
    </row>
    <row r="1583" customFormat="false" ht="15" hidden="false" customHeight="false" outlineLevel="0" collapsed="false">
      <c r="A1583" s="398" t="n">
        <v>3443</v>
      </c>
      <c r="B1583" s="399" t="s">
        <v>2890</v>
      </c>
      <c r="C1583" s="919" t="s">
        <v>1298</v>
      </c>
      <c r="D1583" s="920" t="n">
        <f aca="false">F1583</f>
        <v>9.56</v>
      </c>
      <c r="F1583" s="922" t="n">
        <v>9.56</v>
      </c>
      <c r="G1583" s="922" t="n">
        <v>9.56</v>
      </c>
    </row>
    <row r="1584" customFormat="false" ht="15" hidden="false" customHeight="false" outlineLevel="0" collapsed="false">
      <c r="A1584" s="398" t="n">
        <v>3453</v>
      </c>
      <c r="B1584" s="399" t="s">
        <v>2891</v>
      </c>
      <c r="C1584" s="919" t="s">
        <v>1298</v>
      </c>
      <c r="D1584" s="920" t="n">
        <f aca="false">F1584</f>
        <v>54.44</v>
      </c>
      <c r="F1584" s="922" t="n">
        <v>54.44</v>
      </c>
      <c r="G1584" s="922" t="n">
        <v>54.44</v>
      </c>
    </row>
    <row r="1585" customFormat="false" ht="15" hidden="false" customHeight="false" outlineLevel="0" collapsed="false">
      <c r="A1585" s="398" t="n">
        <v>3452</v>
      </c>
      <c r="B1585" s="399" t="s">
        <v>2892</v>
      </c>
      <c r="C1585" s="919" t="s">
        <v>1298</v>
      </c>
      <c r="D1585" s="920" t="n">
        <f aca="false">F1585</f>
        <v>26.87</v>
      </c>
      <c r="F1585" s="922" t="n">
        <v>26.87</v>
      </c>
      <c r="G1585" s="922" t="n">
        <v>26.87</v>
      </c>
    </row>
    <row r="1586" customFormat="false" ht="15" hidden="false" customHeight="false" outlineLevel="0" collapsed="false">
      <c r="A1586" s="398" t="n">
        <v>3451</v>
      </c>
      <c r="B1586" s="399" t="s">
        <v>2893</v>
      </c>
      <c r="C1586" s="919" t="s">
        <v>1298</v>
      </c>
      <c r="D1586" s="920" t="n">
        <f aca="false">F1586</f>
        <v>5.33</v>
      </c>
      <c r="F1586" s="922" t="n">
        <v>5.33</v>
      </c>
      <c r="G1586" s="922" t="n">
        <v>5.33</v>
      </c>
    </row>
    <row r="1587" customFormat="false" ht="15" hidden="false" customHeight="false" outlineLevel="0" collapsed="false">
      <c r="A1587" s="398" t="n">
        <v>3454</v>
      </c>
      <c r="B1587" s="399" t="s">
        <v>2894</v>
      </c>
      <c r="C1587" s="919" t="s">
        <v>1298</v>
      </c>
      <c r="D1587" s="920" t="n">
        <f aca="false">F1587</f>
        <v>82.8</v>
      </c>
      <c r="F1587" s="922" t="n">
        <v>82.8</v>
      </c>
      <c r="G1587" s="922" t="n">
        <v>82.8</v>
      </c>
    </row>
    <row r="1588" customFormat="false" ht="15" hidden="false" customHeight="false" outlineLevel="0" collapsed="false">
      <c r="A1588" s="398" t="n">
        <v>3458</v>
      </c>
      <c r="B1588" s="399" t="s">
        <v>2895</v>
      </c>
      <c r="C1588" s="919" t="s">
        <v>1298</v>
      </c>
      <c r="D1588" s="920" t="n">
        <f aca="false">F1588</f>
        <v>14.95</v>
      </c>
      <c r="F1588" s="922" t="n">
        <v>14.95</v>
      </c>
      <c r="G1588" s="922" t="n">
        <v>14.95</v>
      </c>
    </row>
    <row r="1589" customFormat="false" ht="15" hidden="false" customHeight="false" outlineLevel="0" collapsed="false">
      <c r="A1589" s="398" t="n">
        <v>3457</v>
      </c>
      <c r="B1589" s="399" t="s">
        <v>2896</v>
      </c>
      <c r="C1589" s="919" t="s">
        <v>1298</v>
      </c>
      <c r="D1589" s="920" t="n">
        <f aca="false">F1589</f>
        <v>11.22</v>
      </c>
      <c r="F1589" s="922" t="n">
        <v>11.22</v>
      </c>
      <c r="G1589" s="922" t="n">
        <v>11.22</v>
      </c>
    </row>
    <row r="1590" customFormat="false" ht="15" hidden="false" customHeight="false" outlineLevel="0" collapsed="false">
      <c r="A1590" s="398" t="n">
        <v>3455</v>
      </c>
      <c r="B1590" s="399" t="s">
        <v>2897</v>
      </c>
      <c r="C1590" s="919" t="s">
        <v>1298</v>
      </c>
      <c r="D1590" s="920" t="n">
        <f aca="false">F1590</f>
        <v>3.18</v>
      </c>
      <c r="F1590" s="922" t="n">
        <v>3.18</v>
      </c>
      <c r="G1590" s="922" t="n">
        <v>3.18</v>
      </c>
    </row>
    <row r="1591" customFormat="false" ht="15" hidden="false" customHeight="false" outlineLevel="0" collapsed="false">
      <c r="A1591" s="398" t="n">
        <v>3472</v>
      </c>
      <c r="B1591" s="399" t="s">
        <v>2898</v>
      </c>
      <c r="C1591" s="919" t="s">
        <v>1298</v>
      </c>
      <c r="D1591" s="920" t="n">
        <f aca="false">F1591</f>
        <v>7.16</v>
      </c>
      <c r="F1591" s="922" t="n">
        <v>7.16</v>
      </c>
      <c r="G1591" s="922" t="n">
        <v>7.16</v>
      </c>
    </row>
    <row r="1592" customFormat="false" ht="15" hidden="false" customHeight="false" outlineLevel="0" collapsed="false">
      <c r="A1592" s="398" t="n">
        <v>3470</v>
      </c>
      <c r="B1592" s="399" t="s">
        <v>2899</v>
      </c>
      <c r="C1592" s="919" t="s">
        <v>1298</v>
      </c>
      <c r="D1592" s="920" t="n">
        <f aca="false">F1592</f>
        <v>41.74</v>
      </c>
      <c r="F1592" s="922" t="n">
        <v>41.74</v>
      </c>
      <c r="G1592" s="922" t="n">
        <v>41.74</v>
      </c>
    </row>
    <row r="1593" customFormat="false" ht="15" hidden="false" customHeight="false" outlineLevel="0" collapsed="false">
      <c r="A1593" s="398" t="n">
        <v>3471</v>
      </c>
      <c r="B1593" s="399" t="s">
        <v>2900</v>
      </c>
      <c r="C1593" s="919" t="s">
        <v>1298</v>
      </c>
      <c r="D1593" s="920" t="n">
        <f aca="false">F1593</f>
        <v>22.94</v>
      </c>
      <c r="F1593" s="922" t="n">
        <v>22.94</v>
      </c>
      <c r="G1593" s="922" t="n">
        <v>22.94</v>
      </c>
    </row>
    <row r="1594" customFormat="false" ht="15" hidden="false" customHeight="false" outlineLevel="0" collapsed="false">
      <c r="A1594" s="398" t="n">
        <v>3456</v>
      </c>
      <c r="B1594" s="399" t="s">
        <v>2901</v>
      </c>
      <c r="C1594" s="919" t="s">
        <v>1298</v>
      </c>
      <c r="D1594" s="920" t="n">
        <f aca="false">F1594</f>
        <v>4.77</v>
      </c>
      <c r="F1594" s="922" t="n">
        <v>4.77</v>
      </c>
      <c r="G1594" s="922" t="n">
        <v>4.77</v>
      </c>
    </row>
    <row r="1595" customFormat="false" ht="15" hidden="false" customHeight="false" outlineLevel="0" collapsed="false">
      <c r="A1595" s="398" t="n">
        <v>3459</v>
      </c>
      <c r="B1595" s="399" t="s">
        <v>2902</v>
      </c>
      <c r="C1595" s="919" t="s">
        <v>1298</v>
      </c>
      <c r="D1595" s="920" t="n">
        <f aca="false">F1595</f>
        <v>58.88</v>
      </c>
      <c r="F1595" s="920" t="n">
        <v>58.88</v>
      </c>
      <c r="G1595" s="920" t="n">
        <v>58.88</v>
      </c>
    </row>
    <row r="1596" customFormat="false" ht="15" hidden="false" customHeight="false" outlineLevel="0" collapsed="false">
      <c r="A1596" s="398" t="n">
        <v>3469</v>
      </c>
      <c r="B1596" s="399" t="s">
        <v>2903</v>
      </c>
      <c r="C1596" s="919" t="s">
        <v>1298</v>
      </c>
      <c r="D1596" s="920" t="n">
        <f aca="false">F1596</f>
        <v>111.98</v>
      </c>
      <c r="F1596" s="922" t="n">
        <v>111.98</v>
      </c>
      <c r="G1596" s="922" t="n">
        <v>111.98</v>
      </c>
    </row>
    <row r="1597" customFormat="false" ht="15" hidden="false" customHeight="false" outlineLevel="0" collapsed="false">
      <c r="A1597" s="398" t="n">
        <v>3460</v>
      </c>
      <c r="B1597" s="399" t="s">
        <v>2904</v>
      </c>
      <c r="C1597" s="919" t="s">
        <v>1298</v>
      </c>
      <c r="D1597" s="920" t="n">
        <f aca="false">F1597</f>
        <v>163.39</v>
      </c>
      <c r="F1597" s="922" t="n">
        <v>163.39</v>
      </c>
      <c r="G1597" s="922" t="n">
        <v>163.39</v>
      </c>
    </row>
    <row r="1598" customFormat="false" ht="15" hidden="false" customHeight="false" outlineLevel="0" collapsed="false">
      <c r="A1598" s="398" t="n">
        <v>3461</v>
      </c>
      <c r="B1598" s="399" t="s">
        <v>2905</v>
      </c>
      <c r="C1598" s="919" t="s">
        <v>1298</v>
      </c>
      <c r="D1598" s="920" t="n">
        <f aca="false">F1598</f>
        <v>417.63</v>
      </c>
      <c r="F1598" s="922" t="n">
        <v>417.63</v>
      </c>
      <c r="G1598" s="922" t="n">
        <v>417.63</v>
      </c>
    </row>
    <row r="1599" customFormat="false" ht="15" hidden="false" customHeight="false" outlineLevel="0" collapsed="false">
      <c r="A1599" s="398" t="n">
        <v>37433</v>
      </c>
      <c r="B1599" s="399" t="s">
        <v>2906</v>
      </c>
      <c r="C1599" s="919" t="s">
        <v>1298</v>
      </c>
      <c r="D1599" s="920" t="n">
        <f aca="false">F1599</f>
        <v>151.84</v>
      </c>
      <c r="F1599" s="922" t="n">
        <v>151.84</v>
      </c>
      <c r="G1599" s="922" t="n">
        <v>151.84</v>
      </c>
    </row>
    <row r="1600" customFormat="false" ht="15" hidden="false" customHeight="false" outlineLevel="0" collapsed="false">
      <c r="A1600" s="398" t="n">
        <v>37430</v>
      </c>
      <c r="B1600" s="399" t="s">
        <v>2907</v>
      </c>
      <c r="C1600" s="919" t="s">
        <v>1298</v>
      </c>
      <c r="D1600" s="920" t="n">
        <f aca="false">F1600</f>
        <v>19.03</v>
      </c>
      <c r="F1600" s="922" t="n">
        <v>19.03</v>
      </c>
      <c r="G1600" s="922" t="n">
        <v>19.03</v>
      </c>
    </row>
    <row r="1601" customFormat="false" ht="15" hidden="false" customHeight="false" outlineLevel="0" collapsed="false">
      <c r="A1601" s="398" t="n">
        <v>37434</v>
      </c>
      <c r="B1601" s="399" t="s">
        <v>2908</v>
      </c>
      <c r="C1601" s="919" t="s">
        <v>1298</v>
      </c>
      <c r="D1601" s="920" t="n">
        <f aca="false">F1601</f>
        <v>1415.79</v>
      </c>
      <c r="F1601" s="922" t="n">
        <v>1415.79</v>
      </c>
      <c r="G1601" s="922" t="n">
        <v>1415.79</v>
      </c>
    </row>
    <row r="1602" customFormat="false" ht="15" hidden="false" customHeight="false" outlineLevel="0" collapsed="false">
      <c r="A1602" s="398" t="n">
        <v>37431</v>
      </c>
      <c r="B1602" s="399" t="s">
        <v>2909</v>
      </c>
      <c r="C1602" s="919" t="s">
        <v>1298</v>
      </c>
      <c r="D1602" s="920" t="n">
        <f aca="false">F1602</f>
        <v>25.81</v>
      </c>
      <c r="F1602" s="922" t="n">
        <v>25.81</v>
      </c>
      <c r="G1602" s="922" t="n">
        <v>25.81</v>
      </c>
    </row>
    <row r="1603" customFormat="false" ht="15" hidden="false" customHeight="false" outlineLevel="0" collapsed="false">
      <c r="A1603" s="398" t="n">
        <v>37432</v>
      </c>
      <c r="B1603" s="399" t="s">
        <v>2910</v>
      </c>
      <c r="C1603" s="919" t="s">
        <v>1298</v>
      </c>
      <c r="D1603" s="920" t="n">
        <f aca="false">F1603</f>
        <v>47.61</v>
      </c>
      <c r="F1603" s="922" t="n">
        <v>47.61</v>
      </c>
      <c r="G1603" s="922" t="n">
        <v>47.61</v>
      </c>
    </row>
    <row r="1604" customFormat="false" ht="30" hidden="false" customHeight="false" outlineLevel="0" collapsed="false">
      <c r="A1604" s="398" t="n">
        <v>37413</v>
      </c>
      <c r="B1604" s="399" t="s">
        <v>2911</v>
      </c>
      <c r="C1604" s="919" t="s">
        <v>1298</v>
      </c>
      <c r="D1604" s="920" t="n">
        <f aca="false">F1604</f>
        <v>2.92</v>
      </c>
      <c r="F1604" s="922" t="n">
        <v>2.92</v>
      </c>
      <c r="G1604" s="922" t="n">
        <v>2.92</v>
      </c>
    </row>
    <row r="1605" customFormat="false" ht="30" hidden="false" customHeight="false" outlineLevel="0" collapsed="false">
      <c r="A1605" s="398" t="n">
        <v>37414</v>
      </c>
      <c r="B1605" s="399" t="s">
        <v>2912</v>
      </c>
      <c r="C1605" s="919" t="s">
        <v>1298</v>
      </c>
      <c r="D1605" s="920" t="n">
        <f aca="false">F1605</f>
        <v>3.31</v>
      </c>
      <c r="F1605" s="922" t="n">
        <v>3.31</v>
      </c>
      <c r="G1605" s="922" t="n">
        <v>3.31</v>
      </c>
    </row>
    <row r="1606" customFormat="false" ht="15" hidden="false" customHeight="false" outlineLevel="0" collapsed="false">
      <c r="A1606" s="398" t="n">
        <v>37415</v>
      </c>
      <c r="B1606" s="399" t="s">
        <v>2913</v>
      </c>
      <c r="C1606" s="919" t="s">
        <v>1298</v>
      </c>
      <c r="D1606" s="920" t="n">
        <f aca="false">F1606</f>
        <v>6.02</v>
      </c>
      <c r="F1606" s="922" t="n">
        <v>6.02</v>
      </c>
      <c r="G1606" s="922" t="n">
        <v>6.02</v>
      </c>
    </row>
    <row r="1607" customFormat="false" ht="15" hidden="false" customHeight="false" outlineLevel="0" collapsed="false">
      <c r="A1607" s="398" t="n">
        <v>37416</v>
      </c>
      <c r="B1607" s="399" t="s">
        <v>2914</v>
      </c>
      <c r="C1607" s="919" t="s">
        <v>1298</v>
      </c>
      <c r="D1607" s="920" t="n">
        <f aca="false">F1607</f>
        <v>2.73</v>
      </c>
      <c r="F1607" s="922" t="n">
        <v>2.73</v>
      </c>
      <c r="G1607" s="922" t="n">
        <v>2.73</v>
      </c>
    </row>
    <row r="1608" customFormat="false" ht="15" hidden="false" customHeight="false" outlineLevel="0" collapsed="false">
      <c r="A1608" s="398" t="n">
        <v>37417</v>
      </c>
      <c r="B1608" s="399" t="s">
        <v>2915</v>
      </c>
      <c r="C1608" s="919" t="s">
        <v>1298</v>
      </c>
      <c r="D1608" s="920" t="n">
        <f aca="false">F1608</f>
        <v>3.92</v>
      </c>
      <c r="F1608" s="922" t="n">
        <v>3.92</v>
      </c>
      <c r="G1608" s="922" t="n">
        <v>3.92</v>
      </c>
    </row>
    <row r="1609" customFormat="false" ht="15" hidden="false" customHeight="false" outlineLevel="0" collapsed="false">
      <c r="A1609" s="398" t="n">
        <v>3112</v>
      </c>
      <c r="B1609" s="399" t="s">
        <v>2916</v>
      </c>
      <c r="C1609" s="919" t="s">
        <v>2809</v>
      </c>
      <c r="D1609" s="920" t="n">
        <f aca="false">F1609</f>
        <v>53.71</v>
      </c>
      <c r="F1609" s="922" t="n">
        <v>53.71</v>
      </c>
      <c r="G1609" s="922" t="n">
        <v>53.71</v>
      </c>
    </row>
    <row r="1610" customFormat="false" ht="15" hidden="false" customHeight="false" outlineLevel="0" collapsed="false">
      <c r="A1610" s="398" t="n">
        <v>3113</v>
      </c>
      <c r="B1610" s="399" t="s">
        <v>2917</v>
      </c>
      <c r="C1610" s="919" t="s">
        <v>2809</v>
      </c>
      <c r="D1610" s="920" t="n">
        <f aca="false">F1610</f>
        <v>61.89</v>
      </c>
      <c r="F1610" s="922" t="n">
        <v>61.89</v>
      </c>
      <c r="G1610" s="922" t="n">
        <v>61.89</v>
      </c>
    </row>
    <row r="1611" customFormat="false" ht="30" hidden="false" customHeight="false" outlineLevel="0" collapsed="false">
      <c r="A1611" s="398" t="n">
        <v>3114</v>
      </c>
      <c r="B1611" s="399" t="s">
        <v>2918</v>
      </c>
      <c r="C1611" s="919" t="s">
        <v>1298</v>
      </c>
      <c r="D1611" s="920" t="n">
        <f aca="false">F1611</f>
        <v>27.96</v>
      </c>
      <c r="F1611" s="922" t="n">
        <v>27.96</v>
      </c>
      <c r="G1611" s="922" t="n">
        <v>27.96</v>
      </c>
    </row>
    <row r="1612" customFormat="false" ht="15" hidden="false" customHeight="false" outlineLevel="0" collapsed="false">
      <c r="A1612" s="398" t="n">
        <v>34519</v>
      </c>
      <c r="B1612" s="399" t="s">
        <v>2919</v>
      </c>
      <c r="C1612" s="919" t="s">
        <v>1298</v>
      </c>
      <c r="D1612" s="920" t="n">
        <f aca="false">F1612</f>
        <v>71.82</v>
      </c>
      <c r="F1612" s="922" t="n">
        <v>71.82</v>
      </c>
      <c r="G1612" s="922" t="n">
        <v>71.82</v>
      </c>
    </row>
    <row r="1613" customFormat="false" ht="15" hidden="false" customHeight="false" outlineLevel="0" collapsed="false">
      <c r="A1613" s="398" t="n">
        <v>10510</v>
      </c>
      <c r="B1613" s="399" t="s">
        <v>2920</v>
      </c>
      <c r="C1613" s="919" t="s">
        <v>1298</v>
      </c>
      <c r="D1613" s="920" t="n">
        <f aca="false">F1613</f>
        <v>73.93</v>
      </c>
      <c r="F1613" s="922" t="n">
        <v>73.93</v>
      </c>
      <c r="G1613" s="922" t="n">
        <v>73.93</v>
      </c>
    </row>
    <row r="1614" customFormat="false" ht="15" hidden="false" customHeight="false" outlineLevel="0" collapsed="false">
      <c r="A1614" s="398" t="n">
        <v>1649</v>
      </c>
      <c r="B1614" s="399" t="s">
        <v>2921</v>
      </c>
      <c r="C1614" s="919" t="s">
        <v>1298</v>
      </c>
      <c r="D1614" s="920" t="n">
        <f aca="false">F1614</f>
        <v>35.25</v>
      </c>
      <c r="F1614" s="922" t="n">
        <v>35.25</v>
      </c>
      <c r="G1614" s="922" t="n">
        <v>35.25</v>
      </c>
    </row>
    <row r="1615" customFormat="false" ht="15" hidden="false" customHeight="false" outlineLevel="0" collapsed="false">
      <c r="A1615" s="398" t="n">
        <v>1653</v>
      </c>
      <c r="B1615" s="399" t="s">
        <v>2922</v>
      </c>
      <c r="C1615" s="919" t="s">
        <v>1298</v>
      </c>
      <c r="D1615" s="920" t="n">
        <f aca="false">F1615</f>
        <v>27.61</v>
      </c>
      <c r="F1615" s="922" t="n">
        <v>27.61</v>
      </c>
      <c r="G1615" s="922" t="n">
        <v>27.61</v>
      </c>
    </row>
    <row r="1616" customFormat="false" ht="15" hidden="false" customHeight="false" outlineLevel="0" collapsed="false">
      <c r="A1616" s="398" t="n">
        <v>1647</v>
      </c>
      <c r="B1616" s="399" t="s">
        <v>2923</v>
      </c>
      <c r="C1616" s="919" t="s">
        <v>1298</v>
      </c>
      <c r="D1616" s="920" t="n">
        <f aca="false">F1616</f>
        <v>9.89</v>
      </c>
      <c r="F1616" s="922" t="n">
        <v>9.89</v>
      </c>
      <c r="G1616" s="922" t="n">
        <v>9.89</v>
      </c>
    </row>
    <row r="1617" customFormat="false" ht="15" hidden="false" customHeight="false" outlineLevel="0" collapsed="false">
      <c r="A1617" s="398" t="n">
        <v>1648</v>
      </c>
      <c r="B1617" s="399" t="s">
        <v>2924</v>
      </c>
      <c r="C1617" s="919" t="s">
        <v>1298</v>
      </c>
      <c r="D1617" s="920" t="n">
        <f aca="false">F1617</f>
        <v>18.99</v>
      </c>
      <c r="F1617" s="922" t="n">
        <v>18.99</v>
      </c>
      <c r="G1617" s="922" t="n">
        <v>18.99</v>
      </c>
    </row>
    <row r="1618" customFormat="false" ht="15" hidden="false" customHeight="false" outlineLevel="0" collapsed="false">
      <c r="A1618" s="398" t="n">
        <v>1651</v>
      </c>
      <c r="B1618" s="399" t="s">
        <v>2925</v>
      </c>
      <c r="C1618" s="919" t="s">
        <v>1298</v>
      </c>
      <c r="D1618" s="920" t="n">
        <f aca="false">F1618</f>
        <v>88.09</v>
      </c>
      <c r="F1618" s="922" t="n">
        <v>88.09</v>
      </c>
      <c r="G1618" s="922" t="n">
        <v>88.09</v>
      </c>
    </row>
    <row r="1619" customFormat="false" ht="15" hidden="false" customHeight="false" outlineLevel="0" collapsed="false">
      <c r="A1619" s="398" t="n">
        <v>1650</v>
      </c>
      <c r="B1619" s="399" t="s">
        <v>2926</v>
      </c>
      <c r="C1619" s="919" t="s">
        <v>1298</v>
      </c>
      <c r="D1619" s="920" t="n">
        <f aca="false">F1619</f>
        <v>48.69</v>
      </c>
      <c r="F1619" s="922" t="n">
        <v>48.69</v>
      </c>
      <c r="G1619" s="922" t="n">
        <v>48.69</v>
      </c>
    </row>
    <row r="1620" customFormat="false" ht="15" hidden="false" customHeight="false" outlineLevel="0" collapsed="false">
      <c r="A1620" s="398" t="n">
        <v>1654</v>
      </c>
      <c r="B1620" s="399" t="s">
        <v>2927</v>
      </c>
      <c r="C1620" s="919" t="s">
        <v>1298</v>
      </c>
      <c r="D1620" s="920" t="n">
        <f aca="false">F1620</f>
        <v>13.57</v>
      </c>
      <c r="F1620" s="922" t="n">
        <v>13.57</v>
      </c>
      <c r="G1620" s="922" t="n">
        <v>13.57</v>
      </c>
    </row>
    <row r="1621" customFormat="false" ht="15" hidden="false" customHeight="false" outlineLevel="0" collapsed="false">
      <c r="A1621" s="398" t="n">
        <v>1652</v>
      </c>
      <c r="B1621" s="399" t="s">
        <v>2928</v>
      </c>
      <c r="C1621" s="919" t="s">
        <v>1298</v>
      </c>
      <c r="D1621" s="920" t="n">
        <f aca="false">F1621</f>
        <v>126.43</v>
      </c>
      <c r="F1621" s="922" t="n">
        <v>126.43</v>
      </c>
      <c r="G1621" s="922" t="n">
        <v>126.43</v>
      </c>
    </row>
    <row r="1622" customFormat="false" ht="15" hidden="false" customHeight="false" outlineLevel="0" collapsed="false">
      <c r="A1622" s="398" t="n">
        <v>1747</v>
      </c>
      <c r="B1622" s="399" t="s">
        <v>2929</v>
      </c>
      <c r="C1622" s="919" t="s">
        <v>1298</v>
      </c>
      <c r="D1622" s="920" t="n">
        <f aca="false">F1622</f>
        <v>139.37</v>
      </c>
      <c r="F1622" s="922" t="n">
        <v>139.37</v>
      </c>
      <c r="G1622" s="922" t="n">
        <v>139.37</v>
      </c>
    </row>
    <row r="1623" customFormat="false" ht="15" hidden="false" customHeight="false" outlineLevel="0" collapsed="false">
      <c r="A1623" s="398" t="n">
        <v>1744</v>
      </c>
      <c r="B1623" s="399" t="s">
        <v>2930</v>
      </c>
      <c r="C1623" s="919" t="s">
        <v>1298</v>
      </c>
      <c r="D1623" s="920" t="n">
        <f aca="false">F1623</f>
        <v>96.53</v>
      </c>
      <c r="F1623" s="922" t="n">
        <v>96.53</v>
      </c>
      <c r="G1623" s="922" t="n">
        <v>96.53</v>
      </c>
    </row>
    <row r="1624" customFormat="false" ht="15" hidden="false" customHeight="false" outlineLevel="0" collapsed="false">
      <c r="A1624" s="398" t="n">
        <v>1743</v>
      </c>
      <c r="B1624" s="399" t="s">
        <v>2931</v>
      </c>
      <c r="C1624" s="919" t="s">
        <v>1298</v>
      </c>
      <c r="D1624" s="920" t="n">
        <f aca="false">F1624</f>
        <v>126.76</v>
      </c>
      <c r="F1624" s="922" t="n">
        <v>126.76</v>
      </c>
      <c r="G1624" s="922" t="n">
        <v>126.76</v>
      </c>
    </row>
    <row r="1625" customFormat="false" ht="15" hidden="false" customHeight="false" outlineLevel="0" collapsed="false">
      <c r="A1625" s="398" t="n">
        <v>7241</v>
      </c>
      <c r="B1625" s="399" t="s">
        <v>2932</v>
      </c>
      <c r="C1625" s="919" t="s">
        <v>1307</v>
      </c>
      <c r="D1625" s="920" t="n">
        <f aca="false">F1625</f>
        <v>58.57</v>
      </c>
      <c r="F1625" s="922" t="n">
        <v>58.57</v>
      </c>
      <c r="G1625" s="922" t="n">
        <v>58.57</v>
      </c>
    </row>
    <row r="1626" customFormat="false" ht="30" hidden="false" customHeight="false" outlineLevel="0" collapsed="false">
      <c r="A1626" s="398" t="n">
        <v>39640</v>
      </c>
      <c r="B1626" s="399" t="s">
        <v>2933</v>
      </c>
      <c r="C1626" s="919" t="s">
        <v>1298</v>
      </c>
      <c r="D1626" s="920" t="n">
        <f aca="false">F1626</f>
        <v>5.66</v>
      </c>
      <c r="F1626" s="922" t="n">
        <v>5.66</v>
      </c>
      <c r="G1626" s="922" t="n">
        <v>5.66</v>
      </c>
    </row>
    <row r="1627" customFormat="false" ht="30" hidden="false" customHeight="false" outlineLevel="0" collapsed="false">
      <c r="A1627" s="398" t="n">
        <v>11013</v>
      </c>
      <c r="B1627" s="399" t="s">
        <v>2934</v>
      </c>
      <c r="C1627" s="919" t="s">
        <v>1298</v>
      </c>
      <c r="D1627" s="920" t="n">
        <f aca="false">F1627</f>
        <v>11.66</v>
      </c>
      <c r="F1627" s="922" t="n">
        <v>11.66</v>
      </c>
      <c r="G1627" s="922" t="n">
        <v>11.66</v>
      </c>
    </row>
    <row r="1628" customFormat="false" ht="30" hidden="false" customHeight="false" outlineLevel="0" collapsed="false">
      <c r="A1628" s="398" t="n">
        <v>11017</v>
      </c>
      <c r="B1628" s="399" t="s">
        <v>2935</v>
      </c>
      <c r="C1628" s="919" t="s">
        <v>1298</v>
      </c>
      <c r="D1628" s="920" t="n">
        <f aca="false">F1628</f>
        <v>4.98</v>
      </c>
      <c r="F1628" s="922" t="n">
        <v>4.98</v>
      </c>
      <c r="G1628" s="922" t="n">
        <v>4.98</v>
      </c>
    </row>
    <row r="1629" customFormat="false" ht="30" hidden="false" customHeight="false" outlineLevel="0" collapsed="false">
      <c r="A1629" s="398" t="n">
        <v>20236</v>
      </c>
      <c r="B1629" s="399" t="s">
        <v>2936</v>
      </c>
      <c r="C1629" s="919" t="s">
        <v>1298</v>
      </c>
      <c r="D1629" s="920" t="n">
        <f aca="false">F1629</f>
        <v>21.92</v>
      </c>
      <c r="F1629" s="922" t="n">
        <v>21.92</v>
      </c>
      <c r="G1629" s="922" t="n">
        <v>21.92</v>
      </c>
    </row>
    <row r="1630" customFormat="false" ht="15" hidden="false" customHeight="false" outlineLevel="0" collapsed="false">
      <c r="A1630" s="398" t="n">
        <v>7215</v>
      </c>
      <c r="B1630" s="399" t="s">
        <v>2937</v>
      </c>
      <c r="C1630" s="919" t="s">
        <v>1298</v>
      </c>
      <c r="D1630" s="920" t="n">
        <f aca="false">F1630</f>
        <v>18.77</v>
      </c>
      <c r="F1630" s="922" t="n">
        <v>18.77</v>
      </c>
      <c r="G1630" s="922" t="n">
        <v>18.77</v>
      </c>
    </row>
    <row r="1631" customFormat="false" ht="15" hidden="false" customHeight="false" outlineLevel="0" collapsed="false">
      <c r="A1631" s="398" t="n">
        <v>7216</v>
      </c>
      <c r="B1631" s="399" t="s">
        <v>2938</v>
      </c>
      <c r="C1631" s="919" t="s">
        <v>1298</v>
      </c>
      <c r="D1631" s="920" t="n">
        <f aca="false">F1631</f>
        <v>78.45</v>
      </c>
      <c r="F1631" s="922" t="n">
        <v>78.45</v>
      </c>
      <c r="G1631" s="922" t="n">
        <v>78.45</v>
      </c>
    </row>
    <row r="1632" customFormat="false" ht="15" hidden="false" customHeight="false" outlineLevel="0" collapsed="false">
      <c r="A1632" s="398" t="n">
        <v>20235</v>
      </c>
      <c r="B1632" s="399" t="s">
        <v>2939</v>
      </c>
      <c r="C1632" s="919" t="s">
        <v>1298</v>
      </c>
      <c r="D1632" s="920" t="n">
        <f aca="false">F1632</f>
        <v>39.66</v>
      </c>
      <c r="F1632" s="922" t="n">
        <v>39.66</v>
      </c>
      <c r="G1632" s="922" t="n">
        <v>39.66</v>
      </c>
    </row>
    <row r="1633" customFormat="false" ht="15" hidden="false" customHeight="false" outlineLevel="0" collapsed="false">
      <c r="A1633" s="398" t="n">
        <v>7181</v>
      </c>
      <c r="B1633" s="399" t="s">
        <v>2940</v>
      </c>
      <c r="C1633" s="919" t="s">
        <v>1298</v>
      </c>
      <c r="D1633" s="920" t="n">
        <f aca="false">F1633</f>
        <v>4.01</v>
      </c>
      <c r="F1633" s="922" t="n">
        <v>4.01</v>
      </c>
      <c r="G1633" s="922" t="n">
        <v>4.01</v>
      </c>
    </row>
    <row r="1634" customFormat="false" ht="15" hidden="false" customHeight="false" outlineLevel="0" collapsed="false">
      <c r="A1634" s="398" t="n">
        <v>40866</v>
      </c>
      <c r="B1634" s="399" t="s">
        <v>2941</v>
      </c>
      <c r="C1634" s="919" t="s">
        <v>1298</v>
      </c>
      <c r="D1634" s="920" t="n">
        <f aca="false">F1634</f>
        <v>7.67</v>
      </c>
      <c r="F1634" s="922" t="n">
        <v>7.67</v>
      </c>
      <c r="G1634" s="922" t="n">
        <v>7.67</v>
      </c>
    </row>
    <row r="1635" customFormat="false" ht="15" hidden="false" customHeight="false" outlineLevel="0" collapsed="false">
      <c r="A1635" s="398" t="n">
        <v>7214</v>
      </c>
      <c r="B1635" s="399" t="s">
        <v>2942</v>
      </c>
      <c r="C1635" s="919" t="s">
        <v>1298</v>
      </c>
      <c r="D1635" s="920" t="n">
        <f aca="false">F1635</f>
        <v>26.88</v>
      </c>
      <c r="F1635" s="922" t="n">
        <v>26.88</v>
      </c>
      <c r="G1635" s="922" t="n">
        <v>26.88</v>
      </c>
    </row>
    <row r="1636" customFormat="false" ht="15" hidden="false" customHeight="false" outlineLevel="0" collapsed="false">
      <c r="A1636" s="398" t="n">
        <v>7219</v>
      </c>
      <c r="B1636" s="399" t="s">
        <v>2943</v>
      </c>
      <c r="C1636" s="919" t="s">
        <v>1298</v>
      </c>
      <c r="D1636" s="920" t="n">
        <f aca="false">F1636</f>
        <v>27.82</v>
      </c>
      <c r="F1636" s="922" t="n">
        <v>27.82</v>
      </c>
      <c r="G1636" s="922" t="n">
        <v>27.82</v>
      </c>
    </row>
    <row r="1637" customFormat="false" ht="15" hidden="false" customHeight="false" outlineLevel="0" collapsed="false">
      <c r="A1637" s="398" t="n">
        <v>37972</v>
      </c>
      <c r="B1637" s="399" t="s">
        <v>2944</v>
      </c>
      <c r="C1637" s="919" t="s">
        <v>1298</v>
      </c>
      <c r="D1637" s="920" t="n">
        <f aca="false">F1637</f>
        <v>7.77</v>
      </c>
      <c r="F1637" s="922" t="n">
        <v>7.77</v>
      </c>
      <c r="G1637" s="922" t="n">
        <v>7.77</v>
      </c>
    </row>
    <row r="1638" customFormat="false" ht="15" hidden="false" customHeight="false" outlineLevel="0" collapsed="false">
      <c r="A1638" s="398" t="n">
        <v>37973</v>
      </c>
      <c r="B1638" s="399" t="s">
        <v>2945</v>
      </c>
      <c r="C1638" s="919" t="s">
        <v>1298</v>
      </c>
      <c r="D1638" s="920" t="n">
        <f aca="false">F1638</f>
        <v>12.44</v>
      </c>
      <c r="F1638" s="922" t="n">
        <v>12.44</v>
      </c>
      <c r="G1638" s="922" t="n">
        <v>12.44</v>
      </c>
    </row>
    <row r="1639" customFormat="false" ht="15" hidden="false" customHeight="false" outlineLevel="0" collapsed="false">
      <c r="A1639" s="398" t="n">
        <v>37971</v>
      </c>
      <c r="B1639" s="399" t="s">
        <v>2946</v>
      </c>
      <c r="C1639" s="919" t="s">
        <v>1298</v>
      </c>
      <c r="D1639" s="920" t="n">
        <f aca="false">F1639</f>
        <v>4.67</v>
      </c>
      <c r="F1639" s="922" t="n">
        <v>4.67</v>
      </c>
      <c r="G1639" s="922" t="n">
        <v>4.67</v>
      </c>
    </row>
    <row r="1640" customFormat="false" ht="15" hidden="false" customHeight="false" outlineLevel="0" collapsed="false">
      <c r="A1640" s="398" t="n">
        <v>20094</v>
      </c>
      <c r="B1640" s="399" t="s">
        <v>2947</v>
      </c>
      <c r="C1640" s="919" t="s">
        <v>1298</v>
      </c>
      <c r="D1640" s="920" t="n">
        <f aca="false">F1640</f>
        <v>15.71</v>
      </c>
      <c r="F1640" s="922" t="n">
        <v>15.71</v>
      </c>
      <c r="G1640" s="922" t="n">
        <v>15.71</v>
      </c>
    </row>
    <row r="1641" customFormat="false" ht="15" hidden="false" customHeight="false" outlineLevel="0" collapsed="false">
      <c r="A1641" s="398" t="n">
        <v>20095</v>
      </c>
      <c r="B1641" s="399" t="s">
        <v>2948</v>
      </c>
      <c r="C1641" s="919" t="s">
        <v>1298</v>
      </c>
      <c r="D1641" s="920" t="n">
        <f aca="false">F1641</f>
        <v>20.01</v>
      </c>
      <c r="F1641" s="922" t="n">
        <v>20.01</v>
      </c>
      <c r="G1641" s="922" t="n">
        <v>20.01</v>
      </c>
    </row>
    <row r="1642" customFormat="false" ht="15" hidden="false" customHeight="false" outlineLevel="0" collapsed="false">
      <c r="A1642" s="398" t="n">
        <v>1954</v>
      </c>
      <c r="B1642" s="399" t="s">
        <v>2949</v>
      </c>
      <c r="C1642" s="919" t="s">
        <v>1298</v>
      </c>
      <c r="D1642" s="920" t="n">
        <f aca="false">F1642</f>
        <v>91.94</v>
      </c>
      <c r="F1642" s="922" t="n">
        <v>91.94</v>
      </c>
      <c r="G1642" s="922" t="n">
        <v>91.94</v>
      </c>
    </row>
    <row r="1643" customFormat="false" ht="15" hidden="false" customHeight="false" outlineLevel="0" collapsed="false">
      <c r="A1643" s="398" t="n">
        <v>1926</v>
      </c>
      <c r="B1643" s="399" t="s">
        <v>2950</v>
      </c>
      <c r="C1643" s="919" t="s">
        <v>1298</v>
      </c>
      <c r="D1643" s="920" t="n">
        <f aca="false">F1643</f>
        <v>1.21</v>
      </c>
      <c r="F1643" s="922" t="n">
        <v>1.21</v>
      </c>
      <c r="G1643" s="922" t="n">
        <v>1.21</v>
      </c>
    </row>
    <row r="1644" customFormat="false" ht="15" hidden="false" customHeight="false" outlineLevel="0" collapsed="false">
      <c r="A1644" s="398" t="n">
        <v>1927</v>
      </c>
      <c r="B1644" s="399" t="s">
        <v>2951</v>
      </c>
      <c r="C1644" s="919" t="s">
        <v>1298</v>
      </c>
      <c r="D1644" s="920" t="n">
        <f aca="false">F1644</f>
        <v>1.6</v>
      </c>
      <c r="F1644" s="922" t="n">
        <v>1.6</v>
      </c>
      <c r="G1644" s="922" t="n">
        <v>1.6</v>
      </c>
    </row>
    <row r="1645" customFormat="false" ht="15" hidden="false" customHeight="false" outlineLevel="0" collapsed="false">
      <c r="A1645" s="398" t="n">
        <v>1923</v>
      </c>
      <c r="B1645" s="399" t="s">
        <v>2952</v>
      </c>
      <c r="C1645" s="919" t="s">
        <v>1298</v>
      </c>
      <c r="D1645" s="920" t="n">
        <f aca="false">F1645</f>
        <v>2.62</v>
      </c>
      <c r="F1645" s="922" t="n">
        <v>2.62</v>
      </c>
      <c r="G1645" s="922" t="n">
        <v>2.62</v>
      </c>
    </row>
    <row r="1646" customFormat="false" ht="15" hidden="false" customHeight="false" outlineLevel="0" collapsed="false">
      <c r="A1646" s="398" t="n">
        <v>1929</v>
      </c>
      <c r="B1646" s="399" t="s">
        <v>2953</v>
      </c>
      <c r="C1646" s="919" t="s">
        <v>1298</v>
      </c>
      <c r="D1646" s="920" t="n">
        <f aca="false">F1646</f>
        <v>4.29</v>
      </c>
      <c r="F1646" s="922" t="n">
        <v>4.29</v>
      </c>
      <c r="G1646" s="922" t="n">
        <v>4.29</v>
      </c>
    </row>
    <row r="1647" customFormat="false" ht="15" hidden="false" customHeight="false" outlineLevel="0" collapsed="false">
      <c r="A1647" s="398" t="n">
        <v>1930</v>
      </c>
      <c r="B1647" s="399" t="s">
        <v>2954</v>
      </c>
      <c r="C1647" s="919" t="s">
        <v>1298</v>
      </c>
      <c r="D1647" s="920" t="n">
        <f aca="false">F1647</f>
        <v>8.32</v>
      </c>
      <c r="F1647" s="922" t="n">
        <v>8.32</v>
      </c>
      <c r="G1647" s="922" t="n">
        <v>8.32</v>
      </c>
    </row>
    <row r="1648" customFormat="false" ht="15" hidden="false" customHeight="false" outlineLevel="0" collapsed="false">
      <c r="A1648" s="398" t="n">
        <v>1924</v>
      </c>
      <c r="B1648" s="399" t="s">
        <v>2955</v>
      </c>
      <c r="C1648" s="919" t="s">
        <v>1298</v>
      </c>
      <c r="D1648" s="920" t="n">
        <f aca="false">F1648</f>
        <v>14.35</v>
      </c>
      <c r="F1648" s="922" t="n">
        <v>14.35</v>
      </c>
      <c r="G1648" s="922" t="n">
        <v>14.35</v>
      </c>
    </row>
    <row r="1649" customFormat="false" ht="15" hidden="false" customHeight="false" outlineLevel="0" collapsed="false">
      <c r="A1649" s="398" t="n">
        <v>1922</v>
      </c>
      <c r="B1649" s="399" t="s">
        <v>2956</v>
      </c>
      <c r="C1649" s="919" t="s">
        <v>1298</v>
      </c>
      <c r="D1649" s="920" t="n">
        <f aca="false">F1649</f>
        <v>21.31</v>
      </c>
      <c r="F1649" s="922" t="n">
        <v>21.31</v>
      </c>
      <c r="G1649" s="922" t="n">
        <v>21.31</v>
      </c>
    </row>
    <row r="1650" customFormat="false" ht="15" hidden="false" customHeight="false" outlineLevel="0" collapsed="false">
      <c r="A1650" s="398" t="n">
        <v>1953</v>
      </c>
      <c r="B1650" s="399" t="s">
        <v>2957</v>
      </c>
      <c r="C1650" s="919" t="s">
        <v>1298</v>
      </c>
      <c r="D1650" s="920" t="n">
        <f aca="false">F1650</f>
        <v>37.25</v>
      </c>
      <c r="F1650" s="922" t="n">
        <v>37.25</v>
      </c>
      <c r="G1650" s="922" t="n">
        <v>37.25</v>
      </c>
    </row>
    <row r="1651" customFormat="false" ht="15" hidden="false" customHeight="false" outlineLevel="0" collapsed="false">
      <c r="A1651" s="398" t="n">
        <v>1962</v>
      </c>
      <c r="B1651" s="399" t="s">
        <v>2958</v>
      </c>
      <c r="C1651" s="919" t="s">
        <v>1298</v>
      </c>
      <c r="D1651" s="920" t="n">
        <f aca="false">F1651</f>
        <v>121.88</v>
      </c>
      <c r="F1651" s="922" t="n">
        <v>121.88</v>
      </c>
      <c r="G1651" s="922" t="n">
        <v>121.88</v>
      </c>
    </row>
    <row r="1652" customFormat="false" ht="15" hidden="false" customHeight="false" outlineLevel="0" collapsed="false">
      <c r="A1652" s="398" t="n">
        <v>1955</v>
      </c>
      <c r="B1652" s="399" t="s">
        <v>2959</v>
      </c>
      <c r="C1652" s="919" t="s">
        <v>1298</v>
      </c>
      <c r="D1652" s="920" t="n">
        <f aca="false">F1652</f>
        <v>1.61</v>
      </c>
      <c r="F1652" s="922" t="n">
        <v>1.61</v>
      </c>
      <c r="G1652" s="922" t="n">
        <v>1.61</v>
      </c>
    </row>
    <row r="1653" customFormat="false" ht="15" hidden="false" customHeight="false" outlineLevel="0" collapsed="false">
      <c r="A1653" s="398" t="n">
        <v>1956</v>
      </c>
      <c r="B1653" s="399" t="s">
        <v>2960</v>
      </c>
      <c r="C1653" s="919" t="s">
        <v>1298</v>
      </c>
      <c r="D1653" s="920" t="n">
        <f aca="false">F1653</f>
        <v>2.07</v>
      </c>
      <c r="F1653" s="922" t="n">
        <v>2.07</v>
      </c>
      <c r="G1653" s="922" t="n">
        <v>2.07</v>
      </c>
    </row>
    <row r="1654" customFormat="false" ht="15" hidden="false" customHeight="false" outlineLevel="0" collapsed="false">
      <c r="A1654" s="398" t="n">
        <v>1957</v>
      </c>
      <c r="B1654" s="399" t="s">
        <v>2961</v>
      </c>
      <c r="C1654" s="919" t="s">
        <v>1298</v>
      </c>
      <c r="D1654" s="920" t="n">
        <f aca="false">F1654</f>
        <v>4.72</v>
      </c>
      <c r="F1654" s="922" t="n">
        <v>4.72</v>
      </c>
      <c r="G1654" s="922" t="n">
        <v>4.72</v>
      </c>
    </row>
    <row r="1655" customFormat="false" ht="15" hidden="false" customHeight="false" outlineLevel="0" collapsed="false">
      <c r="A1655" s="398" t="n">
        <v>1958</v>
      </c>
      <c r="B1655" s="399" t="s">
        <v>2962</v>
      </c>
      <c r="C1655" s="919" t="s">
        <v>1298</v>
      </c>
      <c r="D1655" s="920" t="n">
        <f aca="false">F1655</f>
        <v>8.38</v>
      </c>
      <c r="F1655" s="922" t="n">
        <v>8.38</v>
      </c>
      <c r="G1655" s="922" t="n">
        <v>8.38</v>
      </c>
    </row>
    <row r="1656" customFormat="false" ht="15" hidden="false" customHeight="false" outlineLevel="0" collapsed="false">
      <c r="A1656" s="398" t="n">
        <v>1959</v>
      </c>
      <c r="B1656" s="399" t="s">
        <v>2963</v>
      </c>
      <c r="C1656" s="919" t="s">
        <v>1298</v>
      </c>
      <c r="D1656" s="920" t="n">
        <f aca="false">F1656</f>
        <v>10.22</v>
      </c>
      <c r="F1656" s="922" t="n">
        <v>10.22</v>
      </c>
      <c r="G1656" s="922" t="n">
        <v>10.22</v>
      </c>
    </row>
    <row r="1657" customFormat="false" ht="15" hidden="false" customHeight="false" outlineLevel="0" collapsed="false">
      <c r="A1657" s="398" t="n">
        <v>1925</v>
      </c>
      <c r="B1657" s="399" t="s">
        <v>2964</v>
      </c>
      <c r="C1657" s="919" t="s">
        <v>1298</v>
      </c>
      <c r="D1657" s="920" t="n">
        <f aca="false">F1657</f>
        <v>25.27</v>
      </c>
      <c r="F1657" s="922" t="n">
        <v>25.27</v>
      </c>
      <c r="G1657" s="922" t="n">
        <v>25.27</v>
      </c>
    </row>
    <row r="1658" customFormat="false" ht="15" hidden="false" customHeight="false" outlineLevel="0" collapsed="false">
      <c r="A1658" s="398" t="n">
        <v>1960</v>
      </c>
      <c r="B1658" s="399" t="s">
        <v>2965</v>
      </c>
      <c r="C1658" s="919" t="s">
        <v>1298</v>
      </c>
      <c r="D1658" s="920" t="n">
        <f aca="false">F1658</f>
        <v>35.93</v>
      </c>
      <c r="F1658" s="922" t="n">
        <v>35.93</v>
      </c>
      <c r="G1658" s="922" t="n">
        <v>35.93</v>
      </c>
    </row>
    <row r="1659" customFormat="false" ht="15" hidden="false" customHeight="false" outlineLevel="0" collapsed="false">
      <c r="A1659" s="398" t="n">
        <v>1961</v>
      </c>
      <c r="B1659" s="399" t="s">
        <v>2966</v>
      </c>
      <c r="C1659" s="919" t="s">
        <v>1298</v>
      </c>
      <c r="D1659" s="920" t="n">
        <f aca="false">F1659</f>
        <v>51.63</v>
      </c>
      <c r="F1659" s="922" t="n">
        <v>51.63</v>
      </c>
      <c r="G1659" s="922" t="n">
        <v>51.63</v>
      </c>
    </row>
    <row r="1660" customFormat="false" ht="15" hidden="false" customHeight="false" outlineLevel="0" collapsed="false">
      <c r="A1660" s="398" t="n">
        <v>38426</v>
      </c>
      <c r="B1660" s="399" t="s">
        <v>2967</v>
      </c>
      <c r="C1660" s="919" t="s">
        <v>1298</v>
      </c>
      <c r="D1660" s="920" t="n">
        <f aca="false">F1660</f>
        <v>15.26</v>
      </c>
      <c r="F1660" s="922" t="n">
        <v>15.26</v>
      </c>
      <c r="G1660" s="922" t="n">
        <v>15.26</v>
      </c>
    </row>
    <row r="1661" customFormat="false" ht="15" hidden="false" customHeight="false" outlineLevel="0" collapsed="false">
      <c r="A1661" s="398" t="n">
        <v>38423</v>
      </c>
      <c r="B1661" s="399" t="s">
        <v>2968</v>
      </c>
      <c r="C1661" s="919" t="s">
        <v>1298</v>
      </c>
      <c r="D1661" s="920" t="n">
        <f aca="false">F1661</f>
        <v>34.62</v>
      </c>
      <c r="F1661" s="922" t="n">
        <v>34.62</v>
      </c>
      <c r="G1661" s="922" t="n">
        <v>34.62</v>
      </c>
    </row>
    <row r="1662" customFormat="false" ht="15" hidden="false" customHeight="false" outlineLevel="0" collapsed="false">
      <c r="A1662" s="398" t="n">
        <v>38421</v>
      </c>
      <c r="B1662" s="399" t="s">
        <v>2969</v>
      </c>
      <c r="C1662" s="919" t="s">
        <v>1298</v>
      </c>
      <c r="D1662" s="920" t="n">
        <f aca="false">F1662</f>
        <v>16.34</v>
      </c>
      <c r="F1662" s="922" t="n">
        <v>16.34</v>
      </c>
      <c r="G1662" s="922" t="n">
        <v>16.34</v>
      </c>
    </row>
    <row r="1663" customFormat="false" ht="15" hidden="false" customHeight="false" outlineLevel="0" collapsed="false">
      <c r="A1663" s="398" t="n">
        <v>38422</v>
      </c>
      <c r="B1663" s="399" t="s">
        <v>2970</v>
      </c>
      <c r="C1663" s="919" t="s">
        <v>1298</v>
      </c>
      <c r="D1663" s="920" t="n">
        <f aca="false">F1663</f>
        <v>23.89</v>
      </c>
      <c r="F1663" s="922" t="n">
        <v>23.89</v>
      </c>
      <c r="G1663" s="922" t="n">
        <v>23.89</v>
      </c>
    </row>
    <row r="1664" customFormat="false" ht="15" hidden="false" customHeight="false" outlineLevel="0" collapsed="false">
      <c r="A1664" s="398" t="n">
        <v>39866</v>
      </c>
      <c r="B1664" s="399" t="s">
        <v>2971</v>
      </c>
      <c r="C1664" s="919" t="s">
        <v>1298</v>
      </c>
      <c r="D1664" s="920" t="n">
        <f aca="false">F1664</f>
        <v>10.39</v>
      </c>
      <c r="F1664" s="922" t="n">
        <v>10.39</v>
      </c>
      <c r="G1664" s="922" t="n">
        <v>10.39</v>
      </c>
    </row>
    <row r="1665" customFormat="false" ht="15" hidden="false" customHeight="false" outlineLevel="0" collapsed="false">
      <c r="A1665" s="398" t="n">
        <v>39867</v>
      </c>
      <c r="B1665" s="399" t="s">
        <v>2972</v>
      </c>
      <c r="C1665" s="919" t="s">
        <v>1298</v>
      </c>
      <c r="D1665" s="920" t="n">
        <f aca="false">F1665</f>
        <v>23.1</v>
      </c>
      <c r="F1665" s="922" t="n">
        <v>23.1</v>
      </c>
      <c r="G1665" s="922" t="n">
        <v>23.1</v>
      </c>
    </row>
    <row r="1666" customFormat="false" ht="15" hidden="false" customHeight="false" outlineLevel="0" collapsed="false">
      <c r="A1666" s="398" t="n">
        <v>39868</v>
      </c>
      <c r="B1666" s="399" t="s">
        <v>2973</v>
      </c>
      <c r="C1666" s="919" t="s">
        <v>1298</v>
      </c>
      <c r="D1666" s="920" t="n">
        <f aca="false">F1666</f>
        <v>41.63</v>
      </c>
      <c r="F1666" s="922" t="n">
        <v>41.63</v>
      </c>
      <c r="G1666" s="922" t="n">
        <v>41.63</v>
      </c>
    </row>
    <row r="1667" customFormat="false" ht="15" hidden="false" customHeight="false" outlineLevel="0" collapsed="false">
      <c r="A1667" s="398" t="n">
        <v>37999</v>
      </c>
      <c r="B1667" s="399" t="s">
        <v>2974</v>
      </c>
      <c r="C1667" s="919" t="s">
        <v>1298</v>
      </c>
      <c r="D1667" s="920" t="n">
        <f aca="false">F1667</f>
        <v>7.45</v>
      </c>
      <c r="F1667" s="922" t="n">
        <v>7.45</v>
      </c>
      <c r="G1667" s="922" t="n">
        <v>7.45</v>
      </c>
    </row>
    <row r="1668" customFormat="false" ht="15" hidden="false" customHeight="false" outlineLevel="0" collapsed="false">
      <c r="A1668" s="398" t="n">
        <v>38000</v>
      </c>
      <c r="B1668" s="399" t="s">
        <v>2975</v>
      </c>
      <c r="C1668" s="919" t="s">
        <v>1298</v>
      </c>
      <c r="D1668" s="920" t="n">
        <f aca="false">F1668</f>
        <v>9.86</v>
      </c>
      <c r="F1668" s="922" t="n">
        <v>9.86</v>
      </c>
      <c r="G1668" s="922" t="n">
        <v>9.86</v>
      </c>
    </row>
    <row r="1669" customFormat="false" ht="15" hidden="false" customHeight="false" outlineLevel="0" collapsed="false">
      <c r="A1669" s="398" t="n">
        <v>38129</v>
      </c>
      <c r="B1669" s="399" t="s">
        <v>2976</v>
      </c>
      <c r="C1669" s="919" t="s">
        <v>1298</v>
      </c>
      <c r="D1669" s="920" t="n">
        <f aca="false">F1669</f>
        <v>2.79</v>
      </c>
      <c r="F1669" s="922" t="n">
        <v>2.79</v>
      </c>
      <c r="G1669" s="922" t="n">
        <v>2.79</v>
      </c>
    </row>
    <row r="1670" customFormat="false" ht="15" hidden="false" customHeight="false" outlineLevel="0" collapsed="false">
      <c r="A1670" s="398" t="n">
        <v>38025</v>
      </c>
      <c r="B1670" s="399" t="s">
        <v>2977</v>
      </c>
      <c r="C1670" s="919" t="s">
        <v>1298</v>
      </c>
      <c r="D1670" s="920" t="n">
        <f aca="false">F1670</f>
        <v>4.66</v>
      </c>
      <c r="F1670" s="922" t="n">
        <v>4.66</v>
      </c>
      <c r="G1670" s="922" t="n">
        <v>4.66</v>
      </c>
    </row>
    <row r="1671" customFormat="false" ht="15" hidden="false" customHeight="false" outlineLevel="0" collapsed="false">
      <c r="A1671" s="398" t="n">
        <v>38026</v>
      </c>
      <c r="B1671" s="399" t="s">
        <v>2978</v>
      </c>
      <c r="C1671" s="919" t="s">
        <v>1298</v>
      </c>
      <c r="D1671" s="920" t="n">
        <f aca="false">F1671</f>
        <v>12.49</v>
      </c>
      <c r="F1671" s="922" t="n">
        <v>12.49</v>
      </c>
      <c r="G1671" s="922" t="n">
        <v>12.49</v>
      </c>
    </row>
    <row r="1672" customFormat="false" ht="15" hidden="false" customHeight="false" outlineLevel="0" collapsed="false">
      <c r="A1672" s="398" t="n">
        <v>1858</v>
      </c>
      <c r="B1672" s="399" t="s">
        <v>2979</v>
      </c>
      <c r="C1672" s="919" t="s">
        <v>1298</v>
      </c>
      <c r="D1672" s="920" t="n">
        <f aca="false">F1672</f>
        <v>22</v>
      </c>
      <c r="F1672" s="922" t="n">
        <v>22</v>
      </c>
      <c r="G1672" s="922" t="n">
        <v>22</v>
      </c>
    </row>
    <row r="1673" customFormat="false" ht="15" hidden="false" customHeight="false" outlineLevel="0" collapsed="false">
      <c r="A1673" s="398" t="n">
        <v>1844</v>
      </c>
      <c r="B1673" s="399" t="s">
        <v>2980</v>
      </c>
      <c r="C1673" s="919" t="s">
        <v>1298</v>
      </c>
      <c r="D1673" s="920" t="n">
        <f aca="false">F1673</f>
        <v>81.13</v>
      </c>
      <c r="F1673" s="922" t="n">
        <v>81.13</v>
      </c>
      <c r="G1673" s="922" t="n">
        <v>81.13</v>
      </c>
    </row>
    <row r="1674" customFormat="false" ht="15" hidden="false" customHeight="false" outlineLevel="0" collapsed="false">
      <c r="A1674" s="398" t="n">
        <v>1863</v>
      </c>
      <c r="B1674" s="399" t="s">
        <v>2981</v>
      </c>
      <c r="C1674" s="919" t="s">
        <v>1298</v>
      </c>
      <c r="D1674" s="920" t="n">
        <f aca="false">F1674</f>
        <v>31.93</v>
      </c>
      <c r="F1674" s="922" t="n">
        <v>31.93</v>
      </c>
      <c r="G1674" s="922" t="n">
        <v>31.93</v>
      </c>
    </row>
    <row r="1675" customFormat="false" ht="15" hidden="false" customHeight="false" outlineLevel="0" collapsed="false">
      <c r="A1675" s="398" t="n">
        <v>1865</v>
      </c>
      <c r="B1675" s="399" t="s">
        <v>2982</v>
      </c>
      <c r="C1675" s="919" t="s">
        <v>1298</v>
      </c>
      <c r="D1675" s="920" t="n">
        <f aca="false">F1675</f>
        <v>116.51</v>
      </c>
      <c r="F1675" s="922" t="n">
        <v>116.51</v>
      </c>
      <c r="G1675" s="922" t="n">
        <v>116.51</v>
      </c>
    </row>
    <row r="1676" customFormat="false" ht="15" hidden="false" customHeight="false" outlineLevel="0" collapsed="false">
      <c r="A1676" s="398" t="n">
        <v>36355</v>
      </c>
      <c r="B1676" s="399" t="s">
        <v>2983</v>
      </c>
      <c r="C1676" s="919" t="s">
        <v>1298</v>
      </c>
      <c r="D1676" s="920" t="n">
        <f aca="false">F1676</f>
        <v>4.15</v>
      </c>
      <c r="F1676" s="922" t="n">
        <v>4.15</v>
      </c>
      <c r="G1676" s="922" t="n">
        <v>4.15</v>
      </c>
    </row>
    <row r="1677" customFormat="false" ht="15" hidden="false" customHeight="false" outlineLevel="0" collapsed="false">
      <c r="A1677" s="398" t="n">
        <v>36356</v>
      </c>
      <c r="B1677" s="399" t="s">
        <v>2984</v>
      </c>
      <c r="C1677" s="919" t="s">
        <v>1298</v>
      </c>
      <c r="D1677" s="920" t="n">
        <f aca="false">F1677</f>
        <v>6.98</v>
      </c>
      <c r="F1677" s="922" t="n">
        <v>6.98</v>
      </c>
      <c r="G1677" s="922" t="n">
        <v>6.98</v>
      </c>
    </row>
    <row r="1678" customFormat="false" ht="15" hidden="false" customHeight="false" outlineLevel="0" collapsed="false">
      <c r="A1678" s="398" t="n">
        <v>1932</v>
      </c>
      <c r="B1678" s="399" t="s">
        <v>2985</v>
      </c>
      <c r="C1678" s="919" t="s">
        <v>1298</v>
      </c>
      <c r="D1678" s="920" t="n">
        <f aca="false">F1678</f>
        <v>5.9</v>
      </c>
      <c r="F1678" s="922" t="n">
        <v>5.9</v>
      </c>
      <c r="G1678" s="922" t="n">
        <v>5.9</v>
      </c>
    </row>
    <row r="1679" customFormat="false" ht="15" hidden="false" customHeight="false" outlineLevel="0" collapsed="false">
      <c r="A1679" s="398" t="n">
        <v>1933</v>
      </c>
      <c r="B1679" s="399" t="s">
        <v>2986</v>
      </c>
      <c r="C1679" s="919" t="s">
        <v>1298</v>
      </c>
      <c r="D1679" s="920" t="n">
        <f aca="false">F1679</f>
        <v>2.59</v>
      </c>
      <c r="F1679" s="922" t="n">
        <v>2.59</v>
      </c>
      <c r="G1679" s="922" t="n">
        <v>2.59</v>
      </c>
    </row>
    <row r="1680" customFormat="false" ht="15" hidden="false" customHeight="false" outlineLevel="0" collapsed="false">
      <c r="A1680" s="398" t="n">
        <v>1951</v>
      </c>
      <c r="B1680" s="399" t="s">
        <v>2987</v>
      </c>
      <c r="C1680" s="919" t="s">
        <v>1298</v>
      </c>
      <c r="D1680" s="920" t="n">
        <f aca="false">F1680</f>
        <v>11.54</v>
      </c>
      <c r="F1680" s="922" t="n">
        <v>11.54</v>
      </c>
      <c r="G1680" s="922" t="n">
        <v>11.54</v>
      </c>
    </row>
    <row r="1681" customFormat="false" ht="15" hidden="false" customHeight="false" outlineLevel="0" collapsed="false">
      <c r="A1681" s="398" t="n">
        <v>1966</v>
      </c>
      <c r="B1681" s="399" t="s">
        <v>2988</v>
      </c>
      <c r="C1681" s="919" t="s">
        <v>1298</v>
      </c>
      <c r="D1681" s="920" t="n">
        <f aca="false">F1681</f>
        <v>13.27</v>
      </c>
      <c r="F1681" s="922" t="n">
        <v>13.27</v>
      </c>
      <c r="G1681" s="922" t="n">
        <v>13.27</v>
      </c>
    </row>
    <row r="1682" customFormat="false" ht="15" hidden="false" customHeight="false" outlineLevel="0" collapsed="false">
      <c r="A1682" s="398" t="n">
        <v>1952</v>
      </c>
      <c r="B1682" s="399" t="s">
        <v>2989</v>
      </c>
      <c r="C1682" s="919" t="s">
        <v>1298</v>
      </c>
      <c r="D1682" s="920" t="n">
        <f aca="false">F1682</f>
        <v>49.85</v>
      </c>
      <c r="F1682" s="922" t="n">
        <v>49.85</v>
      </c>
      <c r="G1682" s="922" t="n">
        <v>49.85</v>
      </c>
    </row>
    <row r="1683" customFormat="false" ht="15" hidden="false" customHeight="false" outlineLevel="0" collapsed="false">
      <c r="A1683" s="398" t="n">
        <v>20104</v>
      </c>
      <c r="B1683" s="399" t="s">
        <v>2990</v>
      </c>
      <c r="C1683" s="919" t="s">
        <v>1298</v>
      </c>
      <c r="D1683" s="920" t="n">
        <f aca="false">F1683</f>
        <v>368.36</v>
      </c>
      <c r="F1683" s="922" t="n">
        <v>368.36</v>
      </c>
      <c r="G1683" s="922" t="n">
        <v>368.36</v>
      </c>
    </row>
    <row r="1684" customFormat="false" ht="15" hidden="false" customHeight="false" outlineLevel="0" collapsed="false">
      <c r="A1684" s="398" t="n">
        <v>20105</v>
      </c>
      <c r="B1684" s="399" t="s">
        <v>2991</v>
      </c>
      <c r="C1684" s="919" t="s">
        <v>1298</v>
      </c>
      <c r="D1684" s="920" t="n">
        <f aca="false">F1684</f>
        <v>573.75</v>
      </c>
      <c r="F1684" s="922" t="n">
        <v>573.75</v>
      </c>
      <c r="G1684" s="922" t="n">
        <v>573.75</v>
      </c>
    </row>
    <row r="1685" customFormat="false" ht="15" hidden="false" customHeight="false" outlineLevel="0" collapsed="false">
      <c r="A1685" s="398" t="n">
        <v>1965</v>
      </c>
      <c r="B1685" s="399" t="s">
        <v>2992</v>
      </c>
      <c r="C1685" s="919" t="s">
        <v>1298</v>
      </c>
      <c r="D1685" s="920" t="n">
        <f aca="false">F1685</f>
        <v>26.91</v>
      </c>
      <c r="F1685" s="922" t="n">
        <v>26.91</v>
      </c>
      <c r="G1685" s="922" t="n">
        <v>26.91</v>
      </c>
    </row>
    <row r="1686" customFormat="false" ht="15" hidden="false" customHeight="false" outlineLevel="0" collapsed="false">
      <c r="A1686" s="398" t="n">
        <v>10765</v>
      </c>
      <c r="B1686" s="399" t="s">
        <v>2993</v>
      </c>
      <c r="C1686" s="919" t="s">
        <v>1298</v>
      </c>
      <c r="D1686" s="920" t="n">
        <f aca="false">F1686</f>
        <v>6.8</v>
      </c>
      <c r="F1686" s="922" t="n">
        <v>6.8</v>
      </c>
      <c r="G1686" s="922" t="n">
        <v>6.8</v>
      </c>
    </row>
    <row r="1687" customFormat="false" ht="15" hidden="false" customHeight="false" outlineLevel="0" collapsed="false">
      <c r="A1687" s="398" t="n">
        <v>10767</v>
      </c>
      <c r="B1687" s="399" t="s">
        <v>2994</v>
      </c>
      <c r="C1687" s="919" t="s">
        <v>1298</v>
      </c>
      <c r="D1687" s="920" t="n">
        <f aca="false">F1687</f>
        <v>22.29</v>
      </c>
      <c r="F1687" s="922" t="n">
        <v>22.29</v>
      </c>
      <c r="G1687" s="922" t="n">
        <v>22.29</v>
      </c>
    </row>
    <row r="1688" customFormat="false" ht="15" hidden="false" customHeight="false" outlineLevel="0" collapsed="false">
      <c r="A1688" s="398" t="n">
        <v>1970</v>
      </c>
      <c r="B1688" s="399" t="s">
        <v>2995</v>
      </c>
      <c r="C1688" s="919" t="s">
        <v>1298</v>
      </c>
      <c r="D1688" s="920" t="n">
        <f aca="false">F1688</f>
        <v>27.93</v>
      </c>
      <c r="F1688" s="922" t="n">
        <v>27.93</v>
      </c>
      <c r="G1688" s="922" t="n">
        <v>27.93</v>
      </c>
    </row>
    <row r="1689" customFormat="false" ht="15" hidden="false" customHeight="false" outlineLevel="0" collapsed="false">
      <c r="A1689" s="398" t="n">
        <v>1967</v>
      </c>
      <c r="B1689" s="399" t="s">
        <v>2996</v>
      </c>
      <c r="C1689" s="919" t="s">
        <v>1298</v>
      </c>
      <c r="D1689" s="920" t="n">
        <f aca="false">F1689</f>
        <v>3.1</v>
      </c>
      <c r="F1689" s="922" t="n">
        <v>3.1</v>
      </c>
      <c r="G1689" s="922" t="n">
        <v>3.1</v>
      </c>
    </row>
    <row r="1690" customFormat="false" ht="15" hidden="false" customHeight="false" outlineLevel="0" collapsed="false">
      <c r="A1690" s="398" t="n">
        <v>1968</v>
      </c>
      <c r="B1690" s="399" t="s">
        <v>2997</v>
      </c>
      <c r="C1690" s="919" t="s">
        <v>1298</v>
      </c>
      <c r="D1690" s="920" t="n">
        <f aca="false">F1690</f>
        <v>6.51</v>
      </c>
      <c r="F1690" s="922" t="n">
        <v>6.51</v>
      </c>
      <c r="G1690" s="922" t="n">
        <v>6.51</v>
      </c>
    </row>
    <row r="1691" customFormat="false" ht="15" hidden="false" customHeight="false" outlineLevel="0" collapsed="false">
      <c r="A1691" s="398" t="n">
        <v>1969</v>
      </c>
      <c r="B1691" s="399" t="s">
        <v>2998</v>
      </c>
      <c r="C1691" s="919" t="s">
        <v>1298</v>
      </c>
      <c r="D1691" s="920" t="n">
        <f aca="false">F1691</f>
        <v>19.16</v>
      </c>
      <c r="F1691" s="922" t="n">
        <v>19.16</v>
      </c>
      <c r="G1691" s="922" t="n">
        <v>19.16</v>
      </c>
    </row>
    <row r="1692" customFormat="false" ht="15" hidden="false" customHeight="false" outlineLevel="0" collapsed="false">
      <c r="A1692" s="398" t="n">
        <v>1839</v>
      </c>
      <c r="B1692" s="399" t="s">
        <v>2999</v>
      </c>
      <c r="C1692" s="919" t="s">
        <v>1298</v>
      </c>
      <c r="D1692" s="920" t="n">
        <f aca="false">F1692</f>
        <v>104.44</v>
      </c>
      <c r="F1692" s="922" t="n">
        <v>104.44</v>
      </c>
      <c r="G1692" s="922" t="n">
        <v>104.44</v>
      </c>
    </row>
    <row r="1693" customFormat="false" ht="15" hidden="false" customHeight="false" outlineLevel="0" collapsed="false">
      <c r="A1693" s="398" t="n">
        <v>1835</v>
      </c>
      <c r="B1693" s="399" t="s">
        <v>3000</v>
      </c>
      <c r="C1693" s="919" t="s">
        <v>1298</v>
      </c>
      <c r="D1693" s="920" t="n">
        <f aca="false">F1693</f>
        <v>22.2</v>
      </c>
      <c r="F1693" s="922" t="n">
        <v>22.2</v>
      </c>
      <c r="G1693" s="922" t="n">
        <v>22.2</v>
      </c>
    </row>
    <row r="1694" customFormat="false" ht="15" hidden="false" customHeight="false" outlineLevel="0" collapsed="false">
      <c r="A1694" s="398" t="n">
        <v>1823</v>
      </c>
      <c r="B1694" s="399" t="s">
        <v>3001</v>
      </c>
      <c r="C1694" s="919" t="s">
        <v>1298</v>
      </c>
      <c r="D1694" s="920" t="n">
        <f aca="false">F1694</f>
        <v>42.93</v>
      </c>
      <c r="F1694" s="922" t="n">
        <v>42.93</v>
      </c>
      <c r="G1694" s="922" t="n">
        <v>42.93</v>
      </c>
    </row>
    <row r="1695" customFormat="false" ht="15" hidden="false" customHeight="false" outlineLevel="0" collapsed="false">
      <c r="A1695" s="398" t="n">
        <v>1827</v>
      </c>
      <c r="B1695" s="399" t="s">
        <v>3002</v>
      </c>
      <c r="C1695" s="919" t="s">
        <v>1298</v>
      </c>
      <c r="D1695" s="920" t="n">
        <f aca="false">F1695</f>
        <v>103.42</v>
      </c>
      <c r="F1695" s="922" t="n">
        <v>103.42</v>
      </c>
      <c r="G1695" s="922" t="n">
        <v>103.42</v>
      </c>
    </row>
    <row r="1696" customFormat="false" ht="15" hidden="false" customHeight="false" outlineLevel="0" collapsed="false">
      <c r="A1696" s="398" t="n">
        <v>1831</v>
      </c>
      <c r="B1696" s="399" t="s">
        <v>3003</v>
      </c>
      <c r="C1696" s="919" t="s">
        <v>1298</v>
      </c>
      <c r="D1696" s="920" t="n">
        <f aca="false">F1696</f>
        <v>22.58</v>
      </c>
      <c r="F1696" s="922" t="n">
        <v>22.58</v>
      </c>
      <c r="G1696" s="922" t="n">
        <v>22.58</v>
      </c>
    </row>
    <row r="1697" customFormat="false" ht="15" hidden="false" customHeight="false" outlineLevel="0" collapsed="false">
      <c r="A1697" s="398" t="n">
        <v>1825</v>
      </c>
      <c r="B1697" s="399" t="s">
        <v>3004</v>
      </c>
      <c r="C1697" s="919" t="s">
        <v>1298</v>
      </c>
      <c r="D1697" s="920" t="n">
        <f aca="false">F1697</f>
        <v>55.72</v>
      </c>
      <c r="F1697" s="922" t="n">
        <v>55.72</v>
      </c>
      <c r="G1697" s="922" t="n">
        <v>55.72</v>
      </c>
    </row>
    <row r="1698" customFormat="false" ht="15" hidden="false" customHeight="false" outlineLevel="0" collapsed="false">
      <c r="A1698" s="398" t="n">
        <v>1828</v>
      </c>
      <c r="B1698" s="399" t="s">
        <v>3005</v>
      </c>
      <c r="C1698" s="919" t="s">
        <v>1298</v>
      </c>
      <c r="D1698" s="920" t="n">
        <f aca="false">F1698</f>
        <v>126.21</v>
      </c>
      <c r="F1698" s="922" t="n">
        <v>126.21</v>
      </c>
      <c r="G1698" s="922" t="n">
        <v>126.21</v>
      </c>
    </row>
    <row r="1699" customFormat="false" ht="15" hidden="false" customHeight="false" outlineLevel="0" collapsed="false">
      <c r="A1699" s="398" t="n">
        <v>1845</v>
      </c>
      <c r="B1699" s="399" t="s">
        <v>3006</v>
      </c>
      <c r="C1699" s="919" t="s">
        <v>1298</v>
      </c>
      <c r="D1699" s="920" t="n">
        <f aca="false">F1699</f>
        <v>28.29</v>
      </c>
      <c r="F1699" s="922" t="n">
        <v>28.29</v>
      </c>
      <c r="G1699" s="922" t="n">
        <v>28.29</v>
      </c>
    </row>
    <row r="1700" customFormat="false" ht="15" hidden="false" customHeight="false" outlineLevel="0" collapsed="false">
      <c r="A1700" s="398" t="n">
        <v>1824</v>
      </c>
      <c r="B1700" s="399" t="s">
        <v>3007</v>
      </c>
      <c r="C1700" s="919" t="s">
        <v>1298</v>
      </c>
      <c r="D1700" s="920" t="n">
        <f aca="false">F1700</f>
        <v>66.79</v>
      </c>
      <c r="F1700" s="922" t="n">
        <v>66.79</v>
      </c>
      <c r="G1700" s="922" t="n">
        <v>66.79</v>
      </c>
    </row>
    <row r="1701" customFormat="false" ht="15" hidden="false" customHeight="false" outlineLevel="0" collapsed="false">
      <c r="A1701" s="398" t="n">
        <v>1941</v>
      </c>
      <c r="B1701" s="399" t="s">
        <v>3008</v>
      </c>
      <c r="C1701" s="919" t="s">
        <v>1298</v>
      </c>
      <c r="D1701" s="920" t="n">
        <f aca="false">F1701</f>
        <v>18.01</v>
      </c>
      <c r="F1701" s="922" t="n">
        <v>18.01</v>
      </c>
      <c r="G1701" s="922" t="n">
        <v>18.01</v>
      </c>
    </row>
    <row r="1702" customFormat="false" ht="15" hidden="false" customHeight="false" outlineLevel="0" collapsed="false">
      <c r="A1702" s="398" t="n">
        <v>1940</v>
      </c>
      <c r="B1702" s="399" t="s">
        <v>3009</v>
      </c>
      <c r="C1702" s="919" t="s">
        <v>1298</v>
      </c>
      <c r="D1702" s="920" t="n">
        <f aca="false">F1702</f>
        <v>13.61</v>
      </c>
      <c r="F1702" s="922" t="n">
        <v>13.61</v>
      </c>
      <c r="G1702" s="922" t="n">
        <v>13.61</v>
      </c>
    </row>
    <row r="1703" customFormat="false" ht="15" hidden="false" customHeight="false" outlineLevel="0" collapsed="false">
      <c r="A1703" s="398" t="n">
        <v>1937</v>
      </c>
      <c r="B1703" s="399" t="s">
        <v>3010</v>
      </c>
      <c r="C1703" s="919" t="s">
        <v>1298</v>
      </c>
      <c r="D1703" s="920" t="n">
        <f aca="false">F1703</f>
        <v>2.82</v>
      </c>
      <c r="F1703" s="922" t="n">
        <v>2.82</v>
      </c>
      <c r="G1703" s="922" t="n">
        <v>2.82</v>
      </c>
    </row>
    <row r="1704" customFormat="false" ht="15" hidden="false" customHeight="false" outlineLevel="0" collapsed="false">
      <c r="A1704" s="398" t="n">
        <v>1939</v>
      </c>
      <c r="B1704" s="399" t="s">
        <v>3011</v>
      </c>
      <c r="C1704" s="919" t="s">
        <v>1298</v>
      </c>
      <c r="D1704" s="920" t="n">
        <f aca="false">F1704</f>
        <v>5.59</v>
      </c>
      <c r="F1704" s="922" t="n">
        <v>5.59</v>
      </c>
      <c r="G1704" s="922" t="n">
        <v>5.59</v>
      </c>
    </row>
    <row r="1705" customFormat="false" ht="15" hidden="false" customHeight="false" outlineLevel="0" collapsed="false">
      <c r="A1705" s="398" t="n">
        <v>1942</v>
      </c>
      <c r="B1705" s="399" t="s">
        <v>3012</v>
      </c>
      <c r="C1705" s="919" t="s">
        <v>1298</v>
      </c>
      <c r="D1705" s="920" t="n">
        <f aca="false">F1705</f>
        <v>25.7</v>
      </c>
      <c r="F1705" s="922" t="n">
        <v>25.7</v>
      </c>
      <c r="G1705" s="922" t="n">
        <v>25.7</v>
      </c>
    </row>
    <row r="1706" customFormat="false" ht="15" hidden="false" customHeight="false" outlineLevel="0" collapsed="false">
      <c r="A1706" s="398" t="n">
        <v>1938</v>
      </c>
      <c r="B1706" s="399" t="s">
        <v>3013</v>
      </c>
      <c r="C1706" s="919" t="s">
        <v>1298</v>
      </c>
      <c r="D1706" s="920" t="n">
        <f aca="false">F1706</f>
        <v>3.58</v>
      </c>
      <c r="F1706" s="922" t="n">
        <v>3.58</v>
      </c>
      <c r="G1706" s="922" t="n">
        <v>3.58</v>
      </c>
    </row>
    <row r="1707" customFormat="false" ht="15" hidden="false" customHeight="false" outlineLevel="0" collapsed="false">
      <c r="A1707" s="398" t="n">
        <v>42692</v>
      </c>
      <c r="B1707" s="399" t="s">
        <v>3014</v>
      </c>
      <c r="C1707" s="919" t="s">
        <v>1298</v>
      </c>
      <c r="D1707" s="920" t="n">
        <f aca="false">F1707</f>
        <v>258.49</v>
      </c>
      <c r="F1707" s="922" t="n">
        <v>258.49</v>
      </c>
      <c r="G1707" s="922" t="n">
        <v>258.49</v>
      </c>
    </row>
    <row r="1708" customFormat="false" ht="15" hidden="false" customHeight="false" outlineLevel="0" collapsed="false">
      <c r="A1708" s="398" t="n">
        <v>42693</v>
      </c>
      <c r="B1708" s="399" t="s">
        <v>3015</v>
      </c>
      <c r="C1708" s="919" t="s">
        <v>1298</v>
      </c>
      <c r="D1708" s="920" t="n">
        <f aca="false">F1708</f>
        <v>425.2</v>
      </c>
      <c r="F1708" s="922" t="n">
        <v>425.2</v>
      </c>
      <c r="G1708" s="922" t="n">
        <v>425.2</v>
      </c>
    </row>
    <row r="1709" customFormat="false" ht="15" hidden="false" customHeight="false" outlineLevel="0" collapsed="false">
      <c r="A1709" s="398" t="n">
        <v>42695</v>
      </c>
      <c r="B1709" s="399" t="s">
        <v>3016</v>
      </c>
      <c r="C1709" s="919" t="s">
        <v>1298</v>
      </c>
      <c r="D1709" s="920" t="n">
        <f aca="false">F1709</f>
        <v>323.3</v>
      </c>
      <c r="F1709" s="922" t="n">
        <v>323.3</v>
      </c>
      <c r="G1709" s="922" t="n">
        <v>323.3</v>
      </c>
    </row>
    <row r="1710" customFormat="false" ht="15" hidden="false" customHeight="false" outlineLevel="0" collapsed="false">
      <c r="A1710" s="398" t="n">
        <v>42694</v>
      </c>
      <c r="B1710" s="399" t="s">
        <v>3017</v>
      </c>
      <c r="C1710" s="919" t="s">
        <v>1298</v>
      </c>
      <c r="D1710" s="920" t="n">
        <f aca="false">F1710</f>
        <v>477.96</v>
      </c>
      <c r="F1710" s="922" t="n">
        <v>477.96</v>
      </c>
      <c r="G1710" s="922" t="n">
        <v>477.96</v>
      </c>
    </row>
    <row r="1711" customFormat="false" ht="15" hidden="false" customHeight="false" outlineLevel="0" collapsed="false">
      <c r="A1711" s="398" t="n">
        <v>20097</v>
      </c>
      <c r="B1711" s="399" t="s">
        <v>3018</v>
      </c>
      <c r="C1711" s="919" t="s">
        <v>1298</v>
      </c>
      <c r="D1711" s="920" t="n">
        <f aca="false">F1711</f>
        <v>26.39</v>
      </c>
      <c r="F1711" s="922" t="n">
        <v>26.39</v>
      </c>
      <c r="G1711" s="922" t="n">
        <v>26.39</v>
      </c>
    </row>
    <row r="1712" customFormat="false" ht="15" hidden="false" customHeight="false" outlineLevel="0" collapsed="false">
      <c r="A1712" s="398" t="n">
        <v>20098</v>
      </c>
      <c r="B1712" s="399" t="s">
        <v>3019</v>
      </c>
      <c r="C1712" s="919" t="s">
        <v>1298</v>
      </c>
      <c r="D1712" s="920" t="n">
        <f aca="false">F1712</f>
        <v>88.98</v>
      </c>
      <c r="F1712" s="922" t="n">
        <v>88.98</v>
      </c>
      <c r="G1712" s="922" t="n">
        <v>88.98</v>
      </c>
    </row>
    <row r="1713" customFormat="false" ht="15" hidden="false" customHeight="false" outlineLevel="0" collapsed="false">
      <c r="A1713" s="398" t="n">
        <v>20096</v>
      </c>
      <c r="B1713" s="399" t="s">
        <v>3020</v>
      </c>
      <c r="C1713" s="919" t="s">
        <v>1298</v>
      </c>
      <c r="D1713" s="920" t="n">
        <f aca="false">F1713</f>
        <v>17.26</v>
      </c>
      <c r="F1713" s="922" t="n">
        <v>17.26</v>
      </c>
      <c r="G1713" s="922" t="n">
        <v>17.26</v>
      </c>
    </row>
    <row r="1714" customFormat="false" ht="15" hidden="false" customHeight="false" outlineLevel="0" collapsed="false">
      <c r="A1714" s="398" t="n">
        <v>1964</v>
      </c>
      <c r="B1714" s="399" t="s">
        <v>3021</v>
      </c>
      <c r="C1714" s="919" t="s">
        <v>1298</v>
      </c>
      <c r="D1714" s="920" t="n">
        <f aca="false">F1714</f>
        <v>15.96</v>
      </c>
      <c r="F1714" s="922" t="n">
        <v>15.96</v>
      </c>
      <c r="G1714" s="922" t="n">
        <v>15.96</v>
      </c>
    </row>
    <row r="1715" customFormat="false" ht="15" hidden="false" customHeight="false" outlineLevel="0" collapsed="false">
      <c r="A1715" s="398" t="n">
        <v>1880</v>
      </c>
      <c r="B1715" s="399" t="s">
        <v>3022</v>
      </c>
      <c r="C1715" s="919" t="s">
        <v>1298</v>
      </c>
      <c r="D1715" s="920" t="n">
        <f aca="false">F1715</f>
        <v>2.15</v>
      </c>
      <c r="F1715" s="922" t="n">
        <v>2.15</v>
      </c>
      <c r="G1715" s="922" t="n">
        <v>2.15</v>
      </c>
    </row>
    <row r="1716" customFormat="false" ht="15" hidden="false" customHeight="false" outlineLevel="0" collapsed="false">
      <c r="A1716" s="398" t="n">
        <v>39274</v>
      </c>
      <c r="B1716" s="399" t="s">
        <v>3023</v>
      </c>
      <c r="C1716" s="919" t="s">
        <v>1298</v>
      </c>
      <c r="D1716" s="920" t="n">
        <f aca="false">F1716</f>
        <v>1.67</v>
      </c>
      <c r="F1716" s="922" t="n">
        <v>1.67</v>
      </c>
      <c r="G1716" s="922" t="n">
        <v>1.67</v>
      </c>
    </row>
    <row r="1717" customFormat="false" ht="15" hidden="false" customHeight="false" outlineLevel="0" collapsed="false">
      <c r="A1717" s="398" t="n">
        <v>2628</v>
      </c>
      <c r="B1717" s="399" t="s">
        <v>3024</v>
      </c>
      <c r="C1717" s="919" t="s">
        <v>1298</v>
      </c>
      <c r="D1717" s="920" t="n">
        <f aca="false">F1717</f>
        <v>197.89</v>
      </c>
      <c r="F1717" s="922" t="n">
        <v>197.89</v>
      </c>
      <c r="G1717" s="922" t="n">
        <v>197.89</v>
      </c>
    </row>
    <row r="1718" customFormat="false" ht="15" hidden="false" customHeight="false" outlineLevel="0" collapsed="false">
      <c r="A1718" s="398" t="n">
        <v>2622</v>
      </c>
      <c r="B1718" s="399" t="s">
        <v>3025</v>
      </c>
      <c r="C1718" s="919" t="s">
        <v>1298</v>
      </c>
      <c r="D1718" s="920" t="n">
        <f aca="false">F1718</f>
        <v>4.7</v>
      </c>
      <c r="F1718" s="922" t="n">
        <v>4.7</v>
      </c>
      <c r="G1718" s="922" t="n">
        <v>4.7</v>
      </c>
    </row>
    <row r="1719" customFormat="false" ht="15" hidden="false" customHeight="false" outlineLevel="0" collapsed="false">
      <c r="A1719" s="398" t="n">
        <v>2623</v>
      </c>
      <c r="B1719" s="399" t="s">
        <v>3026</v>
      </c>
      <c r="C1719" s="919" t="s">
        <v>1298</v>
      </c>
      <c r="D1719" s="920" t="n">
        <f aca="false">F1719</f>
        <v>5.65</v>
      </c>
      <c r="F1719" s="922" t="n">
        <v>5.65</v>
      </c>
      <c r="G1719" s="922" t="n">
        <v>5.65</v>
      </c>
    </row>
    <row r="1720" customFormat="false" ht="15" hidden="false" customHeight="false" outlineLevel="0" collapsed="false">
      <c r="A1720" s="398" t="n">
        <v>2624</v>
      </c>
      <c r="B1720" s="399" t="s">
        <v>3027</v>
      </c>
      <c r="C1720" s="919" t="s">
        <v>1298</v>
      </c>
      <c r="D1720" s="920" t="n">
        <f aca="false">F1720</f>
        <v>8.99</v>
      </c>
      <c r="F1720" s="922" t="n">
        <v>8.99</v>
      </c>
      <c r="G1720" s="922" t="n">
        <v>8.99</v>
      </c>
    </row>
    <row r="1721" customFormat="false" ht="15" hidden="false" customHeight="false" outlineLevel="0" collapsed="false">
      <c r="A1721" s="398" t="n">
        <v>2625</v>
      </c>
      <c r="B1721" s="399" t="s">
        <v>3028</v>
      </c>
      <c r="C1721" s="919" t="s">
        <v>1298</v>
      </c>
      <c r="D1721" s="920" t="n">
        <f aca="false">F1721</f>
        <v>18.99</v>
      </c>
      <c r="F1721" s="922" t="n">
        <v>18.99</v>
      </c>
      <c r="G1721" s="922" t="n">
        <v>18.99</v>
      </c>
    </row>
    <row r="1722" customFormat="false" ht="15" hidden="false" customHeight="false" outlineLevel="0" collapsed="false">
      <c r="A1722" s="398" t="n">
        <v>2626</v>
      </c>
      <c r="B1722" s="399" t="s">
        <v>3029</v>
      </c>
      <c r="C1722" s="919" t="s">
        <v>1298</v>
      </c>
      <c r="D1722" s="920" t="n">
        <f aca="false">F1722</f>
        <v>27.82</v>
      </c>
      <c r="F1722" s="922" t="n">
        <v>27.82</v>
      </c>
      <c r="G1722" s="922" t="n">
        <v>27.82</v>
      </c>
    </row>
    <row r="1723" customFormat="false" ht="15" hidden="false" customHeight="false" outlineLevel="0" collapsed="false">
      <c r="A1723" s="398" t="n">
        <v>2630</v>
      </c>
      <c r="B1723" s="399" t="s">
        <v>3030</v>
      </c>
      <c r="C1723" s="919" t="s">
        <v>1298</v>
      </c>
      <c r="D1723" s="920" t="n">
        <f aca="false">F1723</f>
        <v>42.31</v>
      </c>
      <c r="F1723" s="922" t="n">
        <v>42.31</v>
      </c>
      <c r="G1723" s="922" t="n">
        <v>42.31</v>
      </c>
    </row>
    <row r="1724" customFormat="false" ht="15" hidden="false" customHeight="false" outlineLevel="0" collapsed="false">
      <c r="A1724" s="398" t="n">
        <v>2627</v>
      </c>
      <c r="B1724" s="399" t="s">
        <v>3031</v>
      </c>
      <c r="C1724" s="919" t="s">
        <v>1298</v>
      </c>
      <c r="D1724" s="920" t="n">
        <f aca="false">F1724</f>
        <v>74.54</v>
      </c>
      <c r="F1724" s="922" t="n">
        <v>74.54</v>
      </c>
      <c r="G1724" s="922" t="n">
        <v>74.54</v>
      </c>
    </row>
    <row r="1725" customFormat="false" ht="15" hidden="false" customHeight="false" outlineLevel="0" collapsed="false">
      <c r="A1725" s="398" t="n">
        <v>2629</v>
      </c>
      <c r="B1725" s="399" t="s">
        <v>3032</v>
      </c>
      <c r="C1725" s="919" t="s">
        <v>1298</v>
      </c>
      <c r="D1725" s="920" t="n">
        <f aca="false">F1725</f>
        <v>100.82</v>
      </c>
      <c r="F1725" s="922" t="n">
        <v>100.82</v>
      </c>
      <c r="G1725" s="922" t="n">
        <v>100.82</v>
      </c>
    </row>
    <row r="1726" customFormat="false" ht="15" hidden="false" customHeight="false" outlineLevel="0" collapsed="false">
      <c r="A1726" s="398" t="n">
        <v>12033</v>
      </c>
      <c r="B1726" s="399" t="s">
        <v>3033</v>
      </c>
      <c r="C1726" s="919" t="s">
        <v>1298</v>
      </c>
      <c r="D1726" s="920" t="n">
        <f aca="false">F1726</f>
        <v>6.86</v>
      </c>
      <c r="F1726" s="922" t="n">
        <v>6.86</v>
      </c>
      <c r="G1726" s="922" t="n">
        <v>6.86</v>
      </c>
    </row>
    <row r="1727" customFormat="false" ht="15" hidden="false" customHeight="false" outlineLevel="0" collapsed="false">
      <c r="A1727" s="398" t="n">
        <v>40408</v>
      </c>
      <c r="B1727" s="399" t="s">
        <v>3034</v>
      </c>
      <c r="C1727" s="919" t="s">
        <v>1298</v>
      </c>
      <c r="D1727" s="920" t="n">
        <f aca="false">F1727</f>
        <v>4.51</v>
      </c>
      <c r="F1727" s="922" t="n">
        <v>4.51</v>
      </c>
      <c r="G1727" s="922" t="n">
        <v>4.51</v>
      </c>
    </row>
    <row r="1728" customFormat="false" ht="15" hidden="false" customHeight="false" outlineLevel="0" collapsed="false">
      <c r="A1728" s="398" t="n">
        <v>40409</v>
      </c>
      <c r="B1728" s="399" t="s">
        <v>3035</v>
      </c>
      <c r="C1728" s="919" t="s">
        <v>1298</v>
      </c>
      <c r="D1728" s="920" t="n">
        <f aca="false">F1728</f>
        <v>1.59</v>
      </c>
      <c r="F1728" s="922" t="n">
        <v>1.59</v>
      </c>
      <c r="G1728" s="922" t="n">
        <v>1.59</v>
      </c>
    </row>
    <row r="1729" customFormat="false" ht="15" hidden="false" customHeight="false" outlineLevel="0" collapsed="false">
      <c r="A1729" s="398" t="n">
        <v>39276</v>
      </c>
      <c r="B1729" s="399" t="s">
        <v>3036</v>
      </c>
      <c r="C1729" s="919" t="s">
        <v>1298</v>
      </c>
      <c r="D1729" s="920" t="n">
        <f aca="false">F1729</f>
        <v>4.06</v>
      </c>
      <c r="F1729" s="922" t="n">
        <v>4.06</v>
      </c>
      <c r="G1729" s="922" t="n">
        <v>4.06</v>
      </c>
    </row>
    <row r="1730" customFormat="false" ht="15" hidden="false" customHeight="false" outlineLevel="0" collapsed="false">
      <c r="A1730" s="398" t="n">
        <v>39277</v>
      </c>
      <c r="B1730" s="399" t="s">
        <v>3037</v>
      </c>
      <c r="C1730" s="919" t="s">
        <v>1298</v>
      </c>
      <c r="D1730" s="920" t="n">
        <f aca="false">F1730</f>
        <v>10.97</v>
      </c>
      <c r="F1730" s="922" t="n">
        <v>10.97</v>
      </c>
      <c r="G1730" s="922" t="n">
        <v>10.97</v>
      </c>
    </row>
    <row r="1731" customFormat="false" ht="15" hidden="false" customHeight="false" outlineLevel="0" collapsed="false">
      <c r="A1731" s="398" t="n">
        <v>12034</v>
      </c>
      <c r="B1731" s="399" t="s">
        <v>3038</v>
      </c>
      <c r="C1731" s="919" t="s">
        <v>1298</v>
      </c>
      <c r="D1731" s="920" t="n">
        <f aca="false">F1731</f>
        <v>3.11</v>
      </c>
      <c r="F1731" s="922" t="n">
        <v>3.11</v>
      </c>
      <c r="G1731" s="922" t="n">
        <v>3.11</v>
      </c>
    </row>
    <row r="1732" customFormat="false" ht="15" hidden="false" customHeight="false" outlineLevel="0" collapsed="false">
      <c r="A1732" s="398" t="n">
        <v>39879</v>
      </c>
      <c r="B1732" s="399" t="s">
        <v>3039</v>
      </c>
      <c r="C1732" s="919" t="s">
        <v>1298</v>
      </c>
      <c r="D1732" s="920" t="n">
        <f aca="false">F1732</f>
        <v>2.92</v>
      </c>
      <c r="F1732" s="922" t="n">
        <v>2.92</v>
      </c>
      <c r="G1732" s="922" t="n">
        <v>2.92</v>
      </c>
    </row>
    <row r="1733" customFormat="false" ht="15" hidden="false" customHeight="false" outlineLevel="0" collapsed="false">
      <c r="A1733" s="398" t="n">
        <v>39880</v>
      </c>
      <c r="B1733" s="399" t="s">
        <v>3040</v>
      </c>
      <c r="C1733" s="919" t="s">
        <v>1298</v>
      </c>
      <c r="D1733" s="920" t="n">
        <f aca="false">F1733</f>
        <v>6.47</v>
      </c>
      <c r="F1733" s="922" t="n">
        <v>6.47</v>
      </c>
      <c r="G1733" s="922" t="n">
        <v>6.47</v>
      </c>
    </row>
    <row r="1734" customFormat="false" ht="15" hidden="false" customHeight="false" outlineLevel="0" collapsed="false">
      <c r="A1734" s="398" t="n">
        <v>39881</v>
      </c>
      <c r="B1734" s="399" t="s">
        <v>3041</v>
      </c>
      <c r="C1734" s="919" t="s">
        <v>1298</v>
      </c>
      <c r="D1734" s="920" t="n">
        <f aca="false">F1734</f>
        <v>10.38</v>
      </c>
      <c r="F1734" s="922" t="n">
        <v>10.38</v>
      </c>
      <c r="G1734" s="922" t="n">
        <v>10.38</v>
      </c>
    </row>
    <row r="1735" customFormat="false" ht="15" hidden="false" customHeight="false" outlineLevel="0" collapsed="false">
      <c r="A1735" s="398" t="n">
        <v>39882</v>
      </c>
      <c r="B1735" s="399" t="s">
        <v>3042</v>
      </c>
      <c r="C1735" s="919" t="s">
        <v>1298</v>
      </c>
      <c r="D1735" s="920" t="n">
        <f aca="false">F1735</f>
        <v>27.35</v>
      </c>
      <c r="F1735" s="922" t="n">
        <v>27.35</v>
      </c>
      <c r="G1735" s="922" t="n">
        <v>27.35</v>
      </c>
    </row>
    <row r="1736" customFormat="false" ht="15" hidden="false" customHeight="false" outlineLevel="0" collapsed="false">
      <c r="A1736" s="398" t="n">
        <v>39883</v>
      </c>
      <c r="B1736" s="399" t="s">
        <v>3043</v>
      </c>
      <c r="C1736" s="919" t="s">
        <v>1298</v>
      </c>
      <c r="D1736" s="920" t="n">
        <f aca="false">F1736</f>
        <v>43.68</v>
      </c>
      <c r="F1736" s="922" t="n">
        <v>43.68</v>
      </c>
      <c r="G1736" s="922" t="n">
        <v>43.68</v>
      </c>
    </row>
    <row r="1737" customFormat="false" ht="15" hidden="false" customHeight="false" outlineLevel="0" collapsed="false">
      <c r="A1737" s="398" t="n">
        <v>39884</v>
      </c>
      <c r="B1737" s="399" t="s">
        <v>3044</v>
      </c>
      <c r="C1737" s="919" t="s">
        <v>1298</v>
      </c>
      <c r="D1737" s="920" t="n">
        <f aca="false">F1737</f>
        <v>64.87</v>
      </c>
      <c r="F1737" s="922" t="n">
        <v>64.87</v>
      </c>
      <c r="G1737" s="922" t="n">
        <v>64.87</v>
      </c>
    </row>
    <row r="1738" customFormat="false" ht="15" hidden="false" customHeight="false" outlineLevel="0" collapsed="false">
      <c r="A1738" s="398" t="n">
        <v>39885</v>
      </c>
      <c r="B1738" s="399" t="s">
        <v>3045</v>
      </c>
      <c r="C1738" s="919" t="s">
        <v>1298</v>
      </c>
      <c r="D1738" s="920" t="n">
        <f aca="false">F1738</f>
        <v>154.18</v>
      </c>
      <c r="F1738" s="922" t="n">
        <v>154.18</v>
      </c>
      <c r="G1738" s="922" t="n">
        <v>154.18</v>
      </c>
    </row>
    <row r="1739" customFormat="false" ht="15" hidden="false" customHeight="false" outlineLevel="0" collapsed="false">
      <c r="A1739" s="398" t="n">
        <v>1777</v>
      </c>
      <c r="B1739" s="399" t="s">
        <v>3046</v>
      </c>
      <c r="C1739" s="919" t="s">
        <v>1298</v>
      </c>
      <c r="D1739" s="920" t="n">
        <f aca="false">F1739</f>
        <v>38.01</v>
      </c>
      <c r="F1739" s="922" t="n">
        <v>38.01</v>
      </c>
      <c r="G1739" s="922" t="n">
        <v>38.01</v>
      </c>
    </row>
    <row r="1740" customFormat="false" ht="15" hidden="false" customHeight="false" outlineLevel="0" collapsed="false">
      <c r="A1740" s="398" t="n">
        <v>1819</v>
      </c>
      <c r="B1740" s="399" t="s">
        <v>3047</v>
      </c>
      <c r="C1740" s="919" t="s">
        <v>1298</v>
      </c>
      <c r="D1740" s="920" t="n">
        <f aca="false">F1740</f>
        <v>27.65</v>
      </c>
      <c r="F1740" s="922" t="n">
        <v>27.65</v>
      </c>
      <c r="G1740" s="922" t="n">
        <v>27.65</v>
      </c>
    </row>
    <row r="1741" customFormat="false" ht="15" hidden="false" customHeight="false" outlineLevel="0" collapsed="false">
      <c r="A1741" s="398" t="n">
        <v>1775</v>
      </c>
      <c r="B1741" s="399" t="s">
        <v>3048</v>
      </c>
      <c r="C1741" s="919" t="s">
        <v>1298</v>
      </c>
      <c r="D1741" s="920" t="n">
        <f aca="false">F1741</f>
        <v>8.27</v>
      </c>
      <c r="F1741" s="922" t="n">
        <v>8.27</v>
      </c>
      <c r="G1741" s="922" t="n">
        <v>8.27</v>
      </c>
    </row>
    <row r="1742" customFormat="false" ht="15" hidden="false" customHeight="false" outlineLevel="0" collapsed="false">
      <c r="A1742" s="398" t="n">
        <v>1776</v>
      </c>
      <c r="B1742" s="399" t="s">
        <v>3049</v>
      </c>
      <c r="C1742" s="919" t="s">
        <v>1298</v>
      </c>
      <c r="D1742" s="920" t="n">
        <f aca="false">F1742</f>
        <v>22.5</v>
      </c>
      <c r="F1742" s="922" t="n">
        <v>22.5</v>
      </c>
      <c r="G1742" s="922" t="n">
        <v>22.5</v>
      </c>
    </row>
    <row r="1743" customFormat="false" ht="15" hidden="false" customHeight="false" outlineLevel="0" collapsed="false">
      <c r="A1743" s="398" t="n">
        <v>1778</v>
      </c>
      <c r="B1743" s="399" t="s">
        <v>3050</v>
      </c>
      <c r="C1743" s="919" t="s">
        <v>1298</v>
      </c>
      <c r="D1743" s="920" t="n">
        <f aca="false">F1743</f>
        <v>92.01</v>
      </c>
      <c r="F1743" s="922" t="n">
        <v>92.01</v>
      </c>
      <c r="G1743" s="922" t="n">
        <v>92.01</v>
      </c>
    </row>
    <row r="1744" customFormat="false" ht="15" hidden="false" customHeight="false" outlineLevel="0" collapsed="false">
      <c r="A1744" s="398" t="n">
        <v>1818</v>
      </c>
      <c r="B1744" s="399" t="s">
        <v>3051</v>
      </c>
      <c r="C1744" s="919" t="s">
        <v>1298</v>
      </c>
      <c r="D1744" s="920" t="n">
        <f aca="false">F1744</f>
        <v>61.08</v>
      </c>
      <c r="F1744" s="922" t="n">
        <v>61.08</v>
      </c>
      <c r="G1744" s="922" t="n">
        <v>61.08</v>
      </c>
    </row>
    <row r="1745" customFormat="false" ht="15" hidden="false" customHeight="false" outlineLevel="0" collapsed="false">
      <c r="A1745" s="398" t="n">
        <v>1820</v>
      </c>
      <c r="B1745" s="399" t="s">
        <v>3052</v>
      </c>
      <c r="C1745" s="919" t="s">
        <v>1298</v>
      </c>
      <c r="D1745" s="920" t="n">
        <f aca="false">F1745</f>
        <v>11.94</v>
      </c>
      <c r="F1745" s="922" t="n">
        <v>11.94</v>
      </c>
      <c r="G1745" s="922" t="n">
        <v>11.94</v>
      </c>
    </row>
    <row r="1746" customFormat="false" ht="15" hidden="false" customHeight="false" outlineLevel="0" collapsed="false">
      <c r="A1746" s="398" t="n">
        <v>1779</v>
      </c>
      <c r="B1746" s="399" t="s">
        <v>3053</v>
      </c>
      <c r="C1746" s="919" t="s">
        <v>1298</v>
      </c>
      <c r="D1746" s="920" t="n">
        <f aca="false">F1746</f>
        <v>133.82</v>
      </c>
      <c r="F1746" s="922" t="n">
        <v>133.82</v>
      </c>
      <c r="G1746" s="922" t="n">
        <v>133.82</v>
      </c>
    </row>
    <row r="1747" customFormat="false" ht="15" hidden="false" customHeight="false" outlineLevel="0" collapsed="false">
      <c r="A1747" s="398" t="n">
        <v>1780</v>
      </c>
      <c r="B1747" s="399" t="s">
        <v>3054</v>
      </c>
      <c r="C1747" s="919" t="s">
        <v>1298</v>
      </c>
      <c r="D1747" s="920" t="n">
        <f aca="false">F1747</f>
        <v>275.88</v>
      </c>
      <c r="F1747" s="922" t="n">
        <v>275.88</v>
      </c>
      <c r="G1747" s="922" t="n">
        <v>275.88</v>
      </c>
    </row>
    <row r="1748" customFormat="false" ht="15" hidden="false" customHeight="false" outlineLevel="0" collapsed="false">
      <c r="A1748" s="398" t="n">
        <v>1783</v>
      </c>
      <c r="B1748" s="399" t="s">
        <v>3055</v>
      </c>
      <c r="C1748" s="919" t="s">
        <v>1298</v>
      </c>
      <c r="D1748" s="920" t="n">
        <f aca="false">F1748</f>
        <v>29.17</v>
      </c>
      <c r="F1748" s="922" t="n">
        <v>29.17</v>
      </c>
      <c r="G1748" s="922" t="n">
        <v>29.17</v>
      </c>
    </row>
    <row r="1749" customFormat="false" ht="15" hidden="false" customHeight="false" outlineLevel="0" collapsed="false">
      <c r="A1749" s="398" t="n">
        <v>1782</v>
      </c>
      <c r="B1749" s="399" t="s">
        <v>3056</v>
      </c>
      <c r="C1749" s="919" t="s">
        <v>1298</v>
      </c>
      <c r="D1749" s="920" t="n">
        <f aca="false">F1749</f>
        <v>23.06</v>
      </c>
      <c r="F1749" s="922" t="n">
        <v>23.06</v>
      </c>
      <c r="G1749" s="922" t="n">
        <v>23.06</v>
      </c>
    </row>
    <row r="1750" customFormat="false" ht="15" hidden="false" customHeight="false" outlineLevel="0" collapsed="false">
      <c r="A1750" s="398" t="n">
        <v>1817</v>
      </c>
      <c r="B1750" s="399" t="s">
        <v>3057</v>
      </c>
      <c r="C1750" s="919" t="s">
        <v>1298</v>
      </c>
      <c r="D1750" s="920" t="n">
        <f aca="false">F1750</f>
        <v>6.87</v>
      </c>
      <c r="F1750" s="922" t="n">
        <v>6.87</v>
      </c>
      <c r="G1750" s="922" t="n">
        <v>6.87</v>
      </c>
    </row>
    <row r="1751" customFormat="false" ht="15" hidden="false" customHeight="false" outlineLevel="0" collapsed="false">
      <c r="A1751" s="398" t="n">
        <v>1781</v>
      </c>
      <c r="B1751" s="399" t="s">
        <v>3058</v>
      </c>
      <c r="C1751" s="919" t="s">
        <v>1298</v>
      </c>
      <c r="D1751" s="920" t="n">
        <f aca="false">F1751</f>
        <v>15.02</v>
      </c>
      <c r="F1751" s="922" t="n">
        <v>15.02</v>
      </c>
      <c r="G1751" s="922" t="n">
        <v>15.02</v>
      </c>
    </row>
    <row r="1752" customFormat="false" ht="15" hidden="false" customHeight="false" outlineLevel="0" collapsed="false">
      <c r="A1752" s="398" t="n">
        <v>1784</v>
      </c>
      <c r="B1752" s="399" t="s">
        <v>3059</v>
      </c>
      <c r="C1752" s="919" t="s">
        <v>1298</v>
      </c>
      <c r="D1752" s="920" t="n">
        <f aca="false">F1752</f>
        <v>82.36</v>
      </c>
      <c r="F1752" s="922" t="n">
        <v>82.36</v>
      </c>
      <c r="G1752" s="922" t="n">
        <v>82.36</v>
      </c>
    </row>
    <row r="1753" customFormat="false" ht="15" hidden="false" customHeight="false" outlineLevel="0" collapsed="false">
      <c r="A1753" s="398" t="n">
        <v>1810</v>
      </c>
      <c r="B1753" s="399" t="s">
        <v>3060</v>
      </c>
      <c r="C1753" s="919" t="s">
        <v>1298</v>
      </c>
      <c r="D1753" s="920" t="n">
        <f aca="false">F1753</f>
        <v>45.68</v>
      </c>
      <c r="F1753" s="922" t="n">
        <v>45.68</v>
      </c>
      <c r="G1753" s="922" t="n">
        <v>45.68</v>
      </c>
    </row>
    <row r="1754" customFormat="false" ht="15" hidden="false" customHeight="false" outlineLevel="0" collapsed="false">
      <c r="A1754" s="398" t="n">
        <v>1811</v>
      </c>
      <c r="B1754" s="399" t="s">
        <v>3061</v>
      </c>
      <c r="C1754" s="919" t="s">
        <v>1298</v>
      </c>
      <c r="D1754" s="920" t="n">
        <f aca="false">F1754</f>
        <v>9.88</v>
      </c>
      <c r="F1754" s="922" t="n">
        <v>9.88</v>
      </c>
      <c r="G1754" s="922" t="n">
        <v>9.88</v>
      </c>
    </row>
    <row r="1755" customFormat="false" ht="15" hidden="false" customHeight="false" outlineLevel="0" collapsed="false">
      <c r="A1755" s="398" t="n">
        <v>1812</v>
      </c>
      <c r="B1755" s="399" t="s">
        <v>3062</v>
      </c>
      <c r="C1755" s="919" t="s">
        <v>1298</v>
      </c>
      <c r="D1755" s="920" t="n">
        <f aca="false">F1755</f>
        <v>115.33</v>
      </c>
      <c r="F1755" s="922" t="n">
        <v>115.33</v>
      </c>
      <c r="G1755" s="922" t="n">
        <v>115.33</v>
      </c>
    </row>
    <row r="1756" customFormat="false" ht="15" hidden="false" customHeight="false" outlineLevel="0" collapsed="false">
      <c r="A1756" s="398" t="n">
        <v>40386</v>
      </c>
      <c r="B1756" s="399" t="s">
        <v>3063</v>
      </c>
      <c r="C1756" s="919" t="s">
        <v>1298</v>
      </c>
      <c r="D1756" s="920" t="n">
        <f aca="false">F1756</f>
        <v>43.02</v>
      </c>
      <c r="F1756" s="922" t="n">
        <v>43.02</v>
      </c>
      <c r="G1756" s="922" t="n">
        <v>43.02</v>
      </c>
    </row>
    <row r="1757" customFormat="false" ht="15" hidden="false" customHeight="false" outlineLevel="0" collapsed="false">
      <c r="A1757" s="398" t="n">
        <v>40384</v>
      </c>
      <c r="B1757" s="399" t="s">
        <v>3064</v>
      </c>
      <c r="C1757" s="919" t="s">
        <v>1298</v>
      </c>
      <c r="D1757" s="920" t="n">
        <f aca="false">F1757</f>
        <v>29.45</v>
      </c>
      <c r="F1757" s="922" t="n">
        <v>29.45</v>
      </c>
      <c r="G1757" s="922" t="n">
        <v>29.45</v>
      </c>
    </row>
    <row r="1758" customFormat="false" ht="15" hidden="false" customHeight="false" outlineLevel="0" collapsed="false">
      <c r="A1758" s="398" t="n">
        <v>40379</v>
      </c>
      <c r="B1758" s="399" t="s">
        <v>3065</v>
      </c>
      <c r="C1758" s="919" t="s">
        <v>1298</v>
      </c>
      <c r="D1758" s="920" t="n">
        <f aca="false">F1758</f>
        <v>10.18</v>
      </c>
      <c r="F1758" s="922" t="n">
        <v>10.18</v>
      </c>
      <c r="G1758" s="922" t="n">
        <v>10.18</v>
      </c>
    </row>
    <row r="1759" customFormat="false" ht="15" hidden="false" customHeight="false" outlineLevel="0" collapsed="false">
      <c r="A1759" s="398" t="n">
        <v>40423</v>
      </c>
      <c r="B1759" s="399" t="s">
        <v>3066</v>
      </c>
      <c r="C1759" s="919" t="s">
        <v>1298</v>
      </c>
      <c r="D1759" s="920" t="n">
        <f aca="false">F1759</f>
        <v>19.27</v>
      </c>
      <c r="F1759" s="922" t="n">
        <v>19.27</v>
      </c>
      <c r="G1759" s="922" t="n">
        <v>19.27</v>
      </c>
    </row>
    <row r="1760" customFormat="false" ht="15" hidden="false" customHeight="false" outlineLevel="0" collapsed="false">
      <c r="A1760" s="398" t="n">
        <v>40389</v>
      </c>
      <c r="B1760" s="399" t="s">
        <v>3067</v>
      </c>
      <c r="C1760" s="919" t="s">
        <v>1298</v>
      </c>
      <c r="D1760" s="920" t="n">
        <f aca="false">F1760</f>
        <v>122.2</v>
      </c>
      <c r="F1760" s="922" t="n">
        <v>122.2</v>
      </c>
      <c r="G1760" s="922" t="n">
        <v>122.2</v>
      </c>
    </row>
    <row r="1761" customFormat="false" ht="15" hidden="false" customHeight="false" outlineLevel="0" collapsed="false">
      <c r="A1761" s="398" t="n">
        <v>40388</v>
      </c>
      <c r="B1761" s="399" t="s">
        <v>3068</v>
      </c>
      <c r="C1761" s="919" t="s">
        <v>1298</v>
      </c>
      <c r="D1761" s="920" t="n">
        <f aca="false">F1761</f>
        <v>61.17</v>
      </c>
      <c r="F1761" s="922" t="n">
        <v>61.17</v>
      </c>
      <c r="G1761" s="922" t="n">
        <v>61.17</v>
      </c>
    </row>
    <row r="1762" customFormat="false" ht="15" hidden="false" customHeight="false" outlineLevel="0" collapsed="false">
      <c r="A1762" s="398" t="n">
        <v>40381</v>
      </c>
      <c r="B1762" s="399" t="s">
        <v>3069</v>
      </c>
      <c r="C1762" s="919" t="s">
        <v>1298</v>
      </c>
      <c r="D1762" s="920" t="n">
        <f aca="false">F1762</f>
        <v>13.57</v>
      </c>
      <c r="F1762" s="922" t="n">
        <v>13.57</v>
      </c>
      <c r="G1762" s="922" t="n">
        <v>13.57</v>
      </c>
    </row>
    <row r="1763" customFormat="false" ht="15" hidden="false" customHeight="false" outlineLevel="0" collapsed="false">
      <c r="A1763" s="398" t="n">
        <v>40391</v>
      </c>
      <c r="B1763" s="399" t="s">
        <v>3070</v>
      </c>
      <c r="C1763" s="919" t="s">
        <v>1298</v>
      </c>
      <c r="D1763" s="920" t="n">
        <f aca="false">F1763</f>
        <v>317.19</v>
      </c>
      <c r="F1763" s="922" t="n">
        <v>317.19</v>
      </c>
      <c r="G1763" s="922" t="n">
        <v>317.19</v>
      </c>
    </row>
    <row r="1764" customFormat="false" ht="15" hidden="false" customHeight="false" outlineLevel="0" collapsed="false">
      <c r="A1764" s="398" t="n">
        <v>40414</v>
      </c>
      <c r="B1764" s="399" t="s">
        <v>3071</v>
      </c>
      <c r="C1764" s="919" t="s">
        <v>1298</v>
      </c>
      <c r="D1764" s="920" t="n">
        <f aca="false">F1764</f>
        <v>11.95</v>
      </c>
      <c r="F1764" s="922" t="n">
        <v>11.95</v>
      </c>
      <c r="G1764" s="922" t="n">
        <v>11.95</v>
      </c>
    </row>
    <row r="1765" customFormat="false" ht="15" hidden="false" customHeight="false" outlineLevel="0" collapsed="false">
      <c r="A1765" s="398" t="n">
        <v>40416</v>
      </c>
      <c r="B1765" s="399" t="s">
        <v>3072</v>
      </c>
      <c r="C1765" s="919" t="s">
        <v>1298</v>
      </c>
      <c r="D1765" s="920" t="n">
        <f aca="false">F1765</f>
        <v>16.52</v>
      </c>
      <c r="F1765" s="922" t="n">
        <v>16.52</v>
      </c>
      <c r="G1765" s="922" t="n">
        <v>16.52</v>
      </c>
    </row>
    <row r="1766" customFormat="false" ht="15" hidden="false" customHeight="false" outlineLevel="0" collapsed="false">
      <c r="A1766" s="398" t="n">
        <v>40418</v>
      </c>
      <c r="B1766" s="399" t="s">
        <v>3073</v>
      </c>
      <c r="C1766" s="919" t="s">
        <v>1298</v>
      </c>
      <c r="D1766" s="920" t="n">
        <f aca="false">F1766</f>
        <v>19.7</v>
      </c>
      <c r="F1766" s="922" t="n">
        <v>19.7</v>
      </c>
      <c r="G1766" s="922" t="n">
        <v>19.7</v>
      </c>
    </row>
    <row r="1767" customFormat="false" ht="15" hidden="false" customHeight="false" outlineLevel="0" collapsed="false">
      <c r="A1767" s="398" t="n">
        <v>2615</v>
      </c>
      <c r="B1767" s="399" t="s">
        <v>3074</v>
      </c>
      <c r="C1767" s="919" t="s">
        <v>1298</v>
      </c>
      <c r="D1767" s="920" t="n">
        <f aca="false">F1767</f>
        <v>131.45</v>
      </c>
      <c r="F1767" s="922" t="n">
        <v>131.45</v>
      </c>
      <c r="G1767" s="922" t="n">
        <v>131.45</v>
      </c>
    </row>
    <row r="1768" customFormat="false" ht="15" hidden="false" customHeight="false" outlineLevel="0" collapsed="false">
      <c r="A1768" s="398" t="n">
        <v>2635</v>
      </c>
      <c r="B1768" s="399" t="s">
        <v>3075</v>
      </c>
      <c r="C1768" s="919" t="s">
        <v>1298</v>
      </c>
      <c r="D1768" s="920" t="n">
        <f aca="false">F1768</f>
        <v>3.92</v>
      </c>
      <c r="F1768" s="922" t="n">
        <v>3.92</v>
      </c>
      <c r="G1768" s="922" t="n">
        <v>3.92</v>
      </c>
    </row>
    <row r="1769" customFormat="false" ht="15" hidden="false" customHeight="false" outlineLevel="0" collapsed="false">
      <c r="A1769" s="398" t="n">
        <v>2609</v>
      </c>
      <c r="B1769" s="399" t="s">
        <v>3076</v>
      </c>
      <c r="C1769" s="919" t="s">
        <v>1298</v>
      </c>
      <c r="D1769" s="920" t="n">
        <f aca="false">F1769</f>
        <v>4.41</v>
      </c>
      <c r="F1769" s="922" t="n">
        <v>4.41</v>
      </c>
      <c r="G1769" s="922" t="n">
        <v>4.41</v>
      </c>
    </row>
    <row r="1770" customFormat="false" ht="15" hidden="false" customHeight="false" outlineLevel="0" collapsed="false">
      <c r="A1770" s="398" t="n">
        <v>2634</v>
      </c>
      <c r="B1770" s="399" t="s">
        <v>3077</v>
      </c>
      <c r="C1770" s="919" t="s">
        <v>1298</v>
      </c>
      <c r="D1770" s="920" t="n">
        <f aca="false">F1770</f>
        <v>5.8</v>
      </c>
      <c r="F1770" s="922" t="n">
        <v>5.8</v>
      </c>
      <c r="G1770" s="922" t="n">
        <v>5.8</v>
      </c>
    </row>
    <row r="1771" customFormat="false" ht="15" hidden="false" customHeight="false" outlineLevel="0" collapsed="false">
      <c r="A1771" s="398" t="n">
        <v>2611</v>
      </c>
      <c r="B1771" s="399" t="s">
        <v>3078</v>
      </c>
      <c r="C1771" s="919" t="s">
        <v>1298</v>
      </c>
      <c r="D1771" s="920" t="n">
        <f aca="false">F1771</f>
        <v>16.34</v>
      </c>
      <c r="F1771" s="922" t="n">
        <v>16.34</v>
      </c>
      <c r="G1771" s="922" t="n">
        <v>16.34</v>
      </c>
    </row>
    <row r="1772" customFormat="false" ht="15" hidden="false" customHeight="false" outlineLevel="0" collapsed="false">
      <c r="A1772" s="398" t="n">
        <v>2612</v>
      </c>
      <c r="B1772" s="399" t="s">
        <v>3079</v>
      </c>
      <c r="C1772" s="919" t="s">
        <v>1298</v>
      </c>
      <c r="D1772" s="920" t="n">
        <f aca="false">F1772</f>
        <v>23.77</v>
      </c>
      <c r="F1772" s="922" t="n">
        <v>23.77</v>
      </c>
      <c r="G1772" s="922" t="n">
        <v>23.77</v>
      </c>
    </row>
    <row r="1773" customFormat="false" ht="15" hidden="false" customHeight="false" outlineLevel="0" collapsed="false">
      <c r="A1773" s="398" t="n">
        <v>2613</v>
      </c>
      <c r="B1773" s="399" t="s">
        <v>3080</v>
      </c>
      <c r="C1773" s="919" t="s">
        <v>1298</v>
      </c>
      <c r="D1773" s="920" t="n">
        <f aca="false">F1773</f>
        <v>57.38</v>
      </c>
      <c r="F1773" s="922" t="n">
        <v>57.38</v>
      </c>
      <c r="G1773" s="922" t="n">
        <v>57.38</v>
      </c>
    </row>
    <row r="1774" customFormat="false" ht="15" hidden="false" customHeight="false" outlineLevel="0" collapsed="false">
      <c r="A1774" s="398" t="n">
        <v>2614</v>
      </c>
      <c r="B1774" s="399" t="s">
        <v>3081</v>
      </c>
      <c r="C1774" s="919" t="s">
        <v>1298</v>
      </c>
      <c r="D1774" s="920" t="n">
        <f aca="false">F1774</f>
        <v>79.79</v>
      </c>
      <c r="F1774" s="922" t="n">
        <v>79.79</v>
      </c>
      <c r="G1774" s="922" t="n">
        <v>79.79</v>
      </c>
    </row>
    <row r="1775" customFormat="false" ht="15" hidden="false" customHeight="false" outlineLevel="0" collapsed="false">
      <c r="A1775" s="398" t="n">
        <v>34359</v>
      </c>
      <c r="B1775" s="399" t="s">
        <v>3082</v>
      </c>
      <c r="C1775" s="919" t="s">
        <v>1298</v>
      </c>
      <c r="D1775" s="920" t="n">
        <f aca="false">F1775</f>
        <v>6.97</v>
      </c>
      <c r="F1775" s="922" t="n">
        <v>6.97</v>
      </c>
      <c r="G1775" s="922" t="n">
        <v>6.97</v>
      </c>
    </row>
    <row r="1776" customFormat="false" ht="15" hidden="false" customHeight="false" outlineLevel="0" collapsed="false">
      <c r="A1776" s="398" t="n">
        <v>1789</v>
      </c>
      <c r="B1776" s="399" t="s">
        <v>3083</v>
      </c>
      <c r="C1776" s="919" t="s">
        <v>1298</v>
      </c>
      <c r="D1776" s="920" t="n">
        <f aca="false">F1776</f>
        <v>36.48</v>
      </c>
      <c r="F1776" s="922" t="n">
        <v>36.48</v>
      </c>
      <c r="G1776" s="922" t="n">
        <v>36.48</v>
      </c>
    </row>
    <row r="1777" customFormat="false" ht="15" hidden="false" customHeight="false" outlineLevel="0" collapsed="false">
      <c r="A1777" s="398" t="n">
        <v>1788</v>
      </c>
      <c r="B1777" s="399" t="s">
        <v>3084</v>
      </c>
      <c r="C1777" s="919" t="s">
        <v>1298</v>
      </c>
      <c r="D1777" s="920" t="n">
        <f aca="false">F1777</f>
        <v>29.24</v>
      </c>
      <c r="F1777" s="922" t="n">
        <v>29.24</v>
      </c>
      <c r="G1777" s="922" t="n">
        <v>29.24</v>
      </c>
    </row>
    <row r="1778" customFormat="false" ht="15" hidden="false" customHeight="false" outlineLevel="0" collapsed="false">
      <c r="A1778" s="398" t="n">
        <v>1786</v>
      </c>
      <c r="B1778" s="399" t="s">
        <v>3085</v>
      </c>
      <c r="C1778" s="919" t="s">
        <v>1298</v>
      </c>
      <c r="D1778" s="920" t="n">
        <f aca="false">F1778</f>
        <v>7.26</v>
      </c>
      <c r="F1778" s="922" t="n">
        <v>7.26</v>
      </c>
      <c r="G1778" s="922" t="n">
        <v>7.26</v>
      </c>
    </row>
    <row r="1779" customFormat="false" ht="15" hidden="false" customHeight="false" outlineLevel="0" collapsed="false">
      <c r="A1779" s="398" t="n">
        <v>1787</v>
      </c>
      <c r="B1779" s="399" t="s">
        <v>3086</v>
      </c>
      <c r="C1779" s="919" t="s">
        <v>1298</v>
      </c>
      <c r="D1779" s="920" t="n">
        <f aca="false">F1779</f>
        <v>17.39</v>
      </c>
      <c r="F1779" s="922" t="n">
        <v>17.39</v>
      </c>
      <c r="G1779" s="922" t="n">
        <v>17.39</v>
      </c>
    </row>
    <row r="1780" customFormat="false" ht="15" hidden="false" customHeight="false" outlineLevel="0" collapsed="false">
      <c r="A1780" s="398" t="n">
        <v>1791</v>
      </c>
      <c r="B1780" s="399" t="s">
        <v>3087</v>
      </c>
      <c r="C1780" s="919" t="s">
        <v>1298</v>
      </c>
      <c r="D1780" s="920" t="n">
        <f aca="false">F1780</f>
        <v>105.44</v>
      </c>
      <c r="F1780" s="922" t="n">
        <v>105.44</v>
      </c>
      <c r="G1780" s="922" t="n">
        <v>105.44</v>
      </c>
    </row>
    <row r="1781" customFormat="false" ht="15" hidden="false" customHeight="false" outlineLevel="0" collapsed="false">
      <c r="A1781" s="398" t="n">
        <v>1790</v>
      </c>
      <c r="B1781" s="399" t="s">
        <v>3088</v>
      </c>
      <c r="C1781" s="919" t="s">
        <v>1298</v>
      </c>
      <c r="D1781" s="920" t="n">
        <f aca="false">F1781</f>
        <v>60.76</v>
      </c>
      <c r="F1781" s="922" t="n">
        <v>60.76</v>
      </c>
      <c r="G1781" s="922" t="n">
        <v>60.76</v>
      </c>
    </row>
    <row r="1782" customFormat="false" ht="15" hidden="false" customHeight="false" outlineLevel="0" collapsed="false">
      <c r="A1782" s="398" t="n">
        <v>1813</v>
      </c>
      <c r="B1782" s="399" t="s">
        <v>3089</v>
      </c>
      <c r="C1782" s="919" t="s">
        <v>1298</v>
      </c>
      <c r="D1782" s="920" t="n">
        <f aca="false">F1782</f>
        <v>11.52</v>
      </c>
      <c r="F1782" s="922" t="n">
        <v>11.52</v>
      </c>
      <c r="G1782" s="922" t="n">
        <v>11.52</v>
      </c>
    </row>
    <row r="1783" customFormat="false" ht="15" hidden="false" customHeight="false" outlineLevel="0" collapsed="false">
      <c r="A1783" s="398" t="n">
        <v>1792</v>
      </c>
      <c r="B1783" s="399" t="s">
        <v>3090</v>
      </c>
      <c r="C1783" s="919" t="s">
        <v>1298</v>
      </c>
      <c r="D1783" s="920" t="n">
        <f aca="false">F1783</f>
        <v>142.33</v>
      </c>
      <c r="F1783" s="922" t="n">
        <v>142.33</v>
      </c>
      <c r="G1783" s="922" t="n">
        <v>142.33</v>
      </c>
    </row>
    <row r="1784" customFormat="false" ht="15" hidden="false" customHeight="false" outlineLevel="0" collapsed="false">
      <c r="A1784" s="398" t="n">
        <v>1793</v>
      </c>
      <c r="B1784" s="399" t="s">
        <v>3091</v>
      </c>
      <c r="C1784" s="919" t="s">
        <v>1298</v>
      </c>
      <c r="D1784" s="920" t="n">
        <f aca="false">F1784</f>
        <v>287.6</v>
      </c>
      <c r="F1784" s="922" t="n">
        <v>287.6</v>
      </c>
      <c r="G1784" s="922" t="n">
        <v>287.6</v>
      </c>
    </row>
    <row r="1785" customFormat="false" ht="15" hidden="false" customHeight="false" outlineLevel="0" collapsed="false">
      <c r="A1785" s="398" t="n">
        <v>1809</v>
      </c>
      <c r="B1785" s="399" t="s">
        <v>3092</v>
      </c>
      <c r="C1785" s="919" t="s">
        <v>1298</v>
      </c>
      <c r="D1785" s="920" t="n">
        <f aca="false">F1785</f>
        <v>34.2</v>
      </c>
      <c r="F1785" s="922" t="n">
        <v>34.2</v>
      </c>
      <c r="G1785" s="922" t="n">
        <v>34.2</v>
      </c>
    </row>
    <row r="1786" customFormat="false" ht="15" hidden="false" customHeight="false" outlineLevel="0" collapsed="false">
      <c r="A1786" s="398" t="n">
        <v>1814</v>
      </c>
      <c r="B1786" s="399" t="s">
        <v>3093</v>
      </c>
      <c r="C1786" s="919" t="s">
        <v>1298</v>
      </c>
      <c r="D1786" s="920" t="n">
        <f aca="false">F1786</f>
        <v>28.1</v>
      </c>
      <c r="F1786" s="922" t="n">
        <v>28.1</v>
      </c>
      <c r="G1786" s="922" t="n">
        <v>28.1</v>
      </c>
    </row>
    <row r="1787" customFormat="false" ht="15" hidden="false" customHeight="false" outlineLevel="0" collapsed="false">
      <c r="A1787" s="398" t="n">
        <v>1803</v>
      </c>
      <c r="B1787" s="399" t="s">
        <v>3094</v>
      </c>
      <c r="C1787" s="919" t="s">
        <v>1298</v>
      </c>
      <c r="D1787" s="920" t="n">
        <f aca="false">F1787</f>
        <v>7.1</v>
      </c>
      <c r="F1787" s="922" t="n">
        <v>7.1</v>
      </c>
      <c r="G1787" s="922" t="n">
        <v>7.1</v>
      </c>
    </row>
    <row r="1788" customFormat="false" ht="15" hidden="false" customHeight="false" outlineLevel="0" collapsed="false">
      <c r="A1788" s="398" t="n">
        <v>1805</v>
      </c>
      <c r="B1788" s="399" t="s">
        <v>3095</v>
      </c>
      <c r="C1788" s="919" t="s">
        <v>1298</v>
      </c>
      <c r="D1788" s="920" t="n">
        <f aca="false">F1788</f>
        <v>16.3</v>
      </c>
      <c r="F1788" s="922" t="n">
        <v>16.3</v>
      </c>
      <c r="G1788" s="922" t="n">
        <v>16.3</v>
      </c>
    </row>
    <row r="1789" customFormat="false" ht="15" hidden="false" customHeight="false" outlineLevel="0" collapsed="false">
      <c r="A1789" s="398" t="n">
        <v>1821</v>
      </c>
      <c r="B1789" s="399" t="s">
        <v>3096</v>
      </c>
      <c r="C1789" s="919" t="s">
        <v>1298</v>
      </c>
      <c r="D1789" s="920" t="n">
        <f aca="false">F1789</f>
        <v>96.34</v>
      </c>
      <c r="F1789" s="922" t="n">
        <v>96.34</v>
      </c>
      <c r="G1789" s="922" t="n">
        <v>96.34</v>
      </c>
    </row>
    <row r="1790" customFormat="false" ht="15" hidden="false" customHeight="false" outlineLevel="0" collapsed="false">
      <c r="A1790" s="398" t="n">
        <v>1806</v>
      </c>
      <c r="B1790" s="399" t="s">
        <v>3097</v>
      </c>
      <c r="C1790" s="919" t="s">
        <v>1298</v>
      </c>
      <c r="D1790" s="920" t="n">
        <f aca="false">F1790</f>
        <v>57.34</v>
      </c>
      <c r="F1790" s="922" t="n">
        <v>57.34</v>
      </c>
      <c r="G1790" s="922" t="n">
        <v>57.34</v>
      </c>
    </row>
    <row r="1791" customFormat="false" ht="15" hidden="false" customHeight="false" outlineLevel="0" collapsed="false">
      <c r="A1791" s="398" t="n">
        <v>1804</v>
      </c>
      <c r="B1791" s="399" t="s">
        <v>3098</v>
      </c>
      <c r="C1791" s="919" t="s">
        <v>1298</v>
      </c>
      <c r="D1791" s="920" t="n">
        <f aca="false">F1791</f>
        <v>10.1</v>
      </c>
      <c r="F1791" s="922" t="n">
        <v>10.1</v>
      </c>
      <c r="G1791" s="922" t="n">
        <v>10.1</v>
      </c>
    </row>
    <row r="1792" customFormat="false" ht="15" hidden="false" customHeight="false" outlineLevel="0" collapsed="false">
      <c r="A1792" s="398" t="n">
        <v>1807</v>
      </c>
      <c r="B1792" s="399" t="s">
        <v>3099</v>
      </c>
      <c r="C1792" s="919" t="s">
        <v>1298</v>
      </c>
      <c r="D1792" s="920" t="n">
        <f aca="false">F1792</f>
        <v>137.78</v>
      </c>
      <c r="F1792" s="922" t="n">
        <v>137.78</v>
      </c>
      <c r="G1792" s="922" t="n">
        <v>137.78</v>
      </c>
    </row>
    <row r="1793" customFormat="false" ht="15" hidden="false" customHeight="false" outlineLevel="0" collapsed="false">
      <c r="A1793" s="398" t="n">
        <v>1808</v>
      </c>
      <c r="B1793" s="399" t="s">
        <v>3100</v>
      </c>
      <c r="C1793" s="919" t="s">
        <v>1298</v>
      </c>
      <c r="D1793" s="920" t="n">
        <f aca="false">F1793</f>
        <v>276.22</v>
      </c>
      <c r="F1793" s="922" t="n">
        <v>276.22</v>
      </c>
      <c r="G1793" s="922" t="n">
        <v>276.22</v>
      </c>
    </row>
    <row r="1794" customFormat="false" ht="15" hidden="false" customHeight="false" outlineLevel="0" collapsed="false">
      <c r="A1794" s="398" t="n">
        <v>1797</v>
      </c>
      <c r="B1794" s="399" t="s">
        <v>3101</v>
      </c>
      <c r="C1794" s="919" t="s">
        <v>1298</v>
      </c>
      <c r="D1794" s="920" t="n">
        <f aca="false">F1794</f>
        <v>41.42</v>
      </c>
      <c r="F1794" s="922" t="n">
        <v>41.42</v>
      </c>
      <c r="G1794" s="922" t="n">
        <v>41.42</v>
      </c>
    </row>
    <row r="1795" customFormat="false" ht="15" hidden="false" customHeight="false" outlineLevel="0" collapsed="false">
      <c r="A1795" s="398" t="n">
        <v>1796</v>
      </c>
      <c r="B1795" s="399" t="s">
        <v>3102</v>
      </c>
      <c r="C1795" s="919" t="s">
        <v>1298</v>
      </c>
      <c r="D1795" s="920" t="n">
        <f aca="false">F1795</f>
        <v>31.78</v>
      </c>
      <c r="F1795" s="922" t="n">
        <v>31.78</v>
      </c>
      <c r="G1795" s="922" t="n">
        <v>31.78</v>
      </c>
    </row>
    <row r="1796" customFormat="false" ht="15" hidden="false" customHeight="false" outlineLevel="0" collapsed="false">
      <c r="A1796" s="398" t="n">
        <v>1794</v>
      </c>
      <c r="B1796" s="399" t="s">
        <v>3103</v>
      </c>
      <c r="C1796" s="919" t="s">
        <v>1298</v>
      </c>
      <c r="D1796" s="920" t="n">
        <f aca="false">F1796</f>
        <v>7.58</v>
      </c>
      <c r="F1796" s="922" t="n">
        <v>7.58</v>
      </c>
      <c r="G1796" s="922" t="n">
        <v>7.58</v>
      </c>
    </row>
    <row r="1797" customFormat="false" ht="15" hidden="false" customHeight="false" outlineLevel="0" collapsed="false">
      <c r="A1797" s="398" t="n">
        <v>1816</v>
      </c>
      <c r="B1797" s="399" t="s">
        <v>3104</v>
      </c>
      <c r="C1797" s="919" t="s">
        <v>1298</v>
      </c>
      <c r="D1797" s="920" t="n">
        <f aca="false">F1797</f>
        <v>17.1</v>
      </c>
      <c r="F1797" s="922" t="n">
        <v>17.1</v>
      </c>
      <c r="G1797" s="922" t="n">
        <v>17.1</v>
      </c>
    </row>
    <row r="1798" customFormat="false" ht="15" hidden="false" customHeight="false" outlineLevel="0" collapsed="false">
      <c r="A1798" s="398" t="n">
        <v>1815</v>
      </c>
      <c r="B1798" s="399" t="s">
        <v>3105</v>
      </c>
      <c r="C1798" s="919" t="s">
        <v>1298</v>
      </c>
      <c r="D1798" s="920" t="n">
        <f aca="false">F1798</f>
        <v>131.35</v>
      </c>
      <c r="F1798" s="922" t="n">
        <v>131.35</v>
      </c>
      <c r="G1798" s="922" t="n">
        <v>131.35</v>
      </c>
    </row>
    <row r="1799" customFormat="false" ht="15" hidden="false" customHeight="false" outlineLevel="0" collapsed="false">
      <c r="A1799" s="398" t="n">
        <v>1798</v>
      </c>
      <c r="B1799" s="399" t="s">
        <v>3106</v>
      </c>
      <c r="C1799" s="919" t="s">
        <v>1298</v>
      </c>
      <c r="D1799" s="920" t="n">
        <f aca="false">F1799</f>
        <v>58.77</v>
      </c>
      <c r="F1799" s="922" t="n">
        <v>58.77</v>
      </c>
      <c r="G1799" s="922" t="n">
        <v>58.77</v>
      </c>
    </row>
    <row r="1800" customFormat="false" ht="15" hidden="false" customHeight="false" outlineLevel="0" collapsed="false">
      <c r="A1800" s="398" t="n">
        <v>1795</v>
      </c>
      <c r="B1800" s="399" t="s">
        <v>3107</v>
      </c>
      <c r="C1800" s="919" t="s">
        <v>1298</v>
      </c>
      <c r="D1800" s="920" t="n">
        <f aca="false">F1800</f>
        <v>10.51</v>
      </c>
      <c r="F1800" s="922" t="n">
        <v>10.51</v>
      </c>
      <c r="G1800" s="922" t="n">
        <v>10.51</v>
      </c>
    </row>
    <row r="1801" customFormat="false" ht="15" hidden="false" customHeight="false" outlineLevel="0" collapsed="false">
      <c r="A1801" s="398" t="n">
        <v>1799</v>
      </c>
      <c r="B1801" s="399" t="s">
        <v>3108</v>
      </c>
      <c r="C1801" s="919" t="s">
        <v>1298</v>
      </c>
      <c r="D1801" s="920" t="n">
        <f aca="false">F1801</f>
        <v>171.07</v>
      </c>
      <c r="F1801" s="922" t="n">
        <v>171.07</v>
      </c>
      <c r="G1801" s="922" t="n">
        <v>171.07</v>
      </c>
    </row>
    <row r="1802" customFormat="false" ht="15" hidden="false" customHeight="false" outlineLevel="0" collapsed="false">
      <c r="A1802" s="398" t="n">
        <v>1800</v>
      </c>
      <c r="B1802" s="399" t="s">
        <v>3109</v>
      </c>
      <c r="C1802" s="919" t="s">
        <v>1298</v>
      </c>
      <c r="D1802" s="920" t="n">
        <f aca="false">F1802</f>
        <v>326.61</v>
      </c>
      <c r="F1802" s="922" t="n">
        <v>326.61</v>
      </c>
      <c r="G1802" s="922" t="n">
        <v>326.61</v>
      </c>
    </row>
    <row r="1803" customFormat="false" ht="15" hidden="false" customHeight="false" outlineLevel="0" collapsed="false">
      <c r="A1803" s="398" t="n">
        <v>1802</v>
      </c>
      <c r="B1803" s="399" t="s">
        <v>3110</v>
      </c>
      <c r="C1803" s="919" t="s">
        <v>1298</v>
      </c>
      <c r="D1803" s="920" t="n">
        <f aca="false">F1803</f>
        <v>816.99</v>
      </c>
      <c r="F1803" s="922" t="n">
        <v>816.99</v>
      </c>
      <c r="G1803" s="922" t="n">
        <v>816.99</v>
      </c>
    </row>
    <row r="1804" customFormat="false" ht="15" hidden="false" customHeight="false" outlineLevel="0" collapsed="false">
      <c r="A1804" s="398" t="n">
        <v>40385</v>
      </c>
      <c r="B1804" s="399" t="s">
        <v>3111</v>
      </c>
      <c r="C1804" s="919" t="s">
        <v>1298</v>
      </c>
      <c r="D1804" s="920" t="n">
        <f aca="false">F1804</f>
        <v>43.02</v>
      </c>
      <c r="F1804" s="922" t="n">
        <v>43.02</v>
      </c>
      <c r="G1804" s="922" t="n">
        <v>43.02</v>
      </c>
    </row>
    <row r="1805" customFormat="false" ht="15" hidden="false" customHeight="false" outlineLevel="0" collapsed="false">
      <c r="A1805" s="398" t="n">
        <v>40383</v>
      </c>
      <c r="B1805" s="399" t="s">
        <v>3112</v>
      </c>
      <c r="C1805" s="919" t="s">
        <v>1298</v>
      </c>
      <c r="D1805" s="920" t="n">
        <f aca="false">F1805</f>
        <v>29.45</v>
      </c>
      <c r="F1805" s="922" t="n">
        <v>29.45</v>
      </c>
      <c r="G1805" s="922" t="n">
        <v>29.45</v>
      </c>
    </row>
    <row r="1806" customFormat="false" ht="15" hidden="false" customHeight="false" outlineLevel="0" collapsed="false">
      <c r="A1806" s="398" t="n">
        <v>40378</v>
      </c>
      <c r="B1806" s="399" t="s">
        <v>3113</v>
      </c>
      <c r="C1806" s="919" t="s">
        <v>1298</v>
      </c>
      <c r="D1806" s="920" t="n">
        <f aca="false">F1806</f>
        <v>10.18</v>
      </c>
      <c r="F1806" s="922" t="n">
        <v>10.18</v>
      </c>
      <c r="G1806" s="922" t="n">
        <v>10.18</v>
      </c>
    </row>
    <row r="1807" customFormat="false" ht="15" hidden="false" customHeight="false" outlineLevel="0" collapsed="false">
      <c r="A1807" s="398" t="n">
        <v>40382</v>
      </c>
      <c r="B1807" s="399" t="s">
        <v>3114</v>
      </c>
      <c r="C1807" s="919" t="s">
        <v>1298</v>
      </c>
      <c r="D1807" s="920" t="n">
        <f aca="false">F1807</f>
        <v>19.27</v>
      </c>
      <c r="F1807" s="922" t="n">
        <v>19.27</v>
      </c>
      <c r="G1807" s="922" t="n">
        <v>19.27</v>
      </c>
    </row>
    <row r="1808" customFormat="false" ht="15" hidden="false" customHeight="false" outlineLevel="0" collapsed="false">
      <c r="A1808" s="398" t="n">
        <v>40422</v>
      </c>
      <c r="B1808" s="399" t="s">
        <v>3115</v>
      </c>
      <c r="C1808" s="919" t="s">
        <v>1298</v>
      </c>
      <c r="D1808" s="920" t="n">
        <f aca="false">F1808</f>
        <v>131.28</v>
      </c>
      <c r="F1808" s="922" t="n">
        <v>131.28</v>
      </c>
      <c r="G1808" s="922" t="n">
        <v>131.28</v>
      </c>
    </row>
    <row r="1809" customFormat="false" ht="15" hidden="false" customHeight="false" outlineLevel="0" collapsed="false">
      <c r="A1809" s="398" t="n">
        <v>40387</v>
      </c>
      <c r="B1809" s="399" t="s">
        <v>3116</v>
      </c>
      <c r="C1809" s="919" t="s">
        <v>1298</v>
      </c>
      <c r="D1809" s="920" t="n">
        <f aca="false">F1809</f>
        <v>66.84</v>
      </c>
      <c r="F1809" s="922" t="n">
        <v>66.84</v>
      </c>
      <c r="G1809" s="922" t="n">
        <v>66.84</v>
      </c>
    </row>
    <row r="1810" customFormat="false" ht="15" hidden="false" customHeight="false" outlineLevel="0" collapsed="false">
      <c r="A1810" s="398" t="n">
        <v>40380</v>
      </c>
      <c r="B1810" s="399" t="s">
        <v>3117</v>
      </c>
      <c r="C1810" s="919" t="s">
        <v>1298</v>
      </c>
      <c r="D1810" s="920" t="n">
        <f aca="false">F1810</f>
        <v>13.57</v>
      </c>
      <c r="F1810" s="922" t="n">
        <v>13.57</v>
      </c>
      <c r="G1810" s="922" t="n">
        <v>13.57</v>
      </c>
    </row>
    <row r="1811" customFormat="false" ht="15" hidden="false" customHeight="false" outlineLevel="0" collapsed="false">
      <c r="A1811" s="398" t="n">
        <v>40390</v>
      </c>
      <c r="B1811" s="399" t="s">
        <v>3118</v>
      </c>
      <c r="C1811" s="919" t="s">
        <v>1298</v>
      </c>
      <c r="D1811" s="920" t="n">
        <f aca="false">F1811</f>
        <v>276.48</v>
      </c>
      <c r="F1811" s="922" t="n">
        <v>276.48</v>
      </c>
      <c r="G1811" s="922" t="n">
        <v>276.48</v>
      </c>
    </row>
    <row r="1812" customFormat="false" ht="15" hidden="false" customHeight="false" outlineLevel="0" collapsed="false">
      <c r="A1812" s="398" t="n">
        <v>40413</v>
      </c>
      <c r="B1812" s="399" t="s">
        <v>3119</v>
      </c>
      <c r="C1812" s="919" t="s">
        <v>1298</v>
      </c>
      <c r="D1812" s="920" t="n">
        <f aca="false">F1812</f>
        <v>12.98</v>
      </c>
      <c r="F1812" s="922" t="n">
        <v>12.98</v>
      </c>
      <c r="G1812" s="922" t="n">
        <v>12.98</v>
      </c>
    </row>
    <row r="1813" customFormat="false" ht="15" hidden="false" customHeight="false" outlineLevel="0" collapsed="false">
      <c r="A1813" s="398" t="n">
        <v>40415</v>
      </c>
      <c r="B1813" s="399" t="s">
        <v>3120</v>
      </c>
      <c r="C1813" s="919" t="s">
        <v>1298</v>
      </c>
      <c r="D1813" s="920" t="n">
        <f aca="false">F1813</f>
        <v>18.5</v>
      </c>
      <c r="F1813" s="922" t="n">
        <v>18.5</v>
      </c>
      <c r="G1813" s="922" t="n">
        <v>18.5</v>
      </c>
    </row>
    <row r="1814" customFormat="false" ht="15" hidden="false" customHeight="false" outlineLevel="0" collapsed="false">
      <c r="A1814" s="398" t="n">
        <v>40417</v>
      </c>
      <c r="B1814" s="399" t="s">
        <v>3121</v>
      </c>
      <c r="C1814" s="919" t="s">
        <v>1298</v>
      </c>
      <c r="D1814" s="920" t="n">
        <f aca="false">F1814</f>
        <v>21.82</v>
      </c>
      <c r="F1814" s="922" t="n">
        <v>21.82</v>
      </c>
      <c r="G1814" s="922" t="n">
        <v>21.82</v>
      </c>
    </row>
    <row r="1815" customFormat="false" ht="15" hidden="false" customHeight="false" outlineLevel="0" collapsed="false">
      <c r="A1815" s="398" t="n">
        <v>39271</v>
      </c>
      <c r="B1815" s="399" t="s">
        <v>3122</v>
      </c>
      <c r="C1815" s="919" t="s">
        <v>1298</v>
      </c>
      <c r="D1815" s="920" t="n">
        <f aca="false">F1815</f>
        <v>1.38</v>
      </c>
      <c r="F1815" s="922" t="n">
        <v>1.38</v>
      </c>
      <c r="G1815" s="922" t="n">
        <v>1.38</v>
      </c>
    </row>
    <row r="1816" customFormat="false" ht="15" hidden="false" customHeight="false" outlineLevel="0" collapsed="false">
      <c r="A1816" s="398" t="n">
        <v>39273</v>
      </c>
      <c r="B1816" s="399" t="s">
        <v>3123</v>
      </c>
      <c r="C1816" s="919" t="s">
        <v>1298</v>
      </c>
      <c r="D1816" s="920" t="n">
        <f aca="false">F1816</f>
        <v>2.35</v>
      </c>
      <c r="F1816" s="922" t="n">
        <v>2.35</v>
      </c>
      <c r="G1816" s="922" t="n">
        <v>2.35</v>
      </c>
    </row>
    <row r="1817" customFormat="false" ht="15" hidden="false" customHeight="false" outlineLevel="0" collapsed="false">
      <c r="A1817" s="398" t="n">
        <v>39272</v>
      </c>
      <c r="B1817" s="399" t="s">
        <v>3124</v>
      </c>
      <c r="C1817" s="919" t="s">
        <v>1298</v>
      </c>
      <c r="D1817" s="920" t="n">
        <f aca="false">F1817</f>
        <v>1.7</v>
      </c>
      <c r="F1817" s="922" t="n">
        <v>1.7</v>
      </c>
      <c r="G1817" s="922" t="n">
        <v>1.7</v>
      </c>
    </row>
    <row r="1818" customFormat="false" ht="15" hidden="false" customHeight="false" outlineLevel="0" collapsed="false">
      <c r="A1818" s="398" t="n">
        <v>1875</v>
      </c>
      <c r="B1818" s="399" t="s">
        <v>3125</v>
      </c>
      <c r="C1818" s="919" t="s">
        <v>1298</v>
      </c>
      <c r="D1818" s="920" t="n">
        <f aca="false">F1818</f>
        <v>3.75</v>
      </c>
      <c r="F1818" s="922" t="n">
        <v>3.75</v>
      </c>
      <c r="G1818" s="922" t="n">
        <v>3.75</v>
      </c>
    </row>
    <row r="1819" customFormat="false" ht="15" hidden="false" customHeight="false" outlineLevel="0" collapsed="false">
      <c r="A1819" s="398" t="n">
        <v>1874</v>
      </c>
      <c r="B1819" s="399" t="s">
        <v>3126</v>
      </c>
      <c r="C1819" s="919" t="s">
        <v>1298</v>
      </c>
      <c r="D1819" s="920" t="n">
        <f aca="false">F1819</f>
        <v>3.1</v>
      </c>
      <c r="F1819" s="922" t="n">
        <v>3.1</v>
      </c>
      <c r="G1819" s="922" t="n">
        <v>3.1</v>
      </c>
    </row>
    <row r="1820" customFormat="false" ht="15" hidden="false" customHeight="false" outlineLevel="0" collapsed="false">
      <c r="A1820" s="398" t="n">
        <v>1870</v>
      </c>
      <c r="B1820" s="399" t="s">
        <v>3127</v>
      </c>
      <c r="C1820" s="919" t="s">
        <v>1298</v>
      </c>
      <c r="D1820" s="920" t="n">
        <f aca="false">F1820</f>
        <v>1.79</v>
      </c>
      <c r="F1820" s="922" t="n">
        <v>1.79</v>
      </c>
      <c r="G1820" s="922" t="n">
        <v>1.79</v>
      </c>
    </row>
    <row r="1821" customFormat="false" ht="15" hidden="false" customHeight="false" outlineLevel="0" collapsed="false">
      <c r="A1821" s="398" t="n">
        <v>1884</v>
      </c>
      <c r="B1821" s="399" t="s">
        <v>3128</v>
      </c>
      <c r="C1821" s="919" t="s">
        <v>1298</v>
      </c>
      <c r="D1821" s="920" t="n">
        <f aca="false">F1821</f>
        <v>2.74</v>
      </c>
      <c r="F1821" s="922" t="n">
        <v>2.74</v>
      </c>
      <c r="G1821" s="922" t="n">
        <v>2.74</v>
      </c>
    </row>
    <row r="1822" customFormat="false" ht="15" hidden="false" customHeight="false" outlineLevel="0" collapsed="false">
      <c r="A1822" s="398" t="n">
        <v>1887</v>
      </c>
      <c r="B1822" s="399" t="s">
        <v>3129</v>
      </c>
      <c r="C1822" s="919" t="s">
        <v>1298</v>
      </c>
      <c r="D1822" s="920" t="n">
        <f aca="false">F1822</f>
        <v>15.56</v>
      </c>
      <c r="F1822" s="922" t="n">
        <v>15.56</v>
      </c>
      <c r="G1822" s="922" t="n">
        <v>15.56</v>
      </c>
    </row>
    <row r="1823" customFormat="false" ht="15" hidden="false" customHeight="false" outlineLevel="0" collapsed="false">
      <c r="A1823" s="398" t="n">
        <v>1876</v>
      </c>
      <c r="B1823" s="399" t="s">
        <v>3130</v>
      </c>
      <c r="C1823" s="919" t="s">
        <v>1298</v>
      </c>
      <c r="D1823" s="920" t="n">
        <f aca="false">F1823</f>
        <v>6.1</v>
      </c>
      <c r="F1823" s="922" t="n">
        <v>6.1</v>
      </c>
      <c r="G1823" s="922" t="n">
        <v>6.1</v>
      </c>
    </row>
    <row r="1824" customFormat="false" ht="15" hidden="false" customHeight="false" outlineLevel="0" collapsed="false">
      <c r="A1824" s="398" t="n">
        <v>1879</v>
      </c>
      <c r="B1824" s="399" t="s">
        <v>3131</v>
      </c>
      <c r="C1824" s="919" t="s">
        <v>1298</v>
      </c>
      <c r="D1824" s="920" t="n">
        <f aca="false">F1824</f>
        <v>1.81</v>
      </c>
      <c r="F1824" s="922" t="n">
        <v>1.81</v>
      </c>
      <c r="G1824" s="922" t="n">
        <v>1.81</v>
      </c>
    </row>
    <row r="1825" customFormat="false" ht="15" hidden="false" customHeight="false" outlineLevel="0" collapsed="false">
      <c r="A1825" s="398" t="n">
        <v>1877</v>
      </c>
      <c r="B1825" s="399" t="s">
        <v>3132</v>
      </c>
      <c r="C1825" s="919" t="s">
        <v>1298</v>
      </c>
      <c r="D1825" s="920" t="n">
        <f aca="false">F1825</f>
        <v>15.58</v>
      </c>
      <c r="F1825" s="922" t="n">
        <v>15.58</v>
      </c>
      <c r="G1825" s="922" t="n">
        <v>15.58</v>
      </c>
    </row>
    <row r="1826" customFormat="false" ht="15" hidden="false" customHeight="false" outlineLevel="0" collapsed="false">
      <c r="A1826" s="398" t="n">
        <v>1878</v>
      </c>
      <c r="B1826" s="399" t="s">
        <v>3133</v>
      </c>
      <c r="C1826" s="919" t="s">
        <v>1298</v>
      </c>
      <c r="D1826" s="920" t="n">
        <f aca="false">F1826</f>
        <v>31.31</v>
      </c>
      <c r="F1826" s="922" t="n">
        <v>31.31</v>
      </c>
      <c r="G1826" s="922" t="n">
        <v>31.31</v>
      </c>
    </row>
    <row r="1827" customFormat="false" ht="15" hidden="false" customHeight="false" outlineLevel="0" collapsed="false">
      <c r="A1827" s="398" t="n">
        <v>2621</v>
      </c>
      <c r="B1827" s="399" t="s">
        <v>3134</v>
      </c>
      <c r="C1827" s="919" t="s">
        <v>1298</v>
      </c>
      <c r="D1827" s="920" t="n">
        <f aca="false">F1827</f>
        <v>139.82</v>
      </c>
      <c r="F1827" s="922" t="n">
        <v>139.82</v>
      </c>
      <c r="G1827" s="922" t="n">
        <v>139.82</v>
      </c>
    </row>
    <row r="1828" customFormat="false" ht="15" hidden="false" customHeight="false" outlineLevel="0" collapsed="false">
      <c r="A1828" s="398" t="n">
        <v>2616</v>
      </c>
      <c r="B1828" s="399" t="s">
        <v>3135</v>
      </c>
      <c r="C1828" s="919" t="s">
        <v>1298</v>
      </c>
      <c r="D1828" s="920" t="n">
        <f aca="false">F1828</f>
        <v>3.95</v>
      </c>
      <c r="F1828" s="922" t="n">
        <v>3.95</v>
      </c>
      <c r="G1828" s="922" t="n">
        <v>3.95</v>
      </c>
    </row>
    <row r="1829" customFormat="false" ht="15" hidden="false" customHeight="false" outlineLevel="0" collapsed="false">
      <c r="A1829" s="398" t="n">
        <v>2633</v>
      </c>
      <c r="B1829" s="399" t="s">
        <v>3136</v>
      </c>
      <c r="C1829" s="919" t="s">
        <v>1298</v>
      </c>
      <c r="D1829" s="920" t="n">
        <f aca="false">F1829</f>
        <v>4.47</v>
      </c>
      <c r="F1829" s="922" t="n">
        <v>4.47</v>
      </c>
      <c r="G1829" s="922" t="n">
        <v>4.47</v>
      </c>
    </row>
    <row r="1830" customFormat="false" ht="15" hidden="false" customHeight="false" outlineLevel="0" collapsed="false">
      <c r="A1830" s="398" t="n">
        <v>2617</v>
      </c>
      <c r="B1830" s="399" t="s">
        <v>3137</v>
      </c>
      <c r="C1830" s="919" t="s">
        <v>1298</v>
      </c>
      <c r="D1830" s="920" t="n">
        <f aca="false">F1830</f>
        <v>6.08</v>
      </c>
      <c r="F1830" s="922" t="n">
        <v>6.08</v>
      </c>
      <c r="G1830" s="922" t="n">
        <v>6.08</v>
      </c>
    </row>
    <row r="1831" customFormat="false" ht="15" hidden="false" customHeight="false" outlineLevel="0" collapsed="false">
      <c r="A1831" s="398" t="n">
        <v>2618</v>
      </c>
      <c r="B1831" s="399" t="s">
        <v>3138</v>
      </c>
      <c r="C1831" s="919" t="s">
        <v>1298</v>
      </c>
      <c r="D1831" s="920" t="n">
        <f aca="false">F1831</f>
        <v>13.85</v>
      </c>
      <c r="F1831" s="922" t="n">
        <v>13.85</v>
      </c>
      <c r="G1831" s="922" t="n">
        <v>13.85</v>
      </c>
    </row>
    <row r="1832" customFormat="false" ht="15" hidden="false" customHeight="false" outlineLevel="0" collapsed="false">
      <c r="A1832" s="398" t="n">
        <v>2632</v>
      </c>
      <c r="B1832" s="399" t="s">
        <v>3139</v>
      </c>
      <c r="C1832" s="919" t="s">
        <v>1298</v>
      </c>
      <c r="D1832" s="920" t="n">
        <f aca="false">F1832</f>
        <v>16.89</v>
      </c>
      <c r="F1832" s="922" t="n">
        <v>16.89</v>
      </c>
      <c r="G1832" s="922" t="n">
        <v>16.89</v>
      </c>
    </row>
    <row r="1833" customFormat="false" ht="15" hidden="false" customHeight="false" outlineLevel="0" collapsed="false">
      <c r="A1833" s="398" t="n">
        <v>2631</v>
      </c>
      <c r="B1833" s="399" t="s">
        <v>3140</v>
      </c>
      <c r="C1833" s="919" t="s">
        <v>1298</v>
      </c>
      <c r="D1833" s="920" t="n">
        <f aca="false">F1833</f>
        <v>24.8</v>
      </c>
      <c r="F1833" s="922" t="n">
        <v>24.8</v>
      </c>
      <c r="G1833" s="922" t="n">
        <v>24.8</v>
      </c>
    </row>
    <row r="1834" customFormat="false" ht="15" hidden="false" customHeight="false" outlineLevel="0" collapsed="false">
      <c r="A1834" s="398" t="n">
        <v>2619</v>
      </c>
      <c r="B1834" s="399" t="s">
        <v>3141</v>
      </c>
      <c r="C1834" s="919" t="s">
        <v>1298</v>
      </c>
      <c r="D1834" s="920" t="n">
        <f aca="false">F1834</f>
        <v>62.79</v>
      </c>
      <c r="F1834" s="922" t="n">
        <v>62.79</v>
      </c>
      <c r="G1834" s="922" t="n">
        <v>62.79</v>
      </c>
    </row>
    <row r="1835" customFormat="false" ht="15" hidden="false" customHeight="false" outlineLevel="0" collapsed="false">
      <c r="A1835" s="398" t="n">
        <v>2620</v>
      </c>
      <c r="B1835" s="399" t="s">
        <v>3142</v>
      </c>
      <c r="C1835" s="919" t="s">
        <v>1298</v>
      </c>
      <c r="D1835" s="920" t="n">
        <f aca="false">F1835</f>
        <v>82.44</v>
      </c>
      <c r="F1835" s="920" t="n">
        <v>82.44</v>
      </c>
      <c r="G1835" s="920" t="n">
        <v>82.44</v>
      </c>
    </row>
    <row r="1836" customFormat="false" ht="15" hidden="false" customHeight="false" outlineLevel="0" collapsed="false">
      <c r="A1836" s="398" t="n">
        <v>25968</v>
      </c>
      <c r="B1836" s="399" t="s">
        <v>3143</v>
      </c>
      <c r="C1836" s="919" t="s">
        <v>1298</v>
      </c>
      <c r="D1836" s="920" t="n">
        <f aca="false">F1836</f>
        <v>41.02</v>
      </c>
      <c r="F1836" s="922" t="n">
        <v>41.02</v>
      </c>
      <c r="G1836" s="922" t="n">
        <v>41.02</v>
      </c>
    </row>
    <row r="1837" customFormat="false" ht="15" hidden="false" customHeight="false" outlineLevel="0" collapsed="false">
      <c r="A1837" s="398" t="n">
        <v>38369</v>
      </c>
      <c r="B1837" s="399" t="s">
        <v>3144</v>
      </c>
      <c r="C1837" s="919" t="s">
        <v>1298</v>
      </c>
      <c r="D1837" s="920" t="n">
        <f aca="false">F1837</f>
        <v>12</v>
      </c>
      <c r="F1837" s="920" t="n">
        <v>12</v>
      </c>
      <c r="G1837" s="920" t="n">
        <v>12</v>
      </c>
    </row>
    <row r="1838" customFormat="false" ht="15" hidden="false" customHeight="false" outlineLevel="0" collapsed="false">
      <c r="A1838" s="398" t="n">
        <v>38370</v>
      </c>
      <c r="B1838" s="399" t="s">
        <v>3145</v>
      </c>
      <c r="C1838" s="919" t="s">
        <v>1298</v>
      </c>
      <c r="D1838" s="920" t="n">
        <f aca="false">F1838</f>
        <v>12</v>
      </c>
      <c r="F1838" s="922" t="n">
        <v>12</v>
      </c>
      <c r="G1838" s="922" t="n">
        <v>12</v>
      </c>
    </row>
    <row r="1839" customFormat="false" ht="15" hidden="false" customHeight="false" outlineLevel="0" collapsed="false">
      <c r="A1839" s="398" t="n">
        <v>38372</v>
      </c>
      <c r="B1839" s="399" t="s">
        <v>3146</v>
      </c>
      <c r="C1839" s="919" t="s">
        <v>1298</v>
      </c>
      <c r="D1839" s="920" t="n">
        <f aca="false">F1839</f>
        <v>16.14</v>
      </c>
      <c r="F1839" s="920" t="n">
        <v>16.14</v>
      </c>
      <c r="G1839" s="920" t="n">
        <v>16.14</v>
      </c>
    </row>
    <row r="1840" customFormat="false" ht="15" hidden="false" customHeight="false" outlineLevel="0" collapsed="false">
      <c r="A1840" s="398" t="n">
        <v>2357</v>
      </c>
      <c r="B1840" s="399" t="s">
        <v>3147</v>
      </c>
      <c r="C1840" s="919" t="s">
        <v>1309</v>
      </c>
      <c r="D1840" s="920" t="n">
        <f aca="false">F1840</f>
        <v>16.87</v>
      </c>
      <c r="F1840" s="922" t="n">
        <v>16.87</v>
      </c>
      <c r="G1840" s="922" t="n">
        <v>16.87</v>
      </c>
    </row>
    <row r="1841" customFormat="false" ht="15" hidden="false" customHeight="false" outlineLevel="0" collapsed="false">
      <c r="A1841" s="398" t="n">
        <v>40806</v>
      </c>
      <c r="B1841" s="399" t="s">
        <v>3148</v>
      </c>
      <c r="C1841" s="919" t="s">
        <v>1505</v>
      </c>
      <c r="D1841" s="920" t="n">
        <f aca="false">F1841</f>
        <v>2352.15</v>
      </c>
      <c r="F1841" s="920" t="n">
        <v>2352.15</v>
      </c>
      <c r="G1841" s="920" t="n">
        <v>2352.15</v>
      </c>
    </row>
    <row r="1842" customFormat="false" ht="15" hidden="false" customHeight="false" outlineLevel="0" collapsed="false">
      <c r="A1842" s="398" t="n">
        <v>2355</v>
      </c>
      <c r="B1842" s="399" t="s">
        <v>3149</v>
      </c>
      <c r="C1842" s="919" t="s">
        <v>1309</v>
      </c>
      <c r="D1842" s="920" t="n">
        <f aca="false">F1842</f>
        <v>22.37</v>
      </c>
      <c r="F1842" s="922" t="n">
        <v>22.37</v>
      </c>
      <c r="G1842" s="922" t="n">
        <v>22.37</v>
      </c>
    </row>
    <row r="1843" customFormat="false" ht="15" hidden="false" customHeight="false" outlineLevel="0" collapsed="false">
      <c r="A1843" s="398" t="n">
        <v>40805</v>
      </c>
      <c r="B1843" s="399" t="s">
        <v>3150</v>
      </c>
      <c r="C1843" s="919" t="s">
        <v>1505</v>
      </c>
      <c r="D1843" s="920" t="n">
        <f aca="false">F1843</f>
        <v>3118.34</v>
      </c>
      <c r="F1843" s="922" t="n">
        <v>3118.34</v>
      </c>
      <c r="G1843" s="922" t="n">
        <v>3118.34</v>
      </c>
    </row>
    <row r="1844" customFormat="false" ht="15" hidden="false" customHeight="false" outlineLevel="0" collapsed="false">
      <c r="A1844" s="398" t="n">
        <v>2358</v>
      </c>
      <c r="B1844" s="399" t="s">
        <v>3151</v>
      </c>
      <c r="C1844" s="919" t="s">
        <v>1309</v>
      </c>
      <c r="D1844" s="920" t="n">
        <f aca="false">F1844</f>
        <v>17.87</v>
      </c>
      <c r="F1844" s="922" t="n">
        <v>17.87</v>
      </c>
      <c r="G1844" s="922" t="n">
        <v>17.87</v>
      </c>
    </row>
    <row r="1845" customFormat="false" ht="15" hidden="false" customHeight="false" outlineLevel="0" collapsed="false">
      <c r="A1845" s="398" t="n">
        <v>40807</v>
      </c>
      <c r="B1845" s="399" t="s">
        <v>3152</v>
      </c>
      <c r="C1845" s="919" t="s">
        <v>1505</v>
      </c>
      <c r="D1845" s="920" t="n">
        <f aca="false">F1845</f>
        <v>2492.58</v>
      </c>
      <c r="F1845" s="922" t="n">
        <v>2492.58</v>
      </c>
      <c r="G1845" s="922" t="n">
        <v>2492.58</v>
      </c>
    </row>
    <row r="1846" customFormat="false" ht="15" hidden="false" customHeight="false" outlineLevel="0" collapsed="false">
      <c r="A1846" s="398" t="n">
        <v>2359</v>
      </c>
      <c r="B1846" s="399" t="s">
        <v>3153</v>
      </c>
      <c r="C1846" s="919" t="s">
        <v>1309</v>
      </c>
      <c r="D1846" s="920" t="n">
        <f aca="false">F1846</f>
        <v>17.87</v>
      </c>
      <c r="F1846" s="922" t="n">
        <v>17.87</v>
      </c>
      <c r="G1846" s="922" t="n">
        <v>17.87</v>
      </c>
    </row>
    <row r="1847" customFormat="false" ht="15" hidden="false" customHeight="false" outlineLevel="0" collapsed="false">
      <c r="A1847" s="398" t="n">
        <v>40808</v>
      </c>
      <c r="B1847" s="399" t="s">
        <v>3154</v>
      </c>
      <c r="C1847" s="919" t="s">
        <v>1505</v>
      </c>
      <c r="D1847" s="920" t="n">
        <f aca="false">F1847</f>
        <v>2491.89</v>
      </c>
      <c r="F1847" s="922" t="n">
        <v>2491.89</v>
      </c>
      <c r="G1847" s="922" t="n">
        <v>2491.89</v>
      </c>
    </row>
    <row r="1848" customFormat="false" ht="15" hidden="false" customHeight="false" outlineLevel="0" collapsed="false">
      <c r="A1848" s="398" t="n">
        <v>39397</v>
      </c>
      <c r="B1848" s="399" t="s">
        <v>3155</v>
      </c>
      <c r="C1848" s="919" t="s">
        <v>1376</v>
      </c>
      <c r="D1848" s="920" t="n">
        <f aca="false">F1848</f>
        <v>11.73</v>
      </c>
      <c r="F1848" s="922" t="n">
        <v>11.73</v>
      </c>
      <c r="G1848" s="922" t="n">
        <v>11.73</v>
      </c>
    </row>
    <row r="1849" customFormat="false" ht="15" hidden="false" customHeight="false" outlineLevel="0" collapsed="false">
      <c r="A1849" s="398" t="n">
        <v>2692</v>
      </c>
      <c r="B1849" s="399" t="s">
        <v>3156</v>
      </c>
      <c r="C1849" s="919" t="s">
        <v>1376</v>
      </c>
      <c r="D1849" s="920" t="n">
        <f aca="false">F1849</f>
        <v>5.55</v>
      </c>
      <c r="F1849" s="922" t="n">
        <v>5.55</v>
      </c>
      <c r="G1849" s="922" t="n">
        <v>5.55</v>
      </c>
    </row>
    <row r="1850" customFormat="false" ht="15" hidden="false" customHeight="false" outlineLevel="0" collapsed="false">
      <c r="A1850" s="398" t="n">
        <v>6</v>
      </c>
      <c r="B1850" s="399" t="s">
        <v>3157</v>
      </c>
      <c r="C1850" s="919" t="s">
        <v>1376</v>
      </c>
      <c r="D1850" s="920" t="n">
        <f aca="false">F1850</f>
        <v>3.24</v>
      </c>
      <c r="F1850" s="922" t="n">
        <v>3.24</v>
      </c>
      <c r="G1850" s="922" t="n">
        <v>3.24</v>
      </c>
    </row>
    <row r="1851" customFormat="false" ht="15" hidden="false" customHeight="false" outlineLevel="0" collapsed="false">
      <c r="A1851" s="398" t="n">
        <v>5330</v>
      </c>
      <c r="B1851" s="399" t="s">
        <v>3158</v>
      </c>
      <c r="C1851" s="919" t="s">
        <v>1376</v>
      </c>
      <c r="D1851" s="920" t="n">
        <f aca="false">F1851</f>
        <v>34.01</v>
      </c>
      <c r="F1851" s="922" t="n">
        <v>34.01</v>
      </c>
      <c r="G1851" s="922" t="n">
        <v>34.01</v>
      </c>
    </row>
    <row r="1852" customFormat="false" ht="15" hidden="false" customHeight="false" outlineLevel="0" collapsed="false">
      <c r="A1852" s="398" t="n">
        <v>26017</v>
      </c>
      <c r="B1852" s="399" t="s">
        <v>3159</v>
      </c>
      <c r="C1852" s="919" t="s">
        <v>1298</v>
      </c>
      <c r="D1852" s="920" t="n">
        <f aca="false">F1852</f>
        <v>34.25</v>
      </c>
      <c r="F1852" s="922" t="n">
        <v>34.25</v>
      </c>
      <c r="G1852" s="922" t="n">
        <v>34.25</v>
      </c>
    </row>
    <row r="1853" customFormat="false" ht="15" hidden="false" customHeight="false" outlineLevel="0" collapsed="false">
      <c r="A1853" s="398" t="n">
        <v>25931</v>
      </c>
      <c r="B1853" s="399" t="s">
        <v>3160</v>
      </c>
      <c r="C1853" s="919" t="s">
        <v>1298</v>
      </c>
      <c r="D1853" s="920" t="n">
        <f aca="false">F1853</f>
        <v>108.86</v>
      </c>
      <c r="F1853" s="920" t="n">
        <v>108.86</v>
      </c>
      <c r="G1853" s="920" t="n">
        <v>108.86</v>
      </c>
    </row>
    <row r="1854" customFormat="false" ht="15" hidden="false" customHeight="false" outlineLevel="0" collapsed="false">
      <c r="A1854" s="398" t="n">
        <v>38140</v>
      </c>
      <c r="B1854" s="399" t="s">
        <v>3161</v>
      </c>
      <c r="C1854" s="919" t="s">
        <v>1298</v>
      </c>
      <c r="D1854" s="920" t="n">
        <f aca="false">F1854</f>
        <v>26.4</v>
      </c>
      <c r="F1854" s="922" t="n">
        <v>26.4</v>
      </c>
      <c r="G1854" s="922" t="n">
        <v>26.4</v>
      </c>
    </row>
    <row r="1855" customFormat="false" ht="15" hidden="false" customHeight="false" outlineLevel="0" collapsed="false">
      <c r="A1855" s="398" t="n">
        <v>13887</v>
      </c>
      <c r="B1855" s="399" t="s">
        <v>3162</v>
      </c>
      <c r="C1855" s="919" t="s">
        <v>1298</v>
      </c>
      <c r="D1855" s="920" t="n">
        <f aca="false">F1855</f>
        <v>625.04</v>
      </c>
      <c r="F1855" s="920" t="n">
        <v>625.04</v>
      </c>
      <c r="G1855" s="920" t="n">
        <v>625.04</v>
      </c>
    </row>
    <row r="1856" customFormat="false" ht="15" hidden="false" customHeight="false" outlineLevel="0" collapsed="false">
      <c r="A1856" s="398" t="n">
        <v>26018</v>
      </c>
      <c r="B1856" s="399" t="s">
        <v>3163</v>
      </c>
      <c r="C1856" s="919" t="s">
        <v>1298</v>
      </c>
      <c r="D1856" s="920" t="n">
        <f aca="false">F1856</f>
        <v>27.82</v>
      </c>
      <c r="F1856" s="920" t="n">
        <v>27.82</v>
      </c>
      <c r="G1856" s="920" t="n">
        <v>27.82</v>
      </c>
    </row>
    <row r="1857" customFormat="false" ht="15" hidden="false" customHeight="false" outlineLevel="0" collapsed="false">
      <c r="A1857" s="398" t="n">
        <v>26019</v>
      </c>
      <c r="B1857" s="399" t="s">
        <v>3164</v>
      </c>
      <c r="C1857" s="919" t="s">
        <v>1298</v>
      </c>
      <c r="D1857" s="920" t="n">
        <f aca="false">F1857</f>
        <v>26.27</v>
      </c>
      <c r="F1857" s="922" t="n">
        <v>26.27</v>
      </c>
      <c r="G1857" s="922" t="n">
        <v>26.27</v>
      </c>
    </row>
    <row r="1858" customFormat="false" ht="15" hidden="false" customHeight="false" outlineLevel="0" collapsed="false">
      <c r="A1858" s="398" t="n">
        <v>26020</v>
      </c>
      <c r="B1858" s="399" t="s">
        <v>3165</v>
      </c>
      <c r="C1858" s="919" t="s">
        <v>1298</v>
      </c>
      <c r="D1858" s="920" t="n">
        <f aca="false">F1858</f>
        <v>6.85</v>
      </c>
      <c r="F1858" s="922" t="n">
        <v>6.85</v>
      </c>
      <c r="G1858" s="922" t="n">
        <v>6.85</v>
      </c>
    </row>
    <row r="1859" customFormat="false" ht="15" hidden="false" customHeight="false" outlineLevel="0" collapsed="false">
      <c r="A1859" s="398" t="n">
        <v>34544</v>
      </c>
      <c r="B1859" s="399" t="s">
        <v>3166</v>
      </c>
      <c r="C1859" s="919" t="s">
        <v>1298</v>
      </c>
      <c r="D1859" s="920" t="n">
        <f aca="false">F1859</f>
        <v>1137.39</v>
      </c>
      <c r="F1859" s="922" t="n">
        <v>1137.39</v>
      </c>
      <c r="G1859" s="922" t="n">
        <v>1137.39</v>
      </c>
    </row>
    <row r="1860" customFormat="false" ht="15" hidden="false" customHeight="false" outlineLevel="0" collapsed="false">
      <c r="A1860" s="398" t="n">
        <v>34729</v>
      </c>
      <c r="B1860" s="399" t="s">
        <v>3167</v>
      </c>
      <c r="C1860" s="919" t="s">
        <v>1298</v>
      </c>
      <c r="D1860" s="920" t="n">
        <f aca="false">F1860</f>
        <v>894.74</v>
      </c>
      <c r="F1860" s="922" t="n">
        <v>894.74</v>
      </c>
      <c r="G1860" s="922" t="n">
        <v>894.74</v>
      </c>
    </row>
    <row r="1861" customFormat="false" ht="15" hidden="false" customHeight="false" outlineLevel="0" collapsed="false">
      <c r="A1861" s="398" t="n">
        <v>34734</v>
      </c>
      <c r="B1861" s="399" t="s">
        <v>3168</v>
      </c>
      <c r="C1861" s="919" t="s">
        <v>1298</v>
      </c>
      <c r="D1861" s="920" t="n">
        <f aca="false">F1861</f>
        <v>1385.34</v>
      </c>
      <c r="F1861" s="922" t="n">
        <v>1385.34</v>
      </c>
      <c r="G1861" s="922" t="n">
        <v>1385.34</v>
      </c>
    </row>
    <row r="1862" customFormat="false" ht="15" hidden="false" customHeight="false" outlineLevel="0" collapsed="false">
      <c r="A1862" s="398" t="n">
        <v>34738</v>
      </c>
      <c r="B1862" s="399" t="s">
        <v>3169</v>
      </c>
      <c r="C1862" s="919" t="s">
        <v>1298</v>
      </c>
      <c r="D1862" s="920" t="n">
        <f aca="false">F1862</f>
        <v>3236.58</v>
      </c>
      <c r="F1862" s="920" t="n">
        <v>3236.58</v>
      </c>
      <c r="G1862" s="920" t="n">
        <v>3236.58</v>
      </c>
    </row>
    <row r="1863" customFormat="false" ht="15" hidden="false" customHeight="false" outlineLevel="0" collapsed="false">
      <c r="A1863" s="398" t="n">
        <v>2391</v>
      </c>
      <c r="B1863" s="399" t="s">
        <v>3170</v>
      </c>
      <c r="C1863" s="919" t="s">
        <v>1298</v>
      </c>
      <c r="D1863" s="920" t="n">
        <f aca="false">F1863</f>
        <v>263.24</v>
      </c>
      <c r="F1863" s="922" t="n">
        <v>263.24</v>
      </c>
      <c r="G1863" s="922" t="n">
        <v>263.24</v>
      </c>
    </row>
    <row r="1864" customFormat="false" ht="15" hidden="false" customHeight="false" outlineLevel="0" collapsed="false">
      <c r="A1864" s="398" t="n">
        <v>2374</v>
      </c>
      <c r="B1864" s="399" t="s">
        <v>3171</v>
      </c>
      <c r="C1864" s="919" t="s">
        <v>1298</v>
      </c>
      <c r="D1864" s="920" t="n">
        <f aca="false">F1864</f>
        <v>298.64</v>
      </c>
      <c r="F1864" s="922" t="n">
        <v>298.64</v>
      </c>
      <c r="G1864" s="922" t="n">
        <v>298.64</v>
      </c>
    </row>
    <row r="1865" customFormat="false" ht="15" hidden="false" customHeight="false" outlineLevel="0" collapsed="false">
      <c r="A1865" s="398" t="n">
        <v>2377</v>
      </c>
      <c r="B1865" s="399" t="s">
        <v>3172</v>
      </c>
      <c r="C1865" s="919" t="s">
        <v>1298</v>
      </c>
      <c r="D1865" s="920" t="n">
        <f aca="false">F1865</f>
        <v>419.11</v>
      </c>
      <c r="F1865" s="920" t="n">
        <v>419.11</v>
      </c>
      <c r="G1865" s="920" t="n">
        <v>419.11</v>
      </c>
    </row>
    <row r="1866" customFormat="false" ht="15" hidden="false" customHeight="false" outlineLevel="0" collapsed="false">
      <c r="A1866" s="398" t="n">
        <v>2393</v>
      </c>
      <c r="B1866" s="399" t="s">
        <v>3173</v>
      </c>
      <c r="C1866" s="919" t="s">
        <v>1298</v>
      </c>
      <c r="D1866" s="920" t="n">
        <f aca="false">F1866</f>
        <v>701.85</v>
      </c>
      <c r="F1866" s="920" t="n">
        <v>701.85</v>
      </c>
      <c r="G1866" s="920" t="n">
        <v>701.85</v>
      </c>
    </row>
    <row r="1867" customFormat="false" ht="15" hidden="false" customHeight="false" outlineLevel="0" collapsed="false">
      <c r="A1867" s="398" t="n">
        <v>34705</v>
      </c>
      <c r="B1867" s="399" t="s">
        <v>3174</v>
      </c>
      <c r="C1867" s="919" t="s">
        <v>1298</v>
      </c>
      <c r="D1867" s="920" t="n">
        <f aca="false">F1867</f>
        <v>613.87</v>
      </c>
      <c r="F1867" s="922" t="n">
        <v>613.87</v>
      </c>
      <c r="G1867" s="922" t="n">
        <v>613.87</v>
      </c>
    </row>
    <row r="1868" customFormat="false" ht="15" hidden="false" customHeight="false" outlineLevel="0" collapsed="false">
      <c r="A1868" s="398" t="n">
        <v>34707</v>
      </c>
      <c r="B1868" s="399" t="s">
        <v>3175</v>
      </c>
      <c r="C1868" s="919" t="s">
        <v>1298</v>
      </c>
      <c r="D1868" s="920" t="n">
        <f aca="false">F1868</f>
        <v>1137.51</v>
      </c>
      <c r="F1868" s="922" t="n">
        <v>1137.51</v>
      </c>
      <c r="G1868" s="922" t="n">
        <v>1137.51</v>
      </c>
    </row>
    <row r="1869" customFormat="false" ht="15" hidden="false" customHeight="false" outlineLevel="0" collapsed="false">
      <c r="A1869" s="398" t="n">
        <v>2378</v>
      </c>
      <c r="B1869" s="399" t="s">
        <v>3176</v>
      </c>
      <c r="C1869" s="919" t="s">
        <v>1298</v>
      </c>
      <c r="D1869" s="920" t="n">
        <f aca="false">F1869</f>
        <v>964.09</v>
      </c>
      <c r="F1869" s="922" t="n">
        <v>964.09</v>
      </c>
      <c r="G1869" s="922" t="n">
        <v>964.09</v>
      </c>
    </row>
    <row r="1870" customFormat="false" ht="15" hidden="false" customHeight="false" outlineLevel="0" collapsed="false">
      <c r="A1870" s="398" t="n">
        <v>2379</v>
      </c>
      <c r="B1870" s="399" t="s">
        <v>3177</v>
      </c>
      <c r="C1870" s="919" t="s">
        <v>1298</v>
      </c>
      <c r="D1870" s="920" t="n">
        <f aca="false">F1870</f>
        <v>964.09</v>
      </c>
      <c r="F1870" s="922" t="n">
        <v>964.09</v>
      </c>
      <c r="G1870" s="922" t="n">
        <v>964.09</v>
      </c>
    </row>
    <row r="1871" customFormat="false" ht="15" hidden="false" customHeight="false" outlineLevel="0" collapsed="false">
      <c r="A1871" s="398" t="n">
        <v>2376</v>
      </c>
      <c r="B1871" s="399" t="s">
        <v>3178</v>
      </c>
      <c r="C1871" s="919" t="s">
        <v>1298</v>
      </c>
      <c r="D1871" s="920" t="n">
        <f aca="false">F1871</f>
        <v>1587.85</v>
      </c>
      <c r="F1871" s="922" t="n">
        <v>1587.85</v>
      </c>
      <c r="G1871" s="922" t="n">
        <v>1587.85</v>
      </c>
    </row>
    <row r="1872" customFormat="false" ht="15" hidden="false" customHeight="false" outlineLevel="0" collapsed="false">
      <c r="A1872" s="398" t="n">
        <v>2394</v>
      </c>
      <c r="B1872" s="399" t="s">
        <v>3179</v>
      </c>
      <c r="C1872" s="919" t="s">
        <v>1298</v>
      </c>
      <c r="D1872" s="920" t="n">
        <f aca="false">F1872</f>
        <v>3394.53</v>
      </c>
      <c r="F1872" s="922" t="n">
        <v>3394.53</v>
      </c>
      <c r="G1872" s="922" t="n">
        <v>3394.53</v>
      </c>
    </row>
    <row r="1873" customFormat="false" ht="15" hidden="false" customHeight="false" outlineLevel="0" collapsed="false">
      <c r="A1873" s="398" t="n">
        <v>34686</v>
      </c>
      <c r="B1873" s="399" t="s">
        <v>3180</v>
      </c>
      <c r="C1873" s="919" t="s">
        <v>1298</v>
      </c>
      <c r="D1873" s="920" t="n">
        <f aca="false">F1873</f>
        <v>10.19</v>
      </c>
      <c r="F1873" s="922" t="n">
        <v>10.19</v>
      </c>
      <c r="G1873" s="922" t="n">
        <v>10.19</v>
      </c>
    </row>
    <row r="1874" customFormat="false" ht="15" hidden="false" customHeight="false" outlineLevel="0" collapsed="false">
      <c r="A1874" s="398" t="n">
        <v>34616</v>
      </c>
      <c r="B1874" s="399" t="s">
        <v>3181</v>
      </c>
      <c r="C1874" s="919" t="s">
        <v>1298</v>
      </c>
      <c r="D1874" s="920" t="n">
        <f aca="false">F1874</f>
        <v>39.39</v>
      </c>
      <c r="F1874" s="922" t="n">
        <v>39.39</v>
      </c>
      <c r="G1874" s="922" t="n">
        <v>39.39</v>
      </c>
    </row>
    <row r="1875" customFormat="false" ht="15" hidden="false" customHeight="false" outlineLevel="0" collapsed="false">
      <c r="A1875" s="398" t="n">
        <v>34623</v>
      </c>
      <c r="B1875" s="399" t="s">
        <v>3182</v>
      </c>
      <c r="C1875" s="919" t="s">
        <v>1298</v>
      </c>
      <c r="D1875" s="920" t="n">
        <f aca="false">F1875</f>
        <v>38.78</v>
      </c>
      <c r="F1875" s="922" t="n">
        <v>38.78</v>
      </c>
      <c r="G1875" s="922" t="n">
        <v>38.78</v>
      </c>
    </row>
    <row r="1876" customFormat="false" ht="15" hidden="false" customHeight="false" outlineLevel="0" collapsed="false">
      <c r="A1876" s="398" t="n">
        <v>34628</v>
      </c>
      <c r="B1876" s="399" t="s">
        <v>3183</v>
      </c>
      <c r="C1876" s="919" t="s">
        <v>1298</v>
      </c>
      <c r="D1876" s="920" t="n">
        <f aca="false">F1876</f>
        <v>55.55</v>
      </c>
      <c r="F1876" s="922" t="n">
        <v>55.55</v>
      </c>
      <c r="G1876" s="922" t="n">
        <v>55.55</v>
      </c>
    </row>
    <row r="1877" customFormat="false" ht="15" hidden="false" customHeight="false" outlineLevel="0" collapsed="false">
      <c r="A1877" s="398" t="n">
        <v>34653</v>
      </c>
      <c r="B1877" s="399" t="s">
        <v>3184</v>
      </c>
      <c r="C1877" s="919" t="s">
        <v>1298</v>
      </c>
      <c r="D1877" s="920" t="n">
        <f aca="false">F1877</f>
        <v>6.87</v>
      </c>
      <c r="F1877" s="922" t="n">
        <v>6.87</v>
      </c>
      <c r="G1877" s="922" t="n">
        <v>6.87</v>
      </c>
    </row>
    <row r="1878" customFormat="false" ht="15" hidden="false" customHeight="false" outlineLevel="0" collapsed="false">
      <c r="A1878" s="398" t="n">
        <v>34688</v>
      </c>
      <c r="B1878" s="399" t="s">
        <v>3185</v>
      </c>
      <c r="C1878" s="919" t="s">
        <v>1298</v>
      </c>
      <c r="D1878" s="920" t="n">
        <f aca="false">F1878</f>
        <v>12.45</v>
      </c>
      <c r="F1878" s="922" t="n">
        <v>12.45</v>
      </c>
      <c r="G1878" s="922" t="n">
        <v>12.45</v>
      </c>
    </row>
    <row r="1879" customFormat="false" ht="15" hidden="false" customHeight="false" outlineLevel="0" collapsed="false">
      <c r="A1879" s="398" t="n">
        <v>34709</v>
      </c>
      <c r="B1879" s="399" t="s">
        <v>3186</v>
      </c>
      <c r="C1879" s="919" t="s">
        <v>1298</v>
      </c>
      <c r="D1879" s="920" t="n">
        <f aca="false">F1879</f>
        <v>48.26</v>
      </c>
      <c r="F1879" s="922" t="n">
        <v>48.26</v>
      </c>
      <c r="G1879" s="922" t="n">
        <v>48.26</v>
      </c>
    </row>
    <row r="1880" customFormat="false" ht="15" hidden="false" customHeight="false" outlineLevel="0" collapsed="false">
      <c r="A1880" s="398" t="n">
        <v>34714</v>
      </c>
      <c r="B1880" s="399" t="s">
        <v>3187</v>
      </c>
      <c r="C1880" s="919" t="s">
        <v>1298</v>
      </c>
      <c r="D1880" s="920" t="n">
        <f aca="false">F1880</f>
        <v>57.64</v>
      </c>
      <c r="F1880" s="922" t="n">
        <v>57.64</v>
      </c>
      <c r="G1880" s="922" t="n">
        <v>57.64</v>
      </c>
    </row>
    <row r="1881" customFormat="false" ht="15" hidden="false" customHeight="false" outlineLevel="0" collapsed="false">
      <c r="A1881" s="398" t="n">
        <v>2388</v>
      </c>
      <c r="B1881" s="399" t="s">
        <v>3188</v>
      </c>
      <c r="C1881" s="919" t="s">
        <v>1298</v>
      </c>
      <c r="D1881" s="920" t="n">
        <f aca="false">F1881</f>
        <v>47.9</v>
      </c>
      <c r="F1881" s="922" t="n">
        <v>47.9</v>
      </c>
      <c r="G1881" s="922" t="n">
        <v>47.9</v>
      </c>
    </row>
    <row r="1882" customFormat="false" ht="15" hidden="false" customHeight="false" outlineLevel="0" collapsed="false">
      <c r="A1882" s="398" t="n">
        <v>34606</v>
      </c>
      <c r="B1882" s="399" t="s">
        <v>3189</v>
      </c>
      <c r="C1882" s="919" t="s">
        <v>1298</v>
      </c>
      <c r="D1882" s="920" t="n">
        <f aca="false">F1882</f>
        <v>73.47</v>
      </c>
      <c r="F1882" s="922" t="n">
        <v>73.47</v>
      </c>
      <c r="G1882" s="922" t="n">
        <v>73.47</v>
      </c>
    </row>
    <row r="1883" customFormat="false" ht="15" hidden="false" customHeight="false" outlineLevel="0" collapsed="false">
      <c r="A1883" s="398" t="n">
        <v>34689</v>
      </c>
      <c r="B1883" s="399" t="s">
        <v>3190</v>
      </c>
      <c r="C1883" s="919" t="s">
        <v>1298</v>
      </c>
      <c r="D1883" s="920" t="n">
        <f aca="false">F1883</f>
        <v>23.39</v>
      </c>
      <c r="F1883" s="922" t="n">
        <v>23.39</v>
      </c>
      <c r="G1883" s="922" t="n">
        <v>23.39</v>
      </c>
    </row>
    <row r="1884" customFormat="false" ht="15" hidden="false" customHeight="false" outlineLevel="0" collapsed="false">
      <c r="A1884" s="398" t="n">
        <v>2370</v>
      </c>
      <c r="B1884" s="399" t="s">
        <v>3191</v>
      </c>
      <c r="C1884" s="919" t="s">
        <v>1298</v>
      </c>
      <c r="D1884" s="920" t="n">
        <f aca="false">F1884</f>
        <v>8.9</v>
      </c>
      <c r="F1884" s="922" t="n">
        <v>8.9</v>
      </c>
      <c r="G1884" s="922" t="n">
        <v>8.9</v>
      </c>
    </row>
    <row r="1885" customFormat="false" ht="15" hidden="false" customHeight="false" outlineLevel="0" collapsed="false">
      <c r="A1885" s="398" t="n">
        <v>2386</v>
      </c>
      <c r="B1885" s="399" t="s">
        <v>3192</v>
      </c>
      <c r="C1885" s="919" t="s">
        <v>1298</v>
      </c>
      <c r="D1885" s="920" t="n">
        <f aca="false">F1885</f>
        <v>14.93</v>
      </c>
      <c r="F1885" s="922" t="n">
        <v>14.93</v>
      </c>
      <c r="G1885" s="922" t="n">
        <v>14.93</v>
      </c>
    </row>
    <row r="1886" customFormat="false" ht="15" hidden="false" customHeight="false" outlineLevel="0" collapsed="false">
      <c r="A1886" s="398" t="n">
        <v>2392</v>
      </c>
      <c r="B1886" s="399" t="s">
        <v>3193</v>
      </c>
      <c r="C1886" s="919" t="s">
        <v>1298</v>
      </c>
      <c r="D1886" s="920" t="n">
        <f aca="false">F1886</f>
        <v>59.74</v>
      </c>
      <c r="F1886" s="922" t="n">
        <v>59.74</v>
      </c>
      <c r="G1886" s="922" t="n">
        <v>59.74</v>
      </c>
    </row>
    <row r="1887" customFormat="false" ht="15" hidden="false" customHeight="false" outlineLevel="0" collapsed="false">
      <c r="A1887" s="398" t="n">
        <v>2373</v>
      </c>
      <c r="B1887" s="399" t="s">
        <v>3194</v>
      </c>
      <c r="C1887" s="919" t="s">
        <v>1298</v>
      </c>
      <c r="D1887" s="920" t="n">
        <f aca="false">F1887</f>
        <v>84.17</v>
      </c>
      <c r="F1887" s="922" t="n">
        <v>84.17</v>
      </c>
      <c r="G1887" s="922" t="n">
        <v>84.17</v>
      </c>
    </row>
    <row r="1888" customFormat="false" ht="15" hidden="false" customHeight="false" outlineLevel="0" collapsed="false">
      <c r="A1888" s="398" t="n">
        <v>39465</v>
      </c>
      <c r="B1888" s="399" t="s">
        <v>3195</v>
      </c>
      <c r="C1888" s="919" t="s">
        <v>1298</v>
      </c>
      <c r="D1888" s="920" t="n">
        <f aca="false">F1888</f>
        <v>51.42</v>
      </c>
      <c r="F1888" s="922" t="n">
        <v>51.42</v>
      </c>
      <c r="G1888" s="922" t="n">
        <v>51.42</v>
      </c>
    </row>
    <row r="1889" customFormat="false" ht="15" hidden="false" customHeight="false" outlineLevel="0" collapsed="false">
      <c r="A1889" s="398" t="n">
        <v>39466</v>
      </c>
      <c r="B1889" s="399" t="s">
        <v>3196</v>
      </c>
      <c r="C1889" s="919" t="s">
        <v>1298</v>
      </c>
      <c r="D1889" s="920" t="n">
        <f aca="false">F1889</f>
        <v>57.85</v>
      </c>
      <c r="F1889" s="922" t="n">
        <v>57.85</v>
      </c>
      <c r="G1889" s="922" t="n">
        <v>57.85</v>
      </c>
    </row>
    <row r="1890" customFormat="false" ht="15" hidden="false" customHeight="false" outlineLevel="0" collapsed="false">
      <c r="A1890" s="398" t="n">
        <v>39467</v>
      </c>
      <c r="B1890" s="399" t="s">
        <v>3197</v>
      </c>
      <c r="C1890" s="919" t="s">
        <v>1298</v>
      </c>
      <c r="D1890" s="920" t="n">
        <f aca="false">F1890</f>
        <v>73.99</v>
      </c>
      <c r="F1890" s="922" t="n">
        <v>73.99</v>
      </c>
      <c r="G1890" s="922" t="n">
        <v>73.99</v>
      </c>
    </row>
    <row r="1891" customFormat="false" ht="15" hidden="false" customHeight="false" outlineLevel="0" collapsed="false">
      <c r="A1891" s="398" t="n">
        <v>39468</v>
      </c>
      <c r="B1891" s="399" t="s">
        <v>3198</v>
      </c>
      <c r="C1891" s="919" t="s">
        <v>1298</v>
      </c>
      <c r="D1891" s="920" t="n">
        <f aca="false">F1891</f>
        <v>131.52</v>
      </c>
      <c r="F1891" s="922" t="n">
        <v>131.52</v>
      </c>
      <c r="G1891" s="922" t="n">
        <v>131.52</v>
      </c>
    </row>
    <row r="1892" customFormat="false" ht="15" hidden="false" customHeight="false" outlineLevel="0" collapsed="false">
      <c r="A1892" s="398" t="n">
        <v>39469</v>
      </c>
      <c r="B1892" s="399" t="s">
        <v>3199</v>
      </c>
      <c r="C1892" s="919" t="s">
        <v>1298</v>
      </c>
      <c r="D1892" s="920" t="n">
        <f aca="false">F1892</f>
        <v>53.57</v>
      </c>
      <c r="F1892" s="922" t="n">
        <v>53.57</v>
      </c>
      <c r="G1892" s="922" t="n">
        <v>53.57</v>
      </c>
    </row>
    <row r="1893" customFormat="false" ht="15" hidden="false" customHeight="false" outlineLevel="0" collapsed="false">
      <c r="A1893" s="398" t="n">
        <v>39470</v>
      </c>
      <c r="B1893" s="399" t="s">
        <v>3200</v>
      </c>
      <c r="C1893" s="919" t="s">
        <v>1298</v>
      </c>
      <c r="D1893" s="920" t="n">
        <f aca="false">F1893</f>
        <v>65.83</v>
      </c>
      <c r="F1893" s="922" t="n">
        <v>65.83</v>
      </c>
      <c r="G1893" s="922" t="n">
        <v>65.83</v>
      </c>
    </row>
    <row r="1894" customFormat="false" ht="15" hidden="false" customHeight="false" outlineLevel="0" collapsed="false">
      <c r="A1894" s="398" t="n">
        <v>39471</v>
      </c>
      <c r="B1894" s="399" t="s">
        <v>3201</v>
      </c>
      <c r="C1894" s="919" t="s">
        <v>1298</v>
      </c>
      <c r="D1894" s="920" t="n">
        <f aca="false">F1894</f>
        <v>79.11</v>
      </c>
      <c r="F1894" s="922" t="n">
        <v>79.11</v>
      </c>
      <c r="G1894" s="922" t="n">
        <v>79.11</v>
      </c>
    </row>
    <row r="1895" customFormat="false" ht="15" hidden="false" customHeight="false" outlineLevel="0" collapsed="false">
      <c r="A1895" s="398" t="n">
        <v>39472</v>
      </c>
      <c r="B1895" s="399" t="s">
        <v>3202</v>
      </c>
      <c r="C1895" s="919" t="s">
        <v>1298</v>
      </c>
      <c r="D1895" s="920" t="n">
        <f aca="false">F1895</f>
        <v>137.45</v>
      </c>
      <c r="F1895" s="922" t="n">
        <v>137.45</v>
      </c>
      <c r="G1895" s="922" t="n">
        <v>137.45</v>
      </c>
    </row>
    <row r="1896" customFormat="false" ht="15" hidden="false" customHeight="false" outlineLevel="0" collapsed="false">
      <c r="A1896" s="398" t="n">
        <v>39473</v>
      </c>
      <c r="B1896" s="399" t="s">
        <v>3203</v>
      </c>
      <c r="C1896" s="919" t="s">
        <v>1298</v>
      </c>
      <c r="D1896" s="920" t="n">
        <f aca="false">F1896</f>
        <v>88.79</v>
      </c>
      <c r="F1896" s="922" t="n">
        <v>88.79</v>
      </c>
      <c r="G1896" s="922" t="n">
        <v>88.79</v>
      </c>
    </row>
    <row r="1897" customFormat="false" ht="15" hidden="false" customHeight="false" outlineLevel="0" collapsed="false">
      <c r="A1897" s="398" t="n">
        <v>39474</v>
      </c>
      <c r="B1897" s="399" t="s">
        <v>3204</v>
      </c>
      <c r="C1897" s="919" t="s">
        <v>1298</v>
      </c>
      <c r="D1897" s="920" t="n">
        <f aca="false">F1897</f>
        <v>94.66</v>
      </c>
      <c r="F1897" s="922" t="n">
        <v>94.66</v>
      </c>
      <c r="G1897" s="922" t="n">
        <v>94.66</v>
      </c>
    </row>
    <row r="1898" customFormat="false" ht="15" hidden="false" customHeight="false" outlineLevel="0" collapsed="false">
      <c r="A1898" s="398" t="n">
        <v>39475</v>
      </c>
      <c r="B1898" s="399" t="s">
        <v>3205</v>
      </c>
      <c r="C1898" s="919" t="s">
        <v>1298</v>
      </c>
      <c r="D1898" s="920" t="n">
        <f aca="false">F1898</f>
        <v>107.4</v>
      </c>
      <c r="F1898" s="922" t="n">
        <v>107.4</v>
      </c>
      <c r="G1898" s="922" t="n">
        <v>107.4</v>
      </c>
    </row>
    <row r="1899" customFormat="false" ht="15" hidden="false" customHeight="false" outlineLevel="0" collapsed="false">
      <c r="A1899" s="398" t="n">
        <v>39476</v>
      </c>
      <c r="B1899" s="399" t="s">
        <v>3206</v>
      </c>
      <c r="C1899" s="919" t="s">
        <v>1298</v>
      </c>
      <c r="D1899" s="920" t="n">
        <f aca="false">F1899</f>
        <v>202.17</v>
      </c>
      <c r="F1899" s="922" t="n">
        <v>202.17</v>
      </c>
      <c r="G1899" s="922" t="n">
        <v>202.17</v>
      </c>
    </row>
    <row r="1900" customFormat="false" ht="15" hidden="false" customHeight="false" outlineLevel="0" collapsed="false">
      <c r="A1900" s="398" t="n">
        <v>39477</v>
      </c>
      <c r="B1900" s="399" t="s">
        <v>3207</v>
      </c>
      <c r="C1900" s="919" t="s">
        <v>1298</v>
      </c>
      <c r="D1900" s="920" t="n">
        <f aca="false">F1900</f>
        <v>99.06</v>
      </c>
      <c r="F1900" s="922" t="n">
        <v>99.06</v>
      </c>
      <c r="G1900" s="922" t="n">
        <v>99.06</v>
      </c>
    </row>
    <row r="1901" customFormat="false" ht="15" hidden="false" customHeight="false" outlineLevel="0" collapsed="false">
      <c r="A1901" s="398" t="n">
        <v>39478</v>
      </c>
      <c r="B1901" s="399" t="s">
        <v>3208</v>
      </c>
      <c r="C1901" s="919" t="s">
        <v>1298</v>
      </c>
      <c r="D1901" s="920" t="n">
        <f aca="false">F1901</f>
        <v>102.12</v>
      </c>
      <c r="F1901" s="922" t="n">
        <v>102.12</v>
      </c>
      <c r="G1901" s="922" t="n">
        <v>102.12</v>
      </c>
    </row>
    <row r="1902" customFormat="false" ht="15" hidden="false" customHeight="false" outlineLevel="0" collapsed="false">
      <c r="A1902" s="398" t="n">
        <v>39479</v>
      </c>
      <c r="B1902" s="399" t="s">
        <v>3209</v>
      </c>
      <c r="C1902" s="919" t="s">
        <v>1298</v>
      </c>
      <c r="D1902" s="920" t="n">
        <f aca="false">F1902</f>
        <v>120.32</v>
      </c>
      <c r="F1902" s="922" t="n">
        <v>120.32</v>
      </c>
      <c r="G1902" s="922" t="n">
        <v>120.32</v>
      </c>
    </row>
    <row r="1903" customFormat="false" ht="15" hidden="false" customHeight="false" outlineLevel="0" collapsed="false">
      <c r="A1903" s="398" t="n">
        <v>39480</v>
      </c>
      <c r="B1903" s="399" t="s">
        <v>3210</v>
      </c>
      <c r="C1903" s="919" t="s">
        <v>1298</v>
      </c>
      <c r="D1903" s="920" t="n">
        <f aca="false">F1903</f>
        <v>248.29</v>
      </c>
      <c r="F1903" s="922" t="n">
        <v>248.29</v>
      </c>
      <c r="G1903" s="922" t="n">
        <v>248.29</v>
      </c>
    </row>
    <row r="1904" customFormat="false" ht="15" hidden="false" customHeight="false" outlineLevel="0" collapsed="false">
      <c r="A1904" s="398" t="n">
        <v>39459</v>
      </c>
      <c r="B1904" s="399" t="s">
        <v>3211</v>
      </c>
      <c r="C1904" s="919" t="s">
        <v>1298</v>
      </c>
      <c r="D1904" s="920" t="n">
        <f aca="false">F1904</f>
        <v>210.73</v>
      </c>
      <c r="F1904" s="922" t="n">
        <v>210.73</v>
      </c>
      <c r="G1904" s="922" t="n">
        <v>210.73</v>
      </c>
    </row>
    <row r="1905" customFormat="false" ht="15" hidden="false" customHeight="false" outlineLevel="0" collapsed="false">
      <c r="A1905" s="398" t="n">
        <v>39445</v>
      </c>
      <c r="B1905" s="399" t="s">
        <v>3212</v>
      </c>
      <c r="C1905" s="919" t="s">
        <v>1298</v>
      </c>
      <c r="D1905" s="920" t="n">
        <f aca="false">F1905</f>
        <v>105.81</v>
      </c>
      <c r="F1905" s="922" t="n">
        <v>105.81</v>
      </c>
      <c r="G1905" s="922" t="n">
        <v>105.81</v>
      </c>
    </row>
    <row r="1906" customFormat="false" ht="15" hidden="false" customHeight="false" outlineLevel="0" collapsed="false">
      <c r="A1906" s="398" t="n">
        <v>39446</v>
      </c>
      <c r="B1906" s="399" t="s">
        <v>3213</v>
      </c>
      <c r="C1906" s="919" t="s">
        <v>1298</v>
      </c>
      <c r="D1906" s="920" t="n">
        <f aca="false">F1906</f>
        <v>107.69</v>
      </c>
      <c r="F1906" s="922" t="n">
        <v>107.69</v>
      </c>
      <c r="G1906" s="922" t="n">
        <v>107.69</v>
      </c>
    </row>
    <row r="1907" customFormat="false" ht="15" hidden="false" customHeight="false" outlineLevel="0" collapsed="false">
      <c r="A1907" s="398" t="n">
        <v>39447</v>
      </c>
      <c r="B1907" s="399" t="s">
        <v>3214</v>
      </c>
      <c r="C1907" s="919" t="s">
        <v>1298</v>
      </c>
      <c r="D1907" s="920" t="n">
        <f aca="false">F1907</f>
        <v>115.16</v>
      </c>
      <c r="F1907" s="922" t="n">
        <v>115.16</v>
      </c>
      <c r="G1907" s="922" t="n">
        <v>115.16</v>
      </c>
    </row>
    <row r="1908" customFormat="false" ht="15" hidden="false" customHeight="false" outlineLevel="0" collapsed="false">
      <c r="A1908" s="398" t="n">
        <v>39448</v>
      </c>
      <c r="B1908" s="399" t="s">
        <v>3215</v>
      </c>
      <c r="C1908" s="919" t="s">
        <v>1298</v>
      </c>
      <c r="D1908" s="920" t="n">
        <f aca="false">F1908</f>
        <v>196.37</v>
      </c>
      <c r="F1908" s="922" t="n">
        <v>196.37</v>
      </c>
      <c r="G1908" s="922" t="n">
        <v>196.37</v>
      </c>
    </row>
    <row r="1909" customFormat="false" ht="15" hidden="false" customHeight="false" outlineLevel="0" collapsed="false">
      <c r="A1909" s="398" t="n">
        <v>39450</v>
      </c>
      <c r="B1909" s="399" t="s">
        <v>3216</v>
      </c>
      <c r="C1909" s="919" t="s">
        <v>1298</v>
      </c>
      <c r="D1909" s="920" t="n">
        <f aca="false">F1909</f>
        <v>119.81</v>
      </c>
      <c r="F1909" s="922" t="n">
        <v>119.81</v>
      </c>
      <c r="G1909" s="922" t="n">
        <v>119.81</v>
      </c>
    </row>
    <row r="1910" customFormat="false" ht="15" hidden="false" customHeight="false" outlineLevel="0" collapsed="false">
      <c r="A1910" s="398" t="n">
        <v>39451</v>
      </c>
      <c r="B1910" s="399" t="s">
        <v>3217</v>
      </c>
      <c r="C1910" s="919" t="s">
        <v>1298</v>
      </c>
      <c r="D1910" s="920" t="n">
        <f aca="false">F1910</f>
        <v>130.68</v>
      </c>
      <c r="F1910" s="922" t="n">
        <v>130.68</v>
      </c>
      <c r="G1910" s="922" t="n">
        <v>130.68</v>
      </c>
    </row>
    <row r="1911" customFormat="false" ht="15" hidden="false" customHeight="false" outlineLevel="0" collapsed="false">
      <c r="A1911" s="398" t="n">
        <v>39452</v>
      </c>
      <c r="B1911" s="399" t="s">
        <v>3218</v>
      </c>
      <c r="C1911" s="919" t="s">
        <v>1298</v>
      </c>
      <c r="D1911" s="920" t="n">
        <f aca="false">F1911</f>
        <v>131.46</v>
      </c>
      <c r="F1911" s="922" t="n">
        <v>131.46</v>
      </c>
      <c r="G1911" s="922" t="n">
        <v>131.46</v>
      </c>
    </row>
    <row r="1912" customFormat="false" ht="15" hidden="false" customHeight="false" outlineLevel="0" collapsed="false">
      <c r="A1912" s="398" t="n">
        <v>39523</v>
      </c>
      <c r="B1912" s="399" t="s">
        <v>3219</v>
      </c>
      <c r="C1912" s="919" t="s">
        <v>1298</v>
      </c>
      <c r="D1912" s="920" t="n">
        <f aca="false">F1912</f>
        <v>219.99</v>
      </c>
      <c r="F1912" s="922" t="n">
        <v>219.99</v>
      </c>
      <c r="G1912" s="922" t="n">
        <v>219.99</v>
      </c>
    </row>
    <row r="1913" customFormat="false" ht="15" hidden="false" customHeight="false" outlineLevel="0" collapsed="false">
      <c r="A1913" s="398" t="n">
        <v>39449</v>
      </c>
      <c r="B1913" s="399" t="s">
        <v>3220</v>
      </c>
      <c r="C1913" s="919" t="s">
        <v>1298</v>
      </c>
      <c r="D1913" s="920" t="n">
        <f aca="false">F1913</f>
        <v>243.63</v>
      </c>
      <c r="F1913" s="922" t="n">
        <v>243.63</v>
      </c>
      <c r="G1913" s="922" t="n">
        <v>243.63</v>
      </c>
    </row>
    <row r="1914" customFormat="false" ht="15" hidden="false" customHeight="false" outlineLevel="0" collapsed="false">
      <c r="A1914" s="398" t="n">
        <v>39455</v>
      </c>
      <c r="B1914" s="399" t="s">
        <v>3221</v>
      </c>
      <c r="C1914" s="919" t="s">
        <v>1298</v>
      </c>
      <c r="D1914" s="920" t="n">
        <f aca="false">F1914</f>
        <v>120.55</v>
      </c>
      <c r="F1914" s="922" t="n">
        <v>120.55</v>
      </c>
      <c r="G1914" s="922" t="n">
        <v>120.55</v>
      </c>
    </row>
    <row r="1915" customFormat="false" ht="15" hidden="false" customHeight="false" outlineLevel="0" collapsed="false">
      <c r="A1915" s="398" t="n">
        <v>39456</v>
      </c>
      <c r="B1915" s="399" t="s">
        <v>3222</v>
      </c>
      <c r="C1915" s="919" t="s">
        <v>1298</v>
      </c>
      <c r="D1915" s="920" t="n">
        <f aca="false">F1915</f>
        <v>120.64</v>
      </c>
      <c r="F1915" s="922" t="n">
        <v>120.64</v>
      </c>
      <c r="G1915" s="922" t="n">
        <v>120.64</v>
      </c>
    </row>
    <row r="1916" customFormat="false" ht="15" hidden="false" customHeight="false" outlineLevel="0" collapsed="false">
      <c r="A1916" s="398" t="n">
        <v>39457</v>
      </c>
      <c r="B1916" s="399" t="s">
        <v>3223</v>
      </c>
      <c r="C1916" s="919" t="s">
        <v>1298</v>
      </c>
      <c r="D1916" s="920" t="n">
        <f aca="false">F1916</f>
        <v>131.52</v>
      </c>
      <c r="F1916" s="922" t="n">
        <v>131.52</v>
      </c>
      <c r="G1916" s="922" t="n">
        <v>131.52</v>
      </c>
    </row>
    <row r="1917" customFormat="false" ht="15" hidden="false" customHeight="false" outlineLevel="0" collapsed="false">
      <c r="A1917" s="398" t="n">
        <v>39458</v>
      </c>
      <c r="B1917" s="399" t="s">
        <v>3224</v>
      </c>
      <c r="C1917" s="919" t="s">
        <v>1298</v>
      </c>
      <c r="D1917" s="920" t="n">
        <f aca="false">F1917</f>
        <v>245.42</v>
      </c>
      <c r="F1917" s="920" t="n">
        <v>245.42</v>
      </c>
      <c r="G1917" s="920" t="n">
        <v>245.42</v>
      </c>
    </row>
    <row r="1918" customFormat="false" ht="15" hidden="false" customHeight="false" outlineLevel="0" collapsed="false">
      <c r="A1918" s="398" t="n">
        <v>39464</v>
      </c>
      <c r="B1918" s="399" t="s">
        <v>3225</v>
      </c>
      <c r="C1918" s="919" t="s">
        <v>1298</v>
      </c>
      <c r="D1918" s="920" t="n">
        <f aca="false">F1918</f>
        <v>394.66</v>
      </c>
      <c r="F1918" s="920" t="n">
        <v>394.66</v>
      </c>
      <c r="G1918" s="920" t="n">
        <v>394.66</v>
      </c>
    </row>
    <row r="1919" customFormat="false" ht="15" hidden="false" customHeight="false" outlineLevel="0" collapsed="false">
      <c r="A1919" s="398" t="n">
        <v>39460</v>
      </c>
      <c r="B1919" s="399" t="s">
        <v>3226</v>
      </c>
      <c r="C1919" s="919" t="s">
        <v>1298</v>
      </c>
      <c r="D1919" s="920" t="n">
        <f aca="false">F1919</f>
        <v>149.68</v>
      </c>
      <c r="F1919" s="922" t="n">
        <v>149.68</v>
      </c>
      <c r="G1919" s="922" t="n">
        <v>149.68</v>
      </c>
    </row>
    <row r="1920" customFormat="false" ht="15" hidden="false" customHeight="false" outlineLevel="0" collapsed="false">
      <c r="A1920" s="398" t="n">
        <v>39461</v>
      </c>
      <c r="B1920" s="399" t="s">
        <v>3227</v>
      </c>
      <c r="C1920" s="919" t="s">
        <v>1298</v>
      </c>
      <c r="D1920" s="920" t="n">
        <f aca="false">F1920</f>
        <v>175.39</v>
      </c>
      <c r="F1920" s="922" t="n">
        <v>175.39</v>
      </c>
      <c r="G1920" s="922" t="n">
        <v>175.39</v>
      </c>
    </row>
    <row r="1921" customFormat="false" ht="15" hidden="false" customHeight="false" outlineLevel="0" collapsed="false">
      <c r="A1921" s="398" t="n">
        <v>39462</v>
      </c>
      <c r="B1921" s="399" t="s">
        <v>3228</v>
      </c>
      <c r="C1921" s="919" t="s">
        <v>1298</v>
      </c>
      <c r="D1921" s="920" t="n">
        <f aca="false">F1921</f>
        <v>169.04</v>
      </c>
      <c r="F1921" s="922" t="n">
        <v>169.04</v>
      </c>
      <c r="G1921" s="922" t="n">
        <v>169.04</v>
      </c>
    </row>
    <row r="1922" customFormat="false" ht="15" hidden="false" customHeight="false" outlineLevel="0" collapsed="false">
      <c r="A1922" s="398" t="n">
        <v>39463</v>
      </c>
      <c r="B1922" s="399" t="s">
        <v>3229</v>
      </c>
      <c r="C1922" s="919" t="s">
        <v>1298</v>
      </c>
      <c r="D1922" s="920" t="n">
        <f aca="false">F1922</f>
        <v>391.6</v>
      </c>
      <c r="F1922" s="922" t="n">
        <v>391.6</v>
      </c>
      <c r="G1922" s="922" t="n">
        <v>391.6</v>
      </c>
    </row>
    <row r="1923" customFormat="false" ht="15" hidden="false" customHeight="false" outlineLevel="0" collapsed="false">
      <c r="A1923" s="398" t="n">
        <v>26039</v>
      </c>
      <c r="B1923" s="399" t="s">
        <v>3230</v>
      </c>
      <c r="C1923" s="919" t="s">
        <v>1298</v>
      </c>
      <c r="D1923" s="920" t="n">
        <f aca="false">F1923</f>
        <v>249588.52</v>
      </c>
      <c r="F1923" s="922" t="n">
        <v>249588.52</v>
      </c>
      <c r="G1923" s="922" t="n">
        <v>249588.52</v>
      </c>
    </row>
    <row r="1924" customFormat="false" ht="15" hidden="false" customHeight="false" outlineLevel="0" collapsed="false">
      <c r="A1924" s="398" t="n">
        <v>2401</v>
      </c>
      <c r="B1924" s="399" t="s">
        <v>3231</v>
      </c>
      <c r="C1924" s="919" t="s">
        <v>1298</v>
      </c>
      <c r="D1924" s="920" t="n">
        <f aca="false">F1924</f>
        <v>57408.12</v>
      </c>
      <c r="F1924" s="922" t="n">
        <v>57408.12</v>
      </c>
      <c r="G1924" s="922" t="n">
        <v>57408.12</v>
      </c>
    </row>
    <row r="1925" customFormat="false" ht="15" hidden="false" customHeight="false" outlineLevel="0" collapsed="false">
      <c r="A1925" s="398" t="n">
        <v>38870</v>
      </c>
      <c r="B1925" s="399" t="s">
        <v>3232</v>
      </c>
      <c r="C1925" s="919" t="s">
        <v>1298</v>
      </c>
      <c r="D1925" s="920" t="n">
        <f aca="false">F1925</f>
        <v>32.61</v>
      </c>
      <c r="F1925" s="922" t="n">
        <v>32.61</v>
      </c>
      <c r="G1925" s="922" t="n">
        <v>32.61</v>
      </c>
    </row>
    <row r="1926" customFormat="false" ht="15" hidden="false" customHeight="false" outlineLevel="0" collapsed="false">
      <c r="A1926" s="398" t="n">
        <v>38869</v>
      </c>
      <c r="B1926" s="399" t="s">
        <v>3233</v>
      </c>
      <c r="C1926" s="919" t="s">
        <v>1298</v>
      </c>
      <c r="D1926" s="920" t="n">
        <f aca="false">F1926</f>
        <v>28.77</v>
      </c>
      <c r="F1926" s="922" t="n">
        <v>28.77</v>
      </c>
      <c r="G1926" s="922" t="n">
        <v>28.77</v>
      </c>
    </row>
    <row r="1927" customFormat="false" ht="15" hidden="false" customHeight="false" outlineLevel="0" collapsed="false">
      <c r="A1927" s="398" t="n">
        <v>38872</v>
      </c>
      <c r="B1927" s="399" t="s">
        <v>3234</v>
      </c>
      <c r="C1927" s="919" t="s">
        <v>1298</v>
      </c>
      <c r="D1927" s="920" t="n">
        <f aca="false">F1927</f>
        <v>44.55</v>
      </c>
      <c r="F1927" s="922" t="n">
        <v>44.55</v>
      </c>
      <c r="G1927" s="922" t="n">
        <v>44.55</v>
      </c>
    </row>
    <row r="1928" customFormat="false" ht="15" hidden="false" customHeight="false" outlineLevel="0" collapsed="false">
      <c r="A1928" s="398" t="n">
        <v>38871</v>
      </c>
      <c r="B1928" s="399" t="s">
        <v>3235</v>
      </c>
      <c r="C1928" s="919" t="s">
        <v>1298</v>
      </c>
      <c r="D1928" s="920" t="n">
        <f aca="false">F1928</f>
        <v>35.84</v>
      </c>
      <c r="F1928" s="922" t="n">
        <v>35.84</v>
      </c>
      <c r="G1928" s="922" t="n">
        <v>35.84</v>
      </c>
    </row>
    <row r="1929" customFormat="false" ht="15" hidden="false" customHeight="false" outlineLevel="0" collapsed="false">
      <c r="A1929" s="398" t="n">
        <v>39283</v>
      </c>
      <c r="B1929" s="399" t="s">
        <v>3236</v>
      </c>
      <c r="C1929" s="919" t="s">
        <v>1298</v>
      </c>
      <c r="D1929" s="920" t="n">
        <f aca="false">F1929</f>
        <v>111.62</v>
      </c>
      <c r="F1929" s="922" t="n">
        <v>111.62</v>
      </c>
      <c r="G1929" s="922" t="n">
        <v>111.62</v>
      </c>
    </row>
    <row r="1930" customFormat="false" ht="15" hidden="false" customHeight="false" outlineLevel="0" collapsed="false">
      <c r="A1930" s="398" t="n">
        <v>39284</v>
      </c>
      <c r="B1930" s="399" t="s">
        <v>3237</v>
      </c>
      <c r="C1930" s="919" t="s">
        <v>1298</v>
      </c>
      <c r="D1930" s="920" t="n">
        <f aca="false">F1930</f>
        <v>120.96</v>
      </c>
      <c r="F1930" s="922" t="n">
        <v>120.96</v>
      </c>
      <c r="G1930" s="922" t="n">
        <v>120.96</v>
      </c>
    </row>
    <row r="1931" customFormat="false" ht="15" hidden="false" customHeight="false" outlineLevel="0" collapsed="false">
      <c r="A1931" s="398" t="n">
        <v>39285</v>
      </c>
      <c r="B1931" s="399" t="s">
        <v>3238</v>
      </c>
      <c r="C1931" s="919" t="s">
        <v>1298</v>
      </c>
      <c r="D1931" s="920" t="n">
        <f aca="false">F1931</f>
        <v>122.71</v>
      </c>
      <c r="F1931" s="922" t="n">
        <v>122.71</v>
      </c>
      <c r="G1931" s="922" t="n">
        <v>122.71</v>
      </c>
    </row>
    <row r="1932" customFormat="false" ht="15" hidden="false" customHeight="false" outlineLevel="0" collapsed="false">
      <c r="A1932" s="398" t="n">
        <v>39286</v>
      </c>
      <c r="B1932" s="399" t="s">
        <v>3239</v>
      </c>
      <c r="C1932" s="919" t="s">
        <v>1298</v>
      </c>
      <c r="D1932" s="920" t="n">
        <f aca="false">F1932</f>
        <v>120.03</v>
      </c>
      <c r="F1932" s="922" t="n">
        <v>120.03</v>
      </c>
      <c r="G1932" s="922" t="n">
        <v>120.03</v>
      </c>
    </row>
    <row r="1933" customFormat="false" ht="15" hidden="false" customHeight="false" outlineLevel="0" collapsed="false">
      <c r="A1933" s="398" t="n">
        <v>39287</v>
      </c>
      <c r="B1933" s="399" t="s">
        <v>3240</v>
      </c>
      <c r="C1933" s="919" t="s">
        <v>1298</v>
      </c>
      <c r="D1933" s="920" t="n">
        <f aca="false">F1933</f>
        <v>140.94</v>
      </c>
      <c r="F1933" s="922" t="n">
        <v>140.94</v>
      </c>
      <c r="G1933" s="922" t="n">
        <v>140.94</v>
      </c>
    </row>
    <row r="1934" customFormat="false" ht="15" hidden="false" customHeight="false" outlineLevel="0" collapsed="false">
      <c r="A1934" s="398" t="n">
        <v>39288</v>
      </c>
      <c r="B1934" s="399" t="s">
        <v>3241</v>
      </c>
      <c r="C1934" s="919" t="s">
        <v>1298</v>
      </c>
      <c r="D1934" s="920" t="n">
        <f aca="false">F1934</f>
        <v>150.42</v>
      </c>
      <c r="F1934" s="922" t="n">
        <v>150.42</v>
      </c>
      <c r="G1934" s="922" t="n">
        <v>150.42</v>
      </c>
    </row>
    <row r="1935" customFormat="false" ht="15" hidden="false" customHeight="false" outlineLevel="0" collapsed="false">
      <c r="A1935" s="398" t="n">
        <v>2414</v>
      </c>
      <c r="B1935" s="399" t="s">
        <v>3242</v>
      </c>
      <c r="C1935" s="919" t="s">
        <v>1307</v>
      </c>
      <c r="D1935" s="920" t="n">
        <f aca="false">F1935</f>
        <v>104.95</v>
      </c>
      <c r="F1935" s="922" t="n">
        <v>104.95</v>
      </c>
      <c r="G1935" s="922" t="n">
        <v>104.95</v>
      </c>
    </row>
    <row r="1936" customFormat="false" ht="15" hidden="false" customHeight="false" outlineLevel="0" collapsed="false">
      <c r="A1936" s="398" t="n">
        <v>2413</v>
      </c>
      <c r="B1936" s="399" t="s">
        <v>3243</v>
      </c>
      <c r="C1936" s="919" t="s">
        <v>1307</v>
      </c>
      <c r="D1936" s="920" t="n">
        <f aca="false">F1936</f>
        <v>100.97</v>
      </c>
      <c r="F1936" s="922" t="n">
        <v>100.97</v>
      </c>
      <c r="G1936" s="922" t="n">
        <v>100.97</v>
      </c>
    </row>
    <row r="1937" customFormat="false" ht="15" hidden="false" customHeight="false" outlineLevel="0" collapsed="false">
      <c r="A1937" s="398" t="n">
        <v>2405</v>
      </c>
      <c r="B1937" s="399" t="s">
        <v>3244</v>
      </c>
      <c r="C1937" s="919" t="s">
        <v>1307</v>
      </c>
      <c r="D1937" s="920" t="n">
        <f aca="false">F1937</f>
        <v>117.52</v>
      </c>
      <c r="F1937" s="922" t="n">
        <v>117.52</v>
      </c>
      <c r="G1937" s="922" t="n">
        <v>117.52</v>
      </c>
    </row>
    <row r="1938" customFormat="false" ht="15" hidden="false" customHeight="false" outlineLevel="0" collapsed="false">
      <c r="A1938" s="398" t="n">
        <v>13361</v>
      </c>
      <c r="B1938" s="399" t="s">
        <v>3245</v>
      </c>
      <c r="C1938" s="919" t="s">
        <v>1307</v>
      </c>
      <c r="D1938" s="920" t="n">
        <f aca="false">F1938</f>
        <v>98.31</v>
      </c>
      <c r="F1938" s="922" t="n">
        <v>98.31</v>
      </c>
      <c r="G1938" s="922" t="n">
        <v>98.31</v>
      </c>
    </row>
    <row r="1939" customFormat="false" ht="15" hidden="false" customHeight="false" outlineLevel="0" collapsed="false">
      <c r="A1939" s="398" t="n">
        <v>11987</v>
      </c>
      <c r="B1939" s="399" t="s">
        <v>3246</v>
      </c>
      <c r="C1939" s="919" t="s">
        <v>1307</v>
      </c>
      <c r="D1939" s="920" t="n">
        <f aca="false">F1939</f>
        <v>263.05</v>
      </c>
      <c r="F1939" s="922" t="n">
        <v>263.05</v>
      </c>
      <c r="G1939" s="922" t="n">
        <v>263.05</v>
      </c>
    </row>
    <row r="1940" customFormat="false" ht="15" hidden="false" customHeight="false" outlineLevel="0" collapsed="false">
      <c r="A1940" s="398" t="n">
        <v>2416</v>
      </c>
      <c r="B1940" s="399" t="s">
        <v>3247</v>
      </c>
      <c r="C1940" s="919" t="s">
        <v>1307</v>
      </c>
      <c r="D1940" s="920" t="n">
        <f aca="false">F1940</f>
        <v>116.38</v>
      </c>
      <c r="F1940" s="922" t="n">
        <v>116.38</v>
      </c>
      <c r="G1940" s="922" t="n">
        <v>116.38</v>
      </c>
    </row>
    <row r="1941" customFormat="false" ht="15" hidden="false" customHeight="false" outlineLevel="0" collapsed="false">
      <c r="A1941" s="398" t="n">
        <v>2412</v>
      </c>
      <c r="B1941" s="399" t="s">
        <v>3248</v>
      </c>
      <c r="C1941" s="919" t="s">
        <v>1307</v>
      </c>
      <c r="D1941" s="920" t="n">
        <f aca="false">F1941</f>
        <v>112.39</v>
      </c>
      <c r="F1941" s="922" t="n">
        <v>112.39</v>
      </c>
      <c r="G1941" s="922" t="n">
        <v>112.39</v>
      </c>
    </row>
    <row r="1942" customFormat="false" ht="15" hidden="false" customHeight="false" outlineLevel="0" collapsed="false">
      <c r="A1942" s="398" t="n">
        <v>2411</v>
      </c>
      <c r="B1942" s="399" t="s">
        <v>3249</v>
      </c>
      <c r="C1942" s="919" t="s">
        <v>1307</v>
      </c>
      <c r="D1942" s="920" t="n">
        <f aca="false">F1942</f>
        <v>98.31</v>
      </c>
      <c r="F1942" s="922" t="n">
        <v>98.31</v>
      </c>
      <c r="G1942" s="922" t="n">
        <v>98.31</v>
      </c>
    </row>
    <row r="1943" customFormat="false" ht="15" hidden="false" customHeight="false" outlineLevel="0" collapsed="false">
      <c r="A1943" s="398" t="n">
        <v>2406</v>
      </c>
      <c r="B1943" s="399" t="s">
        <v>3250</v>
      </c>
      <c r="C1943" s="919" t="s">
        <v>1307</v>
      </c>
      <c r="D1943" s="920" t="n">
        <f aca="false">F1943</f>
        <v>95.65</v>
      </c>
      <c r="F1943" s="922" t="n">
        <v>95.65</v>
      </c>
      <c r="G1943" s="922" t="n">
        <v>95.65</v>
      </c>
    </row>
    <row r="1944" customFormat="false" ht="15" hidden="false" customHeight="false" outlineLevel="0" collapsed="false">
      <c r="A1944" s="398" t="n">
        <v>10571</v>
      </c>
      <c r="B1944" s="399" t="s">
        <v>3251</v>
      </c>
      <c r="C1944" s="919" t="s">
        <v>1307</v>
      </c>
      <c r="D1944" s="920" t="n">
        <f aca="false">F1944</f>
        <v>233.82</v>
      </c>
      <c r="F1944" s="922" t="n">
        <v>233.82</v>
      </c>
      <c r="G1944" s="922" t="n">
        <v>233.82</v>
      </c>
    </row>
    <row r="1945" customFormat="false" ht="15" hidden="false" customHeight="false" outlineLevel="0" collapsed="false">
      <c r="A1945" s="398" t="n">
        <v>11985</v>
      </c>
      <c r="B1945" s="399" t="s">
        <v>3252</v>
      </c>
      <c r="C1945" s="919" t="s">
        <v>1307</v>
      </c>
      <c r="D1945" s="920" t="n">
        <f aca="false">F1945</f>
        <v>225.85</v>
      </c>
      <c r="F1945" s="922" t="n">
        <v>225.85</v>
      </c>
      <c r="G1945" s="922" t="n">
        <v>225.85</v>
      </c>
    </row>
    <row r="1946" customFormat="false" ht="15" hidden="false" customHeight="false" outlineLevel="0" collapsed="false">
      <c r="A1946" s="398" t="n">
        <v>2410</v>
      </c>
      <c r="B1946" s="399" t="s">
        <v>3253</v>
      </c>
      <c r="C1946" s="919" t="s">
        <v>1307</v>
      </c>
      <c r="D1946" s="920" t="n">
        <f aca="false">F1946</f>
        <v>99.64</v>
      </c>
      <c r="F1946" s="922" t="n">
        <v>99.64</v>
      </c>
      <c r="G1946" s="922" t="n">
        <v>99.64</v>
      </c>
    </row>
    <row r="1947" customFormat="false" ht="15" hidden="false" customHeight="false" outlineLevel="0" collapsed="false">
      <c r="A1947" s="398" t="n">
        <v>2417</v>
      </c>
      <c r="B1947" s="399" t="s">
        <v>3254</v>
      </c>
      <c r="C1947" s="919" t="s">
        <v>1307</v>
      </c>
      <c r="D1947" s="920" t="n">
        <f aca="false">F1947</f>
        <v>106.28</v>
      </c>
      <c r="F1947" s="922" t="n">
        <v>106.28</v>
      </c>
      <c r="G1947" s="922" t="n">
        <v>106.28</v>
      </c>
    </row>
    <row r="1948" customFormat="false" ht="15" hidden="false" customHeight="false" outlineLevel="0" collapsed="false">
      <c r="A1948" s="398" t="n">
        <v>2415</v>
      </c>
      <c r="B1948" s="399" t="s">
        <v>3255</v>
      </c>
      <c r="C1948" s="919" t="s">
        <v>1307</v>
      </c>
      <c r="D1948" s="920" t="n">
        <f aca="false">F1948</f>
        <v>85.02</v>
      </c>
      <c r="F1948" s="922" t="n">
        <v>85.02</v>
      </c>
      <c r="G1948" s="922" t="n">
        <v>85.02</v>
      </c>
    </row>
    <row r="1949" customFormat="false" ht="15" hidden="false" customHeight="false" outlineLevel="0" collapsed="false">
      <c r="A1949" s="398" t="n">
        <v>13360</v>
      </c>
      <c r="B1949" s="399" t="s">
        <v>3256</v>
      </c>
      <c r="C1949" s="919" t="s">
        <v>1307</v>
      </c>
      <c r="D1949" s="920" t="n">
        <f aca="false">F1949</f>
        <v>85.02</v>
      </c>
      <c r="F1949" s="920" t="n">
        <v>85.02</v>
      </c>
      <c r="G1949" s="920" t="n">
        <v>85.02</v>
      </c>
    </row>
    <row r="1950" customFormat="false" ht="15" hidden="false" customHeight="false" outlineLevel="0" collapsed="false">
      <c r="A1950" s="398" t="n">
        <v>11983</v>
      </c>
      <c r="B1950" s="399" t="s">
        <v>3257</v>
      </c>
      <c r="C1950" s="919" t="s">
        <v>1307</v>
      </c>
      <c r="D1950" s="920" t="n">
        <f aca="false">F1950</f>
        <v>207.25</v>
      </c>
      <c r="F1950" s="922" t="n">
        <v>207.25</v>
      </c>
      <c r="G1950" s="922" t="n">
        <v>207.25</v>
      </c>
    </row>
    <row r="1951" customFormat="false" ht="15" hidden="false" customHeight="false" outlineLevel="0" collapsed="false">
      <c r="A1951" s="398" t="n">
        <v>11986</v>
      </c>
      <c r="B1951" s="399" t="s">
        <v>3258</v>
      </c>
      <c r="C1951" s="919" t="s">
        <v>1307</v>
      </c>
      <c r="D1951" s="920" t="n">
        <f aca="false">F1951</f>
        <v>252.42</v>
      </c>
      <c r="F1951" s="922" t="n">
        <v>252.42</v>
      </c>
      <c r="G1951" s="922" t="n">
        <v>252.42</v>
      </c>
    </row>
    <row r="1952" customFormat="false" ht="30" hidden="false" customHeight="false" outlineLevel="0" collapsed="false">
      <c r="A1952" s="398" t="n">
        <v>25976</v>
      </c>
      <c r="B1952" s="399" t="s">
        <v>3259</v>
      </c>
      <c r="C1952" s="919" t="s">
        <v>1307</v>
      </c>
      <c r="D1952" s="920" t="n">
        <f aca="false">F1952</f>
        <v>493.52</v>
      </c>
      <c r="F1952" s="922" t="n">
        <v>493.52</v>
      </c>
      <c r="G1952" s="922" t="n">
        <v>493.52</v>
      </c>
    </row>
    <row r="1953" customFormat="false" ht="15" hidden="false" customHeight="false" outlineLevel="0" collapsed="false">
      <c r="A1953" s="398" t="n">
        <v>10629</v>
      </c>
      <c r="B1953" s="399" t="s">
        <v>3260</v>
      </c>
      <c r="C1953" s="919" t="s">
        <v>1307</v>
      </c>
      <c r="D1953" s="920" t="n">
        <f aca="false">F1953</f>
        <v>411.56</v>
      </c>
      <c r="F1953" s="922" t="n">
        <v>411.56</v>
      </c>
      <c r="G1953" s="922" t="n">
        <v>411.56</v>
      </c>
    </row>
    <row r="1954" customFormat="false" ht="15" hidden="false" customHeight="false" outlineLevel="0" collapsed="false">
      <c r="A1954" s="398" t="n">
        <v>10698</v>
      </c>
      <c r="B1954" s="399" t="s">
        <v>3261</v>
      </c>
      <c r="C1954" s="919" t="s">
        <v>1307</v>
      </c>
      <c r="D1954" s="920" t="n">
        <f aca="false">F1954</f>
        <v>145.29</v>
      </c>
      <c r="F1954" s="922" t="n">
        <v>145.29</v>
      </c>
      <c r="G1954" s="922" t="n">
        <v>145.29</v>
      </c>
    </row>
    <row r="1955" customFormat="false" ht="30" hidden="false" customHeight="false" outlineLevel="0" collapsed="false">
      <c r="A1955" s="398" t="n">
        <v>40521</v>
      </c>
      <c r="B1955" s="399" t="s">
        <v>3262</v>
      </c>
      <c r="C1955" s="919" t="s">
        <v>1298</v>
      </c>
      <c r="D1955" s="920" t="n">
        <f aca="false">F1955</f>
        <v>111627.59</v>
      </c>
      <c r="F1955" s="922" t="n">
        <v>111627.59</v>
      </c>
      <c r="G1955" s="922" t="n">
        <v>111627.59</v>
      </c>
    </row>
    <row r="1956" customFormat="false" ht="15" hidden="false" customHeight="false" outlineLevel="0" collapsed="false">
      <c r="A1956" s="398" t="n">
        <v>2432</v>
      </c>
      <c r="B1956" s="399" t="s">
        <v>3263</v>
      </c>
      <c r="C1956" s="919" t="s">
        <v>1298</v>
      </c>
      <c r="D1956" s="920" t="n">
        <f aca="false">F1956</f>
        <v>25.85</v>
      </c>
      <c r="F1956" s="922" t="n">
        <v>25.85</v>
      </c>
      <c r="G1956" s="922" t="n">
        <v>25.85</v>
      </c>
    </row>
    <row r="1957" customFormat="false" ht="15" hidden="false" customHeight="false" outlineLevel="0" collapsed="false">
      <c r="A1957" s="398" t="n">
        <v>2418</v>
      </c>
      <c r="B1957" s="399" t="s">
        <v>3264</v>
      </c>
      <c r="C1957" s="919" t="s">
        <v>1298</v>
      </c>
      <c r="D1957" s="920" t="n">
        <f aca="false">F1957</f>
        <v>11.99</v>
      </c>
      <c r="F1957" s="922" t="n">
        <v>11.99</v>
      </c>
      <c r="G1957" s="922" t="n">
        <v>11.99</v>
      </c>
    </row>
    <row r="1958" customFormat="false" ht="15" hidden="false" customHeight="false" outlineLevel="0" collapsed="false">
      <c r="A1958" s="398" t="n">
        <v>2433</v>
      </c>
      <c r="B1958" s="399" t="s">
        <v>3265</v>
      </c>
      <c r="C1958" s="919" t="s">
        <v>1298</v>
      </c>
      <c r="D1958" s="920" t="n">
        <f aca="false">F1958</f>
        <v>8.75</v>
      </c>
      <c r="F1958" s="922" t="n">
        <v>8.75</v>
      </c>
      <c r="G1958" s="922" t="n">
        <v>8.75</v>
      </c>
    </row>
    <row r="1959" customFormat="false" ht="15" hidden="false" customHeight="false" outlineLevel="0" collapsed="false">
      <c r="A1959" s="398" t="n">
        <v>2420</v>
      </c>
      <c r="B1959" s="399" t="s">
        <v>3266</v>
      </c>
      <c r="C1959" s="919" t="s">
        <v>1298</v>
      </c>
      <c r="D1959" s="920" t="n">
        <f aca="false">F1959</f>
        <v>15.04</v>
      </c>
      <c r="F1959" s="922" t="n">
        <v>15.04</v>
      </c>
      <c r="G1959" s="922" t="n">
        <v>15.04</v>
      </c>
    </row>
    <row r="1960" customFormat="false" ht="15" hidden="false" customHeight="false" outlineLevel="0" collapsed="false">
      <c r="A1960" s="398" t="n">
        <v>2421</v>
      </c>
      <c r="B1960" s="399" t="s">
        <v>3267</v>
      </c>
      <c r="C1960" s="919" t="s">
        <v>1298</v>
      </c>
      <c r="D1960" s="920" t="n">
        <f aca="false">F1960</f>
        <v>32.81</v>
      </c>
      <c r="F1960" s="920" t="n">
        <v>32.81</v>
      </c>
      <c r="G1960" s="920" t="n">
        <v>32.81</v>
      </c>
    </row>
    <row r="1961" customFormat="false" ht="15" hidden="false" customHeight="false" outlineLevel="0" collapsed="false">
      <c r="A1961" s="398" t="n">
        <v>11447</v>
      </c>
      <c r="B1961" s="399" t="s">
        <v>3268</v>
      </c>
      <c r="C1961" s="919" t="s">
        <v>1298</v>
      </c>
      <c r="D1961" s="920" t="n">
        <f aca="false">F1961</f>
        <v>29.72</v>
      </c>
      <c r="F1961" s="922" t="n">
        <v>29.72</v>
      </c>
      <c r="G1961" s="922" t="n">
        <v>29.72</v>
      </c>
    </row>
    <row r="1962" customFormat="false" ht="15" hidden="false" customHeight="false" outlineLevel="0" collapsed="false">
      <c r="A1962" s="398" t="n">
        <v>2429</v>
      </c>
      <c r="B1962" s="399" t="s">
        <v>3269</v>
      </c>
      <c r="C1962" s="919" t="s">
        <v>1298</v>
      </c>
      <c r="D1962" s="920" t="n">
        <f aca="false">F1962</f>
        <v>75.22</v>
      </c>
      <c r="F1962" s="922" t="n">
        <v>75.22</v>
      </c>
      <c r="G1962" s="922" t="n">
        <v>75.22</v>
      </c>
    </row>
    <row r="1963" customFormat="false" ht="15" hidden="false" customHeight="false" outlineLevel="0" collapsed="false">
      <c r="A1963" s="398" t="n">
        <v>11449</v>
      </c>
      <c r="B1963" s="399" t="s">
        <v>3270</v>
      </c>
      <c r="C1963" s="919" t="s">
        <v>1298</v>
      </c>
      <c r="D1963" s="920" t="n">
        <f aca="false">F1963</f>
        <v>81.03</v>
      </c>
      <c r="F1963" s="922" t="n">
        <v>81.03</v>
      </c>
      <c r="G1963" s="922" t="n">
        <v>81.03</v>
      </c>
    </row>
    <row r="1964" customFormat="false" ht="15" hidden="false" customHeight="false" outlineLevel="0" collapsed="false">
      <c r="A1964" s="398" t="n">
        <v>11451</v>
      </c>
      <c r="B1964" s="399" t="s">
        <v>3271</v>
      </c>
      <c r="C1964" s="919" t="s">
        <v>1298</v>
      </c>
      <c r="D1964" s="920" t="n">
        <f aca="false">F1964</f>
        <v>79.67</v>
      </c>
      <c r="F1964" s="920" t="n">
        <v>79.67</v>
      </c>
      <c r="G1964" s="920" t="n">
        <v>79.67</v>
      </c>
    </row>
    <row r="1965" customFormat="false" ht="15" hidden="false" customHeight="false" outlineLevel="0" collapsed="false">
      <c r="A1965" s="398" t="n">
        <v>11116</v>
      </c>
      <c r="B1965" s="399" t="s">
        <v>3272</v>
      </c>
      <c r="C1965" s="919" t="s">
        <v>1298</v>
      </c>
      <c r="D1965" s="920" t="n">
        <f aca="false">F1965</f>
        <v>439.16</v>
      </c>
      <c r="F1965" s="922" t="n">
        <v>439.16</v>
      </c>
      <c r="G1965" s="922" t="n">
        <v>439.16</v>
      </c>
    </row>
    <row r="1966" customFormat="false" ht="15" hidden="false" customHeight="false" outlineLevel="0" collapsed="false">
      <c r="A1966" s="398" t="n">
        <v>38411</v>
      </c>
      <c r="B1966" s="399" t="s">
        <v>3273</v>
      </c>
      <c r="C1966" s="919" t="s">
        <v>1298</v>
      </c>
      <c r="D1966" s="920" t="n">
        <f aca="false">F1966</f>
        <v>1288.32</v>
      </c>
      <c r="F1966" s="922" t="n">
        <v>1288.32</v>
      </c>
      <c r="G1966" s="922" t="n">
        <v>1288.32</v>
      </c>
    </row>
    <row r="1967" customFormat="false" ht="15" hidden="false" customHeight="false" outlineLevel="0" collapsed="false">
      <c r="A1967" s="398" t="n">
        <v>1370</v>
      </c>
      <c r="B1967" s="399" t="s">
        <v>3274</v>
      </c>
      <c r="C1967" s="919" t="s">
        <v>1298</v>
      </c>
      <c r="D1967" s="920" t="n">
        <f aca="false">F1967</f>
        <v>80.2</v>
      </c>
      <c r="F1967" s="922" t="n">
        <v>80.2</v>
      </c>
      <c r="G1967" s="922" t="n">
        <v>80.2</v>
      </c>
    </row>
    <row r="1968" customFormat="false" ht="15" hidden="false" customHeight="false" outlineLevel="0" collapsed="false">
      <c r="A1968" s="398" t="n">
        <v>38189</v>
      </c>
      <c r="B1968" s="399" t="s">
        <v>3275</v>
      </c>
      <c r="C1968" s="919" t="s">
        <v>1298</v>
      </c>
      <c r="D1968" s="920" t="n">
        <f aca="false">F1968</f>
        <v>181.32</v>
      </c>
      <c r="F1968" s="922" t="n">
        <v>181.32</v>
      </c>
      <c r="G1968" s="922" t="n">
        <v>181.32</v>
      </c>
    </row>
    <row r="1969" customFormat="false" ht="15" hidden="false" customHeight="false" outlineLevel="0" collapsed="false">
      <c r="A1969" s="398" t="n">
        <v>38190</v>
      </c>
      <c r="B1969" s="399" t="s">
        <v>3276</v>
      </c>
      <c r="C1969" s="919" t="s">
        <v>1298</v>
      </c>
      <c r="D1969" s="920" t="n">
        <f aca="false">F1969</f>
        <v>407.74</v>
      </c>
      <c r="F1969" s="922" t="n">
        <v>407.74</v>
      </c>
      <c r="G1969" s="922" t="n">
        <v>407.74</v>
      </c>
    </row>
    <row r="1970" customFormat="false" ht="15" hidden="false" customHeight="false" outlineLevel="0" collapsed="false">
      <c r="A1970" s="398" t="n">
        <v>36516</v>
      </c>
      <c r="B1970" s="399" t="s">
        <v>3277</v>
      </c>
      <c r="C1970" s="919" t="s">
        <v>1298</v>
      </c>
      <c r="D1970" s="920" t="n">
        <f aca="false">F1970</f>
        <v>67863.35</v>
      </c>
      <c r="F1970" s="922" t="n">
        <v>67863.35</v>
      </c>
      <c r="G1970" s="922" t="n">
        <v>67863.35</v>
      </c>
    </row>
    <row r="1971" customFormat="false" ht="15" hidden="false" customHeight="false" outlineLevel="0" collapsed="false">
      <c r="A1971" s="398" t="n">
        <v>34777</v>
      </c>
      <c r="B1971" s="399" t="s">
        <v>3278</v>
      </c>
      <c r="C1971" s="919" t="s">
        <v>1298</v>
      </c>
      <c r="D1971" s="920" t="n">
        <f aca="false">F1971</f>
        <v>1.76</v>
      </c>
      <c r="F1971" s="922" t="n">
        <v>1.76</v>
      </c>
      <c r="G1971" s="922" t="n">
        <v>1.76</v>
      </c>
    </row>
    <row r="1972" customFormat="false" ht="15" hidden="false" customHeight="false" outlineLevel="0" collapsed="false">
      <c r="A1972" s="398" t="n">
        <v>7273</v>
      </c>
      <c r="B1972" s="399" t="s">
        <v>3279</v>
      </c>
      <c r="C1972" s="919" t="s">
        <v>1298</v>
      </c>
      <c r="D1972" s="920" t="n">
        <f aca="false">F1972</f>
        <v>2.89</v>
      </c>
      <c r="F1972" s="922" t="n">
        <v>2.89</v>
      </c>
      <c r="G1972" s="922" t="n">
        <v>2.89</v>
      </c>
    </row>
    <row r="1973" customFormat="false" ht="15" hidden="false" customHeight="false" outlineLevel="0" collapsed="false">
      <c r="A1973" s="398" t="n">
        <v>7272</v>
      </c>
      <c r="B1973" s="399" t="s">
        <v>3280</v>
      </c>
      <c r="C1973" s="919" t="s">
        <v>1298</v>
      </c>
      <c r="D1973" s="920" t="n">
        <f aca="false">F1973</f>
        <v>4.03</v>
      </c>
      <c r="F1973" s="922" t="n">
        <v>4.03</v>
      </c>
      <c r="G1973" s="922" t="n">
        <v>4.03</v>
      </c>
    </row>
    <row r="1974" customFormat="false" ht="15" hidden="false" customHeight="false" outlineLevel="0" collapsed="false">
      <c r="A1974" s="398" t="n">
        <v>10605</v>
      </c>
      <c r="B1974" s="399" t="s">
        <v>3281</v>
      </c>
      <c r="C1974" s="919" t="s">
        <v>1298</v>
      </c>
      <c r="D1974" s="920" t="n">
        <f aca="false">F1974</f>
        <v>2.12</v>
      </c>
      <c r="F1974" s="922" t="n">
        <v>2.12</v>
      </c>
      <c r="G1974" s="922" t="n">
        <v>2.12</v>
      </c>
    </row>
    <row r="1975" customFormat="false" ht="15" hidden="false" customHeight="false" outlineLevel="0" collapsed="false">
      <c r="A1975" s="398" t="n">
        <v>10604</v>
      </c>
      <c r="B1975" s="399" t="s">
        <v>3282</v>
      </c>
      <c r="C1975" s="919" t="s">
        <v>1298</v>
      </c>
      <c r="D1975" s="920" t="n">
        <f aca="false">F1975</f>
        <v>4.24</v>
      </c>
      <c r="F1975" s="922" t="n">
        <v>4.24</v>
      </c>
      <c r="G1975" s="922" t="n">
        <v>4.24</v>
      </c>
    </row>
    <row r="1976" customFormat="false" ht="15" hidden="false" customHeight="false" outlineLevel="0" collapsed="false">
      <c r="A1976" s="398" t="n">
        <v>672</v>
      </c>
      <c r="B1976" s="399" t="s">
        <v>3283</v>
      </c>
      <c r="C1976" s="919" t="s">
        <v>1298</v>
      </c>
      <c r="D1976" s="920" t="n">
        <f aca="false">F1976</f>
        <v>4.28</v>
      </c>
      <c r="F1976" s="922" t="n">
        <v>4.28</v>
      </c>
      <c r="G1976" s="922" t="n">
        <v>4.28</v>
      </c>
    </row>
    <row r="1977" customFormat="false" ht="15" hidden="false" customHeight="false" outlineLevel="0" collapsed="false">
      <c r="A1977" s="398" t="n">
        <v>668</v>
      </c>
      <c r="B1977" s="399" t="s">
        <v>3284</v>
      </c>
      <c r="C1977" s="919" t="s">
        <v>1298</v>
      </c>
      <c r="D1977" s="920" t="n">
        <f aca="false">F1977</f>
        <v>6.74</v>
      </c>
      <c r="F1977" s="922" t="n">
        <v>6.74</v>
      </c>
      <c r="G1977" s="922" t="n">
        <v>6.74</v>
      </c>
    </row>
    <row r="1978" customFormat="false" ht="15" hidden="false" customHeight="false" outlineLevel="0" collapsed="false">
      <c r="A1978" s="398" t="n">
        <v>10578</v>
      </c>
      <c r="B1978" s="399" t="s">
        <v>3285</v>
      </c>
      <c r="C1978" s="919" t="s">
        <v>1298</v>
      </c>
      <c r="D1978" s="920" t="n">
        <f aca="false">F1978</f>
        <v>11.76</v>
      </c>
      <c r="F1978" s="922" t="n">
        <v>11.76</v>
      </c>
      <c r="G1978" s="922" t="n">
        <v>11.76</v>
      </c>
    </row>
    <row r="1979" customFormat="false" ht="15" hidden="false" customHeight="false" outlineLevel="0" collapsed="false">
      <c r="A1979" s="398" t="n">
        <v>666</v>
      </c>
      <c r="B1979" s="399" t="s">
        <v>3286</v>
      </c>
      <c r="C1979" s="919" t="s">
        <v>1298</v>
      </c>
      <c r="D1979" s="920" t="n">
        <f aca="false">F1979</f>
        <v>11.67</v>
      </c>
      <c r="F1979" s="922" t="n">
        <v>11.67</v>
      </c>
      <c r="G1979" s="922" t="n">
        <v>11.67</v>
      </c>
    </row>
    <row r="1980" customFormat="false" ht="15" hidden="false" customHeight="false" outlineLevel="0" collapsed="false">
      <c r="A1980" s="398" t="n">
        <v>665</v>
      </c>
      <c r="B1980" s="399" t="s">
        <v>3287</v>
      </c>
      <c r="C1980" s="919" t="s">
        <v>1298</v>
      </c>
      <c r="D1980" s="920" t="n">
        <f aca="false">F1980</f>
        <v>21.87</v>
      </c>
      <c r="F1980" s="920" t="n">
        <v>21.87</v>
      </c>
      <c r="G1980" s="920" t="n">
        <v>21.87</v>
      </c>
    </row>
    <row r="1981" customFormat="false" ht="15" hidden="false" customHeight="false" outlineLevel="0" collapsed="false">
      <c r="A1981" s="398" t="n">
        <v>10577</v>
      </c>
      <c r="B1981" s="399" t="s">
        <v>3288</v>
      </c>
      <c r="C1981" s="919" t="s">
        <v>1298</v>
      </c>
      <c r="D1981" s="920" t="n">
        <f aca="false">F1981</f>
        <v>17.12</v>
      </c>
      <c r="F1981" s="922" t="n">
        <v>17.12</v>
      </c>
      <c r="G1981" s="922" t="n">
        <v>17.12</v>
      </c>
    </row>
    <row r="1982" customFormat="false" ht="15" hidden="false" customHeight="false" outlineLevel="0" collapsed="false">
      <c r="A1982" s="398" t="n">
        <v>10583</v>
      </c>
      <c r="B1982" s="399" t="s">
        <v>3289</v>
      </c>
      <c r="C1982" s="919" t="s">
        <v>1298</v>
      </c>
      <c r="D1982" s="920" t="n">
        <f aca="false">F1982</f>
        <v>9.6</v>
      </c>
      <c r="F1982" s="920" t="n">
        <v>9.6</v>
      </c>
      <c r="G1982" s="920" t="n">
        <v>9.6</v>
      </c>
    </row>
    <row r="1983" customFormat="false" ht="15" hidden="false" customHeight="false" outlineLevel="0" collapsed="false">
      <c r="A1983" s="398" t="n">
        <v>10579</v>
      </c>
      <c r="B1983" s="399" t="s">
        <v>3290</v>
      </c>
      <c r="C1983" s="919" t="s">
        <v>1298</v>
      </c>
      <c r="D1983" s="920" t="n">
        <f aca="false">F1983</f>
        <v>15.66</v>
      </c>
      <c r="F1983" s="922" t="n">
        <v>15.66</v>
      </c>
      <c r="G1983" s="922" t="n">
        <v>15.66</v>
      </c>
    </row>
    <row r="1984" customFormat="false" ht="15" hidden="false" customHeight="false" outlineLevel="0" collapsed="false">
      <c r="A1984" s="398" t="n">
        <v>10582</v>
      </c>
      <c r="B1984" s="399" t="s">
        <v>3291</v>
      </c>
      <c r="C1984" s="919" t="s">
        <v>1298</v>
      </c>
      <c r="D1984" s="920" t="n">
        <f aca="false">F1984</f>
        <v>5.48</v>
      </c>
      <c r="F1984" s="922" t="n">
        <v>5.48</v>
      </c>
      <c r="G1984" s="922" t="n">
        <v>5.48</v>
      </c>
    </row>
    <row r="1985" customFormat="false" ht="15" hidden="false" customHeight="false" outlineLevel="0" collapsed="false">
      <c r="A1985" s="398" t="n">
        <v>2436</v>
      </c>
      <c r="B1985" s="399" t="s">
        <v>3292</v>
      </c>
      <c r="C1985" s="919" t="s">
        <v>1309</v>
      </c>
      <c r="D1985" s="920" t="n">
        <f aca="false">F1985</f>
        <v>15.39</v>
      </c>
      <c r="F1985" s="922" t="n">
        <v>15.39</v>
      </c>
      <c r="G1985" s="922" t="n">
        <v>15.39</v>
      </c>
    </row>
    <row r="1986" customFormat="false" ht="15" hidden="false" customHeight="false" outlineLevel="0" collapsed="false">
      <c r="A1986" s="398" t="n">
        <v>40918</v>
      </c>
      <c r="B1986" s="399" t="s">
        <v>3293</v>
      </c>
      <c r="C1986" s="919" t="s">
        <v>1505</v>
      </c>
      <c r="D1986" s="920" t="n">
        <f aca="false">F1986</f>
        <v>2728.44</v>
      </c>
      <c r="F1986" s="922" t="n">
        <v>2728.44</v>
      </c>
      <c r="G1986" s="922" t="n">
        <v>2728.44</v>
      </c>
    </row>
    <row r="1987" customFormat="false" ht="15" hidden="false" customHeight="false" outlineLevel="0" collapsed="false">
      <c r="A1987" s="398" t="n">
        <v>2439</v>
      </c>
      <c r="B1987" s="399" t="s">
        <v>3294</v>
      </c>
      <c r="C1987" s="919" t="s">
        <v>1309</v>
      </c>
      <c r="D1987" s="920" t="n">
        <f aca="false">F1987</f>
        <v>15.39</v>
      </c>
      <c r="F1987" s="922" t="n">
        <v>15.39</v>
      </c>
      <c r="G1987" s="922" t="n">
        <v>15.39</v>
      </c>
    </row>
    <row r="1988" customFormat="false" ht="15" hidden="false" customHeight="false" outlineLevel="0" collapsed="false">
      <c r="A1988" s="398" t="n">
        <v>40923</v>
      </c>
      <c r="B1988" s="399" t="s">
        <v>3295</v>
      </c>
      <c r="C1988" s="919" t="s">
        <v>1505</v>
      </c>
      <c r="D1988" s="920" t="n">
        <f aca="false">F1988</f>
        <v>2728.44</v>
      </c>
      <c r="F1988" s="922" t="n">
        <v>2728.44</v>
      </c>
      <c r="G1988" s="922" t="n">
        <v>2728.44</v>
      </c>
    </row>
    <row r="1989" customFormat="false" ht="15" hidden="false" customHeight="false" outlineLevel="0" collapsed="false">
      <c r="A1989" s="398" t="n">
        <v>10998</v>
      </c>
      <c r="B1989" s="399" t="s">
        <v>3296</v>
      </c>
      <c r="C1989" s="919" t="s">
        <v>1296</v>
      </c>
      <c r="D1989" s="920" t="n">
        <f aca="false">F1989</f>
        <v>13.44</v>
      </c>
      <c r="F1989" s="922" t="n">
        <v>13.44</v>
      </c>
      <c r="G1989" s="922" t="n">
        <v>13.44</v>
      </c>
    </row>
    <row r="1990" customFormat="false" ht="15" hidden="false" customHeight="false" outlineLevel="0" collapsed="false">
      <c r="A1990" s="398" t="n">
        <v>11002</v>
      </c>
      <c r="B1990" s="399" t="s">
        <v>3297</v>
      </c>
      <c r="C1990" s="919" t="s">
        <v>1296</v>
      </c>
      <c r="D1990" s="920" t="n">
        <f aca="false">F1990</f>
        <v>12.32</v>
      </c>
      <c r="F1990" s="922" t="n">
        <v>12.32</v>
      </c>
      <c r="G1990" s="922" t="n">
        <v>12.32</v>
      </c>
    </row>
    <row r="1991" customFormat="false" ht="15" hidden="false" customHeight="false" outlineLevel="0" collapsed="false">
      <c r="A1991" s="398" t="n">
        <v>10999</v>
      </c>
      <c r="B1991" s="399" t="s">
        <v>3298</v>
      </c>
      <c r="C1991" s="919" t="s">
        <v>1296</v>
      </c>
      <c r="D1991" s="920" t="n">
        <f aca="false">F1991</f>
        <v>11.83</v>
      </c>
      <c r="F1991" s="922" t="n">
        <v>11.83</v>
      </c>
      <c r="G1991" s="922" t="n">
        <v>11.83</v>
      </c>
    </row>
    <row r="1992" customFormat="false" ht="15" hidden="false" customHeight="false" outlineLevel="0" collapsed="false">
      <c r="A1992" s="398" t="n">
        <v>10997</v>
      </c>
      <c r="B1992" s="399" t="s">
        <v>3299</v>
      </c>
      <c r="C1992" s="919" t="s">
        <v>1296</v>
      </c>
      <c r="D1992" s="920" t="n">
        <f aca="false">F1992</f>
        <v>12.83</v>
      </c>
      <c r="F1992" s="922" t="n">
        <v>12.83</v>
      </c>
      <c r="G1992" s="922" t="n">
        <v>12.83</v>
      </c>
    </row>
    <row r="1993" customFormat="false" ht="15" hidden="false" customHeight="false" outlineLevel="0" collapsed="false">
      <c r="A1993" s="398" t="n">
        <v>2685</v>
      </c>
      <c r="B1993" s="399" t="s">
        <v>3300</v>
      </c>
      <c r="C1993" s="919" t="s">
        <v>1324</v>
      </c>
      <c r="D1993" s="920" t="n">
        <f aca="false">F1993</f>
        <v>3.6</v>
      </c>
      <c r="F1993" s="922" t="n">
        <v>3.6</v>
      </c>
      <c r="G1993" s="922" t="n">
        <v>3.6</v>
      </c>
    </row>
    <row r="1994" customFormat="false" ht="15" hidden="false" customHeight="false" outlineLevel="0" collapsed="false">
      <c r="A1994" s="398" t="n">
        <v>2680</v>
      </c>
      <c r="B1994" s="399" t="s">
        <v>3301</v>
      </c>
      <c r="C1994" s="919" t="s">
        <v>1324</v>
      </c>
      <c r="D1994" s="920" t="n">
        <f aca="false">F1994</f>
        <v>5.26</v>
      </c>
      <c r="F1994" s="922" t="n">
        <v>5.26</v>
      </c>
      <c r="G1994" s="922" t="n">
        <v>5.26</v>
      </c>
    </row>
    <row r="1995" customFormat="false" ht="15" hidden="false" customHeight="false" outlineLevel="0" collapsed="false">
      <c r="A1995" s="398" t="n">
        <v>2684</v>
      </c>
      <c r="B1995" s="399" t="s">
        <v>3302</v>
      </c>
      <c r="C1995" s="919" t="s">
        <v>1324</v>
      </c>
      <c r="D1995" s="920" t="n">
        <f aca="false">F1995</f>
        <v>4.79</v>
      </c>
      <c r="F1995" s="922" t="n">
        <v>4.79</v>
      </c>
      <c r="G1995" s="922" t="n">
        <v>4.79</v>
      </c>
    </row>
    <row r="1996" customFormat="false" ht="15" hidden="false" customHeight="false" outlineLevel="0" collapsed="false">
      <c r="A1996" s="398" t="n">
        <v>2673</v>
      </c>
      <c r="B1996" s="399" t="s">
        <v>3303</v>
      </c>
      <c r="C1996" s="919" t="s">
        <v>1324</v>
      </c>
      <c r="D1996" s="920" t="n">
        <f aca="false">F1996</f>
        <v>1.85</v>
      </c>
      <c r="F1996" s="922" t="n">
        <v>1.85</v>
      </c>
      <c r="G1996" s="922" t="n">
        <v>1.85</v>
      </c>
    </row>
    <row r="1997" customFormat="false" ht="15" hidden="false" customHeight="false" outlineLevel="0" collapsed="false">
      <c r="A1997" s="398" t="n">
        <v>2681</v>
      </c>
      <c r="B1997" s="399" t="s">
        <v>3304</v>
      </c>
      <c r="C1997" s="919" t="s">
        <v>1324</v>
      </c>
      <c r="D1997" s="920" t="n">
        <f aca="false">F1997</f>
        <v>8.61</v>
      </c>
      <c r="F1997" s="922" t="n">
        <v>8.61</v>
      </c>
      <c r="G1997" s="922" t="n">
        <v>8.61</v>
      </c>
    </row>
    <row r="1998" customFormat="false" ht="15" hidden="false" customHeight="false" outlineLevel="0" collapsed="false">
      <c r="A1998" s="398" t="n">
        <v>2682</v>
      </c>
      <c r="B1998" s="399" t="s">
        <v>3305</v>
      </c>
      <c r="C1998" s="919" t="s">
        <v>1324</v>
      </c>
      <c r="D1998" s="920" t="n">
        <f aca="false">F1998</f>
        <v>12.56</v>
      </c>
      <c r="F1998" s="922" t="n">
        <v>12.56</v>
      </c>
      <c r="G1998" s="922" t="n">
        <v>12.56</v>
      </c>
    </row>
    <row r="1999" customFormat="false" ht="15" hidden="false" customHeight="false" outlineLevel="0" collapsed="false">
      <c r="A1999" s="398" t="n">
        <v>2686</v>
      </c>
      <c r="B1999" s="399" t="s">
        <v>3306</v>
      </c>
      <c r="C1999" s="919" t="s">
        <v>1324</v>
      </c>
      <c r="D1999" s="920" t="n">
        <f aca="false">F1999</f>
        <v>15.75</v>
      </c>
      <c r="F1999" s="922" t="n">
        <v>15.75</v>
      </c>
      <c r="G1999" s="922" t="n">
        <v>15.75</v>
      </c>
    </row>
    <row r="2000" customFormat="false" ht="15" hidden="false" customHeight="false" outlineLevel="0" collapsed="false">
      <c r="A2000" s="398" t="n">
        <v>2674</v>
      </c>
      <c r="B2000" s="399" t="s">
        <v>3307</v>
      </c>
      <c r="C2000" s="919" t="s">
        <v>1324</v>
      </c>
      <c r="D2000" s="920" t="n">
        <f aca="false">F2000</f>
        <v>2.3</v>
      </c>
      <c r="F2000" s="922" t="n">
        <v>2.3</v>
      </c>
      <c r="G2000" s="922" t="n">
        <v>2.3</v>
      </c>
    </row>
    <row r="2001" customFormat="false" ht="15" hidden="false" customHeight="false" outlineLevel="0" collapsed="false">
      <c r="A2001" s="398" t="n">
        <v>2683</v>
      </c>
      <c r="B2001" s="399" t="s">
        <v>3308</v>
      </c>
      <c r="C2001" s="919" t="s">
        <v>1324</v>
      </c>
      <c r="D2001" s="920" t="n">
        <f aca="false">F2001</f>
        <v>24.81</v>
      </c>
      <c r="F2001" s="922" t="n">
        <v>24.81</v>
      </c>
      <c r="G2001" s="922" t="n">
        <v>24.81</v>
      </c>
    </row>
    <row r="2002" customFormat="false" ht="15" hidden="false" customHeight="false" outlineLevel="0" collapsed="false">
      <c r="A2002" s="398" t="n">
        <v>2676</v>
      </c>
      <c r="B2002" s="399" t="s">
        <v>3309</v>
      </c>
      <c r="C2002" s="919" t="s">
        <v>1324</v>
      </c>
      <c r="D2002" s="920" t="n">
        <f aca="false">F2002</f>
        <v>1.07</v>
      </c>
      <c r="F2002" s="922" t="n">
        <v>1.07</v>
      </c>
      <c r="G2002" s="922" t="n">
        <v>1.07</v>
      </c>
    </row>
    <row r="2003" customFormat="false" ht="15" hidden="false" customHeight="false" outlineLevel="0" collapsed="false">
      <c r="A2003" s="398" t="n">
        <v>2678</v>
      </c>
      <c r="B2003" s="399" t="s">
        <v>3310</v>
      </c>
      <c r="C2003" s="919" t="s">
        <v>1324</v>
      </c>
      <c r="D2003" s="920" t="n">
        <f aca="false">F2003</f>
        <v>1.34</v>
      </c>
      <c r="F2003" s="922" t="n">
        <v>1.34</v>
      </c>
      <c r="G2003" s="922" t="n">
        <v>1.34</v>
      </c>
    </row>
    <row r="2004" customFormat="false" ht="15" hidden="false" customHeight="false" outlineLevel="0" collapsed="false">
      <c r="A2004" s="398" t="n">
        <v>2679</v>
      </c>
      <c r="B2004" s="399" t="s">
        <v>3311</v>
      </c>
      <c r="C2004" s="919" t="s">
        <v>1324</v>
      </c>
      <c r="D2004" s="920" t="n">
        <f aca="false">F2004</f>
        <v>2.07</v>
      </c>
      <c r="F2004" s="922" t="n">
        <v>2.07</v>
      </c>
      <c r="G2004" s="922" t="n">
        <v>2.07</v>
      </c>
    </row>
    <row r="2005" customFormat="false" ht="15" hidden="false" customHeight="false" outlineLevel="0" collapsed="false">
      <c r="A2005" s="398" t="n">
        <v>12070</v>
      </c>
      <c r="B2005" s="399" t="s">
        <v>3312</v>
      </c>
      <c r="C2005" s="919" t="s">
        <v>1324</v>
      </c>
      <c r="D2005" s="920" t="n">
        <f aca="false">F2005</f>
        <v>2.89</v>
      </c>
      <c r="F2005" s="922" t="n">
        <v>2.89</v>
      </c>
      <c r="G2005" s="922" t="n">
        <v>2.89</v>
      </c>
    </row>
    <row r="2006" customFormat="false" ht="15" hidden="false" customHeight="false" outlineLevel="0" collapsed="false">
      <c r="A2006" s="398" t="n">
        <v>2675</v>
      </c>
      <c r="B2006" s="399" t="s">
        <v>3313</v>
      </c>
      <c r="C2006" s="919" t="s">
        <v>1324</v>
      </c>
      <c r="D2006" s="920" t="n">
        <f aca="false">F2006</f>
        <v>3.75</v>
      </c>
      <c r="F2006" s="922" t="n">
        <v>3.75</v>
      </c>
      <c r="G2006" s="922" t="n">
        <v>3.75</v>
      </c>
    </row>
    <row r="2007" customFormat="false" ht="15" hidden="false" customHeight="false" outlineLevel="0" collapsed="false">
      <c r="A2007" s="398" t="n">
        <v>12067</v>
      </c>
      <c r="B2007" s="399" t="s">
        <v>3314</v>
      </c>
      <c r="C2007" s="919" t="s">
        <v>1324</v>
      </c>
      <c r="D2007" s="920" t="n">
        <f aca="false">F2007</f>
        <v>5.1</v>
      </c>
      <c r="F2007" s="922" t="n">
        <v>5.1</v>
      </c>
      <c r="G2007" s="922" t="n">
        <v>5.1</v>
      </c>
    </row>
    <row r="2008" customFormat="false" ht="15" hidden="false" customHeight="false" outlineLevel="0" collapsed="false">
      <c r="A2008" s="398" t="n">
        <v>40401</v>
      </c>
      <c r="B2008" s="399" t="s">
        <v>3315</v>
      </c>
      <c r="C2008" s="919" t="s">
        <v>1324</v>
      </c>
      <c r="D2008" s="920" t="n">
        <f aca="false">F2008</f>
        <v>2.08</v>
      </c>
      <c r="F2008" s="922" t="n">
        <v>2.08</v>
      </c>
      <c r="G2008" s="922" t="n">
        <v>2.08</v>
      </c>
    </row>
    <row r="2009" customFormat="false" ht="15" hidden="false" customHeight="false" outlineLevel="0" collapsed="false">
      <c r="A2009" s="398" t="n">
        <v>40402</v>
      </c>
      <c r="B2009" s="399" t="s">
        <v>3316</v>
      </c>
      <c r="C2009" s="919" t="s">
        <v>1324</v>
      </c>
      <c r="D2009" s="920" t="n">
        <f aca="false">F2009</f>
        <v>2.67</v>
      </c>
      <c r="F2009" s="922" t="n">
        <v>2.67</v>
      </c>
      <c r="G2009" s="922" t="n">
        <v>2.67</v>
      </c>
    </row>
    <row r="2010" customFormat="false" ht="15" hidden="false" customHeight="false" outlineLevel="0" collapsed="false">
      <c r="A2010" s="398" t="n">
        <v>40400</v>
      </c>
      <c r="B2010" s="399" t="s">
        <v>3317</v>
      </c>
      <c r="C2010" s="919" t="s">
        <v>1324</v>
      </c>
      <c r="D2010" s="920" t="n">
        <f aca="false">F2010</f>
        <v>1.41</v>
      </c>
      <c r="F2010" s="922" t="n">
        <v>1.41</v>
      </c>
      <c r="G2010" s="922" t="n">
        <v>1.41</v>
      </c>
    </row>
    <row r="2011" customFormat="false" ht="30" hidden="false" customHeight="false" outlineLevel="0" collapsed="false">
      <c r="A2011" s="398" t="n">
        <v>2504</v>
      </c>
      <c r="B2011" s="399" t="s">
        <v>3318</v>
      </c>
      <c r="C2011" s="919" t="s">
        <v>1324</v>
      </c>
      <c r="D2011" s="920" t="n">
        <f aca="false">F2011</f>
        <v>10.16</v>
      </c>
      <c r="F2011" s="922" t="n">
        <v>10.16</v>
      </c>
      <c r="G2011" s="922" t="n">
        <v>10.16</v>
      </c>
    </row>
    <row r="2012" customFormat="false" ht="30" hidden="false" customHeight="false" outlineLevel="0" collapsed="false">
      <c r="A2012" s="398" t="n">
        <v>2501</v>
      </c>
      <c r="B2012" s="399" t="s">
        <v>3319</v>
      </c>
      <c r="C2012" s="919" t="s">
        <v>1324</v>
      </c>
      <c r="D2012" s="920" t="n">
        <f aca="false">F2012</f>
        <v>13.33</v>
      </c>
      <c r="F2012" s="922" t="n">
        <v>13.33</v>
      </c>
      <c r="G2012" s="922" t="n">
        <v>13.33</v>
      </c>
    </row>
    <row r="2013" customFormat="false" ht="30" hidden="false" customHeight="false" outlineLevel="0" collapsed="false">
      <c r="A2013" s="398" t="n">
        <v>2502</v>
      </c>
      <c r="B2013" s="399" t="s">
        <v>3320</v>
      </c>
      <c r="C2013" s="919" t="s">
        <v>1324</v>
      </c>
      <c r="D2013" s="920" t="n">
        <f aca="false">F2013</f>
        <v>20.11</v>
      </c>
      <c r="F2013" s="922" t="n">
        <v>20.11</v>
      </c>
      <c r="G2013" s="922" t="n">
        <v>20.11</v>
      </c>
    </row>
    <row r="2014" customFormat="false" ht="30" hidden="false" customHeight="false" outlineLevel="0" collapsed="false">
      <c r="A2014" s="398" t="n">
        <v>2503</v>
      </c>
      <c r="B2014" s="399" t="s">
        <v>3321</v>
      </c>
      <c r="C2014" s="919" t="s">
        <v>1324</v>
      </c>
      <c r="D2014" s="920" t="n">
        <f aca="false">F2014</f>
        <v>25.88</v>
      </c>
      <c r="F2014" s="922" t="n">
        <v>25.88</v>
      </c>
      <c r="G2014" s="922" t="n">
        <v>25.88</v>
      </c>
    </row>
    <row r="2015" customFormat="false" ht="30" hidden="false" customHeight="false" outlineLevel="0" collapsed="false">
      <c r="A2015" s="398" t="n">
        <v>2500</v>
      </c>
      <c r="B2015" s="399" t="s">
        <v>3322</v>
      </c>
      <c r="C2015" s="919" t="s">
        <v>1324</v>
      </c>
      <c r="D2015" s="920" t="n">
        <f aca="false">F2015</f>
        <v>34.48</v>
      </c>
      <c r="F2015" s="922" t="n">
        <v>34.48</v>
      </c>
      <c r="G2015" s="922" t="n">
        <v>34.48</v>
      </c>
    </row>
    <row r="2016" customFormat="false" ht="30" hidden="false" customHeight="false" outlineLevel="0" collapsed="false">
      <c r="A2016" s="398" t="n">
        <v>2505</v>
      </c>
      <c r="B2016" s="399" t="s">
        <v>3323</v>
      </c>
      <c r="C2016" s="919" t="s">
        <v>1324</v>
      </c>
      <c r="D2016" s="920" t="n">
        <f aca="false">F2016</f>
        <v>53.73</v>
      </c>
      <c r="F2016" s="922" t="n">
        <v>53.73</v>
      </c>
      <c r="G2016" s="922" t="n">
        <v>53.73</v>
      </c>
    </row>
    <row r="2017" customFormat="false" ht="15" hidden="false" customHeight="false" outlineLevel="0" collapsed="false">
      <c r="A2017" s="398" t="n">
        <v>12056</v>
      </c>
      <c r="B2017" s="399" t="s">
        <v>3324</v>
      </c>
      <c r="C2017" s="919" t="s">
        <v>1324</v>
      </c>
      <c r="D2017" s="920" t="n">
        <f aca="false">F2017</f>
        <v>21.71</v>
      </c>
      <c r="F2017" s="922" t="n">
        <v>21.71</v>
      </c>
      <c r="G2017" s="922" t="n">
        <v>21.71</v>
      </c>
    </row>
    <row r="2018" customFormat="false" ht="15" hidden="false" customHeight="false" outlineLevel="0" collapsed="false">
      <c r="A2018" s="398" t="n">
        <v>12057</v>
      </c>
      <c r="B2018" s="399" t="s">
        <v>3325</v>
      </c>
      <c r="C2018" s="919" t="s">
        <v>1324</v>
      </c>
      <c r="D2018" s="920" t="n">
        <f aca="false">F2018</f>
        <v>18.44</v>
      </c>
      <c r="F2018" s="922" t="n">
        <v>18.44</v>
      </c>
      <c r="G2018" s="922" t="n">
        <v>18.44</v>
      </c>
    </row>
    <row r="2019" customFormat="false" ht="15" hidden="false" customHeight="false" outlineLevel="0" collapsed="false">
      <c r="A2019" s="398" t="n">
        <v>12059</v>
      </c>
      <c r="B2019" s="399" t="s">
        <v>3326</v>
      </c>
      <c r="C2019" s="919" t="s">
        <v>1324</v>
      </c>
      <c r="D2019" s="920" t="n">
        <f aca="false">F2019</f>
        <v>6.47</v>
      </c>
      <c r="F2019" s="922" t="n">
        <v>6.47</v>
      </c>
      <c r="G2019" s="922" t="n">
        <v>6.47</v>
      </c>
    </row>
    <row r="2020" customFormat="false" ht="15" hidden="false" customHeight="false" outlineLevel="0" collapsed="false">
      <c r="A2020" s="398" t="n">
        <v>12058</v>
      </c>
      <c r="B2020" s="399" t="s">
        <v>3327</v>
      </c>
      <c r="C2020" s="919" t="s">
        <v>1324</v>
      </c>
      <c r="D2020" s="920" t="n">
        <f aca="false">F2020</f>
        <v>11.49</v>
      </c>
      <c r="F2020" s="922" t="n">
        <v>11.49</v>
      </c>
      <c r="G2020" s="922" t="n">
        <v>11.49</v>
      </c>
    </row>
    <row r="2021" customFormat="false" ht="15" hidden="false" customHeight="false" outlineLevel="0" collapsed="false">
      <c r="A2021" s="398" t="n">
        <v>12060</v>
      </c>
      <c r="B2021" s="399" t="s">
        <v>3328</v>
      </c>
      <c r="C2021" s="919" t="s">
        <v>1324</v>
      </c>
      <c r="D2021" s="920" t="n">
        <f aca="false">F2021</f>
        <v>47.91</v>
      </c>
      <c r="F2021" s="922" t="n">
        <v>47.91</v>
      </c>
      <c r="G2021" s="922" t="n">
        <v>47.91</v>
      </c>
    </row>
    <row r="2022" customFormat="false" ht="15" hidden="false" customHeight="false" outlineLevel="0" collapsed="false">
      <c r="A2022" s="398" t="n">
        <v>12061</v>
      </c>
      <c r="B2022" s="399" t="s">
        <v>3329</v>
      </c>
      <c r="C2022" s="919" t="s">
        <v>1324</v>
      </c>
      <c r="D2022" s="920" t="n">
        <f aca="false">F2022</f>
        <v>29.25</v>
      </c>
      <c r="F2022" s="922" t="n">
        <v>29.25</v>
      </c>
      <c r="G2022" s="922" t="n">
        <v>29.25</v>
      </c>
    </row>
    <row r="2023" customFormat="false" ht="15" hidden="false" customHeight="false" outlineLevel="0" collapsed="false">
      <c r="A2023" s="398" t="n">
        <v>12062</v>
      </c>
      <c r="B2023" s="399" t="s">
        <v>3330</v>
      </c>
      <c r="C2023" s="919" t="s">
        <v>1324</v>
      </c>
      <c r="D2023" s="920" t="n">
        <f aca="false">F2023</f>
        <v>53.95</v>
      </c>
      <c r="F2023" s="922" t="n">
        <v>53.95</v>
      </c>
      <c r="G2023" s="922" t="n">
        <v>53.95</v>
      </c>
    </row>
    <row r="2024" customFormat="false" ht="15" hidden="false" customHeight="false" outlineLevel="0" collapsed="false">
      <c r="A2024" s="398" t="n">
        <v>21137</v>
      </c>
      <c r="B2024" s="399" t="s">
        <v>3331</v>
      </c>
      <c r="C2024" s="919" t="s">
        <v>1324</v>
      </c>
      <c r="D2024" s="920" t="n">
        <f aca="false">F2024</f>
        <v>9.37</v>
      </c>
      <c r="F2024" s="922" t="n">
        <v>9.37</v>
      </c>
      <c r="G2024" s="922" t="n">
        <v>9.37</v>
      </c>
    </row>
    <row r="2025" customFormat="false" ht="15" hidden="false" customHeight="false" outlineLevel="0" collapsed="false">
      <c r="A2025" s="398" t="n">
        <v>2687</v>
      </c>
      <c r="B2025" s="399" t="s">
        <v>3332</v>
      </c>
      <c r="C2025" s="919" t="s">
        <v>1324</v>
      </c>
      <c r="D2025" s="920" t="n">
        <f aca="false">F2025</f>
        <v>0.94</v>
      </c>
      <c r="F2025" s="922" t="n">
        <v>0.94</v>
      </c>
      <c r="G2025" s="922" t="n">
        <v>0.94</v>
      </c>
    </row>
    <row r="2026" customFormat="false" ht="15" hidden="false" customHeight="false" outlineLevel="0" collapsed="false">
      <c r="A2026" s="398" t="n">
        <v>2689</v>
      </c>
      <c r="B2026" s="399" t="s">
        <v>3333</v>
      </c>
      <c r="C2026" s="919" t="s">
        <v>1324</v>
      </c>
      <c r="D2026" s="920" t="n">
        <f aca="false">F2026</f>
        <v>1.11</v>
      </c>
      <c r="F2026" s="922" t="n">
        <v>1.11</v>
      </c>
      <c r="G2026" s="922" t="n">
        <v>1.11</v>
      </c>
    </row>
    <row r="2027" customFormat="false" ht="15" hidden="false" customHeight="false" outlineLevel="0" collapsed="false">
      <c r="A2027" s="398" t="n">
        <v>2688</v>
      </c>
      <c r="B2027" s="399" t="s">
        <v>3334</v>
      </c>
      <c r="C2027" s="919" t="s">
        <v>1324</v>
      </c>
      <c r="D2027" s="920" t="n">
        <f aca="false">F2027</f>
        <v>1.21</v>
      </c>
      <c r="F2027" s="922" t="n">
        <v>1.21</v>
      </c>
      <c r="G2027" s="922" t="n">
        <v>1.21</v>
      </c>
    </row>
    <row r="2028" customFormat="false" ht="15" hidden="false" customHeight="false" outlineLevel="0" collapsed="false">
      <c r="A2028" s="398" t="n">
        <v>2690</v>
      </c>
      <c r="B2028" s="399" t="s">
        <v>3335</v>
      </c>
      <c r="C2028" s="919" t="s">
        <v>1324</v>
      </c>
      <c r="D2028" s="920" t="n">
        <f aca="false">F2028</f>
        <v>2.07</v>
      </c>
      <c r="F2028" s="922" t="n">
        <v>2.07</v>
      </c>
      <c r="G2028" s="922" t="n">
        <v>2.07</v>
      </c>
    </row>
    <row r="2029" customFormat="false" ht="15" hidden="false" customHeight="false" outlineLevel="0" collapsed="false">
      <c r="A2029" s="398" t="n">
        <v>39243</v>
      </c>
      <c r="B2029" s="399" t="s">
        <v>3336</v>
      </c>
      <c r="C2029" s="919" t="s">
        <v>1324</v>
      </c>
      <c r="D2029" s="920" t="n">
        <f aca="false">F2029</f>
        <v>1.36</v>
      </c>
      <c r="F2029" s="922" t="n">
        <v>1.36</v>
      </c>
      <c r="G2029" s="922" t="n">
        <v>1.36</v>
      </c>
    </row>
    <row r="2030" customFormat="false" ht="15" hidden="false" customHeight="false" outlineLevel="0" collapsed="false">
      <c r="A2030" s="398" t="n">
        <v>39244</v>
      </c>
      <c r="B2030" s="399" t="s">
        <v>3337</v>
      </c>
      <c r="C2030" s="919" t="s">
        <v>1324</v>
      </c>
      <c r="D2030" s="920" t="n">
        <f aca="false">F2030</f>
        <v>1.84</v>
      </c>
      <c r="F2030" s="922" t="n">
        <v>1.84</v>
      </c>
      <c r="G2030" s="922" t="n">
        <v>1.84</v>
      </c>
    </row>
    <row r="2031" customFormat="false" ht="15" hidden="false" customHeight="false" outlineLevel="0" collapsed="false">
      <c r="A2031" s="398" t="n">
        <v>39245</v>
      </c>
      <c r="B2031" s="399" t="s">
        <v>3338</v>
      </c>
      <c r="C2031" s="919" t="s">
        <v>1324</v>
      </c>
      <c r="D2031" s="920" t="n">
        <f aca="false">F2031</f>
        <v>3.55</v>
      </c>
      <c r="F2031" s="922" t="n">
        <v>3.55</v>
      </c>
      <c r="G2031" s="922" t="n">
        <v>3.55</v>
      </c>
    </row>
    <row r="2032" customFormat="false" ht="15" hidden="false" customHeight="false" outlineLevel="0" collapsed="false">
      <c r="A2032" s="398" t="n">
        <v>39254</v>
      </c>
      <c r="B2032" s="399" t="s">
        <v>3339</v>
      </c>
      <c r="C2032" s="919" t="s">
        <v>1324</v>
      </c>
      <c r="D2032" s="920" t="n">
        <f aca="false">F2032</f>
        <v>5.31</v>
      </c>
      <c r="F2032" s="922" t="n">
        <v>5.31</v>
      </c>
      <c r="G2032" s="922" t="n">
        <v>5.31</v>
      </c>
    </row>
    <row r="2033" customFormat="false" ht="15" hidden="false" customHeight="false" outlineLevel="0" collapsed="false">
      <c r="A2033" s="398" t="n">
        <v>39255</v>
      </c>
      <c r="B2033" s="399" t="s">
        <v>3340</v>
      </c>
      <c r="C2033" s="919" t="s">
        <v>1324</v>
      </c>
      <c r="D2033" s="920" t="n">
        <f aca="false">F2033</f>
        <v>9.83</v>
      </c>
      <c r="F2033" s="922" t="n">
        <v>9.83</v>
      </c>
      <c r="G2033" s="922" t="n">
        <v>9.83</v>
      </c>
    </row>
    <row r="2034" customFormat="false" ht="15" hidden="false" customHeight="false" outlineLevel="0" collapsed="false">
      <c r="A2034" s="398" t="n">
        <v>39253</v>
      </c>
      <c r="B2034" s="399" t="s">
        <v>3341</v>
      </c>
      <c r="C2034" s="919" t="s">
        <v>1324</v>
      </c>
      <c r="D2034" s="920" t="n">
        <f aca="false">F2034</f>
        <v>6.77</v>
      </c>
      <c r="F2034" s="922" t="n">
        <v>6.77</v>
      </c>
      <c r="G2034" s="922" t="n">
        <v>6.77</v>
      </c>
    </row>
    <row r="2035" customFormat="false" ht="30" hidden="false" customHeight="false" outlineLevel="0" collapsed="false">
      <c r="A2035" s="398" t="n">
        <v>2446</v>
      </c>
      <c r="B2035" s="399" t="s">
        <v>3342</v>
      </c>
      <c r="C2035" s="919" t="s">
        <v>1324</v>
      </c>
      <c r="D2035" s="920" t="n">
        <f aca="false">F2035</f>
        <v>5.19</v>
      </c>
      <c r="F2035" s="920" t="n">
        <v>5.19</v>
      </c>
      <c r="G2035" s="920" t="n">
        <v>5.19</v>
      </c>
    </row>
    <row r="2036" customFormat="false" ht="30" hidden="false" customHeight="false" outlineLevel="0" collapsed="false">
      <c r="A2036" s="398" t="n">
        <v>2442</v>
      </c>
      <c r="B2036" s="399" t="s">
        <v>3343</v>
      </c>
      <c r="C2036" s="919" t="s">
        <v>1324</v>
      </c>
      <c r="D2036" s="920" t="n">
        <f aca="false">F2036</f>
        <v>7.27</v>
      </c>
      <c r="F2036" s="920" t="n">
        <v>7.27</v>
      </c>
      <c r="G2036" s="920" t="n">
        <v>7.27</v>
      </c>
    </row>
    <row r="2037" customFormat="false" ht="30" hidden="false" customHeight="false" outlineLevel="0" collapsed="false">
      <c r="A2037" s="398" t="n">
        <v>39246</v>
      </c>
      <c r="B2037" s="399" t="s">
        <v>3344</v>
      </c>
      <c r="C2037" s="919" t="s">
        <v>1324</v>
      </c>
      <c r="D2037" s="920" t="n">
        <f aca="false">F2037</f>
        <v>3.61</v>
      </c>
      <c r="F2037" s="920" t="n">
        <v>3.61</v>
      </c>
      <c r="G2037" s="920" t="n">
        <v>3.61</v>
      </c>
    </row>
    <row r="2038" customFormat="false" ht="30" hidden="false" customHeight="false" outlineLevel="0" collapsed="false">
      <c r="A2038" s="398" t="n">
        <v>39247</v>
      </c>
      <c r="B2038" s="399" t="s">
        <v>3345</v>
      </c>
      <c r="C2038" s="919" t="s">
        <v>1324</v>
      </c>
      <c r="D2038" s="920" t="n">
        <f aca="false">F2038</f>
        <v>3.15</v>
      </c>
      <c r="F2038" s="922" t="n">
        <v>3.15</v>
      </c>
      <c r="G2038" s="922" t="n">
        <v>3.15</v>
      </c>
    </row>
    <row r="2039" customFormat="false" ht="30" hidden="false" customHeight="false" outlineLevel="0" collapsed="false">
      <c r="A2039" s="398" t="n">
        <v>39248</v>
      </c>
      <c r="B2039" s="399" t="s">
        <v>3346</v>
      </c>
      <c r="C2039" s="919" t="s">
        <v>1324</v>
      </c>
      <c r="D2039" s="920" t="n">
        <f aca="false">F2039</f>
        <v>10.13</v>
      </c>
      <c r="F2039" s="920" t="n">
        <v>10.13</v>
      </c>
      <c r="G2039" s="920" t="n">
        <v>10.13</v>
      </c>
    </row>
    <row r="2040" customFormat="false" ht="15" hidden="false" customHeight="false" outlineLevel="0" collapsed="false">
      <c r="A2040" s="398" t="n">
        <v>2438</v>
      </c>
      <c r="B2040" s="399" t="s">
        <v>3347</v>
      </c>
      <c r="C2040" s="919" t="s">
        <v>1309</v>
      </c>
      <c r="D2040" s="920" t="n">
        <f aca="false">F2040</f>
        <v>15.54</v>
      </c>
      <c r="F2040" s="920" t="n">
        <v>15.54</v>
      </c>
      <c r="G2040" s="920" t="n">
        <v>15.54</v>
      </c>
    </row>
    <row r="2041" customFormat="false" ht="15" hidden="false" customHeight="false" outlineLevel="0" collapsed="false">
      <c r="A2041" s="398" t="n">
        <v>40922</v>
      </c>
      <c r="B2041" s="399" t="s">
        <v>3348</v>
      </c>
      <c r="C2041" s="919" t="s">
        <v>1505</v>
      </c>
      <c r="D2041" s="920" t="n">
        <f aca="false">F2041</f>
        <v>2758.77</v>
      </c>
      <c r="F2041" s="920" t="n">
        <v>2758.77</v>
      </c>
      <c r="G2041" s="920" t="n">
        <v>2758.77</v>
      </c>
    </row>
    <row r="2042" customFormat="false" ht="30" hidden="false" customHeight="false" outlineLevel="0" collapsed="false">
      <c r="A2042" s="398" t="n">
        <v>36486</v>
      </c>
      <c r="B2042" s="399" t="s">
        <v>3349</v>
      </c>
      <c r="C2042" s="919" t="s">
        <v>1298</v>
      </c>
      <c r="D2042" s="920" t="n">
        <f aca="false">F2042</f>
        <v>34312.22</v>
      </c>
      <c r="F2042" s="920" t="n">
        <v>34312.22</v>
      </c>
      <c r="G2042" s="920" t="n">
        <v>34312.22</v>
      </c>
    </row>
    <row r="2043" customFormat="false" ht="30" hidden="false" customHeight="false" outlineLevel="0" collapsed="false">
      <c r="A2043" s="398" t="n">
        <v>37777</v>
      </c>
      <c r="B2043" s="399" t="s">
        <v>3350</v>
      </c>
      <c r="C2043" s="919" t="s">
        <v>1298</v>
      </c>
      <c r="D2043" s="920" t="n">
        <f aca="false">F2043</f>
        <v>161541.3</v>
      </c>
      <c r="F2043" s="920" t="n">
        <v>161541.3</v>
      </c>
      <c r="G2043" s="920" t="n">
        <v>161541.3</v>
      </c>
    </row>
    <row r="2044" customFormat="false" ht="15" hidden="false" customHeight="false" outlineLevel="0" collapsed="false">
      <c r="A2044" s="398" t="n">
        <v>12624</v>
      </c>
      <c r="B2044" s="399" t="s">
        <v>3351</v>
      </c>
      <c r="C2044" s="919" t="s">
        <v>1298</v>
      </c>
      <c r="D2044" s="920" t="n">
        <f aca="false">F2044</f>
        <v>9.93</v>
      </c>
      <c r="F2044" s="922" t="n">
        <v>9.93</v>
      </c>
      <c r="G2044" s="922" t="n">
        <v>9.93</v>
      </c>
    </row>
    <row r="2045" customFormat="false" ht="30" hidden="false" customHeight="false" outlineLevel="0" collapsed="false">
      <c r="A2045" s="398" t="n">
        <v>10638</v>
      </c>
      <c r="B2045" s="399" t="s">
        <v>3352</v>
      </c>
      <c r="C2045" s="919" t="s">
        <v>1298</v>
      </c>
      <c r="D2045" s="920" t="n">
        <f aca="false">F2045</f>
        <v>321403.49</v>
      </c>
      <c r="F2045" s="920" t="n">
        <v>321403.49</v>
      </c>
      <c r="G2045" s="920" t="n">
        <v>321403.49</v>
      </c>
    </row>
    <row r="2046" customFormat="false" ht="30" hidden="false" customHeight="false" outlineLevel="0" collapsed="false">
      <c r="A2046" s="398" t="n">
        <v>10635</v>
      </c>
      <c r="B2046" s="399" t="s">
        <v>3353</v>
      </c>
      <c r="C2046" s="919" t="s">
        <v>1298</v>
      </c>
      <c r="D2046" s="920" t="n">
        <f aca="false">F2046</f>
        <v>111093.39</v>
      </c>
      <c r="F2046" s="922" t="n">
        <v>111093.39</v>
      </c>
      <c r="G2046" s="922" t="n">
        <v>111093.39</v>
      </c>
    </row>
    <row r="2047" customFormat="false" ht="30" hidden="false" customHeight="false" outlineLevel="0" collapsed="false">
      <c r="A2047" s="398" t="n">
        <v>10634</v>
      </c>
      <c r="B2047" s="399" t="s">
        <v>3354</v>
      </c>
      <c r="C2047" s="919" t="s">
        <v>1298</v>
      </c>
      <c r="D2047" s="920" t="n">
        <f aca="false">F2047</f>
        <v>95130</v>
      </c>
      <c r="F2047" s="922" t="n">
        <v>95130</v>
      </c>
      <c r="G2047" s="922" t="n">
        <v>95130</v>
      </c>
    </row>
    <row r="2048" customFormat="false" ht="30" hidden="false" customHeight="false" outlineLevel="0" collapsed="false">
      <c r="A2048" s="398" t="n">
        <v>10636</v>
      </c>
      <c r="B2048" s="399" t="s">
        <v>3355</v>
      </c>
      <c r="C2048" s="919" t="s">
        <v>1298</v>
      </c>
      <c r="D2048" s="920" t="n">
        <f aca="false">F2048</f>
        <v>209499.55</v>
      </c>
      <c r="F2048" s="922" t="n">
        <v>209499.55</v>
      </c>
      <c r="G2048" s="922" t="n">
        <v>209499.55</v>
      </c>
    </row>
    <row r="2049" customFormat="false" ht="30" hidden="false" customHeight="false" outlineLevel="0" collapsed="false">
      <c r="A2049" s="398" t="n">
        <v>10637</v>
      </c>
      <c r="B2049" s="399" t="s">
        <v>3356</v>
      </c>
      <c r="C2049" s="919" t="s">
        <v>1298</v>
      </c>
      <c r="D2049" s="920" t="n">
        <f aca="false">F2049</f>
        <v>219138.74</v>
      </c>
      <c r="F2049" s="922" t="n">
        <v>219138.74</v>
      </c>
      <c r="G2049" s="922" t="n">
        <v>219138.74</v>
      </c>
    </row>
    <row r="2050" customFormat="false" ht="15" hidden="false" customHeight="false" outlineLevel="0" collapsed="false">
      <c r="A2050" s="398" t="n">
        <v>517</v>
      </c>
      <c r="B2050" s="399" t="s">
        <v>3357</v>
      </c>
      <c r="C2050" s="919" t="s">
        <v>1376</v>
      </c>
      <c r="D2050" s="920" t="n">
        <f aca="false">F2050</f>
        <v>8.26</v>
      </c>
      <c r="F2050" s="922" t="n">
        <v>8.26</v>
      </c>
      <c r="G2050" s="922" t="n">
        <v>8.26</v>
      </c>
    </row>
    <row r="2051" customFormat="false" ht="15" hidden="false" customHeight="false" outlineLevel="0" collapsed="false">
      <c r="A2051" s="398" t="n">
        <v>41904</v>
      </c>
      <c r="B2051" s="399" t="s">
        <v>3358</v>
      </c>
      <c r="C2051" s="919" t="s">
        <v>2455</v>
      </c>
      <c r="D2051" s="920" t="n">
        <f aca="false">F2051</f>
        <v>2956.53</v>
      </c>
      <c r="F2051" s="922" t="n">
        <v>2956.53</v>
      </c>
      <c r="G2051" s="922" t="n">
        <v>2956.53</v>
      </c>
    </row>
    <row r="2052" customFormat="false" ht="15" hidden="false" customHeight="false" outlineLevel="0" collapsed="false">
      <c r="A2052" s="398" t="n">
        <v>41905</v>
      </c>
      <c r="B2052" s="399" t="s">
        <v>3359</v>
      </c>
      <c r="C2052" s="919" t="s">
        <v>1296</v>
      </c>
      <c r="D2052" s="920" t="n">
        <f aca="false">F2052</f>
        <v>2.21</v>
      </c>
      <c r="F2052" s="922" t="n">
        <v>2.21</v>
      </c>
      <c r="G2052" s="922" t="n">
        <v>2.21</v>
      </c>
    </row>
    <row r="2053" customFormat="false" ht="15" hidden="false" customHeight="false" outlineLevel="0" collapsed="false">
      <c r="A2053" s="398" t="n">
        <v>41903</v>
      </c>
      <c r="B2053" s="399" t="s">
        <v>3360</v>
      </c>
      <c r="C2053" s="919" t="s">
        <v>1296</v>
      </c>
      <c r="D2053" s="920" t="n">
        <f aca="false">F2053</f>
        <v>3.76</v>
      </c>
      <c r="F2053" s="922" t="n">
        <v>3.76</v>
      </c>
      <c r="G2053" s="922" t="n">
        <v>3.76</v>
      </c>
    </row>
    <row r="2054" customFormat="false" ht="15" hidden="false" customHeight="false" outlineLevel="0" collapsed="false">
      <c r="A2054" s="398" t="n">
        <v>37534</v>
      </c>
      <c r="B2054" s="399" t="s">
        <v>3361</v>
      </c>
      <c r="C2054" s="919" t="s">
        <v>1296</v>
      </c>
      <c r="D2054" s="920" t="n">
        <f aca="false">F2054</f>
        <v>15.19</v>
      </c>
      <c r="F2054" s="922" t="n">
        <v>15.19</v>
      </c>
      <c r="G2054" s="922" t="n">
        <v>15.19</v>
      </c>
    </row>
    <row r="2055" customFormat="false" ht="15" hidden="false" customHeight="false" outlineLevel="0" collapsed="false">
      <c r="A2055" s="398" t="n">
        <v>37535</v>
      </c>
      <c r="B2055" s="399" t="s">
        <v>3362</v>
      </c>
      <c r="C2055" s="919" t="s">
        <v>1296</v>
      </c>
      <c r="D2055" s="920" t="n">
        <f aca="false">F2055</f>
        <v>15.19</v>
      </c>
      <c r="F2055" s="920" t="n">
        <v>15.19</v>
      </c>
      <c r="G2055" s="920" t="n">
        <v>15.19</v>
      </c>
    </row>
    <row r="2056" customFormat="false" ht="15" hidden="false" customHeight="false" outlineLevel="0" collapsed="false">
      <c r="A2056" s="398" t="n">
        <v>37533</v>
      </c>
      <c r="B2056" s="399" t="s">
        <v>3363</v>
      </c>
      <c r="C2056" s="919" t="s">
        <v>1296</v>
      </c>
      <c r="D2056" s="920" t="n">
        <f aca="false">F2056</f>
        <v>15.19</v>
      </c>
      <c r="F2056" s="922" t="n">
        <v>15.19</v>
      </c>
      <c r="G2056" s="922" t="n">
        <v>15.19</v>
      </c>
    </row>
    <row r="2057" customFormat="false" ht="15" hidden="false" customHeight="false" outlineLevel="0" collapsed="false">
      <c r="A2057" s="398" t="n">
        <v>37537</v>
      </c>
      <c r="B2057" s="399" t="s">
        <v>3364</v>
      </c>
      <c r="C2057" s="919" t="s">
        <v>1296</v>
      </c>
      <c r="D2057" s="920" t="n">
        <f aca="false">F2057</f>
        <v>11.5</v>
      </c>
      <c r="F2057" s="920" t="n">
        <v>11.5</v>
      </c>
      <c r="G2057" s="920" t="n">
        <v>11.5</v>
      </c>
    </row>
    <row r="2058" customFormat="false" ht="15" hidden="false" customHeight="false" outlineLevel="0" collapsed="false">
      <c r="A2058" s="398" t="n">
        <v>37536</v>
      </c>
      <c r="B2058" s="399" t="s">
        <v>3365</v>
      </c>
      <c r="C2058" s="919" t="s">
        <v>1296</v>
      </c>
      <c r="D2058" s="920" t="n">
        <f aca="false">F2058</f>
        <v>11.5</v>
      </c>
      <c r="F2058" s="922" t="n">
        <v>11.5</v>
      </c>
      <c r="G2058" s="922" t="n">
        <v>11.5</v>
      </c>
    </row>
    <row r="2059" customFormat="false" ht="15" hidden="false" customHeight="false" outlineLevel="0" collapsed="false">
      <c r="A2059" s="398" t="n">
        <v>37532</v>
      </c>
      <c r="B2059" s="399" t="s">
        <v>3366</v>
      </c>
      <c r="C2059" s="919" t="s">
        <v>1296</v>
      </c>
      <c r="D2059" s="920" t="n">
        <f aca="false">F2059</f>
        <v>11.5</v>
      </c>
      <c r="F2059" s="922" t="n">
        <v>11.5</v>
      </c>
      <c r="G2059" s="922" t="n">
        <v>11.5</v>
      </c>
    </row>
    <row r="2060" customFormat="false" ht="15" hidden="false" customHeight="false" outlineLevel="0" collapsed="false">
      <c r="A2060" s="398" t="n">
        <v>2696</v>
      </c>
      <c r="B2060" s="399" t="s">
        <v>3367</v>
      </c>
      <c r="C2060" s="919" t="s">
        <v>1309</v>
      </c>
      <c r="D2060" s="920" t="n">
        <f aca="false">F2060</f>
        <v>15.39</v>
      </c>
      <c r="F2060" s="922" t="n">
        <v>15.39</v>
      </c>
      <c r="G2060" s="922" t="n">
        <v>15.39</v>
      </c>
    </row>
    <row r="2061" customFormat="false" ht="15" hidden="false" customHeight="false" outlineLevel="0" collapsed="false">
      <c r="A2061" s="398" t="n">
        <v>40928</v>
      </c>
      <c r="B2061" s="399" t="s">
        <v>3368</v>
      </c>
      <c r="C2061" s="919" t="s">
        <v>1505</v>
      </c>
      <c r="D2061" s="920" t="n">
        <f aca="false">F2061</f>
        <v>2728.44</v>
      </c>
      <c r="F2061" s="922" t="n">
        <v>2728.44</v>
      </c>
      <c r="G2061" s="922" t="n">
        <v>2728.44</v>
      </c>
    </row>
    <row r="2062" customFormat="false" ht="15" hidden="false" customHeight="false" outlineLevel="0" collapsed="false">
      <c r="A2062" s="398" t="n">
        <v>4083</v>
      </c>
      <c r="B2062" s="399" t="s">
        <v>3369</v>
      </c>
      <c r="C2062" s="919" t="s">
        <v>1309</v>
      </c>
      <c r="D2062" s="920" t="n">
        <f aca="false">F2062</f>
        <v>19.93</v>
      </c>
      <c r="F2062" s="922" t="n">
        <v>19.93</v>
      </c>
      <c r="G2062" s="922" t="n">
        <v>19.93</v>
      </c>
    </row>
    <row r="2063" customFormat="false" ht="15" hidden="false" customHeight="false" outlineLevel="0" collapsed="false">
      <c r="A2063" s="398" t="n">
        <v>40818</v>
      </c>
      <c r="B2063" s="399" t="s">
        <v>3370</v>
      </c>
      <c r="C2063" s="919" t="s">
        <v>1505</v>
      </c>
      <c r="D2063" s="920" t="n">
        <f aca="false">F2063</f>
        <v>3532.94</v>
      </c>
      <c r="F2063" s="922" t="n">
        <v>3532.94</v>
      </c>
      <c r="G2063" s="922" t="n">
        <v>3532.94</v>
      </c>
    </row>
    <row r="2064" customFormat="false" ht="15" hidden="false" customHeight="false" outlineLevel="0" collapsed="false">
      <c r="A2064" s="398" t="n">
        <v>2705</v>
      </c>
      <c r="B2064" s="399" t="s">
        <v>3371</v>
      </c>
      <c r="C2064" s="919" t="s">
        <v>3372</v>
      </c>
      <c r="D2064" s="920" t="n">
        <f aca="false">F2064</f>
        <v>0.59</v>
      </c>
      <c r="F2064" s="922" t="n">
        <v>0.59</v>
      </c>
      <c r="G2064" s="922" t="n">
        <v>0.59</v>
      </c>
    </row>
    <row r="2065" customFormat="false" ht="15" hidden="false" customHeight="false" outlineLevel="0" collapsed="false">
      <c r="A2065" s="398" t="n">
        <v>14250</v>
      </c>
      <c r="B2065" s="399" t="s">
        <v>3373</v>
      </c>
      <c r="C2065" s="919" t="s">
        <v>3372</v>
      </c>
      <c r="D2065" s="920" t="n">
        <f aca="false">F2065</f>
        <v>0.6</v>
      </c>
      <c r="F2065" s="920" t="n">
        <v>0.6</v>
      </c>
      <c r="G2065" s="920" t="n">
        <v>0.6</v>
      </c>
    </row>
    <row r="2066" customFormat="false" ht="15" hidden="false" customHeight="false" outlineLevel="0" collapsed="false">
      <c r="A2066" s="398" t="n">
        <v>11683</v>
      </c>
      <c r="B2066" s="399" t="s">
        <v>3374</v>
      </c>
      <c r="C2066" s="919" t="s">
        <v>1298</v>
      </c>
      <c r="D2066" s="920" t="n">
        <f aca="false">F2066</f>
        <v>33.64</v>
      </c>
      <c r="F2066" s="922" t="n">
        <v>33.64</v>
      </c>
      <c r="G2066" s="922" t="n">
        <v>33.64</v>
      </c>
    </row>
    <row r="2067" customFormat="false" ht="15" hidden="false" customHeight="false" outlineLevel="0" collapsed="false">
      <c r="A2067" s="398" t="n">
        <v>11684</v>
      </c>
      <c r="B2067" s="399" t="s">
        <v>3375</v>
      </c>
      <c r="C2067" s="919" t="s">
        <v>1298</v>
      </c>
      <c r="D2067" s="920" t="n">
        <f aca="false">F2067</f>
        <v>36.82</v>
      </c>
      <c r="F2067" s="920" t="n">
        <v>36.82</v>
      </c>
      <c r="G2067" s="920" t="n">
        <v>36.82</v>
      </c>
    </row>
    <row r="2068" customFormat="false" ht="15" hidden="false" customHeight="false" outlineLevel="0" collapsed="false">
      <c r="A2068" s="398" t="n">
        <v>6141</v>
      </c>
      <c r="B2068" s="399" t="s">
        <v>3376</v>
      </c>
      <c r="C2068" s="919" t="s">
        <v>1298</v>
      </c>
      <c r="D2068" s="920" t="n">
        <f aca="false">F2068</f>
        <v>3.8</v>
      </c>
      <c r="F2068" s="922" t="n">
        <v>3.8</v>
      </c>
      <c r="G2068" s="922" t="n">
        <v>3.8</v>
      </c>
    </row>
    <row r="2069" customFormat="false" ht="15" hidden="false" customHeight="false" outlineLevel="0" collapsed="false">
      <c r="A2069" s="398" t="n">
        <v>11681</v>
      </c>
      <c r="B2069" s="399" t="s">
        <v>3377</v>
      </c>
      <c r="C2069" s="919" t="s">
        <v>1298</v>
      </c>
      <c r="D2069" s="920" t="n">
        <f aca="false">F2069</f>
        <v>6.36</v>
      </c>
      <c r="F2069" s="920" t="n">
        <v>6.36</v>
      </c>
      <c r="G2069" s="920" t="n">
        <v>6.36</v>
      </c>
    </row>
    <row r="2070" customFormat="false" ht="15" hidden="false" customHeight="false" outlineLevel="0" collapsed="false">
      <c r="A2070" s="398" t="n">
        <v>2706</v>
      </c>
      <c r="B2070" s="399" t="s">
        <v>3378</v>
      </c>
      <c r="C2070" s="919" t="s">
        <v>1309</v>
      </c>
      <c r="D2070" s="920" t="n">
        <f aca="false">F2070</f>
        <v>90.03</v>
      </c>
      <c r="F2070" s="922" t="n">
        <v>90.03</v>
      </c>
      <c r="G2070" s="922" t="n">
        <v>90.03</v>
      </c>
    </row>
    <row r="2071" customFormat="false" ht="15" hidden="false" customHeight="false" outlineLevel="0" collapsed="false">
      <c r="A2071" s="398" t="n">
        <v>40811</v>
      </c>
      <c r="B2071" s="399" t="s">
        <v>3379</v>
      </c>
      <c r="C2071" s="919" t="s">
        <v>1505</v>
      </c>
      <c r="D2071" s="920" t="n">
        <f aca="false">F2071</f>
        <v>15957.04</v>
      </c>
      <c r="F2071" s="920" t="n">
        <v>15957.04</v>
      </c>
      <c r="G2071" s="920" t="n">
        <v>15957.04</v>
      </c>
    </row>
    <row r="2072" customFormat="false" ht="15" hidden="false" customHeight="false" outlineLevel="0" collapsed="false">
      <c r="A2072" s="398" t="n">
        <v>2707</v>
      </c>
      <c r="B2072" s="399" t="s">
        <v>3380</v>
      </c>
      <c r="C2072" s="919" t="s">
        <v>1309</v>
      </c>
      <c r="D2072" s="920" t="n">
        <f aca="false">F2072</f>
        <v>102.47</v>
      </c>
      <c r="F2072" s="922" t="n">
        <v>102.47</v>
      </c>
      <c r="G2072" s="922" t="n">
        <v>102.47</v>
      </c>
    </row>
    <row r="2073" customFormat="false" ht="15" hidden="false" customHeight="false" outlineLevel="0" collapsed="false">
      <c r="A2073" s="398" t="n">
        <v>40813</v>
      </c>
      <c r="B2073" s="399" t="s">
        <v>3381</v>
      </c>
      <c r="C2073" s="919" t="s">
        <v>1505</v>
      </c>
      <c r="D2073" s="920" t="n">
        <f aca="false">F2073</f>
        <v>18162.4</v>
      </c>
      <c r="F2073" s="920" t="n">
        <v>18162.4</v>
      </c>
      <c r="G2073" s="920" t="n">
        <v>18162.4</v>
      </c>
    </row>
    <row r="2074" customFormat="false" ht="15" hidden="false" customHeight="false" outlineLevel="0" collapsed="false">
      <c r="A2074" s="398" t="n">
        <v>2708</v>
      </c>
      <c r="B2074" s="399" t="s">
        <v>3382</v>
      </c>
      <c r="C2074" s="919" t="s">
        <v>1309</v>
      </c>
      <c r="D2074" s="920" t="n">
        <f aca="false">F2074</f>
        <v>140.07</v>
      </c>
      <c r="F2074" s="922" t="n">
        <v>140.07</v>
      </c>
      <c r="G2074" s="922" t="n">
        <v>140.07</v>
      </c>
    </row>
    <row r="2075" customFormat="false" ht="15" hidden="false" customHeight="false" outlineLevel="0" collapsed="false">
      <c r="A2075" s="398" t="n">
        <v>40814</v>
      </c>
      <c r="B2075" s="399" t="s">
        <v>3383</v>
      </c>
      <c r="C2075" s="919" t="s">
        <v>1505</v>
      </c>
      <c r="D2075" s="920" t="n">
        <f aca="false">F2075</f>
        <v>24827.52</v>
      </c>
      <c r="F2075" s="920" t="n">
        <v>24827.52</v>
      </c>
      <c r="G2075" s="920" t="n">
        <v>24827.52</v>
      </c>
    </row>
    <row r="2076" customFormat="false" ht="15" hidden="false" customHeight="false" outlineLevel="0" collapsed="false">
      <c r="A2076" s="398" t="n">
        <v>34779</v>
      </c>
      <c r="B2076" s="399" t="s">
        <v>3384</v>
      </c>
      <c r="C2076" s="919" t="s">
        <v>1309</v>
      </c>
      <c r="D2076" s="920" t="n">
        <f aca="false">F2076</f>
        <v>91.33</v>
      </c>
      <c r="F2076" s="922" t="n">
        <v>91.33</v>
      </c>
      <c r="G2076" s="922" t="n">
        <v>91.33</v>
      </c>
    </row>
    <row r="2077" customFormat="false" ht="15" hidden="false" customHeight="false" outlineLevel="0" collapsed="false">
      <c r="A2077" s="398" t="n">
        <v>40936</v>
      </c>
      <c r="B2077" s="399" t="s">
        <v>3385</v>
      </c>
      <c r="C2077" s="919" t="s">
        <v>1505</v>
      </c>
      <c r="D2077" s="920" t="n">
        <f aca="false">F2077</f>
        <v>16189.82</v>
      </c>
      <c r="F2077" s="920" t="n">
        <v>16189.82</v>
      </c>
      <c r="G2077" s="920" t="n">
        <v>16189.82</v>
      </c>
    </row>
    <row r="2078" customFormat="false" ht="15" hidden="false" customHeight="false" outlineLevel="0" collapsed="false">
      <c r="A2078" s="398" t="n">
        <v>34780</v>
      </c>
      <c r="B2078" s="399" t="s">
        <v>3386</v>
      </c>
      <c r="C2078" s="919" t="s">
        <v>1309</v>
      </c>
      <c r="D2078" s="920" t="n">
        <f aca="false">F2078</f>
        <v>103.05</v>
      </c>
      <c r="F2078" s="922" t="n">
        <v>103.05</v>
      </c>
      <c r="G2078" s="922" t="n">
        <v>103.05</v>
      </c>
    </row>
    <row r="2079" customFormat="false" ht="15" hidden="false" customHeight="false" outlineLevel="0" collapsed="false">
      <c r="A2079" s="398" t="n">
        <v>40937</v>
      </c>
      <c r="B2079" s="399" t="s">
        <v>3387</v>
      </c>
      <c r="C2079" s="919" t="s">
        <v>1505</v>
      </c>
      <c r="D2079" s="920" t="n">
        <f aca="false">F2079</f>
        <v>18265.32</v>
      </c>
      <c r="F2079" s="920" t="n">
        <v>18265.32</v>
      </c>
      <c r="G2079" s="920" t="n">
        <v>18265.32</v>
      </c>
    </row>
    <row r="2080" customFormat="false" ht="15" hidden="false" customHeight="false" outlineLevel="0" collapsed="false">
      <c r="A2080" s="398" t="n">
        <v>34782</v>
      </c>
      <c r="B2080" s="399" t="s">
        <v>3388</v>
      </c>
      <c r="C2080" s="919" t="s">
        <v>1309</v>
      </c>
      <c r="D2080" s="920" t="n">
        <f aca="false">F2080</f>
        <v>141.22</v>
      </c>
      <c r="F2080" s="922" t="n">
        <v>141.22</v>
      </c>
      <c r="G2080" s="922" t="n">
        <v>141.22</v>
      </c>
    </row>
    <row r="2081" customFormat="false" ht="15" hidden="false" customHeight="false" outlineLevel="0" collapsed="false">
      <c r="A2081" s="398" t="n">
        <v>40938</v>
      </c>
      <c r="B2081" s="399" t="s">
        <v>3389</v>
      </c>
      <c r="C2081" s="919" t="s">
        <v>1505</v>
      </c>
      <c r="D2081" s="920" t="n">
        <f aca="false">F2081</f>
        <v>25030.9</v>
      </c>
      <c r="F2081" s="922" t="n">
        <v>25030.9</v>
      </c>
      <c r="G2081" s="922" t="n">
        <v>25030.9</v>
      </c>
    </row>
    <row r="2082" customFormat="false" ht="15" hidden="false" customHeight="false" outlineLevel="0" collapsed="false">
      <c r="A2082" s="398" t="n">
        <v>34783</v>
      </c>
      <c r="B2082" s="399" t="s">
        <v>3390</v>
      </c>
      <c r="C2082" s="919" t="s">
        <v>1309</v>
      </c>
      <c r="D2082" s="920" t="n">
        <f aca="false">F2082</f>
        <v>85.85</v>
      </c>
      <c r="F2082" s="922" t="n">
        <v>85.85</v>
      </c>
      <c r="G2082" s="922" t="n">
        <v>85.85</v>
      </c>
    </row>
    <row r="2083" customFormat="false" ht="15" hidden="false" customHeight="false" outlineLevel="0" collapsed="false">
      <c r="A2083" s="398" t="n">
        <v>40939</v>
      </c>
      <c r="B2083" s="399" t="s">
        <v>3391</v>
      </c>
      <c r="C2083" s="919" t="s">
        <v>1505</v>
      </c>
      <c r="D2083" s="920" t="n">
        <f aca="false">F2083</f>
        <v>15220.43</v>
      </c>
      <c r="F2083" s="922" t="n">
        <v>15220.43</v>
      </c>
      <c r="G2083" s="922" t="n">
        <v>15220.43</v>
      </c>
    </row>
    <row r="2084" customFormat="false" ht="15" hidden="false" customHeight="false" outlineLevel="0" collapsed="false">
      <c r="A2084" s="398" t="n">
        <v>34785</v>
      </c>
      <c r="B2084" s="399" t="s">
        <v>3392</v>
      </c>
      <c r="C2084" s="919" t="s">
        <v>1309</v>
      </c>
      <c r="D2084" s="920" t="n">
        <f aca="false">F2084</f>
        <v>85.02</v>
      </c>
      <c r="F2084" s="922" t="n">
        <v>85.02</v>
      </c>
      <c r="G2084" s="922" t="n">
        <v>85.02</v>
      </c>
    </row>
    <row r="2085" customFormat="false" ht="15" hidden="false" customHeight="false" outlineLevel="0" collapsed="false">
      <c r="A2085" s="398" t="n">
        <v>40940</v>
      </c>
      <c r="B2085" s="399" t="s">
        <v>3393</v>
      </c>
      <c r="C2085" s="919" t="s">
        <v>1505</v>
      </c>
      <c r="D2085" s="920" t="n">
        <f aca="false">F2085</f>
        <v>15070.53</v>
      </c>
      <c r="F2085" s="922" t="n">
        <v>15070.53</v>
      </c>
      <c r="G2085" s="922" t="n">
        <v>15070.53</v>
      </c>
    </row>
    <row r="2086" customFormat="false" ht="15" hidden="false" customHeight="false" outlineLevel="0" collapsed="false">
      <c r="A2086" s="398" t="n">
        <v>38403</v>
      </c>
      <c r="B2086" s="399" t="s">
        <v>3394</v>
      </c>
      <c r="C2086" s="919" t="s">
        <v>1298</v>
      </c>
      <c r="D2086" s="920" t="n">
        <f aca="false">F2086</f>
        <v>29.7</v>
      </c>
      <c r="F2086" s="922" t="n">
        <v>29.7</v>
      </c>
      <c r="G2086" s="922" t="n">
        <v>29.7</v>
      </c>
    </row>
    <row r="2087" customFormat="false" ht="15" hidden="false" customHeight="false" outlineLevel="0" collapsed="false">
      <c r="A2087" s="398" t="n">
        <v>43494</v>
      </c>
      <c r="B2087" s="399" t="s">
        <v>3395</v>
      </c>
      <c r="C2087" s="919" t="s">
        <v>1505</v>
      </c>
      <c r="D2087" s="920" t="n">
        <f aca="false">F2087</f>
        <v>114.12</v>
      </c>
      <c r="F2087" s="922" t="n">
        <v>114.12</v>
      </c>
      <c r="G2087" s="922" t="n">
        <v>114.12</v>
      </c>
    </row>
    <row r="2088" customFormat="false" ht="15" hidden="false" customHeight="false" outlineLevel="0" collapsed="false">
      <c r="A2088" s="398" t="n">
        <v>43482</v>
      </c>
      <c r="B2088" s="399" t="s">
        <v>3395</v>
      </c>
      <c r="C2088" s="919" t="s">
        <v>1309</v>
      </c>
      <c r="D2088" s="920" t="n">
        <f aca="false">F2088</f>
        <v>0.61</v>
      </c>
      <c r="F2088" s="922" t="n">
        <v>0.61</v>
      </c>
      <c r="G2088" s="922" t="n">
        <v>0.61</v>
      </c>
    </row>
    <row r="2089" customFormat="false" ht="15" hidden="false" customHeight="false" outlineLevel="0" collapsed="false">
      <c r="A2089" s="398" t="n">
        <v>43483</v>
      </c>
      <c r="B2089" s="399" t="s">
        <v>3396</v>
      </c>
      <c r="C2089" s="919" t="s">
        <v>1309</v>
      </c>
      <c r="D2089" s="920" t="n">
        <f aca="false">F2089</f>
        <v>1.08</v>
      </c>
      <c r="F2089" s="922" t="n">
        <v>1.08</v>
      </c>
      <c r="G2089" s="922" t="n">
        <v>1.08</v>
      </c>
    </row>
    <row r="2090" customFormat="false" ht="15" hidden="false" customHeight="false" outlineLevel="0" collapsed="false">
      <c r="A2090" s="398" t="n">
        <v>43495</v>
      </c>
      <c r="B2090" s="399" t="s">
        <v>3397</v>
      </c>
      <c r="C2090" s="919" t="s">
        <v>1505</v>
      </c>
      <c r="D2090" s="920" t="n">
        <f aca="false">F2090</f>
        <v>203.86</v>
      </c>
      <c r="F2090" s="922" t="n">
        <v>203.86</v>
      </c>
      <c r="G2090" s="922" t="n">
        <v>203.86</v>
      </c>
    </row>
    <row r="2091" customFormat="false" ht="15" hidden="false" customHeight="false" outlineLevel="0" collapsed="false">
      <c r="A2091" s="398" t="n">
        <v>43484</v>
      </c>
      <c r="B2091" s="399" t="s">
        <v>3398</v>
      </c>
      <c r="C2091" s="919" t="s">
        <v>1309</v>
      </c>
      <c r="D2091" s="920" t="n">
        <f aca="false">F2091</f>
        <v>0.93</v>
      </c>
      <c r="F2091" s="922" t="n">
        <v>0.93</v>
      </c>
      <c r="G2091" s="922" t="n">
        <v>0.93</v>
      </c>
    </row>
    <row r="2092" customFormat="false" ht="15" hidden="false" customHeight="false" outlineLevel="0" collapsed="false">
      <c r="A2092" s="398" t="n">
        <v>43496</v>
      </c>
      <c r="B2092" s="399" t="s">
        <v>3399</v>
      </c>
      <c r="C2092" s="919" t="s">
        <v>1505</v>
      </c>
      <c r="D2092" s="920" t="n">
        <f aca="false">F2092</f>
        <v>175.1</v>
      </c>
      <c r="F2092" s="922" t="n">
        <v>175.1</v>
      </c>
      <c r="G2092" s="922" t="n">
        <v>175.1</v>
      </c>
    </row>
    <row r="2093" customFormat="false" ht="15" hidden="false" customHeight="false" outlineLevel="0" collapsed="false">
      <c r="A2093" s="398" t="n">
        <v>43485</v>
      </c>
      <c r="B2093" s="399" t="s">
        <v>3400</v>
      </c>
      <c r="C2093" s="919" t="s">
        <v>1309</v>
      </c>
      <c r="D2093" s="920" t="n">
        <f aca="false">F2093</f>
        <v>0.83</v>
      </c>
      <c r="F2093" s="922" t="n">
        <v>0.83</v>
      </c>
      <c r="G2093" s="922" t="n">
        <v>0.83</v>
      </c>
    </row>
    <row r="2094" customFormat="false" ht="15" hidden="false" customHeight="false" outlineLevel="0" collapsed="false">
      <c r="A2094" s="398" t="n">
        <v>43497</v>
      </c>
      <c r="B2094" s="399" t="s">
        <v>3401</v>
      </c>
      <c r="C2094" s="919" t="s">
        <v>1505</v>
      </c>
      <c r="D2094" s="920" t="n">
        <f aca="false">F2094</f>
        <v>156.65</v>
      </c>
      <c r="F2094" s="922" t="n">
        <v>156.65</v>
      </c>
      <c r="G2094" s="922" t="n">
        <v>156.65</v>
      </c>
    </row>
    <row r="2095" customFormat="false" ht="15" hidden="false" customHeight="false" outlineLevel="0" collapsed="false">
      <c r="A2095" s="398" t="n">
        <v>43499</v>
      </c>
      <c r="B2095" s="399" t="s">
        <v>3402</v>
      </c>
      <c r="C2095" s="919" t="s">
        <v>1505</v>
      </c>
      <c r="D2095" s="920" t="n">
        <f aca="false">F2095</f>
        <v>179.44</v>
      </c>
      <c r="F2095" s="922" t="n">
        <v>179.44</v>
      </c>
      <c r="G2095" s="922" t="n">
        <v>179.44</v>
      </c>
    </row>
    <row r="2096" customFormat="false" ht="15" hidden="false" customHeight="false" outlineLevel="0" collapsed="false">
      <c r="A2096" s="398" t="n">
        <v>43487</v>
      </c>
      <c r="B2096" s="399" t="s">
        <v>3402</v>
      </c>
      <c r="C2096" s="919" t="s">
        <v>1309</v>
      </c>
      <c r="D2096" s="920" t="n">
        <f aca="false">F2096</f>
        <v>0.95</v>
      </c>
      <c r="F2096" s="922" t="n">
        <v>0.95</v>
      </c>
      <c r="G2096" s="922" t="n">
        <v>0.95</v>
      </c>
    </row>
    <row r="2097" customFormat="false" ht="15" hidden="false" customHeight="false" outlineLevel="0" collapsed="false">
      <c r="A2097" s="398" t="n">
        <v>43486</v>
      </c>
      <c r="B2097" s="399" t="s">
        <v>3403</v>
      </c>
      <c r="C2097" s="919" t="s">
        <v>1309</v>
      </c>
      <c r="D2097" s="920" t="n">
        <f aca="false">F2097</f>
        <v>0.57</v>
      </c>
      <c r="F2097" s="922" t="n">
        <v>0.57</v>
      </c>
      <c r="G2097" s="922" t="n">
        <v>0.57</v>
      </c>
    </row>
    <row r="2098" customFormat="false" ht="15" hidden="false" customHeight="false" outlineLevel="0" collapsed="false">
      <c r="A2098" s="398" t="n">
        <v>43498</v>
      </c>
      <c r="B2098" s="399" t="s">
        <v>3404</v>
      </c>
      <c r="C2098" s="919" t="s">
        <v>1505</v>
      </c>
      <c r="D2098" s="920" t="n">
        <f aca="false">F2098</f>
        <v>108.24</v>
      </c>
      <c r="F2098" s="922" t="n">
        <v>108.24</v>
      </c>
      <c r="G2098" s="922" t="n">
        <v>108.24</v>
      </c>
    </row>
    <row r="2099" customFormat="false" ht="15" hidden="false" customHeight="false" outlineLevel="0" collapsed="false">
      <c r="A2099" s="398" t="n">
        <v>43488</v>
      </c>
      <c r="B2099" s="399" t="s">
        <v>3405</v>
      </c>
      <c r="C2099" s="919" t="s">
        <v>1309</v>
      </c>
      <c r="D2099" s="920" t="n">
        <f aca="false">F2099</f>
        <v>0.66</v>
      </c>
      <c r="F2099" s="922" t="n">
        <v>0.66</v>
      </c>
      <c r="G2099" s="922" t="n">
        <v>0.66</v>
      </c>
    </row>
    <row r="2100" customFormat="false" ht="15" hidden="false" customHeight="false" outlineLevel="0" collapsed="false">
      <c r="A2100" s="398" t="n">
        <v>43500</v>
      </c>
      <c r="B2100" s="399" t="s">
        <v>3406</v>
      </c>
      <c r="C2100" s="919" t="s">
        <v>1505</v>
      </c>
      <c r="D2100" s="920" t="n">
        <f aca="false">F2100</f>
        <v>125.38</v>
      </c>
      <c r="F2100" s="922" t="n">
        <v>125.38</v>
      </c>
      <c r="G2100" s="922" t="n">
        <v>125.38</v>
      </c>
    </row>
    <row r="2101" customFormat="false" ht="15" hidden="false" customHeight="false" outlineLevel="0" collapsed="false">
      <c r="A2101" s="398" t="n">
        <v>43489</v>
      </c>
      <c r="B2101" s="399" t="s">
        <v>3407</v>
      </c>
      <c r="C2101" s="919" t="s">
        <v>1309</v>
      </c>
      <c r="D2101" s="920" t="n">
        <f aca="false">F2101</f>
        <v>0.96</v>
      </c>
      <c r="F2101" s="922" t="n">
        <v>0.96</v>
      </c>
      <c r="G2101" s="922" t="n">
        <v>0.96</v>
      </c>
    </row>
    <row r="2102" customFormat="false" ht="15" hidden="false" customHeight="false" outlineLevel="0" collapsed="false">
      <c r="A2102" s="398" t="n">
        <v>43501</v>
      </c>
      <c r="B2102" s="399" t="s">
        <v>3408</v>
      </c>
      <c r="C2102" s="919" t="s">
        <v>1505</v>
      </c>
      <c r="D2102" s="920" t="n">
        <f aca="false">F2102</f>
        <v>181.88</v>
      </c>
      <c r="F2102" s="922" t="n">
        <v>181.88</v>
      </c>
      <c r="G2102" s="922" t="n">
        <v>181.88</v>
      </c>
    </row>
    <row r="2103" customFormat="false" ht="15" hidden="false" customHeight="false" outlineLevel="0" collapsed="false">
      <c r="A2103" s="398" t="n">
        <v>43490</v>
      </c>
      <c r="B2103" s="399" t="s">
        <v>3409</v>
      </c>
      <c r="C2103" s="919" t="s">
        <v>1309</v>
      </c>
      <c r="D2103" s="920" t="n">
        <f aca="false">F2103</f>
        <v>1.46</v>
      </c>
      <c r="F2103" s="922" t="n">
        <v>1.46</v>
      </c>
      <c r="G2103" s="922" t="n">
        <v>1.46</v>
      </c>
    </row>
    <row r="2104" customFormat="false" ht="15" hidden="false" customHeight="false" outlineLevel="0" collapsed="false">
      <c r="A2104" s="398" t="n">
        <v>43502</v>
      </c>
      <c r="B2104" s="399" t="s">
        <v>3410</v>
      </c>
      <c r="C2104" s="919" t="s">
        <v>1505</v>
      </c>
      <c r="D2104" s="920" t="n">
        <f aca="false">F2104</f>
        <v>275.92</v>
      </c>
      <c r="F2104" s="922" t="n">
        <v>275.92</v>
      </c>
      <c r="G2104" s="922" t="n">
        <v>275.92</v>
      </c>
    </row>
    <row r="2105" customFormat="false" ht="15" hidden="false" customHeight="false" outlineLevel="0" collapsed="false">
      <c r="A2105" s="398" t="n">
        <v>43491</v>
      </c>
      <c r="B2105" s="399" t="s">
        <v>3411</v>
      </c>
      <c r="C2105" s="919" t="s">
        <v>1309</v>
      </c>
      <c r="D2105" s="920" t="n">
        <f aca="false">F2105</f>
        <v>1.02</v>
      </c>
      <c r="F2105" s="920" t="n">
        <v>1.02</v>
      </c>
      <c r="G2105" s="920" t="n">
        <v>1.02</v>
      </c>
    </row>
    <row r="2106" customFormat="false" ht="15" hidden="false" customHeight="false" outlineLevel="0" collapsed="false">
      <c r="A2106" s="398" t="n">
        <v>43503</v>
      </c>
      <c r="B2106" s="399" t="s">
        <v>3412</v>
      </c>
      <c r="C2106" s="919" t="s">
        <v>1505</v>
      </c>
      <c r="D2106" s="920" t="n">
        <f aca="false">F2106</f>
        <v>192.76</v>
      </c>
      <c r="F2106" s="920" t="n">
        <v>192.76</v>
      </c>
      <c r="G2106" s="920" t="n">
        <v>192.76</v>
      </c>
    </row>
    <row r="2107" customFormat="false" ht="15" hidden="false" customHeight="false" outlineLevel="0" collapsed="false">
      <c r="A2107" s="398" t="n">
        <v>43492</v>
      </c>
      <c r="B2107" s="399" t="s">
        <v>3413</v>
      </c>
      <c r="C2107" s="919" t="s">
        <v>1309</v>
      </c>
      <c r="D2107" s="920" t="n">
        <f aca="false">F2107</f>
        <v>1.36</v>
      </c>
      <c r="F2107" s="920" t="n">
        <v>1.36</v>
      </c>
      <c r="G2107" s="920" t="n">
        <v>1.36</v>
      </c>
    </row>
    <row r="2108" customFormat="false" ht="15" hidden="false" customHeight="false" outlineLevel="0" collapsed="false">
      <c r="A2108" s="398" t="n">
        <v>43504</v>
      </c>
      <c r="B2108" s="399" t="s">
        <v>3414</v>
      </c>
      <c r="C2108" s="919" t="s">
        <v>1505</v>
      </c>
      <c r="D2108" s="920" t="n">
        <f aca="false">F2108</f>
        <v>255.78</v>
      </c>
      <c r="F2108" s="922" t="n">
        <v>255.78</v>
      </c>
      <c r="G2108" s="922" t="n">
        <v>255.78</v>
      </c>
    </row>
    <row r="2109" customFormat="false" ht="15" hidden="false" customHeight="false" outlineLevel="0" collapsed="false">
      <c r="A2109" s="398" t="n">
        <v>43493</v>
      </c>
      <c r="B2109" s="399" t="s">
        <v>3415</v>
      </c>
      <c r="C2109" s="919" t="s">
        <v>1309</v>
      </c>
      <c r="D2109" s="920" t="n">
        <f aca="false">F2109</f>
        <v>0.54</v>
      </c>
      <c r="F2109" s="922" t="n">
        <v>0.54</v>
      </c>
      <c r="G2109" s="922" t="n">
        <v>0.54</v>
      </c>
    </row>
    <row r="2110" customFormat="false" ht="15" hidden="false" customHeight="false" outlineLevel="0" collapsed="false">
      <c r="A2110" s="398" t="n">
        <v>43505</v>
      </c>
      <c r="B2110" s="399" t="s">
        <v>3416</v>
      </c>
      <c r="C2110" s="919" t="s">
        <v>1505</v>
      </c>
      <c r="D2110" s="920" t="n">
        <f aca="false">F2110</f>
        <v>102.76</v>
      </c>
      <c r="F2110" s="920" t="n">
        <v>102.76</v>
      </c>
      <c r="G2110" s="920" t="n">
        <v>102.76</v>
      </c>
    </row>
    <row r="2111" customFormat="false" ht="30" hidden="false" customHeight="false" outlineLevel="0" collapsed="false">
      <c r="A2111" s="398" t="n">
        <v>37774</v>
      </c>
      <c r="B2111" s="399" t="s">
        <v>3417</v>
      </c>
      <c r="C2111" s="919" t="s">
        <v>1298</v>
      </c>
      <c r="D2111" s="920" t="n">
        <f aca="false">F2111</f>
        <v>188694.18</v>
      </c>
      <c r="F2111" s="920" t="n">
        <v>188694.18</v>
      </c>
      <c r="G2111" s="920" t="n">
        <v>188694.18</v>
      </c>
    </row>
    <row r="2112" customFormat="false" ht="30" hidden="false" customHeight="false" outlineLevel="0" collapsed="false">
      <c r="A2112" s="398" t="n">
        <v>38630</v>
      </c>
      <c r="B2112" s="399" t="s">
        <v>3418</v>
      </c>
      <c r="C2112" s="919" t="s">
        <v>1298</v>
      </c>
      <c r="D2112" s="920" t="n">
        <f aca="false">F2112</f>
        <v>972265.62</v>
      </c>
      <c r="F2112" s="920" t="n">
        <v>972265.62</v>
      </c>
      <c r="G2112" s="920" t="n">
        <v>972265.62</v>
      </c>
    </row>
    <row r="2113" customFormat="false" ht="45" hidden="false" customHeight="false" outlineLevel="0" collapsed="false">
      <c r="A2113" s="398" t="n">
        <v>38629</v>
      </c>
      <c r="B2113" s="399" t="s">
        <v>3419</v>
      </c>
      <c r="C2113" s="919" t="s">
        <v>1298</v>
      </c>
      <c r="D2113" s="920" t="n">
        <f aca="false">F2113</f>
        <v>1447265.62</v>
      </c>
      <c r="F2113" s="920" t="n">
        <v>1447265.62</v>
      </c>
      <c r="G2113" s="920" t="n">
        <v>1447265.62</v>
      </c>
    </row>
    <row r="2114" customFormat="false" ht="15" hidden="false" customHeight="false" outlineLevel="0" collapsed="false">
      <c r="A2114" s="398" t="n">
        <v>38476</v>
      </c>
      <c r="B2114" s="399" t="s">
        <v>3420</v>
      </c>
      <c r="C2114" s="919" t="s">
        <v>1298</v>
      </c>
      <c r="D2114" s="920" t="n">
        <f aca="false">F2114</f>
        <v>223.23</v>
      </c>
      <c r="F2114" s="920" t="n">
        <v>223.23</v>
      </c>
      <c r="G2114" s="920" t="n">
        <v>223.23</v>
      </c>
    </row>
    <row r="2115" customFormat="false" ht="15" hidden="false" customHeight="false" outlineLevel="0" collapsed="false">
      <c r="A2115" s="398" t="n">
        <v>38477</v>
      </c>
      <c r="B2115" s="399" t="s">
        <v>3421</v>
      </c>
      <c r="C2115" s="919" t="s">
        <v>1298</v>
      </c>
      <c r="D2115" s="920" t="n">
        <f aca="false">F2115</f>
        <v>632.2</v>
      </c>
      <c r="F2115" s="920" t="n">
        <v>632.2</v>
      </c>
      <c r="G2115" s="920" t="n">
        <v>632.2</v>
      </c>
    </row>
    <row r="2116" customFormat="false" ht="30" hidden="false" customHeight="false" outlineLevel="0" collapsed="false">
      <c r="A2116" s="398" t="n">
        <v>40635</v>
      </c>
      <c r="B2116" s="399" t="s">
        <v>3422</v>
      </c>
      <c r="C2116" s="919" t="s">
        <v>1298</v>
      </c>
      <c r="D2116" s="920" t="n">
        <f aca="false">F2116</f>
        <v>485006.48</v>
      </c>
      <c r="F2116" s="920" t="n">
        <v>485006.48</v>
      </c>
      <c r="G2116" s="920" t="n">
        <v>485006.48</v>
      </c>
    </row>
    <row r="2117" customFormat="false" ht="15" hidden="false" customHeight="false" outlineLevel="0" collapsed="false">
      <c r="A2117" s="398" t="n">
        <v>36483</v>
      </c>
      <c r="B2117" s="399" t="s">
        <v>3423</v>
      </c>
      <c r="C2117" s="919" t="s">
        <v>1298</v>
      </c>
      <c r="D2117" s="920" t="n">
        <f aca="false">F2117</f>
        <v>439493.56</v>
      </c>
      <c r="F2117" s="920" t="n">
        <v>439493.56</v>
      </c>
      <c r="G2117" s="920" t="n">
        <v>439493.56</v>
      </c>
    </row>
    <row r="2118" customFormat="false" ht="15" hidden="false" customHeight="false" outlineLevel="0" collapsed="false">
      <c r="A2118" s="398" t="n">
        <v>14525</v>
      </c>
      <c r="B2118" s="399" t="s">
        <v>3424</v>
      </c>
      <c r="C2118" s="919" t="s">
        <v>1298</v>
      </c>
      <c r="D2118" s="920" t="n">
        <f aca="false">F2118</f>
        <v>460175.61</v>
      </c>
      <c r="F2118" s="920" t="n">
        <v>460175.61</v>
      </c>
      <c r="G2118" s="920" t="n">
        <v>460175.61</v>
      </c>
    </row>
    <row r="2119" customFormat="false" ht="15" hidden="false" customHeight="false" outlineLevel="0" collapsed="false">
      <c r="A2119" s="398" t="n">
        <v>36482</v>
      </c>
      <c r="B2119" s="399" t="s">
        <v>3425</v>
      </c>
      <c r="C2119" s="919" t="s">
        <v>1298</v>
      </c>
      <c r="D2119" s="920" t="n">
        <f aca="false">F2119</f>
        <v>394664.68</v>
      </c>
      <c r="F2119" s="922" t="n">
        <v>394664.68</v>
      </c>
      <c r="G2119" s="922" t="n">
        <v>394664.68</v>
      </c>
    </row>
    <row r="2120" customFormat="false" ht="15" hidden="false" customHeight="false" outlineLevel="0" collapsed="false">
      <c r="A2120" s="398" t="n">
        <v>36408</v>
      </c>
      <c r="B2120" s="399" t="s">
        <v>3426</v>
      </c>
      <c r="C2120" s="919" t="s">
        <v>1298</v>
      </c>
      <c r="D2120" s="920" t="n">
        <f aca="false">F2120</f>
        <v>471550.74</v>
      </c>
      <c r="F2120" s="922" t="n">
        <v>471550.74</v>
      </c>
      <c r="G2120" s="922" t="n">
        <v>471550.74</v>
      </c>
    </row>
    <row r="2121" customFormat="false" ht="15" hidden="false" customHeight="false" outlineLevel="0" collapsed="false">
      <c r="A2121" s="398" t="n">
        <v>2723</v>
      </c>
      <c r="B2121" s="399" t="s">
        <v>3427</v>
      </c>
      <c r="C2121" s="919" t="s">
        <v>1298</v>
      </c>
      <c r="D2121" s="920" t="n">
        <f aca="false">F2121</f>
        <v>361935.87</v>
      </c>
      <c r="F2121" s="922" t="n">
        <v>361935.87</v>
      </c>
      <c r="G2121" s="922" t="n">
        <v>361935.87</v>
      </c>
    </row>
    <row r="2122" customFormat="false" ht="15" hidden="false" customHeight="false" outlineLevel="0" collapsed="false">
      <c r="A2122" s="398" t="n">
        <v>36481</v>
      </c>
      <c r="B2122" s="399" t="s">
        <v>3428</v>
      </c>
      <c r="C2122" s="919" t="s">
        <v>1298</v>
      </c>
      <c r="D2122" s="920" t="n">
        <f aca="false">F2122</f>
        <v>431737.79</v>
      </c>
      <c r="F2122" s="922" t="n">
        <v>431737.79</v>
      </c>
      <c r="G2122" s="922" t="n">
        <v>431737.79</v>
      </c>
    </row>
    <row r="2123" customFormat="false" ht="15" hidden="false" customHeight="false" outlineLevel="0" collapsed="false">
      <c r="A2123" s="398" t="n">
        <v>10685</v>
      </c>
      <c r="B2123" s="399" t="s">
        <v>3429</v>
      </c>
      <c r="C2123" s="919" t="s">
        <v>1298</v>
      </c>
      <c r="D2123" s="920" t="n">
        <f aca="false">F2123</f>
        <v>413641</v>
      </c>
      <c r="F2123" s="922" t="n">
        <v>413641</v>
      </c>
      <c r="G2123" s="922" t="n">
        <v>413641</v>
      </c>
    </row>
    <row r="2124" customFormat="false" ht="30" hidden="false" customHeight="false" outlineLevel="0" collapsed="false">
      <c r="A2124" s="398" t="n">
        <v>40636</v>
      </c>
      <c r="B2124" s="399" t="s">
        <v>3430</v>
      </c>
      <c r="C2124" s="919" t="s">
        <v>1298</v>
      </c>
      <c r="D2124" s="920" t="n">
        <f aca="false">F2124</f>
        <v>466909.68</v>
      </c>
      <c r="F2124" s="922" t="n">
        <v>466909.68</v>
      </c>
      <c r="G2124" s="922" t="n">
        <v>466909.68</v>
      </c>
    </row>
    <row r="2125" customFormat="false" ht="15" hidden="false" customHeight="false" outlineLevel="0" collapsed="false">
      <c r="A2125" s="398" t="n">
        <v>4111</v>
      </c>
      <c r="B2125" s="399" t="s">
        <v>3431</v>
      </c>
      <c r="C2125" s="919" t="s">
        <v>1298</v>
      </c>
      <c r="D2125" s="920" t="n">
        <f aca="false">F2125</f>
        <v>36.3</v>
      </c>
      <c r="F2125" s="922" t="n">
        <v>36.3</v>
      </c>
      <c r="G2125" s="922" t="n">
        <v>36.3</v>
      </c>
    </row>
    <row r="2126" customFormat="false" ht="15" hidden="false" customHeight="false" outlineLevel="0" collapsed="false">
      <c r="A2126" s="398" t="n">
        <v>26021</v>
      </c>
      <c r="B2126" s="399" t="s">
        <v>3432</v>
      </c>
      <c r="C2126" s="919" t="s">
        <v>1298</v>
      </c>
      <c r="D2126" s="920" t="n">
        <f aca="false">F2126</f>
        <v>63.25</v>
      </c>
      <c r="F2126" s="922" t="n">
        <v>63.25</v>
      </c>
      <c r="G2126" s="922" t="n">
        <v>63.25</v>
      </c>
    </row>
    <row r="2127" customFormat="false" ht="15" hidden="false" customHeight="false" outlineLevel="0" collapsed="false">
      <c r="A2127" s="398" t="n">
        <v>12</v>
      </c>
      <c r="B2127" s="399" t="s">
        <v>3433</v>
      </c>
      <c r="C2127" s="919" t="s">
        <v>1298</v>
      </c>
      <c r="D2127" s="920" t="n">
        <f aca="false">F2127</f>
        <v>8.86</v>
      </c>
      <c r="F2127" s="922" t="n">
        <v>8.86</v>
      </c>
      <c r="G2127" s="922" t="n">
        <v>8.86</v>
      </c>
    </row>
    <row r="2128" customFormat="false" ht="15" hidden="false" customHeight="false" outlineLevel="0" collapsed="false">
      <c r="A2128" s="398" t="n">
        <v>37554</v>
      </c>
      <c r="B2128" s="399" t="s">
        <v>3434</v>
      </c>
      <c r="C2128" s="919" t="s">
        <v>1298</v>
      </c>
      <c r="D2128" s="920" t="n">
        <f aca="false">F2128</f>
        <v>119.78</v>
      </c>
      <c r="F2128" s="922" t="n">
        <v>119.78</v>
      </c>
      <c r="G2128" s="922" t="n">
        <v>119.78</v>
      </c>
    </row>
    <row r="2129" customFormat="false" ht="15" hidden="false" customHeight="false" outlineLevel="0" collapsed="false">
      <c r="A2129" s="398" t="n">
        <v>37555</v>
      </c>
      <c r="B2129" s="399" t="s">
        <v>3435</v>
      </c>
      <c r="C2129" s="919" t="s">
        <v>1298</v>
      </c>
      <c r="D2129" s="920" t="n">
        <f aca="false">F2129</f>
        <v>145.71</v>
      </c>
      <c r="F2129" s="922" t="n">
        <v>145.71</v>
      </c>
      <c r="G2129" s="922" t="n">
        <v>145.71</v>
      </c>
    </row>
    <row r="2130" customFormat="false" ht="30" hidden="false" customHeight="false" outlineLevel="0" collapsed="false">
      <c r="A2130" s="398" t="n">
        <v>10902</v>
      </c>
      <c r="B2130" s="399" t="s">
        <v>3436</v>
      </c>
      <c r="C2130" s="919" t="s">
        <v>1298</v>
      </c>
      <c r="D2130" s="920" t="n">
        <f aca="false">F2130</f>
        <v>36.56</v>
      </c>
      <c r="F2130" s="922" t="n">
        <v>36.56</v>
      </c>
      <c r="G2130" s="922" t="n">
        <v>36.56</v>
      </c>
    </row>
    <row r="2131" customFormat="false" ht="30" hidden="false" customHeight="false" outlineLevel="0" collapsed="false">
      <c r="A2131" s="398" t="n">
        <v>20965</v>
      </c>
      <c r="B2131" s="399" t="s">
        <v>3437</v>
      </c>
      <c r="C2131" s="919" t="s">
        <v>1298</v>
      </c>
      <c r="D2131" s="920" t="n">
        <f aca="false">F2131</f>
        <v>36.9</v>
      </c>
      <c r="F2131" s="922" t="n">
        <v>36.9</v>
      </c>
      <c r="G2131" s="922" t="n">
        <v>36.9</v>
      </c>
    </row>
    <row r="2132" customFormat="false" ht="30" hidden="false" customHeight="false" outlineLevel="0" collapsed="false">
      <c r="A2132" s="398" t="n">
        <v>20966</v>
      </c>
      <c r="B2132" s="399" t="s">
        <v>3438</v>
      </c>
      <c r="C2132" s="919" t="s">
        <v>1298</v>
      </c>
      <c r="D2132" s="920" t="n">
        <f aca="false">F2132</f>
        <v>39.73</v>
      </c>
      <c r="F2132" s="922" t="n">
        <v>39.73</v>
      </c>
      <c r="G2132" s="922" t="n">
        <v>39.73</v>
      </c>
    </row>
    <row r="2133" customFormat="false" ht="30" hidden="false" customHeight="false" outlineLevel="0" collapsed="false">
      <c r="A2133" s="398" t="n">
        <v>10903</v>
      </c>
      <c r="B2133" s="399" t="s">
        <v>3439</v>
      </c>
      <c r="C2133" s="919" t="s">
        <v>1298</v>
      </c>
      <c r="D2133" s="920" t="n">
        <f aca="false">F2133</f>
        <v>60.22</v>
      </c>
      <c r="F2133" s="922" t="n">
        <v>60.22</v>
      </c>
      <c r="G2133" s="922" t="n">
        <v>60.22</v>
      </c>
    </row>
    <row r="2134" customFormat="false" ht="30" hidden="false" customHeight="false" outlineLevel="0" collapsed="false">
      <c r="A2134" s="398" t="n">
        <v>20967</v>
      </c>
      <c r="B2134" s="399" t="s">
        <v>3440</v>
      </c>
      <c r="C2134" s="919" t="s">
        <v>1298</v>
      </c>
      <c r="D2134" s="920" t="n">
        <f aca="false">F2134</f>
        <v>60.22</v>
      </c>
      <c r="F2134" s="922" t="n">
        <v>60.22</v>
      </c>
      <c r="G2134" s="922" t="n">
        <v>60.22</v>
      </c>
    </row>
    <row r="2135" customFormat="false" ht="30" hidden="false" customHeight="false" outlineLevel="0" collapsed="false">
      <c r="A2135" s="398" t="n">
        <v>20968</v>
      </c>
      <c r="B2135" s="399" t="s">
        <v>3441</v>
      </c>
      <c r="C2135" s="919" t="s">
        <v>1298</v>
      </c>
      <c r="D2135" s="920" t="n">
        <f aca="false">F2135</f>
        <v>66.05</v>
      </c>
      <c r="F2135" s="922" t="n">
        <v>66.05</v>
      </c>
      <c r="G2135" s="922" t="n">
        <v>66.05</v>
      </c>
    </row>
    <row r="2136" customFormat="false" ht="15" hidden="false" customHeight="false" outlineLevel="0" collapsed="false">
      <c r="A2136" s="398" t="n">
        <v>11359</v>
      </c>
      <c r="B2136" s="399" t="s">
        <v>3442</v>
      </c>
      <c r="C2136" s="919" t="s">
        <v>1298</v>
      </c>
      <c r="D2136" s="920" t="n">
        <f aca="false">F2136</f>
        <v>924.79</v>
      </c>
      <c r="F2136" s="922" t="n">
        <v>924.79</v>
      </c>
      <c r="G2136" s="922" t="n">
        <v>924.79</v>
      </c>
    </row>
    <row r="2137" customFormat="false" ht="15" hidden="false" customHeight="false" outlineLevel="0" collapsed="false">
      <c r="A2137" s="398" t="n">
        <v>39017</v>
      </c>
      <c r="B2137" s="399" t="s">
        <v>3443</v>
      </c>
      <c r="C2137" s="919" t="s">
        <v>1298</v>
      </c>
      <c r="D2137" s="920" t="n">
        <f aca="false">F2137</f>
        <v>0.15</v>
      </c>
      <c r="F2137" s="920" t="n">
        <v>0.15</v>
      </c>
      <c r="G2137" s="920" t="n">
        <v>0.15</v>
      </c>
    </row>
    <row r="2138" customFormat="false" ht="15" hidden="false" customHeight="false" outlineLevel="0" collapsed="false">
      <c r="A2138" s="398" t="n">
        <v>39315</v>
      </c>
      <c r="B2138" s="399" t="s">
        <v>3444</v>
      </c>
      <c r="C2138" s="919" t="s">
        <v>1298</v>
      </c>
      <c r="D2138" s="920" t="n">
        <f aca="false">F2138</f>
        <v>0.24</v>
      </c>
      <c r="F2138" s="920" t="n">
        <v>0.24</v>
      </c>
      <c r="G2138" s="920" t="n">
        <v>0.24</v>
      </c>
    </row>
    <row r="2139" customFormat="false" ht="15" hidden="false" customHeight="false" outlineLevel="0" collapsed="false">
      <c r="A2139" s="398" t="n">
        <v>39016</v>
      </c>
      <c r="B2139" s="399" t="s">
        <v>3445</v>
      </c>
      <c r="C2139" s="919" t="s">
        <v>1298</v>
      </c>
      <c r="D2139" s="920" t="n">
        <f aca="false">F2139</f>
        <v>0.24</v>
      </c>
      <c r="F2139" s="922" t="n">
        <v>0.24</v>
      </c>
      <c r="G2139" s="922" t="n">
        <v>0.24</v>
      </c>
    </row>
    <row r="2140" customFormat="false" ht="15" hidden="false" customHeight="false" outlineLevel="0" collapsed="false">
      <c r="A2140" s="398" t="n">
        <v>40432</v>
      </c>
      <c r="B2140" s="399" t="s">
        <v>3446</v>
      </c>
      <c r="C2140" s="919" t="s">
        <v>1298</v>
      </c>
      <c r="D2140" s="920" t="n">
        <f aca="false">F2140</f>
        <v>1.91</v>
      </c>
      <c r="F2140" s="922" t="n">
        <v>1.91</v>
      </c>
      <c r="G2140" s="922" t="n">
        <v>1.91</v>
      </c>
    </row>
    <row r="2141" customFormat="false" ht="30" hidden="false" customHeight="false" outlineLevel="0" collapsed="false">
      <c r="A2141" s="398" t="n">
        <v>39481</v>
      </c>
      <c r="B2141" s="399" t="s">
        <v>3447</v>
      </c>
      <c r="C2141" s="919" t="s">
        <v>1298</v>
      </c>
      <c r="D2141" s="920" t="n">
        <f aca="false">F2141</f>
        <v>1.2</v>
      </c>
      <c r="F2141" s="922" t="n">
        <v>1.2</v>
      </c>
      <c r="G2141" s="922" t="n">
        <v>1.2</v>
      </c>
    </row>
    <row r="2142" customFormat="false" ht="15" hidden="false" customHeight="false" outlineLevel="0" collapsed="false">
      <c r="A2142" s="398" t="n">
        <v>40433</v>
      </c>
      <c r="B2142" s="399" t="s">
        <v>3448</v>
      </c>
      <c r="C2142" s="919" t="s">
        <v>1298</v>
      </c>
      <c r="D2142" s="920" t="n">
        <f aca="false">F2142</f>
        <v>1.06</v>
      </c>
      <c r="F2142" s="922" t="n">
        <v>1.06</v>
      </c>
      <c r="G2142" s="922" t="n">
        <v>1.06</v>
      </c>
    </row>
    <row r="2143" customFormat="false" ht="15" hidden="false" customHeight="false" outlineLevel="0" collapsed="false">
      <c r="A2143" s="398" t="n">
        <v>20219</v>
      </c>
      <c r="B2143" s="399" t="s">
        <v>3449</v>
      </c>
      <c r="C2143" s="919" t="s">
        <v>1298</v>
      </c>
      <c r="D2143" s="920" t="n">
        <f aca="false">F2143</f>
        <v>74000</v>
      </c>
      <c r="F2143" s="922" t="n">
        <v>74000</v>
      </c>
      <c r="G2143" s="922" t="n">
        <v>74000</v>
      </c>
    </row>
    <row r="2144" customFormat="false" ht="30" hidden="false" customHeight="false" outlineLevel="0" collapsed="false">
      <c r="A2144" s="398" t="n">
        <v>36484</v>
      </c>
      <c r="B2144" s="399" t="s">
        <v>3450</v>
      </c>
      <c r="C2144" s="919" t="s">
        <v>1298</v>
      </c>
      <c r="D2144" s="920" t="n">
        <f aca="false">F2144</f>
        <v>157088.52</v>
      </c>
      <c r="F2144" s="922" t="n">
        <v>157088.52</v>
      </c>
      <c r="G2144" s="922" t="n">
        <v>157088.52</v>
      </c>
    </row>
    <row r="2145" customFormat="false" ht="15" hidden="false" customHeight="false" outlineLevel="0" collapsed="false">
      <c r="A2145" s="398" t="n">
        <v>38367</v>
      </c>
      <c r="B2145" s="399" t="s">
        <v>3451</v>
      </c>
      <c r="C2145" s="919" t="s">
        <v>1298</v>
      </c>
      <c r="D2145" s="920" t="n">
        <f aca="false">F2145</f>
        <v>11.99</v>
      </c>
      <c r="F2145" s="922" t="n">
        <v>11.99</v>
      </c>
      <c r="G2145" s="922" t="n">
        <v>11.99</v>
      </c>
    </row>
    <row r="2146" customFormat="false" ht="15" hidden="false" customHeight="false" outlineLevel="0" collapsed="false">
      <c r="A2146" s="398" t="n">
        <v>38368</v>
      </c>
      <c r="B2146" s="399" t="s">
        <v>3452</v>
      </c>
      <c r="C2146" s="919" t="s">
        <v>1298</v>
      </c>
      <c r="D2146" s="920" t="n">
        <f aca="false">F2146</f>
        <v>6.27</v>
      </c>
      <c r="F2146" s="922" t="n">
        <v>6.27</v>
      </c>
      <c r="G2146" s="922" t="n">
        <v>6.27</v>
      </c>
    </row>
    <row r="2147" customFormat="false" ht="15" hidden="false" customHeight="false" outlineLevel="0" collapsed="false">
      <c r="A2147" s="398" t="n">
        <v>38091</v>
      </c>
      <c r="B2147" s="399" t="s">
        <v>3453</v>
      </c>
      <c r="C2147" s="919" t="s">
        <v>1298</v>
      </c>
      <c r="D2147" s="920" t="n">
        <f aca="false">F2147</f>
        <v>1.78</v>
      </c>
      <c r="F2147" s="922" t="n">
        <v>1.78</v>
      </c>
      <c r="G2147" s="922" t="n">
        <v>1.78</v>
      </c>
    </row>
    <row r="2148" customFormat="false" ht="15" hidden="false" customHeight="false" outlineLevel="0" collapsed="false">
      <c r="A2148" s="398" t="n">
        <v>38095</v>
      </c>
      <c r="B2148" s="399" t="s">
        <v>3454</v>
      </c>
      <c r="C2148" s="919" t="s">
        <v>1298</v>
      </c>
      <c r="D2148" s="920" t="n">
        <f aca="false">F2148</f>
        <v>3.77</v>
      </c>
      <c r="F2148" s="922" t="n">
        <v>3.77</v>
      </c>
      <c r="G2148" s="922" t="n">
        <v>3.77</v>
      </c>
    </row>
    <row r="2149" customFormat="false" ht="15" hidden="false" customHeight="false" outlineLevel="0" collapsed="false">
      <c r="A2149" s="398" t="n">
        <v>38092</v>
      </c>
      <c r="B2149" s="399" t="s">
        <v>3455</v>
      </c>
      <c r="C2149" s="919" t="s">
        <v>1298</v>
      </c>
      <c r="D2149" s="920" t="n">
        <f aca="false">F2149</f>
        <v>1.69</v>
      </c>
      <c r="F2149" s="922" t="n">
        <v>1.69</v>
      </c>
      <c r="G2149" s="922" t="n">
        <v>1.69</v>
      </c>
    </row>
    <row r="2150" customFormat="false" ht="15" hidden="false" customHeight="false" outlineLevel="0" collapsed="false">
      <c r="A2150" s="398" t="n">
        <v>38093</v>
      </c>
      <c r="B2150" s="399" t="s">
        <v>3456</v>
      </c>
      <c r="C2150" s="919" t="s">
        <v>1298</v>
      </c>
      <c r="D2150" s="920" t="n">
        <f aca="false">F2150</f>
        <v>1.74</v>
      </c>
      <c r="F2150" s="922" t="n">
        <v>1.74</v>
      </c>
      <c r="G2150" s="922" t="n">
        <v>1.74</v>
      </c>
    </row>
    <row r="2151" customFormat="false" ht="15" hidden="false" customHeight="false" outlineLevel="0" collapsed="false">
      <c r="A2151" s="398" t="n">
        <v>38096</v>
      </c>
      <c r="B2151" s="399" t="s">
        <v>3457</v>
      </c>
      <c r="C2151" s="919" t="s">
        <v>1298</v>
      </c>
      <c r="D2151" s="920" t="n">
        <f aca="false">F2151</f>
        <v>4.05</v>
      </c>
      <c r="F2151" s="922" t="n">
        <v>4.05</v>
      </c>
      <c r="G2151" s="922" t="n">
        <v>4.05</v>
      </c>
    </row>
    <row r="2152" customFormat="false" ht="15" hidden="false" customHeight="false" outlineLevel="0" collapsed="false">
      <c r="A2152" s="398" t="n">
        <v>38094</v>
      </c>
      <c r="B2152" s="399" t="s">
        <v>3458</v>
      </c>
      <c r="C2152" s="919" t="s">
        <v>1298</v>
      </c>
      <c r="D2152" s="920" t="n">
        <f aca="false">F2152</f>
        <v>2.14</v>
      </c>
      <c r="F2152" s="922" t="n">
        <v>2.14</v>
      </c>
      <c r="G2152" s="922" t="n">
        <v>2.14</v>
      </c>
    </row>
    <row r="2153" customFormat="false" ht="15" hidden="false" customHeight="false" outlineLevel="0" collapsed="false">
      <c r="A2153" s="398" t="n">
        <v>38097</v>
      </c>
      <c r="B2153" s="399" t="s">
        <v>3459</v>
      </c>
      <c r="C2153" s="919" t="s">
        <v>1298</v>
      </c>
      <c r="D2153" s="920" t="n">
        <f aca="false">F2153</f>
        <v>4.34</v>
      </c>
      <c r="F2153" s="922" t="n">
        <v>4.34</v>
      </c>
      <c r="G2153" s="922" t="n">
        <v>4.34</v>
      </c>
    </row>
    <row r="2154" customFormat="false" ht="15" hidden="false" customHeight="false" outlineLevel="0" collapsed="false">
      <c r="A2154" s="398" t="n">
        <v>38098</v>
      </c>
      <c r="B2154" s="399" t="s">
        <v>3460</v>
      </c>
      <c r="C2154" s="919" t="s">
        <v>1298</v>
      </c>
      <c r="D2154" s="920" t="n">
        <f aca="false">F2154</f>
        <v>4.34</v>
      </c>
      <c r="F2154" s="922" t="n">
        <v>4.34</v>
      </c>
      <c r="G2154" s="922" t="n">
        <v>4.34</v>
      </c>
    </row>
    <row r="2155" customFormat="false" ht="15" hidden="false" customHeight="false" outlineLevel="0" collapsed="false">
      <c r="A2155" s="398" t="n">
        <v>11186</v>
      </c>
      <c r="B2155" s="399" t="s">
        <v>3461</v>
      </c>
      <c r="C2155" s="919" t="s">
        <v>1307</v>
      </c>
      <c r="D2155" s="920" t="n">
        <f aca="false">F2155</f>
        <v>298.13</v>
      </c>
      <c r="F2155" s="922" t="n">
        <v>298.13</v>
      </c>
      <c r="G2155" s="922" t="n">
        <v>298.13</v>
      </c>
    </row>
    <row r="2156" customFormat="false" ht="30" hidden="false" customHeight="false" outlineLevel="0" collapsed="false">
      <c r="A2156" s="398" t="n">
        <v>11558</v>
      </c>
      <c r="B2156" s="399" t="s">
        <v>3462</v>
      </c>
      <c r="C2156" s="919" t="s">
        <v>1770</v>
      </c>
      <c r="D2156" s="920" t="n">
        <f aca="false">F2156</f>
        <v>11.65</v>
      </c>
      <c r="F2156" s="920" t="n">
        <v>11.65</v>
      </c>
      <c r="G2156" s="920" t="n">
        <v>11.65</v>
      </c>
    </row>
    <row r="2157" customFormat="false" ht="30" hidden="false" customHeight="false" outlineLevel="0" collapsed="false">
      <c r="A2157" s="398" t="n">
        <v>11557</v>
      </c>
      <c r="B2157" s="399" t="s">
        <v>3463</v>
      </c>
      <c r="C2157" s="919" t="s">
        <v>1770</v>
      </c>
      <c r="D2157" s="920" t="n">
        <f aca="false">F2157</f>
        <v>29.49</v>
      </c>
      <c r="F2157" s="922" t="n">
        <v>29.49</v>
      </c>
      <c r="G2157" s="922" t="n">
        <v>29.49</v>
      </c>
    </row>
    <row r="2158" customFormat="false" ht="15" hidden="false" customHeight="false" outlineLevel="0" collapsed="false">
      <c r="A2158" s="398" t="n">
        <v>2759</v>
      </c>
      <c r="B2158" s="399" t="s">
        <v>3464</v>
      </c>
      <c r="C2158" s="919" t="s">
        <v>1298</v>
      </c>
      <c r="D2158" s="920" t="n">
        <f aca="false">F2158</f>
        <v>4.8</v>
      </c>
      <c r="F2158" s="922" t="n">
        <v>4.8</v>
      </c>
      <c r="G2158" s="922" t="n">
        <v>4.8</v>
      </c>
    </row>
    <row r="2159" customFormat="false" ht="15" hidden="false" customHeight="false" outlineLevel="0" collapsed="false">
      <c r="A2159" s="398" t="n">
        <v>38124</v>
      </c>
      <c r="B2159" s="399" t="s">
        <v>3465</v>
      </c>
      <c r="C2159" s="919" t="s">
        <v>1298</v>
      </c>
      <c r="D2159" s="920" t="n">
        <f aca="false">F2159</f>
        <v>23.5</v>
      </c>
      <c r="F2159" s="922" t="n">
        <v>23.5</v>
      </c>
      <c r="G2159" s="922" t="n">
        <v>23.5</v>
      </c>
    </row>
    <row r="2160" customFormat="false" ht="15" hidden="false" customHeight="false" outlineLevel="0" collapsed="false">
      <c r="A2160" s="398" t="n">
        <v>38380</v>
      </c>
      <c r="B2160" s="399" t="s">
        <v>3466</v>
      </c>
      <c r="C2160" s="919" t="s">
        <v>1298</v>
      </c>
      <c r="D2160" s="920" t="n">
        <f aca="false">F2160</f>
        <v>19.05</v>
      </c>
      <c r="F2160" s="922" t="n">
        <v>19.05</v>
      </c>
      <c r="G2160" s="922" t="n">
        <v>19.05</v>
      </c>
    </row>
    <row r="2161" customFormat="false" ht="15" hidden="false" customHeight="false" outlineLevel="0" collapsed="false">
      <c r="A2161" s="398" t="n">
        <v>20059</v>
      </c>
      <c r="B2161" s="399" t="s">
        <v>3467</v>
      </c>
      <c r="C2161" s="919" t="s">
        <v>1298</v>
      </c>
      <c r="D2161" s="920" t="n">
        <f aca="false">F2161</f>
        <v>14.09</v>
      </c>
      <c r="F2161" s="922" t="n">
        <v>14.09</v>
      </c>
      <c r="G2161" s="922" t="n">
        <v>14.09</v>
      </c>
    </row>
    <row r="2162" customFormat="false" ht="30" hidden="false" customHeight="false" outlineLevel="0" collapsed="false">
      <c r="A2162" s="398" t="n">
        <v>42429</v>
      </c>
      <c r="B2162" s="399" t="s">
        <v>3468</v>
      </c>
      <c r="C2162" s="919" t="s">
        <v>1298</v>
      </c>
      <c r="D2162" s="920" t="n">
        <f aca="false">F2162</f>
        <v>3422.44</v>
      </c>
      <c r="F2162" s="922" t="n">
        <v>3422.44</v>
      </c>
      <c r="G2162" s="922" t="n">
        <v>3422.44</v>
      </c>
    </row>
    <row r="2163" customFormat="false" ht="30" hidden="false" customHeight="false" outlineLevel="0" collapsed="false">
      <c r="A2163" s="398" t="n">
        <v>38538</v>
      </c>
      <c r="B2163" s="399" t="s">
        <v>3469</v>
      </c>
      <c r="C2163" s="919" t="s">
        <v>1324</v>
      </c>
      <c r="D2163" s="920" t="n">
        <f aca="false">F2163</f>
        <v>40</v>
      </c>
      <c r="F2163" s="922" t="n">
        <v>40</v>
      </c>
      <c r="G2163" s="922" t="n">
        <v>40</v>
      </c>
    </row>
    <row r="2164" customFormat="false" ht="30" hidden="false" customHeight="false" outlineLevel="0" collapsed="false">
      <c r="A2164" s="398" t="n">
        <v>38539</v>
      </c>
      <c r="B2164" s="399" t="s">
        <v>3470</v>
      </c>
      <c r="C2164" s="919" t="s">
        <v>1324</v>
      </c>
      <c r="D2164" s="920" t="n">
        <f aca="false">F2164</f>
        <v>54.39</v>
      </c>
      <c r="F2164" s="922" t="n">
        <v>54.39</v>
      </c>
      <c r="G2164" s="922" t="n">
        <v>54.39</v>
      </c>
    </row>
    <row r="2165" customFormat="false" ht="30" hidden="false" customHeight="false" outlineLevel="0" collapsed="false">
      <c r="A2165" s="398" t="n">
        <v>38540</v>
      </c>
      <c r="B2165" s="399" t="s">
        <v>3471</v>
      </c>
      <c r="C2165" s="919" t="s">
        <v>1324</v>
      </c>
      <c r="D2165" s="920" t="n">
        <f aca="false">F2165</f>
        <v>139.4</v>
      </c>
      <c r="F2165" s="920" t="n">
        <v>139.4</v>
      </c>
      <c r="G2165" s="920" t="n">
        <v>139.4</v>
      </c>
    </row>
    <row r="2166" customFormat="false" ht="15" hidden="false" customHeight="false" outlineLevel="0" collapsed="false">
      <c r="A2166" s="398" t="n">
        <v>38384</v>
      </c>
      <c r="B2166" s="399" t="s">
        <v>3472</v>
      </c>
      <c r="C2166" s="919" t="s">
        <v>1298</v>
      </c>
      <c r="D2166" s="920" t="n">
        <f aca="false">F2166</f>
        <v>16.26</v>
      </c>
      <c r="F2166" s="922" t="n">
        <v>16.26</v>
      </c>
      <c r="G2166" s="922" t="n">
        <v>16.26</v>
      </c>
    </row>
    <row r="2167" customFormat="false" ht="15" hidden="false" customHeight="false" outlineLevel="0" collapsed="false">
      <c r="A2167" s="398" t="n">
        <v>13</v>
      </c>
      <c r="B2167" s="399" t="s">
        <v>3473</v>
      </c>
      <c r="C2167" s="919" t="s">
        <v>1296</v>
      </c>
      <c r="D2167" s="920" t="n">
        <f aca="false">F2167</f>
        <v>13.64</v>
      </c>
      <c r="F2167" s="922" t="n">
        <v>13.64</v>
      </c>
      <c r="G2167" s="922" t="n">
        <v>13.64</v>
      </c>
    </row>
    <row r="2168" customFormat="false" ht="15" hidden="false" customHeight="false" outlineLevel="0" collapsed="false">
      <c r="A2168" s="398" t="n">
        <v>2762</v>
      </c>
      <c r="B2168" s="399" t="s">
        <v>3474</v>
      </c>
      <c r="C2168" s="919" t="s">
        <v>1324</v>
      </c>
      <c r="D2168" s="920" t="n">
        <f aca="false">F2168</f>
        <v>6</v>
      </c>
      <c r="F2168" s="922" t="n">
        <v>6</v>
      </c>
      <c r="G2168" s="922" t="n">
        <v>6</v>
      </c>
    </row>
    <row r="2169" customFormat="false" ht="15" hidden="false" customHeight="false" outlineLevel="0" collapsed="false">
      <c r="A2169" s="398" t="n">
        <v>21142</v>
      </c>
      <c r="B2169" s="399" t="s">
        <v>3475</v>
      </c>
      <c r="C2169" s="919" t="s">
        <v>1298</v>
      </c>
      <c r="D2169" s="920" t="n">
        <f aca="false">F2169</f>
        <v>19.56</v>
      </c>
      <c r="F2169" s="922" t="n">
        <v>19.56</v>
      </c>
      <c r="G2169" s="922" t="n">
        <v>19.56</v>
      </c>
    </row>
    <row r="2170" customFormat="false" ht="15" hidden="false" customHeight="false" outlineLevel="0" collapsed="false">
      <c r="A2170" s="398" t="n">
        <v>12865</v>
      </c>
      <c r="B2170" s="399" t="s">
        <v>3476</v>
      </c>
      <c r="C2170" s="919" t="s">
        <v>1309</v>
      </c>
      <c r="D2170" s="920" t="n">
        <f aca="false">F2170</f>
        <v>15.6</v>
      </c>
      <c r="F2170" s="922" t="n">
        <v>15.6</v>
      </c>
      <c r="G2170" s="922" t="n">
        <v>15.6</v>
      </c>
    </row>
    <row r="2171" customFormat="false" ht="15" hidden="false" customHeight="false" outlineLevel="0" collapsed="false">
      <c r="A2171" s="398" t="n">
        <v>41074</v>
      </c>
      <c r="B2171" s="399" t="s">
        <v>3477</v>
      </c>
      <c r="C2171" s="919" t="s">
        <v>1505</v>
      </c>
      <c r="D2171" s="920" t="n">
        <f aca="false">F2171</f>
        <v>2767.17</v>
      </c>
      <c r="F2171" s="922" t="n">
        <v>2767.17</v>
      </c>
      <c r="G2171" s="922" t="n">
        <v>2767.17</v>
      </c>
    </row>
    <row r="2172" customFormat="false" ht="15" hidden="false" customHeight="false" outlineLevel="0" collapsed="false">
      <c r="A2172" s="398" t="n">
        <v>4223</v>
      </c>
      <c r="B2172" s="399" t="s">
        <v>3478</v>
      </c>
      <c r="C2172" s="919" t="s">
        <v>1376</v>
      </c>
      <c r="D2172" s="920" t="n">
        <f aca="false">F2172</f>
        <v>2.59</v>
      </c>
      <c r="F2172" s="922" t="n">
        <v>2.59</v>
      </c>
      <c r="G2172" s="922" t="n">
        <v>2.59</v>
      </c>
    </row>
    <row r="2173" customFormat="false" ht="15" hidden="false" customHeight="false" outlineLevel="0" collapsed="false">
      <c r="A2173" s="398" t="n">
        <v>37372</v>
      </c>
      <c r="B2173" s="399" t="s">
        <v>3479</v>
      </c>
      <c r="C2173" s="919" t="s">
        <v>1309</v>
      </c>
      <c r="D2173" s="920" t="n">
        <f aca="false">F2173</f>
        <v>0.35</v>
      </c>
      <c r="F2173" s="922" t="n">
        <v>0.35</v>
      </c>
      <c r="G2173" s="922" t="n">
        <v>0.35</v>
      </c>
    </row>
    <row r="2174" customFormat="false" ht="15" hidden="false" customHeight="false" outlineLevel="0" collapsed="false">
      <c r="A2174" s="398" t="n">
        <v>40863</v>
      </c>
      <c r="B2174" s="399" t="s">
        <v>3480</v>
      </c>
      <c r="C2174" s="919" t="s">
        <v>1505</v>
      </c>
      <c r="D2174" s="920" t="n">
        <f aca="false">F2174</f>
        <v>65.94</v>
      </c>
      <c r="F2174" s="922" t="n">
        <v>65.94</v>
      </c>
      <c r="G2174" s="922" t="n">
        <v>65.94</v>
      </c>
    </row>
    <row r="2175" customFormat="false" ht="15" hidden="false" customHeight="false" outlineLevel="0" collapsed="false">
      <c r="A2175" s="398" t="n">
        <v>38475</v>
      </c>
      <c r="B2175" s="399" t="s">
        <v>3481</v>
      </c>
      <c r="C2175" s="919" t="s">
        <v>1298</v>
      </c>
      <c r="D2175" s="920" t="n">
        <f aca="false">F2175</f>
        <v>27.89</v>
      </c>
      <c r="F2175" s="922" t="n">
        <v>27.89</v>
      </c>
      <c r="G2175" s="922" t="n">
        <v>27.89</v>
      </c>
    </row>
    <row r="2176" customFormat="false" ht="15" hidden="false" customHeight="false" outlineLevel="0" collapsed="false">
      <c r="A2176" s="398" t="n">
        <v>38474</v>
      </c>
      <c r="B2176" s="399" t="s">
        <v>3482</v>
      </c>
      <c r="C2176" s="919" t="s">
        <v>1298</v>
      </c>
      <c r="D2176" s="920" t="n">
        <f aca="false">F2176</f>
        <v>34.48</v>
      </c>
      <c r="F2176" s="922" t="n">
        <v>34.48</v>
      </c>
      <c r="G2176" s="922" t="n">
        <v>34.48</v>
      </c>
    </row>
    <row r="2177" customFormat="false" ht="15" hidden="false" customHeight="false" outlineLevel="0" collapsed="false">
      <c r="A2177" s="398" t="n">
        <v>10886</v>
      </c>
      <c r="B2177" s="399" t="s">
        <v>3483</v>
      </c>
      <c r="C2177" s="919" t="s">
        <v>1298</v>
      </c>
      <c r="D2177" s="920" t="n">
        <f aca="false">F2177</f>
        <v>123</v>
      </c>
      <c r="F2177" s="922" t="n">
        <v>123</v>
      </c>
      <c r="G2177" s="922" t="n">
        <v>123</v>
      </c>
    </row>
    <row r="2178" customFormat="false" ht="15" hidden="false" customHeight="false" outlineLevel="0" collapsed="false">
      <c r="A2178" s="398" t="n">
        <v>10888</v>
      </c>
      <c r="B2178" s="399" t="s">
        <v>3484</v>
      </c>
      <c r="C2178" s="919" t="s">
        <v>1298</v>
      </c>
      <c r="D2178" s="920" t="n">
        <f aca="false">F2178</f>
        <v>389.29</v>
      </c>
      <c r="F2178" s="922" t="n">
        <v>389.29</v>
      </c>
      <c r="G2178" s="922" t="n">
        <v>389.29</v>
      </c>
    </row>
    <row r="2179" customFormat="false" ht="15" hidden="false" customHeight="false" outlineLevel="0" collapsed="false">
      <c r="A2179" s="398" t="n">
        <v>10889</v>
      </c>
      <c r="B2179" s="399" t="s">
        <v>3485</v>
      </c>
      <c r="C2179" s="919" t="s">
        <v>1298</v>
      </c>
      <c r="D2179" s="920" t="n">
        <f aca="false">F2179</f>
        <v>421.74</v>
      </c>
      <c r="F2179" s="922" t="n">
        <v>421.74</v>
      </c>
      <c r="G2179" s="922" t="n">
        <v>421.74</v>
      </c>
    </row>
    <row r="2180" customFormat="false" ht="15" hidden="false" customHeight="false" outlineLevel="0" collapsed="false">
      <c r="A2180" s="398" t="n">
        <v>10890</v>
      </c>
      <c r="B2180" s="399" t="s">
        <v>3486</v>
      </c>
      <c r="C2180" s="919" t="s">
        <v>1298</v>
      </c>
      <c r="D2180" s="920" t="n">
        <f aca="false">F2180</f>
        <v>194.64</v>
      </c>
      <c r="F2180" s="922" t="n">
        <v>194.64</v>
      </c>
      <c r="G2180" s="922" t="n">
        <v>194.64</v>
      </c>
    </row>
    <row r="2181" customFormat="false" ht="15" hidden="false" customHeight="false" outlineLevel="0" collapsed="false">
      <c r="A2181" s="398" t="n">
        <v>10891</v>
      </c>
      <c r="B2181" s="399" t="s">
        <v>3487</v>
      </c>
      <c r="C2181" s="919" t="s">
        <v>1298</v>
      </c>
      <c r="D2181" s="920" t="n">
        <f aca="false">F2181</f>
        <v>118.95</v>
      </c>
      <c r="F2181" s="922" t="n">
        <v>118.95</v>
      </c>
      <c r="G2181" s="922" t="n">
        <v>118.95</v>
      </c>
    </row>
    <row r="2182" customFormat="false" ht="15" hidden="false" customHeight="false" outlineLevel="0" collapsed="false">
      <c r="A2182" s="398" t="n">
        <v>10892</v>
      </c>
      <c r="B2182" s="399" t="s">
        <v>3488</v>
      </c>
      <c r="C2182" s="919" t="s">
        <v>1298</v>
      </c>
      <c r="D2182" s="920" t="n">
        <f aca="false">F2182</f>
        <v>140.58</v>
      </c>
      <c r="F2182" s="922" t="n">
        <v>140.58</v>
      </c>
      <c r="G2182" s="922" t="n">
        <v>140.58</v>
      </c>
    </row>
    <row r="2183" customFormat="false" ht="15" hidden="false" customHeight="false" outlineLevel="0" collapsed="false">
      <c r="A2183" s="398" t="n">
        <v>20977</v>
      </c>
      <c r="B2183" s="399" t="s">
        <v>3489</v>
      </c>
      <c r="C2183" s="919" t="s">
        <v>1298</v>
      </c>
      <c r="D2183" s="920" t="n">
        <f aca="false">F2183</f>
        <v>167.61</v>
      </c>
      <c r="F2183" s="922" t="n">
        <v>167.61</v>
      </c>
      <c r="G2183" s="922" t="n">
        <v>167.61</v>
      </c>
    </row>
    <row r="2184" customFormat="false" ht="15" hidden="false" customHeight="false" outlineLevel="0" collapsed="false">
      <c r="A2184" s="398" t="n">
        <v>3073</v>
      </c>
      <c r="B2184" s="399" t="s">
        <v>3490</v>
      </c>
      <c r="C2184" s="919" t="s">
        <v>1298</v>
      </c>
      <c r="D2184" s="920" t="n">
        <f aca="false">F2184</f>
        <v>152.11</v>
      </c>
      <c r="F2184" s="922" t="n">
        <v>152.11</v>
      </c>
      <c r="G2184" s="922" t="n">
        <v>152.11</v>
      </c>
    </row>
    <row r="2185" customFormat="false" ht="15" hidden="false" customHeight="false" outlineLevel="0" collapsed="false">
      <c r="A2185" s="398" t="n">
        <v>3068</v>
      </c>
      <c r="B2185" s="399" t="s">
        <v>3491</v>
      </c>
      <c r="C2185" s="919" t="s">
        <v>1298</v>
      </c>
      <c r="D2185" s="920" t="n">
        <f aca="false">F2185</f>
        <v>30.41</v>
      </c>
      <c r="F2185" s="922" t="n">
        <v>30.41</v>
      </c>
      <c r="G2185" s="922" t="n">
        <v>30.41</v>
      </c>
    </row>
    <row r="2186" customFormat="false" ht="15" hidden="false" customHeight="false" outlineLevel="0" collapsed="false">
      <c r="A2186" s="398" t="n">
        <v>3074</v>
      </c>
      <c r="B2186" s="399" t="s">
        <v>3492</v>
      </c>
      <c r="C2186" s="919" t="s">
        <v>1298</v>
      </c>
      <c r="D2186" s="920" t="n">
        <f aca="false">F2186</f>
        <v>96.03</v>
      </c>
      <c r="F2186" s="922" t="n">
        <v>96.03</v>
      </c>
      <c r="G2186" s="922" t="n">
        <v>96.03</v>
      </c>
    </row>
    <row r="2187" customFormat="false" ht="15" hidden="false" customHeight="false" outlineLevel="0" collapsed="false">
      <c r="A2187" s="398" t="n">
        <v>3076</v>
      </c>
      <c r="B2187" s="399" t="s">
        <v>3493</v>
      </c>
      <c r="C2187" s="919" t="s">
        <v>1298</v>
      </c>
      <c r="D2187" s="920" t="n">
        <f aca="false">F2187</f>
        <v>125.05</v>
      </c>
      <c r="F2187" s="922" t="n">
        <v>125.05</v>
      </c>
      <c r="G2187" s="922" t="n">
        <v>125.05</v>
      </c>
    </row>
    <row r="2188" customFormat="false" ht="15" hidden="false" customHeight="false" outlineLevel="0" collapsed="false">
      <c r="A2188" s="398" t="n">
        <v>3072</v>
      </c>
      <c r="B2188" s="399" t="s">
        <v>3494</v>
      </c>
      <c r="C2188" s="919" t="s">
        <v>1298</v>
      </c>
      <c r="D2188" s="920" t="n">
        <f aca="false">F2188</f>
        <v>31.5</v>
      </c>
      <c r="F2188" s="922" t="n">
        <v>31.5</v>
      </c>
      <c r="G2188" s="922" t="n">
        <v>31.5</v>
      </c>
    </row>
    <row r="2189" customFormat="false" ht="15" hidden="false" customHeight="false" outlineLevel="0" collapsed="false">
      <c r="A2189" s="398" t="n">
        <v>3075</v>
      </c>
      <c r="B2189" s="399" t="s">
        <v>3495</v>
      </c>
      <c r="C2189" s="919" t="s">
        <v>1298</v>
      </c>
      <c r="D2189" s="920" t="n">
        <f aca="false">F2189</f>
        <v>79.02</v>
      </c>
      <c r="F2189" s="922" t="n">
        <v>79.02</v>
      </c>
      <c r="G2189" s="922" t="n">
        <v>79.02</v>
      </c>
    </row>
    <row r="2190" customFormat="false" ht="15" hidden="false" customHeight="false" outlineLevel="0" collapsed="false">
      <c r="A2190" s="398" t="n">
        <v>10780</v>
      </c>
      <c r="B2190" s="399" t="s">
        <v>3496</v>
      </c>
      <c r="C2190" s="919" t="s">
        <v>1298</v>
      </c>
      <c r="D2190" s="920" t="n">
        <f aca="false">F2190</f>
        <v>6.68</v>
      </c>
      <c r="F2190" s="922" t="n">
        <v>6.68</v>
      </c>
      <c r="G2190" s="922" t="n">
        <v>6.68</v>
      </c>
    </row>
    <row r="2191" customFormat="false" ht="15" hidden="false" customHeight="false" outlineLevel="0" collapsed="false">
      <c r="A2191" s="398" t="n">
        <v>10781</v>
      </c>
      <c r="B2191" s="399" t="s">
        <v>3497</v>
      </c>
      <c r="C2191" s="919" t="s">
        <v>1298</v>
      </c>
      <c r="D2191" s="920" t="n">
        <f aca="false">F2191</f>
        <v>10.71</v>
      </c>
      <c r="F2191" s="922" t="n">
        <v>10.71</v>
      </c>
      <c r="G2191" s="922" t="n">
        <v>10.71</v>
      </c>
    </row>
    <row r="2192" customFormat="false" ht="15" hidden="false" customHeight="false" outlineLevel="0" collapsed="false">
      <c r="A2192" s="398" t="n">
        <v>20106</v>
      </c>
      <c r="B2192" s="399" t="s">
        <v>3498</v>
      </c>
      <c r="C2192" s="919" t="s">
        <v>1298</v>
      </c>
      <c r="D2192" s="920" t="n">
        <f aca="false">F2192</f>
        <v>3.53</v>
      </c>
      <c r="F2192" s="922" t="n">
        <v>3.53</v>
      </c>
      <c r="G2192" s="922" t="n">
        <v>3.53</v>
      </c>
    </row>
    <row r="2193" customFormat="false" ht="15" hidden="false" customHeight="false" outlineLevel="0" collapsed="false">
      <c r="A2193" s="398" t="n">
        <v>20107</v>
      </c>
      <c r="B2193" s="399" t="s">
        <v>3499</v>
      </c>
      <c r="C2193" s="919" t="s">
        <v>1298</v>
      </c>
      <c r="D2193" s="920" t="n">
        <f aca="false">F2193</f>
        <v>4.04</v>
      </c>
      <c r="F2193" s="922" t="n">
        <v>4.04</v>
      </c>
      <c r="G2193" s="922" t="n">
        <v>4.04</v>
      </c>
    </row>
    <row r="2194" customFormat="false" ht="15" hidden="false" customHeight="false" outlineLevel="0" collapsed="false">
      <c r="A2194" s="398" t="n">
        <v>20108</v>
      </c>
      <c r="B2194" s="399" t="s">
        <v>3500</v>
      </c>
      <c r="C2194" s="919" t="s">
        <v>1298</v>
      </c>
      <c r="D2194" s="920" t="n">
        <f aca="false">F2194</f>
        <v>5.34</v>
      </c>
      <c r="F2194" s="922" t="n">
        <v>5.34</v>
      </c>
      <c r="G2194" s="922" t="n">
        <v>5.34</v>
      </c>
    </row>
    <row r="2195" customFormat="false" ht="15" hidden="false" customHeight="false" outlineLevel="0" collapsed="false">
      <c r="A2195" s="398" t="n">
        <v>20109</v>
      </c>
      <c r="B2195" s="399" t="s">
        <v>3501</v>
      </c>
      <c r="C2195" s="919" t="s">
        <v>1298</v>
      </c>
      <c r="D2195" s="920" t="n">
        <f aca="false">F2195</f>
        <v>6.68</v>
      </c>
      <c r="F2195" s="922" t="n">
        <v>6.68</v>
      </c>
      <c r="G2195" s="922" t="n">
        <v>6.68</v>
      </c>
    </row>
    <row r="2196" customFormat="false" ht="15" hidden="false" customHeight="false" outlineLevel="0" collapsed="false">
      <c r="A2196" s="398" t="n">
        <v>34795</v>
      </c>
      <c r="B2196" s="399" t="s">
        <v>3502</v>
      </c>
      <c r="C2196" s="919" t="s">
        <v>1307</v>
      </c>
      <c r="D2196" s="920" t="n">
        <f aca="false">F2196</f>
        <v>242.69</v>
      </c>
      <c r="F2196" s="922" t="n">
        <v>242.69</v>
      </c>
      <c r="G2196" s="922" t="n">
        <v>242.69</v>
      </c>
    </row>
    <row r="2197" customFormat="false" ht="15" hidden="false" customHeight="false" outlineLevel="0" collapsed="false">
      <c r="A2197" s="398" t="n">
        <v>34796</v>
      </c>
      <c r="B2197" s="399" t="s">
        <v>3503</v>
      </c>
      <c r="C2197" s="919" t="s">
        <v>1324</v>
      </c>
      <c r="D2197" s="920" t="n">
        <f aca="false">F2197</f>
        <v>10.65</v>
      </c>
      <c r="F2197" s="922" t="n">
        <v>10.65</v>
      </c>
      <c r="G2197" s="922" t="n">
        <v>10.65</v>
      </c>
    </row>
    <row r="2198" customFormat="false" ht="30" hidden="false" customHeight="false" outlineLevel="0" collapsed="false">
      <c r="A2198" s="398" t="n">
        <v>11474</v>
      </c>
      <c r="B2198" s="399" t="s">
        <v>3504</v>
      </c>
      <c r="C2198" s="919" t="s">
        <v>1298</v>
      </c>
      <c r="D2198" s="920" t="n">
        <f aca="false">F2198</f>
        <v>33.25</v>
      </c>
      <c r="F2198" s="922" t="n">
        <v>33.25</v>
      </c>
      <c r="G2198" s="922" t="n">
        <v>33.25</v>
      </c>
    </row>
    <row r="2199" customFormat="false" ht="15" hidden="false" customHeight="false" outlineLevel="0" collapsed="false">
      <c r="A2199" s="398" t="n">
        <v>11470</v>
      </c>
      <c r="B2199" s="399" t="s">
        <v>3505</v>
      </c>
      <c r="C2199" s="919" t="s">
        <v>1298</v>
      </c>
      <c r="D2199" s="920" t="n">
        <f aca="false">F2199</f>
        <v>21.78</v>
      </c>
      <c r="F2199" s="922" t="n">
        <v>21.78</v>
      </c>
      <c r="G2199" s="922" t="n">
        <v>21.78</v>
      </c>
    </row>
    <row r="2200" customFormat="false" ht="30" hidden="false" customHeight="false" outlineLevel="0" collapsed="false">
      <c r="A2200" s="398" t="n">
        <v>11480</v>
      </c>
      <c r="B2200" s="399" t="s">
        <v>3506</v>
      </c>
      <c r="C2200" s="919" t="s">
        <v>2809</v>
      </c>
      <c r="D2200" s="920" t="n">
        <f aca="false">F2200</f>
        <v>54.39</v>
      </c>
      <c r="F2200" s="922" t="n">
        <v>54.39</v>
      </c>
      <c r="G2200" s="922" t="n">
        <v>54.39</v>
      </c>
    </row>
    <row r="2201" customFormat="false" ht="30" hidden="false" customHeight="false" outlineLevel="0" collapsed="false">
      <c r="A2201" s="398" t="n">
        <v>38154</v>
      </c>
      <c r="B2201" s="399" t="s">
        <v>3507</v>
      </c>
      <c r="C2201" s="919" t="s">
        <v>2809</v>
      </c>
      <c r="D2201" s="920" t="n">
        <f aca="false">F2201</f>
        <v>34.05</v>
      </c>
      <c r="F2201" s="922" t="n">
        <v>34.05</v>
      </c>
      <c r="G2201" s="922" t="n">
        <v>34.05</v>
      </c>
    </row>
    <row r="2202" customFormat="false" ht="30" hidden="false" customHeight="false" outlineLevel="0" collapsed="false">
      <c r="A2202" s="398" t="n">
        <v>11482</v>
      </c>
      <c r="B2202" s="399" t="s">
        <v>3508</v>
      </c>
      <c r="C2202" s="919" t="s">
        <v>2809</v>
      </c>
      <c r="D2202" s="920" t="n">
        <f aca="false">F2202</f>
        <v>49.4</v>
      </c>
      <c r="F2202" s="922" t="n">
        <v>49.4</v>
      </c>
      <c r="G2202" s="922" t="n">
        <v>49.4</v>
      </c>
    </row>
    <row r="2203" customFormat="false" ht="15" hidden="false" customHeight="false" outlineLevel="0" collapsed="false">
      <c r="A2203" s="398" t="n">
        <v>3084</v>
      </c>
      <c r="B2203" s="399" t="s">
        <v>3509</v>
      </c>
      <c r="C2203" s="919" t="s">
        <v>2809</v>
      </c>
      <c r="D2203" s="920" t="n">
        <f aca="false">F2203</f>
        <v>63.51</v>
      </c>
      <c r="F2203" s="922" t="n">
        <v>63.51</v>
      </c>
      <c r="G2203" s="922" t="n">
        <v>63.51</v>
      </c>
    </row>
    <row r="2204" customFormat="false" ht="15" hidden="false" customHeight="false" outlineLevel="0" collapsed="false">
      <c r="A2204" s="398" t="n">
        <v>3103</v>
      </c>
      <c r="B2204" s="399" t="s">
        <v>3510</v>
      </c>
      <c r="C2204" s="919" t="s">
        <v>1298</v>
      </c>
      <c r="D2204" s="920" t="n">
        <f aca="false">F2204</f>
        <v>56.77</v>
      </c>
      <c r="F2204" s="922" t="n">
        <v>56.77</v>
      </c>
      <c r="G2204" s="922" t="n">
        <v>56.77</v>
      </c>
    </row>
    <row r="2205" customFormat="false" ht="30" hidden="false" customHeight="false" outlineLevel="0" collapsed="false">
      <c r="A2205" s="398" t="n">
        <v>11481</v>
      </c>
      <c r="B2205" s="399" t="s">
        <v>3511</v>
      </c>
      <c r="C2205" s="919" t="s">
        <v>1298</v>
      </c>
      <c r="D2205" s="920" t="n">
        <f aca="false">F2205</f>
        <v>17.13</v>
      </c>
      <c r="F2205" s="922" t="n">
        <v>17.13</v>
      </c>
      <c r="G2205" s="922" t="n">
        <v>17.13</v>
      </c>
    </row>
    <row r="2206" customFormat="false" ht="30" hidden="false" customHeight="false" outlineLevel="0" collapsed="false">
      <c r="A2206" s="398" t="n">
        <v>3097</v>
      </c>
      <c r="B2206" s="399" t="s">
        <v>3512</v>
      </c>
      <c r="C2206" s="919" t="s">
        <v>2809</v>
      </c>
      <c r="D2206" s="920" t="n">
        <f aca="false">F2206</f>
        <v>35.18</v>
      </c>
      <c r="F2206" s="922" t="n">
        <v>35.18</v>
      </c>
      <c r="G2206" s="922" t="n">
        <v>35.18</v>
      </c>
    </row>
    <row r="2207" customFormat="false" ht="30" hidden="false" customHeight="false" outlineLevel="0" collapsed="false">
      <c r="A2207" s="398" t="n">
        <v>38153</v>
      </c>
      <c r="B2207" s="399" t="s">
        <v>3513</v>
      </c>
      <c r="C2207" s="919" t="s">
        <v>2809</v>
      </c>
      <c r="D2207" s="920" t="n">
        <f aca="false">F2207</f>
        <v>32.27</v>
      </c>
      <c r="F2207" s="922" t="n">
        <v>32.27</v>
      </c>
      <c r="G2207" s="922" t="n">
        <v>32.27</v>
      </c>
    </row>
    <row r="2208" customFormat="false" ht="30" hidden="false" customHeight="false" outlineLevel="0" collapsed="false">
      <c r="A2208" s="398" t="n">
        <v>3099</v>
      </c>
      <c r="B2208" s="399" t="s">
        <v>3514</v>
      </c>
      <c r="C2208" s="919" t="s">
        <v>2809</v>
      </c>
      <c r="D2208" s="920" t="n">
        <f aca="false">F2208</f>
        <v>56.28</v>
      </c>
      <c r="F2208" s="922" t="n">
        <v>56.28</v>
      </c>
      <c r="G2208" s="922" t="n">
        <v>56.28</v>
      </c>
    </row>
    <row r="2209" customFormat="false" ht="30" hidden="false" customHeight="false" outlineLevel="0" collapsed="false">
      <c r="A2209" s="398" t="n">
        <v>3080</v>
      </c>
      <c r="B2209" s="399" t="s">
        <v>3515</v>
      </c>
      <c r="C2209" s="919" t="s">
        <v>2809</v>
      </c>
      <c r="D2209" s="920" t="n">
        <f aca="false">F2209</f>
        <v>47.02</v>
      </c>
      <c r="F2209" s="922" t="n">
        <v>47.02</v>
      </c>
      <c r="G2209" s="922" t="n">
        <v>47.02</v>
      </c>
    </row>
    <row r="2210" customFormat="false" ht="30" hidden="false" customHeight="false" outlineLevel="0" collapsed="false">
      <c r="A2210" s="398" t="n">
        <v>3081</v>
      </c>
      <c r="B2210" s="399" t="s">
        <v>3516</v>
      </c>
      <c r="C2210" s="919" t="s">
        <v>2809</v>
      </c>
      <c r="D2210" s="920" t="n">
        <f aca="false">F2210</f>
        <v>71.16</v>
      </c>
      <c r="F2210" s="922" t="n">
        <v>71.16</v>
      </c>
      <c r="G2210" s="922" t="n">
        <v>71.16</v>
      </c>
    </row>
    <row r="2211" customFormat="false" ht="30" hidden="false" customHeight="false" outlineLevel="0" collapsed="false">
      <c r="A2211" s="398" t="n">
        <v>38151</v>
      </c>
      <c r="B2211" s="399" t="s">
        <v>3517</v>
      </c>
      <c r="C2211" s="919" t="s">
        <v>2809</v>
      </c>
      <c r="D2211" s="920" t="n">
        <f aca="false">F2211</f>
        <v>44.55</v>
      </c>
      <c r="F2211" s="922" t="n">
        <v>44.55</v>
      </c>
      <c r="G2211" s="922" t="n">
        <v>44.55</v>
      </c>
    </row>
    <row r="2212" customFormat="false" ht="30" hidden="false" customHeight="false" outlineLevel="0" collapsed="false">
      <c r="A2212" s="398" t="n">
        <v>11479</v>
      </c>
      <c r="B2212" s="399" t="s">
        <v>3518</v>
      </c>
      <c r="C2212" s="919" t="s">
        <v>1298</v>
      </c>
      <c r="D2212" s="920" t="n">
        <f aca="false">F2212</f>
        <v>25.9</v>
      </c>
      <c r="F2212" s="922" t="n">
        <v>25.9</v>
      </c>
      <c r="G2212" s="922" t="n">
        <v>25.9</v>
      </c>
    </row>
    <row r="2213" customFormat="false" ht="30" hidden="false" customHeight="false" outlineLevel="0" collapsed="false">
      <c r="A2213" s="398" t="n">
        <v>38152</v>
      </c>
      <c r="B2213" s="399" t="s">
        <v>3519</v>
      </c>
      <c r="C2213" s="919" t="s">
        <v>2809</v>
      </c>
      <c r="D2213" s="920" t="n">
        <f aca="false">F2213</f>
        <v>64.48</v>
      </c>
      <c r="F2213" s="922" t="n">
        <v>64.48</v>
      </c>
      <c r="G2213" s="922" t="n">
        <v>64.48</v>
      </c>
    </row>
    <row r="2214" customFormat="false" ht="30" hidden="false" customHeight="false" outlineLevel="0" collapsed="false">
      <c r="A2214" s="398" t="n">
        <v>11478</v>
      </c>
      <c r="B2214" s="399" t="s">
        <v>3520</v>
      </c>
      <c r="C2214" s="919" t="s">
        <v>1298</v>
      </c>
      <c r="D2214" s="920" t="n">
        <f aca="false">F2214</f>
        <v>45.44</v>
      </c>
      <c r="F2214" s="922" t="n">
        <v>45.44</v>
      </c>
      <c r="G2214" s="922" t="n">
        <v>45.44</v>
      </c>
    </row>
    <row r="2215" customFormat="false" ht="30" hidden="false" customHeight="false" outlineLevel="0" collapsed="false">
      <c r="A2215" s="398" t="n">
        <v>3090</v>
      </c>
      <c r="B2215" s="399" t="s">
        <v>3521</v>
      </c>
      <c r="C2215" s="919" t="s">
        <v>2809</v>
      </c>
      <c r="D2215" s="920" t="n">
        <f aca="false">F2215</f>
        <v>38.02</v>
      </c>
      <c r="F2215" s="922" t="n">
        <v>38.02</v>
      </c>
      <c r="G2215" s="922" t="n">
        <v>38.02</v>
      </c>
    </row>
    <row r="2216" customFormat="false" ht="30" hidden="false" customHeight="false" outlineLevel="0" collapsed="false">
      <c r="A2216" s="398" t="n">
        <v>3093</v>
      </c>
      <c r="B2216" s="399" t="s">
        <v>3522</v>
      </c>
      <c r="C2216" s="919" t="s">
        <v>2809</v>
      </c>
      <c r="D2216" s="920" t="n">
        <f aca="false">F2216</f>
        <v>63.18</v>
      </c>
      <c r="F2216" s="922" t="n">
        <v>63.18</v>
      </c>
      <c r="G2216" s="922" t="n">
        <v>63.18</v>
      </c>
    </row>
    <row r="2217" customFormat="false" ht="30" hidden="false" customHeight="false" outlineLevel="0" collapsed="false">
      <c r="A2217" s="398" t="n">
        <v>11476</v>
      </c>
      <c r="B2217" s="399" t="s">
        <v>3523</v>
      </c>
      <c r="C2217" s="919" t="s">
        <v>1298</v>
      </c>
      <c r="D2217" s="920" t="n">
        <f aca="false">F2217</f>
        <v>27.23</v>
      </c>
      <c r="F2217" s="922" t="n">
        <v>27.23</v>
      </c>
      <c r="G2217" s="922" t="n">
        <v>27.23</v>
      </c>
    </row>
    <row r="2218" customFormat="false" ht="15" hidden="false" customHeight="false" outlineLevel="0" collapsed="false">
      <c r="A2218" s="398" t="n">
        <v>3082</v>
      </c>
      <c r="B2218" s="399" t="s">
        <v>3524</v>
      </c>
      <c r="C2218" s="919" t="s">
        <v>2809</v>
      </c>
      <c r="D2218" s="920" t="n">
        <f aca="false">F2218</f>
        <v>43.98</v>
      </c>
      <c r="F2218" s="922" t="n">
        <v>43.98</v>
      </c>
      <c r="G2218" s="922" t="n">
        <v>43.98</v>
      </c>
    </row>
    <row r="2219" customFormat="false" ht="30" hidden="false" customHeight="false" outlineLevel="0" collapsed="false">
      <c r="A2219" s="398" t="n">
        <v>11484</v>
      </c>
      <c r="B2219" s="399" t="s">
        <v>3525</v>
      </c>
      <c r="C2219" s="919" t="s">
        <v>1298</v>
      </c>
      <c r="D2219" s="920" t="n">
        <f aca="false">F2219</f>
        <v>31.37</v>
      </c>
      <c r="F2219" s="922" t="n">
        <v>31.37</v>
      </c>
      <c r="G2219" s="922" t="n">
        <v>31.37</v>
      </c>
    </row>
    <row r="2220" customFormat="false" ht="30" hidden="false" customHeight="false" outlineLevel="0" collapsed="false">
      <c r="A2220" s="398" t="n">
        <v>38155</v>
      </c>
      <c r="B2220" s="399" t="s">
        <v>3526</v>
      </c>
      <c r="C2220" s="919" t="s">
        <v>1298</v>
      </c>
      <c r="D2220" s="920" t="n">
        <f aca="false">F2220</f>
        <v>42.77</v>
      </c>
      <c r="F2220" s="922" t="n">
        <v>42.77</v>
      </c>
      <c r="G2220" s="922" t="n">
        <v>42.77</v>
      </c>
    </row>
    <row r="2221" customFormat="false" ht="30" hidden="false" customHeight="false" outlineLevel="0" collapsed="false">
      <c r="A2221" s="398" t="n">
        <v>11468</v>
      </c>
      <c r="B2221" s="399" t="s">
        <v>3527</v>
      </c>
      <c r="C2221" s="919" t="s">
        <v>1298</v>
      </c>
      <c r="D2221" s="920" t="n">
        <f aca="false">F2221</f>
        <v>9.6</v>
      </c>
      <c r="F2221" s="922" t="n">
        <v>9.6</v>
      </c>
      <c r="G2221" s="922" t="n">
        <v>9.6</v>
      </c>
    </row>
    <row r="2222" customFormat="false" ht="30" hidden="false" customHeight="false" outlineLevel="0" collapsed="false">
      <c r="A2222" s="398" t="n">
        <v>11469</v>
      </c>
      <c r="B2222" s="399" t="s">
        <v>3528</v>
      </c>
      <c r="C2222" s="919" t="s">
        <v>1298</v>
      </c>
      <c r="D2222" s="920" t="n">
        <f aca="false">F2222</f>
        <v>11.46</v>
      </c>
      <c r="F2222" s="922" t="n">
        <v>11.46</v>
      </c>
      <c r="G2222" s="922" t="n">
        <v>11.46</v>
      </c>
    </row>
    <row r="2223" customFormat="false" ht="30" hidden="false" customHeight="false" outlineLevel="0" collapsed="false">
      <c r="A2223" s="398" t="n">
        <v>11477</v>
      </c>
      <c r="B2223" s="399" t="s">
        <v>3529</v>
      </c>
      <c r="C2223" s="919" t="s">
        <v>2809</v>
      </c>
      <c r="D2223" s="920" t="n">
        <f aca="false">F2223</f>
        <v>52.1</v>
      </c>
      <c r="F2223" s="922" t="n">
        <v>52.1</v>
      </c>
      <c r="G2223" s="922" t="n">
        <v>52.1</v>
      </c>
    </row>
    <row r="2224" customFormat="false" ht="30" hidden="false" customHeight="false" outlineLevel="0" collapsed="false">
      <c r="A2224" s="398" t="n">
        <v>40311</v>
      </c>
      <c r="B2224" s="399" t="s">
        <v>3530</v>
      </c>
      <c r="C2224" s="919" t="s">
        <v>2809</v>
      </c>
      <c r="D2224" s="920" t="n">
        <f aca="false">F2224</f>
        <v>50.32</v>
      </c>
      <c r="F2224" s="922" t="n">
        <v>50.32</v>
      </c>
      <c r="G2224" s="922" t="n">
        <v>50.32</v>
      </c>
    </row>
    <row r="2225" customFormat="false" ht="30" hidden="false" customHeight="false" outlineLevel="0" collapsed="false">
      <c r="A2225" s="398" t="n">
        <v>38165</v>
      </c>
      <c r="B2225" s="399" t="s">
        <v>3531</v>
      </c>
      <c r="C2225" s="919" t="s">
        <v>2809</v>
      </c>
      <c r="D2225" s="920" t="n">
        <f aca="false">F2225</f>
        <v>56.04</v>
      </c>
      <c r="F2225" s="922" t="n">
        <v>56.04</v>
      </c>
      <c r="G2225" s="922" t="n">
        <v>56.04</v>
      </c>
    </row>
    <row r="2226" customFormat="false" ht="30" hidden="false" customHeight="false" outlineLevel="0" collapsed="false">
      <c r="A2226" s="398" t="n">
        <v>3096</v>
      </c>
      <c r="B2226" s="399" t="s">
        <v>3532</v>
      </c>
      <c r="C2226" s="919" t="s">
        <v>2809</v>
      </c>
      <c r="D2226" s="920" t="n">
        <f aca="false">F2226</f>
        <v>28.92</v>
      </c>
      <c r="F2226" s="922" t="n">
        <v>28.92</v>
      </c>
      <c r="G2226" s="922" t="n">
        <v>28.92</v>
      </c>
    </row>
    <row r="2227" customFormat="false" ht="15" hidden="false" customHeight="false" outlineLevel="0" collapsed="false">
      <c r="A2227" s="398" t="n">
        <v>11456</v>
      </c>
      <c r="B2227" s="399" t="s">
        <v>3533</v>
      </c>
      <c r="C2227" s="919" t="s">
        <v>1298</v>
      </c>
      <c r="D2227" s="920" t="n">
        <f aca="false">F2227</f>
        <v>12.41</v>
      </c>
      <c r="F2227" s="922" t="n">
        <v>12.41</v>
      </c>
      <c r="G2227" s="922" t="n">
        <v>12.41</v>
      </c>
    </row>
    <row r="2228" customFormat="false" ht="15" hidden="false" customHeight="false" outlineLevel="0" collapsed="false">
      <c r="A2228" s="398" t="n">
        <v>3119</v>
      </c>
      <c r="B2228" s="399" t="s">
        <v>3534</v>
      </c>
      <c r="C2228" s="919" t="s">
        <v>1298</v>
      </c>
      <c r="D2228" s="920" t="n">
        <f aca="false">F2228</f>
        <v>1.84</v>
      </c>
      <c r="F2228" s="922" t="n">
        <v>1.84</v>
      </c>
      <c r="G2228" s="922" t="n">
        <v>1.84</v>
      </c>
    </row>
    <row r="2229" customFormat="false" ht="15" hidden="false" customHeight="false" outlineLevel="0" collapsed="false">
      <c r="A2229" s="398" t="n">
        <v>3122</v>
      </c>
      <c r="B2229" s="399" t="s">
        <v>3535</v>
      </c>
      <c r="C2229" s="919" t="s">
        <v>1298</v>
      </c>
      <c r="D2229" s="920" t="n">
        <f aca="false">F2229</f>
        <v>2.59</v>
      </c>
      <c r="F2229" s="922" t="n">
        <v>2.59</v>
      </c>
      <c r="G2229" s="922" t="n">
        <v>2.59</v>
      </c>
    </row>
    <row r="2230" customFormat="false" ht="15" hidden="false" customHeight="false" outlineLevel="0" collapsed="false">
      <c r="A2230" s="398" t="n">
        <v>3121</v>
      </c>
      <c r="B2230" s="399" t="s">
        <v>3536</v>
      </c>
      <c r="C2230" s="919" t="s">
        <v>1298</v>
      </c>
      <c r="D2230" s="920" t="n">
        <f aca="false">F2230</f>
        <v>4.02</v>
      </c>
      <c r="F2230" s="922" t="n">
        <v>4.02</v>
      </c>
      <c r="G2230" s="922" t="n">
        <v>4.02</v>
      </c>
    </row>
    <row r="2231" customFormat="false" ht="15" hidden="false" customHeight="false" outlineLevel="0" collapsed="false">
      <c r="A2231" s="398" t="n">
        <v>3120</v>
      </c>
      <c r="B2231" s="399" t="s">
        <v>3537</v>
      </c>
      <c r="C2231" s="919" t="s">
        <v>1298</v>
      </c>
      <c r="D2231" s="920" t="n">
        <f aca="false">F2231</f>
        <v>6.34</v>
      </c>
      <c r="F2231" s="922" t="n">
        <v>6.34</v>
      </c>
      <c r="G2231" s="922" t="n">
        <v>6.34</v>
      </c>
    </row>
    <row r="2232" customFormat="false" ht="15" hidden="false" customHeight="false" outlineLevel="0" collapsed="false">
      <c r="A2232" s="398" t="n">
        <v>11455</v>
      </c>
      <c r="B2232" s="399" t="s">
        <v>3538</v>
      </c>
      <c r="C2232" s="919" t="s">
        <v>1298</v>
      </c>
      <c r="D2232" s="920" t="n">
        <f aca="false">F2232</f>
        <v>8.89</v>
      </c>
      <c r="F2232" s="922" t="n">
        <v>8.89</v>
      </c>
      <c r="G2232" s="922" t="n">
        <v>8.89</v>
      </c>
    </row>
    <row r="2233" customFormat="false" ht="15" hidden="false" customHeight="false" outlineLevel="0" collapsed="false">
      <c r="A2233" s="398" t="n">
        <v>3111</v>
      </c>
      <c r="B2233" s="399" t="s">
        <v>3539</v>
      </c>
      <c r="C2233" s="919" t="s">
        <v>1298</v>
      </c>
      <c r="D2233" s="920" t="n">
        <f aca="false">F2233</f>
        <v>21.3</v>
      </c>
      <c r="F2233" s="922" t="n">
        <v>21.3</v>
      </c>
      <c r="G2233" s="922" t="n">
        <v>21.3</v>
      </c>
    </row>
    <row r="2234" customFormat="false" ht="15" hidden="false" customHeight="false" outlineLevel="0" collapsed="false">
      <c r="A2234" s="398" t="n">
        <v>3108</v>
      </c>
      <c r="B2234" s="399" t="s">
        <v>3540</v>
      </c>
      <c r="C2234" s="919" t="s">
        <v>1298</v>
      </c>
      <c r="D2234" s="920" t="n">
        <f aca="false">F2234</f>
        <v>22.34</v>
      </c>
      <c r="F2234" s="922" t="n">
        <v>22.34</v>
      </c>
      <c r="G2234" s="922" t="n">
        <v>22.34</v>
      </c>
    </row>
    <row r="2235" customFormat="false" ht="15" hidden="false" customHeight="false" outlineLevel="0" collapsed="false">
      <c r="A2235" s="398" t="n">
        <v>3105</v>
      </c>
      <c r="B2235" s="399" t="s">
        <v>3541</v>
      </c>
      <c r="C2235" s="919" t="s">
        <v>1298</v>
      </c>
      <c r="D2235" s="920" t="n">
        <f aca="false">F2235</f>
        <v>34.72</v>
      </c>
      <c r="F2235" s="922" t="n">
        <v>34.72</v>
      </c>
      <c r="G2235" s="922" t="n">
        <v>34.72</v>
      </c>
    </row>
    <row r="2236" customFormat="false" ht="15" hidden="false" customHeight="false" outlineLevel="0" collapsed="false">
      <c r="A2236" s="398" t="n">
        <v>38178</v>
      </c>
      <c r="B2236" s="399" t="s">
        <v>3542</v>
      </c>
      <c r="C2236" s="919" t="s">
        <v>1298</v>
      </c>
      <c r="D2236" s="920" t="n">
        <f aca="false">F2236</f>
        <v>22.69</v>
      </c>
      <c r="F2236" s="922" t="n">
        <v>22.69</v>
      </c>
      <c r="G2236" s="922" t="n">
        <v>22.69</v>
      </c>
    </row>
    <row r="2237" customFormat="false" ht="15" hidden="false" customHeight="false" outlineLevel="0" collapsed="false">
      <c r="A2237" s="398" t="n">
        <v>11458</v>
      </c>
      <c r="B2237" s="399" t="s">
        <v>3543</v>
      </c>
      <c r="C2237" s="919" t="s">
        <v>1298</v>
      </c>
      <c r="D2237" s="920" t="n">
        <f aca="false">F2237</f>
        <v>19.88</v>
      </c>
      <c r="F2237" s="922" t="n">
        <v>19.88</v>
      </c>
      <c r="G2237" s="922" t="n">
        <v>19.88</v>
      </c>
    </row>
    <row r="2238" customFormat="false" ht="15" hidden="false" customHeight="false" outlineLevel="0" collapsed="false">
      <c r="A2238" s="398" t="n">
        <v>42481</v>
      </c>
      <c r="B2238" s="399" t="s">
        <v>3544</v>
      </c>
      <c r="C2238" s="919" t="s">
        <v>1307</v>
      </c>
      <c r="D2238" s="920" t="n">
        <f aca="false">F2238</f>
        <v>25.21</v>
      </c>
      <c r="F2238" s="922" t="n">
        <v>25.21</v>
      </c>
      <c r="G2238" s="922" t="n">
        <v>25.21</v>
      </c>
    </row>
    <row r="2239" customFormat="false" ht="15" hidden="false" customHeight="false" outlineLevel="0" collapsed="false">
      <c r="A2239" s="398" t="n">
        <v>43458</v>
      </c>
      <c r="B2239" s="399" t="s">
        <v>3545</v>
      </c>
      <c r="C2239" s="919" t="s">
        <v>1309</v>
      </c>
      <c r="D2239" s="920" t="n">
        <f aca="false">F2239</f>
        <v>0.04</v>
      </c>
      <c r="F2239" s="922" t="n">
        <v>0.04</v>
      </c>
      <c r="G2239" s="922" t="n">
        <v>0.04</v>
      </c>
    </row>
    <row r="2240" customFormat="false" ht="15" hidden="false" customHeight="false" outlineLevel="0" collapsed="false">
      <c r="A2240" s="398" t="n">
        <v>43470</v>
      </c>
      <c r="B2240" s="399" t="s">
        <v>3546</v>
      </c>
      <c r="C2240" s="919" t="s">
        <v>1505</v>
      </c>
      <c r="D2240" s="920" t="n">
        <f aca="false">F2240</f>
        <v>7.37</v>
      </c>
      <c r="F2240" s="922" t="n">
        <v>7.37</v>
      </c>
      <c r="G2240" s="922" t="n">
        <v>7.37</v>
      </c>
    </row>
    <row r="2241" customFormat="false" ht="15" hidden="false" customHeight="false" outlineLevel="0" collapsed="false">
      <c r="A2241" s="398" t="n">
        <v>43459</v>
      </c>
      <c r="B2241" s="399" t="s">
        <v>3547</v>
      </c>
      <c r="C2241" s="919" t="s">
        <v>1309</v>
      </c>
      <c r="D2241" s="920" t="n">
        <f aca="false">F2241</f>
        <v>0.34</v>
      </c>
      <c r="F2241" s="922" t="n">
        <v>0.34</v>
      </c>
      <c r="G2241" s="922" t="n">
        <v>0.34</v>
      </c>
    </row>
    <row r="2242" customFormat="false" ht="15" hidden="false" customHeight="false" outlineLevel="0" collapsed="false">
      <c r="A2242" s="398" t="n">
        <v>43471</v>
      </c>
      <c r="B2242" s="399" t="s">
        <v>3548</v>
      </c>
      <c r="C2242" s="919" t="s">
        <v>1505</v>
      </c>
      <c r="D2242" s="920" t="n">
        <f aca="false">F2242</f>
        <v>64.51</v>
      </c>
      <c r="F2242" s="922" t="n">
        <v>64.51</v>
      </c>
      <c r="G2242" s="922" t="n">
        <v>64.51</v>
      </c>
    </row>
    <row r="2243" customFormat="false" ht="15" hidden="false" customHeight="false" outlineLevel="0" collapsed="false">
      <c r="A2243" s="398" t="n">
        <v>43460</v>
      </c>
      <c r="B2243" s="399" t="s">
        <v>3549</v>
      </c>
      <c r="C2243" s="919" t="s">
        <v>1309</v>
      </c>
      <c r="D2243" s="920" t="n">
        <f aca="false">F2243</f>
        <v>0.55</v>
      </c>
      <c r="F2243" s="922" t="n">
        <v>0.55</v>
      </c>
      <c r="G2243" s="922" t="n">
        <v>0.55</v>
      </c>
    </row>
    <row r="2244" customFormat="false" ht="15" hidden="false" customHeight="false" outlineLevel="0" collapsed="false">
      <c r="A2244" s="398" t="n">
        <v>43472</v>
      </c>
      <c r="B2244" s="399" t="s">
        <v>3550</v>
      </c>
      <c r="C2244" s="919" t="s">
        <v>1505</v>
      </c>
      <c r="D2244" s="920" t="n">
        <f aca="false">F2244</f>
        <v>103.89</v>
      </c>
      <c r="F2244" s="922" t="n">
        <v>103.89</v>
      </c>
      <c r="G2244" s="922" t="n">
        <v>103.89</v>
      </c>
    </row>
    <row r="2245" customFormat="false" ht="15" hidden="false" customHeight="false" outlineLevel="0" collapsed="false">
      <c r="A2245" s="398" t="n">
        <v>43461</v>
      </c>
      <c r="B2245" s="399" t="s">
        <v>3551</v>
      </c>
      <c r="C2245" s="919" t="s">
        <v>1309</v>
      </c>
      <c r="D2245" s="920" t="n">
        <f aca="false">F2245</f>
        <v>0.24</v>
      </c>
      <c r="F2245" s="922" t="n">
        <v>0.24</v>
      </c>
      <c r="G2245" s="922" t="n">
        <v>0.24</v>
      </c>
    </row>
    <row r="2246" customFormat="false" ht="15" hidden="false" customHeight="false" outlineLevel="0" collapsed="false">
      <c r="A2246" s="398" t="n">
        <v>43473</v>
      </c>
      <c r="B2246" s="399" t="s">
        <v>3552</v>
      </c>
      <c r="C2246" s="919" t="s">
        <v>1505</v>
      </c>
      <c r="D2246" s="920" t="n">
        <f aca="false">F2246</f>
        <v>45.78</v>
      </c>
      <c r="F2246" s="922" t="n">
        <v>45.78</v>
      </c>
      <c r="G2246" s="922" t="n">
        <v>45.78</v>
      </c>
    </row>
    <row r="2247" customFormat="false" ht="15" hidden="false" customHeight="false" outlineLevel="0" collapsed="false">
      <c r="A2247" s="398" t="n">
        <v>43475</v>
      </c>
      <c r="B2247" s="399" t="s">
        <v>3553</v>
      </c>
      <c r="C2247" s="919" t="s">
        <v>1505</v>
      </c>
      <c r="D2247" s="920" t="n">
        <f aca="false">F2247</f>
        <v>14.26</v>
      </c>
      <c r="F2247" s="922" t="n">
        <v>14.26</v>
      </c>
      <c r="G2247" s="922" t="n">
        <v>14.26</v>
      </c>
    </row>
    <row r="2248" customFormat="false" ht="15" hidden="false" customHeight="false" outlineLevel="0" collapsed="false">
      <c r="A2248" s="398" t="n">
        <v>43463</v>
      </c>
      <c r="B2248" s="399" t="s">
        <v>3553</v>
      </c>
      <c r="C2248" s="919" t="s">
        <v>1309</v>
      </c>
      <c r="D2248" s="920" t="n">
        <f aca="false">F2248</f>
        <v>0.08</v>
      </c>
      <c r="F2248" s="922" t="n">
        <v>0.08</v>
      </c>
      <c r="G2248" s="922" t="n">
        <v>0.08</v>
      </c>
    </row>
    <row r="2249" customFormat="false" ht="15" hidden="false" customHeight="false" outlineLevel="0" collapsed="false">
      <c r="A2249" s="398" t="n">
        <v>43462</v>
      </c>
      <c r="B2249" s="399" t="s">
        <v>3554</v>
      </c>
      <c r="C2249" s="919" t="s">
        <v>1309</v>
      </c>
      <c r="D2249" s="920" t="n">
        <f aca="false">F2249</f>
        <v>0.01</v>
      </c>
      <c r="F2249" s="922" t="n">
        <v>0.01</v>
      </c>
      <c r="G2249" s="922" t="n">
        <v>0.01</v>
      </c>
    </row>
    <row r="2250" customFormat="false" ht="15" hidden="false" customHeight="false" outlineLevel="0" collapsed="false">
      <c r="A2250" s="398" t="n">
        <v>43474</v>
      </c>
      <c r="B2250" s="399" t="s">
        <v>3555</v>
      </c>
      <c r="C2250" s="919" t="s">
        <v>1505</v>
      </c>
      <c r="D2250" s="920" t="n">
        <f aca="false">F2250</f>
        <v>1.45</v>
      </c>
      <c r="F2250" s="922" t="n">
        <v>1.45</v>
      </c>
      <c r="G2250" s="922" t="n">
        <v>1.45</v>
      </c>
    </row>
    <row r="2251" customFormat="false" ht="15" hidden="false" customHeight="false" outlineLevel="0" collapsed="false">
      <c r="A2251" s="398" t="n">
        <v>43464</v>
      </c>
      <c r="B2251" s="399" t="s">
        <v>3556</v>
      </c>
      <c r="C2251" s="919" t="s">
        <v>1309</v>
      </c>
      <c r="D2251" s="920" t="n">
        <f aca="false">F2251</f>
        <v>0.01</v>
      </c>
      <c r="F2251" s="922" t="n">
        <v>0.01</v>
      </c>
      <c r="G2251" s="922" t="n">
        <v>0.01</v>
      </c>
    </row>
    <row r="2252" customFormat="false" ht="15" hidden="false" customHeight="false" outlineLevel="0" collapsed="false">
      <c r="A2252" s="398" t="n">
        <v>43476</v>
      </c>
      <c r="B2252" s="399" t="s">
        <v>3557</v>
      </c>
      <c r="C2252" s="919" t="s">
        <v>1505</v>
      </c>
      <c r="D2252" s="920" t="n">
        <f aca="false">F2252</f>
        <v>0.01</v>
      </c>
      <c r="F2252" s="922" t="n">
        <v>0.01</v>
      </c>
      <c r="G2252" s="922" t="n">
        <v>0.01</v>
      </c>
    </row>
    <row r="2253" customFormat="false" ht="15" hidden="false" customHeight="false" outlineLevel="0" collapsed="false">
      <c r="A2253" s="398" t="n">
        <v>43465</v>
      </c>
      <c r="B2253" s="399" t="s">
        <v>3558</v>
      </c>
      <c r="C2253" s="919" t="s">
        <v>1309</v>
      </c>
      <c r="D2253" s="920" t="n">
        <f aca="false">F2253</f>
        <v>0.5</v>
      </c>
      <c r="F2253" s="922" t="n">
        <v>0.5</v>
      </c>
      <c r="G2253" s="922" t="n">
        <v>0.5</v>
      </c>
    </row>
    <row r="2254" customFormat="false" ht="15" hidden="false" customHeight="false" outlineLevel="0" collapsed="false">
      <c r="A2254" s="398" t="n">
        <v>43477</v>
      </c>
      <c r="B2254" s="399" t="s">
        <v>3559</v>
      </c>
      <c r="C2254" s="919" t="s">
        <v>1505</v>
      </c>
      <c r="D2254" s="920" t="n">
        <f aca="false">F2254</f>
        <v>94.89</v>
      </c>
      <c r="F2254" s="922" t="n">
        <v>94.89</v>
      </c>
      <c r="G2254" s="922" t="n">
        <v>94.89</v>
      </c>
    </row>
    <row r="2255" customFormat="false" ht="15" hidden="false" customHeight="false" outlineLevel="0" collapsed="false">
      <c r="A2255" s="398" t="n">
        <v>43466</v>
      </c>
      <c r="B2255" s="399" t="s">
        <v>3560</v>
      </c>
      <c r="C2255" s="919" t="s">
        <v>1309</v>
      </c>
      <c r="D2255" s="920" t="n">
        <f aca="false">F2255</f>
        <v>1.17</v>
      </c>
      <c r="F2255" s="922" t="n">
        <v>1.17</v>
      </c>
      <c r="G2255" s="922" t="n">
        <v>1.17</v>
      </c>
    </row>
    <row r="2256" customFormat="false" ht="15" hidden="false" customHeight="false" outlineLevel="0" collapsed="false">
      <c r="A2256" s="398" t="n">
        <v>43478</v>
      </c>
      <c r="B2256" s="399" t="s">
        <v>3561</v>
      </c>
      <c r="C2256" s="919" t="s">
        <v>1505</v>
      </c>
      <c r="D2256" s="920" t="n">
        <f aca="false">F2256</f>
        <v>220.02</v>
      </c>
      <c r="F2256" s="922" t="n">
        <v>220.02</v>
      </c>
      <c r="G2256" s="922" t="n">
        <v>220.02</v>
      </c>
    </row>
    <row r="2257" customFormat="false" ht="15" hidden="false" customHeight="false" outlineLevel="0" collapsed="false">
      <c r="A2257" s="398" t="n">
        <v>43467</v>
      </c>
      <c r="B2257" s="399" t="s">
        <v>3562</v>
      </c>
      <c r="C2257" s="919" t="s">
        <v>1309</v>
      </c>
      <c r="D2257" s="920" t="n">
        <f aca="false">F2257</f>
        <v>0.38</v>
      </c>
      <c r="F2257" s="922" t="n">
        <v>0.38</v>
      </c>
      <c r="G2257" s="922" t="n">
        <v>0.38</v>
      </c>
    </row>
    <row r="2258" customFormat="false" ht="15" hidden="false" customHeight="false" outlineLevel="0" collapsed="false">
      <c r="A2258" s="398" t="n">
        <v>43479</v>
      </c>
      <c r="B2258" s="399" t="s">
        <v>3563</v>
      </c>
      <c r="C2258" s="919" t="s">
        <v>1505</v>
      </c>
      <c r="D2258" s="920" t="n">
        <f aca="false">F2258</f>
        <v>71.29</v>
      </c>
      <c r="F2258" s="922" t="n">
        <v>71.29</v>
      </c>
      <c r="G2258" s="922" t="n">
        <v>71.29</v>
      </c>
    </row>
    <row r="2259" customFormat="false" ht="15" hidden="false" customHeight="false" outlineLevel="0" collapsed="false">
      <c r="A2259" s="398" t="n">
        <v>43468</v>
      </c>
      <c r="B2259" s="399" t="s">
        <v>3564</v>
      </c>
      <c r="C2259" s="919" t="s">
        <v>1309</v>
      </c>
      <c r="D2259" s="920" t="n">
        <f aca="false">F2259</f>
        <v>0.84</v>
      </c>
      <c r="F2259" s="922" t="n">
        <v>0.84</v>
      </c>
      <c r="G2259" s="922" t="n">
        <v>0.84</v>
      </c>
    </row>
    <row r="2260" customFormat="false" ht="15" hidden="false" customHeight="false" outlineLevel="0" collapsed="false">
      <c r="A2260" s="398" t="n">
        <v>43480</v>
      </c>
      <c r="B2260" s="399" t="s">
        <v>3565</v>
      </c>
      <c r="C2260" s="919" t="s">
        <v>1505</v>
      </c>
      <c r="D2260" s="920" t="n">
        <f aca="false">F2260</f>
        <v>157.85</v>
      </c>
      <c r="F2260" s="922" t="n">
        <v>157.85</v>
      </c>
      <c r="G2260" s="922" t="n">
        <v>157.85</v>
      </c>
    </row>
    <row r="2261" customFormat="false" ht="15" hidden="false" customHeight="false" outlineLevel="0" collapsed="false">
      <c r="A2261" s="398" t="n">
        <v>43469</v>
      </c>
      <c r="B2261" s="399" t="s">
        <v>3566</v>
      </c>
      <c r="C2261" s="919" t="s">
        <v>1309</v>
      </c>
      <c r="D2261" s="920" t="n">
        <f aca="false">F2261</f>
        <v>0.05</v>
      </c>
      <c r="F2261" s="922" t="n">
        <v>0.05</v>
      </c>
      <c r="G2261" s="922" t="n">
        <v>0.05</v>
      </c>
    </row>
    <row r="2262" customFormat="false" ht="15" hidden="false" customHeight="false" outlineLevel="0" collapsed="false">
      <c r="A2262" s="398" t="n">
        <v>43481</v>
      </c>
      <c r="B2262" s="399" t="s">
        <v>3567</v>
      </c>
      <c r="C2262" s="919" t="s">
        <v>1505</v>
      </c>
      <c r="D2262" s="920" t="n">
        <f aca="false">F2262</f>
        <v>10.02</v>
      </c>
      <c r="F2262" s="922" t="n">
        <v>10.02</v>
      </c>
      <c r="G2262" s="922" t="n">
        <v>10.02</v>
      </c>
    </row>
    <row r="2263" customFormat="false" ht="30" hidden="false" customHeight="false" outlineLevel="0" collapsed="false">
      <c r="A2263" s="398" t="n">
        <v>11461</v>
      </c>
      <c r="B2263" s="399" t="s">
        <v>3568</v>
      </c>
      <c r="C2263" s="919" t="s">
        <v>1298</v>
      </c>
      <c r="D2263" s="920" t="n">
        <f aca="false">F2263</f>
        <v>5.04</v>
      </c>
      <c r="F2263" s="922" t="n">
        <v>5.04</v>
      </c>
      <c r="G2263" s="922" t="n">
        <v>5.04</v>
      </c>
    </row>
    <row r="2264" customFormat="false" ht="30" hidden="false" customHeight="false" outlineLevel="0" collapsed="false">
      <c r="A2264" s="398" t="n">
        <v>3106</v>
      </c>
      <c r="B2264" s="399" t="s">
        <v>3569</v>
      </c>
      <c r="C2264" s="919" t="s">
        <v>1298</v>
      </c>
      <c r="D2264" s="920" t="n">
        <f aca="false">F2264</f>
        <v>3.83</v>
      </c>
      <c r="F2264" s="922" t="n">
        <v>3.83</v>
      </c>
      <c r="G2264" s="922" t="n">
        <v>3.83</v>
      </c>
    </row>
    <row r="2265" customFormat="false" ht="15" hidden="false" customHeight="false" outlineLevel="0" collapsed="false">
      <c r="A2265" s="398" t="n">
        <v>3107</v>
      </c>
      <c r="B2265" s="399" t="s">
        <v>3570</v>
      </c>
      <c r="C2265" s="919" t="s">
        <v>1298</v>
      </c>
      <c r="D2265" s="920" t="n">
        <f aca="false">F2265</f>
        <v>3.22</v>
      </c>
      <c r="F2265" s="922" t="n">
        <v>3.22</v>
      </c>
      <c r="G2265" s="922" t="n">
        <v>3.22</v>
      </c>
    </row>
    <row r="2266" customFormat="false" ht="15" hidden="false" customHeight="false" outlineLevel="0" collapsed="false">
      <c r="A2266" s="398" t="n">
        <v>25951</v>
      </c>
      <c r="B2266" s="399" t="s">
        <v>3571</v>
      </c>
      <c r="C2266" s="919" t="s">
        <v>1296</v>
      </c>
      <c r="D2266" s="920" t="n">
        <f aca="false">F2266</f>
        <v>1.74</v>
      </c>
      <c r="F2266" s="920" t="n">
        <v>1.74</v>
      </c>
      <c r="G2266" s="920" t="n">
        <v>1.74</v>
      </c>
    </row>
    <row r="2267" customFormat="false" ht="15" hidden="false" customHeight="false" outlineLevel="0" collapsed="false">
      <c r="A2267" s="398" t="n">
        <v>3123</v>
      </c>
      <c r="B2267" s="399" t="s">
        <v>3572</v>
      </c>
      <c r="C2267" s="919" t="s">
        <v>1296</v>
      </c>
      <c r="D2267" s="920" t="n">
        <f aca="false">F2267</f>
        <v>1.63</v>
      </c>
      <c r="F2267" s="920" t="n">
        <v>1.63</v>
      </c>
      <c r="G2267" s="920" t="n">
        <v>1.63</v>
      </c>
    </row>
    <row r="2268" customFormat="false" ht="15" hidden="false" customHeight="false" outlineLevel="0" collapsed="false">
      <c r="A2268" s="398" t="n">
        <v>38125</v>
      </c>
      <c r="B2268" s="399" t="s">
        <v>3573</v>
      </c>
      <c r="C2268" s="919" t="s">
        <v>1296</v>
      </c>
      <c r="D2268" s="920" t="n">
        <f aca="false">F2268</f>
        <v>0.87</v>
      </c>
      <c r="F2268" s="922" t="n">
        <v>0.87</v>
      </c>
      <c r="G2268" s="922" t="n">
        <v>0.87</v>
      </c>
    </row>
    <row r="2269" customFormat="false" ht="30" hidden="false" customHeight="false" outlineLevel="0" collapsed="false">
      <c r="A2269" s="398" t="n">
        <v>39014</v>
      </c>
      <c r="B2269" s="399" t="s">
        <v>3574</v>
      </c>
      <c r="C2269" s="919" t="s">
        <v>1296</v>
      </c>
      <c r="D2269" s="920" t="n">
        <f aca="false">F2269</f>
        <v>13.9</v>
      </c>
      <c r="F2269" s="922" t="n">
        <v>13.9</v>
      </c>
      <c r="G2269" s="922" t="n">
        <v>13.9</v>
      </c>
    </row>
    <row r="2270" customFormat="false" ht="15" hidden="false" customHeight="false" outlineLevel="0" collapsed="false">
      <c r="A2270" s="398" t="n">
        <v>11894</v>
      </c>
      <c r="B2270" s="399" t="s">
        <v>3575</v>
      </c>
      <c r="C2270" s="919" t="s">
        <v>1298</v>
      </c>
      <c r="D2270" s="920" t="n">
        <f aca="false">F2270</f>
        <v>679.37</v>
      </c>
      <c r="F2270" s="922" t="n">
        <v>679.37</v>
      </c>
      <c r="G2270" s="922" t="n">
        <v>679.37</v>
      </c>
    </row>
    <row r="2271" customFormat="false" ht="15" hidden="false" customHeight="false" outlineLevel="0" collapsed="false">
      <c r="A2271" s="398" t="n">
        <v>39365</v>
      </c>
      <c r="B2271" s="399" t="s">
        <v>3576</v>
      </c>
      <c r="C2271" s="919" t="s">
        <v>1298</v>
      </c>
      <c r="D2271" s="920" t="n">
        <f aca="false">F2271</f>
        <v>751.26</v>
      </c>
      <c r="F2271" s="922" t="n">
        <v>751.26</v>
      </c>
      <c r="G2271" s="922" t="n">
        <v>751.26</v>
      </c>
    </row>
    <row r="2272" customFormat="false" ht="15" hidden="false" customHeight="false" outlineLevel="0" collapsed="false">
      <c r="A2272" s="398" t="n">
        <v>39366</v>
      </c>
      <c r="B2272" s="399" t="s">
        <v>3577</v>
      </c>
      <c r="C2272" s="919" t="s">
        <v>1298</v>
      </c>
      <c r="D2272" s="920" t="n">
        <f aca="false">F2272</f>
        <v>1923.56</v>
      </c>
      <c r="F2272" s="922" t="n">
        <v>1923.56</v>
      </c>
      <c r="G2272" s="922" t="n">
        <v>1923.56</v>
      </c>
    </row>
    <row r="2273" customFormat="false" ht="15" hidden="false" customHeight="false" outlineLevel="0" collapsed="false">
      <c r="A2273" s="398" t="n">
        <v>39367</v>
      </c>
      <c r="B2273" s="399" t="s">
        <v>3578</v>
      </c>
      <c r="C2273" s="919" t="s">
        <v>1298</v>
      </c>
      <c r="D2273" s="920" t="n">
        <f aca="false">F2273</f>
        <v>2629.16</v>
      </c>
      <c r="F2273" s="922" t="n">
        <v>2629.16</v>
      </c>
      <c r="G2273" s="922" t="n">
        <v>2629.16</v>
      </c>
    </row>
    <row r="2274" customFormat="false" ht="15" hidden="false" customHeight="false" outlineLevel="0" collapsed="false">
      <c r="A2274" s="398" t="n">
        <v>37394</v>
      </c>
      <c r="B2274" s="399" t="s">
        <v>3579</v>
      </c>
      <c r="C2274" s="919" t="s">
        <v>3580</v>
      </c>
      <c r="D2274" s="920" t="n">
        <f aca="false">F2274</f>
        <v>28.66</v>
      </c>
      <c r="F2274" s="922" t="n">
        <v>28.66</v>
      </c>
      <c r="G2274" s="922" t="n">
        <v>28.66</v>
      </c>
    </row>
    <row r="2275" customFormat="false" ht="15" hidden="false" customHeight="false" outlineLevel="0" collapsed="false">
      <c r="A2275" s="398" t="n">
        <v>14146</v>
      </c>
      <c r="B2275" s="399" t="s">
        <v>3581</v>
      </c>
      <c r="C2275" s="919" t="s">
        <v>3580</v>
      </c>
      <c r="D2275" s="920" t="n">
        <f aca="false">F2275</f>
        <v>46.1</v>
      </c>
      <c r="F2275" s="922" t="n">
        <v>46.1</v>
      </c>
      <c r="G2275" s="922" t="n">
        <v>46.1</v>
      </c>
    </row>
    <row r="2276" customFormat="false" ht="15" hidden="false" customHeight="false" outlineLevel="0" collapsed="false">
      <c r="A2276" s="398" t="n">
        <v>38134</v>
      </c>
      <c r="B2276" s="399" t="s">
        <v>3582</v>
      </c>
      <c r="C2276" s="919" t="s">
        <v>1296</v>
      </c>
      <c r="D2276" s="920" t="n">
        <f aca="false">F2276</f>
        <v>51.4</v>
      </c>
      <c r="F2276" s="922" t="n">
        <v>51.4</v>
      </c>
      <c r="G2276" s="922" t="n">
        <v>51.4</v>
      </c>
    </row>
    <row r="2277" customFormat="false" ht="15" hidden="false" customHeight="false" outlineLevel="0" collapsed="false">
      <c r="A2277" s="398" t="n">
        <v>38132</v>
      </c>
      <c r="B2277" s="399" t="s">
        <v>3583</v>
      </c>
      <c r="C2277" s="919" t="s">
        <v>1296</v>
      </c>
      <c r="D2277" s="920" t="n">
        <f aca="false">F2277</f>
        <v>52.43</v>
      </c>
      <c r="F2277" s="922" t="n">
        <v>52.43</v>
      </c>
      <c r="G2277" s="922" t="n">
        <v>52.43</v>
      </c>
    </row>
    <row r="2278" customFormat="false" ht="15" hidden="false" customHeight="false" outlineLevel="0" collapsed="false">
      <c r="A2278" s="398" t="n">
        <v>38133</v>
      </c>
      <c r="B2278" s="399" t="s">
        <v>3584</v>
      </c>
      <c r="C2278" s="919" t="s">
        <v>1296</v>
      </c>
      <c r="D2278" s="920" t="n">
        <f aca="false">F2278</f>
        <v>50.71</v>
      </c>
      <c r="F2278" s="922" t="n">
        <v>50.71</v>
      </c>
      <c r="G2278" s="922" t="n">
        <v>50.71</v>
      </c>
    </row>
    <row r="2279" customFormat="false" ht="15" hidden="false" customHeight="false" outlineLevel="0" collapsed="false">
      <c r="A2279" s="398" t="n">
        <v>938</v>
      </c>
      <c r="B2279" s="399" t="s">
        <v>3585</v>
      </c>
      <c r="C2279" s="919" t="s">
        <v>1324</v>
      </c>
      <c r="D2279" s="920" t="n">
        <f aca="false">F2279</f>
        <v>0.81</v>
      </c>
      <c r="F2279" s="922" t="n">
        <v>0.81</v>
      </c>
      <c r="G2279" s="922" t="n">
        <v>0.81</v>
      </c>
    </row>
    <row r="2280" customFormat="false" ht="15" hidden="false" customHeight="false" outlineLevel="0" collapsed="false">
      <c r="A2280" s="398" t="n">
        <v>937</v>
      </c>
      <c r="B2280" s="399" t="s">
        <v>3586</v>
      </c>
      <c r="C2280" s="919" t="s">
        <v>1324</v>
      </c>
      <c r="D2280" s="920" t="n">
        <f aca="false">F2280</f>
        <v>5.05</v>
      </c>
      <c r="F2280" s="922" t="n">
        <v>5.05</v>
      </c>
      <c r="G2280" s="922" t="n">
        <v>5.05</v>
      </c>
    </row>
    <row r="2281" customFormat="false" ht="15" hidden="false" customHeight="false" outlineLevel="0" collapsed="false">
      <c r="A2281" s="398" t="n">
        <v>939</v>
      </c>
      <c r="B2281" s="399" t="s">
        <v>3587</v>
      </c>
      <c r="C2281" s="919" t="s">
        <v>1324</v>
      </c>
      <c r="D2281" s="920" t="n">
        <f aca="false">F2281</f>
        <v>1.3</v>
      </c>
      <c r="F2281" s="922" t="n">
        <v>1.3</v>
      </c>
      <c r="G2281" s="922" t="n">
        <v>1.3</v>
      </c>
    </row>
    <row r="2282" customFormat="false" ht="15" hidden="false" customHeight="false" outlineLevel="0" collapsed="false">
      <c r="A2282" s="398" t="n">
        <v>944</v>
      </c>
      <c r="B2282" s="399" t="s">
        <v>3588</v>
      </c>
      <c r="C2282" s="919" t="s">
        <v>1324</v>
      </c>
      <c r="D2282" s="920" t="n">
        <f aca="false">F2282</f>
        <v>2.23</v>
      </c>
      <c r="F2282" s="922" t="n">
        <v>2.23</v>
      </c>
      <c r="G2282" s="922" t="n">
        <v>2.23</v>
      </c>
    </row>
    <row r="2283" customFormat="false" ht="15" hidden="false" customHeight="false" outlineLevel="0" collapsed="false">
      <c r="A2283" s="398" t="n">
        <v>940</v>
      </c>
      <c r="B2283" s="399" t="s">
        <v>3589</v>
      </c>
      <c r="C2283" s="919" t="s">
        <v>1324</v>
      </c>
      <c r="D2283" s="920" t="n">
        <f aca="false">F2283</f>
        <v>3.08</v>
      </c>
      <c r="F2283" s="922" t="n">
        <v>3.08</v>
      </c>
      <c r="G2283" s="922" t="n">
        <v>3.08</v>
      </c>
    </row>
    <row r="2284" customFormat="false" ht="15" hidden="false" customHeight="false" outlineLevel="0" collapsed="false">
      <c r="A2284" s="398" t="n">
        <v>936</v>
      </c>
      <c r="B2284" s="399" t="s">
        <v>3590</v>
      </c>
      <c r="C2284" s="919" t="s">
        <v>1324</v>
      </c>
      <c r="D2284" s="920" t="n">
        <f aca="false">F2284</f>
        <v>1.3</v>
      </c>
      <c r="F2284" s="922" t="n">
        <v>1.3</v>
      </c>
      <c r="G2284" s="922" t="n">
        <v>1.3</v>
      </c>
    </row>
    <row r="2285" customFormat="false" ht="15" hidden="false" customHeight="false" outlineLevel="0" collapsed="false">
      <c r="A2285" s="398" t="n">
        <v>935</v>
      </c>
      <c r="B2285" s="399" t="s">
        <v>3591</v>
      </c>
      <c r="C2285" s="919" t="s">
        <v>1324</v>
      </c>
      <c r="D2285" s="920" t="n">
        <f aca="false">F2285</f>
        <v>0.99</v>
      </c>
      <c r="F2285" s="922" t="n">
        <v>0.99</v>
      </c>
      <c r="G2285" s="922" t="n">
        <v>0.99</v>
      </c>
    </row>
    <row r="2286" customFormat="false" ht="15" hidden="false" customHeight="false" outlineLevel="0" collapsed="false">
      <c r="A2286" s="398" t="n">
        <v>406</v>
      </c>
      <c r="B2286" s="399" t="s">
        <v>3592</v>
      </c>
      <c r="C2286" s="919" t="s">
        <v>1298</v>
      </c>
      <c r="D2286" s="920" t="n">
        <f aca="false">F2286</f>
        <v>60.22</v>
      </c>
      <c r="F2286" s="922" t="n">
        <v>60.22</v>
      </c>
      <c r="G2286" s="922" t="n">
        <v>60.22</v>
      </c>
    </row>
    <row r="2287" customFormat="false" ht="15" hidden="false" customHeight="false" outlineLevel="0" collapsed="false">
      <c r="A2287" s="398" t="n">
        <v>42529</v>
      </c>
      <c r="B2287" s="399" t="s">
        <v>3593</v>
      </c>
      <c r="C2287" s="919" t="s">
        <v>1324</v>
      </c>
      <c r="D2287" s="920" t="n">
        <f aca="false">F2287</f>
        <v>0.86</v>
      </c>
      <c r="F2287" s="922" t="n">
        <v>0.86</v>
      </c>
      <c r="G2287" s="922" t="n">
        <v>0.86</v>
      </c>
    </row>
    <row r="2288" customFormat="false" ht="15" hidden="false" customHeight="false" outlineLevel="0" collapsed="false">
      <c r="A2288" s="398" t="n">
        <v>39634</v>
      </c>
      <c r="B2288" s="399" t="s">
        <v>3594</v>
      </c>
      <c r="C2288" s="919" t="s">
        <v>1324</v>
      </c>
      <c r="D2288" s="920" t="n">
        <f aca="false">F2288</f>
        <v>8.08</v>
      </c>
      <c r="F2288" s="922" t="n">
        <v>8.08</v>
      </c>
      <c r="G2288" s="922" t="n">
        <v>8.08</v>
      </c>
    </row>
    <row r="2289" customFormat="false" ht="15" hidden="false" customHeight="false" outlineLevel="0" collapsed="false">
      <c r="A2289" s="398" t="n">
        <v>39701</v>
      </c>
      <c r="B2289" s="399" t="s">
        <v>3595</v>
      </c>
      <c r="C2289" s="919" t="s">
        <v>1298</v>
      </c>
      <c r="D2289" s="920" t="n">
        <f aca="false">F2289</f>
        <v>84.64</v>
      </c>
      <c r="F2289" s="922" t="n">
        <v>84.64</v>
      </c>
      <c r="G2289" s="922" t="n">
        <v>84.64</v>
      </c>
    </row>
    <row r="2290" customFormat="false" ht="15" hidden="false" customHeight="false" outlineLevel="0" collapsed="false">
      <c r="A2290" s="398" t="n">
        <v>12815</v>
      </c>
      <c r="B2290" s="399" t="s">
        <v>3596</v>
      </c>
      <c r="C2290" s="919" t="s">
        <v>1298</v>
      </c>
      <c r="D2290" s="920" t="n">
        <f aca="false">F2290</f>
        <v>7.16</v>
      </c>
      <c r="F2290" s="922" t="n">
        <v>7.16</v>
      </c>
      <c r="G2290" s="922" t="n">
        <v>7.16</v>
      </c>
    </row>
    <row r="2291" customFormat="false" ht="15" hidden="false" customHeight="false" outlineLevel="0" collapsed="false">
      <c r="A2291" s="398" t="n">
        <v>407</v>
      </c>
      <c r="B2291" s="399" t="s">
        <v>3597</v>
      </c>
      <c r="C2291" s="919" t="s">
        <v>1296</v>
      </c>
      <c r="D2291" s="920" t="n">
        <f aca="false">F2291</f>
        <v>37.6</v>
      </c>
      <c r="F2291" s="922" t="n">
        <v>37.6</v>
      </c>
      <c r="G2291" s="922" t="n">
        <v>37.6</v>
      </c>
    </row>
    <row r="2292" customFormat="false" ht="15" hidden="false" customHeight="false" outlineLevel="0" collapsed="false">
      <c r="A2292" s="398" t="n">
        <v>39431</v>
      </c>
      <c r="B2292" s="399" t="s">
        <v>3598</v>
      </c>
      <c r="C2292" s="919" t="s">
        <v>1324</v>
      </c>
      <c r="D2292" s="920" t="n">
        <f aca="false">F2292</f>
        <v>0.23</v>
      </c>
      <c r="F2292" s="922" t="n">
        <v>0.23</v>
      </c>
      <c r="G2292" s="922" t="n">
        <v>0.23</v>
      </c>
    </row>
    <row r="2293" customFormat="false" ht="15" hidden="false" customHeight="false" outlineLevel="0" collapsed="false">
      <c r="A2293" s="398" t="n">
        <v>39432</v>
      </c>
      <c r="B2293" s="399" t="s">
        <v>3599</v>
      </c>
      <c r="C2293" s="919" t="s">
        <v>1324</v>
      </c>
      <c r="D2293" s="920" t="n">
        <f aca="false">F2293</f>
        <v>3.05</v>
      </c>
      <c r="F2293" s="922" t="n">
        <v>3.05</v>
      </c>
      <c r="G2293" s="922" t="n">
        <v>3.05</v>
      </c>
    </row>
    <row r="2294" customFormat="false" ht="15" hidden="false" customHeight="false" outlineLevel="0" collapsed="false">
      <c r="A2294" s="398" t="n">
        <v>20111</v>
      </c>
      <c r="B2294" s="399" t="s">
        <v>3600</v>
      </c>
      <c r="C2294" s="919" t="s">
        <v>1298</v>
      </c>
      <c r="D2294" s="920" t="n">
        <f aca="false">F2294</f>
        <v>9.75</v>
      </c>
      <c r="F2294" s="922" t="n">
        <v>9.75</v>
      </c>
      <c r="G2294" s="922" t="n">
        <v>9.75</v>
      </c>
    </row>
    <row r="2295" customFormat="false" ht="15" hidden="false" customHeight="false" outlineLevel="0" collapsed="false">
      <c r="A2295" s="398" t="n">
        <v>21127</v>
      </c>
      <c r="B2295" s="399" t="s">
        <v>3601</v>
      </c>
      <c r="C2295" s="919" t="s">
        <v>1298</v>
      </c>
      <c r="D2295" s="920" t="n">
        <f aca="false">F2295</f>
        <v>3.68</v>
      </c>
      <c r="F2295" s="922" t="n">
        <v>3.68</v>
      </c>
      <c r="G2295" s="922" t="n">
        <v>3.68</v>
      </c>
    </row>
    <row r="2296" customFormat="false" ht="15" hidden="false" customHeight="false" outlineLevel="0" collapsed="false">
      <c r="A2296" s="398" t="n">
        <v>404</v>
      </c>
      <c r="B2296" s="399" t="s">
        <v>3602</v>
      </c>
      <c r="C2296" s="919" t="s">
        <v>1324</v>
      </c>
      <c r="D2296" s="920" t="n">
        <f aca="false">F2296</f>
        <v>1.33</v>
      </c>
      <c r="F2296" s="922" t="n">
        <v>1.33</v>
      </c>
      <c r="G2296" s="922" t="n">
        <v>1.33</v>
      </c>
    </row>
    <row r="2297" customFormat="false" ht="15" hidden="false" customHeight="false" outlineLevel="0" collapsed="false">
      <c r="A2297" s="398" t="n">
        <v>14151</v>
      </c>
      <c r="B2297" s="399" t="s">
        <v>3603</v>
      </c>
      <c r="C2297" s="919" t="s">
        <v>1298</v>
      </c>
      <c r="D2297" s="920" t="n">
        <f aca="false">F2297</f>
        <v>33.13</v>
      </c>
      <c r="F2297" s="922" t="n">
        <v>33.13</v>
      </c>
      <c r="G2297" s="922" t="n">
        <v>33.13</v>
      </c>
    </row>
    <row r="2298" customFormat="false" ht="15" hidden="false" customHeight="false" outlineLevel="0" collapsed="false">
      <c r="A2298" s="398" t="n">
        <v>14153</v>
      </c>
      <c r="B2298" s="399" t="s">
        <v>3604</v>
      </c>
      <c r="C2298" s="919" t="s">
        <v>1298</v>
      </c>
      <c r="D2298" s="920" t="n">
        <f aca="false">F2298</f>
        <v>37.45</v>
      </c>
      <c r="F2298" s="922" t="n">
        <v>37.45</v>
      </c>
      <c r="G2298" s="922" t="n">
        <v>37.45</v>
      </c>
    </row>
    <row r="2299" customFormat="false" ht="15" hidden="false" customHeight="false" outlineLevel="0" collapsed="false">
      <c r="A2299" s="398" t="n">
        <v>14152</v>
      </c>
      <c r="B2299" s="399" t="s">
        <v>3605</v>
      </c>
      <c r="C2299" s="919" t="s">
        <v>1298</v>
      </c>
      <c r="D2299" s="920" t="n">
        <f aca="false">F2299</f>
        <v>28.75</v>
      </c>
      <c r="F2299" s="922" t="n">
        <v>28.75</v>
      </c>
      <c r="G2299" s="922" t="n">
        <v>28.75</v>
      </c>
    </row>
    <row r="2300" customFormat="false" ht="15" hidden="false" customHeight="false" outlineLevel="0" collapsed="false">
      <c r="A2300" s="398" t="n">
        <v>14154</v>
      </c>
      <c r="B2300" s="399" t="s">
        <v>3606</v>
      </c>
      <c r="C2300" s="919" t="s">
        <v>1298</v>
      </c>
      <c r="D2300" s="920" t="n">
        <f aca="false">F2300</f>
        <v>100.64</v>
      </c>
      <c r="F2300" s="922" t="n">
        <v>100.64</v>
      </c>
      <c r="G2300" s="922" t="n">
        <v>100.64</v>
      </c>
    </row>
    <row r="2301" customFormat="false" ht="15" hidden="false" customHeight="false" outlineLevel="0" collapsed="false">
      <c r="A2301" s="398" t="n">
        <v>42015</v>
      </c>
      <c r="B2301" s="399" t="s">
        <v>3607</v>
      </c>
      <c r="C2301" s="919" t="s">
        <v>1324</v>
      </c>
      <c r="D2301" s="920" t="n">
        <f aca="false">F2301</f>
        <v>0.08</v>
      </c>
      <c r="F2301" s="922" t="n">
        <v>0.08</v>
      </c>
      <c r="G2301" s="922" t="n">
        <v>0.08</v>
      </c>
    </row>
    <row r="2302" customFormat="false" ht="15" hidden="false" customHeight="false" outlineLevel="0" collapsed="false">
      <c r="A2302" s="398" t="n">
        <v>3146</v>
      </c>
      <c r="B2302" s="399" t="s">
        <v>3608</v>
      </c>
      <c r="C2302" s="919" t="s">
        <v>1298</v>
      </c>
      <c r="D2302" s="920" t="n">
        <f aca="false">F2302</f>
        <v>4.15</v>
      </c>
      <c r="F2302" s="922" t="n">
        <v>4.15</v>
      </c>
      <c r="G2302" s="922" t="n">
        <v>4.15</v>
      </c>
    </row>
    <row r="2303" customFormat="false" ht="15" hidden="false" customHeight="false" outlineLevel="0" collapsed="false">
      <c r="A2303" s="398" t="n">
        <v>3143</v>
      </c>
      <c r="B2303" s="399" t="s">
        <v>3609</v>
      </c>
      <c r="C2303" s="919" t="s">
        <v>1298</v>
      </c>
      <c r="D2303" s="920" t="n">
        <f aca="false">F2303</f>
        <v>9.44</v>
      </c>
      <c r="F2303" s="922" t="n">
        <v>9.44</v>
      </c>
      <c r="G2303" s="922" t="n">
        <v>9.44</v>
      </c>
    </row>
    <row r="2304" customFormat="false" ht="15" hidden="false" customHeight="false" outlineLevel="0" collapsed="false">
      <c r="A2304" s="398" t="n">
        <v>3148</v>
      </c>
      <c r="B2304" s="399" t="s">
        <v>3610</v>
      </c>
      <c r="C2304" s="919" t="s">
        <v>1298</v>
      </c>
      <c r="D2304" s="920" t="n">
        <f aca="false">F2304</f>
        <v>15.3</v>
      </c>
      <c r="F2304" s="922" t="n">
        <v>15.3</v>
      </c>
      <c r="G2304" s="922" t="n">
        <v>15.3</v>
      </c>
    </row>
    <row r="2305" customFormat="false" ht="15" hidden="false" customHeight="false" outlineLevel="0" collapsed="false">
      <c r="A2305" s="398" t="n">
        <v>4310</v>
      </c>
      <c r="B2305" s="399" t="s">
        <v>3611</v>
      </c>
      <c r="C2305" s="919" t="s">
        <v>1298</v>
      </c>
      <c r="D2305" s="920" t="n">
        <f aca="false">F2305</f>
        <v>1.87</v>
      </c>
      <c r="F2305" s="922" t="n">
        <v>1.87</v>
      </c>
      <c r="G2305" s="922" t="n">
        <v>1.87</v>
      </c>
    </row>
    <row r="2306" customFormat="false" ht="15" hidden="false" customHeight="false" outlineLevel="0" collapsed="false">
      <c r="A2306" s="398" t="n">
        <v>4311</v>
      </c>
      <c r="B2306" s="399" t="s">
        <v>3612</v>
      </c>
      <c r="C2306" s="919" t="s">
        <v>1298</v>
      </c>
      <c r="D2306" s="920" t="n">
        <f aca="false">F2306</f>
        <v>1.31</v>
      </c>
      <c r="F2306" s="922" t="n">
        <v>1.31</v>
      </c>
      <c r="G2306" s="922" t="n">
        <v>1.31</v>
      </c>
    </row>
    <row r="2307" customFormat="false" ht="15" hidden="false" customHeight="false" outlineLevel="0" collapsed="false">
      <c r="A2307" s="398" t="n">
        <v>4312</v>
      </c>
      <c r="B2307" s="399" t="s">
        <v>3613</v>
      </c>
      <c r="C2307" s="919" t="s">
        <v>1298</v>
      </c>
      <c r="D2307" s="920" t="n">
        <f aca="false">F2307</f>
        <v>1.84</v>
      </c>
      <c r="F2307" s="922" t="n">
        <v>1.84</v>
      </c>
      <c r="G2307" s="922" t="n">
        <v>1.84</v>
      </c>
    </row>
    <row r="2308" customFormat="false" ht="15" hidden="false" customHeight="false" outlineLevel="0" collapsed="false">
      <c r="A2308" s="398" t="n">
        <v>11162</v>
      </c>
      <c r="B2308" s="399" t="s">
        <v>3614</v>
      </c>
      <c r="C2308" s="919" t="s">
        <v>1298</v>
      </c>
      <c r="D2308" s="920" t="n">
        <f aca="false">F2308</f>
        <v>1.23</v>
      </c>
      <c r="F2308" s="922" t="n">
        <v>1.23</v>
      </c>
      <c r="G2308" s="922" t="n">
        <v>1.23</v>
      </c>
    </row>
    <row r="2309" customFormat="false" ht="15" hidden="false" customHeight="false" outlineLevel="0" collapsed="false">
      <c r="A2309" s="398" t="n">
        <v>13261</v>
      </c>
      <c r="B2309" s="399" t="s">
        <v>3615</v>
      </c>
      <c r="C2309" s="919" t="s">
        <v>1298</v>
      </c>
      <c r="D2309" s="920" t="n">
        <f aca="false">F2309</f>
        <v>2.09</v>
      </c>
      <c r="F2309" s="922" t="n">
        <v>2.09</v>
      </c>
      <c r="G2309" s="922" t="n">
        <v>2.09</v>
      </c>
    </row>
    <row r="2310" customFormat="false" ht="15" hidden="false" customHeight="false" outlineLevel="0" collapsed="false">
      <c r="A2310" s="398" t="n">
        <v>3255</v>
      </c>
      <c r="B2310" s="399" t="s">
        <v>3616</v>
      </c>
      <c r="C2310" s="919" t="s">
        <v>1298</v>
      </c>
      <c r="D2310" s="920" t="n">
        <f aca="false">F2310</f>
        <v>5.14</v>
      </c>
      <c r="F2310" s="922" t="n">
        <v>5.14</v>
      </c>
      <c r="G2310" s="922" t="n">
        <v>5.14</v>
      </c>
    </row>
    <row r="2311" customFormat="false" ht="15" hidden="false" customHeight="false" outlineLevel="0" collapsed="false">
      <c r="A2311" s="398" t="n">
        <v>3254</v>
      </c>
      <c r="B2311" s="399" t="s">
        <v>3617</v>
      </c>
      <c r="C2311" s="919" t="s">
        <v>1298</v>
      </c>
      <c r="D2311" s="920" t="n">
        <f aca="false">F2311</f>
        <v>83.46</v>
      </c>
      <c r="F2311" s="922" t="n">
        <v>83.46</v>
      </c>
      <c r="G2311" s="922" t="n">
        <v>83.46</v>
      </c>
    </row>
    <row r="2312" customFormat="false" ht="15" hidden="false" customHeight="false" outlineLevel="0" collapsed="false">
      <c r="A2312" s="398" t="n">
        <v>3259</v>
      </c>
      <c r="B2312" s="399" t="s">
        <v>3618</v>
      </c>
      <c r="C2312" s="919" t="s">
        <v>1298</v>
      </c>
      <c r="D2312" s="920" t="n">
        <f aca="false">F2312</f>
        <v>10.03</v>
      </c>
      <c r="F2312" s="922" t="n">
        <v>10.03</v>
      </c>
      <c r="G2312" s="922" t="n">
        <v>10.03</v>
      </c>
    </row>
    <row r="2313" customFormat="false" ht="15" hidden="false" customHeight="false" outlineLevel="0" collapsed="false">
      <c r="A2313" s="398" t="n">
        <v>3258</v>
      </c>
      <c r="B2313" s="399" t="s">
        <v>3619</v>
      </c>
      <c r="C2313" s="919" t="s">
        <v>1298</v>
      </c>
      <c r="D2313" s="920" t="n">
        <f aca="false">F2313</f>
        <v>6.06</v>
      </c>
      <c r="F2313" s="922" t="n">
        <v>6.06</v>
      </c>
      <c r="G2313" s="922" t="n">
        <v>6.06</v>
      </c>
    </row>
    <row r="2314" customFormat="false" ht="15" hidden="false" customHeight="false" outlineLevel="0" collapsed="false">
      <c r="A2314" s="398" t="n">
        <v>3251</v>
      </c>
      <c r="B2314" s="399" t="s">
        <v>3620</v>
      </c>
      <c r="C2314" s="919" t="s">
        <v>1298</v>
      </c>
      <c r="D2314" s="920" t="n">
        <f aca="false">F2314</f>
        <v>3.57</v>
      </c>
      <c r="F2314" s="922" t="n">
        <v>3.57</v>
      </c>
      <c r="G2314" s="922" t="n">
        <v>3.57</v>
      </c>
    </row>
    <row r="2315" customFormat="false" ht="15" hidden="false" customHeight="false" outlineLevel="0" collapsed="false">
      <c r="A2315" s="398" t="n">
        <v>3256</v>
      </c>
      <c r="B2315" s="399" t="s">
        <v>3621</v>
      </c>
      <c r="C2315" s="919" t="s">
        <v>1298</v>
      </c>
      <c r="D2315" s="920" t="n">
        <f aca="false">F2315</f>
        <v>6.76</v>
      </c>
      <c r="F2315" s="922" t="n">
        <v>6.76</v>
      </c>
      <c r="G2315" s="922" t="n">
        <v>6.76</v>
      </c>
    </row>
    <row r="2316" customFormat="false" ht="15" hidden="false" customHeight="false" outlineLevel="0" collapsed="false">
      <c r="A2316" s="398" t="n">
        <v>3261</v>
      </c>
      <c r="B2316" s="399" t="s">
        <v>3622</v>
      </c>
      <c r="C2316" s="919" t="s">
        <v>1298</v>
      </c>
      <c r="D2316" s="920" t="n">
        <f aca="false">F2316</f>
        <v>73.81</v>
      </c>
      <c r="F2316" s="922" t="n">
        <v>73.81</v>
      </c>
      <c r="G2316" s="922" t="n">
        <v>73.81</v>
      </c>
    </row>
    <row r="2317" customFormat="false" ht="15" hidden="false" customHeight="false" outlineLevel="0" collapsed="false">
      <c r="A2317" s="398" t="n">
        <v>3260</v>
      </c>
      <c r="B2317" s="399" t="s">
        <v>3623</v>
      </c>
      <c r="C2317" s="919" t="s">
        <v>1298</v>
      </c>
      <c r="D2317" s="920" t="n">
        <f aca="false">F2317</f>
        <v>12.68</v>
      </c>
      <c r="F2317" s="922" t="n">
        <v>12.68</v>
      </c>
      <c r="G2317" s="922" t="n">
        <v>12.68</v>
      </c>
    </row>
    <row r="2318" customFormat="false" ht="15" hidden="false" customHeight="false" outlineLevel="0" collapsed="false">
      <c r="A2318" s="398" t="n">
        <v>3272</v>
      </c>
      <c r="B2318" s="399" t="s">
        <v>3624</v>
      </c>
      <c r="C2318" s="919" t="s">
        <v>1298</v>
      </c>
      <c r="D2318" s="920" t="n">
        <f aca="false">F2318</f>
        <v>24.31</v>
      </c>
      <c r="F2318" s="922" t="n">
        <v>24.31</v>
      </c>
      <c r="G2318" s="922" t="n">
        <v>24.31</v>
      </c>
    </row>
    <row r="2319" customFormat="false" ht="15" hidden="false" customHeight="false" outlineLevel="0" collapsed="false">
      <c r="A2319" s="398" t="n">
        <v>3265</v>
      </c>
      <c r="B2319" s="399" t="s">
        <v>3625</v>
      </c>
      <c r="C2319" s="919" t="s">
        <v>1298</v>
      </c>
      <c r="D2319" s="920" t="n">
        <f aca="false">F2319</f>
        <v>19.31</v>
      </c>
      <c r="F2319" s="922" t="n">
        <v>19.31</v>
      </c>
      <c r="G2319" s="922" t="n">
        <v>19.31</v>
      </c>
    </row>
    <row r="2320" customFormat="false" ht="15" hidden="false" customHeight="false" outlineLevel="0" collapsed="false">
      <c r="A2320" s="398" t="n">
        <v>3262</v>
      </c>
      <c r="B2320" s="399" t="s">
        <v>3626</v>
      </c>
      <c r="C2320" s="919" t="s">
        <v>1298</v>
      </c>
      <c r="D2320" s="920" t="n">
        <f aca="false">F2320</f>
        <v>8.45</v>
      </c>
      <c r="F2320" s="922" t="n">
        <v>8.45</v>
      </c>
      <c r="G2320" s="922" t="n">
        <v>8.45</v>
      </c>
    </row>
    <row r="2321" customFormat="false" ht="15" hidden="false" customHeight="false" outlineLevel="0" collapsed="false">
      <c r="A2321" s="398" t="n">
        <v>3264</v>
      </c>
      <c r="B2321" s="399" t="s">
        <v>3627</v>
      </c>
      <c r="C2321" s="919" t="s">
        <v>1298</v>
      </c>
      <c r="D2321" s="920" t="n">
        <f aca="false">F2321</f>
        <v>13.88</v>
      </c>
      <c r="F2321" s="922" t="n">
        <v>13.88</v>
      </c>
      <c r="G2321" s="922" t="n">
        <v>13.88</v>
      </c>
    </row>
    <row r="2322" customFormat="false" ht="15" hidden="false" customHeight="false" outlineLevel="0" collapsed="false">
      <c r="A2322" s="398" t="n">
        <v>3267</v>
      </c>
      <c r="B2322" s="399" t="s">
        <v>3628</v>
      </c>
      <c r="C2322" s="919" t="s">
        <v>1298</v>
      </c>
      <c r="D2322" s="920" t="n">
        <f aca="false">F2322</f>
        <v>45.35</v>
      </c>
      <c r="F2322" s="922" t="n">
        <v>45.35</v>
      </c>
      <c r="G2322" s="922" t="n">
        <v>45.35</v>
      </c>
    </row>
    <row r="2323" customFormat="false" ht="15" hidden="false" customHeight="false" outlineLevel="0" collapsed="false">
      <c r="A2323" s="398" t="n">
        <v>3266</v>
      </c>
      <c r="B2323" s="399" t="s">
        <v>3629</v>
      </c>
      <c r="C2323" s="919" t="s">
        <v>1298</v>
      </c>
      <c r="D2323" s="920" t="n">
        <f aca="false">F2323</f>
        <v>28.85</v>
      </c>
      <c r="F2323" s="922" t="n">
        <v>28.85</v>
      </c>
      <c r="G2323" s="922" t="n">
        <v>28.85</v>
      </c>
    </row>
    <row r="2324" customFormat="false" ht="15" hidden="false" customHeight="false" outlineLevel="0" collapsed="false">
      <c r="A2324" s="398" t="n">
        <v>3263</v>
      </c>
      <c r="B2324" s="399" t="s">
        <v>3630</v>
      </c>
      <c r="C2324" s="919" t="s">
        <v>1298</v>
      </c>
      <c r="D2324" s="920" t="n">
        <f aca="false">F2324</f>
        <v>11.55</v>
      </c>
      <c r="F2324" s="922" t="n">
        <v>11.55</v>
      </c>
      <c r="G2324" s="922" t="n">
        <v>11.55</v>
      </c>
    </row>
    <row r="2325" customFormat="false" ht="15" hidden="false" customHeight="false" outlineLevel="0" collapsed="false">
      <c r="A2325" s="398" t="n">
        <v>3268</v>
      </c>
      <c r="B2325" s="399" t="s">
        <v>3631</v>
      </c>
      <c r="C2325" s="919" t="s">
        <v>1298</v>
      </c>
      <c r="D2325" s="920" t="n">
        <f aca="false">F2325</f>
        <v>61.32</v>
      </c>
      <c r="F2325" s="922" t="n">
        <v>61.32</v>
      </c>
      <c r="G2325" s="922" t="n">
        <v>61.32</v>
      </c>
    </row>
    <row r="2326" customFormat="false" ht="15" hidden="false" customHeight="false" outlineLevel="0" collapsed="false">
      <c r="A2326" s="398" t="n">
        <v>3271</v>
      </c>
      <c r="B2326" s="399" t="s">
        <v>3632</v>
      </c>
      <c r="C2326" s="919" t="s">
        <v>1298</v>
      </c>
      <c r="D2326" s="920" t="n">
        <f aca="false">F2326</f>
        <v>90.65</v>
      </c>
      <c r="F2326" s="922" t="n">
        <v>90.65</v>
      </c>
      <c r="G2326" s="922" t="n">
        <v>90.65</v>
      </c>
    </row>
    <row r="2327" customFormat="false" ht="15" hidden="false" customHeight="false" outlineLevel="0" collapsed="false">
      <c r="A2327" s="398" t="n">
        <v>3270</v>
      </c>
      <c r="B2327" s="399" t="s">
        <v>3633</v>
      </c>
      <c r="C2327" s="919" t="s">
        <v>1298</v>
      </c>
      <c r="D2327" s="920" t="n">
        <f aca="false">F2327</f>
        <v>152.31</v>
      </c>
      <c r="F2327" s="922" t="n">
        <v>152.31</v>
      </c>
      <c r="G2327" s="922" t="n">
        <v>152.31</v>
      </c>
    </row>
    <row r="2328" customFormat="false" ht="30" hidden="false" customHeight="false" outlineLevel="0" collapsed="false">
      <c r="A2328" s="398" t="n">
        <v>3275</v>
      </c>
      <c r="B2328" s="399" t="s">
        <v>3634</v>
      </c>
      <c r="C2328" s="919" t="s">
        <v>1307</v>
      </c>
      <c r="D2328" s="920" t="n">
        <f aca="false">F2328</f>
        <v>59.61</v>
      </c>
      <c r="F2328" s="922" t="n">
        <v>59.61</v>
      </c>
      <c r="G2328" s="922" t="n">
        <v>59.61</v>
      </c>
    </row>
    <row r="2329" customFormat="false" ht="30" hidden="false" customHeight="false" outlineLevel="0" collapsed="false">
      <c r="A2329" s="398" t="n">
        <v>39512</v>
      </c>
      <c r="B2329" s="399" t="s">
        <v>3635</v>
      </c>
      <c r="C2329" s="919" t="s">
        <v>1307</v>
      </c>
      <c r="D2329" s="920" t="n">
        <f aca="false">F2329</f>
        <v>70.09</v>
      </c>
      <c r="F2329" s="922" t="n">
        <v>70.09</v>
      </c>
      <c r="G2329" s="922" t="n">
        <v>70.09</v>
      </c>
    </row>
    <row r="2330" customFormat="false" ht="30" hidden="false" customHeight="false" outlineLevel="0" collapsed="false">
      <c r="A2330" s="398" t="n">
        <v>39511</v>
      </c>
      <c r="B2330" s="399" t="s">
        <v>3636</v>
      </c>
      <c r="C2330" s="919" t="s">
        <v>1307</v>
      </c>
      <c r="D2330" s="920" t="n">
        <f aca="false">F2330</f>
        <v>76.45</v>
      </c>
      <c r="F2330" s="922" t="n">
        <v>76.45</v>
      </c>
      <c r="G2330" s="922" t="n">
        <v>76.45</v>
      </c>
    </row>
    <row r="2331" customFormat="false" ht="30" hidden="false" customHeight="false" outlineLevel="0" collapsed="false">
      <c r="A2331" s="398" t="n">
        <v>39513</v>
      </c>
      <c r="B2331" s="399" t="s">
        <v>3637</v>
      </c>
      <c r="C2331" s="919" t="s">
        <v>1307</v>
      </c>
      <c r="D2331" s="920" t="n">
        <f aca="false">F2331</f>
        <v>82</v>
      </c>
      <c r="F2331" s="922" t="n">
        <v>82</v>
      </c>
      <c r="G2331" s="922" t="n">
        <v>82</v>
      </c>
    </row>
    <row r="2332" customFormat="false" ht="15" hidden="false" customHeight="false" outlineLevel="0" collapsed="false">
      <c r="A2332" s="398" t="n">
        <v>3286</v>
      </c>
      <c r="B2332" s="399" t="s">
        <v>3638</v>
      </c>
      <c r="C2332" s="919" t="s">
        <v>1307</v>
      </c>
      <c r="D2332" s="920" t="n">
        <f aca="false">F2332</f>
        <v>51.22</v>
      </c>
      <c r="F2332" s="922" t="n">
        <v>51.22</v>
      </c>
      <c r="G2332" s="922" t="n">
        <v>51.22</v>
      </c>
    </row>
    <row r="2333" customFormat="false" ht="30" hidden="false" customHeight="false" outlineLevel="0" collapsed="false">
      <c r="A2333" s="398" t="n">
        <v>3287</v>
      </c>
      <c r="B2333" s="399" t="s">
        <v>3639</v>
      </c>
      <c r="C2333" s="919" t="s">
        <v>1307</v>
      </c>
      <c r="D2333" s="920" t="n">
        <f aca="false">F2333</f>
        <v>77.4</v>
      </c>
      <c r="F2333" s="920" t="n">
        <v>77.4</v>
      </c>
      <c r="G2333" s="920" t="n">
        <v>77.4</v>
      </c>
    </row>
    <row r="2334" customFormat="false" ht="15" hidden="false" customHeight="false" outlineLevel="0" collapsed="false">
      <c r="A2334" s="398" t="n">
        <v>3283</v>
      </c>
      <c r="B2334" s="399" t="s">
        <v>3640</v>
      </c>
      <c r="C2334" s="919" t="s">
        <v>1307</v>
      </c>
      <c r="D2334" s="920" t="n">
        <f aca="false">F2334</f>
        <v>16.25</v>
      </c>
      <c r="F2334" s="920" t="n">
        <v>16.25</v>
      </c>
      <c r="G2334" s="920" t="n">
        <v>16.25</v>
      </c>
    </row>
    <row r="2335" customFormat="false" ht="15" hidden="false" customHeight="false" outlineLevel="0" collapsed="false">
      <c r="A2335" s="398" t="n">
        <v>11587</v>
      </c>
      <c r="B2335" s="399" t="s">
        <v>3641</v>
      </c>
      <c r="C2335" s="919" t="s">
        <v>1307</v>
      </c>
      <c r="D2335" s="920" t="n">
        <f aca="false">F2335</f>
        <v>40.87</v>
      </c>
      <c r="F2335" s="920" t="n">
        <v>40.87</v>
      </c>
      <c r="G2335" s="920" t="n">
        <v>40.87</v>
      </c>
    </row>
    <row r="2336" customFormat="false" ht="15" hidden="false" customHeight="false" outlineLevel="0" collapsed="false">
      <c r="A2336" s="398" t="n">
        <v>36225</v>
      </c>
      <c r="B2336" s="399" t="s">
        <v>3642</v>
      </c>
      <c r="C2336" s="919" t="s">
        <v>1307</v>
      </c>
      <c r="D2336" s="920" t="n">
        <f aca="false">F2336</f>
        <v>16.6</v>
      </c>
      <c r="F2336" s="920" t="n">
        <v>16.6</v>
      </c>
      <c r="G2336" s="920" t="n">
        <v>16.6</v>
      </c>
    </row>
    <row r="2337" customFormat="false" ht="15" hidden="false" customHeight="false" outlineLevel="0" collapsed="false">
      <c r="A2337" s="398" t="n">
        <v>36230</v>
      </c>
      <c r="B2337" s="399" t="s">
        <v>3643</v>
      </c>
      <c r="C2337" s="919" t="s">
        <v>1307</v>
      </c>
      <c r="D2337" s="920" t="n">
        <f aca="false">F2337</f>
        <v>12.2</v>
      </c>
      <c r="F2337" s="920" t="n">
        <v>12.2</v>
      </c>
      <c r="G2337" s="920" t="n">
        <v>12.2</v>
      </c>
    </row>
    <row r="2338" customFormat="false" ht="15" hidden="false" customHeight="false" outlineLevel="0" collapsed="false">
      <c r="A2338" s="398" t="n">
        <v>36238</v>
      </c>
      <c r="B2338" s="399" t="s">
        <v>3644</v>
      </c>
      <c r="C2338" s="919" t="s">
        <v>1307</v>
      </c>
      <c r="D2338" s="920" t="n">
        <f aca="false">F2338</f>
        <v>11.92</v>
      </c>
      <c r="F2338" s="920" t="n">
        <v>11.92</v>
      </c>
      <c r="G2338" s="920" t="n">
        <v>11.92</v>
      </c>
    </row>
    <row r="2339" customFormat="false" ht="15" hidden="false" customHeight="false" outlineLevel="0" collapsed="false">
      <c r="A2339" s="398" t="n">
        <v>11887</v>
      </c>
      <c r="B2339" s="399" t="s">
        <v>3645</v>
      </c>
      <c r="C2339" s="919" t="s">
        <v>1298</v>
      </c>
      <c r="D2339" s="920" t="n">
        <f aca="false">F2339</f>
        <v>3200.36</v>
      </c>
      <c r="F2339" s="922" t="n">
        <v>3200.36</v>
      </c>
      <c r="G2339" s="922" t="n">
        <v>3200.36</v>
      </c>
    </row>
    <row r="2340" customFormat="false" ht="15" hidden="false" customHeight="false" outlineLevel="0" collapsed="false">
      <c r="A2340" s="398" t="n">
        <v>11883</v>
      </c>
      <c r="B2340" s="399" t="s">
        <v>3646</v>
      </c>
      <c r="C2340" s="919" t="s">
        <v>1298</v>
      </c>
      <c r="D2340" s="920" t="n">
        <f aca="false">F2340</f>
        <v>4705.1</v>
      </c>
      <c r="F2340" s="922" t="n">
        <v>4705.1</v>
      </c>
      <c r="G2340" s="922" t="n">
        <v>4705.1</v>
      </c>
    </row>
    <row r="2341" customFormat="false" ht="15" hidden="false" customHeight="false" outlineLevel="0" collapsed="false">
      <c r="A2341" s="398" t="n">
        <v>11884</v>
      </c>
      <c r="B2341" s="399" t="s">
        <v>3647</v>
      </c>
      <c r="C2341" s="919" t="s">
        <v>1298</v>
      </c>
      <c r="D2341" s="920" t="n">
        <f aca="false">F2341</f>
        <v>5048.15</v>
      </c>
      <c r="F2341" s="920" t="n">
        <v>5048.15</v>
      </c>
      <c r="G2341" s="920" t="n">
        <v>5048.15</v>
      </c>
    </row>
    <row r="2342" customFormat="false" ht="15" hidden="false" customHeight="false" outlineLevel="0" collapsed="false">
      <c r="A2342" s="398" t="n">
        <v>11885</v>
      </c>
      <c r="B2342" s="399" t="s">
        <v>3648</v>
      </c>
      <c r="C2342" s="919" t="s">
        <v>1298</v>
      </c>
      <c r="D2342" s="920" t="n">
        <f aca="false">F2342</f>
        <v>5630.4</v>
      </c>
      <c r="F2342" s="922" t="n">
        <v>5630.4</v>
      </c>
      <c r="G2342" s="922" t="n">
        <v>5630.4</v>
      </c>
    </row>
    <row r="2343" customFormat="false" ht="15" hidden="false" customHeight="false" outlineLevel="0" collapsed="false">
      <c r="A2343" s="398" t="n">
        <v>11886</v>
      </c>
      <c r="B2343" s="399" t="s">
        <v>3649</v>
      </c>
      <c r="C2343" s="919" t="s">
        <v>1298</v>
      </c>
      <c r="D2343" s="920" t="n">
        <f aca="false">F2343</f>
        <v>1814.66</v>
      </c>
      <c r="F2343" s="920" t="n">
        <v>1814.66</v>
      </c>
      <c r="G2343" s="920" t="n">
        <v>1814.66</v>
      </c>
    </row>
    <row r="2344" customFormat="false" ht="15" hidden="false" customHeight="false" outlineLevel="0" collapsed="false">
      <c r="A2344" s="398" t="n">
        <v>11888</v>
      </c>
      <c r="B2344" s="399" t="s">
        <v>3650</v>
      </c>
      <c r="C2344" s="919" t="s">
        <v>1298</v>
      </c>
      <c r="D2344" s="920" t="n">
        <f aca="false">F2344</f>
        <v>4261.54</v>
      </c>
      <c r="F2344" s="920" t="n">
        <v>4261.54</v>
      </c>
      <c r="G2344" s="920" t="n">
        <v>4261.54</v>
      </c>
    </row>
    <row r="2345" customFormat="false" ht="15" hidden="false" customHeight="false" outlineLevel="0" collapsed="false">
      <c r="A2345" s="398" t="n">
        <v>3277</v>
      </c>
      <c r="B2345" s="399" t="s">
        <v>3651</v>
      </c>
      <c r="C2345" s="919" t="s">
        <v>1298</v>
      </c>
      <c r="D2345" s="920" t="n">
        <f aca="false">F2345</f>
        <v>718.67</v>
      </c>
      <c r="F2345" s="920" t="n">
        <v>718.67</v>
      </c>
      <c r="G2345" s="920" t="n">
        <v>718.67</v>
      </c>
    </row>
    <row r="2346" customFormat="false" ht="15" hidden="false" customHeight="false" outlineLevel="0" collapsed="false">
      <c r="A2346" s="398" t="n">
        <v>3281</v>
      </c>
      <c r="B2346" s="399" t="s">
        <v>3652</v>
      </c>
      <c r="C2346" s="919" t="s">
        <v>1298</v>
      </c>
      <c r="D2346" s="920" t="n">
        <f aca="false">F2346</f>
        <v>595.15</v>
      </c>
      <c r="F2346" s="920" t="n">
        <v>595.15</v>
      </c>
      <c r="G2346" s="920" t="n">
        <v>595.15</v>
      </c>
    </row>
    <row r="2347" customFormat="false" ht="30" hidden="false" customHeight="false" outlineLevel="0" collapsed="false">
      <c r="A2347" s="398" t="n">
        <v>39363</v>
      </c>
      <c r="B2347" s="399" t="s">
        <v>3653</v>
      </c>
      <c r="C2347" s="919" t="s">
        <v>1298</v>
      </c>
      <c r="D2347" s="920" t="n">
        <f aca="false">F2347</f>
        <v>3060.21</v>
      </c>
      <c r="F2347" s="922" t="n">
        <v>3060.21</v>
      </c>
      <c r="G2347" s="922" t="n">
        <v>3060.21</v>
      </c>
    </row>
    <row r="2348" customFormat="false" ht="30" hidden="false" customHeight="false" outlineLevel="0" collapsed="false">
      <c r="A2348" s="398" t="n">
        <v>39361</v>
      </c>
      <c r="B2348" s="399" t="s">
        <v>3654</v>
      </c>
      <c r="C2348" s="919" t="s">
        <v>1298</v>
      </c>
      <c r="D2348" s="920" t="n">
        <f aca="false">F2348</f>
        <v>786.91</v>
      </c>
      <c r="F2348" s="922" t="n">
        <v>786.91</v>
      </c>
      <c r="G2348" s="922" t="n">
        <v>786.91</v>
      </c>
    </row>
    <row r="2349" customFormat="false" ht="30" hidden="false" customHeight="false" outlineLevel="0" collapsed="false">
      <c r="A2349" s="398" t="n">
        <v>39362</v>
      </c>
      <c r="B2349" s="399" t="s">
        <v>3655</v>
      </c>
      <c r="C2349" s="919" t="s">
        <v>1298</v>
      </c>
      <c r="D2349" s="920" t="n">
        <f aca="false">F2349</f>
        <v>2421.52</v>
      </c>
      <c r="F2349" s="922" t="n">
        <v>2421.52</v>
      </c>
      <c r="G2349" s="922" t="n">
        <v>2421.52</v>
      </c>
    </row>
    <row r="2350" customFormat="false" ht="30" hidden="false" customHeight="false" outlineLevel="0" collapsed="false">
      <c r="A2350" s="398" t="n">
        <v>39364</v>
      </c>
      <c r="B2350" s="399" t="s">
        <v>3656</v>
      </c>
      <c r="C2350" s="919" t="s">
        <v>1298</v>
      </c>
      <c r="D2350" s="920" t="n">
        <f aca="false">F2350</f>
        <v>6994.77</v>
      </c>
      <c r="F2350" s="922" t="n">
        <v>6994.77</v>
      </c>
      <c r="G2350" s="922" t="n">
        <v>6994.77</v>
      </c>
    </row>
    <row r="2351" customFormat="false" ht="15" hidden="false" customHeight="false" outlineLevel="0" collapsed="false">
      <c r="A2351" s="398" t="n">
        <v>14576</v>
      </c>
      <c r="B2351" s="399" t="s">
        <v>3657</v>
      </c>
      <c r="C2351" s="919" t="s">
        <v>1298</v>
      </c>
      <c r="D2351" s="920" t="n">
        <f aca="false">F2351</f>
        <v>4490063.26</v>
      </c>
      <c r="F2351" s="922" t="n">
        <v>4490063.26</v>
      </c>
      <c r="G2351" s="922" t="n">
        <v>4490063.26</v>
      </c>
    </row>
    <row r="2352" customFormat="false" ht="15" hidden="false" customHeight="false" outlineLevel="0" collapsed="false">
      <c r="A2352" s="398" t="n">
        <v>13877</v>
      </c>
      <c r="B2352" s="399" t="s">
        <v>3658</v>
      </c>
      <c r="C2352" s="919" t="s">
        <v>1298</v>
      </c>
      <c r="D2352" s="920" t="n">
        <f aca="false">F2352</f>
        <v>1922129.11</v>
      </c>
      <c r="F2352" s="922" t="n">
        <v>1922129.11</v>
      </c>
      <c r="G2352" s="922" t="n">
        <v>1922129.11</v>
      </c>
    </row>
    <row r="2353" customFormat="false" ht="15" hidden="false" customHeight="false" outlineLevel="0" collapsed="false">
      <c r="A2353" s="398" t="n">
        <v>7307</v>
      </c>
      <c r="B2353" s="399" t="s">
        <v>3659</v>
      </c>
      <c r="C2353" s="919" t="s">
        <v>1376</v>
      </c>
      <c r="D2353" s="920" t="n">
        <f aca="false">F2353</f>
        <v>21.47</v>
      </c>
      <c r="F2353" s="922" t="n">
        <v>21.47</v>
      </c>
      <c r="G2353" s="922" t="n">
        <v>21.47</v>
      </c>
    </row>
    <row r="2354" customFormat="false" ht="15" hidden="false" customHeight="false" outlineLevel="0" collapsed="false">
      <c r="A2354" s="398" t="n">
        <v>38122</v>
      </c>
      <c r="B2354" s="399" t="s">
        <v>3660</v>
      </c>
      <c r="C2354" s="919" t="s">
        <v>1376</v>
      </c>
      <c r="D2354" s="920" t="n">
        <f aca="false">F2354</f>
        <v>6.76</v>
      </c>
      <c r="F2354" s="922" t="n">
        <v>6.76</v>
      </c>
      <c r="G2354" s="922" t="n">
        <v>6.76</v>
      </c>
    </row>
    <row r="2355" customFormat="false" ht="15" hidden="false" customHeight="false" outlineLevel="0" collapsed="false">
      <c r="A2355" s="398" t="n">
        <v>6086</v>
      </c>
      <c r="B2355" s="399" t="s">
        <v>3661</v>
      </c>
      <c r="C2355" s="919" t="s">
        <v>3662</v>
      </c>
      <c r="D2355" s="920" t="n">
        <f aca="false">F2355</f>
        <v>63.8</v>
      </c>
      <c r="F2355" s="922" t="n">
        <v>63.8</v>
      </c>
      <c r="G2355" s="922" t="n">
        <v>63.8</v>
      </c>
    </row>
    <row r="2356" customFormat="false" ht="15" hidden="false" customHeight="false" outlineLevel="0" collapsed="false">
      <c r="A2356" s="398" t="n">
        <v>38633</v>
      </c>
      <c r="B2356" s="399" t="s">
        <v>3663</v>
      </c>
      <c r="C2356" s="919" t="s">
        <v>1298</v>
      </c>
      <c r="D2356" s="920" t="n">
        <f aca="false">F2356</f>
        <v>14.39</v>
      </c>
      <c r="F2356" s="922" t="n">
        <v>14.39</v>
      </c>
      <c r="G2356" s="922" t="n">
        <v>14.39</v>
      </c>
    </row>
    <row r="2357" customFormat="false" ht="15" hidden="false" customHeight="false" outlineLevel="0" collapsed="false">
      <c r="A2357" s="398" t="n">
        <v>12344</v>
      </c>
      <c r="B2357" s="399" t="s">
        <v>3664</v>
      </c>
      <c r="C2357" s="919" t="s">
        <v>1298</v>
      </c>
      <c r="D2357" s="920" t="n">
        <f aca="false">F2357</f>
        <v>1.65</v>
      </c>
      <c r="F2357" s="922" t="n">
        <v>1.65</v>
      </c>
      <c r="G2357" s="922" t="n">
        <v>1.65</v>
      </c>
    </row>
    <row r="2358" customFormat="false" ht="15" hidden="false" customHeight="false" outlineLevel="0" collapsed="false">
      <c r="A2358" s="398" t="n">
        <v>12343</v>
      </c>
      <c r="B2358" s="399" t="s">
        <v>3665</v>
      </c>
      <c r="C2358" s="919" t="s">
        <v>1298</v>
      </c>
      <c r="D2358" s="920" t="n">
        <f aca="false">F2358</f>
        <v>2.56</v>
      </c>
      <c r="F2358" s="922" t="n">
        <v>2.56</v>
      </c>
      <c r="G2358" s="922" t="n">
        <v>2.56</v>
      </c>
    </row>
    <row r="2359" customFormat="false" ht="15" hidden="false" customHeight="false" outlineLevel="0" collapsed="false">
      <c r="A2359" s="398" t="n">
        <v>3295</v>
      </c>
      <c r="B2359" s="399" t="s">
        <v>3666</v>
      </c>
      <c r="C2359" s="919" t="s">
        <v>1298</v>
      </c>
      <c r="D2359" s="920" t="n">
        <f aca="false">F2359</f>
        <v>8.94</v>
      </c>
      <c r="F2359" s="922" t="n">
        <v>8.94</v>
      </c>
      <c r="G2359" s="922" t="n">
        <v>8.94</v>
      </c>
    </row>
    <row r="2360" customFormat="false" ht="15" hidden="false" customHeight="false" outlineLevel="0" collapsed="false">
      <c r="A2360" s="398" t="n">
        <v>3302</v>
      </c>
      <c r="B2360" s="399" t="s">
        <v>3667</v>
      </c>
      <c r="C2360" s="919" t="s">
        <v>1298</v>
      </c>
      <c r="D2360" s="920" t="n">
        <f aca="false">F2360</f>
        <v>9.35</v>
      </c>
      <c r="F2360" s="920" t="n">
        <v>9.35</v>
      </c>
      <c r="G2360" s="920" t="n">
        <v>9.35</v>
      </c>
    </row>
    <row r="2361" customFormat="false" ht="15" hidden="false" customHeight="false" outlineLevel="0" collapsed="false">
      <c r="A2361" s="398" t="n">
        <v>3297</v>
      </c>
      <c r="B2361" s="399" t="s">
        <v>3668</v>
      </c>
      <c r="C2361" s="919" t="s">
        <v>1298</v>
      </c>
      <c r="D2361" s="920" t="n">
        <f aca="false">F2361</f>
        <v>9.98</v>
      </c>
      <c r="F2361" s="920" t="n">
        <v>9.98</v>
      </c>
      <c r="G2361" s="920" t="n">
        <v>9.98</v>
      </c>
    </row>
    <row r="2362" customFormat="false" ht="15" hidden="false" customHeight="false" outlineLevel="0" collapsed="false">
      <c r="A2362" s="398" t="n">
        <v>3294</v>
      </c>
      <c r="B2362" s="399" t="s">
        <v>3669</v>
      </c>
      <c r="C2362" s="919" t="s">
        <v>1298</v>
      </c>
      <c r="D2362" s="920" t="n">
        <f aca="false">F2362</f>
        <v>10.13</v>
      </c>
      <c r="F2362" s="920" t="n">
        <v>10.13</v>
      </c>
      <c r="G2362" s="920" t="n">
        <v>10.13</v>
      </c>
    </row>
    <row r="2363" customFormat="false" ht="15" hidden="false" customHeight="false" outlineLevel="0" collapsed="false">
      <c r="A2363" s="398" t="n">
        <v>3292</v>
      </c>
      <c r="B2363" s="399" t="s">
        <v>3670</v>
      </c>
      <c r="C2363" s="919" t="s">
        <v>1298</v>
      </c>
      <c r="D2363" s="920" t="n">
        <f aca="false">F2363</f>
        <v>9.52</v>
      </c>
      <c r="F2363" s="922" t="n">
        <v>9.52</v>
      </c>
      <c r="G2363" s="922" t="n">
        <v>9.52</v>
      </c>
    </row>
    <row r="2364" customFormat="false" ht="15" hidden="false" customHeight="false" outlineLevel="0" collapsed="false">
      <c r="A2364" s="398" t="n">
        <v>3298</v>
      </c>
      <c r="B2364" s="399" t="s">
        <v>3671</v>
      </c>
      <c r="C2364" s="919" t="s">
        <v>1298</v>
      </c>
      <c r="D2364" s="920" t="n">
        <f aca="false">F2364</f>
        <v>22.31</v>
      </c>
      <c r="F2364" s="922" t="n">
        <v>22.31</v>
      </c>
      <c r="G2364" s="922" t="n">
        <v>22.31</v>
      </c>
    </row>
    <row r="2365" customFormat="false" ht="15" hidden="false" customHeight="false" outlineLevel="0" collapsed="false">
      <c r="A2365" s="398" t="n">
        <v>11596</v>
      </c>
      <c r="B2365" s="399" t="s">
        <v>3672</v>
      </c>
      <c r="C2365" s="919" t="s">
        <v>1298</v>
      </c>
      <c r="D2365" s="920" t="n">
        <f aca="false">F2365</f>
        <v>427.37</v>
      </c>
      <c r="F2365" s="922" t="n">
        <v>427.37</v>
      </c>
      <c r="G2365" s="922" t="n">
        <v>427.37</v>
      </c>
    </row>
    <row r="2366" customFormat="false" ht="30" hidden="false" customHeight="false" outlineLevel="0" collapsed="false">
      <c r="A2366" s="398" t="n">
        <v>34802</v>
      </c>
      <c r="B2366" s="399" t="s">
        <v>3673</v>
      </c>
      <c r="C2366" s="919" t="s">
        <v>1298</v>
      </c>
      <c r="D2366" s="920" t="n">
        <f aca="false">F2366</f>
        <v>1173.69</v>
      </c>
      <c r="F2366" s="922" t="n">
        <v>1173.69</v>
      </c>
      <c r="G2366" s="922" t="n">
        <v>1173.69</v>
      </c>
    </row>
    <row r="2367" customFormat="false" ht="30" hidden="false" customHeight="false" outlineLevel="0" collapsed="false">
      <c r="A2367" s="398" t="n">
        <v>11588</v>
      </c>
      <c r="B2367" s="399" t="s">
        <v>3674</v>
      </c>
      <c r="C2367" s="919" t="s">
        <v>1298</v>
      </c>
      <c r="D2367" s="920" t="n">
        <f aca="false">F2367</f>
        <v>1266.23</v>
      </c>
      <c r="F2367" s="922" t="n">
        <v>1266.23</v>
      </c>
      <c r="G2367" s="922" t="n">
        <v>1266.23</v>
      </c>
    </row>
    <row r="2368" customFormat="false" ht="30" hidden="false" customHeight="false" outlineLevel="0" collapsed="false">
      <c r="A2368" s="398" t="n">
        <v>34383</v>
      </c>
      <c r="B2368" s="399" t="s">
        <v>3675</v>
      </c>
      <c r="C2368" s="919" t="s">
        <v>1298</v>
      </c>
      <c r="D2368" s="920" t="n">
        <f aca="false">F2368</f>
        <v>1392.94</v>
      </c>
      <c r="F2368" s="922" t="n">
        <v>1392.94</v>
      </c>
      <c r="G2368" s="922" t="n">
        <v>1392.94</v>
      </c>
    </row>
    <row r="2369" customFormat="false" ht="30" hidden="false" customHeight="false" outlineLevel="0" collapsed="false">
      <c r="A2369" s="398" t="n">
        <v>40451</v>
      </c>
      <c r="B2369" s="399" t="s">
        <v>3676</v>
      </c>
      <c r="C2369" s="919" t="s">
        <v>1307</v>
      </c>
      <c r="D2369" s="920" t="n">
        <f aca="false">F2369</f>
        <v>112.6</v>
      </c>
      <c r="F2369" s="922" t="n">
        <v>112.6</v>
      </c>
      <c r="G2369" s="922" t="n">
        <v>112.6</v>
      </c>
    </row>
    <row r="2370" customFormat="false" ht="30" hidden="false" customHeight="false" outlineLevel="0" collapsed="false">
      <c r="A2370" s="398" t="n">
        <v>40453</v>
      </c>
      <c r="B2370" s="399" t="s">
        <v>3677</v>
      </c>
      <c r="C2370" s="919" t="s">
        <v>1307</v>
      </c>
      <c r="D2370" s="920" t="n">
        <f aca="false">F2370</f>
        <v>121.83</v>
      </c>
      <c r="F2370" s="922" t="n">
        <v>121.83</v>
      </c>
      <c r="G2370" s="922" t="n">
        <v>121.83</v>
      </c>
    </row>
    <row r="2371" customFormat="false" ht="30" hidden="false" customHeight="false" outlineLevel="0" collapsed="false">
      <c r="A2371" s="398" t="n">
        <v>40452</v>
      </c>
      <c r="B2371" s="399" t="s">
        <v>3678</v>
      </c>
      <c r="C2371" s="919" t="s">
        <v>1307</v>
      </c>
      <c r="D2371" s="920" t="n">
        <f aca="false">F2371</f>
        <v>133.63</v>
      </c>
      <c r="F2371" s="922" t="n">
        <v>133.63</v>
      </c>
      <c r="G2371" s="922" t="n">
        <v>133.63</v>
      </c>
    </row>
    <row r="2372" customFormat="false" ht="15" hidden="false" customHeight="false" outlineLevel="0" collapsed="false">
      <c r="A2372" s="398" t="n">
        <v>11594</v>
      </c>
      <c r="B2372" s="399" t="s">
        <v>3679</v>
      </c>
      <c r="C2372" s="919" t="s">
        <v>1298</v>
      </c>
      <c r="D2372" s="920" t="n">
        <f aca="false">F2372</f>
        <v>403.58</v>
      </c>
      <c r="F2372" s="922" t="n">
        <v>403.58</v>
      </c>
      <c r="G2372" s="922" t="n">
        <v>403.58</v>
      </c>
    </row>
    <row r="2373" customFormat="false" ht="15" hidden="false" customHeight="false" outlineLevel="0" collapsed="false">
      <c r="A2373" s="398" t="n">
        <v>3311</v>
      </c>
      <c r="B2373" s="399" t="s">
        <v>3680</v>
      </c>
      <c r="C2373" s="919" t="s">
        <v>1501</v>
      </c>
      <c r="D2373" s="920" t="n">
        <f aca="false">F2373</f>
        <v>403.58</v>
      </c>
      <c r="F2373" s="922" t="n">
        <v>403.58</v>
      </c>
      <c r="G2373" s="922" t="n">
        <v>403.58</v>
      </c>
    </row>
    <row r="2374" customFormat="false" ht="15" hidden="false" customHeight="false" outlineLevel="0" collapsed="false">
      <c r="A2374" s="398" t="n">
        <v>11599</v>
      </c>
      <c r="B2374" s="399" t="s">
        <v>3681</v>
      </c>
      <c r="C2374" s="919" t="s">
        <v>1298</v>
      </c>
      <c r="D2374" s="920" t="n">
        <f aca="false">F2374</f>
        <v>536.72</v>
      </c>
      <c r="F2374" s="922" t="n">
        <v>536.72</v>
      </c>
      <c r="G2374" s="922" t="n">
        <v>536.72</v>
      </c>
    </row>
    <row r="2375" customFormat="false" ht="30" hidden="false" customHeight="false" outlineLevel="0" collapsed="false">
      <c r="A2375" s="398" t="n">
        <v>11593</v>
      </c>
      <c r="B2375" s="399" t="s">
        <v>3682</v>
      </c>
      <c r="C2375" s="919" t="s">
        <v>1298</v>
      </c>
      <c r="D2375" s="920" t="n">
        <f aca="false">F2375</f>
        <v>752.44</v>
      </c>
      <c r="F2375" s="920" t="n">
        <v>752.44</v>
      </c>
      <c r="G2375" s="920" t="n">
        <v>752.44</v>
      </c>
    </row>
    <row r="2376" customFormat="false" ht="15" hidden="false" customHeight="false" outlineLevel="0" collapsed="false">
      <c r="A2376" s="398" t="n">
        <v>3314</v>
      </c>
      <c r="B2376" s="399" t="s">
        <v>3683</v>
      </c>
      <c r="C2376" s="919" t="s">
        <v>1501</v>
      </c>
      <c r="D2376" s="920" t="n">
        <f aca="false">F2376</f>
        <v>538.15</v>
      </c>
      <c r="F2376" s="922" t="n">
        <v>538.15</v>
      </c>
      <c r="G2376" s="922" t="n">
        <v>538.15</v>
      </c>
    </row>
    <row r="2377" customFormat="false" ht="15" hidden="false" customHeight="false" outlineLevel="0" collapsed="false">
      <c r="A2377" s="398" t="n">
        <v>11597</v>
      </c>
      <c r="B2377" s="399" t="s">
        <v>3684</v>
      </c>
      <c r="C2377" s="919" t="s">
        <v>1298</v>
      </c>
      <c r="D2377" s="920" t="n">
        <f aca="false">F2377</f>
        <v>625.8</v>
      </c>
      <c r="F2377" s="922" t="n">
        <v>625.8</v>
      </c>
      <c r="G2377" s="922" t="n">
        <v>625.8</v>
      </c>
    </row>
    <row r="2378" customFormat="false" ht="15" hidden="false" customHeight="false" outlineLevel="0" collapsed="false">
      <c r="A2378" s="398" t="n">
        <v>3309</v>
      </c>
      <c r="B2378" s="399" t="s">
        <v>3685</v>
      </c>
      <c r="C2378" s="919" t="s">
        <v>1501</v>
      </c>
      <c r="D2378" s="920" t="n">
        <f aca="false">F2378</f>
        <v>427.37</v>
      </c>
      <c r="F2378" s="922" t="n">
        <v>427.37</v>
      </c>
      <c r="G2378" s="922" t="n">
        <v>427.37</v>
      </c>
    </row>
    <row r="2379" customFormat="false" ht="30" hidden="false" customHeight="false" outlineLevel="0" collapsed="false">
      <c r="A2379" s="398" t="n">
        <v>34612</v>
      </c>
      <c r="B2379" s="399" t="s">
        <v>3686</v>
      </c>
      <c r="C2379" s="919" t="s">
        <v>1298</v>
      </c>
      <c r="D2379" s="920" t="n">
        <f aca="false">F2379</f>
        <v>774.01</v>
      </c>
      <c r="F2379" s="922" t="n">
        <v>774.01</v>
      </c>
      <c r="G2379" s="922" t="n">
        <v>774.01</v>
      </c>
    </row>
    <row r="2380" customFormat="false" ht="30" hidden="false" customHeight="false" outlineLevel="0" collapsed="false">
      <c r="A2380" s="398" t="n">
        <v>34635</v>
      </c>
      <c r="B2380" s="399" t="s">
        <v>3687</v>
      </c>
      <c r="C2380" s="919" t="s">
        <v>1298</v>
      </c>
      <c r="D2380" s="920" t="n">
        <f aca="false">F2380</f>
        <v>995.34</v>
      </c>
      <c r="F2380" s="922" t="n">
        <v>995.34</v>
      </c>
      <c r="G2380" s="922" t="n">
        <v>995.34</v>
      </c>
    </row>
    <row r="2381" customFormat="false" ht="30" hidden="false" customHeight="false" outlineLevel="0" collapsed="false">
      <c r="A2381" s="398" t="n">
        <v>34633</v>
      </c>
      <c r="B2381" s="399" t="s">
        <v>3688</v>
      </c>
      <c r="C2381" s="919" t="s">
        <v>1298</v>
      </c>
      <c r="D2381" s="920" t="n">
        <f aca="false">F2381</f>
        <v>1097.13</v>
      </c>
      <c r="F2381" s="922" t="n">
        <v>1097.13</v>
      </c>
      <c r="G2381" s="922" t="n">
        <v>1097.13</v>
      </c>
    </row>
    <row r="2382" customFormat="false" ht="30" hidden="false" customHeight="false" outlineLevel="0" collapsed="false">
      <c r="A2382" s="398" t="n">
        <v>40440</v>
      </c>
      <c r="B2382" s="399" t="s">
        <v>3689</v>
      </c>
      <c r="C2382" s="919" t="s">
        <v>1501</v>
      </c>
      <c r="D2382" s="920" t="n">
        <f aca="false">F2382</f>
        <v>560.54</v>
      </c>
      <c r="F2382" s="922" t="n">
        <v>560.54</v>
      </c>
      <c r="G2382" s="922" t="n">
        <v>560.54</v>
      </c>
    </row>
    <row r="2383" customFormat="false" ht="30" hidden="false" customHeight="false" outlineLevel="0" collapsed="false">
      <c r="A2383" s="398" t="n">
        <v>40441</v>
      </c>
      <c r="B2383" s="399" t="s">
        <v>3690</v>
      </c>
      <c r="C2383" s="919" t="s">
        <v>1501</v>
      </c>
      <c r="D2383" s="920" t="n">
        <f aca="false">F2383</f>
        <v>357.87</v>
      </c>
      <c r="F2383" s="922" t="n">
        <v>357.87</v>
      </c>
      <c r="G2383" s="922" t="n">
        <v>357.87</v>
      </c>
    </row>
    <row r="2384" customFormat="false" ht="30" hidden="false" customHeight="false" outlineLevel="0" collapsed="false">
      <c r="A2384" s="398" t="n">
        <v>40449</v>
      </c>
      <c r="B2384" s="399" t="s">
        <v>3691</v>
      </c>
      <c r="C2384" s="919" t="s">
        <v>1501</v>
      </c>
      <c r="D2384" s="920" t="n">
        <f aca="false">F2384</f>
        <v>300.85</v>
      </c>
      <c r="F2384" s="922" t="n">
        <v>300.85</v>
      </c>
      <c r="G2384" s="922" t="n">
        <v>300.85</v>
      </c>
    </row>
    <row r="2385" customFormat="false" ht="30" hidden="false" customHeight="false" outlineLevel="0" collapsed="false">
      <c r="A2385" s="398" t="n">
        <v>34800</v>
      </c>
      <c r="B2385" s="399" t="s">
        <v>3692</v>
      </c>
      <c r="C2385" s="919" t="s">
        <v>1501</v>
      </c>
      <c r="D2385" s="920" t="n">
        <f aca="false">F2385</f>
        <v>376.22</v>
      </c>
      <c r="F2385" s="922" t="n">
        <v>376.22</v>
      </c>
      <c r="G2385" s="922" t="n">
        <v>376.22</v>
      </c>
    </row>
    <row r="2386" customFormat="false" ht="30" hidden="false" customHeight="false" outlineLevel="0" collapsed="false">
      <c r="A2386" s="398" t="n">
        <v>11592</v>
      </c>
      <c r="B2386" s="399" t="s">
        <v>3693</v>
      </c>
      <c r="C2386" s="919" t="s">
        <v>1298</v>
      </c>
      <c r="D2386" s="920" t="n">
        <f aca="false">F2386</f>
        <v>538.15</v>
      </c>
      <c r="F2386" s="922" t="n">
        <v>538.15</v>
      </c>
      <c r="G2386" s="922" t="n">
        <v>538.15</v>
      </c>
    </row>
    <row r="2387" customFormat="false" ht="15" hidden="false" customHeight="false" outlineLevel="0" collapsed="false">
      <c r="A2387" s="398" t="n">
        <v>40438</v>
      </c>
      <c r="B2387" s="399" t="s">
        <v>3694</v>
      </c>
      <c r="C2387" s="919" t="s">
        <v>1501</v>
      </c>
      <c r="D2387" s="920" t="n">
        <f aca="false">F2387</f>
        <v>250.64</v>
      </c>
      <c r="F2387" s="922" t="n">
        <v>250.64</v>
      </c>
      <c r="G2387" s="922" t="n">
        <v>250.64</v>
      </c>
    </row>
    <row r="2388" customFormat="false" ht="15" hidden="false" customHeight="false" outlineLevel="0" collapsed="false">
      <c r="A2388" s="398" t="n">
        <v>40436</v>
      </c>
      <c r="B2388" s="399" t="s">
        <v>3695</v>
      </c>
      <c r="C2388" s="919" t="s">
        <v>1501</v>
      </c>
      <c r="D2388" s="920" t="n">
        <f aca="false">F2388</f>
        <v>312.53</v>
      </c>
      <c r="F2388" s="922" t="n">
        <v>312.53</v>
      </c>
      <c r="G2388" s="922" t="n">
        <v>312.53</v>
      </c>
    </row>
    <row r="2389" customFormat="false" ht="30" hidden="false" customHeight="false" outlineLevel="0" collapsed="false">
      <c r="A2389" s="398" t="n">
        <v>4315</v>
      </c>
      <c r="B2389" s="399" t="s">
        <v>3696</v>
      </c>
      <c r="C2389" s="919" t="s">
        <v>1298</v>
      </c>
      <c r="D2389" s="920" t="n">
        <f aca="false">F2389</f>
        <v>1.35</v>
      </c>
      <c r="F2389" s="922" t="n">
        <v>1.35</v>
      </c>
      <c r="G2389" s="922" t="n">
        <v>1.35</v>
      </c>
    </row>
    <row r="2390" customFormat="false" ht="15" hidden="false" customHeight="false" outlineLevel="0" collapsed="false">
      <c r="A2390" s="398" t="n">
        <v>42482</v>
      </c>
      <c r="B2390" s="399" t="s">
        <v>3697</v>
      </c>
      <c r="C2390" s="919" t="s">
        <v>1298</v>
      </c>
      <c r="D2390" s="920" t="n">
        <f aca="false">F2390</f>
        <v>1.8</v>
      </c>
      <c r="F2390" s="922" t="n">
        <v>1.8</v>
      </c>
      <c r="G2390" s="922" t="n">
        <v>1.8</v>
      </c>
    </row>
    <row r="2391" customFormat="false" ht="15" hidden="false" customHeight="false" outlineLevel="0" collapsed="false">
      <c r="A2391" s="398" t="n">
        <v>402</v>
      </c>
      <c r="B2391" s="399" t="s">
        <v>3698</v>
      </c>
      <c r="C2391" s="919" t="s">
        <v>1298</v>
      </c>
      <c r="D2391" s="920" t="n">
        <f aca="false">F2391</f>
        <v>9.68</v>
      </c>
      <c r="F2391" s="922" t="n">
        <v>9.68</v>
      </c>
      <c r="G2391" s="922" t="n">
        <v>9.68</v>
      </c>
    </row>
    <row r="2392" customFormat="false" ht="15" hidden="false" customHeight="false" outlineLevel="0" collapsed="false">
      <c r="A2392" s="398" t="n">
        <v>4226</v>
      </c>
      <c r="B2392" s="399" t="s">
        <v>3699</v>
      </c>
      <c r="C2392" s="919" t="s">
        <v>1296</v>
      </c>
      <c r="D2392" s="920" t="n">
        <f aca="false">F2392</f>
        <v>7.36</v>
      </c>
      <c r="F2392" s="922" t="n">
        <v>7.36</v>
      </c>
      <c r="G2392" s="922" t="n">
        <v>7.36</v>
      </c>
    </row>
    <row r="2393" customFormat="false" ht="15" hidden="false" customHeight="false" outlineLevel="0" collapsed="false">
      <c r="A2393" s="398" t="n">
        <v>4222</v>
      </c>
      <c r="B2393" s="399" t="s">
        <v>3700</v>
      </c>
      <c r="C2393" s="919" t="s">
        <v>1376</v>
      </c>
      <c r="D2393" s="920" t="n">
        <f aca="false">F2393</f>
        <v>4.52</v>
      </c>
      <c r="F2393" s="922" t="n">
        <v>4.52</v>
      </c>
      <c r="G2393" s="922" t="n">
        <v>4.52</v>
      </c>
    </row>
    <row r="2394" customFormat="false" ht="30" hidden="false" customHeight="false" outlineLevel="0" collapsed="false">
      <c r="A2394" s="398" t="n">
        <v>34804</v>
      </c>
      <c r="B2394" s="399" t="s">
        <v>3701</v>
      </c>
      <c r="C2394" s="919" t="s">
        <v>1307</v>
      </c>
      <c r="D2394" s="920" t="n">
        <f aca="false">F2394</f>
        <v>45.43</v>
      </c>
      <c r="F2394" s="922" t="n">
        <v>45.43</v>
      </c>
      <c r="G2394" s="922" t="n">
        <v>45.43</v>
      </c>
    </row>
    <row r="2395" customFormat="false" ht="15" hidden="false" customHeight="false" outlineLevel="0" collapsed="false">
      <c r="A2395" s="398" t="n">
        <v>4013</v>
      </c>
      <c r="B2395" s="399" t="s">
        <v>3702</v>
      </c>
      <c r="C2395" s="919" t="s">
        <v>1307</v>
      </c>
      <c r="D2395" s="920" t="n">
        <f aca="false">F2395</f>
        <v>5.97</v>
      </c>
      <c r="F2395" s="922" t="n">
        <v>5.97</v>
      </c>
      <c r="G2395" s="922" t="n">
        <v>5.97</v>
      </c>
    </row>
    <row r="2396" customFormat="false" ht="15" hidden="false" customHeight="false" outlineLevel="0" collapsed="false">
      <c r="A2396" s="398" t="n">
        <v>4011</v>
      </c>
      <c r="B2396" s="399" t="s">
        <v>3703</v>
      </c>
      <c r="C2396" s="919" t="s">
        <v>1307</v>
      </c>
      <c r="D2396" s="920" t="n">
        <f aca="false">F2396</f>
        <v>6.67</v>
      </c>
      <c r="F2396" s="920" t="n">
        <v>6.67</v>
      </c>
      <c r="G2396" s="920" t="n">
        <v>6.67</v>
      </c>
    </row>
    <row r="2397" customFormat="false" ht="15" hidden="false" customHeight="false" outlineLevel="0" collapsed="false">
      <c r="A2397" s="398" t="n">
        <v>4021</v>
      </c>
      <c r="B2397" s="399" t="s">
        <v>3704</v>
      </c>
      <c r="C2397" s="919" t="s">
        <v>1307</v>
      </c>
      <c r="D2397" s="920" t="n">
        <f aca="false">F2397</f>
        <v>8.31</v>
      </c>
      <c r="F2397" s="922" t="n">
        <v>8.31</v>
      </c>
      <c r="G2397" s="922" t="n">
        <v>8.31</v>
      </c>
    </row>
    <row r="2398" customFormat="false" ht="15" hidden="false" customHeight="false" outlineLevel="0" collapsed="false">
      <c r="A2398" s="398" t="n">
        <v>4019</v>
      </c>
      <c r="B2398" s="399" t="s">
        <v>3705</v>
      </c>
      <c r="C2398" s="919" t="s">
        <v>1307</v>
      </c>
      <c r="D2398" s="920" t="n">
        <f aca="false">F2398</f>
        <v>9.98</v>
      </c>
      <c r="F2398" s="920" t="n">
        <v>9.98</v>
      </c>
      <c r="G2398" s="920" t="n">
        <v>9.98</v>
      </c>
    </row>
    <row r="2399" customFormat="false" ht="15" hidden="false" customHeight="false" outlineLevel="0" collapsed="false">
      <c r="A2399" s="398" t="n">
        <v>4012</v>
      </c>
      <c r="B2399" s="399" t="s">
        <v>3706</v>
      </c>
      <c r="C2399" s="919" t="s">
        <v>1307</v>
      </c>
      <c r="D2399" s="920" t="n">
        <f aca="false">F2399</f>
        <v>13.38</v>
      </c>
      <c r="F2399" s="922" t="n">
        <v>13.38</v>
      </c>
      <c r="G2399" s="922" t="n">
        <v>13.38</v>
      </c>
    </row>
    <row r="2400" customFormat="false" ht="15" hidden="false" customHeight="false" outlineLevel="0" collapsed="false">
      <c r="A2400" s="398" t="n">
        <v>4020</v>
      </c>
      <c r="B2400" s="399" t="s">
        <v>3707</v>
      </c>
      <c r="C2400" s="919" t="s">
        <v>1307</v>
      </c>
      <c r="D2400" s="920" t="n">
        <f aca="false">F2400</f>
        <v>16.75</v>
      </c>
      <c r="F2400" s="922" t="n">
        <v>16.75</v>
      </c>
      <c r="G2400" s="922" t="n">
        <v>16.75</v>
      </c>
    </row>
    <row r="2401" customFormat="false" ht="15" hidden="false" customHeight="false" outlineLevel="0" collapsed="false">
      <c r="A2401" s="398" t="n">
        <v>4018</v>
      </c>
      <c r="B2401" s="399" t="s">
        <v>3708</v>
      </c>
      <c r="C2401" s="919" t="s">
        <v>1307</v>
      </c>
      <c r="D2401" s="920" t="n">
        <f aca="false">F2401</f>
        <v>20.07</v>
      </c>
      <c r="F2401" s="922" t="n">
        <v>20.07</v>
      </c>
      <c r="G2401" s="922" t="n">
        <v>20.07</v>
      </c>
    </row>
    <row r="2402" customFormat="false" ht="15" hidden="false" customHeight="false" outlineLevel="0" collapsed="false">
      <c r="A2402" s="398" t="n">
        <v>36498</v>
      </c>
      <c r="B2402" s="399" t="s">
        <v>3709</v>
      </c>
      <c r="C2402" s="919" t="s">
        <v>1298</v>
      </c>
      <c r="D2402" s="920" t="n">
        <f aca="false">F2402</f>
        <v>5027.6</v>
      </c>
      <c r="F2402" s="922" t="n">
        <v>5027.6</v>
      </c>
      <c r="G2402" s="922" t="n">
        <v>5027.6</v>
      </c>
    </row>
    <row r="2403" customFormat="false" ht="15" hidden="false" customHeight="false" outlineLevel="0" collapsed="false">
      <c r="A2403" s="398" t="n">
        <v>12872</v>
      </c>
      <c r="B2403" s="399" t="s">
        <v>3710</v>
      </c>
      <c r="C2403" s="919" t="s">
        <v>1309</v>
      </c>
      <c r="D2403" s="920" t="n">
        <f aca="false">F2403</f>
        <v>14.88</v>
      </c>
      <c r="F2403" s="920" t="n">
        <v>14.88</v>
      </c>
      <c r="G2403" s="920" t="n">
        <v>14.88</v>
      </c>
    </row>
    <row r="2404" customFormat="false" ht="15" hidden="false" customHeight="false" outlineLevel="0" collapsed="false">
      <c r="A2404" s="398" t="n">
        <v>41075</v>
      </c>
      <c r="B2404" s="399" t="s">
        <v>3711</v>
      </c>
      <c r="C2404" s="919" t="s">
        <v>1505</v>
      </c>
      <c r="D2404" s="920" t="n">
        <f aca="false">F2404</f>
        <v>2637.37</v>
      </c>
      <c r="F2404" s="920" t="n">
        <v>2637.37</v>
      </c>
      <c r="G2404" s="920" t="n">
        <v>2637.37</v>
      </c>
    </row>
    <row r="2405" customFormat="false" ht="15" hidden="false" customHeight="false" outlineLevel="0" collapsed="false">
      <c r="A2405" s="398" t="n">
        <v>3315</v>
      </c>
      <c r="B2405" s="399" t="s">
        <v>3712</v>
      </c>
      <c r="C2405" s="919" t="s">
        <v>1296</v>
      </c>
      <c r="D2405" s="920" t="n">
        <f aca="false">F2405</f>
        <v>0.59</v>
      </c>
      <c r="F2405" s="922" t="n">
        <v>0.59</v>
      </c>
      <c r="G2405" s="922" t="n">
        <v>0.59</v>
      </c>
    </row>
    <row r="2406" customFormat="false" ht="15" hidden="false" customHeight="false" outlineLevel="0" collapsed="false">
      <c r="A2406" s="398" t="n">
        <v>36870</v>
      </c>
      <c r="B2406" s="399" t="s">
        <v>3713</v>
      </c>
      <c r="C2406" s="919" t="s">
        <v>1296</v>
      </c>
      <c r="D2406" s="920" t="n">
        <f aca="false">F2406</f>
        <v>0.59</v>
      </c>
      <c r="F2406" s="922" t="n">
        <v>0.59</v>
      </c>
      <c r="G2406" s="922" t="n">
        <v>0.59</v>
      </c>
    </row>
    <row r="2407" customFormat="false" ht="15" hidden="false" customHeight="false" outlineLevel="0" collapsed="false">
      <c r="A2407" s="398" t="n">
        <v>5092</v>
      </c>
      <c r="B2407" s="399" t="s">
        <v>3714</v>
      </c>
      <c r="C2407" s="919" t="s">
        <v>1770</v>
      </c>
      <c r="D2407" s="920" t="n">
        <f aca="false">F2407</f>
        <v>14.26</v>
      </c>
      <c r="F2407" s="922" t="n">
        <v>14.26</v>
      </c>
      <c r="G2407" s="922" t="n">
        <v>14.26</v>
      </c>
    </row>
    <row r="2408" customFormat="false" ht="15" hidden="false" customHeight="false" outlineLevel="0" collapsed="false">
      <c r="A2408" s="398" t="n">
        <v>11462</v>
      </c>
      <c r="B2408" s="399" t="s">
        <v>3715</v>
      </c>
      <c r="C2408" s="919" t="s">
        <v>1770</v>
      </c>
      <c r="D2408" s="920" t="n">
        <f aca="false">F2408</f>
        <v>14.58</v>
      </c>
      <c r="F2408" s="922" t="n">
        <v>14.58</v>
      </c>
      <c r="G2408" s="922" t="n">
        <v>14.58</v>
      </c>
    </row>
    <row r="2409" customFormat="false" ht="15" hidden="false" customHeight="false" outlineLevel="0" collapsed="false">
      <c r="A2409" s="398" t="n">
        <v>36529</v>
      </c>
      <c r="B2409" s="399" t="s">
        <v>3716</v>
      </c>
      <c r="C2409" s="919" t="s">
        <v>1298</v>
      </c>
      <c r="D2409" s="920" t="n">
        <f aca="false">F2409</f>
        <v>33418.36</v>
      </c>
      <c r="F2409" s="922" t="n">
        <v>33418.36</v>
      </c>
      <c r="G2409" s="922" t="n">
        <v>33418.36</v>
      </c>
    </row>
    <row r="2410" customFormat="false" ht="15" hidden="false" customHeight="false" outlineLevel="0" collapsed="false">
      <c r="A2410" s="398" t="n">
        <v>3318</v>
      </c>
      <c r="B2410" s="399" t="s">
        <v>3717</v>
      </c>
      <c r="C2410" s="919" t="s">
        <v>1298</v>
      </c>
      <c r="D2410" s="920" t="n">
        <f aca="false">F2410</f>
        <v>26200</v>
      </c>
      <c r="F2410" s="922" t="n">
        <v>26200</v>
      </c>
      <c r="G2410" s="922" t="n">
        <v>26200</v>
      </c>
    </row>
    <row r="2411" customFormat="false" ht="30" hidden="false" customHeight="false" outlineLevel="0" collapsed="false">
      <c r="A2411" s="398" t="n">
        <v>38968</v>
      </c>
      <c r="B2411" s="399" t="s">
        <v>3718</v>
      </c>
      <c r="C2411" s="919" t="s">
        <v>1307</v>
      </c>
      <c r="D2411" s="920" t="n">
        <f aca="false">F2411</f>
        <v>327.1</v>
      </c>
      <c r="F2411" s="922" t="n">
        <v>327.1</v>
      </c>
      <c r="G2411" s="922" t="n">
        <v>327.1</v>
      </c>
    </row>
    <row r="2412" customFormat="false" ht="15" hidden="false" customHeight="false" outlineLevel="0" collapsed="false">
      <c r="A2412" s="398" t="n">
        <v>3324</v>
      </c>
      <c r="B2412" s="399" t="s">
        <v>3719</v>
      </c>
      <c r="C2412" s="919" t="s">
        <v>1307</v>
      </c>
      <c r="D2412" s="920" t="n">
        <f aca="false">F2412</f>
        <v>5.71</v>
      </c>
      <c r="F2412" s="922" t="n">
        <v>5.71</v>
      </c>
      <c r="G2412" s="922" t="n">
        <v>5.71</v>
      </c>
    </row>
    <row r="2413" customFormat="false" ht="15" hidden="false" customHeight="false" outlineLevel="0" collapsed="false">
      <c r="A2413" s="398" t="n">
        <v>3322</v>
      </c>
      <c r="B2413" s="399" t="s">
        <v>3720</v>
      </c>
      <c r="C2413" s="919" t="s">
        <v>1307</v>
      </c>
      <c r="D2413" s="920" t="n">
        <f aca="false">F2413</f>
        <v>8</v>
      </c>
      <c r="F2413" s="922" t="n">
        <v>8</v>
      </c>
      <c r="G2413" s="922" t="n">
        <v>8</v>
      </c>
    </row>
    <row r="2414" customFormat="false" ht="60" hidden="false" customHeight="false" outlineLevel="0" collapsed="false">
      <c r="A2414" s="398" t="n">
        <v>43390</v>
      </c>
      <c r="B2414" s="399" t="s">
        <v>3721</v>
      </c>
      <c r="C2414" s="919" t="s">
        <v>1307</v>
      </c>
      <c r="D2414" s="920" t="n">
        <f aca="false">F2414</f>
        <v>75</v>
      </c>
      <c r="F2414" s="922" t="n">
        <v>75</v>
      </c>
      <c r="G2414" s="922" t="n">
        <v>75</v>
      </c>
    </row>
    <row r="2415" customFormat="false" ht="15" hidden="false" customHeight="false" outlineLevel="0" collapsed="false">
      <c r="A2415" s="398" t="n">
        <v>5076</v>
      </c>
      <c r="B2415" s="399" t="s">
        <v>3722</v>
      </c>
      <c r="C2415" s="919" t="s">
        <v>1296</v>
      </c>
      <c r="D2415" s="920" t="n">
        <f aca="false">F2415</f>
        <v>10.58</v>
      </c>
      <c r="F2415" s="922" t="n">
        <v>10.58</v>
      </c>
      <c r="G2415" s="922" t="n">
        <v>10.58</v>
      </c>
    </row>
    <row r="2416" customFormat="false" ht="15" hidden="false" customHeight="false" outlineLevel="0" collapsed="false">
      <c r="A2416" s="398" t="n">
        <v>5077</v>
      </c>
      <c r="B2416" s="399" t="s">
        <v>3723</v>
      </c>
      <c r="C2416" s="919" t="s">
        <v>1296</v>
      </c>
      <c r="D2416" s="920" t="n">
        <f aca="false">F2416</f>
        <v>11.69</v>
      </c>
      <c r="F2416" s="922" t="n">
        <v>11.69</v>
      </c>
      <c r="G2416" s="922" t="n">
        <v>11.69</v>
      </c>
    </row>
    <row r="2417" customFormat="false" ht="30" hidden="false" customHeight="false" outlineLevel="0" collapsed="false">
      <c r="A2417" s="398" t="n">
        <v>11837</v>
      </c>
      <c r="B2417" s="399" t="s">
        <v>3724</v>
      </c>
      <c r="C2417" s="919" t="s">
        <v>1298</v>
      </c>
      <c r="D2417" s="920" t="n">
        <f aca="false">F2417</f>
        <v>33.08</v>
      </c>
      <c r="F2417" s="922" t="n">
        <v>33.08</v>
      </c>
      <c r="G2417" s="922" t="n">
        <v>33.08</v>
      </c>
    </row>
    <row r="2418" customFormat="false" ht="15" hidden="false" customHeight="false" outlineLevel="0" collapsed="false">
      <c r="A2418" s="398" t="n">
        <v>38055</v>
      </c>
      <c r="B2418" s="399" t="s">
        <v>3725</v>
      </c>
      <c r="C2418" s="919" t="s">
        <v>1298</v>
      </c>
      <c r="D2418" s="920" t="n">
        <f aca="false">F2418</f>
        <v>3</v>
      </c>
      <c r="F2418" s="922" t="n">
        <v>3</v>
      </c>
      <c r="G2418" s="922" t="n">
        <v>3</v>
      </c>
    </row>
    <row r="2419" customFormat="false" ht="15" hidden="false" customHeight="false" outlineLevel="0" collapsed="false">
      <c r="A2419" s="398" t="n">
        <v>415</v>
      </c>
      <c r="B2419" s="399" t="s">
        <v>3726</v>
      </c>
      <c r="C2419" s="919" t="s">
        <v>1298</v>
      </c>
      <c r="D2419" s="920" t="n">
        <f aca="false">F2419</f>
        <v>13.56</v>
      </c>
      <c r="F2419" s="922" t="n">
        <v>13.56</v>
      </c>
      <c r="G2419" s="922" t="n">
        <v>13.56</v>
      </c>
    </row>
    <row r="2420" customFormat="false" ht="15" hidden="false" customHeight="false" outlineLevel="0" collapsed="false">
      <c r="A2420" s="398" t="n">
        <v>416</v>
      </c>
      <c r="B2420" s="399" t="s">
        <v>3727</v>
      </c>
      <c r="C2420" s="919" t="s">
        <v>1298</v>
      </c>
      <c r="D2420" s="920" t="n">
        <f aca="false">F2420</f>
        <v>4.96</v>
      </c>
      <c r="F2420" s="922" t="n">
        <v>4.96</v>
      </c>
      <c r="G2420" s="922" t="n">
        <v>4.96</v>
      </c>
    </row>
    <row r="2421" customFormat="false" ht="15" hidden="false" customHeight="false" outlineLevel="0" collapsed="false">
      <c r="A2421" s="398" t="n">
        <v>425</v>
      </c>
      <c r="B2421" s="399" t="s">
        <v>3728</v>
      </c>
      <c r="C2421" s="919" t="s">
        <v>1298</v>
      </c>
      <c r="D2421" s="920" t="n">
        <f aca="false">F2421</f>
        <v>3.07</v>
      </c>
      <c r="F2421" s="922" t="n">
        <v>3.07</v>
      </c>
      <c r="G2421" s="922" t="n">
        <v>3.07</v>
      </c>
    </row>
    <row r="2422" customFormat="false" ht="15" hidden="false" customHeight="false" outlineLevel="0" collapsed="false">
      <c r="A2422" s="398" t="n">
        <v>426</v>
      </c>
      <c r="B2422" s="399" t="s">
        <v>3729</v>
      </c>
      <c r="C2422" s="919" t="s">
        <v>1298</v>
      </c>
      <c r="D2422" s="920" t="n">
        <f aca="false">F2422</f>
        <v>16.95</v>
      </c>
      <c r="F2422" s="922" t="n">
        <v>16.95</v>
      </c>
      <c r="G2422" s="922" t="n">
        <v>16.95</v>
      </c>
    </row>
    <row r="2423" customFormat="false" ht="15" hidden="false" customHeight="false" outlineLevel="0" collapsed="false">
      <c r="A2423" s="398" t="n">
        <v>38056</v>
      </c>
      <c r="B2423" s="399" t="s">
        <v>3730</v>
      </c>
      <c r="C2423" s="919" t="s">
        <v>1298</v>
      </c>
      <c r="D2423" s="920" t="n">
        <f aca="false">F2423</f>
        <v>16.55</v>
      </c>
      <c r="F2423" s="922" t="n">
        <v>16.55</v>
      </c>
      <c r="G2423" s="922" t="n">
        <v>16.55</v>
      </c>
    </row>
    <row r="2424" customFormat="false" ht="15" hidden="false" customHeight="false" outlineLevel="0" collapsed="false">
      <c r="A2424" s="398" t="n">
        <v>1564</v>
      </c>
      <c r="B2424" s="399" t="s">
        <v>3731</v>
      </c>
      <c r="C2424" s="919" t="s">
        <v>1298</v>
      </c>
      <c r="D2424" s="920" t="n">
        <f aca="false">F2424</f>
        <v>6.31</v>
      </c>
      <c r="F2424" s="922" t="n">
        <v>6.31</v>
      </c>
      <c r="G2424" s="922" t="n">
        <v>6.31</v>
      </c>
    </row>
    <row r="2425" customFormat="false" ht="15" hidden="false" customHeight="false" outlineLevel="0" collapsed="false">
      <c r="A2425" s="398" t="n">
        <v>11032</v>
      </c>
      <c r="B2425" s="399" t="s">
        <v>3732</v>
      </c>
      <c r="C2425" s="919" t="s">
        <v>1298</v>
      </c>
      <c r="D2425" s="920" t="n">
        <f aca="false">F2425</f>
        <v>7.64</v>
      </c>
      <c r="F2425" s="922" t="n">
        <v>7.64</v>
      </c>
      <c r="G2425" s="922" t="n">
        <v>7.64</v>
      </c>
    </row>
    <row r="2426" customFormat="false" ht="15" hidden="false" customHeight="false" outlineLevel="0" collapsed="false">
      <c r="A2426" s="398" t="n">
        <v>36786</v>
      </c>
      <c r="B2426" s="399" t="s">
        <v>3733</v>
      </c>
      <c r="C2426" s="919" t="s">
        <v>3734</v>
      </c>
      <c r="D2426" s="920" t="n">
        <f aca="false">F2426</f>
        <v>128.39</v>
      </c>
      <c r="F2426" s="922" t="n">
        <v>128.39</v>
      </c>
      <c r="G2426" s="922" t="n">
        <v>128.39</v>
      </c>
    </row>
    <row r="2427" customFormat="false" ht="15" hidden="false" customHeight="false" outlineLevel="0" collapsed="false">
      <c r="A2427" s="398" t="n">
        <v>36785</v>
      </c>
      <c r="B2427" s="399" t="s">
        <v>3735</v>
      </c>
      <c r="C2427" s="919" t="s">
        <v>3734</v>
      </c>
      <c r="D2427" s="920" t="n">
        <f aca="false">F2427</f>
        <v>111.57</v>
      </c>
      <c r="F2427" s="922" t="n">
        <v>111.57</v>
      </c>
      <c r="G2427" s="922" t="n">
        <v>111.57</v>
      </c>
    </row>
    <row r="2428" customFormat="false" ht="15" hidden="false" customHeight="false" outlineLevel="0" collapsed="false">
      <c r="A2428" s="398" t="n">
        <v>36782</v>
      </c>
      <c r="B2428" s="399" t="s">
        <v>3736</v>
      </c>
      <c r="C2428" s="919" t="s">
        <v>3734</v>
      </c>
      <c r="D2428" s="920" t="n">
        <f aca="false">F2428</f>
        <v>133.17</v>
      </c>
      <c r="F2428" s="922" t="n">
        <v>133.17</v>
      </c>
      <c r="G2428" s="922" t="n">
        <v>133.17</v>
      </c>
    </row>
    <row r="2429" customFormat="false" ht="15" hidden="false" customHeight="false" outlineLevel="0" collapsed="false">
      <c r="A2429" s="398" t="n">
        <v>25930</v>
      </c>
      <c r="B2429" s="399" t="s">
        <v>3737</v>
      </c>
      <c r="C2429" s="919" t="s">
        <v>3734</v>
      </c>
      <c r="D2429" s="920" t="n">
        <f aca="false">F2429</f>
        <v>150</v>
      </c>
      <c r="F2429" s="922" t="n">
        <v>150</v>
      </c>
      <c r="G2429" s="922" t="n">
        <v>150</v>
      </c>
    </row>
    <row r="2430" customFormat="false" ht="15" hidden="false" customHeight="false" outlineLevel="0" collapsed="false">
      <c r="A2430" s="398" t="n">
        <v>4824</v>
      </c>
      <c r="B2430" s="399" t="s">
        <v>3738</v>
      </c>
      <c r="C2430" s="919" t="s">
        <v>1296</v>
      </c>
      <c r="D2430" s="920" t="n">
        <f aca="false">F2430</f>
        <v>0.38</v>
      </c>
      <c r="F2430" s="922" t="n">
        <v>0.38</v>
      </c>
      <c r="G2430" s="922" t="n">
        <v>0.38</v>
      </c>
    </row>
    <row r="2431" customFormat="false" ht="30" hidden="false" customHeight="false" outlineLevel="0" collapsed="false">
      <c r="A2431" s="398" t="n">
        <v>11795</v>
      </c>
      <c r="B2431" s="399" t="s">
        <v>3739</v>
      </c>
      <c r="C2431" s="919" t="s">
        <v>1307</v>
      </c>
      <c r="D2431" s="920" t="n">
        <f aca="false">F2431</f>
        <v>445.28</v>
      </c>
      <c r="F2431" s="922" t="n">
        <v>445.28</v>
      </c>
      <c r="G2431" s="922" t="n">
        <v>445.28</v>
      </c>
    </row>
    <row r="2432" customFormat="false" ht="15" hidden="false" customHeight="false" outlineLevel="0" collapsed="false">
      <c r="A2432" s="398" t="n">
        <v>134</v>
      </c>
      <c r="B2432" s="399" t="s">
        <v>3740</v>
      </c>
      <c r="C2432" s="919" t="s">
        <v>1296</v>
      </c>
      <c r="D2432" s="920" t="n">
        <f aca="false">F2432</f>
        <v>1.43</v>
      </c>
      <c r="F2432" s="922" t="n">
        <v>1.43</v>
      </c>
      <c r="G2432" s="922" t="n">
        <v>1.43</v>
      </c>
    </row>
    <row r="2433" customFormat="false" ht="15" hidden="false" customHeight="false" outlineLevel="0" collapsed="false">
      <c r="A2433" s="398" t="n">
        <v>4229</v>
      </c>
      <c r="B2433" s="399" t="s">
        <v>3741</v>
      </c>
      <c r="C2433" s="919" t="s">
        <v>1296</v>
      </c>
      <c r="D2433" s="920" t="n">
        <f aca="false">F2433</f>
        <v>20.45</v>
      </c>
      <c r="F2433" s="922" t="n">
        <v>20.45</v>
      </c>
      <c r="G2433" s="922" t="n">
        <v>20.45</v>
      </c>
    </row>
    <row r="2434" customFormat="false" ht="15" hidden="false" customHeight="false" outlineLevel="0" collapsed="false">
      <c r="A2434" s="398" t="n">
        <v>11244</v>
      </c>
      <c r="B2434" s="399" t="s">
        <v>3742</v>
      </c>
      <c r="C2434" s="919" t="s">
        <v>1298</v>
      </c>
      <c r="D2434" s="920" t="n">
        <f aca="false">F2434</f>
        <v>139.77</v>
      </c>
      <c r="F2434" s="922" t="n">
        <v>139.77</v>
      </c>
      <c r="G2434" s="922" t="n">
        <v>139.77</v>
      </c>
    </row>
    <row r="2435" customFormat="false" ht="15" hidden="false" customHeight="false" outlineLevel="0" collapsed="false">
      <c r="A2435" s="398" t="n">
        <v>11245</v>
      </c>
      <c r="B2435" s="399" t="s">
        <v>3743</v>
      </c>
      <c r="C2435" s="919" t="s">
        <v>1298</v>
      </c>
      <c r="D2435" s="920" t="n">
        <f aca="false">F2435</f>
        <v>193.33</v>
      </c>
      <c r="F2435" s="920" t="n">
        <v>193.33</v>
      </c>
      <c r="G2435" s="920" t="n">
        <v>193.33</v>
      </c>
    </row>
    <row r="2436" customFormat="false" ht="15" hidden="false" customHeight="false" outlineLevel="0" collapsed="false">
      <c r="A2436" s="398" t="n">
        <v>11235</v>
      </c>
      <c r="B2436" s="399" t="s">
        <v>3744</v>
      </c>
      <c r="C2436" s="919" t="s">
        <v>1298</v>
      </c>
      <c r="D2436" s="920" t="n">
        <f aca="false">F2436</f>
        <v>106.66</v>
      </c>
      <c r="F2436" s="920" t="n">
        <v>106.66</v>
      </c>
      <c r="G2436" s="920" t="n">
        <v>106.66</v>
      </c>
    </row>
    <row r="2437" customFormat="false" ht="15" hidden="false" customHeight="false" outlineLevel="0" collapsed="false">
      <c r="A2437" s="398" t="n">
        <v>11236</v>
      </c>
      <c r="B2437" s="399" t="s">
        <v>3745</v>
      </c>
      <c r="C2437" s="919" t="s">
        <v>1298</v>
      </c>
      <c r="D2437" s="920" t="n">
        <f aca="false">F2437</f>
        <v>135.55</v>
      </c>
      <c r="F2437" s="920" t="n">
        <v>135.55</v>
      </c>
      <c r="G2437" s="920" t="n">
        <v>135.55</v>
      </c>
    </row>
    <row r="2438" customFormat="false" ht="15" hidden="false" customHeight="false" outlineLevel="0" collapsed="false">
      <c r="A2438" s="398" t="n">
        <v>11731</v>
      </c>
      <c r="B2438" s="399" t="s">
        <v>3746</v>
      </c>
      <c r="C2438" s="919" t="s">
        <v>1298</v>
      </c>
      <c r="D2438" s="920" t="n">
        <f aca="false">F2438</f>
        <v>4.35</v>
      </c>
      <c r="F2438" s="920" t="n">
        <v>4.35</v>
      </c>
      <c r="G2438" s="920" t="n">
        <v>4.35</v>
      </c>
    </row>
    <row r="2439" customFormat="false" ht="15" hidden="false" customHeight="false" outlineLevel="0" collapsed="false">
      <c r="A2439" s="398" t="n">
        <v>11732</v>
      </c>
      <c r="B2439" s="399" t="s">
        <v>3747</v>
      </c>
      <c r="C2439" s="919" t="s">
        <v>1298</v>
      </c>
      <c r="D2439" s="920" t="n">
        <f aca="false">F2439</f>
        <v>22.1</v>
      </c>
      <c r="F2439" s="920" t="n">
        <v>22.1</v>
      </c>
      <c r="G2439" s="920" t="n">
        <v>22.1</v>
      </c>
    </row>
    <row r="2440" customFormat="false" ht="15" hidden="false" customHeight="false" outlineLevel="0" collapsed="false">
      <c r="A2440" s="398" t="n">
        <v>36494</v>
      </c>
      <c r="B2440" s="399" t="s">
        <v>3748</v>
      </c>
      <c r="C2440" s="919" t="s">
        <v>1298</v>
      </c>
      <c r="D2440" s="920" t="n">
        <f aca="false">F2440</f>
        <v>352043.46</v>
      </c>
      <c r="F2440" s="920" t="n">
        <v>352043.46</v>
      </c>
      <c r="G2440" s="920" t="n">
        <v>352043.46</v>
      </c>
    </row>
    <row r="2441" customFormat="false" ht="15" hidden="false" customHeight="false" outlineLevel="0" collapsed="false">
      <c r="A2441" s="398" t="n">
        <v>36493</v>
      </c>
      <c r="B2441" s="399" t="s">
        <v>3749</v>
      </c>
      <c r="C2441" s="919" t="s">
        <v>1298</v>
      </c>
      <c r="D2441" s="920" t="n">
        <f aca="false">F2441</f>
        <v>398850.94</v>
      </c>
      <c r="F2441" s="920" t="n">
        <v>398850.94</v>
      </c>
      <c r="G2441" s="920" t="n">
        <v>398850.94</v>
      </c>
    </row>
    <row r="2442" customFormat="false" ht="15" hidden="false" customHeight="false" outlineLevel="0" collapsed="false">
      <c r="A2442" s="398" t="n">
        <v>36492</v>
      </c>
      <c r="B2442" s="399" t="s">
        <v>3750</v>
      </c>
      <c r="C2442" s="919" t="s">
        <v>1298</v>
      </c>
      <c r="D2442" s="920" t="n">
        <f aca="false">F2442</f>
        <v>740913.79</v>
      </c>
      <c r="F2442" s="920" t="n">
        <v>740913.79</v>
      </c>
      <c r="G2442" s="920" t="n">
        <v>740913.79</v>
      </c>
    </row>
    <row r="2443" customFormat="false" ht="15" hidden="false" customHeight="false" outlineLevel="0" collapsed="false">
      <c r="A2443" s="398" t="n">
        <v>13333</v>
      </c>
      <c r="B2443" s="399" t="s">
        <v>3751</v>
      </c>
      <c r="C2443" s="919" t="s">
        <v>1298</v>
      </c>
      <c r="D2443" s="920" t="n">
        <f aca="false">F2443</f>
        <v>139225.88</v>
      </c>
      <c r="F2443" s="920" t="n">
        <v>139225.88</v>
      </c>
      <c r="G2443" s="920" t="n">
        <v>139225.88</v>
      </c>
    </row>
    <row r="2444" customFormat="false" ht="15" hidden="false" customHeight="false" outlineLevel="0" collapsed="false">
      <c r="A2444" s="398" t="n">
        <v>13533</v>
      </c>
      <c r="B2444" s="399" t="s">
        <v>3752</v>
      </c>
      <c r="C2444" s="919" t="s">
        <v>1298</v>
      </c>
      <c r="D2444" s="920" t="n">
        <f aca="false">F2444</f>
        <v>124452.47</v>
      </c>
      <c r="F2444" s="920" t="n">
        <v>124452.47</v>
      </c>
      <c r="G2444" s="920" t="n">
        <v>124452.47</v>
      </c>
    </row>
    <row r="2445" customFormat="false" ht="15" hidden="false" customHeight="false" outlineLevel="0" collapsed="false">
      <c r="A2445" s="398" t="n">
        <v>36499</v>
      </c>
      <c r="B2445" s="399" t="s">
        <v>3753</v>
      </c>
      <c r="C2445" s="919" t="s">
        <v>1298</v>
      </c>
      <c r="D2445" s="920" t="n">
        <f aca="false">F2445</f>
        <v>2714.9</v>
      </c>
      <c r="F2445" s="920" t="n">
        <v>2714.9</v>
      </c>
      <c r="G2445" s="920" t="n">
        <v>2714.9</v>
      </c>
    </row>
    <row r="2446" customFormat="false" ht="15" hidden="false" customHeight="false" outlineLevel="0" collapsed="false">
      <c r="A2446" s="398" t="n">
        <v>39585</v>
      </c>
      <c r="B2446" s="399" t="s">
        <v>3754</v>
      </c>
      <c r="C2446" s="919" t="s">
        <v>1298</v>
      </c>
      <c r="D2446" s="920" t="n">
        <f aca="false">F2446</f>
        <v>89898.14</v>
      </c>
      <c r="F2446" s="920" t="n">
        <v>89898.14</v>
      </c>
      <c r="G2446" s="920" t="n">
        <v>89898.14</v>
      </c>
    </row>
    <row r="2447" customFormat="false" ht="15" hidden="false" customHeight="false" outlineLevel="0" collapsed="false">
      <c r="A2447" s="398" t="n">
        <v>39586</v>
      </c>
      <c r="B2447" s="399" t="s">
        <v>3755</v>
      </c>
      <c r="C2447" s="919" t="s">
        <v>1298</v>
      </c>
      <c r="D2447" s="920" t="n">
        <f aca="false">F2447</f>
        <v>105444.44</v>
      </c>
      <c r="F2447" s="920" t="n">
        <v>105444.44</v>
      </c>
      <c r="G2447" s="920" t="n">
        <v>105444.44</v>
      </c>
    </row>
    <row r="2448" customFormat="false" ht="15" hidden="false" customHeight="false" outlineLevel="0" collapsed="false">
      <c r="A2448" s="398" t="n">
        <v>39587</v>
      </c>
      <c r="B2448" s="399" t="s">
        <v>3756</v>
      </c>
      <c r="C2448" s="919" t="s">
        <v>1298</v>
      </c>
      <c r="D2448" s="920" t="n">
        <f aca="false">F2448</f>
        <v>128425.92</v>
      </c>
      <c r="F2448" s="920" t="n">
        <v>128425.92</v>
      </c>
      <c r="G2448" s="920" t="n">
        <v>128425.92</v>
      </c>
    </row>
    <row r="2449" customFormat="false" ht="15" hidden="false" customHeight="false" outlineLevel="0" collapsed="false">
      <c r="A2449" s="398" t="n">
        <v>39588</v>
      </c>
      <c r="B2449" s="399" t="s">
        <v>3757</v>
      </c>
      <c r="C2449" s="919" t="s">
        <v>1298</v>
      </c>
      <c r="D2449" s="920" t="n">
        <f aca="false">F2449</f>
        <v>148703.7</v>
      </c>
      <c r="F2449" s="920" t="n">
        <v>148703.7</v>
      </c>
      <c r="G2449" s="920" t="n">
        <v>148703.7</v>
      </c>
    </row>
    <row r="2450" customFormat="false" ht="15" hidden="false" customHeight="false" outlineLevel="0" collapsed="false">
      <c r="A2450" s="398" t="n">
        <v>39584</v>
      </c>
      <c r="B2450" s="399" t="s">
        <v>3758</v>
      </c>
      <c r="C2450" s="919" t="s">
        <v>1298</v>
      </c>
      <c r="D2450" s="920" t="n">
        <f aca="false">F2450</f>
        <v>80056.66</v>
      </c>
      <c r="F2450" s="920" t="n">
        <v>80056.66</v>
      </c>
      <c r="G2450" s="920" t="n">
        <v>80056.66</v>
      </c>
    </row>
    <row r="2451" customFormat="false" ht="15" hidden="false" customHeight="false" outlineLevel="0" collapsed="false">
      <c r="A2451" s="398" t="n">
        <v>39590</v>
      </c>
      <c r="B2451" s="399" t="s">
        <v>3759</v>
      </c>
      <c r="C2451" s="919" t="s">
        <v>1298</v>
      </c>
      <c r="D2451" s="920" t="n">
        <f aca="false">F2451</f>
        <v>78137.03</v>
      </c>
      <c r="F2451" s="920" t="n">
        <v>78137.03</v>
      </c>
      <c r="G2451" s="920" t="n">
        <v>78137.03</v>
      </c>
    </row>
    <row r="2452" customFormat="false" ht="15" hidden="false" customHeight="false" outlineLevel="0" collapsed="false">
      <c r="A2452" s="398" t="n">
        <v>39592</v>
      </c>
      <c r="B2452" s="399" t="s">
        <v>3760</v>
      </c>
      <c r="C2452" s="919" t="s">
        <v>1298</v>
      </c>
      <c r="D2452" s="920" t="n">
        <f aca="false">F2452</f>
        <v>112284.81</v>
      </c>
      <c r="F2452" s="920" t="n">
        <v>112284.81</v>
      </c>
      <c r="G2452" s="920" t="n">
        <v>112284.81</v>
      </c>
    </row>
    <row r="2453" customFormat="false" ht="15" hidden="false" customHeight="false" outlineLevel="0" collapsed="false">
      <c r="A2453" s="398" t="n">
        <v>39593</v>
      </c>
      <c r="B2453" s="399" t="s">
        <v>3761</v>
      </c>
      <c r="C2453" s="919" t="s">
        <v>1298</v>
      </c>
      <c r="D2453" s="920" t="n">
        <f aca="false">F2453</f>
        <v>128425.92</v>
      </c>
      <c r="F2453" s="920" t="n">
        <v>128425.92</v>
      </c>
      <c r="G2453" s="920" t="n">
        <v>128425.92</v>
      </c>
    </row>
    <row r="2454" customFormat="false" ht="15" hidden="false" customHeight="false" outlineLevel="0" collapsed="false">
      <c r="A2454" s="398" t="n">
        <v>14254</v>
      </c>
      <c r="B2454" s="399" t="s">
        <v>3762</v>
      </c>
      <c r="C2454" s="919" t="s">
        <v>1298</v>
      </c>
      <c r="D2454" s="920" t="n">
        <f aca="false">F2454</f>
        <v>73000</v>
      </c>
      <c r="F2454" s="920" t="n">
        <v>73000</v>
      </c>
      <c r="G2454" s="920" t="n">
        <v>73000</v>
      </c>
    </row>
    <row r="2455" customFormat="false" ht="15" hidden="false" customHeight="false" outlineLevel="0" collapsed="false">
      <c r="A2455" s="398" t="n">
        <v>25987</v>
      </c>
      <c r="B2455" s="399" t="s">
        <v>3763</v>
      </c>
      <c r="C2455" s="919" t="s">
        <v>1298</v>
      </c>
      <c r="D2455" s="920" t="n">
        <f aca="false">F2455</f>
        <v>60960.82</v>
      </c>
      <c r="F2455" s="922" t="n">
        <v>60960.82</v>
      </c>
      <c r="G2455" s="922" t="n">
        <v>60960.82</v>
      </c>
    </row>
    <row r="2456" customFormat="false" ht="15" hidden="false" customHeight="false" outlineLevel="0" collapsed="false">
      <c r="A2456" s="398" t="n">
        <v>25019</v>
      </c>
      <c r="B2456" s="399" t="s">
        <v>3764</v>
      </c>
      <c r="C2456" s="919" t="s">
        <v>1298</v>
      </c>
      <c r="D2456" s="920" t="n">
        <f aca="false">F2456</f>
        <v>104493.66</v>
      </c>
      <c r="F2456" s="922" t="n">
        <v>104493.66</v>
      </c>
      <c r="G2456" s="922" t="n">
        <v>104493.66</v>
      </c>
    </row>
    <row r="2457" customFormat="false" ht="15" hidden="false" customHeight="false" outlineLevel="0" collapsed="false">
      <c r="A2457" s="398" t="n">
        <v>36501</v>
      </c>
      <c r="B2457" s="399" t="s">
        <v>3765</v>
      </c>
      <c r="C2457" s="919" t="s">
        <v>1298</v>
      </c>
      <c r="D2457" s="920" t="n">
        <f aca="false">F2457</f>
        <v>93035.37</v>
      </c>
      <c r="F2457" s="922" t="n">
        <v>93035.37</v>
      </c>
      <c r="G2457" s="922" t="n">
        <v>93035.37</v>
      </c>
    </row>
    <row r="2458" customFormat="false" ht="15" hidden="false" customHeight="false" outlineLevel="0" collapsed="false">
      <c r="A2458" s="398" t="n">
        <v>25986</v>
      </c>
      <c r="B2458" s="399" t="s">
        <v>3766</v>
      </c>
      <c r="C2458" s="919" t="s">
        <v>1298</v>
      </c>
      <c r="D2458" s="920" t="n">
        <f aca="false">F2458</f>
        <v>111846.34</v>
      </c>
      <c r="F2458" s="922" t="n">
        <v>111846.34</v>
      </c>
      <c r="G2458" s="922" t="n">
        <v>111846.34</v>
      </c>
    </row>
    <row r="2459" customFormat="false" ht="15" hidden="false" customHeight="false" outlineLevel="0" collapsed="false">
      <c r="A2459" s="398" t="n">
        <v>36500</v>
      </c>
      <c r="B2459" s="399" t="s">
        <v>3767</v>
      </c>
      <c r="C2459" s="919" t="s">
        <v>1298</v>
      </c>
      <c r="D2459" s="920" t="n">
        <f aca="false">F2459</f>
        <v>65745.55</v>
      </c>
      <c r="F2459" s="922" t="n">
        <v>65745.55</v>
      </c>
      <c r="G2459" s="922" t="n">
        <v>65745.55</v>
      </c>
    </row>
    <row r="2460" customFormat="false" ht="30" hidden="false" customHeight="false" outlineLevel="0" collapsed="false">
      <c r="A2460" s="398" t="n">
        <v>20017</v>
      </c>
      <c r="B2460" s="399" t="s">
        <v>3768</v>
      </c>
      <c r="C2460" s="919" t="s">
        <v>1324</v>
      </c>
      <c r="D2460" s="920" t="n">
        <f aca="false">F2460</f>
        <v>2.86</v>
      </c>
      <c r="F2460" s="922" t="n">
        <v>2.86</v>
      </c>
      <c r="G2460" s="922" t="n">
        <v>2.86</v>
      </c>
    </row>
    <row r="2461" customFormat="false" ht="15" hidden="false" customHeight="false" outlineLevel="0" collapsed="false">
      <c r="A2461" s="398" t="n">
        <v>20007</v>
      </c>
      <c r="B2461" s="399" t="s">
        <v>3769</v>
      </c>
      <c r="C2461" s="919" t="s">
        <v>1324</v>
      </c>
      <c r="D2461" s="920" t="n">
        <f aca="false">F2461</f>
        <v>2.2</v>
      </c>
      <c r="F2461" s="920" t="n">
        <v>2.2</v>
      </c>
      <c r="G2461" s="920" t="n">
        <v>2.2</v>
      </c>
    </row>
    <row r="2462" customFormat="false" ht="30" hidden="false" customHeight="false" outlineLevel="0" collapsed="false">
      <c r="A2462" s="398" t="n">
        <v>39836</v>
      </c>
      <c r="B2462" s="399" t="s">
        <v>3770</v>
      </c>
      <c r="C2462" s="919" t="s">
        <v>1805</v>
      </c>
      <c r="D2462" s="920" t="n">
        <f aca="false">F2462</f>
        <v>146.95</v>
      </c>
      <c r="F2462" s="920" t="n">
        <v>146.95</v>
      </c>
      <c r="G2462" s="920" t="n">
        <v>146.95</v>
      </c>
    </row>
    <row r="2463" customFormat="false" ht="15" hidden="false" customHeight="false" outlineLevel="0" collapsed="false">
      <c r="A2463" s="398" t="n">
        <v>39830</v>
      </c>
      <c r="B2463" s="399" t="s">
        <v>3771</v>
      </c>
      <c r="C2463" s="919" t="s">
        <v>1805</v>
      </c>
      <c r="D2463" s="920" t="n">
        <f aca="false">F2463</f>
        <v>167.59</v>
      </c>
      <c r="F2463" s="920" t="n">
        <v>167.59</v>
      </c>
      <c r="G2463" s="920" t="n">
        <v>167.59</v>
      </c>
    </row>
    <row r="2464" customFormat="false" ht="15" hidden="false" customHeight="false" outlineLevel="0" collapsed="false">
      <c r="A2464" s="398" t="n">
        <v>39831</v>
      </c>
      <c r="B2464" s="399" t="s">
        <v>3772</v>
      </c>
      <c r="C2464" s="919" t="s">
        <v>1805</v>
      </c>
      <c r="D2464" s="920" t="n">
        <f aca="false">F2464</f>
        <v>167.24</v>
      </c>
      <c r="F2464" s="920" t="n">
        <v>167.24</v>
      </c>
      <c r="G2464" s="920" t="n">
        <v>167.24</v>
      </c>
    </row>
    <row r="2465" customFormat="false" ht="15" hidden="false" customHeight="false" outlineLevel="0" collapsed="false">
      <c r="A2465" s="398" t="n">
        <v>36888</v>
      </c>
      <c r="B2465" s="399" t="s">
        <v>3773</v>
      </c>
      <c r="C2465" s="919" t="s">
        <v>1324</v>
      </c>
      <c r="D2465" s="920" t="n">
        <f aca="false">F2465</f>
        <v>7.21</v>
      </c>
      <c r="F2465" s="920" t="n">
        <v>7.21</v>
      </c>
      <c r="G2465" s="920" t="n">
        <v>7.21</v>
      </c>
    </row>
    <row r="2466" customFormat="false" ht="15" hidden="false" customHeight="false" outlineLevel="0" collapsed="false">
      <c r="A2466" s="398" t="n">
        <v>40527</v>
      </c>
      <c r="B2466" s="399" t="s">
        <v>3774</v>
      </c>
      <c r="C2466" s="919" t="s">
        <v>1298</v>
      </c>
      <c r="D2466" s="920" t="n">
        <f aca="false">F2466</f>
        <v>2200.79</v>
      </c>
      <c r="F2466" s="920" t="n">
        <v>2200.79</v>
      </c>
      <c r="G2466" s="920" t="n">
        <v>2200.79</v>
      </c>
    </row>
    <row r="2467" customFormat="false" ht="15" hidden="false" customHeight="false" outlineLevel="0" collapsed="false">
      <c r="A2467" s="398" t="n">
        <v>36497</v>
      </c>
      <c r="B2467" s="399" t="s">
        <v>3775</v>
      </c>
      <c r="C2467" s="919" t="s">
        <v>1298</v>
      </c>
      <c r="D2467" s="920" t="n">
        <f aca="false">F2467</f>
        <v>2512.44</v>
      </c>
      <c r="F2467" s="920" t="n">
        <v>2512.44</v>
      </c>
      <c r="G2467" s="920" t="n">
        <v>2512.44</v>
      </c>
    </row>
    <row r="2468" customFormat="false" ht="15" hidden="false" customHeight="false" outlineLevel="0" collapsed="false">
      <c r="A2468" s="398" t="n">
        <v>36487</v>
      </c>
      <c r="B2468" s="399" t="s">
        <v>3776</v>
      </c>
      <c r="C2468" s="919" t="s">
        <v>1298</v>
      </c>
      <c r="D2468" s="920" t="n">
        <f aca="false">F2468</f>
        <v>4374.55</v>
      </c>
      <c r="F2468" s="920" t="n">
        <v>4374.55</v>
      </c>
      <c r="G2468" s="920" t="n">
        <v>4374.55</v>
      </c>
    </row>
    <row r="2469" customFormat="false" ht="15" hidden="false" customHeight="false" outlineLevel="0" collapsed="false">
      <c r="A2469" s="398" t="n">
        <v>25952</v>
      </c>
      <c r="B2469" s="399" t="s">
        <v>3777</v>
      </c>
      <c r="C2469" s="919" t="s">
        <v>1298</v>
      </c>
      <c r="D2469" s="920" t="n">
        <f aca="false">F2469</f>
        <v>615602.11</v>
      </c>
      <c r="F2469" s="920" t="n">
        <v>615602.11</v>
      </c>
      <c r="G2469" s="920" t="n">
        <v>615602.11</v>
      </c>
    </row>
    <row r="2470" customFormat="false" ht="15" hidden="false" customHeight="false" outlineLevel="0" collapsed="false">
      <c r="A2470" s="398" t="n">
        <v>25954</v>
      </c>
      <c r="B2470" s="399" t="s">
        <v>3778</v>
      </c>
      <c r="C2470" s="919" t="s">
        <v>1298</v>
      </c>
      <c r="D2470" s="920" t="n">
        <f aca="false">F2470</f>
        <v>1183850.22</v>
      </c>
      <c r="F2470" s="920" t="n">
        <v>1183850.22</v>
      </c>
      <c r="G2470" s="920" t="n">
        <v>1183850.22</v>
      </c>
    </row>
    <row r="2471" customFormat="false" ht="30" hidden="false" customHeight="false" outlineLevel="0" collapsed="false">
      <c r="A2471" s="398" t="n">
        <v>25953</v>
      </c>
      <c r="B2471" s="399" t="s">
        <v>3779</v>
      </c>
      <c r="C2471" s="919" t="s">
        <v>1298</v>
      </c>
      <c r="D2471" s="920" t="n">
        <f aca="false">F2471</f>
        <v>2012545.37</v>
      </c>
      <c r="F2471" s="920" t="n">
        <v>2012545.37</v>
      </c>
      <c r="G2471" s="920" t="n">
        <v>2012545.37</v>
      </c>
    </row>
    <row r="2472" customFormat="false" ht="45" hidden="false" customHeight="false" outlineLevel="0" collapsed="false">
      <c r="A2472" s="398" t="n">
        <v>37776</v>
      </c>
      <c r="B2472" s="399" t="s">
        <v>3780</v>
      </c>
      <c r="C2472" s="919" t="s">
        <v>1298</v>
      </c>
      <c r="D2472" s="920" t="n">
        <f aca="false">F2472</f>
        <v>123343.3</v>
      </c>
      <c r="F2472" s="920" t="n">
        <v>123343.3</v>
      </c>
      <c r="G2472" s="920" t="n">
        <v>123343.3</v>
      </c>
    </row>
    <row r="2473" customFormat="false" ht="45" hidden="false" customHeight="false" outlineLevel="0" collapsed="false">
      <c r="A2473" s="398" t="n">
        <v>37775</v>
      </c>
      <c r="B2473" s="399" t="s">
        <v>3781</v>
      </c>
      <c r="C2473" s="919" t="s">
        <v>1298</v>
      </c>
      <c r="D2473" s="920" t="n">
        <f aca="false">F2473</f>
        <v>194275.04</v>
      </c>
      <c r="F2473" s="922" t="n">
        <v>194275.04</v>
      </c>
      <c r="G2473" s="922" t="n">
        <v>194275.04</v>
      </c>
    </row>
    <row r="2474" customFormat="false" ht="45" hidden="false" customHeight="false" outlineLevel="0" collapsed="false">
      <c r="A2474" s="398" t="n">
        <v>36491</v>
      </c>
      <c r="B2474" s="399" t="s">
        <v>3782</v>
      </c>
      <c r="C2474" s="919" t="s">
        <v>1298</v>
      </c>
      <c r="D2474" s="920" t="n">
        <f aca="false">F2474</f>
        <v>719458.14</v>
      </c>
      <c r="F2474" s="922" t="n">
        <v>719458.14</v>
      </c>
      <c r="G2474" s="922" t="n">
        <v>719458.14</v>
      </c>
    </row>
    <row r="2475" customFormat="false" ht="45" hidden="false" customHeight="false" outlineLevel="0" collapsed="false">
      <c r="A2475" s="398" t="n">
        <v>10712</v>
      </c>
      <c r="B2475" s="399" t="s">
        <v>3783</v>
      </c>
      <c r="C2475" s="919" t="s">
        <v>1298</v>
      </c>
      <c r="D2475" s="920" t="n">
        <f aca="false">F2475</f>
        <v>48568.76</v>
      </c>
      <c r="F2475" s="922" t="n">
        <v>48568.76</v>
      </c>
      <c r="G2475" s="922" t="n">
        <v>48568.76</v>
      </c>
    </row>
    <row r="2476" customFormat="false" ht="45" hidden="false" customHeight="false" outlineLevel="0" collapsed="false">
      <c r="A2476" s="398" t="n">
        <v>3363</v>
      </c>
      <c r="B2476" s="399" t="s">
        <v>3784</v>
      </c>
      <c r="C2476" s="919" t="s">
        <v>1298</v>
      </c>
      <c r="D2476" s="920" t="n">
        <f aca="false">F2476</f>
        <v>68316.5</v>
      </c>
      <c r="F2476" s="922" t="n">
        <v>68316.5</v>
      </c>
      <c r="G2476" s="922" t="n">
        <v>68316.5</v>
      </c>
    </row>
    <row r="2477" customFormat="false" ht="45" hidden="false" customHeight="false" outlineLevel="0" collapsed="false">
      <c r="A2477" s="398" t="n">
        <v>3365</v>
      </c>
      <c r="B2477" s="399" t="s">
        <v>3785</v>
      </c>
      <c r="C2477" s="919" t="s">
        <v>1298</v>
      </c>
      <c r="D2477" s="920" t="n">
        <f aca="false">F2477</f>
        <v>159689.81</v>
      </c>
      <c r="F2477" s="922" t="n">
        <v>159689.81</v>
      </c>
      <c r="G2477" s="922" t="n">
        <v>159689.81</v>
      </c>
    </row>
    <row r="2478" customFormat="false" ht="15" hidden="false" customHeight="false" outlineLevel="0" collapsed="false">
      <c r="A2478" s="398" t="n">
        <v>7569</v>
      </c>
      <c r="B2478" s="399" t="s">
        <v>3786</v>
      </c>
      <c r="C2478" s="919" t="s">
        <v>1298</v>
      </c>
      <c r="D2478" s="920" t="n">
        <f aca="false">F2478</f>
        <v>45.21</v>
      </c>
      <c r="F2478" s="922" t="n">
        <v>45.21</v>
      </c>
      <c r="G2478" s="922" t="n">
        <v>45.21</v>
      </c>
    </row>
    <row r="2479" customFormat="false" ht="15" hidden="false" customHeight="false" outlineLevel="0" collapsed="false">
      <c r="A2479" s="398" t="n">
        <v>34349</v>
      </c>
      <c r="B2479" s="399" t="s">
        <v>3787</v>
      </c>
      <c r="C2479" s="919" t="s">
        <v>1298</v>
      </c>
      <c r="D2479" s="920" t="n">
        <f aca="false">F2479</f>
        <v>10.81</v>
      </c>
      <c r="F2479" s="922" t="n">
        <v>10.81</v>
      </c>
      <c r="G2479" s="922" t="n">
        <v>10.81</v>
      </c>
    </row>
    <row r="2480" customFormat="false" ht="15" hidden="false" customHeight="false" outlineLevel="0" collapsed="false">
      <c r="A2480" s="398" t="n">
        <v>11991</v>
      </c>
      <c r="B2480" s="399" t="s">
        <v>3788</v>
      </c>
      <c r="C2480" s="919" t="s">
        <v>1298</v>
      </c>
      <c r="D2480" s="920" t="n">
        <f aca="false">F2480</f>
        <v>37.67</v>
      </c>
      <c r="F2480" s="922" t="n">
        <v>37.67</v>
      </c>
      <c r="G2480" s="922" t="n">
        <v>37.67</v>
      </c>
    </row>
    <row r="2481" customFormat="false" ht="15" hidden="false" customHeight="false" outlineLevel="0" collapsed="false">
      <c r="A2481" s="398" t="n">
        <v>20062</v>
      </c>
      <c r="B2481" s="399" t="s">
        <v>3789</v>
      </c>
      <c r="C2481" s="919" t="s">
        <v>1298</v>
      </c>
      <c r="D2481" s="920" t="n">
        <f aca="false">F2481</f>
        <v>12.34</v>
      </c>
      <c r="F2481" s="922" t="n">
        <v>12.34</v>
      </c>
      <c r="G2481" s="922" t="n">
        <v>12.34</v>
      </c>
    </row>
    <row r="2482" customFormat="false" ht="30" hidden="false" customHeight="false" outlineLevel="0" collapsed="false">
      <c r="A2482" s="398" t="n">
        <v>11029</v>
      </c>
      <c r="B2482" s="399" t="s">
        <v>3790</v>
      </c>
      <c r="C2482" s="919" t="s">
        <v>2809</v>
      </c>
      <c r="D2482" s="920" t="n">
        <f aca="false">F2482</f>
        <v>1.17</v>
      </c>
      <c r="F2482" s="922" t="n">
        <v>1.17</v>
      </c>
      <c r="G2482" s="922" t="n">
        <v>1.17</v>
      </c>
    </row>
    <row r="2483" customFormat="false" ht="30" hidden="false" customHeight="false" outlineLevel="0" collapsed="false">
      <c r="A2483" s="398" t="n">
        <v>4316</v>
      </c>
      <c r="B2483" s="399" t="s">
        <v>3791</v>
      </c>
      <c r="C2483" s="919" t="s">
        <v>1298</v>
      </c>
      <c r="D2483" s="920" t="n">
        <f aca="false">F2483</f>
        <v>1.18</v>
      </c>
      <c r="F2483" s="920" t="n">
        <v>1.18</v>
      </c>
      <c r="G2483" s="920" t="n">
        <v>1.18</v>
      </c>
    </row>
    <row r="2484" customFormat="false" ht="30" hidden="false" customHeight="false" outlineLevel="0" collapsed="false">
      <c r="A2484" s="398" t="n">
        <v>4313</v>
      </c>
      <c r="B2484" s="399" t="s">
        <v>3792</v>
      </c>
      <c r="C2484" s="919" t="s">
        <v>2809</v>
      </c>
      <c r="D2484" s="920" t="n">
        <f aca="false">F2484</f>
        <v>1.69</v>
      </c>
      <c r="F2484" s="920" t="n">
        <v>1.69</v>
      </c>
      <c r="G2484" s="920" t="n">
        <v>1.69</v>
      </c>
    </row>
    <row r="2485" customFormat="false" ht="30" hidden="false" customHeight="false" outlineLevel="0" collapsed="false">
      <c r="A2485" s="398" t="n">
        <v>4317</v>
      </c>
      <c r="B2485" s="399" t="s">
        <v>3793</v>
      </c>
      <c r="C2485" s="919" t="s">
        <v>1298</v>
      </c>
      <c r="D2485" s="920" t="n">
        <f aca="false">F2485</f>
        <v>1.93</v>
      </c>
      <c r="F2485" s="920" t="n">
        <v>1.93</v>
      </c>
      <c r="G2485" s="920" t="n">
        <v>1.93</v>
      </c>
    </row>
    <row r="2486" customFormat="false" ht="30" hidden="false" customHeight="false" outlineLevel="0" collapsed="false">
      <c r="A2486" s="398" t="n">
        <v>4314</v>
      </c>
      <c r="B2486" s="399" t="s">
        <v>3794</v>
      </c>
      <c r="C2486" s="919" t="s">
        <v>2809</v>
      </c>
      <c r="D2486" s="920" t="n">
        <f aca="false">F2486</f>
        <v>2.26</v>
      </c>
      <c r="F2486" s="920" t="n">
        <v>2.26</v>
      </c>
      <c r="G2486" s="920" t="n">
        <v>2.26</v>
      </c>
    </row>
    <row r="2487" customFormat="false" ht="15" hidden="false" customHeight="false" outlineLevel="0" collapsed="false">
      <c r="A2487" s="398" t="n">
        <v>10561</v>
      </c>
      <c r="B2487" s="399" t="s">
        <v>3795</v>
      </c>
      <c r="C2487" s="919" t="s">
        <v>1296</v>
      </c>
      <c r="D2487" s="920" t="n">
        <f aca="false">F2487</f>
        <v>0.44</v>
      </c>
      <c r="F2487" s="920" t="n">
        <v>0.44</v>
      </c>
      <c r="G2487" s="920" t="n">
        <v>0.44</v>
      </c>
    </row>
    <row r="2488" customFormat="false" ht="30" hidden="false" customHeight="false" outlineLevel="0" collapsed="false">
      <c r="A2488" s="398" t="n">
        <v>10921</v>
      </c>
      <c r="B2488" s="399" t="s">
        <v>3796</v>
      </c>
      <c r="C2488" s="919" t="s">
        <v>1298</v>
      </c>
      <c r="D2488" s="920" t="n">
        <f aca="false">F2488</f>
        <v>3690</v>
      </c>
      <c r="F2488" s="920" t="n">
        <v>3690</v>
      </c>
      <c r="G2488" s="920" t="n">
        <v>3690</v>
      </c>
    </row>
    <row r="2489" customFormat="false" ht="30" hidden="false" customHeight="false" outlineLevel="0" collapsed="false">
      <c r="A2489" s="398" t="n">
        <v>10922</v>
      </c>
      <c r="B2489" s="399" t="s">
        <v>3797</v>
      </c>
      <c r="C2489" s="919" t="s">
        <v>1298</v>
      </c>
      <c r="D2489" s="920" t="n">
        <f aca="false">F2489</f>
        <v>3342.3</v>
      </c>
      <c r="F2489" s="922" t="n">
        <v>3342.3</v>
      </c>
      <c r="G2489" s="922" t="n">
        <v>3342.3</v>
      </c>
    </row>
    <row r="2490" customFormat="false" ht="15" hidden="false" customHeight="false" outlineLevel="0" collapsed="false">
      <c r="A2490" s="398" t="n">
        <v>10923</v>
      </c>
      <c r="B2490" s="399" t="s">
        <v>3798</v>
      </c>
      <c r="C2490" s="919" t="s">
        <v>1298</v>
      </c>
      <c r="D2490" s="920" t="n">
        <f aca="false">F2490</f>
        <v>1975.45</v>
      </c>
      <c r="F2490" s="922" t="n">
        <v>1975.45</v>
      </c>
      <c r="G2490" s="922" t="n">
        <v>1975.45</v>
      </c>
    </row>
    <row r="2491" customFormat="false" ht="15" hidden="false" customHeight="false" outlineLevel="0" collapsed="false">
      <c r="A2491" s="398" t="n">
        <v>10924</v>
      </c>
      <c r="B2491" s="399" t="s">
        <v>3799</v>
      </c>
      <c r="C2491" s="919" t="s">
        <v>1298</v>
      </c>
      <c r="D2491" s="920" t="n">
        <f aca="false">F2491</f>
        <v>2080.53</v>
      </c>
      <c r="F2491" s="920" t="n">
        <v>2080.53</v>
      </c>
      <c r="G2491" s="920" t="n">
        <v>2080.53</v>
      </c>
    </row>
    <row r="2492" customFormat="false" ht="30" hidden="false" customHeight="false" outlineLevel="0" collapsed="false">
      <c r="A2492" s="398" t="n">
        <v>37772</v>
      </c>
      <c r="B2492" s="399" t="s">
        <v>3800</v>
      </c>
      <c r="C2492" s="919" t="s">
        <v>1298</v>
      </c>
      <c r="D2492" s="920" t="n">
        <f aca="false">F2492</f>
        <v>114526.71</v>
      </c>
      <c r="F2492" s="922" t="n">
        <v>114526.71</v>
      </c>
      <c r="G2492" s="922" t="n">
        <v>114526.71</v>
      </c>
    </row>
    <row r="2493" customFormat="false" ht="30" hidden="false" customHeight="false" outlineLevel="0" collapsed="false">
      <c r="A2493" s="398" t="n">
        <v>37771</v>
      </c>
      <c r="B2493" s="399" t="s">
        <v>3801</v>
      </c>
      <c r="C2493" s="919" t="s">
        <v>1298</v>
      </c>
      <c r="D2493" s="920" t="n">
        <f aca="false">F2493</f>
        <v>121838.18</v>
      </c>
      <c r="F2493" s="922" t="n">
        <v>121838.18</v>
      </c>
      <c r="G2493" s="922" t="n">
        <v>121838.18</v>
      </c>
    </row>
    <row r="2494" customFormat="false" ht="15" hidden="false" customHeight="false" outlineLevel="0" collapsed="false">
      <c r="A2494" s="398" t="n">
        <v>12770</v>
      </c>
      <c r="B2494" s="399" t="s">
        <v>3802</v>
      </c>
      <c r="C2494" s="919" t="s">
        <v>1298</v>
      </c>
      <c r="D2494" s="920" t="n">
        <f aca="false">F2494</f>
        <v>450.69</v>
      </c>
      <c r="F2494" s="922" t="n">
        <v>450.69</v>
      </c>
      <c r="G2494" s="922" t="n">
        <v>450.69</v>
      </c>
    </row>
    <row r="2495" customFormat="false" ht="15" hidden="false" customHeight="false" outlineLevel="0" collapsed="false">
      <c r="A2495" s="398" t="n">
        <v>12772</v>
      </c>
      <c r="B2495" s="399" t="s">
        <v>3803</v>
      </c>
      <c r="C2495" s="919" t="s">
        <v>1298</v>
      </c>
      <c r="D2495" s="920" t="n">
        <f aca="false">F2495</f>
        <v>749.03</v>
      </c>
      <c r="F2495" s="922" t="n">
        <v>749.03</v>
      </c>
      <c r="G2495" s="922" t="n">
        <v>749.03</v>
      </c>
    </row>
    <row r="2496" customFormat="false" ht="15" hidden="false" customHeight="false" outlineLevel="0" collapsed="false">
      <c r="A2496" s="398" t="n">
        <v>12768</v>
      </c>
      <c r="B2496" s="399" t="s">
        <v>3804</v>
      </c>
      <c r="C2496" s="919" t="s">
        <v>1298</v>
      </c>
      <c r="D2496" s="920" t="n">
        <f aca="false">F2496</f>
        <v>1053.73</v>
      </c>
      <c r="F2496" s="920" t="n">
        <v>1053.73</v>
      </c>
      <c r="G2496" s="920" t="n">
        <v>1053.73</v>
      </c>
    </row>
    <row r="2497" customFormat="false" ht="15" hidden="false" customHeight="false" outlineLevel="0" collapsed="false">
      <c r="A2497" s="398" t="n">
        <v>12775</v>
      </c>
      <c r="B2497" s="399" t="s">
        <v>3805</v>
      </c>
      <c r="C2497" s="919" t="s">
        <v>1298</v>
      </c>
      <c r="D2497" s="920" t="n">
        <f aca="false">F2497</f>
        <v>330.08</v>
      </c>
      <c r="F2497" s="920" t="n">
        <v>330.08</v>
      </c>
      <c r="G2497" s="920" t="n">
        <v>330.08</v>
      </c>
    </row>
    <row r="2498" customFormat="false" ht="15" hidden="false" customHeight="false" outlineLevel="0" collapsed="false">
      <c r="A2498" s="398" t="n">
        <v>12769</v>
      </c>
      <c r="B2498" s="399" t="s">
        <v>3806</v>
      </c>
      <c r="C2498" s="919" t="s">
        <v>1298</v>
      </c>
      <c r="D2498" s="920" t="n">
        <f aca="false">F2498</f>
        <v>86.33</v>
      </c>
      <c r="F2498" s="922" t="n">
        <v>86.33</v>
      </c>
      <c r="G2498" s="922" t="n">
        <v>86.33</v>
      </c>
    </row>
    <row r="2499" customFormat="false" ht="15" hidden="false" customHeight="false" outlineLevel="0" collapsed="false">
      <c r="A2499" s="398" t="n">
        <v>12773</v>
      </c>
      <c r="B2499" s="399" t="s">
        <v>3807</v>
      </c>
      <c r="C2499" s="919" t="s">
        <v>1298</v>
      </c>
      <c r="D2499" s="920" t="n">
        <f aca="false">F2499</f>
        <v>92.67</v>
      </c>
      <c r="F2499" s="922" t="n">
        <v>92.67</v>
      </c>
      <c r="G2499" s="922" t="n">
        <v>92.67</v>
      </c>
    </row>
    <row r="2500" customFormat="false" ht="15" hidden="false" customHeight="false" outlineLevel="0" collapsed="false">
      <c r="A2500" s="398" t="n">
        <v>12774</v>
      </c>
      <c r="B2500" s="399" t="s">
        <v>3808</v>
      </c>
      <c r="C2500" s="919" t="s">
        <v>1298</v>
      </c>
      <c r="D2500" s="920" t="n">
        <f aca="false">F2500</f>
        <v>114.26</v>
      </c>
      <c r="F2500" s="922" t="n">
        <v>114.26</v>
      </c>
      <c r="G2500" s="922" t="n">
        <v>114.26</v>
      </c>
    </row>
    <row r="2501" customFormat="false" ht="15" hidden="false" customHeight="false" outlineLevel="0" collapsed="false">
      <c r="A2501" s="398" t="n">
        <v>12776</v>
      </c>
      <c r="B2501" s="399" t="s">
        <v>3809</v>
      </c>
      <c r="C2501" s="919" t="s">
        <v>1298</v>
      </c>
      <c r="D2501" s="920" t="n">
        <f aca="false">F2501</f>
        <v>1701.2</v>
      </c>
      <c r="F2501" s="922" t="n">
        <v>1701.2</v>
      </c>
      <c r="G2501" s="922" t="n">
        <v>1701.2</v>
      </c>
    </row>
    <row r="2502" customFormat="false" ht="15" hidden="false" customHeight="false" outlineLevel="0" collapsed="false">
      <c r="A2502" s="398" t="n">
        <v>12777</v>
      </c>
      <c r="B2502" s="399" t="s">
        <v>3810</v>
      </c>
      <c r="C2502" s="919" t="s">
        <v>1298</v>
      </c>
      <c r="D2502" s="920" t="n">
        <f aca="false">F2502</f>
        <v>2221.72</v>
      </c>
      <c r="F2502" s="920" t="n">
        <v>2221.72</v>
      </c>
      <c r="G2502" s="920" t="n">
        <v>2221.72</v>
      </c>
    </row>
    <row r="2503" customFormat="false" ht="15" hidden="false" customHeight="false" outlineLevel="0" collapsed="false">
      <c r="A2503" s="398" t="n">
        <v>3391</v>
      </c>
      <c r="B2503" s="399" t="s">
        <v>3811</v>
      </c>
      <c r="C2503" s="919" t="s">
        <v>1298</v>
      </c>
      <c r="D2503" s="920" t="n">
        <f aca="false">F2503</f>
        <v>44.87</v>
      </c>
      <c r="F2503" s="922" t="n">
        <v>44.87</v>
      </c>
      <c r="G2503" s="922" t="n">
        <v>44.87</v>
      </c>
    </row>
    <row r="2504" customFormat="false" ht="15" hidden="false" customHeight="false" outlineLevel="0" collapsed="false">
      <c r="A2504" s="398" t="n">
        <v>3389</v>
      </c>
      <c r="B2504" s="399" t="s">
        <v>3812</v>
      </c>
      <c r="C2504" s="919" t="s">
        <v>1298</v>
      </c>
      <c r="D2504" s="920" t="n">
        <f aca="false">F2504</f>
        <v>23.28</v>
      </c>
      <c r="F2504" s="922" t="n">
        <v>23.28</v>
      </c>
      <c r="G2504" s="922" t="n">
        <v>23.28</v>
      </c>
    </row>
    <row r="2505" customFormat="false" ht="15" hidden="false" customHeight="false" outlineLevel="0" collapsed="false">
      <c r="A2505" s="398" t="n">
        <v>3390</v>
      </c>
      <c r="B2505" s="399" t="s">
        <v>3813</v>
      </c>
      <c r="C2505" s="919" t="s">
        <v>1298</v>
      </c>
      <c r="D2505" s="920" t="n">
        <f aca="false">F2505</f>
        <v>26.2</v>
      </c>
      <c r="F2505" s="922" t="n">
        <v>26.2</v>
      </c>
      <c r="G2505" s="922" t="n">
        <v>26.2</v>
      </c>
    </row>
    <row r="2506" customFormat="false" ht="15" hidden="false" customHeight="false" outlineLevel="0" collapsed="false">
      <c r="A2506" s="398" t="n">
        <v>12873</v>
      </c>
      <c r="B2506" s="399" t="s">
        <v>3814</v>
      </c>
      <c r="C2506" s="919" t="s">
        <v>1309</v>
      </c>
      <c r="D2506" s="920" t="n">
        <f aca="false">F2506</f>
        <v>15.75</v>
      </c>
      <c r="F2506" s="922" t="n">
        <v>15.75</v>
      </c>
      <c r="G2506" s="922" t="n">
        <v>15.75</v>
      </c>
    </row>
    <row r="2507" customFormat="false" ht="15" hidden="false" customHeight="false" outlineLevel="0" collapsed="false">
      <c r="A2507" s="398" t="n">
        <v>41076</v>
      </c>
      <c r="B2507" s="399" t="s">
        <v>3815</v>
      </c>
      <c r="C2507" s="919" t="s">
        <v>1505</v>
      </c>
      <c r="D2507" s="920" t="n">
        <f aca="false">F2507</f>
        <v>2795.01</v>
      </c>
      <c r="F2507" s="920" t="n">
        <v>2795.01</v>
      </c>
      <c r="G2507" s="920" t="n">
        <v>2795.01</v>
      </c>
    </row>
    <row r="2508" customFormat="false" ht="15" hidden="false" customHeight="false" outlineLevel="0" collapsed="false">
      <c r="A2508" s="398" t="n">
        <v>140</v>
      </c>
      <c r="B2508" s="399" t="s">
        <v>3816</v>
      </c>
      <c r="C2508" s="919" t="s">
        <v>1296</v>
      </c>
      <c r="D2508" s="920" t="n">
        <f aca="false">F2508</f>
        <v>14.19</v>
      </c>
      <c r="F2508" s="922" t="n">
        <v>14.19</v>
      </c>
      <c r="G2508" s="922" t="n">
        <v>14.19</v>
      </c>
    </row>
    <row r="2509" customFormat="false" ht="15" hidden="false" customHeight="false" outlineLevel="0" collapsed="false">
      <c r="A2509" s="398" t="n">
        <v>151</v>
      </c>
      <c r="B2509" s="399" t="s">
        <v>3817</v>
      </c>
      <c r="C2509" s="919" t="s">
        <v>1376</v>
      </c>
      <c r="D2509" s="920" t="n">
        <f aca="false">F2509</f>
        <v>17.85</v>
      </c>
      <c r="F2509" s="922" t="n">
        <v>17.85</v>
      </c>
      <c r="G2509" s="922" t="n">
        <v>17.85</v>
      </c>
    </row>
    <row r="2510" customFormat="false" ht="15" hidden="false" customHeight="false" outlineLevel="0" collapsed="false">
      <c r="A2510" s="398" t="n">
        <v>7340</v>
      </c>
      <c r="B2510" s="399" t="s">
        <v>3818</v>
      </c>
      <c r="C2510" s="919" t="s">
        <v>1376</v>
      </c>
      <c r="D2510" s="920" t="n">
        <f aca="false">F2510</f>
        <v>19.56</v>
      </c>
      <c r="F2510" s="922" t="n">
        <v>19.56</v>
      </c>
      <c r="G2510" s="922" t="n">
        <v>19.56</v>
      </c>
    </row>
    <row r="2511" customFormat="false" ht="15" hidden="false" customHeight="false" outlineLevel="0" collapsed="false">
      <c r="A2511" s="398" t="n">
        <v>2701</v>
      </c>
      <c r="B2511" s="399" t="s">
        <v>3819</v>
      </c>
      <c r="C2511" s="919" t="s">
        <v>1309</v>
      </c>
      <c r="D2511" s="920" t="n">
        <f aca="false">F2511</f>
        <v>11.04</v>
      </c>
      <c r="F2511" s="922" t="n">
        <v>11.04</v>
      </c>
      <c r="G2511" s="922" t="n">
        <v>11.04</v>
      </c>
    </row>
    <row r="2512" customFormat="false" ht="15" hidden="false" customHeight="false" outlineLevel="0" collapsed="false">
      <c r="A2512" s="398" t="n">
        <v>40929</v>
      </c>
      <c r="B2512" s="399" t="s">
        <v>3820</v>
      </c>
      <c r="C2512" s="919" t="s">
        <v>1505</v>
      </c>
      <c r="D2512" s="920" t="n">
        <f aca="false">F2512</f>
        <v>1959.24</v>
      </c>
      <c r="F2512" s="922" t="n">
        <v>1959.24</v>
      </c>
      <c r="G2512" s="922" t="n">
        <v>1959.24</v>
      </c>
    </row>
    <row r="2513" customFormat="false" ht="15" hidden="false" customHeight="false" outlineLevel="0" collapsed="false">
      <c r="A2513" s="398" t="n">
        <v>38114</v>
      </c>
      <c r="B2513" s="399" t="s">
        <v>3821</v>
      </c>
      <c r="C2513" s="919" t="s">
        <v>1298</v>
      </c>
      <c r="D2513" s="920" t="n">
        <f aca="false">F2513</f>
        <v>13.08</v>
      </c>
      <c r="F2513" s="922" t="n">
        <v>13.08</v>
      </c>
      <c r="G2513" s="922" t="n">
        <v>13.08</v>
      </c>
    </row>
    <row r="2514" customFormat="false" ht="15" hidden="false" customHeight="false" outlineLevel="0" collapsed="false">
      <c r="A2514" s="398" t="n">
        <v>38064</v>
      </c>
      <c r="B2514" s="399" t="s">
        <v>3822</v>
      </c>
      <c r="C2514" s="919" t="s">
        <v>1298</v>
      </c>
      <c r="D2514" s="920" t="n">
        <f aca="false">F2514</f>
        <v>14.62</v>
      </c>
      <c r="F2514" s="922" t="n">
        <v>14.62</v>
      </c>
      <c r="G2514" s="922" t="n">
        <v>14.62</v>
      </c>
    </row>
    <row r="2515" customFormat="false" ht="15" hidden="false" customHeight="false" outlineLevel="0" collapsed="false">
      <c r="A2515" s="398" t="n">
        <v>38115</v>
      </c>
      <c r="B2515" s="399" t="s">
        <v>3823</v>
      </c>
      <c r="C2515" s="919" t="s">
        <v>1298</v>
      </c>
      <c r="D2515" s="920" t="n">
        <f aca="false">F2515</f>
        <v>13.96</v>
      </c>
      <c r="F2515" s="922" t="n">
        <v>13.96</v>
      </c>
      <c r="G2515" s="922" t="n">
        <v>13.96</v>
      </c>
    </row>
    <row r="2516" customFormat="false" ht="15" hidden="false" customHeight="false" outlineLevel="0" collapsed="false">
      <c r="A2516" s="398" t="n">
        <v>38065</v>
      </c>
      <c r="B2516" s="399" t="s">
        <v>3824</v>
      </c>
      <c r="C2516" s="919" t="s">
        <v>1298</v>
      </c>
      <c r="D2516" s="920" t="n">
        <f aca="false">F2516</f>
        <v>20.74</v>
      </c>
      <c r="F2516" s="922" t="n">
        <v>20.74</v>
      </c>
      <c r="G2516" s="922" t="n">
        <v>20.74</v>
      </c>
    </row>
    <row r="2517" customFormat="false" ht="15" hidden="false" customHeight="false" outlineLevel="0" collapsed="false">
      <c r="A2517" s="398" t="n">
        <v>38078</v>
      </c>
      <c r="B2517" s="399" t="s">
        <v>3825</v>
      </c>
      <c r="C2517" s="919" t="s">
        <v>1298</v>
      </c>
      <c r="D2517" s="920" t="n">
        <f aca="false">F2517</f>
        <v>12.1</v>
      </c>
      <c r="F2517" s="922" t="n">
        <v>12.1</v>
      </c>
      <c r="G2517" s="922" t="n">
        <v>12.1</v>
      </c>
    </row>
    <row r="2518" customFormat="false" ht="15" hidden="false" customHeight="false" outlineLevel="0" collapsed="false">
      <c r="A2518" s="398" t="n">
        <v>38113</v>
      </c>
      <c r="B2518" s="399" t="s">
        <v>3826</v>
      </c>
      <c r="C2518" s="919" t="s">
        <v>1298</v>
      </c>
      <c r="D2518" s="920" t="n">
        <f aca="false">F2518</f>
        <v>6.57</v>
      </c>
      <c r="F2518" s="922" t="n">
        <v>6.57</v>
      </c>
      <c r="G2518" s="922" t="n">
        <v>6.57</v>
      </c>
    </row>
    <row r="2519" customFormat="false" ht="15" hidden="false" customHeight="false" outlineLevel="0" collapsed="false">
      <c r="A2519" s="398" t="n">
        <v>38063</v>
      </c>
      <c r="B2519" s="399" t="s">
        <v>3827</v>
      </c>
      <c r="C2519" s="919" t="s">
        <v>1298</v>
      </c>
      <c r="D2519" s="920" t="n">
        <f aca="false">F2519</f>
        <v>7.05</v>
      </c>
      <c r="F2519" s="922" t="n">
        <v>7.05</v>
      </c>
      <c r="G2519" s="922" t="n">
        <v>7.05</v>
      </c>
    </row>
    <row r="2520" customFormat="false" ht="30" hidden="false" customHeight="false" outlineLevel="0" collapsed="false">
      <c r="A2520" s="398" t="n">
        <v>38080</v>
      </c>
      <c r="B2520" s="399" t="s">
        <v>3828</v>
      </c>
      <c r="C2520" s="919" t="s">
        <v>1298</v>
      </c>
      <c r="D2520" s="920" t="n">
        <f aca="false">F2520</f>
        <v>21.02</v>
      </c>
      <c r="F2520" s="922" t="n">
        <v>21.02</v>
      </c>
      <c r="G2520" s="922" t="n">
        <v>21.02</v>
      </c>
    </row>
    <row r="2521" customFormat="false" ht="30" hidden="false" customHeight="false" outlineLevel="0" collapsed="false">
      <c r="A2521" s="398" t="n">
        <v>38069</v>
      </c>
      <c r="B2521" s="399" t="s">
        <v>3829</v>
      </c>
      <c r="C2521" s="919" t="s">
        <v>1298</v>
      </c>
      <c r="D2521" s="920" t="n">
        <f aca="false">F2521</f>
        <v>11.49</v>
      </c>
      <c r="F2521" s="922" t="n">
        <v>11.49</v>
      </c>
      <c r="G2521" s="922" t="n">
        <v>11.49</v>
      </c>
    </row>
    <row r="2522" customFormat="false" ht="15" hidden="false" customHeight="false" outlineLevel="0" collapsed="false">
      <c r="A2522" s="398" t="n">
        <v>38077</v>
      </c>
      <c r="B2522" s="399" t="s">
        <v>3830</v>
      </c>
      <c r="C2522" s="919" t="s">
        <v>1298</v>
      </c>
      <c r="D2522" s="920" t="n">
        <f aca="false">F2522</f>
        <v>11.23</v>
      </c>
      <c r="F2522" s="922" t="n">
        <v>11.23</v>
      </c>
      <c r="G2522" s="922" t="n">
        <v>11.23</v>
      </c>
    </row>
    <row r="2523" customFormat="false" ht="30" hidden="false" customHeight="false" outlineLevel="0" collapsed="false">
      <c r="A2523" s="398" t="n">
        <v>38073</v>
      </c>
      <c r="B2523" s="399" t="s">
        <v>3831</v>
      </c>
      <c r="C2523" s="919" t="s">
        <v>1298</v>
      </c>
      <c r="D2523" s="920" t="n">
        <f aca="false">F2523</f>
        <v>17.11</v>
      </c>
      <c r="F2523" s="922" t="n">
        <v>17.11</v>
      </c>
      <c r="G2523" s="922" t="n">
        <v>17.11</v>
      </c>
    </row>
    <row r="2524" customFormat="false" ht="15" hidden="false" customHeight="false" outlineLevel="0" collapsed="false">
      <c r="A2524" s="398" t="n">
        <v>38112</v>
      </c>
      <c r="B2524" s="399" t="s">
        <v>3832</v>
      </c>
      <c r="C2524" s="919" t="s">
        <v>1298</v>
      </c>
      <c r="D2524" s="920" t="n">
        <f aca="false">F2524</f>
        <v>5.04</v>
      </c>
      <c r="F2524" s="922" t="n">
        <v>5.04</v>
      </c>
      <c r="G2524" s="922" t="n">
        <v>5.04</v>
      </c>
    </row>
    <row r="2525" customFormat="false" ht="15" hidden="false" customHeight="false" outlineLevel="0" collapsed="false">
      <c r="A2525" s="398" t="n">
        <v>38062</v>
      </c>
      <c r="B2525" s="399" t="s">
        <v>3833</v>
      </c>
      <c r="C2525" s="919" t="s">
        <v>1298</v>
      </c>
      <c r="D2525" s="920" t="n">
        <f aca="false">F2525</f>
        <v>5.18</v>
      </c>
      <c r="F2525" s="922" t="n">
        <v>5.18</v>
      </c>
      <c r="G2525" s="922" t="n">
        <v>5.18</v>
      </c>
    </row>
    <row r="2526" customFormat="false" ht="15" hidden="false" customHeight="false" outlineLevel="0" collapsed="false">
      <c r="A2526" s="398" t="n">
        <v>12128</v>
      </c>
      <c r="B2526" s="399" t="s">
        <v>3834</v>
      </c>
      <c r="C2526" s="919" t="s">
        <v>1298</v>
      </c>
      <c r="D2526" s="920" t="n">
        <f aca="false">F2526</f>
        <v>6.92</v>
      </c>
      <c r="F2526" s="922" t="n">
        <v>6.92</v>
      </c>
      <c r="G2526" s="922" t="n">
        <v>6.92</v>
      </c>
    </row>
    <row r="2527" customFormat="false" ht="15" hidden="false" customHeight="false" outlineLevel="0" collapsed="false">
      <c r="A2527" s="398" t="n">
        <v>12129</v>
      </c>
      <c r="B2527" s="399" t="s">
        <v>3835</v>
      </c>
      <c r="C2527" s="919" t="s">
        <v>1298</v>
      </c>
      <c r="D2527" s="920" t="n">
        <f aca="false">F2527</f>
        <v>9.15</v>
      </c>
      <c r="F2527" s="922" t="n">
        <v>9.15</v>
      </c>
      <c r="G2527" s="922" t="n">
        <v>9.15</v>
      </c>
    </row>
    <row r="2528" customFormat="false" ht="30" hidden="false" customHeight="false" outlineLevel="0" collapsed="false">
      <c r="A2528" s="398" t="n">
        <v>38081</v>
      </c>
      <c r="B2528" s="399" t="s">
        <v>3836</v>
      </c>
      <c r="C2528" s="919" t="s">
        <v>1298</v>
      </c>
      <c r="D2528" s="920" t="n">
        <f aca="false">F2528</f>
        <v>17.83</v>
      </c>
      <c r="F2528" s="922" t="n">
        <v>17.83</v>
      </c>
      <c r="G2528" s="922" t="n">
        <v>17.83</v>
      </c>
    </row>
    <row r="2529" customFormat="false" ht="15" hidden="false" customHeight="false" outlineLevel="0" collapsed="false">
      <c r="A2529" s="398" t="n">
        <v>38070</v>
      </c>
      <c r="B2529" s="399" t="s">
        <v>3837</v>
      </c>
      <c r="C2529" s="919" t="s">
        <v>1298</v>
      </c>
      <c r="D2529" s="920" t="n">
        <f aca="false">F2529</f>
        <v>12.28</v>
      </c>
      <c r="F2529" s="922" t="n">
        <v>12.28</v>
      </c>
      <c r="G2529" s="922" t="n">
        <v>12.28</v>
      </c>
    </row>
    <row r="2530" customFormat="false" ht="15" hidden="false" customHeight="false" outlineLevel="0" collapsed="false">
      <c r="A2530" s="398" t="n">
        <v>38074</v>
      </c>
      <c r="B2530" s="399" t="s">
        <v>3838</v>
      </c>
      <c r="C2530" s="919" t="s">
        <v>1298</v>
      </c>
      <c r="D2530" s="920" t="n">
        <f aca="false">F2530</f>
        <v>18.68</v>
      </c>
      <c r="F2530" s="920" t="n">
        <v>18.68</v>
      </c>
      <c r="G2530" s="920" t="n">
        <v>18.68</v>
      </c>
    </row>
    <row r="2531" customFormat="false" ht="30" hidden="false" customHeight="false" outlineLevel="0" collapsed="false">
      <c r="A2531" s="398" t="n">
        <v>38079</v>
      </c>
      <c r="B2531" s="399" t="s">
        <v>3839</v>
      </c>
      <c r="C2531" s="919" t="s">
        <v>1298</v>
      </c>
      <c r="D2531" s="920" t="n">
        <f aca="false">F2531</f>
        <v>16.03</v>
      </c>
      <c r="F2531" s="922" t="n">
        <v>16.03</v>
      </c>
      <c r="G2531" s="922" t="n">
        <v>16.03</v>
      </c>
    </row>
    <row r="2532" customFormat="false" ht="30" hidden="false" customHeight="false" outlineLevel="0" collapsed="false">
      <c r="A2532" s="398" t="n">
        <v>38072</v>
      </c>
      <c r="B2532" s="399" t="s">
        <v>3840</v>
      </c>
      <c r="C2532" s="919" t="s">
        <v>1298</v>
      </c>
      <c r="D2532" s="920" t="n">
        <f aca="false">F2532</f>
        <v>15.41</v>
      </c>
      <c r="F2532" s="922" t="n">
        <v>15.41</v>
      </c>
      <c r="G2532" s="922" t="n">
        <v>15.41</v>
      </c>
    </row>
    <row r="2533" customFormat="false" ht="15" hidden="false" customHeight="false" outlineLevel="0" collapsed="false">
      <c r="A2533" s="398" t="n">
        <v>38068</v>
      </c>
      <c r="B2533" s="399" t="s">
        <v>3841</v>
      </c>
      <c r="C2533" s="919" t="s">
        <v>1298</v>
      </c>
      <c r="D2533" s="920" t="n">
        <f aca="false">F2533</f>
        <v>10.63</v>
      </c>
      <c r="F2533" s="922" t="n">
        <v>10.63</v>
      </c>
      <c r="G2533" s="922" t="n">
        <v>10.63</v>
      </c>
    </row>
    <row r="2534" customFormat="false" ht="15" hidden="false" customHeight="false" outlineLevel="0" collapsed="false">
      <c r="A2534" s="398" t="n">
        <v>38071</v>
      </c>
      <c r="B2534" s="399" t="s">
        <v>3842</v>
      </c>
      <c r="C2534" s="919" t="s">
        <v>1298</v>
      </c>
      <c r="D2534" s="920" t="n">
        <f aca="false">F2534</f>
        <v>12.72</v>
      </c>
      <c r="F2534" s="922" t="n">
        <v>12.72</v>
      </c>
      <c r="G2534" s="922" t="n">
        <v>12.72</v>
      </c>
    </row>
    <row r="2535" customFormat="false" ht="30" hidden="false" customHeight="false" outlineLevel="0" collapsed="false">
      <c r="A2535" s="398" t="n">
        <v>38412</v>
      </c>
      <c r="B2535" s="399" t="s">
        <v>3843</v>
      </c>
      <c r="C2535" s="919" t="s">
        <v>1298</v>
      </c>
      <c r="D2535" s="920" t="n">
        <f aca="false">F2535</f>
        <v>1489.57</v>
      </c>
      <c r="F2535" s="922" t="n">
        <v>1489.57</v>
      </c>
      <c r="G2535" s="922" t="n">
        <v>1489.57</v>
      </c>
    </row>
    <row r="2536" customFormat="false" ht="15" hidden="false" customHeight="false" outlineLevel="0" collapsed="false">
      <c r="A2536" s="398" t="n">
        <v>3405</v>
      </c>
      <c r="B2536" s="399" t="s">
        <v>3844</v>
      </c>
      <c r="C2536" s="919" t="s">
        <v>1298</v>
      </c>
      <c r="D2536" s="920" t="n">
        <f aca="false">F2536</f>
        <v>63.25</v>
      </c>
      <c r="F2536" s="922" t="n">
        <v>63.25</v>
      </c>
      <c r="G2536" s="922" t="n">
        <v>63.25</v>
      </c>
    </row>
    <row r="2537" customFormat="false" ht="15" hidden="false" customHeight="false" outlineLevel="0" collapsed="false">
      <c r="A2537" s="398" t="n">
        <v>3394</v>
      </c>
      <c r="B2537" s="399" t="s">
        <v>3845</v>
      </c>
      <c r="C2537" s="919" t="s">
        <v>1298</v>
      </c>
      <c r="D2537" s="920" t="n">
        <f aca="false">F2537</f>
        <v>333.87</v>
      </c>
      <c r="F2537" s="922" t="n">
        <v>333.87</v>
      </c>
      <c r="G2537" s="922" t="n">
        <v>333.87</v>
      </c>
    </row>
    <row r="2538" customFormat="false" ht="15" hidden="false" customHeight="false" outlineLevel="0" collapsed="false">
      <c r="A2538" s="398" t="n">
        <v>3393</v>
      </c>
      <c r="B2538" s="399" t="s">
        <v>3846</v>
      </c>
      <c r="C2538" s="919" t="s">
        <v>1298</v>
      </c>
      <c r="D2538" s="920" t="n">
        <f aca="false">F2538</f>
        <v>568.45</v>
      </c>
      <c r="F2538" s="922" t="n">
        <v>568.45</v>
      </c>
      <c r="G2538" s="922" t="n">
        <v>568.45</v>
      </c>
    </row>
    <row r="2539" customFormat="false" ht="15" hidden="false" customHeight="false" outlineLevel="0" collapsed="false">
      <c r="A2539" s="398" t="n">
        <v>3406</v>
      </c>
      <c r="B2539" s="399" t="s">
        <v>3847</v>
      </c>
      <c r="C2539" s="919" t="s">
        <v>1298</v>
      </c>
      <c r="D2539" s="920" t="n">
        <f aca="false">F2539</f>
        <v>19.36</v>
      </c>
      <c r="F2539" s="922" t="n">
        <v>19.36</v>
      </c>
      <c r="G2539" s="922" t="n">
        <v>19.36</v>
      </c>
    </row>
    <row r="2540" customFormat="false" ht="15" hidden="false" customHeight="false" outlineLevel="0" collapsed="false">
      <c r="A2540" s="398" t="n">
        <v>3395</v>
      </c>
      <c r="B2540" s="399" t="s">
        <v>3848</v>
      </c>
      <c r="C2540" s="919" t="s">
        <v>1298</v>
      </c>
      <c r="D2540" s="920" t="n">
        <f aca="false">F2540</f>
        <v>81.67</v>
      </c>
      <c r="F2540" s="922" t="n">
        <v>81.67</v>
      </c>
      <c r="G2540" s="922" t="n">
        <v>81.67</v>
      </c>
    </row>
    <row r="2541" customFormat="false" ht="15" hidden="false" customHeight="false" outlineLevel="0" collapsed="false">
      <c r="A2541" s="398" t="n">
        <v>3398</v>
      </c>
      <c r="B2541" s="399" t="s">
        <v>3849</v>
      </c>
      <c r="C2541" s="919" t="s">
        <v>1298</v>
      </c>
      <c r="D2541" s="920" t="n">
        <f aca="false">F2541</f>
        <v>3.88</v>
      </c>
      <c r="F2541" s="922" t="n">
        <v>3.88</v>
      </c>
      <c r="G2541" s="922" t="n">
        <v>3.88</v>
      </c>
    </row>
    <row r="2542" customFormat="false" ht="30" hidden="false" customHeight="false" outlineLevel="0" collapsed="false">
      <c r="A2542" s="398" t="n">
        <v>34379</v>
      </c>
      <c r="B2542" s="399" t="s">
        <v>3850</v>
      </c>
      <c r="C2542" s="919" t="s">
        <v>1298</v>
      </c>
      <c r="D2542" s="920" t="n">
        <f aca="false">F2542</f>
        <v>219.87</v>
      </c>
      <c r="F2542" s="922" t="n">
        <v>219.87</v>
      </c>
      <c r="G2542" s="922" t="n">
        <v>219.87</v>
      </c>
    </row>
    <row r="2543" customFormat="false" ht="30" hidden="false" customHeight="false" outlineLevel="0" collapsed="false">
      <c r="A2543" s="398" t="n">
        <v>34378</v>
      </c>
      <c r="B2543" s="399" t="s">
        <v>3851</v>
      </c>
      <c r="C2543" s="919" t="s">
        <v>1298</v>
      </c>
      <c r="D2543" s="920" t="n">
        <f aca="false">F2543</f>
        <v>177.09</v>
      </c>
      <c r="F2543" s="922" t="n">
        <v>177.09</v>
      </c>
      <c r="G2543" s="922" t="n">
        <v>177.09</v>
      </c>
    </row>
    <row r="2544" customFormat="false" ht="30" hidden="false" customHeight="false" outlineLevel="0" collapsed="false">
      <c r="A2544" s="398" t="n">
        <v>34377</v>
      </c>
      <c r="B2544" s="399" t="s">
        <v>3852</v>
      </c>
      <c r="C2544" s="919" t="s">
        <v>1298</v>
      </c>
      <c r="D2544" s="920" t="n">
        <f aca="false">F2544</f>
        <v>163.32</v>
      </c>
      <c r="F2544" s="922" t="n">
        <v>163.32</v>
      </c>
      <c r="G2544" s="922" t="n">
        <v>163.32</v>
      </c>
    </row>
    <row r="2545" customFormat="false" ht="15" hidden="false" customHeight="false" outlineLevel="0" collapsed="false">
      <c r="A2545" s="398" t="n">
        <v>581</v>
      </c>
      <c r="B2545" s="399" t="s">
        <v>3853</v>
      </c>
      <c r="C2545" s="919" t="s">
        <v>1307</v>
      </c>
      <c r="D2545" s="920" t="n">
        <f aca="false">F2545</f>
        <v>310.19</v>
      </c>
      <c r="F2545" s="922" t="n">
        <v>310.19</v>
      </c>
      <c r="G2545" s="922" t="n">
        <v>310.19</v>
      </c>
    </row>
    <row r="2546" customFormat="false" ht="30" hidden="false" customHeight="false" outlineLevel="0" collapsed="false">
      <c r="A2546" s="398" t="n">
        <v>40662</v>
      </c>
      <c r="B2546" s="399" t="s">
        <v>3854</v>
      </c>
      <c r="C2546" s="919" t="s">
        <v>1298</v>
      </c>
      <c r="D2546" s="920" t="n">
        <f aca="false">F2546</f>
        <v>197.28</v>
      </c>
      <c r="F2546" s="922" t="n">
        <v>197.28</v>
      </c>
      <c r="G2546" s="922" t="n">
        <v>197.28</v>
      </c>
    </row>
    <row r="2547" customFormat="false" ht="30" hidden="false" customHeight="false" outlineLevel="0" collapsed="false">
      <c r="A2547" s="398" t="n">
        <v>3437</v>
      </c>
      <c r="B2547" s="399" t="s">
        <v>3855</v>
      </c>
      <c r="C2547" s="919" t="s">
        <v>1307</v>
      </c>
      <c r="D2547" s="920" t="n">
        <f aca="false">F2547</f>
        <v>548.01</v>
      </c>
      <c r="F2547" s="922" t="n">
        <v>548.01</v>
      </c>
      <c r="G2547" s="922" t="n">
        <v>548.01</v>
      </c>
    </row>
    <row r="2548" customFormat="false" ht="15" hidden="false" customHeight="false" outlineLevel="0" collapsed="false">
      <c r="A2548" s="398" t="n">
        <v>11183</v>
      </c>
      <c r="B2548" s="399" t="s">
        <v>3856</v>
      </c>
      <c r="C2548" s="919" t="s">
        <v>1298</v>
      </c>
      <c r="D2548" s="920" t="n">
        <f aca="false">F2548</f>
        <v>340.28</v>
      </c>
      <c r="F2548" s="922" t="n">
        <v>340.28</v>
      </c>
      <c r="G2548" s="922" t="n">
        <v>340.28</v>
      </c>
    </row>
    <row r="2549" customFormat="false" ht="15" hidden="false" customHeight="false" outlineLevel="0" collapsed="false">
      <c r="A2549" s="398" t="n">
        <v>11190</v>
      </c>
      <c r="B2549" s="399" t="s">
        <v>3857</v>
      </c>
      <c r="C2549" s="919" t="s">
        <v>1298</v>
      </c>
      <c r="D2549" s="920" t="n">
        <f aca="false">F2549</f>
        <v>157.85</v>
      </c>
      <c r="F2549" s="922" t="n">
        <v>157.85</v>
      </c>
      <c r="G2549" s="922" t="n">
        <v>157.85</v>
      </c>
    </row>
    <row r="2550" customFormat="false" ht="15" hidden="false" customHeight="false" outlineLevel="0" collapsed="false">
      <c r="A2550" s="398" t="n">
        <v>616</v>
      </c>
      <c r="B2550" s="399" t="s">
        <v>3858</v>
      </c>
      <c r="C2550" s="919" t="s">
        <v>1298</v>
      </c>
      <c r="D2550" s="920" t="n">
        <f aca="false">F2550</f>
        <v>185.64</v>
      </c>
      <c r="F2550" s="922" t="n">
        <v>185.64</v>
      </c>
      <c r="G2550" s="922" t="n">
        <v>185.64</v>
      </c>
    </row>
    <row r="2551" customFormat="false" ht="15" hidden="false" customHeight="false" outlineLevel="0" collapsed="false">
      <c r="A2551" s="398" t="n">
        <v>615</v>
      </c>
      <c r="B2551" s="399" t="s">
        <v>3858</v>
      </c>
      <c r="C2551" s="919" t="s">
        <v>1307</v>
      </c>
      <c r="D2551" s="920" t="n">
        <f aca="false">F2551</f>
        <v>386.75</v>
      </c>
      <c r="F2551" s="920" t="n">
        <v>386.75</v>
      </c>
      <c r="G2551" s="920" t="n">
        <v>386.75</v>
      </c>
    </row>
    <row r="2552" customFormat="false" ht="15" hidden="false" customHeight="false" outlineLevel="0" collapsed="false">
      <c r="A2552" s="398" t="n">
        <v>11231</v>
      </c>
      <c r="B2552" s="399" t="s">
        <v>3859</v>
      </c>
      <c r="C2552" s="919" t="s">
        <v>1307</v>
      </c>
      <c r="D2552" s="920" t="n">
        <f aca="false">F2552</f>
        <v>453.8</v>
      </c>
      <c r="F2552" s="922" t="n">
        <v>453.8</v>
      </c>
      <c r="G2552" s="922" t="n">
        <v>453.8</v>
      </c>
    </row>
    <row r="2553" customFormat="false" ht="15" hidden="false" customHeight="false" outlineLevel="0" collapsed="false">
      <c r="A2553" s="398" t="n">
        <v>11192</v>
      </c>
      <c r="B2553" s="399" t="s">
        <v>3859</v>
      </c>
      <c r="C2553" s="919" t="s">
        <v>1298</v>
      </c>
      <c r="D2553" s="920" t="n">
        <f aca="false">F2553</f>
        <v>290.43</v>
      </c>
      <c r="F2553" s="920" t="n">
        <v>290.43</v>
      </c>
      <c r="G2553" s="920" t="n">
        <v>290.43</v>
      </c>
    </row>
    <row r="2554" customFormat="false" ht="45" hidden="false" customHeight="false" outlineLevel="0" collapsed="false">
      <c r="A2554" s="398" t="n">
        <v>3428</v>
      </c>
      <c r="B2554" s="399" t="s">
        <v>3860</v>
      </c>
      <c r="C2554" s="919" t="s">
        <v>1307</v>
      </c>
      <c r="D2554" s="920" t="n">
        <f aca="false">F2554</f>
        <v>812.89</v>
      </c>
      <c r="F2554" s="920" t="n">
        <v>812.89</v>
      </c>
      <c r="G2554" s="920" t="n">
        <v>812.89</v>
      </c>
    </row>
    <row r="2555" customFormat="false" ht="45" hidden="false" customHeight="false" outlineLevel="0" collapsed="false">
      <c r="A2555" s="398" t="n">
        <v>3429</v>
      </c>
      <c r="B2555" s="399" t="s">
        <v>3861</v>
      </c>
      <c r="C2555" s="919" t="s">
        <v>1307</v>
      </c>
      <c r="D2555" s="920" t="n">
        <f aca="false">F2555</f>
        <v>464.44</v>
      </c>
      <c r="F2555" s="922" t="n">
        <v>464.44</v>
      </c>
      <c r="G2555" s="922" t="n">
        <v>464.44</v>
      </c>
    </row>
    <row r="2556" customFormat="false" ht="30" hidden="false" customHeight="false" outlineLevel="0" collapsed="false">
      <c r="A2556" s="398" t="n">
        <v>34371</v>
      </c>
      <c r="B2556" s="399" t="s">
        <v>3862</v>
      </c>
      <c r="C2556" s="919" t="s">
        <v>1298</v>
      </c>
      <c r="D2556" s="920" t="n">
        <f aca="false">F2556</f>
        <v>597.78</v>
      </c>
      <c r="F2556" s="922" t="n">
        <v>597.78</v>
      </c>
      <c r="G2556" s="922" t="n">
        <v>597.78</v>
      </c>
    </row>
    <row r="2557" customFormat="false" ht="30" hidden="false" customHeight="false" outlineLevel="0" collapsed="false">
      <c r="A2557" s="398" t="n">
        <v>34370</v>
      </c>
      <c r="B2557" s="399" t="s">
        <v>3863</v>
      </c>
      <c r="C2557" s="919" t="s">
        <v>1298</v>
      </c>
      <c r="D2557" s="920" t="n">
        <f aca="false">F2557</f>
        <v>495.74</v>
      </c>
      <c r="F2557" s="922" t="n">
        <v>495.74</v>
      </c>
      <c r="G2557" s="922" t="n">
        <v>495.74</v>
      </c>
    </row>
    <row r="2558" customFormat="false" ht="30" hidden="false" customHeight="false" outlineLevel="0" collapsed="false">
      <c r="A2558" s="398" t="n">
        <v>34372</v>
      </c>
      <c r="B2558" s="399" t="s">
        <v>3864</v>
      </c>
      <c r="C2558" s="919" t="s">
        <v>1298</v>
      </c>
      <c r="D2558" s="920" t="n">
        <f aca="false">F2558</f>
        <v>689.65</v>
      </c>
      <c r="F2558" s="922" t="n">
        <v>689.65</v>
      </c>
      <c r="G2558" s="922" t="n">
        <v>689.65</v>
      </c>
    </row>
    <row r="2559" customFormat="false" ht="30" hidden="false" customHeight="false" outlineLevel="0" collapsed="false">
      <c r="A2559" s="398" t="n">
        <v>34373</v>
      </c>
      <c r="B2559" s="399" t="s">
        <v>3865</v>
      </c>
      <c r="C2559" s="919" t="s">
        <v>1298</v>
      </c>
      <c r="D2559" s="920" t="n">
        <f aca="false">F2559</f>
        <v>853.69</v>
      </c>
      <c r="F2559" s="922" t="n">
        <v>853.69</v>
      </c>
      <c r="G2559" s="922" t="n">
        <v>853.69</v>
      </c>
    </row>
    <row r="2560" customFormat="false" ht="30" hidden="false" customHeight="false" outlineLevel="0" collapsed="false">
      <c r="A2560" s="398" t="n">
        <v>36896</v>
      </c>
      <c r="B2560" s="399" t="s">
        <v>3866</v>
      </c>
      <c r="C2560" s="919" t="s">
        <v>1298</v>
      </c>
      <c r="D2560" s="920" t="n">
        <f aca="false">F2560</f>
        <v>284.45</v>
      </c>
      <c r="F2560" s="922" t="n">
        <v>284.45</v>
      </c>
      <c r="G2560" s="922" t="n">
        <v>284.45</v>
      </c>
    </row>
    <row r="2561" customFormat="false" ht="30" hidden="false" customHeight="false" outlineLevel="0" collapsed="false">
      <c r="A2561" s="398" t="n">
        <v>34367</v>
      </c>
      <c r="B2561" s="399" t="s">
        <v>3867</v>
      </c>
      <c r="C2561" s="919" t="s">
        <v>1298</v>
      </c>
      <c r="D2561" s="920" t="n">
        <f aca="false">F2561</f>
        <v>334.12</v>
      </c>
      <c r="F2561" s="922" t="n">
        <v>334.12</v>
      </c>
      <c r="G2561" s="922" t="n">
        <v>334.12</v>
      </c>
    </row>
    <row r="2562" customFormat="false" ht="30" hidden="false" customHeight="false" outlineLevel="0" collapsed="false">
      <c r="A2562" s="398" t="n">
        <v>36897</v>
      </c>
      <c r="B2562" s="399" t="s">
        <v>3868</v>
      </c>
      <c r="C2562" s="919" t="s">
        <v>1298</v>
      </c>
      <c r="D2562" s="920" t="n">
        <f aca="false">F2562</f>
        <v>394.01</v>
      </c>
      <c r="F2562" s="922" t="n">
        <v>394.01</v>
      </c>
      <c r="G2562" s="922" t="n">
        <v>394.01</v>
      </c>
    </row>
    <row r="2563" customFormat="false" ht="30" hidden="false" customHeight="false" outlineLevel="0" collapsed="false">
      <c r="A2563" s="398" t="n">
        <v>36884</v>
      </c>
      <c r="B2563" s="399" t="s">
        <v>3868</v>
      </c>
      <c r="C2563" s="919" t="s">
        <v>1307</v>
      </c>
      <c r="D2563" s="920" t="n">
        <f aca="false">F2563</f>
        <v>276.73</v>
      </c>
      <c r="F2563" s="922" t="n">
        <v>276.73</v>
      </c>
      <c r="G2563" s="922" t="n">
        <v>276.73</v>
      </c>
    </row>
    <row r="2564" customFormat="false" ht="30" hidden="false" customHeight="false" outlineLevel="0" collapsed="false">
      <c r="A2564" s="398" t="n">
        <v>597</v>
      </c>
      <c r="B2564" s="399" t="s">
        <v>3869</v>
      </c>
      <c r="C2564" s="919" t="s">
        <v>1307</v>
      </c>
      <c r="D2564" s="920" t="n">
        <f aca="false">F2564</f>
        <v>291.02</v>
      </c>
      <c r="F2564" s="922" t="n">
        <v>291.02</v>
      </c>
      <c r="G2564" s="922" t="n">
        <v>291.02</v>
      </c>
    </row>
    <row r="2565" customFormat="false" ht="30" hidden="false" customHeight="false" outlineLevel="0" collapsed="false">
      <c r="A2565" s="398" t="n">
        <v>34369</v>
      </c>
      <c r="B2565" s="399" t="s">
        <v>3870</v>
      </c>
      <c r="C2565" s="919" t="s">
        <v>1298</v>
      </c>
      <c r="D2565" s="920" t="n">
        <f aca="false">F2565</f>
        <v>466.82</v>
      </c>
      <c r="F2565" s="922" t="n">
        <v>466.82</v>
      </c>
      <c r="G2565" s="922" t="n">
        <v>466.82</v>
      </c>
    </row>
    <row r="2566" customFormat="false" ht="30" hidden="false" customHeight="false" outlineLevel="0" collapsed="false">
      <c r="A2566" s="398" t="n">
        <v>34362</v>
      </c>
      <c r="B2566" s="399" t="s">
        <v>3871</v>
      </c>
      <c r="C2566" s="919" t="s">
        <v>1298</v>
      </c>
      <c r="D2566" s="920" t="n">
        <f aca="false">F2566</f>
        <v>323.91</v>
      </c>
      <c r="F2566" s="920" t="n">
        <v>323.91</v>
      </c>
      <c r="G2566" s="920" t="n">
        <v>323.91</v>
      </c>
    </row>
    <row r="2567" customFormat="false" ht="30" hidden="false" customHeight="false" outlineLevel="0" collapsed="false">
      <c r="A2567" s="398" t="n">
        <v>34363</v>
      </c>
      <c r="B2567" s="399" t="s">
        <v>3872</v>
      </c>
      <c r="C2567" s="919" t="s">
        <v>1298</v>
      </c>
      <c r="D2567" s="920" t="n">
        <f aca="false">F2567</f>
        <v>366.11</v>
      </c>
      <c r="F2567" s="920" t="n">
        <v>366.11</v>
      </c>
      <c r="G2567" s="920" t="n">
        <v>366.11</v>
      </c>
    </row>
    <row r="2568" customFormat="false" ht="30" hidden="false" customHeight="false" outlineLevel="0" collapsed="false">
      <c r="A2568" s="398" t="n">
        <v>34364</v>
      </c>
      <c r="B2568" s="399" t="s">
        <v>3873</v>
      </c>
      <c r="C2568" s="919" t="s">
        <v>1298</v>
      </c>
      <c r="D2568" s="920" t="n">
        <f aca="false">F2568</f>
        <v>456.61</v>
      </c>
      <c r="F2568" s="922" t="n">
        <v>456.61</v>
      </c>
      <c r="G2568" s="922" t="n">
        <v>456.61</v>
      </c>
    </row>
    <row r="2569" customFormat="false" ht="30" hidden="false" customHeight="false" outlineLevel="0" collapsed="false">
      <c r="A2569" s="398" t="n">
        <v>34365</v>
      </c>
      <c r="B2569" s="399" t="s">
        <v>3874</v>
      </c>
      <c r="C2569" s="919" t="s">
        <v>1298</v>
      </c>
      <c r="D2569" s="920" t="n">
        <f aca="false">F2569</f>
        <v>514.45</v>
      </c>
      <c r="F2569" s="922" t="n">
        <v>514.45</v>
      </c>
      <c r="G2569" s="922" t="n">
        <v>514.45</v>
      </c>
    </row>
    <row r="2570" customFormat="false" ht="30" hidden="false" customHeight="false" outlineLevel="0" collapsed="false">
      <c r="A2570" s="398" t="n">
        <v>11199</v>
      </c>
      <c r="B2570" s="399" t="s">
        <v>3875</v>
      </c>
      <c r="C2570" s="919" t="s">
        <v>1298</v>
      </c>
      <c r="D2570" s="920" t="n">
        <f aca="false">F2570</f>
        <v>871.77</v>
      </c>
      <c r="F2570" s="922" t="n">
        <v>871.77</v>
      </c>
      <c r="G2570" s="922" t="n">
        <v>871.77</v>
      </c>
    </row>
    <row r="2571" customFormat="false" ht="30" hidden="false" customHeight="false" outlineLevel="0" collapsed="false">
      <c r="A2571" s="398" t="n">
        <v>34801</v>
      </c>
      <c r="B2571" s="399" t="s">
        <v>3876</v>
      </c>
      <c r="C2571" s="919" t="s">
        <v>1298</v>
      </c>
      <c r="D2571" s="920" t="n">
        <f aca="false">F2571</f>
        <v>1093.58</v>
      </c>
      <c r="F2571" s="922" t="n">
        <v>1093.58</v>
      </c>
      <c r="G2571" s="922" t="n">
        <v>1093.58</v>
      </c>
    </row>
    <row r="2572" customFormat="false" ht="30" hidden="false" customHeight="false" outlineLevel="0" collapsed="false">
      <c r="A2572" s="398" t="n">
        <v>34799</v>
      </c>
      <c r="B2572" s="399" t="s">
        <v>3877</v>
      </c>
      <c r="C2572" s="919" t="s">
        <v>1298</v>
      </c>
      <c r="D2572" s="920" t="n">
        <f aca="false">F2572</f>
        <v>1348.61</v>
      </c>
      <c r="F2572" s="922" t="n">
        <v>1348.61</v>
      </c>
      <c r="G2572" s="922" t="n">
        <v>1348.61</v>
      </c>
    </row>
    <row r="2573" customFormat="false" ht="30" hidden="false" customHeight="false" outlineLevel="0" collapsed="false">
      <c r="A2573" s="398" t="n">
        <v>622</v>
      </c>
      <c r="B2573" s="399" t="s">
        <v>3878</v>
      </c>
      <c r="C2573" s="919" t="s">
        <v>1298</v>
      </c>
      <c r="D2573" s="920" t="n">
        <f aca="false">F2573</f>
        <v>607.15</v>
      </c>
      <c r="F2573" s="922" t="n">
        <v>607.15</v>
      </c>
      <c r="G2573" s="922" t="n">
        <v>607.15</v>
      </c>
    </row>
    <row r="2574" customFormat="false" ht="30" hidden="false" customHeight="false" outlineLevel="0" collapsed="false">
      <c r="A2574" s="398" t="n">
        <v>34805</v>
      </c>
      <c r="B2574" s="399" t="s">
        <v>3879</v>
      </c>
      <c r="C2574" s="919" t="s">
        <v>1307</v>
      </c>
      <c r="D2574" s="920" t="n">
        <f aca="false">F2574</f>
        <v>454.41</v>
      </c>
      <c r="F2574" s="922" t="n">
        <v>454.41</v>
      </c>
      <c r="G2574" s="922" t="n">
        <v>454.41</v>
      </c>
    </row>
    <row r="2575" customFormat="false" ht="30" hidden="false" customHeight="false" outlineLevel="0" collapsed="false">
      <c r="A2575" s="398" t="n">
        <v>34803</v>
      </c>
      <c r="B2575" s="399" t="s">
        <v>3880</v>
      </c>
      <c r="C2575" s="919" t="s">
        <v>1298</v>
      </c>
      <c r="D2575" s="920" t="n">
        <f aca="false">F2575</f>
        <v>549.47</v>
      </c>
      <c r="F2575" s="922" t="n">
        <v>549.47</v>
      </c>
      <c r="G2575" s="922" t="n">
        <v>549.47</v>
      </c>
    </row>
    <row r="2576" customFormat="false" ht="30" hidden="false" customHeight="false" outlineLevel="0" collapsed="false">
      <c r="A2576" s="398" t="n">
        <v>606</v>
      </c>
      <c r="B2576" s="399" t="s">
        <v>3881</v>
      </c>
      <c r="C2576" s="919" t="s">
        <v>1307</v>
      </c>
      <c r="D2576" s="920" t="n">
        <f aca="false">F2576</f>
        <v>607.54</v>
      </c>
      <c r="F2576" s="922" t="n">
        <v>607.54</v>
      </c>
      <c r="G2576" s="922" t="n">
        <v>607.54</v>
      </c>
    </row>
    <row r="2577" customFormat="false" ht="30" hidden="false" customHeight="false" outlineLevel="0" collapsed="false">
      <c r="A2577" s="398" t="n">
        <v>11227</v>
      </c>
      <c r="B2577" s="399" t="s">
        <v>3882</v>
      </c>
      <c r="C2577" s="919" t="s">
        <v>1298</v>
      </c>
      <c r="D2577" s="920" t="n">
        <f aca="false">F2577</f>
        <v>643.48</v>
      </c>
      <c r="F2577" s="922" t="n">
        <v>643.48</v>
      </c>
      <c r="G2577" s="922" t="n">
        <v>643.48</v>
      </c>
    </row>
    <row r="2578" customFormat="false" ht="30" hidden="false" customHeight="false" outlineLevel="0" collapsed="false">
      <c r="A2578" s="398" t="n">
        <v>11193</v>
      </c>
      <c r="B2578" s="399" t="s">
        <v>3883</v>
      </c>
      <c r="C2578" s="919" t="s">
        <v>1307</v>
      </c>
      <c r="D2578" s="920" t="n">
        <f aca="false">F2578</f>
        <v>615.99</v>
      </c>
      <c r="F2578" s="922" t="n">
        <v>615.99</v>
      </c>
      <c r="G2578" s="922" t="n">
        <v>615.99</v>
      </c>
    </row>
    <row r="2579" customFormat="false" ht="15" hidden="false" customHeight="false" outlineLevel="0" collapsed="false">
      <c r="A2579" s="398" t="n">
        <v>11194</v>
      </c>
      <c r="B2579" s="399" t="s">
        <v>3884</v>
      </c>
      <c r="C2579" s="919" t="s">
        <v>1307</v>
      </c>
      <c r="D2579" s="920" t="n">
        <f aca="false">F2579</f>
        <v>554.62</v>
      </c>
      <c r="F2579" s="922" t="n">
        <v>554.62</v>
      </c>
      <c r="G2579" s="922" t="n">
        <v>554.62</v>
      </c>
    </row>
    <row r="2580" customFormat="false" ht="30" hidden="false" customHeight="false" outlineLevel="0" collapsed="false">
      <c r="A2580" s="398" t="n">
        <v>605</v>
      </c>
      <c r="B2580" s="399" t="s">
        <v>3885</v>
      </c>
      <c r="C2580" s="919" t="s">
        <v>1307</v>
      </c>
      <c r="D2580" s="920" t="n">
        <f aca="false">F2580</f>
        <v>696.55</v>
      </c>
      <c r="F2580" s="922" t="n">
        <v>696.55</v>
      </c>
      <c r="G2580" s="922" t="n">
        <v>696.55</v>
      </c>
    </row>
    <row r="2581" customFormat="false" ht="30" hidden="false" customHeight="false" outlineLevel="0" collapsed="false">
      <c r="A2581" s="398" t="n">
        <v>11197</v>
      </c>
      <c r="B2581" s="399" t="s">
        <v>3886</v>
      </c>
      <c r="C2581" s="919" t="s">
        <v>1298</v>
      </c>
      <c r="D2581" s="920" t="n">
        <f aca="false">F2581</f>
        <v>843.61</v>
      </c>
      <c r="F2581" s="922" t="n">
        <v>843.61</v>
      </c>
      <c r="G2581" s="922" t="n">
        <v>843.61</v>
      </c>
    </row>
    <row r="2582" customFormat="false" ht="45" hidden="false" customHeight="false" outlineLevel="0" collapsed="false">
      <c r="A2582" s="398" t="n">
        <v>40659</v>
      </c>
      <c r="B2582" s="399" t="s">
        <v>3887</v>
      </c>
      <c r="C2582" s="919" t="s">
        <v>1307</v>
      </c>
      <c r="D2582" s="920" t="n">
        <f aca="false">F2582</f>
        <v>775.36</v>
      </c>
      <c r="F2582" s="922" t="n">
        <v>775.36</v>
      </c>
      <c r="G2582" s="922" t="n">
        <v>775.36</v>
      </c>
    </row>
    <row r="2583" customFormat="false" ht="45" hidden="false" customHeight="false" outlineLevel="0" collapsed="false">
      <c r="A2583" s="398" t="n">
        <v>40660</v>
      </c>
      <c r="B2583" s="399" t="s">
        <v>3888</v>
      </c>
      <c r="C2583" s="919" t="s">
        <v>1307</v>
      </c>
      <c r="D2583" s="920" t="n">
        <f aca="false">F2583</f>
        <v>982.68</v>
      </c>
      <c r="F2583" s="922" t="n">
        <v>982.68</v>
      </c>
      <c r="G2583" s="922" t="n">
        <v>982.68</v>
      </c>
    </row>
    <row r="2584" customFormat="false" ht="45" hidden="false" customHeight="false" outlineLevel="0" collapsed="false">
      <c r="A2584" s="398" t="n">
        <v>40661</v>
      </c>
      <c r="B2584" s="399" t="s">
        <v>3889</v>
      </c>
      <c r="C2584" s="919" t="s">
        <v>1307</v>
      </c>
      <c r="D2584" s="920" t="n">
        <f aca="false">F2584</f>
        <v>604.18</v>
      </c>
      <c r="F2584" s="922" t="n">
        <v>604.18</v>
      </c>
      <c r="G2584" s="922" t="n">
        <v>604.18</v>
      </c>
    </row>
    <row r="2585" customFormat="false" ht="45" hidden="false" customHeight="false" outlineLevel="0" collapsed="false">
      <c r="A2585" s="398" t="n">
        <v>3421</v>
      </c>
      <c r="B2585" s="399" t="s">
        <v>3890</v>
      </c>
      <c r="C2585" s="919" t="s">
        <v>1307</v>
      </c>
      <c r="D2585" s="920" t="n">
        <f aca="false">F2585</f>
        <v>608.8</v>
      </c>
      <c r="F2585" s="922" t="n">
        <v>608.8</v>
      </c>
      <c r="G2585" s="922" t="n">
        <v>608.8</v>
      </c>
    </row>
    <row r="2586" customFormat="false" ht="15" hidden="false" customHeight="false" outlineLevel="0" collapsed="false">
      <c r="A2586" s="398" t="n">
        <v>599</v>
      </c>
      <c r="B2586" s="399" t="s">
        <v>3891</v>
      </c>
      <c r="C2586" s="919" t="s">
        <v>1307</v>
      </c>
      <c r="D2586" s="920" t="n">
        <f aca="false">F2586</f>
        <v>246.68</v>
      </c>
      <c r="F2586" s="922" t="n">
        <v>246.68</v>
      </c>
      <c r="G2586" s="922" t="n">
        <v>246.68</v>
      </c>
    </row>
    <row r="2587" customFormat="false" ht="15" hidden="false" customHeight="false" outlineLevel="0" collapsed="false">
      <c r="A2587" s="398" t="n">
        <v>34380</v>
      </c>
      <c r="B2587" s="399" t="s">
        <v>3892</v>
      </c>
      <c r="C2587" s="919" t="s">
        <v>1298</v>
      </c>
      <c r="D2587" s="920" t="n">
        <f aca="false">F2587</f>
        <v>127.93</v>
      </c>
      <c r="F2587" s="922" t="n">
        <v>127.93</v>
      </c>
      <c r="G2587" s="922" t="n">
        <v>127.93</v>
      </c>
    </row>
    <row r="2588" customFormat="false" ht="15" hidden="false" customHeight="false" outlineLevel="0" collapsed="false">
      <c r="A2588" s="398" t="n">
        <v>34381</v>
      </c>
      <c r="B2588" s="399" t="s">
        <v>3893</v>
      </c>
      <c r="C2588" s="919" t="s">
        <v>1298</v>
      </c>
      <c r="D2588" s="920" t="n">
        <f aca="false">F2588</f>
        <v>166.72</v>
      </c>
      <c r="F2588" s="922" t="n">
        <v>166.72</v>
      </c>
      <c r="G2588" s="922" t="n">
        <v>166.72</v>
      </c>
    </row>
    <row r="2589" customFormat="false" ht="15" hidden="false" customHeight="false" outlineLevel="0" collapsed="false">
      <c r="A2589" s="398" t="n">
        <v>601</v>
      </c>
      <c r="B2589" s="399" t="s">
        <v>3893</v>
      </c>
      <c r="C2589" s="919" t="s">
        <v>1307</v>
      </c>
      <c r="D2589" s="920" t="n">
        <f aca="false">F2589</f>
        <v>332.77</v>
      </c>
      <c r="F2589" s="922" t="n">
        <v>332.77</v>
      </c>
      <c r="G2589" s="922" t="n">
        <v>332.77</v>
      </c>
    </row>
    <row r="2590" customFormat="false" ht="30" hidden="false" customHeight="false" outlineLevel="0" collapsed="false">
      <c r="A2590" s="398" t="n">
        <v>3423</v>
      </c>
      <c r="B2590" s="399" t="s">
        <v>3894</v>
      </c>
      <c r="C2590" s="919" t="s">
        <v>1307</v>
      </c>
      <c r="D2590" s="920" t="n">
        <f aca="false">F2590</f>
        <v>858.56</v>
      </c>
      <c r="F2590" s="920" t="n">
        <v>858.56</v>
      </c>
      <c r="G2590" s="920" t="n">
        <v>858.56</v>
      </c>
    </row>
    <row r="2591" customFormat="false" ht="15" hidden="false" customHeight="false" outlineLevel="0" collapsed="false">
      <c r="A2591" s="398" t="n">
        <v>34797</v>
      </c>
      <c r="B2591" s="399" t="s">
        <v>3895</v>
      </c>
      <c r="C2591" s="919" t="s">
        <v>1298</v>
      </c>
      <c r="D2591" s="920" t="n">
        <f aca="false">F2591</f>
        <v>343.82</v>
      </c>
      <c r="F2591" s="922" t="n">
        <v>343.82</v>
      </c>
      <c r="G2591" s="922" t="n">
        <v>343.82</v>
      </c>
    </row>
    <row r="2592" customFormat="false" ht="15" hidden="false" customHeight="false" outlineLevel="0" collapsed="false">
      <c r="A2592" s="398" t="n">
        <v>624</v>
      </c>
      <c r="B2592" s="399" t="s">
        <v>3896</v>
      </c>
      <c r="C2592" s="919" t="s">
        <v>1307</v>
      </c>
      <c r="D2592" s="920" t="n">
        <f aca="false">F2592</f>
        <v>716.3</v>
      </c>
      <c r="F2592" s="922" t="n">
        <v>716.3</v>
      </c>
      <c r="G2592" s="922" t="n">
        <v>716.3</v>
      </c>
    </row>
    <row r="2593" customFormat="false" ht="15" hidden="false" customHeight="false" outlineLevel="0" collapsed="false">
      <c r="A2593" s="398" t="n">
        <v>623</v>
      </c>
      <c r="B2593" s="399" t="s">
        <v>3897</v>
      </c>
      <c r="C2593" s="919" t="s">
        <v>1307</v>
      </c>
      <c r="D2593" s="920" t="n">
        <f aca="false">F2593</f>
        <v>268.97</v>
      </c>
      <c r="F2593" s="922" t="n">
        <v>268.97</v>
      </c>
      <c r="G2593" s="922" t="n">
        <v>268.97</v>
      </c>
    </row>
    <row r="2594" customFormat="false" ht="15" hidden="false" customHeight="false" outlineLevel="0" collapsed="false">
      <c r="A2594" s="398" t="n">
        <v>25964</v>
      </c>
      <c r="B2594" s="399" t="s">
        <v>3898</v>
      </c>
      <c r="C2594" s="919" t="s">
        <v>1309</v>
      </c>
      <c r="D2594" s="920" t="n">
        <f aca="false">F2594</f>
        <v>14.38</v>
      </c>
      <c r="F2594" s="922" t="n">
        <v>14.38</v>
      </c>
      <c r="G2594" s="922" t="n">
        <v>14.38</v>
      </c>
    </row>
    <row r="2595" customFormat="false" ht="15" hidden="false" customHeight="false" outlineLevel="0" collapsed="false">
      <c r="A2595" s="398" t="n">
        <v>41077</v>
      </c>
      <c r="B2595" s="399" t="s">
        <v>3899</v>
      </c>
      <c r="C2595" s="919" t="s">
        <v>1505</v>
      </c>
      <c r="D2595" s="920" t="n">
        <f aca="false">F2595</f>
        <v>2552.71</v>
      </c>
      <c r="F2595" s="922" t="n">
        <v>2552.71</v>
      </c>
      <c r="G2595" s="922" t="n">
        <v>2552.71</v>
      </c>
    </row>
    <row r="2596" customFormat="false" ht="15" hidden="false" customHeight="false" outlineLevel="0" collapsed="false">
      <c r="A2596" s="398" t="n">
        <v>20159</v>
      </c>
      <c r="B2596" s="399" t="s">
        <v>3900</v>
      </c>
      <c r="C2596" s="919" t="s">
        <v>1298</v>
      </c>
      <c r="D2596" s="920" t="n">
        <f aca="false">F2596</f>
        <v>32.94</v>
      </c>
      <c r="F2596" s="922" t="n">
        <v>32.94</v>
      </c>
      <c r="G2596" s="922" t="n">
        <v>32.94</v>
      </c>
    </row>
    <row r="2597" customFormat="false" ht="15" hidden="false" customHeight="false" outlineLevel="0" collapsed="false">
      <c r="A2597" s="398" t="n">
        <v>37963</v>
      </c>
      <c r="B2597" s="399" t="s">
        <v>3901</v>
      </c>
      <c r="C2597" s="919" t="s">
        <v>1298</v>
      </c>
      <c r="D2597" s="920" t="n">
        <f aca="false">F2597</f>
        <v>4.26</v>
      </c>
      <c r="F2597" s="922" t="n">
        <v>4.26</v>
      </c>
      <c r="G2597" s="922" t="n">
        <v>4.26</v>
      </c>
    </row>
    <row r="2598" customFormat="false" ht="15" hidden="false" customHeight="false" outlineLevel="0" collapsed="false">
      <c r="A2598" s="398" t="n">
        <v>37964</v>
      </c>
      <c r="B2598" s="399" t="s">
        <v>3902</v>
      </c>
      <c r="C2598" s="919" t="s">
        <v>1298</v>
      </c>
      <c r="D2598" s="920" t="n">
        <f aca="false">F2598</f>
        <v>7.1</v>
      </c>
      <c r="F2598" s="922" t="n">
        <v>7.1</v>
      </c>
      <c r="G2598" s="922" t="n">
        <v>7.1</v>
      </c>
    </row>
    <row r="2599" customFormat="false" ht="15" hidden="false" customHeight="false" outlineLevel="0" collapsed="false">
      <c r="A2599" s="398" t="n">
        <v>37965</v>
      </c>
      <c r="B2599" s="399" t="s">
        <v>3903</v>
      </c>
      <c r="C2599" s="919" t="s">
        <v>1298</v>
      </c>
      <c r="D2599" s="920" t="n">
        <f aca="false">F2599</f>
        <v>10.29</v>
      </c>
      <c r="F2599" s="922" t="n">
        <v>10.29</v>
      </c>
      <c r="G2599" s="922" t="n">
        <v>10.29</v>
      </c>
    </row>
    <row r="2600" customFormat="false" ht="15" hidden="false" customHeight="false" outlineLevel="0" collapsed="false">
      <c r="A2600" s="398" t="n">
        <v>37966</v>
      </c>
      <c r="B2600" s="399" t="s">
        <v>3904</v>
      </c>
      <c r="C2600" s="919" t="s">
        <v>1298</v>
      </c>
      <c r="D2600" s="920" t="n">
        <f aca="false">F2600</f>
        <v>18.65</v>
      </c>
      <c r="F2600" s="922" t="n">
        <v>18.65</v>
      </c>
      <c r="G2600" s="922" t="n">
        <v>18.65</v>
      </c>
    </row>
    <row r="2601" customFormat="false" ht="15" hidden="false" customHeight="false" outlineLevel="0" collapsed="false">
      <c r="A2601" s="398" t="n">
        <v>37967</v>
      </c>
      <c r="B2601" s="399" t="s">
        <v>3905</v>
      </c>
      <c r="C2601" s="919" t="s">
        <v>1298</v>
      </c>
      <c r="D2601" s="920" t="n">
        <f aca="false">F2601</f>
        <v>29.9</v>
      </c>
      <c r="F2601" s="922" t="n">
        <v>29.9</v>
      </c>
      <c r="G2601" s="922" t="n">
        <v>29.9</v>
      </c>
    </row>
    <row r="2602" customFormat="false" ht="15" hidden="false" customHeight="false" outlineLevel="0" collapsed="false">
      <c r="A2602" s="398" t="n">
        <v>37968</v>
      </c>
      <c r="B2602" s="399" t="s">
        <v>3906</v>
      </c>
      <c r="C2602" s="919" t="s">
        <v>1298</v>
      </c>
      <c r="D2602" s="920" t="n">
        <f aca="false">F2602</f>
        <v>65.58</v>
      </c>
      <c r="F2602" s="922" t="n">
        <v>65.58</v>
      </c>
      <c r="G2602" s="922" t="n">
        <v>65.58</v>
      </c>
    </row>
    <row r="2603" customFormat="false" ht="15" hidden="false" customHeight="false" outlineLevel="0" collapsed="false">
      <c r="A2603" s="398" t="n">
        <v>37969</v>
      </c>
      <c r="B2603" s="399" t="s">
        <v>3907</v>
      </c>
      <c r="C2603" s="919" t="s">
        <v>1298</v>
      </c>
      <c r="D2603" s="920" t="n">
        <f aca="false">F2603</f>
        <v>175.21</v>
      </c>
      <c r="F2603" s="922" t="n">
        <v>175.21</v>
      </c>
      <c r="G2603" s="922" t="n">
        <v>175.21</v>
      </c>
    </row>
    <row r="2604" customFormat="false" ht="15" hidden="false" customHeight="false" outlineLevel="0" collapsed="false">
      <c r="A2604" s="398" t="n">
        <v>37970</v>
      </c>
      <c r="B2604" s="399" t="s">
        <v>3908</v>
      </c>
      <c r="C2604" s="919" t="s">
        <v>1298</v>
      </c>
      <c r="D2604" s="920" t="n">
        <f aca="false">F2604</f>
        <v>204.39</v>
      </c>
      <c r="F2604" s="922" t="n">
        <v>204.39</v>
      </c>
      <c r="G2604" s="922" t="n">
        <v>204.39</v>
      </c>
    </row>
    <row r="2605" customFormat="false" ht="15" hidden="false" customHeight="false" outlineLevel="0" collapsed="false">
      <c r="A2605" s="398" t="n">
        <v>21118</v>
      </c>
      <c r="B2605" s="399" t="s">
        <v>3909</v>
      </c>
      <c r="C2605" s="919" t="s">
        <v>1298</v>
      </c>
      <c r="D2605" s="920" t="n">
        <f aca="false">F2605</f>
        <v>3.22</v>
      </c>
      <c r="F2605" s="922" t="n">
        <v>3.22</v>
      </c>
      <c r="G2605" s="922" t="n">
        <v>3.22</v>
      </c>
    </row>
    <row r="2606" customFormat="false" ht="15" hidden="false" customHeight="false" outlineLevel="0" collapsed="false">
      <c r="A2606" s="398" t="n">
        <v>37956</v>
      </c>
      <c r="B2606" s="399" t="s">
        <v>3910</v>
      </c>
      <c r="C2606" s="919" t="s">
        <v>1298</v>
      </c>
      <c r="D2606" s="920" t="n">
        <f aca="false">F2606</f>
        <v>5.1</v>
      </c>
      <c r="F2606" s="922" t="n">
        <v>5.1</v>
      </c>
      <c r="G2606" s="922" t="n">
        <v>5.1</v>
      </c>
    </row>
    <row r="2607" customFormat="false" ht="15" hidden="false" customHeight="false" outlineLevel="0" collapsed="false">
      <c r="A2607" s="398" t="n">
        <v>37957</v>
      </c>
      <c r="B2607" s="399" t="s">
        <v>3911</v>
      </c>
      <c r="C2607" s="919" t="s">
        <v>1298</v>
      </c>
      <c r="D2607" s="920" t="n">
        <f aca="false">F2607</f>
        <v>10.76</v>
      </c>
      <c r="F2607" s="922" t="n">
        <v>10.76</v>
      </c>
      <c r="G2607" s="922" t="n">
        <v>10.76</v>
      </c>
    </row>
    <row r="2608" customFormat="false" ht="15" hidden="false" customHeight="false" outlineLevel="0" collapsed="false">
      <c r="A2608" s="398" t="n">
        <v>37958</v>
      </c>
      <c r="B2608" s="399" t="s">
        <v>3912</v>
      </c>
      <c r="C2608" s="919" t="s">
        <v>1298</v>
      </c>
      <c r="D2608" s="920" t="n">
        <f aca="false">F2608</f>
        <v>18.65</v>
      </c>
      <c r="F2608" s="922" t="n">
        <v>18.65</v>
      </c>
      <c r="G2608" s="922" t="n">
        <v>18.65</v>
      </c>
    </row>
    <row r="2609" customFormat="false" ht="15" hidden="false" customHeight="false" outlineLevel="0" collapsed="false">
      <c r="A2609" s="398" t="n">
        <v>37959</v>
      </c>
      <c r="B2609" s="399" t="s">
        <v>3913</v>
      </c>
      <c r="C2609" s="919" t="s">
        <v>1298</v>
      </c>
      <c r="D2609" s="920" t="n">
        <f aca="false">F2609</f>
        <v>29.9</v>
      </c>
      <c r="F2609" s="922" t="n">
        <v>29.9</v>
      </c>
      <c r="G2609" s="922" t="n">
        <v>29.9</v>
      </c>
    </row>
    <row r="2610" customFormat="false" ht="15" hidden="false" customHeight="false" outlineLevel="0" collapsed="false">
      <c r="A2610" s="398" t="n">
        <v>37960</v>
      </c>
      <c r="B2610" s="399" t="s">
        <v>3914</v>
      </c>
      <c r="C2610" s="919" t="s">
        <v>1298</v>
      </c>
      <c r="D2610" s="920" t="n">
        <f aca="false">F2610</f>
        <v>64.4</v>
      </c>
      <c r="F2610" s="922" t="n">
        <v>64.4</v>
      </c>
      <c r="G2610" s="922" t="n">
        <v>64.4</v>
      </c>
    </row>
    <row r="2611" customFormat="false" ht="15" hidden="false" customHeight="false" outlineLevel="0" collapsed="false">
      <c r="A2611" s="398" t="n">
        <v>37961</v>
      </c>
      <c r="B2611" s="399" t="s">
        <v>3915</v>
      </c>
      <c r="C2611" s="919" t="s">
        <v>1298</v>
      </c>
      <c r="D2611" s="920" t="n">
        <f aca="false">F2611</f>
        <v>170.86</v>
      </c>
      <c r="F2611" s="922" t="n">
        <v>170.86</v>
      </c>
      <c r="G2611" s="922" t="n">
        <v>170.86</v>
      </c>
    </row>
    <row r="2612" customFormat="false" ht="15" hidden="false" customHeight="false" outlineLevel="0" collapsed="false">
      <c r="A2612" s="398" t="n">
        <v>37962</v>
      </c>
      <c r="B2612" s="399" t="s">
        <v>3916</v>
      </c>
      <c r="C2612" s="919" t="s">
        <v>1298</v>
      </c>
      <c r="D2612" s="920" t="n">
        <f aca="false">F2612</f>
        <v>198.53</v>
      </c>
      <c r="F2612" s="922" t="n">
        <v>198.53</v>
      </c>
      <c r="G2612" s="922" t="n">
        <v>198.53</v>
      </c>
    </row>
    <row r="2613" customFormat="false" ht="15" hidden="false" customHeight="false" outlineLevel="0" collapsed="false">
      <c r="A2613" s="398" t="n">
        <v>3533</v>
      </c>
      <c r="B2613" s="399" t="s">
        <v>3917</v>
      </c>
      <c r="C2613" s="919" t="s">
        <v>1298</v>
      </c>
      <c r="D2613" s="920" t="n">
        <f aca="false">F2613</f>
        <v>1.54</v>
      </c>
      <c r="F2613" s="922" t="n">
        <v>1.54</v>
      </c>
      <c r="G2613" s="922" t="n">
        <v>1.54</v>
      </c>
    </row>
    <row r="2614" customFormat="false" ht="15" hidden="false" customHeight="false" outlineLevel="0" collapsed="false">
      <c r="A2614" s="398" t="n">
        <v>3538</v>
      </c>
      <c r="B2614" s="399" t="s">
        <v>3918</v>
      </c>
      <c r="C2614" s="919" t="s">
        <v>1298</v>
      </c>
      <c r="D2614" s="920" t="n">
        <f aca="false">F2614</f>
        <v>2.65</v>
      </c>
      <c r="F2614" s="922" t="n">
        <v>2.65</v>
      </c>
      <c r="G2614" s="922" t="n">
        <v>2.65</v>
      </c>
    </row>
    <row r="2615" customFormat="false" ht="15" hidden="false" customHeight="false" outlineLevel="0" collapsed="false">
      <c r="A2615" s="398" t="n">
        <v>3497</v>
      </c>
      <c r="B2615" s="399" t="s">
        <v>3919</v>
      </c>
      <c r="C2615" s="919" t="s">
        <v>1298</v>
      </c>
      <c r="D2615" s="920" t="n">
        <f aca="false">F2615</f>
        <v>9.92</v>
      </c>
      <c r="F2615" s="922" t="n">
        <v>9.92</v>
      </c>
      <c r="G2615" s="922" t="n">
        <v>9.92</v>
      </c>
    </row>
    <row r="2616" customFormat="false" ht="15" hidden="false" customHeight="false" outlineLevel="0" collapsed="false">
      <c r="A2616" s="398" t="n">
        <v>3498</v>
      </c>
      <c r="B2616" s="399" t="s">
        <v>3920</v>
      </c>
      <c r="C2616" s="919" t="s">
        <v>1298</v>
      </c>
      <c r="D2616" s="920" t="n">
        <f aca="false">F2616</f>
        <v>3.15</v>
      </c>
      <c r="F2616" s="922" t="n">
        <v>3.15</v>
      </c>
      <c r="G2616" s="922" t="n">
        <v>3.15</v>
      </c>
    </row>
    <row r="2617" customFormat="false" ht="15" hidden="false" customHeight="false" outlineLevel="0" collapsed="false">
      <c r="A2617" s="398" t="n">
        <v>3496</v>
      </c>
      <c r="B2617" s="399" t="s">
        <v>3921</v>
      </c>
      <c r="C2617" s="919" t="s">
        <v>1298</v>
      </c>
      <c r="D2617" s="920" t="n">
        <f aca="false">F2617</f>
        <v>2.54</v>
      </c>
      <c r="F2617" s="922" t="n">
        <v>2.54</v>
      </c>
      <c r="G2617" s="922" t="n">
        <v>2.54</v>
      </c>
    </row>
    <row r="2618" customFormat="false" ht="15" hidden="false" customHeight="false" outlineLevel="0" collapsed="false">
      <c r="A2618" s="398" t="n">
        <v>38429</v>
      </c>
      <c r="B2618" s="399" t="s">
        <v>3922</v>
      </c>
      <c r="C2618" s="919" t="s">
        <v>1298</v>
      </c>
      <c r="D2618" s="920" t="n">
        <f aca="false">F2618</f>
        <v>10.87</v>
      </c>
      <c r="F2618" s="922" t="n">
        <v>10.87</v>
      </c>
      <c r="G2618" s="922" t="n">
        <v>10.87</v>
      </c>
    </row>
    <row r="2619" customFormat="false" ht="15" hidden="false" customHeight="false" outlineLevel="0" collapsed="false">
      <c r="A2619" s="398" t="n">
        <v>38431</v>
      </c>
      <c r="B2619" s="399" t="s">
        <v>3923</v>
      </c>
      <c r="C2619" s="919" t="s">
        <v>1298</v>
      </c>
      <c r="D2619" s="920" t="n">
        <f aca="false">F2619</f>
        <v>17.23</v>
      </c>
      <c r="F2619" s="922" t="n">
        <v>17.23</v>
      </c>
      <c r="G2619" s="922" t="n">
        <v>17.23</v>
      </c>
    </row>
    <row r="2620" customFormat="false" ht="15" hidden="false" customHeight="false" outlineLevel="0" collapsed="false">
      <c r="A2620" s="398" t="n">
        <v>38430</v>
      </c>
      <c r="B2620" s="399" t="s">
        <v>3924</v>
      </c>
      <c r="C2620" s="919" t="s">
        <v>1298</v>
      </c>
      <c r="D2620" s="920" t="n">
        <f aca="false">F2620</f>
        <v>22.01</v>
      </c>
      <c r="F2620" s="922" t="n">
        <v>22.01</v>
      </c>
      <c r="G2620" s="922" t="n">
        <v>22.01</v>
      </c>
    </row>
    <row r="2621" customFormat="false" ht="15" hidden="false" customHeight="false" outlineLevel="0" collapsed="false">
      <c r="A2621" s="398" t="n">
        <v>36348</v>
      </c>
      <c r="B2621" s="399" t="s">
        <v>3925</v>
      </c>
      <c r="C2621" s="919" t="s">
        <v>1298</v>
      </c>
      <c r="D2621" s="920" t="n">
        <f aca="false">F2621</f>
        <v>0.99</v>
      </c>
      <c r="F2621" s="922" t="n">
        <v>0.99</v>
      </c>
      <c r="G2621" s="922" t="n">
        <v>0.99</v>
      </c>
    </row>
    <row r="2622" customFormat="false" ht="15" hidden="false" customHeight="false" outlineLevel="0" collapsed="false">
      <c r="A2622" s="398" t="n">
        <v>36349</v>
      </c>
      <c r="B2622" s="399" t="s">
        <v>3926</v>
      </c>
      <c r="C2622" s="919" t="s">
        <v>1298</v>
      </c>
      <c r="D2622" s="920" t="n">
        <f aca="false">F2622</f>
        <v>1.48</v>
      </c>
      <c r="F2622" s="922" t="n">
        <v>1.48</v>
      </c>
      <c r="G2622" s="922" t="n">
        <v>1.48</v>
      </c>
    </row>
    <row r="2623" customFormat="false" ht="15" hidden="false" customHeight="false" outlineLevel="0" collapsed="false">
      <c r="A2623" s="398" t="n">
        <v>38433</v>
      </c>
      <c r="B2623" s="399" t="s">
        <v>3927</v>
      </c>
      <c r="C2623" s="919" t="s">
        <v>1298</v>
      </c>
      <c r="D2623" s="920" t="n">
        <f aca="false">F2623</f>
        <v>2.75</v>
      </c>
      <c r="F2623" s="922" t="n">
        <v>2.75</v>
      </c>
      <c r="G2623" s="922" t="n">
        <v>2.75</v>
      </c>
    </row>
    <row r="2624" customFormat="false" ht="15" hidden="false" customHeight="false" outlineLevel="0" collapsed="false">
      <c r="A2624" s="398" t="n">
        <v>38440</v>
      </c>
      <c r="B2624" s="399" t="s">
        <v>3928</v>
      </c>
      <c r="C2624" s="919" t="s">
        <v>1298</v>
      </c>
      <c r="D2624" s="920" t="n">
        <f aca="false">F2624</f>
        <v>94.96</v>
      </c>
      <c r="F2624" s="922" t="n">
        <v>94.96</v>
      </c>
      <c r="G2624" s="922" t="n">
        <v>94.96</v>
      </c>
    </row>
    <row r="2625" customFormat="false" ht="15" hidden="false" customHeight="false" outlineLevel="0" collapsed="false">
      <c r="A2625" s="398" t="n">
        <v>36359</v>
      </c>
      <c r="B2625" s="399" t="s">
        <v>3929</v>
      </c>
      <c r="C2625" s="919" t="s">
        <v>1298</v>
      </c>
      <c r="D2625" s="920" t="n">
        <f aca="false">F2625</f>
        <v>1.18</v>
      </c>
      <c r="F2625" s="922" t="n">
        <v>1.18</v>
      </c>
      <c r="G2625" s="922" t="n">
        <v>1.18</v>
      </c>
    </row>
    <row r="2626" customFormat="false" ht="15" hidden="false" customHeight="false" outlineLevel="0" collapsed="false">
      <c r="A2626" s="398" t="n">
        <v>36360</v>
      </c>
      <c r="B2626" s="399" t="s">
        <v>3930</v>
      </c>
      <c r="C2626" s="919" t="s">
        <v>1298</v>
      </c>
      <c r="D2626" s="920" t="n">
        <f aca="false">F2626</f>
        <v>1.82</v>
      </c>
      <c r="F2626" s="922" t="n">
        <v>1.82</v>
      </c>
      <c r="G2626" s="922" t="n">
        <v>1.82</v>
      </c>
    </row>
    <row r="2627" customFormat="false" ht="15" hidden="false" customHeight="false" outlineLevel="0" collapsed="false">
      <c r="A2627" s="398" t="n">
        <v>38434</v>
      </c>
      <c r="B2627" s="399" t="s">
        <v>3931</v>
      </c>
      <c r="C2627" s="919" t="s">
        <v>1298</v>
      </c>
      <c r="D2627" s="920" t="n">
        <f aca="false">F2627</f>
        <v>2.79</v>
      </c>
      <c r="F2627" s="922" t="n">
        <v>2.79</v>
      </c>
      <c r="G2627" s="922" t="n">
        <v>2.79</v>
      </c>
    </row>
    <row r="2628" customFormat="false" ht="15" hidden="false" customHeight="false" outlineLevel="0" collapsed="false">
      <c r="A2628" s="398" t="n">
        <v>38435</v>
      </c>
      <c r="B2628" s="399" t="s">
        <v>3932</v>
      </c>
      <c r="C2628" s="919" t="s">
        <v>1298</v>
      </c>
      <c r="D2628" s="920" t="n">
        <f aca="false">F2628</f>
        <v>5.29</v>
      </c>
      <c r="F2628" s="922" t="n">
        <v>5.29</v>
      </c>
      <c r="G2628" s="922" t="n">
        <v>5.29</v>
      </c>
    </row>
    <row r="2629" customFormat="false" ht="15" hidden="false" customHeight="false" outlineLevel="0" collapsed="false">
      <c r="A2629" s="398" t="n">
        <v>38436</v>
      </c>
      <c r="B2629" s="399" t="s">
        <v>3933</v>
      </c>
      <c r="C2629" s="919" t="s">
        <v>1298</v>
      </c>
      <c r="D2629" s="920" t="n">
        <f aca="false">F2629</f>
        <v>10.95</v>
      </c>
      <c r="F2629" s="922" t="n">
        <v>10.95</v>
      </c>
      <c r="G2629" s="922" t="n">
        <v>10.95</v>
      </c>
    </row>
    <row r="2630" customFormat="false" ht="15" hidden="false" customHeight="false" outlineLevel="0" collapsed="false">
      <c r="A2630" s="398" t="n">
        <v>38437</v>
      </c>
      <c r="B2630" s="399" t="s">
        <v>3934</v>
      </c>
      <c r="C2630" s="919" t="s">
        <v>1298</v>
      </c>
      <c r="D2630" s="920" t="n">
        <f aca="false">F2630</f>
        <v>16.44</v>
      </c>
      <c r="F2630" s="922" t="n">
        <v>16.44</v>
      </c>
      <c r="G2630" s="922" t="n">
        <v>16.44</v>
      </c>
    </row>
    <row r="2631" customFormat="false" ht="15" hidden="false" customHeight="false" outlineLevel="0" collapsed="false">
      <c r="A2631" s="398" t="n">
        <v>38438</v>
      </c>
      <c r="B2631" s="399" t="s">
        <v>3935</v>
      </c>
      <c r="C2631" s="919" t="s">
        <v>1298</v>
      </c>
      <c r="D2631" s="920" t="n">
        <f aca="false">F2631</f>
        <v>41.54</v>
      </c>
      <c r="F2631" s="922" t="n">
        <v>41.54</v>
      </c>
      <c r="G2631" s="922" t="n">
        <v>41.54</v>
      </c>
    </row>
    <row r="2632" customFormat="false" ht="15" hidden="false" customHeight="false" outlineLevel="0" collapsed="false">
      <c r="A2632" s="398" t="n">
        <v>38439</v>
      </c>
      <c r="B2632" s="399" t="s">
        <v>3936</v>
      </c>
      <c r="C2632" s="919" t="s">
        <v>1298</v>
      </c>
      <c r="D2632" s="920" t="n">
        <f aca="false">F2632</f>
        <v>63.32</v>
      </c>
      <c r="F2632" s="922" t="n">
        <v>63.32</v>
      </c>
      <c r="G2632" s="922" t="n">
        <v>63.32</v>
      </c>
    </row>
    <row r="2633" customFormat="false" ht="15" hidden="false" customHeight="false" outlineLevel="0" collapsed="false">
      <c r="A2633" s="398" t="n">
        <v>10836</v>
      </c>
      <c r="B2633" s="399" t="s">
        <v>3937</v>
      </c>
      <c r="C2633" s="919" t="s">
        <v>1298</v>
      </c>
      <c r="D2633" s="920" t="n">
        <f aca="false">F2633</f>
        <v>11.55</v>
      </c>
      <c r="F2633" s="922" t="n">
        <v>11.55</v>
      </c>
      <c r="G2633" s="922" t="n">
        <v>11.55</v>
      </c>
    </row>
    <row r="2634" customFormat="false" ht="15" hidden="false" customHeight="false" outlineLevel="0" collapsed="false">
      <c r="A2634" s="398" t="n">
        <v>20128</v>
      </c>
      <c r="B2634" s="399" t="s">
        <v>3938</v>
      </c>
      <c r="C2634" s="919" t="s">
        <v>1298</v>
      </c>
      <c r="D2634" s="920" t="n">
        <f aca="false">F2634</f>
        <v>33.84</v>
      </c>
      <c r="F2634" s="922" t="n">
        <v>33.84</v>
      </c>
      <c r="G2634" s="922" t="n">
        <v>33.84</v>
      </c>
    </row>
    <row r="2635" customFormat="false" ht="15" hidden="false" customHeight="false" outlineLevel="0" collapsed="false">
      <c r="A2635" s="398" t="n">
        <v>20131</v>
      </c>
      <c r="B2635" s="399" t="s">
        <v>3939</v>
      </c>
      <c r="C2635" s="919" t="s">
        <v>1298</v>
      </c>
      <c r="D2635" s="920" t="n">
        <f aca="false">F2635</f>
        <v>30.89</v>
      </c>
      <c r="F2635" s="922" t="n">
        <v>30.89</v>
      </c>
      <c r="G2635" s="922" t="n">
        <v>30.89</v>
      </c>
    </row>
    <row r="2636" customFormat="false" ht="15" hidden="false" customHeight="false" outlineLevel="0" collapsed="false">
      <c r="A2636" s="398" t="n">
        <v>3521</v>
      </c>
      <c r="B2636" s="399" t="s">
        <v>3940</v>
      </c>
      <c r="C2636" s="919" t="s">
        <v>1298</v>
      </c>
      <c r="D2636" s="920" t="n">
        <f aca="false">F2636</f>
        <v>1.34</v>
      </c>
      <c r="F2636" s="922" t="n">
        <v>1.34</v>
      </c>
      <c r="G2636" s="922" t="n">
        <v>1.34</v>
      </c>
    </row>
    <row r="2637" customFormat="false" ht="15" hidden="false" customHeight="false" outlineLevel="0" collapsed="false">
      <c r="A2637" s="398" t="n">
        <v>3531</v>
      </c>
      <c r="B2637" s="399" t="s">
        <v>3941</v>
      </c>
      <c r="C2637" s="919" t="s">
        <v>1298</v>
      </c>
      <c r="D2637" s="920" t="n">
        <f aca="false">F2637</f>
        <v>1.51</v>
      </c>
      <c r="F2637" s="922" t="n">
        <v>1.51</v>
      </c>
      <c r="G2637" s="922" t="n">
        <v>1.51</v>
      </c>
    </row>
    <row r="2638" customFormat="false" ht="15" hidden="false" customHeight="false" outlineLevel="0" collapsed="false">
      <c r="A2638" s="398" t="n">
        <v>3522</v>
      </c>
      <c r="B2638" s="399" t="s">
        <v>3942</v>
      </c>
      <c r="C2638" s="919" t="s">
        <v>1298</v>
      </c>
      <c r="D2638" s="920" t="n">
        <f aca="false">F2638</f>
        <v>2.25</v>
      </c>
      <c r="F2638" s="922" t="n">
        <v>2.25</v>
      </c>
      <c r="G2638" s="922" t="n">
        <v>2.25</v>
      </c>
    </row>
    <row r="2639" customFormat="false" ht="15" hidden="false" customHeight="false" outlineLevel="0" collapsed="false">
      <c r="A2639" s="398" t="n">
        <v>3527</v>
      </c>
      <c r="B2639" s="399" t="s">
        <v>3943</v>
      </c>
      <c r="C2639" s="919" t="s">
        <v>1298</v>
      </c>
      <c r="D2639" s="920" t="n">
        <f aca="false">F2639</f>
        <v>7.74</v>
      </c>
      <c r="F2639" s="922" t="n">
        <v>7.74</v>
      </c>
      <c r="G2639" s="922" t="n">
        <v>7.74</v>
      </c>
    </row>
    <row r="2640" customFormat="false" ht="15" hidden="false" customHeight="false" outlineLevel="0" collapsed="false">
      <c r="A2640" s="398" t="n">
        <v>10835</v>
      </c>
      <c r="B2640" s="399" t="s">
        <v>3944</v>
      </c>
      <c r="C2640" s="919" t="s">
        <v>1298</v>
      </c>
      <c r="D2640" s="920" t="n">
        <f aca="false">F2640</f>
        <v>2.41</v>
      </c>
      <c r="F2640" s="922" t="n">
        <v>2.41</v>
      </c>
      <c r="G2640" s="922" t="n">
        <v>2.41</v>
      </c>
    </row>
    <row r="2641" customFormat="false" ht="15" hidden="false" customHeight="false" outlineLevel="0" collapsed="false">
      <c r="A2641" s="398" t="n">
        <v>3475</v>
      </c>
      <c r="B2641" s="399" t="s">
        <v>3945</v>
      </c>
      <c r="C2641" s="919" t="s">
        <v>1298</v>
      </c>
      <c r="D2641" s="920" t="n">
        <f aca="false">F2641</f>
        <v>2.6</v>
      </c>
      <c r="F2641" s="922" t="n">
        <v>2.6</v>
      </c>
      <c r="G2641" s="922" t="n">
        <v>2.6</v>
      </c>
    </row>
    <row r="2642" customFormat="false" ht="15" hidden="false" customHeight="false" outlineLevel="0" collapsed="false">
      <c r="A2642" s="398" t="n">
        <v>3485</v>
      </c>
      <c r="B2642" s="399" t="s">
        <v>3946</v>
      </c>
      <c r="C2642" s="919" t="s">
        <v>1298</v>
      </c>
      <c r="D2642" s="920" t="n">
        <f aca="false">F2642</f>
        <v>8.31</v>
      </c>
      <c r="F2642" s="922" t="n">
        <v>8.31</v>
      </c>
      <c r="G2642" s="922" t="n">
        <v>8.31</v>
      </c>
    </row>
    <row r="2643" customFormat="false" ht="15" hidden="false" customHeight="false" outlineLevel="0" collapsed="false">
      <c r="A2643" s="398" t="n">
        <v>3534</v>
      </c>
      <c r="B2643" s="399" t="s">
        <v>3947</v>
      </c>
      <c r="C2643" s="919" t="s">
        <v>1298</v>
      </c>
      <c r="D2643" s="920" t="n">
        <f aca="false">F2643</f>
        <v>3.29</v>
      </c>
      <c r="F2643" s="922" t="n">
        <v>3.29</v>
      </c>
      <c r="G2643" s="922" t="n">
        <v>3.29</v>
      </c>
    </row>
    <row r="2644" customFormat="false" ht="15" hidden="false" customHeight="false" outlineLevel="0" collapsed="false">
      <c r="A2644" s="398" t="n">
        <v>3543</v>
      </c>
      <c r="B2644" s="399" t="s">
        <v>3948</v>
      </c>
      <c r="C2644" s="919" t="s">
        <v>1298</v>
      </c>
      <c r="D2644" s="920" t="n">
        <f aca="false">F2644</f>
        <v>1.65</v>
      </c>
      <c r="F2644" s="922" t="n">
        <v>1.65</v>
      </c>
      <c r="G2644" s="922" t="n">
        <v>1.65</v>
      </c>
    </row>
    <row r="2645" customFormat="false" ht="15" hidden="false" customHeight="false" outlineLevel="0" collapsed="false">
      <c r="A2645" s="398" t="n">
        <v>3482</v>
      </c>
      <c r="B2645" s="399" t="s">
        <v>3949</v>
      </c>
      <c r="C2645" s="919" t="s">
        <v>1298</v>
      </c>
      <c r="D2645" s="920" t="n">
        <f aca="false">F2645</f>
        <v>4.18</v>
      </c>
      <c r="F2645" s="922" t="n">
        <v>4.18</v>
      </c>
      <c r="G2645" s="922" t="n">
        <v>4.18</v>
      </c>
    </row>
    <row r="2646" customFormat="false" ht="15" hidden="false" customHeight="false" outlineLevel="0" collapsed="false">
      <c r="A2646" s="398" t="n">
        <v>3505</v>
      </c>
      <c r="B2646" s="399" t="s">
        <v>3950</v>
      </c>
      <c r="C2646" s="919" t="s">
        <v>1298</v>
      </c>
      <c r="D2646" s="920" t="n">
        <f aca="false">F2646</f>
        <v>2.37</v>
      </c>
      <c r="F2646" s="922" t="n">
        <v>2.37</v>
      </c>
      <c r="G2646" s="922" t="n">
        <v>2.37</v>
      </c>
    </row>
    <row r="2647" customFormat="false" ht="15" hidden="false" customHeight="false" outlineLevel="0" collapsed="false">
      <c r="A2647" s="398" t="n">
        <v>3516</v>
      </c>
      <c r="B2647" s="399" t="s">
        <v>3951</v>
      </c>
      <c r="C2647" s="919" t="s">
        <v>1298</v>
      </c>
      <c r="D2647" s="920" t="n">
        <f aca="false">F2647</f>
        <v>0.63</v>
      </c>
      <c r="F2647" s="922" t="n">
        <v>0.63</v>
      </c>
      <c r="G2647" s="922" t="n">
        <v>0.63</v>
      </c>
    </row>
    <row r="2648" customFormat="false" ht="15" hidden="false" customHeight="false" outlineLevel="0" collapsed="false">
      <c r="A2648" s="398" t="n">
        <v>3517</v>
      </c>
      <c r="B2648" s="399" t="s">
        <v>3952</v>
      </c>
      <c r="C2648" s="919" t="s">
        <v>1298</v>
      </c>
      <c r="D2648" s="920" t="n">
        <f aca="false">F2648</f>
        <v>2.2</v>
      </c>
      <c r="F2648" s="922" t="n">
        <v>2.2</v>
      </c>
      <c r="G2648" s="922" t="n">
        <v>2.2</v>
      </c>
    </row>
    <row r="2649" customFormat="false" ht="15" hidden="false" customHeight="false" outlineLevel="0" collapsed="false">
      <c r="A2649" s="398" t="n">
        <v>3515</v>
      </c>
      <c r="B2649" s="399" t="s">
        <v>3953</v>
      </c>
      <c r="C2649" s="919" t="s">
        <v>1298</v>
      </c>
      <c r="D2649" s="920" t="n">
        <f aca="false">F2649</f>
        <v>3.84</v>
      </c>
      <c r="F2649" s="922" t="n">
        <v>3.84</v>
      </c>
      <c r="G2649" s="922" t="n">
        <v>3.84</v>
      </c>
    </row>
    <row r="2650" customFormat="false" ht="15" hidden="false" customHeight="false" outlineLevel="0" collapsed="false">
      <c r="A2650" s="398" t="n">
        <v>20147</v>
      </c>
      <c r="B2650" s="399" t="s">
        <v>3954</v>
      </c>
      <c r="C2650" s="919" t="s">
        <v>1298</v>
      </c>
      <c r="D2650" s="920" t="n">
        <f aca="false">F2650</f>
        <v>4.13</v>
      </c>
      <c r="F2650" s="922" t="n">
        <v>4.13</v>
      </c>
      <c r="G2650" s="922" t="n">
        <v>4.13</v>
      </c>
    </row>
    <row r="2651" customFormat="false" ht="15" hidden="false" customHeight="false" outlineLevel="0" collapsed="false">
      <c r="A2651" s="398" t="n">
        <v>3524</v>
      </c>
      <c r="B2651" s="399" t="s">
        <v>3955</v>
      </c>
      <c r="C2651" s="919" t="s">
        <v>1298</v>
      </c>
      <c r="D2651" s="920" t="n">
        <f aca="false">F2651</f>
        <v>4.9</v>
      </c>
      <c r="F2651" s="922" t="n">
        <v>4.9</v>
      </c>
      <c r="G2651" s="922" t="n">
        <v>4.9</v>
      </c>
    </row>
    <row r="2652" customFormat="false" ht="15" hidden="false" customHeight="false" outlineLevel="0" collapsed="false">
      <c r="A2652" s="398" t="n">
        <v>3532</v>
      </c>
      <c r="B2652" s="399" t="s">
        <v>3956</v>
      </c>
      <c r="C2652" s="919" t="s">
        <v>1298</v>
      </c>
      <c r="D2652" s="920" t="n">
        <f aca="false">F2652</f>
        <v>8.96</v>
      </c>
      <c r="F2652" s="922" t="n">
        <v>8.96</v>
      </c>
      <c r="G2652" s="922" t="n">
        <v>8.96</v>
      </c>
    </row>
    <row r="2653" customFormat="false" ht="15" hidden="false" customHeight="false" outlineLevel="0" collapsed="false">
      <c r="A2653" s="398" t="n">
        <v>3528</v>
      </c>
      <c r="B2653" s="399" t="s">
        <v>3957</v>
      </c>
      <c r="C2653" s="919" t="s">
        <v>1298</v>
      </c>
      <c r="D2653" s="920" t="n">
        <f aca="false">F2653</f>
        <v>4.98</v>
      </c>
      <c r="F2653" s="922" t="n">
        <v>4.98</v>
      </c>
      <c r="G2653" s="922" t="n">
        <v>4.98</v>
      </c>
    </row>
    <row r="2654" customFormat="false" ht="15" hidden="false" customHeight="false" outlineLevel="0" collapsed="false">
      <c r="A2654" s="398" t="n">
        <v>37952</v>
      </c>
      <c r="B2654" s="399" t="s">
        <v>3958</v>
      </c>
      <c r="C2654" s="919" t="s">
        <v>1298</v>
      </c>
      <c r="D2654" s="920" t="n">
        <f aca="false">F2654</f>
        <v>35.48</v>
      </c>
      <c r="F2654" s="922" t="n">
        <v>35.48</v>
      </c>
      <c r="G2654" s="922" t="n">
        <v>35.48</v>
      </c>
    </row>
    <row r="2655" customFormat="false" ht="15" hidden="false" customHeight="false" outlineLevel="0" collapsed="false">
      <c r="A2655" s="398" t="n">
        <v>37951</v>
      </c>
      <c r="B2655" s="399" t="s">
        <v>3959</v>
      </c>
      <c r="C2655" s="919" t="s">
        <v>1298</v>
      </c>
      <c r="D2655" s="920" t="n">
        <f aca="false">F2655</f>
        <v>1.29</v>
      </c>
      <c r="F2655" s="922" t="n">
        <v>1.29</v>
      </c>
      <c r="G2655" s="922" t="n">
        <v>1.29</v>
      </c>
    </row>
    <row r="2656" customFormat="false" ht="15" hidden="false" customHeight="false" outlineLevel="0" collapsed="false">
      <c r="A2656" s="398" t="n">
        <v>3518</v>
      </c>
      <c r="B2656" s="399" t="s">
        <v>3960</v>
      </c>
      <c r="C2656" s="919" t="s">
        <v>1298</v>
      </c>
      <c r="D2656" s="920" t="n">
        <f aca="false">F2656</f>
        <v>1.89</v>
      </c>
      <c r="F2656" s="922" t="n">
        <v>1.89</v>
      </c>
      <c r="G2656" s="922" t="n">
        <v>1.89</v>
      </c>
    </row>
    <row r="2657" customFormat="false" ht="15" hidden="false" customHeight="false" outlineLevel="0" collapsed="false">
      <c r="A2657" s="398" t="n">
        <v>3519</v>
      </c>
      <c r="B2657" s="399" t="s">
        <v>3961</v>
      </c>
      <c r="C2657" s="919" t="s">
        <v>1298</v>
      </c>
      <c r="D2657" s="920" t="n">
        <f aca="false">F2657</f>
        <v>4.47</v>
      </c>
      <c r="F2657" s="922" t="n">
        <v>4.47</v>
      </c>
      <c r="G2657" s="922" t="n">
        <v>4.47</v>
      </c>
    </row>
    <row r="2658" customFormat="false" ht="15" hidden="false" customHeight="false" outlineLevel="0" collapsed="false">
      <c r="A2658" s="398" t="n">
        <v>3520</v>
      </c>
      <c r="B2658" s="399" t="s">
        <v>3962</v>
      </c>
      <c r="C2658" s="919" t="s">
        <v>1298</v>
      </c>
      <c r="D2658" s="920" t="n">
        <f aca="false">F2658</f>
        <v>5.01</v>
      </c>
      <c r="F2658" s="922" t="n">
        <v>5.01</v>
      </c>
      <c r="G2658" s="922" t="n">
        <v>5.01</v>
      </c>
    </row>
    <row r="2659" customFormat="false" ht="15" hidden="false" customHeight="false" outlineLevel="0" collapsed="false">
      <c r="A2659" s="398" t="n">
        <v>37950</v>
      </c>
      <c r="B2659" s="399" t="s">
        <v>3963</v>
      </c>
      <c r="C2659" s="919" t="s">
        <v>1298</v>
      </c>
      <c r="D2659" s="920" t="n">
        <f aca="false">F2659</f>
        <v>30.89</v>
      </c>
      <c r="F2659" s="922" t="n">
        <v>30.89</v>
      </c>
      <c r="G2659" s="922" t="n">
        <v>30.89</v>
      </c>
    </row>
    <row r="2660" customFormat="false" ht="15" hidden="false" customHeight="false" outlineLevel="0" collapsed="false">
      <c r="A2660" s="398" t="n">
        <v>37949</v>
      </c>
      <c r="B2660" s="399" t="s">
        <v>3964</v>
      </c>
      <c r="C2660" s="919" t="s">
        <v>1298</v>
      </c>
      <c r="D2660" s="920" t="n">
        <f aca="false">F2660</f>
        <v>1.13</v>
      </c>
      <c r="F2660" s="922" t="n">
        <v>1.13</v>
      </c>
      <c r="G2660" s="922" t="n">
        <v>1.13</v>
      </c>
    </row>
    <row r="2661" customFormat="false" ht="15" hidden="false" customHeight="false" outlineLevel="0" collapsed="false">
      <c r="A2661" s="398" t="n">
        <v>3526</v>
      </c>
      <c r="B2661" s="399" t="s">
        <v>3965</v>
      </c>
      <c r="C2661" s="919" t="s">
        <v>1298</v>
      </c>
      <c r="D2661" s="920" t="n">
        <f aca="false">F2661</f>
        <v>1.51</v>
      </c>
      <c r="F2661" s="922" t="n">
        <v>1.51</v>
      </c>
      <c r="G2661" s="922" t="n">
        <v>1.51</v>
      </c>
    </row>
    <row r="2662" customFormat="false" ht="15" hidden="false" customHeight="false" outlineLevel="0" collapsed="false">
      <c r="A2662" s="398" t="n">
        <v>3509</v>
      </c>
      <c r="B2662" s="399" t="s">
        <v>3966</v>
      </c>
      <c r="C2662" s="919" t="s">
        <v>1298</v>
      </c>
      <c r="D2662" s="920" t="n">
        <f aca="false">F2662</f>
        <v>3.94</v>
      </c>
      <c r="F2662" s="922" t="n">
        <v>3.94</v>
      </c>
      <c r="G2662" s="922" t="n">
        <v>3.94</v>
      </c>
    </row>
    <row r="2663" customFormat="false" ht="15" hidden="false" customHeight="false" outlineLevel="0" collapsed="false">
      <c r="A2663" s="398" t="n">
        <v>3530</v>
      </c>
      <c r="B2663" s="399" t="s">
        <v>3967</v>
      </c>
      <c r="C2663" s="919" t="s">
        <v>1298</v>
      </c>
      <c r="D2663" s="920" t="n">
        <f aca="false">F2663</f>
        <v>154.33</v>
      </c>
      <c r="F2663" s="922" t="n">
        <v>154.33</v>
      </c>
      <c r="G2663" s="922" t="n">
        <v>154.33</v>
      </c>
    </row>
    <row r="2664" customFormat="false" ht="15" hidden="false" customHeight="false" outlineLevel="0" collapsed="false">
      <c r="A2664" s="398" t="n">
        <v>3542</v>
      </c>
      <c r="B2664" s="399" t="s">
        <v>3968</v>
      </c>
      <c r="C2664" s="919" t="s">
        <v>1298</v>
      </c>
      <c r="D2664" s="920" t="n">
        <f aca="false">F2664</f>
        <v>0.36</v>
      </c>
      <c r="F2664" s="922" t="n">
        <v>0.36</v>
      </c>
      <c r="G2664" s="922" t="n">
        <v>0.36</v>
      </c>
    </row>
    <row r="2665" customFormat="false" ht="15" hidden="false" customHeight="false" outlineLevel="0" collapsed="false">
      <c r="A2665" s="398" t="n">
        <v>3529</v>
      </c>
      <c r="B2665" s="399" t="s">
        <v>3969</v>
      </c>
      <c r="C2665" s="919" t="s">
        <v>1298</v>
      </c>
      <c r="D2665" s="920" t="n">
        <f aca="false">F2665</f>
        <v>0.49</v>
      </c>
      <c r="F2665" s="922" t="n">
        <v>0.49</v>
      </c>
      <c r="G2665" s="922" t="n">
        <v>0.49</v>
      </c>
    </row>
    <row r="2666" customFormat="false" ht="15" hidden="false" customHeight="false" outlineLevel="0" collapsed="false">
      <c r="A2666" s="398" t="n">
        <v>3536</v>
      </c>
      <c r="B2666" s="399" t="s">
        <v>3970</v>
      </c>
      <c r="C2666" s="919" t="s">
        <v>1298</v>
      </c>
      <c r="D2666" s="920" t="n">
        <f aca="false">F2666</f>
        <v>1.47</v>
      </c>
      <c r="F2666" s="922" t="n">
        <v>1.47</v>
      </c>
      <c r="G2666" s="922" t="n">
        <v>1.47</v>
      </c>
    </row>
    <row r="2667" customFormat="false" ht="15" hidden="false" customHeight="false" outlineLevel="0" collapsed="false">
      <c r="A2667" s="398" t="n">
        <v>3535</v>
      </c>
      <c r="B2667" s="399" t="s">
        <v>3971</v>
      </c>
      <c r="C2667" s="919" t="s">
        <v>1298</v>
      </c>
      <c r="D2667" s="920" t="n">
        <f aca="false">F2667</f>
        <v>3.5</v>
      </c>
      <c r="F2667" s="922" t="n">
        <v>3.5</v>
      </c>
      <c r="G2667" s="922" t="n">
        <v>3.5</v>
      </c>
    </row>
    <row r="2668" customFormat="false" ht="15" hidden="false" customHeight="false" outlineLevel="0" collapsed="false">
      <c r="A2668" s="398" t="n">
        <v>3540</v>
      </c>
      <c r="B2668" s="399" t="s">
        <v>3972</v>
      </c>
      <c r="C2668" s="919" t="s">
        <v>1298</v>
      </c>
      <c r="D2668" s="920" t="n">
        <f aca="false">F2668</f>
        <v>3.79</v>
      </c>
      <c r="F2668" s="922" t="n">
        <v>3.79</v>
      </c>
      <c r="G2668" s="922" t="n">
        <v>3.79</v>
      </c>
    </row>
    <row r="2669" customFormat="false" ht="15" hidden="false" customHeight="false" outlineLevel="0" collapsed="false">
      <c r="A2669" s="398" t="n">
        <v>3539</v>
      </c>
      <c r="B2669" s="399" t="s">
        <v>3973</v>
      </c>
      <c r="C2669" s="919" t="s">
        <v>1298</v>
      </c>
      <c r="D2669" s="920" t="n">
        <f aca="false">F2669</f>
        <v>16.46</v>
      </c>
      <c r="F2669" s="922" t="n">
        <v>16.46</v>
      </c>
      <c r="G2669" s="922" t="n">
        <v>16.46</v>
      </c>
    </row>
    <row r="2670" customFormat="false" ht="15" hidden="false" customHeight="false" outlineLevel="0" collapsed="false">
      <c r="A2670" s="398" t="n">
        <v>3513</v>
      </c>
      <c r="B2670" s="399" t="s">
        <v>3974</v>
      </c>
      <c r="C2670" s="919" t="s">
        <v>1298</v>
      </c>
      <c r="D2670" s="920" t="n">
        <f aca="false">F2670</f>
        <v>73.16</v>
      </c>
      <c r="F2670" s="922" t="n">
        <v>73.16</v>
      </c>
      <c r="G2670" s="922" t="n">
        <v>73.16</v>
      </c>
    </row>
    <row r="2671" customFormat="false" ht="15" hidden="false" customHeight="false" outlineLevel="0" collapsed="false">
      <c r="A2671" s="398" t="n">
        <v>3492</v>
      </c>
      <c r="B2671" s="399" t="s">
        <v>3975</v>
      </c>
      <c r="C2671" s="919" t="s">
        <v>1298</v>
      </c>
      <c r="D2671" s="920" t="n">
        <f aca="false">F2671</f>
        <v>14.08</v>
      </c>
      <c r="F2671" s="922" t="n">
        <v>14.08</v>
      </c>
      <c r="G2671" s="922" t="n">
        <v>14.08</v>
      </c>
    </row>
    <row r="2672" customFormat="false" ht="15" hidden="false" customHeight="false" outlineLevel="0" collapsed="false">
      <c r="A2672" s="398" t="n">
        <v>3491</v>
      </c>
      <c r="B2672" s="399" t="s">
        <v>3976</v>
      </c>
      <c r="C2672" s="919" t="s">
        <v>1298</v>
      </c>
      <c r="D2672" s="920" t="n">
        <f aca="false">F2672</f>
        <v>8.03</v>
      </c>
      <c r="F2672" s="922" t="n">
        <v>8.03</v>
      </c>
      <c r="G2672" s="922" t="n">
        <v>8.03</v>
      </c>
    </row>
    <row r="2673" customFormat="false" ht="15" hidden="false" customHeight="false" outlineLevel="0" collapsed="false">
      <c r="A2673" s="398" t="n">
        <v>3493</v>
      </c>
      <c r="B2673" s="399" t="s">
        <v>3977</v>
      </c>
      <c r="C2673" s="919" t="s">
        <v>1298</v>
      </c>
      <c r="D2673" s="920" t="n">
        <f aca="false">F2673</f>
        <v>19.25</v>
      </c>
      <c r="F2673" s="922" t="n">
        <v>19.25</v>
      </c>
      <c r="G2673" s="922" t="n">
        <v>19.25</v>
      </c>
    </row>
    <row r="2674" customFormat="false" ht="15" hidden="false" customHeight="false" outlineLevel="0" collapsed="false">
      <c r="A2674" s="398" t="n">
        <v>12628</v>
      </c>
      <c r="B2674" s="399" t="s">
        <v>3978</v>
      </c>
      <c r="C2674" s="919" t="s">
        <v>1298</v>
      </c>
      <c r="D2674" s="920" t="n">
        <f aca="false">F2674</f>
        <v>6.25</v>
      </c>
      <c r="F2674" s="922" t="n">
        <v>6.25</v>
      </c>
      <c r="G2674" s="922" t="n">
        <v>6.25</v>
      </c>
    </row>
    <row r="2675" customFormat="false" ht="15" hidden="false" customHeight="false" outlineLevel="0" collapsed="false">
      <c r="A2675" s="398" t="n">
        <v>12629</v>
      </c>
      <c r="B2675" s="399" t="s">
        <v>3979</v>
      </c>
      <c r="C2675" s="919" t="s">
        <v>1298</v>
      </c>
      <c r="D2675" s="920" t="n">
        <f aca="false">F2675</f>
        <v>6.78</v>
      </c>
      <c r="F2675" s="922" t="n">
        <v>6.78</v>
      </c>
      <c r="G2675" s="922" t="n">
        <v>6.78</v>
      </c>
    </row>
    <row r="2676" customFormat="false" ht="15" hidden="false" customHeight="false" outlineLevel="0" collapsed="false">
      <c r="A2676" s="398" t="n">
        <v>3481</v>
      </c>
      <c r="B2676" s="399" t="s">
        <v>3980</v>
      </c>
      <c r="C2676" s="919" t="s">
        <v>1298</v>
      </c>
      <c r="D2676" s="920" t="n">
        <f aca="false">F2676</f>
        <v>9.75</v>
      </c>
      <c r="F2676" s="922" t="n">
        <v>9.75</v>
      </c>
      <c r="G2676" s="922" t="n">
        <v>9.75</v>
      </c>
    </row>
    <row r="2677" customFormat="false" ht="15" hidden="false" customHeight="false" outlineLevel="0" collapsed="false">
      <c r="A2677" s="398" t="n">
        <v>3510</v>
      </c>
      <c r="B2677" s="399" t="s">
        <v>3981</v>
      </c>
      <c r="C2677" s="919" t="s">
        <v>1298</v>
      </c>
      <c r="D2677" s="920" t="n">
        <f aca="false">F2677</f>
        <v>9.11</v>
      </c>
      <c r="F2677" s="922" t="n">
        <v>9.11</v>
      </c>
      <c r="G2677" s="922" t="n">
        <v>9.11</v>
      </c>
    </row>
    <row r="2678" customFormat="false" ht="15" hidden="false" customHeight="false" outlineLevel="0" collapsed="false">
      <c r="A2678" s="398" t="n">
        <v>3508</v>
      </c>
      <c r="B2678" s="399" t="s">
        <v>3982</v>
      </c>
      <c r="C2678" s="919" t="s">
        <v>1298</v>
      </c>
      <c r="D2678" s="920" t="n">
        <f aca="false">F2678</f>
        <v>23.83</v>
      </c>
      <c r="F2678" s="922" t="n">
        <v>23.83</v>
      </c>
      <c r="G2678" s="922" t="n">
        <v>23.83</v>
      </c>
    </row>
    <row r="2679" customFormat="false" ht="15" hidden="false" customHeight="false" outlineLevel="0" collapsed="false">
      <c r="A2679" s="398" t="n">
        <v>38939</v>
      </c>
      <c r="B2679" s="399" t="s">
        <v>3983</v>
      </c>
      <c r="C2679" s="919" t="s">
        <v>1298</v>
      </c>
      <c r="D2679" s="920" t="n">
        <f aca="false">F2679</f>
        <v>11.55</v>
      </c>
      <c r="F2679" s="922" t="n">
        <v>11.55</v>
      </c>
      <c r="G2679" s="922" t="n">
        <v>11.55</v>
      </c>
    </row>
    <row r="2680" customFormat="false" ht="15" hidden="false" customHeight="false" outlineLevel="0" collapsed="false">
      <c r="A2680" s="398" t="n">
        <v>38940</v>
      </c>
      <c r="B2680" s="399" t="s">
        <v>3984</v>
      </c>
      <c r="C2680" s="919" t="s">
        <v>1298</v>
      </c>
      <c r="D2680" s="920" t="n">
        <f aca="false">F2680</f>
        <v>17.63</v>
      </c>
      <c r="F2680" s="922" t="n">
        <v>17.63</v>
      </c>
      <c r="G2680" s="922" t="n">
        <v>17.63</v>
      </c>
    </row>
    <row r="2681" customFormat="false" ht="15" hidden="false" customHeight="false" outlineLevel="0" collapsed="false">
      <c r="A2681" s="398" t="n">
        <v>38941</v>
      </c>
      <c r="B2681" s="399" t="s">
        <v>3985</v>
      </c>
      <c r="C2681" s="919" t="s">
        <v>1298</v>
      </c>
      <c r="D2681" s="920" t="n">
        <f aca="false">F2681</f>
        <v>20.83</v>
      </c>
      <c r="F2681" s="922" t="n">
        <v>20.83</v>
      </c>
      <c r="G2681" s="922" t="n">
        <v>20.83</v>
      </c>
    </row>
    <row r="2682" customFormat="false" ht="15" hidden="false" customHeight="false" outlineLevel="0" collapsed="false">
      <c r="A2682" s="398" t="n">
        <v>38942</v>
      </c>
      <c r="B2682" s="399" t="s">
        <v>3986</v>
      </c>
      <c r="C2682" s="919" t="s">
        <v>1298</v>
      </c>
      <c r="D2682" s="920" t="n">
        <f aca="false">F2682</f>
        <v>23.33</v>
      </c>
      <c r="F2682" s="922" t="n">
        <v>23.33</v>
      </c>
      <c r="G2682" s="922" t="n">
        <v>23.33</v>
      </c>
    </row>
    <row r="2683" customFormat="false" ht="15" hidden="false" customHeight="false" outlineLevel="0" collapsed="false">
      <c r="A2683" s="398" t="n">
        <v>38987</v>
      </c>
      <c r="B2683" s="399" t="s">
        <v>3987</v>
      </c>
      <c r="C2683" s="919" t="s">
        <v>1298</v>
      </c>
      <c r="D2683" s="920" t="n">
        <f aca="false">F2683</f>
        <v>4.93</v>
      </c>
      <c r="F2683" s="922" t="n">
        <v>4.93</v>
      </c>
      <c r="G2683" s="922" t="n">
        <v>4.93</v>
      </c>
    </row>
    <row r="2684" customFormat="false" ht="15" hidden="false" customHeight="false" outlineLevel="0" collapsed="false">
      <c r="A2684" s="398" t="n">
        <v>38988</v>
      </c>
      <c r="B2684" s="399" t="s">
        <v>3988</v>
      </c>
      <c r="C2684" s="919" t="s">
        <v>1298</v>
      </c>
      <c r="D2684" s="920" t="n">
        <f aca="false">F2684</f>
        <v>11.45</v>
      </c>
      <c r="F2684" s="922" t="n">
        <v>11.45</v>
      </c>
      <c r="G2684" s="922" t="n">
        <v>11.45</v>
      </c>
    </row>
    <row r="2685" customFormat="false" ht="15" hidden="false" customHeight="false" outlineLevel="0" collapsed="false">
      <c r="A2685" s="398" t="n">
        <v>38989</v>
      </c>
      <c r="B2685" s="399" t="s">
        <v>3989</v>
      </c>
      <c r="C2685" s="919" t="s">
        <v>1298</v>
      </c>
      <c r="D2685" s="920" t="n">
        <f aca="false">F2685</f>
        <v>15.21</v>
      </c>
      <c r="F2685" s="922" t="n">
        <v>15.21</v>
      </c>
      <c r="G2685" s="922" t="n">
        <v>15.21</v>
      </c>
    </row>
    <row r="2686" customFormat="false" ht="15" hidden="false" customHeight="false" outlineLevel="0" collapsed="false">
      <c r="A2686" s="398" t="n">
        <v>38990</v>
      </c>
      <c r="B2686" s="399" t="s">
        <v>3990</v>
      </c>
      <c r="C2686" s="919" t="s">
        <v>1298</v>
      </c>
      <c r="D2686" s="920" t="n">
        <f aca="false">F2686</f>
        <v>40.1</v>
      </c>
      <c r="F2686" s="922" t="n">
        <v>40.1</v>
      </c>
      <c r="G2686" s="922" t="n">
        <v>40.1</v>
      </c>
    </row>
    <row r="2687" customFormat="false" ht="15" hidden="false" customHeight="false" outlineLevel="0" collapsed="false">
      <c r="A2687" s="398" t="n">
        <v>38991</v>
      </c>
      <c r="B2687" s="399" t="s">
        <v>3991</v>
      </c>
      <c r="C2687" s="919" t="s">
        <v>1298</v>
      </c>
      <c r="D2687" s="920" t="n">
        <f aca="false">F2687</f>
        <v>81.02</v>
      </c>
      <c r="F2687" s="922" t="n">
        <v>81.02</v>
      </c>
      <c r="G2687" s="922" t="n">
        <v>81.02</v>
      </c>
    </row>
    <row r="2688" customFormat="false" ht="15" hidden="false" customHeight="false" outlineLevel="0" collapsed="false">
      <c r="A2688" s="398" t="n">
        <v>38913</v>
      </c>
      <c r="B2688" s="399" t="s">
        <v>3992</v>
      </c>
      <c r="C2688" s="919" t="s">
        <v>1298</v>
      </c>
      <c r="D2688" s="920" t="n">
        <f aca="false">F2688</f>
        <v>10.71</v>
      </c>
      <c r="F2688" s="922" t="n">
        <v>10.71</v>
      </c>
      <c r="G2688" s="922" t="n">
        <v>10.71</v>
      </c>
    </row>
    <row r="2689" customFormat="false" ht="15" hidden="false" customHeight="false" outlineLevel="0" collapsed="false">
      <c r="A2689" s="398" t="n">
        <v>38914</v>
      </c>
      <c r="B2689" s="399" t="s">
        <v>3993</v>
      </c>
      <c r="C2689" s="919" t="s">
        <v>1298</v>
      </c>
      <c r="D2689" s="920" t="n">
        <f aca="false">F2689</f>
        <v>12.43</v>
      </c>
      <c r="F2689" s="922" t="n">
        <v>12.43</v>
      </c>
      <c r="G2689" s="922" t="n">
        <v>12.43</v>
      </c>
    </row>
    <row r="2690" customFormat="false" ht="15" hidden="false" customHeight="false" outlineLevel="0" collapsed="false">
      <c r="A2690" s="398" t="n">
        <v>38915</v>
      </c>
      <c r="B2690" s="399" t="s">
        <v>3994</v>
      </c>
      <c r="C2690" s="919" t="s">
        <v>1298</v>
      </c>
      <c r="D2690" s="920" t="n">
        <f aca="false">F2690</f>
        <v>21.58</v>
      </c>
      <c r="F2690" s="922" t="n">
        <v>21.58</v>
      </c>
      <c r="G2690" s="922" t="n">
        <v>21.58</v>
      </c>
    </row>
    <row r="2691" customFormat="false" ht="15" hidden="false" customHeight="false" outlineLevel="0" collapsed="false">
      <c r="A2691" s="398" t="n">
        <v>38916</v>
      </c>
      <c r="B2691" s="399" t="s">
        <v>3995</v>
      </c>
      <c r="C2691" s="919" t="s">
        <v>1298</v>
      </c>
      <c r="D2691" s="920" t="n">
        <f aca="false">F2691</f>
        <v>28.47</v>
      </c>
      <c r="F2691" s="922" t="n">
        <v>28.47</v>
      </c>
      <c r="G2691" s="922" t="n">
        <v>28.47</v>
      </c>
    </row>
    <row r="2692" customFormat="false" ht="15" hidden="false" customHeight="false" outlineLevel="0" collapsed="false">
      <c r="A2692" s="398" t="n">
        <v>39300</v>
      </c>
      <c r="B2692" s="399" t="s">
        <v>3996</v>
      </c>
      <c r="C2692" s="919" t="s">
        <v>1298</v>
      </c>
      <c r="D2692" s="920" t="n">
        <f aca="false">F2692</f>
        <v>9.68</v>
      </c>
      <c r="F2692" s="922" t="n">
        <v>9.68</v>
      </c>
      <c r="G2692" s="922" t="n">
        <v>9.68</v>
      </c>
    </row>
    <row r="2693" customFormat="false" ht="15" hidden="false" customHeight="false" outlineLevel="0" collapsed="false">
      <c r="A2693" s="398" t="n">
        <v>39301</v>
      </c>
      <c r="B2693" s="399" t="s">
        <v>3997</v>
      </c>
      <c r="C2693" s="919" t="s">
        <v>1298</v>
      </c>
      <c r="D2693" s="920" t="n">
        <f aca="false">F2693</f>
        <v>13.43</v>
      </c>
      <c r="F2693" s="922" t="n">
        <v>13.43</v>
      </c>
      <c r="G2693" s="922" t="n">
        <v>13.43</v>
      </c>
    </row>
    <row r="2694" customFormat="false" ht="15" hidden="false" customHeight="false" outlineLevel="0" collapsed="false">
      <c r="A2694" s="398" t="n">
        <v>39302</v>
      </c>
      <c r="B2694" s="399" t="s">
        <v>3998</v>
      </c>
      <c r="C2694" s="919" t="s">
        <v>1298</v>
      </c>
      <c r="D2694" s="920" t="n">
        <f aca="false">F2694</f>
        <v>16.88</v>
      </c>
      <c r="F2694" s="922" t="n">
        <v>16.88</v>
      </c>
      <c r="G2694" s="922" t="n">
        <v>16.88</v>
      </c>
    </row>
    <row r="2695" customFormat="false" ht="15" hidden="false" customHeight="false" outlineLevel="0" collapsed="false">
      <c r="A2695" s="398" t="n">
        <v>39303</v>
      </c>
      <c r="B2695" s="399" t="s">
        <v>3999</v>
      </c>
      <c r="C2695" s="919" t="s">
        <v>1298</v>
      </c>
      <c r="D2695" s="920" t="n">
        <f aca="false">F2695</f>
        <v>29.67</v>
      </c>
      <c r="F2695" s="922" t="n">
        <v>29.67</v>
      </c>
      <c r="G2695" s="922" t="n">
        <v>29.67</v>
      </c>
    </row>
    <row r="2696" customFormat="false" ht="15" hidden="false" customHeight="false" outlineLevel="0" collapsed="false">
      <c r="A2696" s="398" t="n">
        <v>38923</v>
      </c>
      <c r="B2696" s="399" t="s">
        <v>4000</v>
      </c>
      <c r="C2696" s="919" t="s">
        <v>1298</v>
      </c>
      <c r="D2696" s="920" t="n">
        <f aca="false">F2696</f>
        <v>9.45</v>
      </c>
      <c r="F2696" s="922" t="n">
        <v>9.45</v>
      </c>
      <c r="G2696" s="922" t="n">
        <v>9.45</v>
      </c>
    </row>
    <row r="2697" customFormat="false" ht="15" hidden="false" customHeight="false" outlineLevel="0" collapsed="false">
      <c r="A2697" s="398" t="n">
        <v>38925</v>
      </c>
      <c r="B2697" s="399" t="s">
        <v>4001</v>
      </c>
      <c r="C2697" s="919" t="s">
        <v>1298</v>
      </c>
      <c r="D2697" s="920" t="n">
        <f aca="false">F2697</f>
        <v>10.16</v>
      </c>
      <c r="F2697" s="922" t="n">
        <v>10.16</v>
      </c>
      <c r="G2697" s="922" t="n">
        <v>10.16</v>
      </c>
    </row>
    <row r="2698" customFormat="false" ht="15" hidden="false" customHeight="false" outlineLevel="0" collapsed="false">
      <c r="A2698" s="398" t="n">
        <v>38926</v>
      </c>
      <c r="B2698" s="399" t="s">
        <v>4002</v>
      </c>
      <c r="C2698" s="919" t="s">
        <v>1298</v>
      </c>
      <c r="D2698" s="920" t="n">
        <f aca="false">F2698</f>
        <v>14.51</v>
      </c>
      <c r="F2698" s="922" t="n">
        <v>14.51</v>
      </c>
      <c r="G2698" s="922" t="n">
        <v>14.51</v>
      </c>
    </row>
    <row r="2699" customFormat="false" ht="15" hidden="false" customHeight="false" outlineLevel="0" collapsed="false">
      <c r="A2699" s="398" t="n">
        <v>38927</v>
      </c>
      <c r="B2699" s="399" t="s">
        <v>4003</v>
      </c>
      <c r="C2699" s="919" t="s">
        <v>1298</v>
      </c>
      <c r="D2699" s="920" t="n">
        <f aca="false">F2699</f>
        <v>15.51</v>
      </c>
      <c r="F2699" s="922" t="n">
        <v>15.51</v>
      </c>
      <c r="G2699" s="922" t="n">
        <v>15.51</v>
      </c>
    </row>
    <row r="2700" customFormat="false" ht="15" hidden="false" customHeight="false" outlineLevel="0" collapsed="false">
      <c r="A2700" s="398" t="n">
        <v>39304</v>
      </c>
      <c r="B2700" s="399" t="s">
        <v>4004</v>
      </c>
      <c r="C2700" s="919" t="s">
        <v>1298</v>
      </c>
      <c r="D2700" s="920" t="n">
        <f aca="false">F2700</f>
        <v>11.95</v>
      </c>
      <c r="F2700" s="922" t="n">
        <v>11.95</v>
      </c>
      <c r="G2700" s="922" t="n">
        <v>11.95</v>
      </c>
    </row>
    <row r="2701" customFormat="false" ht="15" hidden="false" customHeight="false" outlineLevel="0" collapsed="false">
      <c r="A2701" s="398" t="n">
        <v>38924</v>
      </c>
      <c r="B2701" s="399" t="s">
        <v>4005</v>
      </c>
      <c r="C2701" s="919" t="s">
        <v>1298</v>
      </c>
      <c r="D2701" s="920" t="n">
        <f aca="false">F2701</f>
        <v>17.03</v>
      </c>
      <c r="F2701" s="922" t="n">
        <v>17.03</v>
      </c>
      <c r="G2701" s="922" t="n">
        <v>17.03</v>
      </c>
    </row>
    <row r="2702" customFormat="false" ht="15" hidden="false" customHeight="false" outlineLevel="0" collapsed="false">
      <c r="A2702" s="398" t="n">
        <v>39305</v>
      </c>
      <c r="B2702" s="399" t="s">
        <v>4006</v>
      </c>
      <c r="C2702" s="919" t="s">
        <v>1298</v>
      </c>
      <c r="D2702" s="920" t="n">
        <f aca="false">F2702</f>
        <v>15.65</v>
      </c>
      <c r="F2702" s="922" t="n">
        <v>15.65</v>
      </c>
      <c r="G2702" s="922" t="n">
        <v>15.65</v>
      </c>
    </row>
    <row r="2703" customFormat="false" ht="15" hidden="false" customHeight="false" outlineLevel="0" collapsed="false">
      <c r="A2703" s="398" t="n">
        <v>39306</v>
      </c>
      <c r="B2703" s="399" t="s">
        <v>4007</v>
      </c>
      <c r="C2703" s="919" t="s">
        <v>1298</v>
      </c>
      <c r="D2703" s="920" t="n">
        <f aca="false">F2703</f>
        <v>19.58</v>
      </c>
      <c r="F2703" s="922" t="n">
        <v>19.58</v>
      </c>
      <c r="G2703" s="922" t="n">
        <v>19.58</v>
      </c>
    </row>
    <row r="2704" customFormat="false" ht="15" hidden="false" customHeight="false" outlineLevel="0" collapsed="false">
      <c r="A2704" s="398" t="n">
        <v>38928</v>
      </c>
      <c r="B2704" s="399" t="s">
        <v>4008</v>
      </c>
      <c r="C2704" s="919" t="s">
        <v>1298</v>
      </c>
      <c r="D2704" s="920" t="n">
        <f aca="false">F2704</f>
        <v>17.2</v>
      </c>
      <c r="F2704" s="922" t="n">
        <v>17.2</v>
      </c>
      <c r="G2704" s="922" t="n">
        <v>17.2</v>
      </c>
    </row>
    <row r="2705" customFormat="false" ht="15" hidden="false" customHeight="false" outlineLevel="0" collapsed="false">
      <c r="A2705" s="398" t="n">
        <v>38929</v>
      </c>
      <c r="B2705" s="399" t="s">
        <v>4009</v>
      </c>
      <c r="C2705" s="919" t="s">
        <v>1298</v>
      </c>
      <c r="D2705" s="920" t="n">
        <f aca="false">F2705</f>
        <v>30.49</v>
      </c>
      <c r="F2705" s="922" t="n">
        <v>30.49</v>
      </c>
      <c r="G2705" s="922" t="n">
        <v>30.49</v>
      </c>
    </row>
    <row r="2706" customFormat="false" ht="15" hidden="false" customHeight="false" outlineLevel="0" collapsed="false">
      <c r="A2706" s="398" t="n">
        <v>39307</v>
      </c>
      <c r="B2706" s="399" t="s">
        <v>4010</v>
      </c>
      <c r="C2706" s="919" t="s">
        <v>1298</v>
      </c>
      <c r="D2706" s="920" t="n">
        <f aca="false">F2706</f>
        <v>22.53</v>
      </c>
      <c r="F2706" s="922" t="n">
        <v>22.53</v>
      </c>
      <c r="G2706" s="922" t="n">
        <v>22.53</v>
      </c>
    </row>
    <row r="2707" customFormat="false" ht="15" hidden="false" customHeight="false" outlineLevel="0" collapsed="false">
      <c r="A2707" s="398" t="n">
        <v>38930</v>
      </c>
      <c r="B2707" s="399" t="s">
        <v>4011</v>
      </c>
      <c r="C2707" s="919" t="s">
        <v>1298</v>
      </c>
      <c r="D2707" s="920" t="n">
        <f aca="false">F2707</f>
        <v>38.31</v>
      </c>
      <c r="F2707" s="922" t="n">
        <v>38.31</v>
      </c>
      <c r="G2707" s="922" t="n">
        <v>38.31</v>
      </c>
    </row>
    <row r="2708" customFormat="false" ht="15" hidden="false" customHeight="false" outlineLevel="0" collapsed="false">
      <c r="A2708" s="398" t="n">
        <v>38931</v>
      </c>
      <c r="B2708" s="399" t="s">
        <v>4012</v>
      </c>
      <c r="C2708" s="919" t="s">
        <v>1298</v>
      </c>
      <c r="D2708" s="920" t="n">
        <f aca="false">F2708</f>
        <v>9.64</v>
      </c>
      <c r="F2708" s="922" t="n">
        <v>9.64</v>
      </c>
      <c r="G2708" s="922" t="n">
        <v>9.64</v>
      </c>
    </row>
    <row r="2709" customFormat="false" ht="15" hidden="false" customHeight="false" outlineLevel="0" collapsed="false">
      <c r="A2709" s="398" t="n">
        <v>38932</v>
      </c>
      <c r="B2709" s="399" t="s">
        <v>4013</v>
      </c>
      <c r="C2709" s="919" t="s">
        <v>1298</v>
      </c>
      <c r="D2709" s="920" t="n">
        <f aca="false">F2709</f>
        <v>9.74</v>
      </c>
      <c r="F2709" s="922" t="n">
        <v>9.74</v>
      </c>
      <c r="G2709" s="922" t="n">
        <v>9.74</v>
      </c>
    </row>
    <row r="2710" customFormat="false" ht="15" hidden="false" customHeight="false" outlineLevel="0" collapsed="false">
      <c r="A2710" s="398" t="n">
        <v>38934</v>
      </c>
      <c r="B2710" s="399" t="s">
        <v>4014</v>
      </c>
      <c r="C2710" s="919" t="s">
        <v>1298</v>
      </c>
      <c r="D2710" s="920" t="n">
        <f aca="false">F2710</f>
        <v>14.4</v>
      </c>
      <c r="F2710" s="922" t="n">
        <v>14.4</v>
      </c>
      <c r="G2710" s="922" t="n">
        <v>14.4</v>
      </c>
    </row>
    <row r="2711" customFormat="false" ht="15" hidden="false" customHeight="false" outlineLevel="0" collapsed="false">
      <c r="A2711" s="398" t="n">
        <v>38935</v>
      </c>
      <c r="B2711" s="399" t="s">
        <v>4015</v>
      </c>
      <c r="C2711" s="919" t="s">
        <v>1298</v>
      </c>
      <c r="D2711" s="920" t="n">
        <f aca="false">F2711</f>
        <v>15.41</v>
      </c>
      <c r="F2711" s="922" t="n">
        <v>15.41</v>
      </c>
      <c r="G2711" s="922" t="n">
        <v>15.41</v>
      </c>
    </row>
    <row r="2712" customFormat="false" ht="15" hidden="false" customHeight="false" outlineLevel="0" collapsed="false">
      <c r="A2712" s="398" t="n">
        <v>38936</v>
      </c>
      <c r="B2712" s="399" t="s">
        <v>4016</v>
      </c>
      <c r="C2712" s="919" t="s">
        <v>1298</v>
      </c>
      <c r="D2712" s="920" t="n">
        <f aca="false">F2712</f>
        <v>16.5</v>
      </c>
      <c r="F2712" s="922" t="n">
        <v>16.5</v>
      </c>
      <c r="G2712" s="922" t="n">
        <v>16.5</v>
      </c>
    </row>
    <row r="2713" customFormat="false" ht="15" hidden="false" customHeight="false" outlineLevel="0" collapsed="false">
      <c r="A2713" s="398" t="n">
        <v>38937</v>
      </c>
      <c r="B2713" s="399" t="s">
        <v>4017</v>
      </c>
      <c r="C2713" s="919" t="s">
        <v>1298</v>
      </c>
      <c r="D2713" s="920" t="n">
        <f aca="false">F2713</f>
        <v>20.11</v>
      </c>
      <c r="F2713" s="922" t="n">
        <v>20.11</v>
      </c>
      <c r="G2713" s="922" t="n">
        <v>20.11</v>
      </c>
    </row>
    <row r="2714" customFormat="false" ht="15" hidden="false" customHeight="false" outlineLevel="0" collapsed="false">
      <c r="A2714" s="398" t="n">
        <v>38938</v>
      </c>
      <c r="B2714" s="399" t="s">
        <v>4018</v>
      </c>
      <c r="C2714" s="919" t="s">
        <v>1298</v>
      </c>
      <c r="D2714" s="920" t="n">
        <f aca="false">F2714</f>
        <v>29.9</v>
      </c>
      <c r="F2714" s="922" t="n">
        <v>29.9</v>
      </c>
      <c r="G2714" s="922" t="n">
        <v>29.9</v>
      </c>
    </row>
    <row r="2715" customFormat="false" ht="15" hidden="false" customHeight="false" outlineLevel="0" collapsed="false">
      <c r="A2715" s="398" t="n">
        <v>3489</v>
      </c>
      <c r="B2715" s="399" t="s">
        <v>4019</v>
      </c>
      <c r="C2715" s="919" t="s">
        <v>1298</v>
      </c>
      <c r="D2715" s="920" t="n">
        <f aca="false">F2715</f>
        <v>9</v>
      </c>
      <c r="F2715" s="922" t="n">
        <v>9</v>
      </c>
      <c r="G2715" s="922" t="n">
        <v>9</v>
      </c>
    </row>
    <row r="2716" customFormat="false" ht="15" hidden="false" customHeight="false" outlineLevel="0" collapsed="false">
      <c r="A2716" s="398" t="n">
        <v>20151</v>
      </c>
      <c r="B2716" s="399" t="s">
        <v>4020</v>
      </c>
      <c r="C2716" s="919" t="s">
        <v>1298</v>
      </c>
      <c r="D2716" s="920" t="n">
        <f aca="false">F2716</f>
        <v>13.91</v>
      </c>
      <c r="F2716" s="922" t="n">
        <v>13.91</v>
      </c>
      <c r="G2716" s="922" t="n">
        <v>13.91</v>
      </c>
    </row>
    <row r="2717" customFormat="false" ht="15" hidden="false" customHeight="false" outlineLevel="0" collapsed="false">
      <c r="A2717" s="398" t="n">
        <v>20152</v>
      </c>
      <c r="B2717" s="399" t="s">
        <v>4021</v>
      </c>
      <c r="C2717" s="919" t="s">
        <v>1298</v>
      </c>
      <c r="D2717" s="920" t="n">
        <f aca="false">F2717</f>
        <v>48.41</v>
      </c>
      <c r="F2717" s="922" t="n">
        <v>48.41</v>
      </c>
      <c r="G2717" s="922" t="n">
        <v>48.41</v>
      </c>
    </row>
    <row r="2718" customFormat="false" ht="15" hidden="false" customHeight="false" outlineLevel="0" collapsed="false">
      <c r="A2718" s="398" t="n">
        <v>20148</v>
      </c>
      <c r="B2718" s="399" t="s">
        <v>4022</v>
      </c>
      <c r="C2718" s="919" t="s">
        <v>1298</v>
      </c>
      <c r="D2718" s="920" t="n">
        <f aca="false">F2718</f>
        <v>2.76</v>
      </c>
      <c r="F2718" s="922" t="n">
        <v>2.76</v>
      </c>
      <c r="G2718" s="922" t="n">
        <v>2.76</v>
      </c>
    </row>
    <row r="2719" customFormat="false" ht="15" hidden="false" customHeight="false" outlineLevel="0" collapsed="false">
      <c r="A2719" s="398" t="n">
        <v>20149</v>
      </c>
      <c r="B2719" s="399" t="s">
        <v>4023</v>
      </c>
      <c r="C2719" s="919" t="s">
        <v>1298</v>
      </c>
      <c r="D2719" s="920" t="n">
        <f aca="false">F2719</f>
        <v>4.28</v>
      </c>
      <c r="F2719" s="922" t="n">
        <v>4.28</v>
      </c>
      <c r="G2719" s="922" t="n">
        <v>4.28</v>
      </c>
    </row>
    <row r="2720" customFormat="false" ht="15" hidden="false" customHeight="false" outlineLevel="0" collapsed="false">
      <c r="A2720" s="398" t="n">
        <v>20150</v>
      </c>
      <c r="B2720" s="399" t="s">
        <v>4024</v>
      </c>
      <c r="C2720" s="919" t="s">
        <v>1298</v>
      </c>
      <c r="D2720" s="920" t="n">
        <f aca="false">F2720</f>
        <v>9.99</v>
      </c>
      <c r="F2720" s="922" t="n">
        <v>9.99</v>
      </c>
      <c r="G2720" s="922" t="n">
        <v>9.99</v>
      </c>
    </row>
    <row r="2721" customFormat="false" ht="15" hidden="false" customHeight="false" outlineLevel="0" collapsed="false">
      <c r="A2721" s="398" t="n">
        <v>20157</v>
      </c>
      <c r="B2721" s="399" t="s">
        <v>4025</v>
      </c>
      <c r="C2721" s="919" t="s">
        <v>1298</v>
      </c>
      <c r="D2721" s="920" t="n">
        <f aca="false">F2721</f>
        <v>18.77</v>
      </c>
      <c r="F2721" s="922" t="n">
        <v>18.77</v>
      </c>
      <c r="G2721" s="922" t="n">
        <v>18.77</v>
      </c>
    </row>
    <row r="2722" customFormat="false" ht="15" hidden="false" customHeight="false" outlineLevel="0" collapsed="false">
      <c r="A2722" s="398" t="n">
        <v>20158</v>
      </c>
      <c r="B2722" s="399" t="s">
        <v>4026</v>
      </c>
      <c r="C2722" s="919" t="s">
        <v>1298</v>
      </c>
      <c r="D2722" s="920" t="n">
        <f aca="false">F2722</f>
        <v>62.36</v>
      </c>
      <c r="F2722" s="922" t="n">
        <v>62.36</v>
      </c>
      <c r="G2722" s="922" t="n">
        <v>62.36</v>
      </c>
    </row>
    <row r="2723" customFormat="false" ht="15" hidden="false" customHeight="false" outlineLevel="0" collapsed="false">
      <c r="A2723" s="398" t="n">
        <v>20154</v>
      </c>
      <c r="B2723" s="399" t="s">
        <v>4027</v>
      </c>
      <c r="C2723" s="919" t="s">
        <v>1298</v>
      </c>
      <c r="D2723" s="920" t="n">
        <f aca="false">F2723</f>
        <v>3.56</v>
      </c>
      <c r="F2723" s="922" t="n">
        <v>3.56</v>
      </c>
      <c r="G2723" s="922" t="n">
        <v>3.56</v>
      </c>
    </row>
    <row r="2724" customFormat="false" ht="15" hidden="false" customHeight="false" outlineLevel="0" collapsed="false">
      <c r="A2724" s="398" t="n">
        <v>20155</v>
      </c>
      <c r="B2724" s="399" t="s">
        <v>4028</v>
      </c>
      <c r="C2724" s="919" t="s">
        <v>1298</v>
      </c>
      <c r="D2724" s="920" t="n">
        <f aca="false">F2724</f>
        <v>5.32</v>
      </c>
      <c r="F2724" s="922" t="n">
        <v>5.32</v>
      </c>
      <c r="G2724" s="922" t="n">
        <v>5.32</v>
      </c>
    </row>
    <row r="2725" customFormat="false" ht="15" hidden="false" customHeight="false" outlineLevel="0" collapsed="false">
      <c r="A2725" s="398" t="n">
        <v>20156</v>
      </c>
      <c r="B2725" s="399" t="s">
        <v>4029</v>
      </c>
      <c r="C2725" s="919" t="s">
        <v>1298</v>
      </c>
      <c r="D2725" s="920" t="n">
        <f aca="false">F2725</f>
        <v>11.98</v>
      </c>
      <c r="F2725" s="922" t="n">
        <v>11.98</v>
      </c>
      <c r="G2725" s="922" t="n">
        <v>11.98</v>
      </c>
    </row>
    <row r="2726" customFormat="false" ht="15" hidden="false" customHeight="false" outlineLevel="0" collapsed="false">
      <c r="A2726" s="398" t="n">
        <v>3512</v>
      </c>
      <c r="B2726" s="399" t="s">
        <v>4030</v>
      </c>
      <c r="C2726" s="919" t="s">
        <v>1298</v>
      </c>
      <c r="D2726" s="920" t="n">
        <f aca="false">F2726</f>
        <v>141.14</v>
      </c>
      <c r="F2726" s="922" t="n">
        <v>141.14</v>
      </c>
      <c r="G2726" s="922" t="n">
        <v>141.14</v>
      </c>
    </row>
    <row r="2727" customFormat="false" ht="15" hidden="false" customHeight="false" outlineLevel="0" collapsed="false">
      <c r="A2727" s="398" t="n">
        <v>3499</v>
      </c>
      <c r="B2727" s="399" t="s">
        <v>4031</v>
      </c>
      <c r="C2727" s="919" t="s">
        <v>1298</v>
      </c>
      <c r="D2727" s="920" t="n">
        <f aca="false">F2727</f>
        <v>0.6</v>
      </c>
      <c r="F2727" s="922" t="n">
        <v>0.6</v>
      </c>
      <c r="G2727" s="922" t="n">
        <v>0.6</v>
      </c>
    </row>
    <row r="2728" customFormat="false" ht="15" hidden="false" customHeight="false" outlineLevel="0" collapsed="false">
      <c r="A2728" s="398" t="n">
        <v>3500</v>
      </c>
      <c r="B2728" s="399" t="s">
        <v>4032</v>
      </c>
      <c r="C2728" s="919" t="s">
        <v>1298</v>
      </c>
      <c r="D2728" s="920" t="n">
        <f aca="false">F2728</f>
        <v>1.01</v>
      </c>
      <c r="F2728" s="922" t="n">
        <v>1.01</v>
      </c>
      <c r="G2728" s="922" t="n">
        <v>1.01</v>
      </c>
    </row>
    <row r="2729" customFormat="false" ht="15" hidden="false" customHeight="false" outlineLevel="0" collapsed="false">
      <c r="A2729" s="398" t="n">
        <v>3501</v>
      </c>
      <c r="B2729" s="399" t="s">
        <v>4033</v>
      </c>
      <c r="C2729" s="919" t="s">
        <v>1298</v>
      </c>
      <c r="D2729" s="920" t="n">
        <f aca="false">F2729</f>
        <v>2.92</v>
      </c>
      <c r="F2729" s="922" t="n">
        <v>2.92</v>
      </c>
      <c r="G2729" s="922" t="n">
        <v>2.92</v>
      </c>
    </row>
    <row r="2730" customFormat="false" ht="15" hidden="false" customHeight="false" outlineLevel="0" collapsed="false">
      <c r="A2730" s="398" t="n">
        <v>3502</v>
      </c>
      <c r="B2730" s="399" t="s">
        <v>4034</v>
      </c>
      <c r="C2730" s="919" t="s">
        <v>1298</v>
      </c>
      <c r="D2730" s="920" t="n">
        <f aca="false">F2730</f>
        <v>4.16</v>
      </c>
      <c r="F2730" s="922" t="n">
        <v>4.16</v>
      </c>
      <c r="G2730" s="922" t="n">
        <v>4.16</v>
      </c>
    </row>
    <row r="2731" customFormat="false" ht="15" hidden="false" customHeight="false" outlineLevel="0" collapsed="false">
      <c r="A2731" s="398" t="n">
        <v>3503</v>
      </c>
      <c r="B2731" s="399" t="s">
        <v>4035</v>
      </c>
      <c r="C2731" s="919" t="s">
        <v>1298</v>
      </c>
      <c r="D2731" s="920" t="n">
        <f aca="false">F2731</f>
        <v>4.99</v>
      </c>
      <c r="F2731" s="922" t="n">
        <v>4.99</v>
      </c>
      <c r="G2731" s="922" t="n">
        <v>4.99</v>
      </c>
    </row>
    <row r="2732" customFormat="false" ht="15" hidden="false" customHeight="false" outlineLevel="0" collapsed="false">
      <c r="A2732" s="398" t="n">
        <v>3477</v>
      </c>
      <c r="B2732" s="399" t="s">
        <v>4036</v>
      </c>
      <c r="C2732" s="919" t="s">
        <v>1298</v>
      </c>
      <c r="D2732" s="920" t="n">
        <f aca="false">F2732</f>
        <v>19.32</v>
      </c>
      <c r="F2732" s="922" t="n">
        <v>19.32</v>
      </c>
      <c r="G2732" s="922" t="n">
        <v>19.32</v>
      </c>
    </row>
    <row r="2733" customFormat="false" ht="15" hidden="false" customHeight="false" outlineLevel="0" collapsed="false">
      <c r="A2733" s="398" t="n">
        <v>3478</v>
      </c>
      <c r="B2733" s="399" t="s">
        <v>4037</v>
      </c>
      <c r="C2733" s="919" t="s">
        <v>1298</v>
      </c>
      <c r="D2733" s="920" t="n">
        <f aca="false">F2733</f>
        <v>44.39</v>
      </c>
      <c r="F2733" s="922" t="n">
        <v>44.39</v>
      </c>
      <c r="G2733" s="922" t="n">
        <v>44.39</v>
      </c>
    </row>
    <row r="2734" customFormat="false" ht="15" hidden="false" customHeight="false" outlineLevel="0" collapsed="false">
      <c r="A2734" s="398" t="n">
        <v>3525</v>
      </c>
      <c r="B2734" s="399" t="s">
        <v>4038</v>
      </c>
      <c r="C2734" s="919" t="s">
        <v>1298</v>
      </c>
      <c r="D2734" s="920" t="n">
        <f aca="false">F2734</f>
        <v>52.66</v>
      </c>
      <c r="F2734" s="922" t="n">
        <v>52.66</v>
      </c>
      <c r="G2734" s="922" t="n">
        <v>52.66</v>
      </c>
    </row>
    <row r="2735" customFormat="false" ht="15" hidden="false" customHeight="false" outlineLevel="0" collapsed="false">
      <c r="A2735" s="398" t="n">
        <v>3511</v>
      </c>
      <c r="B2735" s="399" t="s">
        <v>4039</v>
      </c>
      <c r="C2735" s="919" t="s">
        <v>1298</v>
      </c>
      <c r="D2735" s="920" t="n">
        <f aca="false">F2735</f>
        <v>61.8</v>
      </c>
      <c r="F2735" s="922" t="n">
        <v>61.8</v>
      </c>
      <c r="G2735" s="922" t="n">
        <v>61.8</v>
      </c>
    </row>
    <row r="2736" customFormat="false" ht="15" hidden="false" customHeight="false" outlineLevel="0" collapsed="false">
      <c r="A2736" s="398" t="n">
        <v>38917</v>
      </c>
      <c r="B2736" s="399" t="s">
        <v>4040</v>
      </c>
      <c r="C2736" s="919" t="s">
        <v>1298</v>
      </c>
      <c r="D2736" s="920" t="n">
        <f aca="false">F2736</f>
        <v>9.23</v>
      </c>
      <c r="F2736" s="922" t="n">
        <v>9.23</v>
      </c>
      <c r="G2736" s="922" t="n">
        <v>9.23</v>
      </c>
    </row>
    <row r="2737" customFormat="false" ht="15" hidden="false" customHeight="false" outlineLevel="0" collapsed="false">
      <c r="A2737" s="398" t="n">
        <v>38919</v>
      </c>
      <c r="B2737" s="399" t="s">
        <v>4041</v>
      </c>
      <c r="C2737" s="919" t="s">
        <v>1298</v>
      </c>
      <c r="D2737" s="920" t="n">
        <f aca="false">F2737</f>
        <v>13.73</v>
      </c>
      <c r="F2737" s="922" t="n">
        <v>13.73</v>
      </c>
      <c r="G2737" s="922" t="n">
        <v>13.73</v>
      </c>
    </row>
    <row r="2738" customFormat="false" ht="15" hidden="false" customHeight="false" outlineLevel="0" collapsed="false">
      <c r="A2738" s="398" t="n">
        <v>38922</v>
      </c>
      <c r="B2738" s="399" t="s">
        <v>4042</v>
      </c>
      <c r="C2738" s="919" t="s">
        <v>1298</v>
      </c>
      <c r="D2738" s="920" t="n">
        <f aca="false">F2738</f>
        <v>17.74</v>
      </c>
      <c r="F2738" s="922" t="n">
        <v>17.74</v>
      </c>
      <c r="G2738" s="922" t="n">
        <v>17.74</v>
      </c>
    </row>
    <row r="2739" customFormat="false" ht="15" hidden="false" customHeight="false" outlineLevel="0" collapsed="false">
      <c r="A2739" s="398" t="n">
        <v>38921</v>
      </c>
      <c r="B2739" s="399" t="s">
        <v>4043</v>
      </c>
      <c r="C2739" s="919" t="s">
        <v>1298</v>
      </c>
      <c r="D2739" s="920" t="n">
        <f aca="false">F2739</f>
        <v>21.93</v>
      </c>
      <c r="F2739" s="922" t="n">
        <v>21.93</v>
      </c>
      <c r="G2739" s="922" t="n">
        <v>21.93</v>
      </c>
    </row>
    <row r="2740" customFormat="false" ht="15" hidden="false" customHeight="false" outlineLevel="0" collapsed="false">
      <c r="A2740" s="398" t="n">
        <v>38918</v>
      </c>
      <c r="B2740" s="399" t="s">
        <v>4044</v>
      </c>
      <c r="C2740" s="919" t="s">
        <v>1298</v>
      </c>
      <c r="D2740" s="920" t="n">
        <f aca="false">F2740</f>
        <v>20.84</v>
      </c>
      <c r="F2740" s="922" t="n">
        <v>20.84</v>
      </c>
      <c r="G2740" s="922" t="n">
        <v>20.84</v>
      </c>
    </row>
    <row r="2741" customFormat="false" ht="15" hidden="false" customHeight="false" outlineLevel="0" collapsed="false">
      <c r="A2741" s="398" t="n">
        <v>38920</v>
      </c>
      <c r="B2741" s="399" t="s">
        <v>4045</v>
      </c>
      <c r="C2741" s="919" t="s">
        <v>1298</v>
      </c>
      <c r="D2741" s="920" t="n">
        <f aca="false">F2741</f>
        <v>26.06</v>
      </c>
      <c r="F2741" s="922" t="n">
        <v>26.06</v>
      </c>
      <c r="G2741" s="922" t="n">
        <v>26.06</v>
      </c>
    </row>
    <row r="2742" customFormat="false" ht="30" hidden="false" customHeight="false" outlineLevel="0" collapsed="false">
      <c r="A2742" s="398" t="n">
        <v>3104</v>
      </c>
      <c r="B2742" s="399" t="s">
        <v>4046</v>
      </c>
      <c r="C2742" s="919" t="s">
        <v>2809</v>
      </c>
      <c r="D2742" s="920" t="n">
        <f aca="false">F2742</f>
        <v>397.44</v>
      </c>
      <c r="F2742" s="922" t="n">
        <v>397.44</v>
      </c>
      <c r="G2742" s="922" t="n">
        <v>397.44</v>
      </c>
    </row>
    <row r="2743" customFormat="false" ht="30" hidden="false" customHeight="false" outlineLevel="0" collapsed="false">
      <c r="A2743" s="398" t="n">
        <v>12032</v>
      </c>
      <c r="B2743" s="399" t="s">
        <v>4047</v>
      </c>
      <c r="C2743" s="919" t="s">
        <v>1805</v>
      </c>
      <c r="D2743" s="920" t="n">
        <f aca="false">F2743</f>
        <v>44.37</v>
      </c>
      <c r="F2743" s="922" t="n">
        <v>44.37</v>
      </c>
      <c r="G2743" s="922" t="n">
        <v>44.37</v>
      </c>
    </row>
    <row r="2744" customFormat="false" ht="30" hidden="false" customHeight="false" outlineLevel="0" collapsed="false">
      <c r="A2744" s="398" t="n">
        <v>12030</v>
      </c>
      <c r="B2744" s="399" t="s">
        <v>4048</v>
      </c>
      <c r="C2744" s="919" t="s">
        <v>1805</v>
      </c>
      <c r="D2744" s="920" t="n">
        <f aca="false">F2744</f>
        <v>41.69</v>
      </c>
      <c r="F2744" s="922" t="n">
        <v>41.69</v>
      </c>
      <c r="G2744" s="922" t="n">
        <v>41.69</v>
      </c>
    </row>
    <row r="2745" customFormat="false" ht="15" hidden="false" customHeight="false" outlineLevel="0" collapsed="false">
      <c r="A2745" s="398" t="n">
        <v>10908</v>
      </c>
      <c r="B2745" s="399" t="s">
        <v>4049</v>
      </c>
      <c r="C2745" s="919" t="s">
        <v>1298</v>
      </c>
      <c r="D2745" s="920" t="n">
        <f aca="false">F2745</f>
        <v>10.51</v>
      </c>
      <c r="F2745" s="922" t="n">
        <v>10.51</v>
      </c>
      <c r="G2745" s="922" t="n">
        <v>10.51</v>
      </c>
    </row>
    <row r="2746" customFormat="false" ht="15" hidden="false" customHeight="false" outlineLevel="0" collapsed="false">
      <c r="A2746" s="398" t="n">
        <v>10909</v>
      </c>
      <c r="B2746" s="399" t="s">
        <v>4050</v>
      </c>
      <c r="C2746" s="919" t="s">
        <v>1298</v>
      </c>
      <c r="D2746" s="920" t="n">
        <f aca="false">F2746</f>
        <v>16.76</v>
      </c>
      <c r="F2746" s="922" t="n">
        <v>16.76</v>
      </c>
      <c r="G2746" s="922" t="n">
        <v>16.76</v>
      </c>
    </row>
    <row r="2747" customFormat="false" ht="15" hidden="false" customHeight="false" outlineLevel="0" collapsed="false">
      <c r="A2747" s="398" t="n">
        <v>3669</v>
      </c>
      <c r="B2747" s="399" t="s">
        <v>1049</v>
      </c>
      <c r="C2747" s="919" t="s">
        <v>1298</v>
      </c>
      <c r="D2747" s="920" t="n">
        <f aca="false">F2747</f>
        <v>7.18</v>
      </c>
      <c r="F2747" s="922" t="n">
        <v>7.18</v>
      </c>
      <c r="G2747" s="922" t="n">
        <v>7.18</v>
      </c>
    </row>
    <row r="2748" customFormat="false" ht="15" hidden="false" customHeight="false" outlineLevel="0" collapsed="false">
      <c r="A2748" s="398" t="n">
        <v>20138</v>
      </c>
      <c r="B2748" s="399" t="s">
        <v>4051</v>
      </c>
      <c r="C2748" s="919" t="s">
        <v>1298</v>
      </c>
      <c r="D2748" s="920" t="n">
        <f aca="false">F2748</f>
        <v>35.68</v>
      </c>
      <c r="F2748" s="922" t="n">
        <v>35.68</v>
      </c>
      <c r="G2748" s="922" t="n">
        <v>35.68</v>
      </c>
    </row>
    <row r="2749" customFormat="false" ht="15" hidden="false" customHeight="false" outlineLevel="0" collapsed="false">
      <c r="A2749" s="398" t="n">
        <v>20139</v>
      </c>
      <c r="B2749" s="399" t="s">
        <v>4052</v>
      </c>
      <c r="C2749" s="919" t="s">
        <v>1298</v>
      </c>
      <c r="D2749" s="920" t="n">
        <f aca="false">F2749</f>
        <v>59.94</v>
      </c>
      <c r="F2749" s="922" t="n">
        <v>59.94</v>
      </c>
      <c r="G2749" s="922" t="n">
        <v>59.94</v>
      </c>
    </row>
    <row r="2750" customFormat="false" ht="15" hidden="false" customHeight="false" outlineLevel="0" collapsed="false">
      <c r="A2750" s="398" t="n">
        <v>3668</v>
      </c>
      <c r="B2750" s="399" t="s">
        <v>4053</v>
      </c>
      <c r="C2750" s="919" t="s">
        <v>1298</v>
      </c>
      <c r="D2750" s="920" t="n">
        <f aca="false">F2750</f>
        <v>23.77</v>
      </c>
      <c r="F2750" s="922" t="n">
        <v>23.77</v>
      </c>
      <c r="G2750" s="922" t="n">
        <v>23.77</v>
      </c>
    </row>
    <row r="2751" customFormat="false" ht="15" hidden="false" customHeight="false" outlineLevel="0" collapsed="false">
      <c r="A2751" s="398" t="n">
        <v>3656</v>
      </c>
      <c r="B2751" s="399" t="s">
        <v>4054</v>
      </c>
      <c r="C2751" s="919" t="s">
        <v>1298</v>
      </c>
      <c r="D2751" s="920" t="n">
        <f aca="false">F2751</f>
        <v>11.78</v>
      </c>
      <c r="F2751" s="922" t="n">
        <v>11.78</v>
      </c>
      <c r="G2751" s="922" t="n">
        <v>11.78</v>
      </c>
    </row>
    <row r="2752" customFormat="false" ht="15" hidden="false" customHeight="false" outlineLevel="0" collapsed="false">
      <c r="A2752" s="398" t="n">
        <v>10911</v>
      </c>
      <c r="B2752" s="399" t="s">
        <v>4055</v>
      </c>
      <c r="C2752" s="919" t="s">
        <v>1298</v>
      </c>
      <c r="D2752" s="920" t="n">
        <f aca="false">F2752</f>
        <v>13.07</v>
      </c>
      <c r="F2752" s="922" t="n">
        <v>13.07</v>
      </c>
      <c r="G2752" s="922" t="n">
        <v>13.07</v>
      </c>
    </row>
    <row r="2753" customFormat="false" ht="15" hidden="false" customHeight="false" outlineLevel="0" collapsed="false">
      <c r="A2753" s="398" t="n">
        <v>3654</v>
      </c>
      <c r="B2753" s="399" t="s">
        <v>4056</v>
      </c>
      <c r="C2753" s="919" t="s">
        <v>1298</v>
      </c>
      <c r="D2753" s="920" t="n">
        <f aca="false">F2753</f>
        <v>3.13</v>
      </c>
      <c r="F2753" s="922" t="n">
        <v>3.13</v>
      </c>
      <c r="G2753" s="922" t="n">
        <v>3.13</v>
      </c>
    </row>
    <row r="2754" customFormat="false" ht="15" hidden="false" customHeight="false" outlineLevel="0" collapsed="false">
      <c r="A2754" s="398" t="n">
        <v>3664</v>
      </c>
      <c r="B2754" s="399" t="s">
        <v>4057</v>
      </c>
      <c r="C2754" s="919" t="s">
        <v>1298</v>
      </c>
      <c r="D2754" s="920" t="n">
        <f aca="false">F2754</f>
        <v>3.89</v>
      </c>
      <c r="F2754" s="922" t="n">
        <v>3.89</v>
      </c>
      <c r="G2754" s="922" t="n">
        <v>3.89</v>
      </c>
    </row>
    <row r="2755" customFormat="false" ht="15" hidden="false" customHeight="false" outlineLevel="0" collapsed="false">
      <c r="A2755" s="398" t="n">
        <v>3657</v>
      </c>
      <c r="B2755" s="399" t="s">
        <v>4058</v>
      </c>
      <c r="C2755" s="919" t="s">
        <v>1298</v>
      </c>
      <c r="D2755" s="920" t="n">
        <f aca="false">F2755</f>
        <v>4.19</v>
      </c>
      <c r="F2755" s="922" t="n">
        <v>4.19</v>
      </c>
      <c r="G2755" s="922" t="n">
        <v>4.19</v>
      </c>
    </row>
    <row r="2756" customFormat="false" ht="15" hidden="false" customHeight="false" outlineLevel="0" collapsed="false">
      <c r="A2756" s="398" t="n">
        <v>12625</v>
      </c>
      <c r="B2756" s="399" t="s">
        <v>4059</v>
      </c>
      <c r="C2756" s="919" t="s">
        <v>1298</v>
      </c>
      <c r="D2756" s="920" t="n">
        <f aca="false">F2756</f>
        <v>8.57</v>
      </c>
      <c r="F2756" s="922" t="n">
        <v>8.57</v>
      </c>
      <c r="G2756" s="922" t="n">
        <v>8.57</v>
      </c>
    </row>
    <row r="2757" customFormat="false" ht="15" hidden="false" customHeight="false" outlineLevel="0" collapsed="false">
      <c r="A2757" s="398" t="n">
        <v>20136</v>
      </c>
      <c r="B2757" s="399" t="s">
        <v>4060</v>
      </c>
      <c r="C2757" s="919" t="s">
        <v>1298</v>
      </c>
      <c r="D2757" s="920" t="n">
        <f aca="false">F2757</f>
        <v>80.52</v>
      </c>
      <c r="F2757" s="922" t="n">
        <v>80.52</v>
      </c>
      <c r="G2757" s="922" t="n">
        <v>80.52</v>
      </c>
    </row>
    <row r="2758" customFormat="false" ht="15" hidden="false" customHeight="false" outlineLevel="0" collapsed="false">
      <c r="A2758" s="398" t="n">
        <v>20144</v>
      </c>
      <c r="B2758" s="399" t="s">
        <v>4061</v>
      </c>
      <c r="C2758" s="919" t="s">
        <v>1298</v>
      </c>
      <c r="D2758" s="920" t="n">
        <f aca="false">F2758</f>
        <v>35.37</v>
      </c>
      <c r="F2758" s="922" t="n">
        <v>35.37</v>
      </c>
      <c r="G2758" s="922" t="n">
        <v>35.37</v>
      </c>
    </row>
    <row r="2759" customFormat="false" ht="15" hidden="false" customHeight="false" outlineLevel="0" collapsed="false">
      <c r="A2759" s="398" t="n">
        <v>20143</v>
      </c>
      <c r="B2759" s="399" t="s">
        <v>4062</v>
      </c>
      <c r="C2759" s="919" t="s">
        <v>1298</v>
      </c>
      <c r="D2759" s="920" t="n">
        <f aca="false">F2759</f>
        <v>33.03</v>
      </c>
      <c r="F2759" s="922" t="n">
        <v>33.03</v>
      </c>
      <c r="G2759" s="922" t="n">
        <v>33.03</v>
      </c>
    </row>
    <row r="2760" customFormat="false" ht="15" hidden="false" customHeight="false" outlineLevel="0" collapsed="false">
      <c r="A2760" s="398" t="n">
        <v>20145</v>
      </c>
      <c r="B2760" s="399" t="s">
        <v>4063</v>
      </c>
      <c r="C2760" s="919" t="s">
        <v>1298</v>
      </c>
      <c r="D2760" s="920" t="n">
        <f aca="false">F2760</f>
        <v>93.74</v>
      </c>
      <c r="F2760" s="922" t="n">
        <v>93.74</v>
      </c>
      <c r="G2760" s="922" t="n">
        <v>93.74</v>
      </c>
    </row>
    <row r="2761" customFormat="false" ht="15" hidden="false" customHeight="false" outlineLevel="0" collapsed="false">
      <c r="A2761" s="398" t="n">
        <v>20146</v>
      </c>
      <c r="B2761" s="399" t="s">
        <v>4064</v>
      </c>
      <c r="C2761" s="919" t="s">
        <v>1298</v>
      </c>
      <c r="D2761" s="920" t="n">
        <f aca="false">F2761</f>
        <v>105.7</v>
      </c>
      <c r="F2761" s="922" t="n">
        <v>105.7</v>
      </c>
      <c r="G2761" s="922" t="n">
        <v>105.7</v>
      </c>
    </row>
    <row r="2762" customFormat="false" ht="15" hidden="false" customHeight="false" outlineLevel="0" collapsed="false">
      <c r="A2762" s="398" t="n">
        <v>20140</v>
      </c>
      <c r="B2762" s="399" t="s">
        <v>4065</v>
      </c>
      <c r="C2762" s="919" t="s">
        <v>1298</v>
      </c>
      <c r="D2762" s="920" t="n">
        <f aca="false">F2762</f>
        <v>4.21</v>
      </c>
      <c r="F2762" s="922" t="n">
        <v>4.21</v>
      </c>
      <c r="G2762" s="922" t="n">
        <v>4.21</v>
      </c>
    </row>
    <row r="2763" customFormat="false" ht="15" hidden="false" customHeight="false" outlineLevel="0" collapsed="false">
      <c r="A2763" s="398" t="n">
        <v>20141</v>
      </c>
      <c r="B2763" s="399" t="s">
        <v>4066</v>
      </c>
      <c r="C2763" s="919" t="s">
        <v>1298</v>
      </c>
      <c r="D2763" s="920" t="n">
        <f aca="false">F2763</f>
        <v>7.38</v>
      </c>
      <c r="F2763" s="922" t="n">
        <v>7.38</v>
      </c>
      <c r="G2763" s="922" t="n">
        <v>7.38</v>
      </c>
    </row>
    <row r="2764" customFormat="false" ht="15" hidden="false" customHeight="false" outlineLevel="0" collapsed="false">
      <c r="A2764" s="398" t="n">
        <v>20142</v>
      </c>
      <c r="B2764" s="399" t="s">
        <v>4067</v>
      </c>
      <c r="C2764" s="919" t="s">
        <v>1298</v>
      </c>
      <c r="D2764" s="920" t="n">
        <f aca="false">F2764</f>
        <v>22.6</v>
      </c>
      <c r="F2764" s="922" t="n">
        <v>22.6</v>
      </c>
      <c r="G2764" s="922" t="n">
        <v>22.6</v>
      </c>
    </row>
    <row r="2765" customFormat="false" ht="15" hidden="false" customHeight="false" outlineLevel="0" collapsed="false">
      <c r="A2765" s="398" t="n">
        <v>3659</v>
      </c>
      <c r="B2765" s="399" t="s">
        <v>4068</v>
      </c>
      <c r="C2765" s="919" t="s">
        <v>1298</v>
      </c>
      <c r="D2765" s="920" t="n">
        <f aca="false">F2765</f>
        <v>9.8</v>
      </c>
      <c r="F2765" s="922" t="n">
        <v>9.8</v>
      </c>
      <c r="G2765" s="922" t="n">
        <v>9.8</v>
      </c>
    </row>
    <row r="2766" customFormat="false" ht="15" hidden="false" customHeight="false" outlineLevel="0" collapsed="false">
      <c r="A2766" s="398" t="n">
        <v>3660</v>
      </c>
      <c r="B2766" s="399" t="s">
        <v>4069</v>
      </c>
      <c r="C2766" s="919" t="s">
        <v>1298</v>
      </c>
      <c r="D2766" s="920" t="n">
        <f aca="false">F2766</f>
        <v>14.13</v>
      </c>
      <c r="F2766" s="922" t="n">
        <v>14.13</v>
      </c>
      <c r="G2766" s="922" t="n">
        <v>14.13</v>
      </c>
    </row>
    <row r="2767" customFormat="false" ht="15" hidden="false" customHeight="false" outlineLevel="0" collapsed="false">
      <c r="A2767" s="398" t="n">
        <v>3662</v>
      </c>
      <c r="B2767" s="399" t="s">
        <v>4070</v>
      </c>
      <c r="C2767" s="919" t="s">
        <v>1298</v>
      </c>
      <c r="D2767" s="920" t="n">
        <f aca="false">F2767</f>
        <v>5.34</v>
      </c>
      <c r="F2767" s="922" t="n">
        <v>5.34</v>
      </c>
      <c r="G2767" s="922" t="n">
        <v>5.34</v>
      </c>
    </row>
    <row r="2768" customFormat="false" ht="15" hidden="false" customHeight="false" outlineLevel="0" collapsed="false">
      <c r="A2768" s="398" t="n">
        <v>3661</v>
      </c>
      <c r="B2768" s="399" t="s">
        <v>4071</v>
      </c>
      <c r="C2768" s="919" t="s">
        <v>1298</v>
      </c>
      <c r="D2768" s="920" t="n">
        <f aca="false">F2768</f>
        <v>7.85</v>
      </c>
      <c r="F2768" s="922" t="n">
        <v>7.85</v>
      </c>
      <c r="G2768" s="922" t="n">
        <v>7.85</v>
      </c>
    </row>
    <row r="2769" customFormat="false" ht="15" hidden="false" customHeight="false" outlineLevel="0" collapsed="false">
      <c r="A2769" s="398" t="n">
        <v>3658</v>
      </c>
      <c r="B2769" s="399" t="s">
        <v>4072</v>
      </c>
      <c r="C2769" s="919" t="s">
        <v>1298</v>
      </c>
      <c r="D2769" s="920" t="n">
        <f aca="false">F2769</f>
        <v>10</v>
      </c>
      <c r="F2769" s="922" t="n">
        <v>10</v>
      </c>
      <c r="G2769" s="922" t="n">
        <v>10</v>
      </c>
    </row>
    <row r="2770" customFormat="false" ht="15" hidden="false" customHeight="false" outlineLevel="0" collapsed="false">
      <c r="A2770" s="398" t="n">
        <v>3670</v>
      </c>
      <c r="B2770" s="399" t="s">
        <v>4073</v>
      </c>
      <c r="C2770" s="919" t="s">
        <v>1298</v>
      </c>
      <c r="D2770" s="920" t="n">
        <f aca="false">F2770</f>
        <v>13.04</v>
      </c>
      <c r="F2770" s="922" t="n">
        <v>13.04</v>
      </c>
      <c r="G2770" s="922" t="n">
        <v>13.04</v>
      </c>
    </row>
    <row r="2771" customFormat="false" ht="15" hidden="false" customHeight="false" outlineLevel="0" collapsed="false">
      <c r="A2771" s="398" t="n">
        <v>3666</v>
      </c>
      <c r="B2771" s="399" t="s">
        <v>4074</v>
      </c>
      <c r="C2771" s="919" t="s">
        <v>1298</v>
      </c>
      <c r="D2771" s="920" t="n">
        <f aca="false">F2771</f>
        <v>2.21</v>
      </c>
      <c r="F2771" s="922" t="n">
        <v>2.21</v>
      </c>
      <c r="G2771" s="922" t="n">
        <v>2.21</v>
      </c>
    </row>
    <row r="2772" customFormat="false" ht="15" hidden="false" customHeight="false" outlineLevel="0" collapsed="false">
      <c r="A2772" s="398" t="n">
        <v>14157</v>
      </c>
      <c r="B2772" s="399" t="s">
        <v>4075</v>
      </c>
      <c r="C2772" s="919" t="s">
        <v>1298</v>
      </c>
      <c r="D2772" s="920" t="n">
        <f aca="false">F2772</f>
        <v>0.85</v>
      </c>
      <c r="F2772" s="922" t="n">
        <v>0.85</v>
      </c>
      <c r="G2772" s="922" t="n">
        <v>0.85</v>
      </c>
    </row>
    <row r="2773" customFormat="false" ht="15" hidden="false" customHeight="false" outlineLevel="0" collapsed="false">
      <c r="A2773" s="398" t="n">
        <v>3653</v>
      </c>
      <c r="B2773" s="399" t="s">
        <v>4076</v>
      </c>
      <c r="C2773" s="919" t="s">
        <v>1298</v>
      </c>
      <c r="D2773" s="920" t="n">
        <f aca="false">F2773</f>
        <v>65.09</v>
      </c>
      <c r="F2773" s="922" t="n">
        <v>65.09</v>
      </c>
      <c r="G2773" s="922" t="n">
        <v>65.09</v>
      </c>
    </row>
    <row r="2774" customFormat="false" ht="15" hidden="false" customHeight="false" outlineLevel="0" collapsed="false">
      <c r="A2774" s="398" t="n">
        <v>3649</v>
      </c>
      <c r="B2774" s="399" t="s">
        <v>4077</v>
      </c>
      <c r="C2774" s="919" t="s">
        <v>1298</v>
      </c>
      <c r="D2774" s="920" t="n">
        <f aca="false">F2774</f>
        <v>134.81</v>
      </c>
      <c r="F2774" s="922" t="n">
        <v>134.81</v>
      </c>
      <c r="G2774" s="922" t="n">
        <v>134.81</v>
      </c>
    </row>
    <row r="2775" customFormat="false" ht="15" hidden="false" customHeight="false" outlineLevel="0" collapsed="false">
      <c r="A2775" s="398" t="n">
        <v>42696</v>
      </c>
      <c r="B2775" s="399" t="s">
        <v>4078</v>
      </c>
      <c r="C2775" s="919" t="s">
        <v>1298</v>
      </c>
      <c r="D2775" s="920" t="n">
        <f aca="false">F2775</f>
        <v>377.19</v>
      </c>
      <c r="F2775" s="922" t="n">
        <v>377.19</v>
      </c>
      <c r="G2775" s="922" t="n">
        <v>377.19</v>
      </c>
    </row>
    <row r="2776" customFormat="false" ht="15" hidden="false" customHeight="false" outlineLevel="0" collapsed="false">
      <c r="A2776" s="398" t="n">
        <v>42697</v>
      </c>
      <c r="B2776" s="399" t="s">
        <v>4079</v>
      </c>
      <c r="C2776" s="919" t="s">
        <v>1298</v>
      </c>
      <c r="D2776" s="920" t="n">
        <f aca="false">F2776</f>
        <v>568.06</v>
      </c>
      <c r="F2776" s="922" t="n">
        <v>568.06</v>
      </c>
      <c r="G2776" s="922" t="n">
        <v>568.06</v>
      </c>
    </row>
    <row r="2777" customFormat="false" ht="15" hidden="false" customHeight="false" outlineLevel="0" collapsed="false">
      <c r="A2777" s="398" t="n">
        <v>42698</v>
      </c>
      <c r="B2777" s="399" t="s">
        <v>4080</v>
      </c>
      <c r="C2777" s="919" t="s">
        <v>1298</v>
      </c>
      <c r="D2777" s="920" t="n">
        <f aca="false">F2777</f>
        <v>791.29</v>
      </c>
      <c r="F2777" s="922" t="n">
        <v>791.29</v>
      </c>
      <c r="G2777" s="922" t="n">
        <v>791.29</v>
      </c>
    </row>
    <row r="2778" customFormat="false" ht="15" hidden="false" customHeight="false" outlineLevel="0" collapsed="false">
      <c r="A2778" s="398" t="n">
        <v>39875</v>
      </c>
      <c r="B2778" s="399" t="s">
        <v>4081</v>
      </c>
      <c r="C2778" s="919" t="s">
        <v>1298</v>
      </c>
      <c r="D2778" s="920" t="n">
        <f aca="false">F2778</f>
        <v>369.58</v>
      </c>
      <c r="F2778" s="922" t="n">
        <v>369.58</v>
      </c>
      <c r="G2778" s="922" t="n">
        <v>369.58</v>
      </c>
    </row>
    <row r="2779" customFormat="false" ht="15" hidden="false" customHeight="false" outlineLevel="0" collapsed="false">
      <c r="A2779" s="398" t="n">
        <v>39876</v>
      </c>
      <c r="B2779" s="399" t="s">
        <v>4082</v>
      </c>
      <c r="C2779" s="919" t="s">
        <v>1298</v>
      </c>
      <c r="D2779" s="920" t="n">
        <f aca="false">F2779</f>
        <v>462.72</v>
      </c>
      <c r="F2779" s="922" t="n">
        <v>462.72</v>
      </c>
      <c r="G2779" s="922" t="n">
        <v>462.72</v>
      </c>
    </row>
    <row r="2780" customFormat="false" ht="15" hidden="false" customHeight="false" outlineLevel="0" collapsed="false">
      <c r="A2780" s="398" t="n">
        <v>39877</v>
      </c>
      <c r="B2780" s="399" t="s">
        <v>4083</v>
      </c>
      <c r="C2780" s="919" t="s">
        <v>1298</v>
      </c>
      <c r="D2780" s="920" t="n">
        <f aca="false">F2780</f>
        <v>641.77</v>
      </c>
      <c r="F2780" s="922" t="n">
        <v>641.77</v>
      </c>
      <c r="G2780" s="922" t="n">
        <v>641.77</v>
      </c>
    </row>
    <row r="2781" customFormat="false" ht="15" hidden="false" customHeight="false" outlineLevel="0" collapsed="false">
      <c r="A2781" s="398" t="n">
        <v>39878</v>
      </c>
      <c r="B2781" s="399" t="s">
        <v>4084</v>
      </c>
      <c r="C2781" s="919" t="s">
        <v>1298</v>
      </c>
      <c r="D2781" s="920" t="n">
        <f aca="false">F2781</f>
        <v>847.68</v>
      </c>
      <c r="F2781" s="922" t="n">
        <v>847.68</v>
      </c>
      <c r="G2781" s="922" t="n">
        <v>847.68</v>
      </c>
    </row>
    <row r="2782" customFormat="false" ht="15" hidden="false" customHeight="false" outlineLevel="0" collapsed="false">
      <c r="A2782" s="398" t="n">
        <v>39872</v>
      </c>
      <c r="B2782" s="399" t="s">
        <v>4085</v>
      </c>
      <c r="C2782" s="919" t="s">
        <v>1298</v>
      </c>
      <c r="D2782" s="920" t="n">
        <f aca="false">F2782</f>
        <v>253.45</v>
      </c>
      <c r="F2782" s="922" t="n">
        <v>253.45</v>
      </c>
      <c r="G2782" s="922" t="n">
        <v>253.45</v>
      </c>
    </row>
    <row r="2783" customFormat="false" ht="15" hidden="false" customHeight="false" outlineLevel="0" collapsed="false">
      <c r="A2783" s="398" t="n">
        <v>39873</v>
      </c>
      <c r="B2783" s="399" t="s">
        <v>4086</v>
      </c>
      <c r="C2783" s="919" t="s">
        <v>1298</v>
      </c>
      <c r="D2783" s="920" t="n">
        <f aca="false">F2783</f>
        <v>293.99</v>
      </c>
      <c r="F2783" s="922" t="n">
        <v>293.99</v>
      </c>
      <c r="G2783" s="922" t="n">
        <v>293.99</v>
      </c>
    </row>
    <row r="2784" customFormat="false" ht="15" hidden="false" customHeight="false" outlineLevel="0" collapsed="false">
      <c r="A2784" s="398" t="n">
        <v>39874</v>
      </c>
      <c r="B2784" s="399" t="s">
        <v>4087</v>
      </c>
      <c r="C2784" s="919" t="s">
        <v>1298</v>
      </c>
      <c r="D2784" s="920" t="n">
        <f aca="false">F2784</f>
        <v>322.91</v>
      </c>
      <c r="F2784" s="922" t="n">
        <v>322.91</v>
      </c>
      <c r="G2784" s="922" t="n">
        <v>322.91</v>
      </c>
    </row>
    <row r="2785" customFormat="false" ht="15" hidden="false" customHeight="false" outlineLevel="0" collapsed="false">
      <c r="A2785" s="398" t="n">
        <v>3674</v>
      </c>
      <c r="B2785" s="399" t="s">
        <v>4088</v>
      </c>
      <c r="C2785" s="919" t="s">
        <v>1324</v>
      </c>
      <c r="D2785" s="920" t="n">
        <f aca="false">F2785</f>
        <v>59.04</v>
      </c>
      <c r="F2785" s="922" t="n">
        <v>59.04</v>
      </c>
      <c r="G2785" s="922" t="n">
        <v>59.04</v>
      </c>
    </row>
    <row r="2786" customFormat="false" ht="15" hidden="false" customHeight="false" outlineLevel="0" collapsed="false">
      <c r="A2786" s="398" t="n">
        <v>3681</v>
      </c>
      <c r="B2786" s="399" t="s">
        <v>4089</v>
      </c>
      <c r="C2786" s="919" t="s">
        <v>1324</v>
      </c>
      <c r="D2786" s="920" t="n">
        <f aca="false">F2786</f>
        <v>87.85</v>
      </c>
      <c r="F2786" s="922" t="n">
        <v>87.85</v>
      </c>
      <c r="G2786" s="922" t="n">
        <v>87.85</v>
      </c>
    </row>
    <row r="2787" customFormat="false" ht="15" hidden="false" customHeight="false" outlineLevel="0" collapsed="false">
      <c r="A2787" s="398" t="n">
        <v>3676</v>
      </c>
      <c r="B2787" s="399" t="s">
        <v>4090</v>
      </c>
      <c r="C2787" s="919" t="s">
        <v>1324</v>
      </c>
      <c r="D2787" s="920" t="n">
        <f aca="false">F2787</f>
        <v>330.62</v>
      </c>
      <c r="F2787" s="922" t="n">
        <v>330.62</v>
      </c>
      <c r="G2787" s="922" t="n">
        <v>330.62</v>
      </c>
    </row>
    <row r="2788" customFormat="false" ht="15" hidden="false" customHeight="false" outlineLevel="0" collapsed="false">
      <c r="A2788" s="398" t="n">
        <v>3679</v>
      </c>
      <c r="B2788" s="399" t="s">
        <v>4091</v>
      </c>
      <c r="C2788" s="919" t="s">
        <v>1324</v>
      </c>
      <c r="D2788" s="920" t="n">
        <f aca="false">F2788</f>
        <v>273.53</v>
      </c>
      <c r="F2788" s="922" t="n">
        <v>273.53</v>
      </c>
      <c r="G2788" s="922" t="n">
        <v>273.53</v>
      </c>
    </row>
    <row r="2789" customFormat="false" ht="15" hidden="false" customHeight="false" outlineLevel="0" collapsed="false">
      <c r="A2789" s="398" t="n">
        <v>3672</v>
      </c>
      <c r="B2789" s="399" t="s">
        <v>4092</v>
      </c>
      <c r="C2789" s="919" t="s">
        <v>1324</v>
      </c>
      <c r="D2789" s="920" t="n">
        <f aca="false">F2789</f>
        <v>0.93</v>
      </c>
      <c r="F2789" s="922" t="n">
        <v>0.93</v>
      </c>
      <c r="G2789" s="922" t="n">
        <v>0.93</v>
      </c>
    </row>
    <row r="2790" customFormat="false" ht="15" hidden="false" customHeight="false" outlineLevel="0" collapsed="false">
      <c r="A2790" s="398" t="n">
        <v>3671</v>
      </c>
      <c r="B2790" s="399" t="s">
        <v>4093</v>
      </c>
      <c r="C2790" s="919" t="s">
        <v>1324</v>
      </c>
      <c r="D2790" s="920" t="n">
        <f aca="false">F2790</f>
        <v>0.88</v>
      </c>
      <c r="F2790" s="922" t="n">
        <v>0.88</v>
      </c>
      <c r="G2790" s="922" t="n">
        <v>0.88</v>
      </c>
    </row>
    <row r="2791" customFormat="false" ht="15" hidden="false" customHeight="false" outlineLevel="0" collapsed="false">
      <c r="A2791" s="398" t="n">
        <v>3673</v>
      </c>
      <c r="B2791" s="399" t="s">
        <v>4094</v>
      </c>
      <c r="C2791" s="919" t="s">
        <v>1324</v>
      </c>
      <c r="D2791" s="920" t="n">
        <f aca="false">F2791</f>
        <v>1.38</v>
      </c>
      <c r="F2791" s="922" t="n">
        <v>1.38</v>
      </c>
      <c r="G2791" s="922" t="n">
        <v>1.38</v>
      </c>
    </row>
    <row r="2792" customFormat="false" ht="15" hidden="false" customHeight="false" outlineLevel="0" collapsed="false">
      <c r="A2792" s="398" t="n">
        <v>38394</v>
      </c>
      <c r="B2792" s="399" t="s">
        <v>4095</v>
      </c>
      <c r="C2792" s="919" t="s">
        <v>1298</v>
      </c>
      <c r="D2792" s="920" t="n">
        <f aca="false">F2792</f>
        <v>256.65</v>
      </c>
      <c r="F2792" s="922" t="n">
        <v>256.65</v>
      </c>
      <c r="G2792" s="922" t="n">
        <v>256.65</v>
      </c>
    </row>
    <row r="2793" customFormat="false" ht="15" hidden="false" customHeight="false" outlineLevel="0" collapsed="false">
      <c r="A2793" s="398" t="n">
        <v>3729</v>
      </c>
      <c r="B2793" s="399" t="s">
        <v>4096</v>
      </c>
      <c r="C2793" s="919" t="s">
        <v>1298</v>
      </c>
      <c r="D2793" s="920" t="n">
        <f aca="false">F2793</f>
        <v>52.4</v>
      </c>
      <c r="F2793" s="922" t="n">
        <v>52.4</v>
      </c>
      <c r="G2793" s="922" t="n">
        <v>52.4</v>
      </c>
    </row>
    <row r="2794" customFormat="false" ht="45" hidden="false" customHeight="false" outlineLevel="0" collapsed="false">
      <c r="A2794" s="398" t="n">
        <v>39357</v>
      </c>
      <c r="B2794" s="399" t="s">
        <v>4097</v>
      </c>
      <c r="C2794" s="919" t="s">
        <v>1298</v>
      </c>
      <c r="D2794" s="920" t="n">
        <f aca="false">F2794</f>
        <v>83.84</v>
      </c>
      <c r="F2794" s="922" t="n">
        <v>83.84</v>
      </c>
      <c r="G2794" s="922" t="n">
        <v>83.84</v>
      </c>
    </row>
    <row r="2795" customFormat="false" ht="45" hidden="false" customHeight="false" outlineLevel="0" collapsed="false">
      <c r="A2795" s="398" t="n">
        <v>39358</v>
      </c>
      <c r="B2795" s="399" t="s">
        <v>4098</v>
      </c>
      <c r="C2795" s="919" t="s">
        <v>1298</v>
      </c>
      <c r="D2795" s="920" t="n">
        <f aca="false">F2795</f>
        <v>91.94</v>
      </c>
      <c r="F2795" s="922" t="n">
        <v>91.94</v>
      </c>
      <c r="G2795" s="922" t="n">
        <v>91.94</v>
      </c>
    </row>
    <row r="2796" customFormat="false" ht="45" hidden="false" customHeight="false" outlineLevel="0" collapsed="false">
      <c r="A2796" s="398" t="n">
        <v>39356</v>
      </c>
      <c r="B2796" s="399" t="s">
        <v>4099</v>
      </c>
      <c r="C2796" s="919" t="s">
        <v>1298</v>
      </c>
      <c r="D2796" s="920" t="n">
        <f aca="false">F2796</f>
        <v>156.85</v>
      </c>
      <c r="F2796" s="922" t="n">
        <v>156.85</v>
      </c>
      <c r="G2796" s="922" t="n">
        <v>156.85</v>
      </c>
    </row>
    <row r="2797" customFormat="false" ht="45" hidden="false" customHeight="false" outlineLevel="0" collapsed="false">
      <c r="A2797" s="398" t="n">
        <v>39355</v>
      </c>
      <c r="B2797" s="399" t="s">
        <v>4100</v>
      </c>
      <c r="C2797" s="919" t="s">
        <v>1298</v>
      </c>
      <c r="D2797" s="920" t="n">
        <f aca="false">F2797</f>
        <v>134.97</v>
      </c>
      <c r="F2797" s="922" t="n">
        <v>134.97</v>
      </c>
      <c r="G2797" s="922" t="n">
        <v>134.97</v>
      </c>
    </row>
    <row r="2798" customFormat="false" ht="45" hidden="false" customHeight="false" outlineLevel="0" collapsed="false">
      <c r="A2798" s="398" t="n">
        <v>39353</v>
      </c>
      <c r="B2798" s="399" t="s">
        <v>4101</v>
      </c>
      <c r="C2798" s="919" t="s">
        <v>1298</v>
      </c>
      <c r="D2798" s="920" t="n">
        <f aca="false">F2798</f>
        <v>185.09</v>
      </c>
      <c r="F2798" s="922" t="n">
        <v>185.09</v>
      </c>
      <c r="G2798" s="922" t="n">
        <v>185.09</v>
      </c>
    </row>
    <row r="2799" customFormat="false" ht="45" hidden="false" customHeight="false" outlineLevel="0" collapsed="false">
      <c r="A2799" s="398" t="n">
        <v>39354</v>
      </c>
      <c r="B2799" s="399" t="s">
        <v>4102</v>
      </c>
      <c r="C2799" s="919" t="s">
        <v>1298</v>
      </c>
      <c r="D2799" s="920" t="n">
        <f aca="false">F2799</f>
        <v>184.47</v>
      </c>
      <c r="F2799" s="922" t="n">
        <v>184.47</v>
      </c>
      <c r="G2799" s="922" t="n">
        <v>184.47</v>
      </c>
    </row>
    <row r="2800" customFormat="false" ht="15" hidden="false" customHeight="false" outlineLevel="0" collapsed="false">
      <c r="A2800" s="398" t="n">
        <v>39398</v>
      </c>
      <c r="B2800" s="399" t="s">
        <v>4103</v>
      </c>
      <c r="C2800" s="919" t="s">
        <v>1298</v>
      </c>
      <c r="D2800" s="920" t="n">
        <f aca="false">F2800</f>
        <v>73.55</v>
      </c>
      <c r="F2800" s="922" t="n">
        <v>73.55</v>
      </c>
      <c r="G2800" s="922" t="n">
        <v>73.55</v>
      </c>
    </row>
    <row r="2801" customFormat="false" ht="30" hidden="false" customHeight="false" outlineLevel="0" collapsed="false">
      <c r="A2801" s="398" t="n">
        <v>13343</v>
      </c>
      <c r="B2801" s="399" t="s">
        <v>4104</v>
      </c>
      <c r="C2801" s="919" t="s">
        <v>1298</v>
      </c>
      <c r="D2801" s="920" t="n">
        <f aca="false">F2801</f>
        <v>30.7</v>
      </c>
      <c r="F2801" s="922" t="n">
        <v>30.7</v>
      </c>
      <c r="G2801" s="922" t="n">
        <v>30.7</v>
      </c>
    </row>
    <row r="2802" customFormat="false" ht="15" hidden="false" customHeight="false" outlineLevel="0" collapsed="false">
      <c r="A2802" s="398" t="n">
        <v>12118</v>
      </c>
      <c r="B2802" s="399" t="s">
        <v>4105</v>
      </c>
      <c r="C2802" s="919" t="s">
        <v>1298</v>
      </c>
      <c r="D2802" s="920" t="n">
        <f aca="false">F2802</f>
        <v>16.61</v>
      </c>
      <c r="F2802" s="922" t="n">
        <v>16.61</v>
      </c>
      <c r="G2802" s="922" t="n">
        <v>16.61</v>
      </c>
    </row>
    <row r="2803" customFormat="false" ht="30" hidden="false" customHeight="false" outlineLevel="0" collapsed="false">
      <c r="A2803" s="398" t="n">
        <v>39482</v>
      </c>
      <c r="B2803" s="399" t="s">
        <v>4106</v>
      </c>
      <c r="C2803" s="919" t="s">
        <v>1298</v>
      </c>
      <c r="D2803" s="920" t="n">
        <f aca="false">F2803</f>
        <v>442.66</v>
      </c>
      <c r="F2803" s="922" t="n">
        <v>442.66</v>
      </c>
      <c r="G2803" s="922" t="n">
        <v>442.66</v>
      </c>
    </row>
    <row r="2804" customFormat="false" ht="30" hidden="false" customHeight="false" outlineLevel="0" collapsed="false">
      <c r="A2804" s="398" t="n">
        <v>39486</v>
      </c>
      <c r="B2804" s="399" t="s">
        <v>4107</v>
      </c>
      <c r="C2804" s="919" t="s">
        <v>1298</v>
      </c>
      <c r="D2804" s="920" t="n">
        <f aca="false">F2804</f>
        <v>390</v>
      </c>
      <c r="F2804" s="922" t="n">
        <v>390</v>
      </c>
      <c r="G2804" s="922" t="n">
        <v>390</v>
      </c>
    </row>
    <row r="2805" customFormat="false" ht="30" hidden="false" customHeight="false" outlineLevel="0" collapsed="false">
      <c r="A2805" s="398" t="n">
        <v>39483</v>
      </c>
      <c r="B2805" s="399" t="s">
        <v>4108</v>
      </c>
      <c r="C2805" s="919" t="s">
        <v>1298</v>
      </c>
      <c r="D2805" s="920" t="n">
        <f aca="false">F2805</f>
        <v>422.19</v>
      </c>
      <c r="F2805" s="922" t="n">
        <v>422.19</v>
      </c>
      <c r="G2805" s="922" t="n">
        <v>422.19</v>
      </c>
    </row>
    <row r="2806" customFormat="false" ht="30" hidden="false" customHeight="false" outlineLevel="0" collapsed="false">
      <c r="A2806" s="398" t="n">
        <v>39487</v>
      </c>
      <c r="B2806" s="399" t="s">
        <v>4109</v>
      </c>
      <c r="C2806" s="919" t="s">
        <v>1298</v>
      </c>
      <c r="D2806" s="920" t="n">
        <f aca="false">F2806</f>
        <v>394.03</v>
      </c>
      <c r="F2806" s="922" t="n">
        <v>394.03</v>
      </c>
      <c r="G2806" s="922" t="n">
        <v>394.03</v>
      </c>
    </row>
    <row r="2807" customFormat="false" ht="30" hidden="false" customHeight="false" outlineLevel="0" collapsed="false">
      <c r="A2807" s="398" t="n">
        <v>39484</v>
      </c>
      <c r="B2807" s="399" t="s">
        <v>4110</v>
      </c>
      <c r="C2807" s="919" t="s">
        <v>1298</v>
      </c>
      <c r="D2807" s="920" t="n">
        <f aca="false">F2807</f>
        <v>426.22</v>
      </c>
      <c r="F2807" s="922" t="n">
        <v>426.22</v>
      </c>
      <c r="G2807" s="922" t="n">
        <v>426.22</v>
      </c>
    </row>
    <row r="2808" customFormat="false" ht="30" hidden="false" customHeight="false" outlineLevel="0" collapsed="false">
      <c r="A2808" s="398" t="n">
        <v>39488</v>
      </c>
      <c r="B2808" s="399" t="s">
        <v>4111</v>
      </c>
      <c r="C2808" s="919" t="s">
        <v>1298</v>
      </c>
      <c r="D2808" s="920" t="n">
        <f aca="false">F2808</f>
        <v>398.05</v>
      </c>
      <c r="F2808" s="922" t="n">
        <v>398.05</v>
      </c>
      <c r="G2808" s="922" t="n">
        <v>398.05</v>
      </c>
    </row>
    <row r="2809" customFormat="false" ht="30" hidden="false" customHeight="false" outlineLevel="0" collapsed="false">
      <c r="A2809" s="398" t="n">
        <v>39485</v>
      </c>
      <c r="B2809" s="399" t="s">
        <v>4112</v>
      </c>
      <c r="C2809" s="919" t="s">
        <v>1298</v>
      </c>
      <c r="D2809" s="920" t="n">
        <f aca="false">F2809</f>
        <v>446.36</v>
      </c>
      <c r="F2809" s="922" t="n">
        <v>446.36</v>
      </c>
      <c r="G2809" s="922" t="n">
        <v>446.36</v>
      </c>
    </row>
    <row r="2810" customFormat="false" ht="30" hidden="false" customHeight="false" outlineLevel="0" collapsed="false">
      <c r="A2810" s="398" t="n">
        <v>39489</v>
      </c>
      <c r="B2810" s="399" t="s">
        <v>4113</v>
      </c>
      <c r="C2810" s="919" t="s">
        <v>1298</v>
      </c>
      <c r="D2810" s="920" t="n">
        <f aca="false">F2810</f>
        <v>418.19</v>
      </c>
      <c r="F2810" s="922" t="n">
        <v>418.19</v>
      </c>
      <c r="G2810" s="922" t="n">
        <v>418.19</v>
      </c>
    </row>
    <row r="2811" customFormat="false" ht="30" hidden="false" customHeight="false" outlineLevel="0" collapsed="false">
      <c r="A2811" s="398" t="n">
        <v>39494</v>
      </c>
      <c r="B2811" s="399" t="s">
        <v>4114</v>
      </c>
      <c r="C2811" s="919" t="s">
        <v>1298</v>
      </c>
      <c r="D2811" s="920" t="n">
        <f aca="false">F2811</f>
        <v>426.57</v>
      </c>
      <c r="F2811" s="922" t="n">
        <v>426.57</v>
      </c>
      <c r="G2811" s="922" t="n">
        <v>426.57</v>
      </c>
    </row>
    <row r="2812" customFormat="false" ht="30" hidden="false" customHeight="false" outlineLevel="0" collapsed="false">
      <c r="A2812" s="398" t="n">
        <v>39490</v>
      </c>
      <c r="B2812" s="399" t="s">
        <v>4115</v>
      </c>
      <c r="C2812" s="919" t="s">
        <v>1298</v>
      </c>
      <c r="D2812" s="920" t="n">
        <f aca="false">F2812</f>
        <v>483.55</v>
      </c>
      <c r="F2812" s="922" t="n">
        <v>483.55</v>
      </c>
      <c r="G2812" s="922" t="n">
        <v>483.55</v>
      </c>
    </row>
    <row r="2813" customFormat="false" ht="30" hidden="false" customHeight="false" outlineLevel="0" collapsed="false">
      <c r="A2813" s="398" t="n">
        <v>39495</v>
      </c>
      <c r="B2813" s="399" t="s">
        <v>4116</v>
      </c>
      <c r="C2813" s="919" t="s">
        <v>1298</v>
      </c>
      <c r="D2813" s="920" t="n">
        <f aca="false">F2813</f>
        <v>442.66</v>
      </c>
      <c r="F2813" s="922" t="n">
        <v>442.66</v>
      </c>
      <c r="G2813" s="922" t="n">
        <v>442.66</v>
      </c>
    </row>
    <row r="2814" customFormat="false" ht="30" hidden="false" customHeight="false" outlineLevel="0" collapsed="false">
      <c r="A2814" s="398" t="n">
        <v>39491</v>
      </c>
      <c r="B2814" s="399" t="s">
        <v>4117</v>
      </c>
      <c r="C2814" s="919" t="s">
        <v>1298</v>
      </c>
      <c r="D2814" s="920" t="n">
        <f aca="false">F2814</f>
        <v>499</v>
      </c>
      <c r="F2814" s="922" t="n">
        <v>499</v>
      </c>
      <c r="G2814" s="922" t="n">
        <v>499</v>
      </c>
    </row>
    <row r="2815" customFormat="false" ht="30" hidden="false" customHeight="false" outlineLevel="0" collapsed="false">
      <c r="A2815" s="398" t="n">
        <v>39496</v>
      </c>
      <c r="B2815" s="399" t="s">
        <v>4118</v>
      </c>
      <c r="C2815" s="919" t="s">
        <v>1298</v>
      </c>
      <c r="D2815" s="920" t="n">
        <f aca="false">F2815</f>
        <v>458.6</v>
      </c>
      <c r="F2815" s="922" t="n">
        <v>458.6</v>
      </c>
      <c r="G2815" s="922" t="n">
        <v>458.6</v>
      </c>
    </row>
    <row r="2816" customFormat="false" ht="30" hidden="false" customHeight="false" outlineLevel="0" collapsed="false">
      <c r="A2816" s="398" t="n">
        <v>39492</v>
      </c>
      <c r="B2816" s="399" t="s">
        <v>4119</v>
      </c>
      <c r="C2816" s="919" t="s">
        <v>1298</v>
      </c>
      <c r="D2816" s="920" t="n">
        <f aca="false">F2816</f>
        <v>502.06</v>
      </c>
      <c r="F2816" s="922" t="n">
        <v>502.06</v>
      </c>
      <c r="G2816" s="922" t="n">
        <v>502.06</v>
      </c>
    </row>
    <row r="2817" customFormat="false" ht="30" hidden="false" customHeight="false" outlineLevel="0" collapsed="false">
      <c r="A2817" s="398" t="n">
        <v>39497</v>
      </c>
      <c r="B2817" s="399" t="s">
        <v>4120</v>
      </c>
      <c r="C2817" s="919" t="s">
        <v>1298</v>
      </c>
      <c r="D2817" s="920" t="n">
        <f aca="false">F2817</f>
        <v>474.69</v>
      </c>
      <c r="F2817" s="922" t="n">
        <v>474.69</v>
      </c>
      <c r="G2817" s="922" t="n">
        <v>474.69</v>
      </c>
    </row>
    <row r="2818" customFormat="false" ht="30" hidden="false" customHeight="false" outlineLevel="0" collapsed="false">
      <c r="A2818" s="398" t="n">
        <v>39493</v>
      </c>
      <c r="B2818" s="399" t="s">
        <v>4121</v>
      </c>
      <c r="C2818" s="919" t="s">
        <v>1298</v>
      </c>
      <c r="D2818" s="920" t="n">
        <f aca="false">F2818</f>
        <v>531.19</v>
      </c>
      <c r="F2818" s="922" t="n">
        <v>531.19</v>
      </c>
      <c r="G2818" s="922" t="n">
        <v>531.19</v>
      </c>
    </row>
    <row r="2819" customFormat="false" ht="30" hidden="false" customHeight="false" outlineLevel="0" collapsed="false">
      <c r="A2819" s="398" t="n">
        <v>39500</v>
      </c>
      <c r="B2819" s="399" t="s">
        <v>4122</v>
      </c>
      <c r="C2819" s="919" t="s">
        <v>1298</v>
      </c>
      <c r="D2819" s="920" t="n">
        <f aca="false">F2819</f>
        <v>532.93</v>
      </c>
      <c r="F2819" s="922" t="n">
        <v>532.93</v>
      </c>
      <c r="G2819" s="922" t="n">
        <v>532.93</v>
      </c>
    </row>
    <row r="2820" customFormat="false" ht="30" hidden="false" customHeight="false" outlineLevel="0" collapsed="false">
      <c r="A2820" s="398" t="n">
        <v>39498</v>
      </c>
      <c r="B2820" s="399" t="s">
        <v>4123</v>
      </c>
      <c r="C2820" s="919" t="s">
        <v>1298</v>
      </c>
      <c r="D2820" s="920" t="n">
        <f aca="false">F2820</f>
        <v>592.61</v>
      </c>
      <c r="F2820" s="922" t="n">
        <v>592.61</v>
      </c>
      <c r="G2820" s="922" t="n">
        <v>592.61</v>
      </c>
    </row>
    <row r="2821" customFormat="false" ht="30" hidden="false" customHeight="false" outlineLevel="0" collapsed="false">
      <c r="A2821" s="398" t="n">
        <v>39501</v>
      </c>
      <c r="B2821" s="399" t="s">
        <v>4124</v>
      </c>
      <c r="C2821" s="919" t="s">
        <v>1298</v>
      </c>
      <c r="D2821" s="920" t="n">
        <f aca="false">F2821</f>
        <v>546.81</v>
      </c>
      <c r="F2821" s="922" t="n">
        <v>546.81</v>
      </c>
      <c r="G2821" s="922" t="n">
        <v>546.81</v>
      </c>
    </row>
    <row r="2822" customFormat="false" ht="30" hidden="false" customHeight="false" outlineLevel="0" collapsed="false">
      <c r="A2822" s="398" t="n">
        <v>39499</v>
      </c>
      <c r="B2822" s="399" t="s">
        <v>4125</v>
      </c>
      <c r="C2822" s="919" t="s">
        <v>1298</v>
      </c>
      <c r="D2822" s="920" t="n">
        <f aca="false">F2822</f>
        <v>642.87</v>
      </c>
      <c r="F2822" s="922" t="n">
        <v>642.87</v>
      </c>
      <c r="G2822" s="922" t="n">
        <v>642.87</v>
      </c>
    </row>
    <row r="2823" customFormat="false" ht="15" hidden="false" customHeight="false" outlineLevel="0" collapsed="false">
      <c r="A2823" s="398" t="n">
        <v>3733</v>
      </c>
      <c r="B2823" s="399" t="s">
        <v>4126</v>
      </c>
      <c r="C2823" s="919" t="s">
        <v>1307</v>
      </c>
      <c r="D2823" s="920" t="n">
        <f aca="false">F2823</f>
        <v>49.82</v>
      </c>
      <c r="F2823" s="922" t="n">
        <v>49.82</v>
      </c>
      <c r="G2823" s="922" t="n">
        <v>49.82</v>
      </c>
    </row>
    <row r="2824" customFormat="false" ht="15" hidden="false" customHeight="false" outlineLevel="0" collapsed="false">
      <c r="A2824" s="398" t="n">
        <v>3731</v>
      </c>
      <c r="B2824" s="399" t="s">
        <v>4127</v>
      </c>
      <c r="C2824" s="919" t="s">
        <v>1307</v>
      </c>
      <c r="D2824" s="920" t="n">
        <f aca="false">F2824</f>
        <v>46.25</v>
      </c>
      <c r="F2824" s="922" t="n">
        <v>46.25</v>
      </c>
      <c r="G2824" s="922" t="n">
        <v>46.25</v>
      </c>
    </row>
    <row r="2825" customFormat="false" ht="15" hidden="false" customHeight="false" outlineLevel="0" collapsed="false">
      <c r="A2825" s="398" t="n">
        <v>38137</v>
      </c>
      <c r="B2825" s="399" t="s">
        <v>4128</v>
      </c>
      <c r="C2825" s="919" t="s">
        <v>1307</v>
      </c>
      <c r="D2825" s="920" t="n">
        <f aca="false">F2825</f>
        <v>46.52</v>
      </c>
      <c r="F2825" s="922" t="n">
        <v>46.52</v>
      </c>
      <c r="G2825" s="922" t="n">
        <v>46.52</v>
      </c>
    </row>
    <row r="2826" customFormat="false" ht="15" hidden="false" customHeight="false" outlineLevel="0" collapsed="false">
      <c r="A2826" s="398" t="n">
        <v>38135</v>
      </c>
      <c r="B2826" s="399" t="s">
        <v>4129</v>
      </c>
      <c r="C2826" s="919" t="s">
        <v>1307</v>
      </c>
      <c r="D2826" s="920" t="n">
        <f aca="false">F2826</f>
        <v>58.97</v>
      </c>
      <c r="F2826" s="922" t="n">
        <v>58.97</v>
      </c>
      <c r="G2826" s="922" t="n">
        <v>58.97</v>
      </c>
    </row>
    <row r="2827" customFormat="false" ht="15" hidden="false" customHeight="false" outlineLevel="0" collapsed="false">
      <c r="A2827" s="398" t="n">
        <v>38138</v>
      </c>
      <c r="B2827" s="399" t="s">
        <v>4130</v>
      </c>
      <c r="C2827" s="919" t="s">
        <v>1307</v>
      </c>
      <c r="D2827" s="920" t="n">
        <f aca="false">F2827</f>
        <v>45.68</v>
      </c>
      <c r="F2827" s="922" t="n">
        <v>45.68</v>
      </c>
      <c r="G2827" s="922" t="n">
        <v>45.68</v>
      </c>
    </row>
    <row r="2828" customFormat="false" ht="30" hidden="false" customHeight="false" outlineLevel="0" collapsed="false">
      <c r="A2828" s="398" t="n">
        <v>3736</v>
      </c>
      <c r="B2828" s="399" t="s">
        <v>4131</v>
      </c>
      <c r="C2828" s="919" t="s">
        <v>1307</v>
      </c>
      <c r="D2828" s="920" t="n">
        <f aca="false">F2828</f>
        <v>44.5</v>
      </c>
      <c r="F2828" s="922" t="n">
        <v>44.5</v>
      </c>
      <c r="G2828" s="922" t="n">
        <v>44.5</v>
      </c>
    </row>
    <row r="2829" customFormat="false" ht="30" hidden="false" customHeight="false" outlineLevel="0" collapsed="false">
      <c r="A2829" s="398" t="n">
        <v>3741</v>
      </c>
      <c r="B2829" s="399" t="s">
        <v>4132</v>
      </c>
      <c r="C2829" s="919" t="s">
        <v>1307</v>
      </c>
      <c r="D2829" s="920" t="n">
        <f aca="false">F2829</f>
        <v>46.38</v>
      </c>
      <c r="F2829" s="922" t="n">
        <v>46.38</v>
      </c>
      <c r="G2829" s="922" t="n">
        <v>46.38</v>
      </c>
    </row>
    <row r="2830" customFormat="false" ht="30" hidden="false" customHeight="false" outlineLevel="0" collapsed="false">
      <c r="A2830" s="398" t="n">
        <v>3745</v>
      </c>
      <c r="B2830" s="399" t="s">
        <v>4133</v>
      </c>
      <c r="C2830" s="919" t="s">
        <v>1307</v>
      </c>
      <c r="D2830" s="920" t="n">
        <f aca="false">F2830</f>
        <v>50.01</v>
      </c>
      <c r="F2830" s="922" t="n">
        <v>50.01</v>
      </c>
      <c r="G2830" s="922" t="n">
        <v>50.01</v>
      </c>
    </row>
    <row r="2831" customFormat="false" ht="30" hidden="false" customHeight="false" outlineLevel="0" collapsed="false">
      <c r="A2831" s="398" t="n">
        <v>3743</v>
      </c>
      <c r="B2831" s="399" t="s">
        <v>4134</v>
      </c>
      <c r="C2831" s="919" t="s">
        <v>1307</v>
      </c>
      <c r="D2831" s="920" t="n">
        <f aca="false">F2831</f>
        <v>46.22</v>
      </c>
      <c r="F2831" s="922" t="n">
        <v>46.22</v>
      </c>
      <c r="G2831" s="922" t="n">
        <v>46.22</v>
      </c>
    </row>
    <row r="2832" customFormat="false" ht="30" hidden="false" customHeight="false" outlineLevel="0" collapsed="false">
      <c r="A2832" s="398" t="n">
        <v>3744</v>
      </c>
      <c r="B2832" s="399" t="s">
        <v>4135</v>
      </c>
      <c r="C2832" s="919" t="s">
        <v>1307</v>
      </c>
      <c r="D2832" s="920" t="n">
        <f aca="false">F2832</f>
        <v>50.88</v>
      </c>
      <c r="F2832" s="922" t="n">
        <v>50.88</v>
      </c>
      <c r="G2832" s="922" t="n">
        <v>50.88</v>
      </c>
    </row>
    <row r="2833" customFormat="false" ht="30" hidden="false" customHeight="false" outlineLevel="0" collapsed="false">
      <c r="A2833" s="398" t="n">
        <v>3739</v>
      </c>
      <c r="B2833" s="399" t="s">
        <v>4136</v>
      </c>
      <c r="C2833" s="919" t="s">
        <v>1307</v>
      </c>
      <c r="D2833" s="920" t="n">
        <f aca="false">F2833</f>
        <v>53.46</v>
      </c>
      <c r="F2833" s="922" t="n">
        <v>53.46</v>
      </c>
      <c r="G2833" s="922" t="n">
        <v>53.46</v>
      </c>
    </row>
    <row r="2834" customFormat="false" ht="30" hidden="false" customHeight="false" outlineLevel="0" collapsed="false">
      <c r="A2834" s="398" t="n">
        <v>3737</v>
      </c>
      <c r="B2834" s="399" t="s">
        <v>4137</v>
      </c>
      <c r="C2834" s="919" t="s">
        <v>1307</v>
      </c>
      <c r="D2834" s="920" t="n">
        <f aca="false">F2834</f>
        <v>56.05</v>
      </c>
      <c r="F2834" s="922" t="n">
        <v>56.05</v>
      </c>
      <c r="G2834" s="922" t="n">
        <v>56.05</v>
      </c>
    </row>
    <row r="2835" customFormat="false" ht="30" hidden="false" customHeight="false" outlineLevel="0" collapsed="false">
      <c r="A2835" s="398" t="n">
        <v>3738</v>
      </c>
      <c r="B2835" s="399" t="s">
        <v>4138</v>
      </c>
      <c r="C2835" s="919" t="s">
        <v>1307</v>
      </c>
      <c r="D2835" s="920" t="n">
        <f aca="false">F2835</f>
        <v>64.68</v>
      </c>
      <c r="F2835" s="922" t="n">
        <v>64.68</v>
      </c>
      <c r="G2835" s="922" t="n">
        <v>64.68</v>
      </c>
    </row>
    <row r="2836" customFormat="false" ht="30" hidden="false" customHeight="false" outlineLevel="0" collapsed="false">
      <c r="A2836" s="398" t="n">
        <v>3747</v>
      </c>
      <c r="B2836" s="399" t="s">
        <v>4139</v>
      </c>
      <c r="C2836" s="919" t="s">
        <v>1307</v>
      </c>
      <c r="D2836" s="920" t="n">
        <f aca="false">F2836</f>
        <v>50.88</v>
      </c>
      <c r="F2836" s="922" t="n">
        <v>50.88</v>
      </c>
      <c r="G2836" s="922" t="n">
        <v>50.88</v>
      </c>
    </row>
    <row r="2837" customFormat="false" ht="15" hidden="false" customHeight="false" outlineLevel="0" collapsed="false">
      <c r="A2837" s="398" t="n">
        <v>11649</v>
      </c>
      <c r="B2837" s="399" t="s">
        <v>4140</v>
      </c>
      <c r="C2837" s="919" t="s">
        <v>1298</v>
      </c>
      <c r="D2837" s="920" t="n">
        <f aca="false">F2837</f>
        <v>369.1</v>
      </c>
      <c r="F2837" s="922" t="n">
        <v>369.1</v>
      </c>
      <c r="G2837" s="922" t="n">
        <v>369.1</v>
      </c>
    </row>
    <row r="2838" customFormat="false" ht="15" hidden="false" customHeight="false" outlineLevel="0" collapsed="false">
      <c r="A2838" s="398" t="n">
        <v>11650</v>
      </c>
      <c r="B2838" s="399" t="s">
        <v>4141</v>
      </c>
      <c r="C2838" s="919" t="s">
        <v>1298</v>
      </c>
      <c r="D2838" s="920" t="n">
        <f aca="false">F2838</f>
        <v>629.12</v>
      </c>
      <c r="F2838" s="922" t="n">
        <v>629.12</v>
      </c>
      <c r="G2838" s="922" t="n">
        <v>629.12</v>
      </c>
    </row>
    <row r="2839" customFormat="false" ht="30" hidden="false" customHeight="false" outlineLevel="0" collapsed="false">
      <c r="A2839" s="398" t="n">
        <v>3742</v>
      </c>
      <c r="B2839" s="399" t="s">
        <v>4142</v>
      </c>
      <c r="C2839" s="919" t="s">
        <v>1307</v>
      </c>
      <c r="D2839" s="920" t="n">
        <f aca="false">F2839</f>
        <v>67.09</v>
      </c>
      <c r="F2839" s="922" t="n">
        <v>67.09</v>
      </c>
      <c r="G2839" s="922" t="n">
        <v>67.09</v>
      </c>
    </row>
    <row r="2840" customFormat="false" ht="30" hidden="false" customHeight="false" outlineLevel="0" collapsed="false">
      <c r="A2840" s="398" t="n">
        <v>3746</v>
      </c>
      <c r="B2840" s="399" t="s">
        <v>4143</v>
      </c>
      <c r="C2840" s="919" t="s">
        <v>1307</v>
      </c>
      <c r="D2840" s="920" t="n">
        <f aca="false">F2840</f>
        <v>78.34</v>
      </c>
      <c r="F2840" s="922" t="n">
        <v>78.34</v>
      </c>
      <c r="G2840" s="922" t="n">
        <v>78.34</v>
      </c>
    </row>
    <row r="2841" customFormat="false" ht="15" hidden="false" customHeight="false" outlineLevel="0" collapsed="false">
      <c r="A2841" s="398" t="n">
        <v>21106</v>
      </c>
      <c r="B2841" s="399" t="s">
        <v>4144</v>
      </c>
      <c r="C2841" s="919" t="s">
        <v>1296</v>
      </c>
      <c r="D2841" s="920" t="n">
        <f aca="false">F2841</f>
        <v>30.55</v>
      </c>
      <c r="F2841" s="922" t="n">
        <v>30.55</v>
      </c>
      <c r="G2841" s="922" t="n">
        <v>30.55</v>
      </c>
    </row>
    <row r="2842" customFormat="false" ht="15" hidden="false" customHeight="false" outlineLevel="0" collapsed="false">
      <c r="A2842" s="398" t="n">
        <v>3755</v>
      </c>
      <c r="B2842" s="399" t="s">
        <v>4145</v>
      </c>
      <c r="C2842" s="919" t="s">
        <v>1298</v>
      </c>
      <c r="D2842" s="920" t="n">
        <f aca="false">F2842</f>
        <v>14.14</v>
      </c>
      <c r="F2842" s="922" t="n">
        <v>14.14</v>
      </c>
      <c r="G2842" s="922" t="n">
        <v>14.14</v>
      </c>
    </row>
    <row r="2843" customFormat="false" ht="15" hidden="false" customHeight="false" outlineLevel="0" collapsed="false">
      <c r="A2843" s="398" t="n">
        <v>3750</v>
      </c>
      <c r="B2843" s="399" t="s">
        <v>4146</v>
      </c>
      <c r="C2843" s="919" t="s">
        <v>1298</v>
      </c>
      <c r="D2843" s="920" t="n">
        <f aca="false">F2843</f>
        <v>19.01</v>
      </c>
      <c r="F2843" s="922" t="n">
        <v>19.01</v>
      </c>
      <c r="G2843" s="922" t="n">
        <v>19.01</v>
      </c>
    </row>
    <row r="2844" customFormat="false" ht="15" hidden="false" customHeight="false" outlineLevel="0" collapsed="false">
      <c r="A2844" s="398" t="n">
        <v>3756</v>
      </c>
      <c r="B2844" s="399" t="s">
        <v>4147</v>
      </c>
      <c r="C2844" s="919" t="s">
        <v>1298</v>
      </c>
      <c r="D2844" s="920" t="n">
        <f aca="false">F2844</f>
        <v>35.53</v>
      </c>
      <c r="F2844" s="922" t="n">
        <v>35.53</v>
      </c>
      <c r="G2844" s="922" t="n">
        <v>35.53</v>
      </c>
    </row>
    <row r="2845" customFormat="false" ht="15" hidden="false" customHeight="false" outlineLevel="0" collapsed="false">
      <c r="A2845" s="398" t="n">
        <v>39377</v>
      </c>
      <c r="B2845" s="399" t="s">
        <v>4148</v>
      </c>
      <c r="C2845" s="919" t="s">
        <v>1298</v>
      </c>
      <c r="D2845" s="920" t="n">
        <f aca="false">F2845</f>
        <v>105.26</v>
      </c>
      <c r="F2845" s="922" t="n">
        <v>105.26</v>
      </c>
      <c r="G2845" s="922" t="n">
        <v>105.26</v>
      </c>
    </row>
    <row r="2846" customFormat="false" ht="15" hidden="false" customHeight="false" outlineLevel="0" collapsed="false">
      <c r="A2846" s="398" t="n">
        <v>38191</v>
      </c>
      <c r="B2846" s="399" t="s">
        <v>4149</v>
      </c>
      <c r="C2846" s="919" t="s">
        <v>1298</v>
      </c>
      <c r="D2846" s="920" t="n">
        <f aca="false">F2846</f>
        <v>7.83</v>
      </c>
      <c r="F2846" s="922" t="n">
        <v>7.83</v>
      </c>
      <c r="G2846" s="922" t="n">
        <v>7.83</v>
      </c>
    </row>
    <row r="2847" customFormat="false" ht="15" hidden="false" customHeight="false" outlineLevel="0" collapsed="false">
      <c r="A2847" s="398" t="n">
        <v>39381</v>
      </c>
      <c r="B2847" s="399" t="s">
        <v>4150</v>
      </c>
      <c r="C2847" s="919" t="s">
        <v>1298</v>
      </c>
      <c r="D2847" s="920" t="n">
        <f aca="false">F2847</f>
        <v>7.31</v>
      </c>
      <c r="F2847" s="922" t="n">
        <v>7.31</v>
      </c>
      <c r="G2847" s="922" t="n">
        <v>7.31</v>
      </c>
    </row>
    <row r="2848" customFormat="false" ht="15" hidden="false" customHeight="false" outlineLevel="0" collapsed="false">
      <c r="A2848" s="398" t="n">
        <v>38780</v>
      </c>
      <c r="B2848" s="399" t="s">
        <v>4151</v>
      </c>
      <c r="C2848" s="919" t="s">
        <v>1298</v>
      </c>
      <c r="D2848" s="920" t="n">
        <f aca="false">F2848</f>
        <v>8.94</v>
      </c>
      <c r="F2848" s="922" t="n">
        <v>8.94</v>
      </c>
      <c r="G2848" s="922" t="n">
        <v>8.94</v>
      </c>
    </row>
    <row r="2849" customFormat="false" ht="15" hidden="false" customHeight="false" outlineLevel="0" collapsed="false">
      <c r="A2849" s="398" t="n">
        <v>38781</v>
      </c>
      <c r="B2849" s="399" t="s">
        <v>4152</v>
      </c>
      <c r="C2849" s="919" t="s">
        <v>1298</v>
      </c>
      <c r="D2849" s="920" t="n">
        <f aca="false">F2849</f>
        <v>30.19</v>
      </c>
      <c r="F2849" s="922" t="n">
        <v>30.19</v>
      </c>
      <c r="G2849" s="922" t="n">
        <v>30.19</v>
      </c>
    </row>
    <row r="2850" customFormat="false" ht="15" hidden="false" customHeight="false" outlineLevel="0" collapsed="false">
      <c r="A2850" s="398" t="n">
        <v>38192</v>
      </c>
      <c r="B2850" s="399" t="s">
        <v>4153</v>
      </c>
      <c r="C2850" s="919" t="s">
        <v>1298</v>
      </c>
      <c r="D2850" s="920" t="n">
        <f aca="false">F2850</f>
        <v>54.63</v>
      </c>
      <c r="F2850" s="922" t="n">
        <v>54.63</v>
      </c>
      <c r="G2850" s="922" t="n">
        <v>54.63</v>
      </c>
    </row>
    <row r="2851" customFormat="false" ht="15" hidden="false" customHeight="false" outlineLevel="0" collapsed="false">
      <c r="A2851" s="398" t="n">
        <v>3753</v>
      </c>
      <c r="B2851" s="399" t="s">
        <v>4154</v>
      </c>
      <c r="C2851" s="919" t="s">
        <v>1298</v>
      </c>
      <c r="D2851" s="920" t="n">
        <f aca="false">F2851</f>
        <v>4.78</v>
      </c>
      <c r="F2851" s="922" t="n">
        <v>4.78</v>
      </c>
      <c r="G2851" s="922" t="n">
        <v>4.78</v>
      </c>
    </row>
    <row r="2852" customFormat="false" ht="15" hidden="false" customHeight="false" outlineLevel="0" collapsed="false">
      <c r="A2852" s="398" t="n">
        <v>38782</v>
      </c>
      <c r="B2852" s="399" t="s">
        <v>4155</v>
      </c>
      <c r="C2852" s="919" t="s">
        <v>1298</v>
      </c>
      <c r="D2852" s="920" t="n">
        <f aca="false">F2852</f>
        <v>6.22</v>
      </c>
      <c r="F2852" s="922" t="n">
        <v>6.22</v>
      </c>
      <c r="G2852" s="922" t="n">
        <v>6.22</v>
      </c>
    </row>
    <row r="2853" customFormat="false" ht="15" hidden="false" customHeight="false" outlineLevel="0" collapsed="false">
      <c r="A2853" s="398" t="n">
        <v>38778</v>
      </c>
      <c r="B2853" s="399" t="s">
        <v>4156</v>
      </c>
      <c r="C2853" s="919" t="s">
        <v>1298</v>
      </c>
      <c r="D2853" s="920" t="n">
        <f aca="false">F2853</f>
        <v>4.67</v>
      </c>
      <c r="F2853" s="922" t="n">
        <v>4.67</v>
      </c>
      <c r="G2853" s="922" t="n">
        <v>4.67</v>
      </c>
    </row>
    <row r="2854" customFormat="false" ht="15" hidden="false" customHeight="false" outlineLevel="0" collapsed="false">
      <c r="A2854" s="398" t="n">
        <v>38779</v>
      </c>
      <c r="B2854" s="399" t="s">
        <v>4157</v>
      </c>
      <c r="C2854" s="919" t="s">
        <v>1298</v>
      </c>
      <c r="D2854" s="920" t="n">
        <f aca="false">F2854</f>
        <v>4.95</v>
      </c>
      <c r="F2854" s="922" t="n">
        <v>4.95</v>
      </c>
      <c r="G2854" s="922" t="n">
        <v>4.95</v>
      </c>
    </row>
    <row r="2855" customFormat="false" ht="15" hidden="false" customHeight="false" outlineLevel="0" collapsed="false">
      <c r="A2855" s="398" t="n">
        <v>39388</v>
      </c>
      <c r="B2855" s="399" t="s">
        <v>4158</v>
      </c>
      <c r="C2855" s="919" t="s">
        <v>1298</v>
      </c>
      <c r="D2855" s="920" t="n">
        <f aca="false">F2855</f>
        <v>24.13</v>
      </c>
      <c r="F2855" s="922" t="n">
        <v>24.13</v>
      </c>
      <c r="G2855" s="922" t="n">
        <v>24.13</v>
      </c>
    </row>
    <row r="2856" customFormat="false" ht="15" hidden="false" customHeight="false" outlineLevel="0" collapsed="false">
      <c r="A2856" s="398" t="n">
        <v>39387</v>
      </c>
      <c r="B2856" s="399" t="s">
        <v>4159</v>
      </c>
      <c r="C2856" s="919" t="s">
        <v>1298</v>
      </c>
      <c r="D2856" s="920" t="n">
        <f aca="false">F2856</f>
        <v>40.7</v>
      </c>
      <c r="F2856" s="922" t="n">
        <v>40.7</v>
      </c>
      <c r="G2856" s="922" t="n">
        <v>40.7</v>
      </c>
    </row>
    <row r="2857" customFormat="false" ht="15" hidden="false" customHeight="false" outlineLevel="0" collapsed="false">
      <c r="A2857" s="398" t="n">
        <v>39386</v>
      </c>
      <c r="B2857" s="399" t="s">
        <v>4160</v>
      </c>
      <c r="C2857" s="919" t="s">
        <v>1298</v>
      </c>
      <c r="D2857" s="920" t="n">
        <f aca="false">F2857</f>
        <v>26.92</v>
      </c>
      <c r="F2857" s="922" t="n">
        <v>26.92</v>
      </c>
      <c r="G2857" s="922" t="n">
        <v>26.92</v>
      </c>
    </row>
    <row r="2858" customFormat="false" ht="15" hidden="false" customHeight="false" outlineLevel="0" collapsed="false">
      <c r="A2858" s="398" t="n">
        <v>38194</v>
      </c>
      <c r="B2858" s="399" t="s">
        <v>4161</v>
      </c>
      <c r="C2858" s="919" t="s">
        <v>1298</v>
      </c>
      <c r="D2858" s="920" t="n">
        <f aca="false">F2858</f>
        <v>22.95</v>
      </c>
      <c r="F2858" s="922" t="n">
        <v>22.95</v>
      </c>
      <c r="G2858" s="922" t="n">
        <v>22.95</v>
      </c>
    </row>
    <row r="2859" customFormat="false" ht="15" hidden="false" customHeight="false" outlineLevel="0" collapsed="false">
      <c r="A2859" s="398" t="n">
        <v>38193</v>
      </c>
      <c r="B2859" s="399" t="s">
        <v>4162</v>
      </c>
      <c r="C2859" s="919" t="s">
        <v>1298</v>
      </c>
      <c r="D2859" s="920" t="n">
        <f aca="false">F2859</f>
        <v>16.97</v>
      </c>
      <c r="F2859" s="922" t="n">
        <v>16.97</v>
      </c>
      <c r="G2859" s="922" t="n">
        <v>16.97</v>
      </c>
    </row>
    <row r="2860" customFormat="false" ht="15" hidden="false" customHeight="false" outlineLevel="0" collapsed="false">
      <c r="A2860" s="398" t="n">
        <v>12216</v>
      </c>
      <c r="B2860" s="399" t="s">
        <v>4163</v>
      </c>
      <c r="C2860" s="919" t="s">
        <v>1298</v>
      </c>
      <c r="D2860" s="920" t="n">
        <f aca="false">F2860</f>
        <v>27.32</v>
      </c>
      <c r="F2860" s="922" t="n">
        <v>27.32</v>
      </c>
      <c r="G2860" s="922" t="n">
        <v>27.32</v>
      </c>
    </row>
    <row r="2861" customFormat="false" ht="15" hidden="false" customHeight="false" outlineLevel="0" collapsed="false">
      <c r="A2861" s="398" t="n">
        <v>3757</v>
      </c>
      <c r="B2861" s="399" t="s">
        <v>4164</v>
      </c>
      <c r="C2861" s="919" t="s">
        <v>1298</v>
      </c>
      <c r="D2861" s="920" t="n">
        <f aca="false">F2861</f>
        <v>31.59</v>
      </c>
      <c r="F2861" s="922" t="n">
        <v>31.59</v>
      </c>
      <c r="G2861" s="922" t="n">
        <v>31.59</v>
      </c>
    </row>
    <row r="2862" customFormat="false" ht="15" hidden="false" customHeight="false" outlineLevel="0" collapsed="false">
      <c r="A2862" s="398" t="n">
        <v>3758</v>
      </c>
      <c r="B2862" s="399" t="s">
        <v>4165</v>
      </c>
      <c r="C2862" s="919" t="s">
        <v>1298</v>
      </c>
      <c r="D2862" s="920" t="n">
        <f aca="false">F2862</f>
        <v>36.83</v>
      </c>
      <c r="F2862" s="922" t="n">
        <v>36.83</v>
      </c>
      <c r="G2862" s="922" t="n">
        <v>36.83</v>
      </c>
    </row>
    <row r="2863" customFormat="false" ht="15" hidden="false" customHeight="false" outlineLevel="0" collapsed="false">
      <c r="A2863" s="398" t="n">
        <v>12214</v>
      </c>
      <c r="B2863" s="399" t="s">
        <v>4166</v>
      </c>
      <c r="C2863" s="919" t="s">
        <v>1298</v>
      </c>
      <c r="D2863" s="920" t="n">
        <f aca="false">F2863</f>
        <v>12.61</v>
      </c>
      <c r="F2863" s="922" t="n">
        <v>12.61</v>
      </c>
      <c r="G2863" s="922" t="n">
        <v>12.61</v>
      </c>
    </row>
    <row r="2864" customFormat="false" ht="15" hidden="false" customHeight="false" outlineLevel="0" collapsed="false">
      <c r="A2864" s="398" t="n">
        <v>3749</v>
      </c>
      <c r="B2864" s="399" t="s">
        <v>4167</v>
      </c>
      <c r="C2864" s="919" t="s">
        <v>1298</v>
      </c>
      <c r="D2864" s="920" t="n">
        <f aca="false">F2864</f>
        <v>22.48</v>
      </c>
      <c r="F2864" s="922" t="n">
        <v>22.48</v>
      </c>
      <c r="G2864" s="922" t="n">
        <v>22.48</v>
      </c>
    </row>
    <row r="2865" customFormat="false" ht="15" hidden="false" customHeight="false" outlineLevel="0" collapsed="false">
      <c r="A2865" s="398" t="n">
        <v>3751</v>
      </c>
      <c r="B2865" s="399" t="s">
        <v>4168</v>
      </c>
      <c r="C2865" s="919" t="s">
        <v>1298</v>
      </c>
      <c r="D2865" s="920" t="n">
        <f aca="false">F2865</f>
        <v>30.68</v>
      </c>
      <c r="F2865" s="920" t="n">
        <v>30.68</v>
      </c>
      <c r="G2865" s="920" t="n">
        <v>30.68</v>
      </c>
    </row>
    <row r="2866" customFormat="false" ht="15" hidden="false" customHeight="false" outlineLevel="0" collapsed="false">
      <c r="A2866" s="398" t="n">
        <v>39376</v>
      </c>
      <c r="B2866" s="399" t="s">
        <v>4169</v>
      </c>
      <c r="C2866" s="919" t="s">
        <v>1298</v>
      </c>
      <c r="D2866" s="920" t="n">
        <f aca="false">F2866</f>
        <v>25.86</v>
      </c>
      <c r="F2866" s="922" t="n">
        <v>25.86</v>
      </c>
      <c r="G2866" s="922" t="n">
        <v>25.86</v>
      </c>
    </row>
    <row r="2867" customFormat="false" ht="15" hidden="false" customHeight="false" outlineLevel="0" collapsed="false">
      <c r="A2867" s="398" t="n">
        <v>3752</v>
      </c>
      <c r="B2867" s="399" t="s">
        <v>4170</v>
      </c>
      <c r="C2867" s="919" t="s">
        <v>1298</v>
      </c>
      <c r="D2867" s="920" t="n">
        <f aca="false">F2867</f>
        <v>50.61</v>
      </c>
      <c r="F2867" s="922" t="n">
        <v>50.61</v>
      </c>
      <c r="G2867" s="922" t="n">
        <v>50.61</v>
      </c>
    </row>
    <row r="2868" customFormat="false" ht="30" hidden="false" customHeight="false" outlineLevel="0" collapsed="false">
      <c r="A2868" s="398" t="n">
        <v>746</v>
      </c>
      <c r="B2868" s="399" t="s">
        <v>4171</v>
      </c>
      <c r="C2868" s="919" t="s">
        <v>1298</v>
      </c>
      <c r="D2868" s="920" t="n">
        <f aca="false">F2868</f>
        <v>4109.28</v>
      </c>
      <c r="F2868" s="922" t="n">
        <v>4109.28</v>
      </c>
      <c r="G2868" s="922" t="n">
        <v>4109.28</v>
      </c>
    </row>
    <row r="2869" customFormat="false" ht="15" hidden="false" customHeight="false" outlineLevel="0" collapsed="false">
      <c r="A2869" s="398" t="n">
        <v>36521</v>
      </c>
      <c r="B2869" s="399" t="s">
        <v>4172</v>
      </c>
      <c r="C2869" s="919" t="s">
        <v>1298</v>
      </c>
      <c r="D2869" s="920" t="n">
        <f aca="false">F2869</f>
        <v>104.22</v>
      </c>
      <c r="F2869" s="922" t="n">
        <v>104.22</v>
      </c>
      <c r="G2869" s="922" t="n">
        <v>104.22</v>
      </c>
    </row>
    <row r="2870" customFormat="false" ht="15" hidden="false" customHeight="false" outlineLevel="0" collapsed="false">
      <c r="A2870" s="398" t="n">
        <v>36794</v>
      </c>
      <c r="B2870" s="399" t="s">
        <v>4173</v>
      </c>
      <c r="C2870" s="919" t="s">
        <v>1298</v>
      </c>
      <c r="D2870" s="920" t="n">
        <f aca="false">F2870</f>
        <v>106.24</v>
      </c>
      <c r="F2870" s="922" t="n">
        <v>106.24</v>
      </c>
      <c r="G2870" s="922" t="n">
        <v>106.24</v>
      </c>
    </row>
    <row r="2871" customFormat="false" ht="15" hidden="false" customHeight="false" outlineLevel="0" collapsed="false">
      <c r="A2871" s="398" t="n">
        <v>10426</v>
      </c>
      <c r="B2871" s="399" t="s">
        <v>4174</v>
      </c>
      <c r="C2871" s="919" t="s">
        <v>1298</v>
      </c>
      <c r="D2871" s="920" t="n">
        <f aca="false">F2871</f>
        <v>153.01</v>
      </c>
      <c r="F2871" s="922" t="n">
        <v>153.01</v>
      </c>
      <c r="G2871" s="922" t="n">
        <v>153.01</v>
      </c>
    </row>
    <row r="2872" customFormat="false" ht="15" hidden="false" customHeight="false" outlineLevel="0" collapsed="false">
      <c r="A2872" s="398" t="n">
        <v>10425</v>
      </c>
      <c r="B2872" s="399" t="s">
        <v>4175</v>
      </c>
      <c r="C2872" s="919" t="s">
        <v>1298</v>
      </c>
      <c r="D2872" s="920" t="n">
        <f aca="false">F2872</f>
        <v>67.48</v>
      </c>
      <c r="F2872" s="922" t="n">
        <v>67.48</v>
      </c>
      <c r="G2872" s="922" t="n">
        <v>67.48</v>
      </c>
    </row>
    <row r="2873" customFormat="false" ht="15" hidden="false" customHeight="false" outlineLevel="0" collapsed="false">
      <c r="A2873" s="398" t="n">
        <v>10431</v>
      </c>
      <c r="B2873" s="399" t="s">
        <v>4176</v>
      </c>
      <c r="C2873" s="919" t="s">
        <v>1298</v>
      </c>
      <c r="D2873" s="920" t="n">
        <f aca="false">F2873</f>
        <v>167.87</v>
      </c>
      <c r="F2873" s="922" t="n">
        <v>167.87</v>
      </c>
      <c r="G2873" s="922" t="n">
        <v>167.87</v>
      </c>
    </row>
    <row r="2874" customFormat="false" ht="15" hidden="false" customHeight="false" outlineLevel="0" collapsed="false">
      <c r="A2874" s="398" t="n">
        <v>10429</v>
      </c>
      <c r="B2874" s="399" t="s">
        <v>4177</v>
      </c>
      <c r="C2874" s="919" t="s">
        <v>1298</v>
      </c>
      <c r="D2874" s="920" t="n">
        <f aca="false">F2874</f>
        <v>80.47</v>
      </c>
      <c r="F2874" s="922" t="n">
        <v>80.47</v>
      </c>
      <c r="G2874" s="922" t="n">
        <v>80.47</v>
      </c>
    </row>
    <row r="2875" customFormat="false" ht="15" hidden="false" customHeight="false" outlineLevel="0" collapsed="false">
      <c r="A2875" s="398" t="n">
        <v>20269</v>
      </c>
      <c r="B2875" s="399" t="s">
        <v>4178</v>
      </c>
      <c r="C2875" s="919" t="s">
        <v>1298</v>
      </c>
      <c r="D2875" s="920" t="n">
        <f aca="false">F2875</f>
        <v>66.33</v>
      </c>
      <c r="F2875" s="922" t="n">
        <v>66.33</v>
      </c>
      <c r="G2875" s="922" t="n">
        <v>66.33</v>
      </c>
    </row>
    <row r="2876" customFormat="false" ht="15" hidden="false" customHeight="false" outlineLevel="0" collapsed="false">
      <c r="A2876" s="398" t="n">
        <v>20270</v>
      </c>
      <c r="B2876" s="399" t="s">
        <v>4179</v>
      </c>
      <c r="C2876" s="919" t="s">
        <v>1298</v>
      </c>
      <c r="D2876" s="920" t="n">
        <f aca="false">F2876</f>
        <v>72.22</v>
      </c>
      <c r="F2876" s="922" t="n">
        <v>72.22</v>
      </c>
      <c r="G2876" s="922" t="n">
        <v>72.22</v>
      </c>
    </row>
    <row r="2877" customFormat="false" ht="15" hidden="false" customHeight="false" outlineLevel="0" collapsed="false">
      <c r="A2877" s="398" t="n">
        <v>11696</v>
      </c>
      <c r="B2877" s="399" t="s">
        <v>4180</v>
      </c>
      <c r="C2877" s="919" t="s">
        <v>1298</v>
      </c>
      <c r="D2877" s="920" t="n">
        <f aca="false">F2877</f>
        <v>105.52</v>
      </c>
      <c r="F2877" s="922" t="n">
        <v>105.52</v>
      </c>
      <c r="G2877" s="922" t="n">
        <v>105.52</v>
      </c>
    </row>
    <row r="2878" customFormat="false" ht="15" hidden="false" customHeight="false" outlineLevel="0" collapsed="false">
      <c r="A2878" s="398" t="n">
        <v>10427</v>
      </c>
      <c r="B2878" s="399" t="s">
        <v>4181</v>
      </c>
      <c r="C2878" s="919" t="s">
        <v>1298</v>
      </c>
      <c r="D2878" s="920" t="n">
        <f aca="false">F2878</f>
        <v>189.19</v>
      </c>
      <c r="F2878" s="920" t="n">
        <v>189.19</v>
      </c>
      <c r="G2878" s="920" t="n">
        <v>189.19</v>
      </c>
    </row>
    <row r="2879" customFormat="false" ht="15" hidden="false" customHeight="false" outlineLevel="0" collapsed="false">
      <c r="A2879" s="398" t="n">
        <v>10428</v>
      </c>
      <c r="B2879" s="399" t="s">
        <v>4182</v>
      </c>
      <c r="C2879" s="919" t="s">
        <v>1298</v>
      </c>
      <c r="D2879" s="920" t="n">
        <f aca="false">F2879</f>
        <v>192.02</v>
      </c>
      <c r="F2879" s="922" t="n">
        <v>192.02</v>
      </c>
      <c r="G2879" s="922" t="n">
        <v>192.02</v>
      </c>
    </row>
    <row r="2880" customFormat="false" ht="15" hidden="false" customHeight="false" outlineLevel="0" collapsed="false">
      <c r="A2880" s="398" t="n">
        <v>2354</v>
      </c>
      <c r="B2880" s="399" t="s">
        <v>4183</v>
      </c>
      <c r="C2880" s="919" t="s">
        <v>1309</v>
      </c>
      <c r="D2880" s="920" t="n">
        <f aca="false">F2880</f>
        <v>9.84</v>
      </c>
      <c r="F2880" s="922" t="n">
        <v>9.84</v>
      </c>
      <c r="G2880" s="922" t="n">
        <v>9.84</v>
      </c>
    </row>
    <row r="2881" customFormat="false" ht="15" hidden="false" customHeight="false" outlineLevel="0" collapsed="false">
      <c r="A2881" s="398" t="n">
        <v>40932</v>
      </c>
      <c r="B2881" s="399" t="s">
        <v>4184</v>
      </c>
      <c r="C2881" s="919" t="s">
        <v>1505</v>
      </c>
      <c r="D2881" s="920" t="n">
        <f aca="false">F2881</f>
        <v>1747.35</v>
      </c>
      <c r="F2881" s="920" t="n">
        <v>1747.35</v>
      </c>
      <c r="G2881" s="920" t="n">
        <v>1747.35</v>
      </c>
    </row>
    <row r="2882" customFormat="false" ht="15" hidden="false" customHeight="false" outlineLevel="0" collapsed="false">
      <c r="A2882" s="398" t="n">
        <v>10853</v>
      </c>
      <c r="B2882" s="399" t="s">
        <v>4185</v>
      </c>
      <c r="C2882" s="919" t="s">
        <v>1298</v>
      </c>
      <c r="D2882" s="920" t="n">
        <f aca="false">F2882</f>
        <v>71.16</v>
      </c>
      <c r="F2882" s="920" t="n">
        <v>71.16</v>
      </c>
      <c r="G2882" s="920" t="n">
        <v>71.16</v>
      </c>
    </row>
    <row r="2883" customFormat="false" ht="15" hidden="false" customHeight="false" outlineLevel="0" collapsed="false">
      <c r="A2883" s="398" t="n">
        <v>5093</v>
      </c>
      <c r="B2883" s="399" t="s">
        <v>4186</v>
      </c>
      <c r="C2883" s="919" t="s">
        <v>1770</v>
      </c>
      <c r="D2883" s="920" t="n">
        <f aca="false">F2883</f>
        <v>14.1</v>
      </c>
      <c r="F2883" s="920" t="n">
        <v>14.1</v>
      </c>
      <c r="G2883" s="920" t="n">
        <v>14.1</v>
      </c>
    </row>
    <row r="2884" customFormat="false" ht="30" hidden="false" customHeight="false" outlineLevel="0" collapsed="false">
      <c r="A2884" s="398" t="n">
        <v>37768</v>
      </c>
      <c r="B2884" s="399" t="s">
        <v>4187</v>
      </c>
      <c r="C2884" s="919" t="s">
        <v>1298</v>
      </c>
      <c r="D2884" s="920" t="n">
        <f aca="false">F2884</f>
        <v>98500</v>
      </c>
      <c r="F2884" s="920" t="n">
        <v>98500</v>
      </c>
      <c r="G2884" s="920" t="n">
        <v>98500</v>
      </c>
    </row>
    <row r="2885" customFormat="false" ht="15" hidden="false" customHeight="false" outlineLevel="0" collapsed="false">
      <c r="A2885" s="398" t="n">
        <v>37773</v>
      </c>
      <c r="B2885" s="399" t="s">
        <v>4188</v>
      </c>
      <c r="C2885" s="919" t="s">
        <v>1298</v>
      </c>
      <c r="D2885" s="920" t="n">
        <f aca="false">F2885</f>
        <v>83643.1</v>
      </c>
      <c r="F2885" s="922" t="n">
        <v>83643.1</v>
      </c>
      <c r="G2885" s="922" t="n">
        <v>83643.1</v>
      </c>
    </row>
    <row r="2886" customFormat="false" ht="15" hidden="false" customHeight="false" outlineLevel="0" collapsed="false">
      <c r="A2886" s="398" t="n">
        <v>37769</v>
      </c>
      <c r="B2886" s="399" t="s">
        <v>4189</v>
      </c>
      <c r="C2886" s="919" t="s">
        <v>1298</v>
      </c>
      <c r="D2886" s="920" t="n">
        <f aca="false">F2886</f>
        <v>140029.09</v>
      </c>
      <c r="F2886" s="922" t="n">
        <v>140029.09</v>
      </c>
      <c r="G2886" s="922" t="n">
        <v>140029.09</v>
      </c>
    </row>
    <row r="2887" customFormat="false" ht="15" hidden="false" customHeight="false" outlineLevel="0" collapsed="false">
      <c r="A2887" s="398" t="n">
        <v>37770</v>
      </c>
      <c r="B2887" s="399" t="s">
        <v>4190</v>
      </c>
      <c r="C2887" s="919" t="s">
        <v>1298</v>
      </c>
      <c r="D2887" s="920" t="n">
        <f aca="false">F2887</f>
        <v>237651.71</v>
      </c>
      <c r="F2887" s="922" t="n">
        <v>237651.71</v>
      </c>
      <c r="G2887" s="922" t="n">
        <v>237651.71</v>
      </c>
    </row>
    <row r="2888" customFormat="false" ht="15" hidden="false" customHeight="false" outlineLevel="0" collapsed="false">
      <c r="A2888" s="398" t="n">
        <v>38382</v>
      </c>
      <c r="B2888" s="399" t="s">
        <v>4191</v>
      </c>
      <c r="C2888" s="919" t="s">
        <v>1298</v>
      </c>
      <c r="D2888" s="920" t="n">
        <f aca="false">F2888</f>
        <v>9.34</v>
      </c>
      <c r="F2888" s="922" t="n">
        <v>9.34</v>
      </c>
      <c r="G2888" s="922" t="n">
        <v>9.34</v>
      </c>
    </row>
    <row r="2889" customFormat="false" ht="15" hidden="false" customHeight="false" outlineLevel="0" collapsed="false">
      <c r="A2889" s="398" t="n">
        <v>6091</v>
      </c>
      <c r="B2889" s="399" t="s">
        <v>4192</v>
      </c>
      <c r="C2889" s="919" t="s">
        <v>1376</v>
      </c>
      <c r="D2889" s="920" t="n">
        <f aca="false">F2889</f>
        <v>10.87</v>
      </c>
      <c r="F2889" s="922" t="n">
        <v>10.87</v>
      </c>
      <c r="G2889" s="922" t="n">
        <v>10.87</v>
      </c>
    </row>
    <row r="2890" customFormat="false" ht="15" hidden="false" customHeight="false" outlineLevel="0" collapsed="false">
      <c r="A2890" s="398" t="n">
        <v>38383</v>
      </c>
      <c r="B2890" s="399" t="s">
        <v>4193</v>
      </c>
      <c r="C2890" s="919" t="s">
        <v>1298</v>
      </c>
      <c r="D2890" s="920" t="n">
        <f aca="false">F2890</f>
        <v>1.75</v>
      </c>
      <c r="F2890" s="920" t="n">
        <v>1.75</v>
      </c>
      <c r="G2890" s="920" t="n">
        <v>1.75</v>
      </c>
    </row>
    <row r="2891" customFormat="false" ht="15" hidden="false" customHeight="false" outlineLevel="0" collapsed="false">
      <c r="A2891" s="398" t="n">
        <v>3768</v>
      </c>
      <c r="B2891" s="399" t="s">
        <v>4194</v>
      </c>
      <c r="C2891" s="919" t="s">
        <v>1298</v>
      </c>
      <c r="D2891" s="920" t="n">
        <f aca="false">F2891</f>
        <v>2.37</v>
      </c>
      <c r="F2891" s="922" t="n">
        <v>2.37</v>
      </c>
      <c r="G2891" s="922" t="n">
        <v>2.37</v>
      </c>
    </row>
    <row r="2892" customFormat="false" ht="15" hidden="false" customHeight="false" outlineLevel="0" collapsed="false">
      <c r="A2892" s="398" t="n">
        <v>3767</v>
      </c>
      <c r="B2892" s="399" t="s">
        <v>4195</v>
      </c>
      <c r="C2892" s="919" t="s">
        <v>1298</v>
      </c>
      <c r="D2892" s="920" t="n">
        <f aca="false">F2892</f>
        <v>0.56</v>
      </c>
      <c r="F2892" s="922" t="n">
        <v>0.56</v>
      </c>
      <c r="G2892" s="922" t="n">
        <v>0.56</v>
      </c>
    </row>
    <row r="2893" customFormat="false" ht="15" hidden="false" customHeight="false" outlineLevel="0" collapsed="false">
      <c r="A2893" s="398" t="n">
        <v>13192</v>
      </c>
      <c r="B2893" s="399" t="s">
        <v>4196</v>
      </c>
      <c r="C2893" s="919" t="s">
        <v>1298</v>
      </c>
      <c r="D2893" s="920" t="n">
        <f aca="false">F2893</f>
        <v>5765.02</v>
      </c>
      <c r="F2893" s="922" t="n">
        <v>5765.02</v>
      </c>
      <c r="G2893" s="922" t="n">
        <v>5765.02</v>
      </c>
    </row>
    <row r="2894" customFormat="false" ht="15" hidden="false" customHeight="false" outlineLevel="0" collapsed="false">
      <c r="A2894" s="398" t="n">
        <v>38413</v>
      </c>
      <c r="B2894" s="399" t="s">
        <v>4197</v>
      </c>
      <c r="C2894" s="919" t="s">
        <v>1298</v>
      </c>
      <c r="D2894" s="920" t="n">
        <f aca="false">F2894</f>
        <v>953.45</v>
      </c>
      <c r="F2894" s="922" t="n">
        <v>953.45</v>
      </c>
      <c r="G2894" s="922" t="n">
        <v>953.45</v>
      </c>
    </row>
    <row r="2895" customFormat="false" ht="30" hidden="false" customHeight="false" outlineLevel="0" collapsed="false">
      <c r="A2895" s="398" t="n">
        <v>42440</v>
      </c>
      <c r="B2895" s="399" t="s">
        <v>4198</v>
      </c>
      <c r="C2895" s="919" t="s">
        <v>1298</v>
      </c>
      <c r="D2895" s="920" t="n">
        <f aca="false">F2895</f>
        <v>702.04</v>
      </c>
      <c r="F2895" s="922" t="n">
        <v>702.04</v>
      </c>
      <c r="G2895" s="922" t="n">
        <v>702.04</v>
      </c>
    </row>
    <row r="2896" customFormat="false" ht="30" hidden="false" customHeight="false" outlineLevel="0" collapsed="false">
      <c r="A2896" s="398" t="n">
        <v>20193</v>
      </c>
      <c r="B2896" s="399" t="s">
        <v>4199</v>
      </c>
      <c r="C2896" s="919" t="s">
        <v>4200</v>
      </c>
      <c r="D2896" s="920" t="n">
        <f aca="false">F2896</f>
        <v>4.99</v>
      </c>
      <c r="F2896" s="922" t="n">
        <v>4.99</v>
      </c>
      <c r="G2896" s="922" t="n">
        <v>4.99</v>
      </c>
    </row>
    <row r="2897" customFormat="false" ht="15" hidden="false" customHeight="false" outlineLevel="0" collapsed="false">
      <c r="A2897" s="398" t="n">
        <v>10527</v>
      </c>
      <c r="B2897" s="399" t="s">
        <v>4201</v>
      </c>
      <c r="C2897" s="919" t="s">
        <v>4202</v>
      </c>
      <c r="D2897" s="920" t="n">
        <f aca="false">F2897</f>
        <v>15</v>
      </c>
      <c r="F2897" s="922" t="n">
        <v>15</v>
      </c>
      <c r="G2897" s="922" t="n">
        <v>15</v>
      </c>
    </row>
    <row r="2898" customFormat="false" ht="30" hidden="false" customHeight="false" outlineLevel="0" collapsed="false">
      <c r="A2898" s="398" t="n">
        <v>41805</v>
      </c>
      <c r="B2898" s="399" t="s">
        <v>4203</v>
      </c>
      <c r="C2898" s="919" t="s">
        <v>1505</v>
      </c>
      <c r="D2898" s="920" t="n">
        <f aca="false">F2898</f>
        <v>530</v>
      </c>
      <c r="F2898" s="922" t="n">
        <v>530</v>
      </c>
      <c r="G2898" s="922" t="n">
        <v>530</v>
      </c>
    </row>
    <row r="2899" customFormat="false" ht="15" hidden="false" customHeight="false" outlineLevel="0" collapsed="false">
      <c r="A2899" s="398" t="n">
        <v>40271</v>
      </c>
      <c r="B2899" s="399" t="s">
        <v>4204</v>
      </c>
      <c r="C2899" s="919" t="s">
        <v>1505</v>
      </c>
      <c r="D2899" s="920" t="n">
        <f aca="false">F2899</f>
        <v>9.75</v>
      </c>
      <c r="F2899" s="922" t="n">
        <v>9.75</v>
      </c>
      <c r="G2899" s="922" t="n">
        <v>9.75</v>
      </c>
    </row>
    <row r="2900" customFormat="false" ht="15" hidden="false" customHeight="false" outlineLevel="0" collapsed="false">
      <c r="A2900" s="398" t="n">
        <v>40287</v>
      </c>
      <c r="B2900" s="399" t="s">
        <v>4205</v>
      </c>
      <c r="C2900" s="919" t="s">
        <v>1505</v>
      </c>
      <c r="D2900" s="920" t="n">
        <f aca="false">F2900</f>
        <v>3.75</v>
      </c>
      <c r="F2900" s="922" t="n">
        <v>3.75</v>
      </c>
      <c r="G2900" s="922" t="n">
        <v>3.75</v>
      </c>
    </row>
    <row r="2901" customFormat="false" ht="15" hidden="false" customHeight="false" outlineLevel="0" collapsed="false">
      <c r="A2901" s="398" t="n">
        <v>40295</v>
      </c>
      <c r="B2901" s="399" t="s">
        <v>4206</v>
      </c>
      <c r="C2901" s="919" t="s">
        <v>1309</v>
      </c>
      <c r="D2901" s="920" t="n">
        <f aca="false">F2901</f>
        <v>1.97</v>
      </c>
      <c r="F2901" s="922" t="n">
        <v>1.97</v>
      </c>
      <c r="G2901" s="922" t="n">
        <v>1.97</v>
      </c>
    </row>
    <row r="2902" customFormat="false" ht="15" hidden="false" customHeight="false" outlineLevel="0" collapsed="false">
      <c r="A2902" s="398" t="n">
        <v>745</v>
      </c>
      <c r="B2902" s="399" t="s">
        <v>4207</v>
      </c>
      <c r="C2902" s="919" t="s">
        <v>1309</v>
      </c>
      <c r="D2902" s="920" t="n">
        <f aca="false">F2902</f>
        <v>2.09</v>
      </c>
      <c r="F2902" s="922" t="n">
        <v>2.09</v>
      </c>
      <c r="G2902" s="922" t="n">
        <v>2.09</v>
      </c>
    </row>
    <row r="2903" customFormat="false" ht="30" hidden="false" customHeight="false" outlineLevel="0" collapsed="false">
      <c r="A2903" s="398" t="n">
        <v>4084</v>
      </c>
      <c r="B2903" s="399" t="s">
        <v>4208</v>
      </c>
      <c r="C2903" s="919" t="s">
        <v>1309</v>
      </c>
      <c r="D2903" s="920" t="n">
        <f aca="false">F2903</f>
        <v>1.62</v>
      </c>
      <c r="F2903" s="922" t="n">
        <v>1.62</v>
      </c>
      <c r="G2903" s="922" t="n">
        <v>1.62</v>
      </c>
    </row>
    <row r="2904" customFormat="false" ht="30" hidden="false" customHeight="false" outlineLevel="0" collapsed="false">
      <c r="A2904" s="398" t="n">
        <v>743</v>
      </c>
      <c r="B2904" s="399" t="s">
        <v>4209</v>
      </c>
      <c r="C2904" s="919" t="s">
        <v>1309</v>
      </c>
      <c r="D2904" s="920" t="n">
        <f aca="false">F2904</f>
        <v>1.62</v>
      </c>
      <c r="F2904" s="922" t="n">
        <v>1.62</v>
      </c>
      <c r="G2904" s="922" t="n">
        <v>1.62</v>
      </c>
    </row>
    <row r="2905" customFormat="false" ht="30" hidden="false" customHeight="false" outlineLevel="0" collapsed="false">
      <c r="A2905" s="398" t="n">
        <v>40293</v>
      </c>
      <c r="B2905" s="399" t="s">
        <v>4210</v>
      </c>
      <c r="C2905" s="919" t="s">
        <v>1309</v>
      </c>
      <c r="D2905" s="920" t="n">
        <f aca="false">F2905</f>
        <v>1.94</v>
      </c>
      <c r="F2905" s="922" t="n">
        <v>1.94</v>
      </c>
      <c r="G2905" s="922" t="n">
        <v>1.94</v>
      </c>
    </row>
    <row r="2906" customFormat="false" ht="30" hidden="false" customHeight="false" outlineLevel="0" collapsed="false">
      <c r="A2906" s="398" t="n">
        <v>40294</v>
      </c>
      <c r="B2906" s="399" t="s">
        <v>4211</v>
      </c>
      <c r="C2906" s="919" t="s">
        <v>1309</v>
      </c>
      <c r="D2906" s="920" t="n">
        <f aca="false">F2906</f>
        <v>1.62</v>
      </c>
      <c r="F2906" s="922" t="n">
        <v>1.62</v>
      </c>
      <c r="G2906" s="922" t="n">
        <v>1.62</v>
      </c>
    </row>
    <row r="2907" customFormat="false" ht="30" hidden="false" customHeight="false" outlineLevel="0" collapsed="false">
      <c r="A2907" s="398" t="n">
        <v>4085</v>
      </c>
      <c r="B2907" s="399" t="s">
        <v>4212</v>
      </c>
      <c r="C2907" s="919" t="s">
        <v>1309</v>
      </c>
      <c r="D2907" s="920" t="n">
        <f aca="false">F2907</f>
        <v>2.26</v>
      </c>
      <c r="F2907" s="922" t="n">
        <v>2.26</v>
      </c>
      <c r="G2907" s="922" t="n">
        <v>2.26</v>
      </c>
    </row>
    <row r="2908" customFormat="false" ht="15" hidden="false" customHeight="false" outlineLevel="0" collapsed="false">
      <c r="A2908" s="398" t="n">
        <v>10775</v>
      </c>
      <c r="B2908" s="399" t="s">
        <v>4213</v>
      </c>
      <c r="C2908" s="919" t="s">
        <v>1505</v>
      </c>
      <c r="D2908" s="920" t="n">
        <f aca="false">F2908</f>
        <v>515</v>
      </c>
      <c r="F2908" s="922" t="n">
        <v>515</v>
      </c>
      <c r="G2908" s="922" t="n">
        <v>515</v>
      </c>
    </row>
    <row r="2909" customFormat="false" ht="15" hidden="false" customHeight="false" outlineLevel="0" collapsed="false">
      <c r="A2909" s="398" t="n">
        <v>10776</v>
      </c>
      <c r="B2909" s="399" t="s">
        <v>4214</v>
      </c>
      <c r="C2909" s="919" t="s">
        <v>1505</v>
      </c>
      <c r="D2909" s="920" t="n">
        <f aca="false">F2909</f>
        <v>402.34</v>
      </c>
      <c r="F2909" s="922" t="n">
        <v>402.34</v>
      </c>
      <c r="G2909" s="922" t="n">
        <v>402.34</v>
      </c>
    </row>
    <row r="2910" customFormat="false" ht="15" hidden="false" customHeight="false" outlineLevel="0" collapsed="false">
      <c r="A2910" s="398" t="n">
        <v>10779</v>
      </c>
      <c r="B2910" s="399" t="s">
        <v>4215</v>
      </c>
      <c r="C2910" s="919" t="s">
        <v>1505</v>
      </c>
      <c r="D2910" s="920" t="n">
        <f aca="false">F2910</f>
        <v>643.75</v>
      </c>
      <c r="F2910" s="922" t="n">
        <v>643.75</v>
      </c>
      <c r="G2910" s="922" t="n">
        <v>643.75</v>
      </c>
    </row>
    <row r="2911" customFormat="false" ht="15" hidden="false" customHeight="false" outlineLevel="0" collapsed="false">
      <c r="A2911" s="398" t="n">
        <v>10777</v>
      </c>
      <c r="B2911" s="399" t="s">
        <v>4216</v>
      </c>
      <c r="C2911" s="919" t="s">
        <v>1505</v>
      </c>
      <c r="D2911" s="920" t="n">
        <f aca="false">F2911</f>
        <v>584.73</v>
      </c>
      <c r="F2911" s="922" t="n">
        <v>584.73</v>
      </c>
      <c r="G2911" s="922" t="n">
        <v>584.73</v>
      </c>
    </row>
    <row r="2912" customFormat="false" ht="15" hidden="false" customHeight="false" outlineLevel="0" collapsed="false">
      <c r="A2912" s="398" t="n">
        <v>10778</v>
      </c>
      <c r="B2912" s="399" t="s">
        <v>4217</v>
      </c>
      <c r="C2912" s="919" t="s">
        <v>1505</v>
      </c>
      <c r="D2912" s="920" t="n">
        <f aca="false">F2912</f>
        <v>643.75</v>
      </c>
      <c r="F2912" s="922" t="n">
        <v>643.75</v>
      </c>
      <c r="G2912" s="922" t="n">
        <v>643.75</v>
      </c>
    </row>
    <row r="2913" customFormat="false" ht="15" hidden="false" customHeight="false" outlineLevel="0" collapsed="false">
      <c r="A2913" s="398" t="n">
        <v>40339</v>
      </c>
      <c r="B2913" s="399" t="s">
        <v>4218</v>
      </c>
      <c r="C2913" s="919" t="s">
        <v>1505</v>
      </c>
      <c r="D2913" s="920" t="n">
        <f aca="false">F2913</f>
        <v>3.75</v>
      </c>
      <c r="F2913" s="922" t="n">
        <v>3.75</v>
      </c>
      <c r="G2913" s="922" t="n">
        <v>3.75</v>
      </c>
    </row>
    <row r="2914" customFormat="false" ht="30" hidden="false" customHeight="false" outlineLevel="0" collapsed="false">
      <c r="A2914" s="398" t="n">
        <v>3355</v>
      </c>
      <c r="B2914" s="399" t="s">
        <v>4219</v>
      </c>
      <c r="C2914" s="919" t="s">
        <v>1309</v>
      </c>
      <c r="D2914" s="920" t="n">
        <f aca="false">F2914</f>
        <v>20.25</v>
      </c>
      <c r="F2914" s="922" t="n">
        <v>20.25</v>
      </c>
      <c r="G2914" s="922" t="n">
        <v>20.25</v>
      </c>
    </row>
    <row r="2915" customFormat="false" ht="30" hidden="false" customHeight="false" outlineLevel="0" collapsed="false">
      <c r="A2915" s="398" t="n">
        <v>39814</v>
      </c>
      <c r="B2915" s="399" t="s">
        <v>4220</v>
      </c>
      <c r="C2915" s="919" t="s">
        <v>1309</v>
      </c>
      <c r="D2915" s="920" t="n">
        <f aca="false">F2915</f>
        <v>37.96</v>
      </c>
      <c r="F2915" s="922" t="n">
        <v>37.96</v>
      </c>
      <c r="G2915" s="922" t="n">
        <v>37.96</v>
      </c>
    </row>
    <row r="2916" customFormat="false" ht="30" hidden="false" customHeight="false" outlineLevel="0" collapsed="false">
      <c r="A2916" s="398" t="n">
        <v>10749</v>
      </c>
      <c r="B2916" s="399" t="s">
        <v>4221</v>
      </c>
      <c r="C2916" s="919" t="s">
        <v>1505</v>
      </c>
      <c r="D2916" s="920" t="n">
        <f aca="false">F2916</f>
        <v>6.87</v>
      </c>
      <c r="F2916" s="922" t="n">
        <v>6.87</v>
      </c>
      <c r="G2916" s="922" t="n">
        <v>6.87</v>
      </c>
    </row>
    <row r="2917" customFormat="false" ht="15" hidden="false" customHeight="false" outlineLevel="0" collapsed="false">
      <c r="A2917" s="398" t="n">
        <v>40290</v>
      </c>
      <c r="B2917" s="399" t="s">
        <v>4222</v>
      </c>
      <c r="C2917" s="919" t="s">
        <v>1505</v>
      </c>
      <c r="D2917" s="920" t="n">
        <f aca="false">F2917</f>
        <v>9.9</v>
      </c>
      <c r="F2917" s="922" t="n">
        <v>9.9</v>
      </c>
      <c r="G2917" s="922" t="n">
        <v>9.9</v>
      </c>
    </row>
    <row r="2918" customFormat="false" ht="15" hidden="false" customHeight="false" outlineLevel="0" collapsed="false">
      <c r="A2918" s="398" t="n">
        <v>7252</v>
      </c>
      <c r="B2918" s="399" t="s">
        <v>4223</v>
      </c>
      <c r="C2918" s="919" t="s">
        <v>1309</v>
      </c>
      <c r="D2918" s="920" t="n">
        <f aca="false">F2918</f>
        <v>2.25</v>
      </c>
      <c r="F2918" s="922" t="n">
        <v>2.25</v>
      </c>
      <c r="G2918" s="922" t="n">
        <v>2.25</v>
      </c>
    </row>
    <row r="2919" customFormat="false" ht="15" hidden="false" customHeight="false" outlineLevel="0" collapsed="false">
      <c r="A2919" s="398" t="n">
        <v>4778</v>
      </c>
      <c r="B2919" s="399" t="s">
        <v>4224</v>
      </c>
      <c r="C2919" s="919" t="s">
        <v>1309</v>
      </c>
      <c r="D2919" s="920" t="n">
        <f aca="false">F2919</f>
        <v>2.7</v>
      </c>
      <c r="F2919" s="922" t="n">
        <v>2.7</v>
      </c>
      <c r="G2919" s="922" t="n">
        <v>2.7</v>
      </c>
    </row>
    <row r="2920" customFormat="false" ht="15" hidden="false" customHeight="false" outlineLevel="0" collapsed="false">
      <c r="A2920" s="398" t="n">
        <v>4780</v>
      </c>
      <c r="B2920" s="399" t="s">
        <v>4225</v>
      </c>
      <c r="C2920" s="919" t="s">
        <v>1309</v>
      </c>
      <c r="D2920" s="920" t="n">
        <f aca="false">F2920</f>
        <v>2.92</v>
      </c>
      <c r="F2920" s="922" t="n">
        <v>2.92</v>
      </c>
      <c r="G2920" s="922" t="n">
        <v>2.92</v>
      </c>
    </row>
    <row r="2921" customFormat="false" ht="15" hidden="false" customHeight="false" outlineLevel="0" collapsed="false">
      <c r="A2921" s="398" t="n">
        <v>10809</v>
      </c>
      <c r="B2921" s="399" t="s">
        <v>4226</v>
      </c>
      <c r="C2921" s="919" t="s">
        <v>1309</v>
      </c>
      <c r="D2921" s="920" t="n">
        <f aca="false">F2921</f>
        <v>1.05</v>
      </c>
      <c r="F2921" s="922" t="n">
        <v>1.05</v>
      </c>
      <c r="G2921" s="922" t="n">
        <v>1.05</v>
      </c>
    </row>
    <row r="2922" customFormat="false" ht="15" hidden="false" customHeight="false" outlineLevel="0" collapsed="false">
      <c r="A2922" s="398" t="n">
        <v>10811</v>
      </c>
      <c r="B2922" s="399" t="s">
        <v>4227</v>
      </c>
      <c r="C2922" s="919" t="s">
        <v>1309</v>
      </c>
      <c r="D2922" s="920" t="n">
        <f aca="false">F2922</f>
        <v>0.9</v>
      </c>
      <c r="F2922" s="922" t="n">
        <v>0.9</v>
      </c>
      <c r="G2922" s="922" t="n">
        <v>0.9</v>
      </c>
    </row>
    <row r="2923" customFormat="false" ht="15" hidden="false" customHeight="false" outlineLevel="0" collapsed="false">
      <c r="A2923" s="398" t="n">
        <v>7247</v>
      </c>
      <c r="B2923" s="399" t="s">
        <v>4228</v>
      </c>
      <c r="C2923" s="919" t="s">
        <v>1309</v>
      </c>
      <c r="D2923" s="920" t="n">
        <f aca="false">F2923</f>
        <v>2.25</v>
      </c>
      <c r="F2923" s="922" t="n">
        <v>2.25</v>
      </c>
      <c r="G2923" s="922" t="n">
        <v>2.25</v>
      </c>
    </row>
    <row r="2924" customFormat="false" ht="30" hidden="false" customHeight="false" outlineLevel="0" collapsed="false">
      <c r="A2924" s="398" t="n">
        <v>40291</v>
      </c>
      <c r="B2924" s="399" t="s">
        <v>4229</v>
      </c>
      <c r="C2924" s="919" t="s">
        <v>1505</v>
      </c>
      <c r="D2924" s="920" t="n">
        <f aca="false">F2924</f>
        <v>523.26</v>
      </c>
      <c r="F2924" s="922" t="n">
        <v>523.26</v>
      </c>
      <c r="G2924" s="922" t="n">
        <v>523.26</v>
      </c>
    </row>
    <row r="2925" customFormat="false" ht="30" hidden="false" customHeight="false" outlineLevel="0" collapsed="false">
      <c r="A2925" s="398" t="n">
        <v>40275</v>
      </c>
      <c r="B2925" s="399" t="s">
        <v>4230</v>
      </c>
      <c r="C2925" s="919" t="s">
        <v>1505</v>
      </c>
      <c r="D2925" s="920" t="n">
        <f aca="false">F2925</f>
        <v>15</v>
      </c>
      <c r="F2925" s="922" t="n">
        <v>15</v>
      </c>
      <c r="G2925" s="922" t="n">
        <v>15</v>
      </c>
    </row>
    <row r="2926" customFormat="false" ht="15" hidden="false" customHeight="false" outlineLevel="0" collapsed="false">
      <c r="A2926" s="398" t="n">
        <v>3777</v>
      </c>
      <c r="B2926" s="399" t="s">
        <v>4231</v>
      </c>
      <c r="C2926" s="919" t="s">
        <v>1307</v>
      </c>
      <c r="D2926" s="920" t="n">
        <f aca="false">F2926</f>
        <v>0.92</v>
      </c>
      <c r="F2926" s="922" t="n">
        <v>0.92</v>
      </c>
      <c r="G2926" s="922" t="n">
        <v>0.92</v>
      </c>
    </row>
    <row r="2927" customFormat="false" ht="15" hidden="false" customHeight="false" outlineLevel="0" collapsed="false">
      <c r="A2927" s="398" t="n">
        <v>43067</v>
      </c>
      <c r="B2927" s="399" t="s">
        <v>4232</v>
      </c>
      <c r="C2927" s="919" t="s">
        <v>1307</v>
      </c>
      <c r="D2927" s="920" t="n">
        <f aca="false">F2927</f>
        <v>0.95</v>
      </c>
      <c r="F2927" s="922" t="n">
        <v>0.95</v>
      </c>
      <c r="G2927" s="922" t="n">
        <v>0.95</v>
      </c>
    </row>
    <row r="2928" customFormat="false" ht="15" hidden="false" customHeight="false" outlineLevel="0" collapsed="false">
      <c r="A2928" s="398" t="n">
        <v>3779</v>
      </c>
      <c r="B2928" s="399" t="s">
        <v>4233</v>
      </c>
      <c r="C2928" s="919" t="s">
        <v>1324</v>
      </c>
      <c r="D2928" s="920" t="n">
        <f aca="false">F2928</f>
        <v>7.66</v>
      </c>
      <c r="F2928" s="922" t="n">
        <v>7.66</v>
      </c>
      <c r="G2928" s="922" t="n">
        <v>7.66</v>
      </c>
    </row>
    <row r="2929" customFormat="false" ht="15" hidden="false" customHeight="false" outlineLevel="0" collapsed="false">
      <c r="A2929" s="398" t="n">
        <v>3798</v>
      </c>
      <c r="B2929" s="399" t="s">
        <v>4234</v>
      </c>
      <c r="C2929" s="919" t="s">
        <v>1298</v>
      </c>
      <c r="D2929" s="920" t="n">
        <f aca="false">F2929</f>
        <v>40.66</v>
      </c>
      <c r="F2929" s="922" t="n">
        <v>40.66</v>
      </c>
      <c r="G2929" s="922" t="n">
        <v>40.66</v>
      </c>
    </row>
    <row r="2930" customFormat="false" ht="30" hidden="false" customHeight="false" outlineLevel="0" collapsed="false">
      <c r="A2930" s="398" t="n">
        <v>38769</v>
      </c>
      <c r="B2930" s="399" t="s">
        <v>1070</v>
      </c>
      <c r="C2930" s="919" t="s">
        <v>1298</v>
      </c>
      <c r="D2930" s="920" t="n">
        <f aca="false">F2930</f>
        <v>31.75</v>
      </c>
      <c r="F2930" s="922" t="n">
        <v>31.75</v>
      </c>
      <c r="G2930" s="922" t="n">
        <v>31.75</v>
      </c>
    </row>
    <row r="2931" customFormat="false" ht="30" hidden="false" customHeight="false" outlineLevel="0" collapsed="false">
      <c r="A2931" s="398" t="n">
        <v>39510</v>
      </c>
      <c r="B2931" s="399" t="s">
        <v>4235</v>
      </c>
      <c r="C2931" s="919" t="s">
        <v>1298</v>
      </c>
      <c r="D2931" s="920" t="n">
        <f aca="false">F2931</f>
        <v>128.53</v>
      </c>
      <c r="F2931" s="922" t="n">
        <v>128.53</v>
      </c>
      <c r="G2931" s="922" t="n">
        <v>128.53</v>
      </c>
    </row>
    <row r="2932" customFormat="false" ht="30" hidden="false" customHeight="false" outlineLevel="0" collapsed="false">
      <c r="A2932" s="398" t="n">
        <v>38776</v>
      </c>
      <c r="B2932" s="399" t="s">
        <v>4236</v>
      </c>
      <c r="C2932" s="919" t="s">
        <v>1298</v>
      </c>
      <c r="D2932" s="920" t="n">
        <f aca="false">F2932</f>
        <v>136.4</v>
      </c>
      <c r="F2932" s="922" t="n">
        <v>136.4</v>
      </c>
      <c r="G2932" s="922" t="n">
        <v>136.4</v>
      </c>
    </row>
    <row r="2933" customFormat="false" ht="15" hidden="false" customHeight="false" outlineLevel="0" collapsed="false">
      <c r="A2933" s="398" t="n">
        <v>38774</v>
      </c>
      <c r="B2933" s="399" t="s">
        <v>4237</v>
      </c>
      <c r="C2933" s="919" t="s">
        <v>1298</v>
      </c>
      <c r="D2933" s="920" t="n">
        <f aca="false">F2933</f>
        <v>32.19</v>
      </c>
      <c r="F2933" s="922" t="n">
        <v>32.19</v>
      </c>
      <c r="G2933" s="922" t="n">
        <v>32.19</v>
      </c>
    </row>
    <row r="2934" customFormat="false" ht="15" hidden="false" customHeight="false" outlineLevel="0" collapsed="false">
      <c r="A2934" s="398" t="n">
        <v>42977</v>
      </c>
      <c r="B2934" s="399" t="s">
        <v>4238</v>
      </c>
      <c r="C2934" s="919" t="s">
        <v>1298</v>
      </c>
      <c r="D2934" s="920" t="n">
        <f aca="false">F2934</f>
        <v>743.01</v>
      </c>
      <c r="F2934" s="922" t="n">
        <v>743.01</v>
      </c>
      <c r="G2934" s="922" t="n">
        <v>743.01</v>
      </c>
    </row>
    <row r="2935" customFormat="false" ht="30" hidden="false" customHeight="false" outlineLevel="0" collapsed="false">
      <c r="A2935" s="398" t="n">
        <v>38889</v>
      </c>
      <c r="B2935" s="399" t="s">
        <v>4239</v>
      </c>
      <c r="C2935" s="919" t="s">
        <v>1298</v>
      </c>
      <c r="D2935" s="920" t="n">
        <f aca="false">F2935</f>
        <v>24.34</v>
      </c>
      <c r="F2935" s="922" t="n">
        <v>24.34</v>
      </c>
      <c r="G2935" s="922" t="n">
        <v>24.34</v>
      </c>
    </row>
    <row r="2936" customFormat="false" ht="30" hidden="false" customHeight="false" outlineLevel="0" collapsed="false">
      <c r="A2936" s="398" t="n">
        <v>38784</v>
      </c>
      <c r="B2936" s="399" t="s">
        <v>4240</v>
      </c>
      <c r="C2936" s="919" t="s">
        <v>1298</v>
      </c>
      <c r="D2936" s="920" t="n">
        <f aca="false">F2936</f>
        <v>32.56</v>
      </c>
      <c r="F2936" s="922" t="n">
        <v>32.56</v>
      </c>
      <c r="G2936" s="922" t="n">
        <v>32.56</v>
      </c>
    </row>
    <row r="2937" customFormat="false" ht="30" hidden="false" customHeight="false" outlineLevel="0" collapsed="false">
      <c r="A2937" s="398" t="n">
        <v>3788</v>
      </c>
      <c r="B2937" s="399" t="s">
        <v>4241</v>
      </c>
      <c r="C2937" s="919" t="s">
        <v>1298</v>
      </c>
      <c r="D2937" s="920" t="n">
        <f aca="false">F2937</f>
        <v>33.93</v>
      </c>
      <c r="F2937" s="922" t="n">
        <v>33.93</v>
      </c>
      <c r="G2937" s="922" t="n">
        <v>33.93</v>
      </c>
    </row>
    <row r="2938" customFormat="false" ht="30" hidden="false" customHeight="false" outlineLevel="0" collapsed="false">
      <c r="A2938" s="398" t="n">
        <v>12230</v>
      </c>
      <c r="B2938" s="399" t="s">
        <v>4242</v>
      </c>
      <c r="C2938" s="919" t="s">
        <v>1298</v>
      </c>
      <c r="D2938" s="920" t="n">
        <f aca="false">F2938</f>
        <v>8.73</v>
      </c>
      <c r="F2938" s="922" t="n">
        <v>8.73</v>
      </c>
      <c r="G2938" s="922" t="n">
        <v>8.73</v>
      </c>
    </row>
    <row r="2939" customFormat="false" ht="30" hidden="false" customHeight="false" outlineLevel="0" collapsed="false">
      <c r="A2939" s="398" t="n">
        <v>3780</v>
      </c>
      <c r="B2939" s="399" t="s">
        <v>4243</v>
      </c>
      <c r="C2939" s="919" t="s">
        <v>1298</v>
      </c>
      <c r="D2939" s="920" t="n">
        <f aca="false">F2939</f>
        <v>50.07</v>
      </c>
      <c r="F2939" s="922" t="n">
        <v>50.07</v>
      </c>
      <c r="G2939" s="922" t="n">
        <v>50.07</v>
      </c>
    </row>
    <row r="2940" customFormat="false" ht="30" hidden="false" customHeight="false" outlineLevel="0" collapsed="false">
      <c r="A2940" s="398" t="n">
        <v>12231</v>
      </c>
      <c r="B2940" s="399" t="s">
        <v>4244</v>
      </c>
      <c r="C2940" s="919" t="s">
        <v>1298</v>
      </c>
      <c r="D2940" s="920" t="n">
        <f aca="false">F2940</f>
        <v>14.51</v>
      </c>
      <c r="F2940" s="922" t="n">
        <v>14.51</v>
      </c>
      <c r="G2940" s="922" t="n">
        <v>14.51</v>
      </c>
    </row>
    <row r="2941" customFormat="false" ht="30" hidden="false" customHeight="false" outlineLevel="0" collapsed="false">
      <c r="A2941" s="398" t="n">
        <v>3811</v>
      </c>
      <c r="B2941" s="399" t="s">
        <v>4245</v>
      </c>
      <c r="C2941" s="919" t="s">
        <v>1298</v>
      </c>
      <c r="D2941" s="920" t="n">
        <f aca="false">F2941</f>
        <v>47.03</v>
      </c>
      <c r="F2941" s="922" t="n">
        <v>47.03</v>
      </c>
      <c r="G2941" s="922" t="n">
        <v>47.03</v>
      </c>
    </row>
    <row r="2942" customFormat="false" ht="30" hidden="false" customHeight="false" outlineLevel="0" collapsed="false">
      <c r="A2942" s="398" t="n">
        <v>12232</v>
      </c>
      <c r="B2942" s="399" t="s">
        <v>4246</v>
      </c>
      <c r="C2942" s="919" t="s">
        <v>1298</v>
      </c>
      <c r="D2942" s="920" t="n">
        <f aca="false">F2942</f>
        <v>15.2</v>
      </c>
      <c r="F2942" s="922" t="n">
        <v>15.2</v>
      </c>
      <c r="G2942" s="922" t="n">
        <v>15.2</v>
      </c>
    </row>
    <row r="2943" customFormat="false" ht="30" hidden="false" customHeight="false" outlineLevel="0" collapsed="false">
      <c r="A2943" s="398" t="n">
        <v>3799</v>
      </c>
      <c r="B2943" s="399" t="s">
        <v>4247</v>
      </c>
      <c r="C2943" s="919" t="s">
        <v>1298</v>
      </c>
      <c r="D2943" s="920" t="n">
        <f aca="false">F2943</f>
        <v>66.51</v>
      </c>
      <c r="F2943" s="922" t="n">
        <v>66.51</v>
      </c>
      <c r="G2943" s="922" t="n">
        <v>66.51</v>
      </c>
    </row>
    <row r="2944" customFormat="false" ht="30" hidden="false" customHeight="false" outlineLevel="0" collapsed="false">
      <c r="A2944" s="398" t="n">
        <v>12239</v>
      </c>
      <c r="B2944" s="399" t="s">
        <v>4248</v>
      </c>
      <c r="C2944" s="919" t="s">
        <v>1298</v>
      </c>
      <c r="D2944" s="920" t="n">
        <f aca="false">F2944</f>
        <v>19.91</v>
      </c>
      <c r="F2944" s="922" t="n">
        <v>19.91</v>
      </c>
      <c r="G2944" s="922" t="n">
        <v>19.91</v>
      </c>
    </row>
    <row r="2945" customFormat="false" ht="15" hidden="false" customHeight="false" outlineLevel="0" collapsed="false">
      <c r="A2945" s="398" t="n">
        <v>38773</v>
      </c>
      <c r="B2945" s="399" t="s">
        <v>4249</v>
      </c>
      <c r="C2945" s="919" t="s">
        <v>1298</v>
      </c>
      <c r="D2945" s="920" t="n">
        <f aca="false">F2945</f>
        <v>3.19</v>
      </c>
      <c r="F2945" s="922" t="n">
        <v>3.19</v>
      </c>
      <c r="G2945" s="922" t="n">
        <v>3.19</v>
      </c>
    </row>
    <row r="2946" customFormat="false" ht="15" hidden="false" customHeight="false" outlineLevel="0" collapsed="false">
      <c r="A2946" s="398" t="n">
        <v>12271</v>
      </c>
      <c r="B2946" s="399" t="s">
        <v>4250</v>
      </c>
      <c r="C2946" s="919" t="s">
        <v>1298</v>
      </c>
      <c r="D2946" s="920" t="n">
        <f aca="false">F2946</f>
        <v>178.09</v>
      </c>
      <c r="F2946" s="922" t="n">
        <v>178.09</v>
      </c>
      <c r="G2946" s="922" t="n">
        <v>178.09</v>
      </c>
    </row>
    <row r="2947" customFormat="false" ht="15" hidden="false" customHeight="false" outlineLevel="0" collapsed="false">
      <c r="A2947" s="398" t="n">
        <v>38785</v>
      </c>
      <c r="B2947" s="399" t="s">
        <v>4251</v>
      </c>
      <c r="C2947" s="919" t="s">
        <v>1298</v>
      </c>
      <c r="D2947" s="920" t="n">
        <f aca="false">F2947</f>
        <v>84.31</v>
      </c>
      <c r="F2947" s="922" t="n">
        <v>84.31</v>
      </c>
      <c r="G2947" s="922" t="n">
        <v>84.31</v>
      </c>
    </row>
    <row r="2948" customFormat="false" ht="15" hidden="false" customHeight="false" outlineLevel="0" collapsed="false">
      <c r="A2948" s="398" t="n">
        <v>38786</v>
      </c>
      <c r="B2948" s="399" t="s">
        <v>4252</v>
      </c>
      <c r="C2948" s="919" t="s">
        <v>1298</v>
      </c>
      <c r="D2948" s="920" t="n">
        <f aca="false">F2948</f>
        <v>103.85</v>
      </c>
      <c r="F2948" s="922" t="n">
        <v>103.85</v>
      </c>
      <c r="G2948" s="922" t="n">
        <v>103.85</v>
      </c>
    </row>
    <row r="2949" customFormat="false" ht="15" hidden="false" customHeight="false" outlineLevel="0" collapsed="false">
      <c r="A2949" s="398" t="n">
        <v>39385</v>
      </c>
      <c r="B2949" s="399" t="s">
        <v>4253</v>
      </c>
      <c r="C2949" s="919" t="s">
        <v>1298</v>
      </c>
      <c r="D2949" s="920" t="n">
        <f aca="false">F2949</f>
        <v>78.56</v>
      </c>
      <c r="F2949" s="922" t="n">
        <v>78.56</v>
      </c>
      <c r="G2949" s="922" t="n">
        <v>78.56</v>
      </c>
    </row>
    <row r="2950" customFormat="false" ht="15" hidden="false" customHeight="false" outlineLevel="0" collapsed="false">
      <c r="A2950" s="398" t="n">
        <v>39389</v>
      </c>
      <c r="B2950" s="399" t="s">
        <v>4254</v>
      </c>
      <c r="C2950" s="919" t="s">
        <v>1298</v>
      </c>
      <c r="D2950" s="920" t="n">
        <f aca="false">F2950</f>
        <v>65.16</v>
      </c>
      <c r="F2950" s="922" t="n">
        <v>65.16</v>
      </c>
      <c r="G2950" s="922" t="n">
        <v>65.16</v>
      </c>
    </row>
    <row r="2951" customFormat="false" ht="15" hidden="false" customHeight="false" outlineLevel="0" collapsed="false">
      <c r="A2951" s="398" t="n">
        <v>39390</v>
      </c>
      <c r="B2951" s="399" t="s">
        <v>4255</v>
      </c>
      <c r="C2951" s="919" t="s">
        <v>1298</v>
      </c>
      <c r="D2951" s="920" t="n">
        <f aca="false">F2951</f>
        <v>126.21</v>
      </c>
      <c r="F2951" s="922" t="n">
        <v>126.21</v>
      </c>
      <c r="G2951" s="922" t="n">
        <v>126.21</v>
      </c>
    </row>
    <row r="2952" customFormat="false" ht="15" hidden="false" customHeight="false" outlineLevel="0" collapsed="false">
      <c r="A2952" s="398" t="n">
        <v>39391</v>
      </c>
      <c r="B2952" s="399" t="s">
        <v>4256</v>
      </c>
      <c r="C2952" s="919" t="s">
        <v>1298</v>
      </c>
      <c r="D2952" s="920" t="n">
        <f aca="false">F2952</f>
        <v>233.57</v>
      </c>
      <c r="F2952" s="922" t="n">
        <v>233.57</v>
      </c>
      <c r="G2952" s="922" t="n">
        <v>233.57</v>
      </c>
    </row>
    <row r="2953" customFormat="false" ht="30" hidden="false" customHeight="false" outlineLevel="0" collapsed="false">
      <c r="A2953" s="398" t="n">
        <v>3803</v>
      </c>
      <c r="B2953" s="399" t="s">
        <v>4257</v>
      </c>
      <c r="C2953" s="919" t="s">
        <v>1298</v>
      </c>
      <c r="D2953" s="920" t="n">
        <f aca="false">F2953</f>
        <v>30.11</v>
      </c>
      <c r="F2953" s="922" t="n">
        <v>30.11</v>
      </c>
      <c r="G2953" s="922" t="n">
        <v>30.11</v>
      </c>
    </row>
    <row r="2954" customFormat="false" ht="30" hidden="false" customHeight="false" outlineLevel="0" collapsed="false">
      <c r="A2954" s="398" t="n">
        <v>38770</v>
      </c>
      <c r="B2954" s="399" t="s">
        <v>4258</v>
      </c>
      <c r="C2954" s="919" t="s">
        <v>1298</v>
      </c>
      <c r="D2954" s="920" t="n">
        <f aca="false">F2954</f>
        <v>34.87</v>
      </c>
      <c r="F2954" s="922" t="n">
        <v>34.87</v>
      </c>
      <c r="G2954" s="922" t="n">
        <v>34.87</v>
      </c>
    </row>
    <row r="2955" customFormat="false" ht="15" hidden="false" customHeight="false" outlineLevel="0" collapsed="false">
      <c r="A2955" s="398" t="n">
        <v>12267</v>
      </c>
      <c r="B2955" s="399" t="s">
        <v>4259</v>
      </c>
      <c r="C2955" s="919" t="s">
        <v>1298</v>
      </c>
      <c r="D2955" s="920" t="n">
        <f aca="false">F2955</f>
        <v>102.18</v>
      </c>
      <c r="F2955" s="922" t="n">
        <v>102.18</v>
      </c>
      <c r="G2955" s="922" t="n">
        <v>102.18</v>
      </c>
    </row>
    <row r="2956" customFormat="false" ht="45" hidden="false" customHeight="false" outlineLevel="0" collapsed="false">
      <c r="A2956" s="398" t="n">
        <v>43068</v>
      </c>
      <c r="B2956" s="399" t="s">
        <v>4260</v>
      </c>
      <c r="C2956" s="919" t="s">
        <v>1298</v>
      </c>
      <c r="D2956" s="920" t="n">
        <f aca="false">F2956</f>
        <v>51.53</v>
      </c>
      <c r="F2956" s="922" t="n">
        <v>51.53</v>
      </c>
      <c r="G2956" s="922" t="n">
        <v>51.53</v>
      </c>
    </row>
    <row r="2957" customFormat="false" ht="30" hidden="false" customHeight="false" outlineLevel="0" collapsed="false">
      <c r="A2957" s="398" t="n">
        <v>12266</v>
      </c>
      <c r="B2957" s="399" t="s">
        <v>4261</v>
      </c>
      <c r="C2957" s="919" t="s">
        <v>1298</v>
      </c>
      <c r="D2957" s="920" t="n">
        <f aca="false">F2957</f>
        <v>52.3</v>
      </c>
      <c r="F2957" s="922" t="n">
        <v>52.3</v>
      </c>
      <c r="G2957" s="922" t="n">
        <v>52.3</v>
      </c>
    </row>
    <row r="2958" customFormat="false" ht="30" hidden="false" customHeight="false" outlineLevel="0" collapsed="false">
      <c r="A2958" s="398" t="n">
        <v>39378</v>
      </c>
      <c r="B2958" s="399" t="s">
        <v>4262</v>
      </c>
      <c r="C2958" s="919" t="s">
        <v>1298</v>
      </c>
      <c r="D2958" s="920" t="n">
        <f aca="false">F2958</f>
        <v>37.08</v>
      </c>
      <c r="F2958" s="922" t="n">
        <v>37.08</v>
      </c>
      <c r="G2958" s="922" t="n">
        <v>37.08</v>
      </c>
    </row>
    <row r="2959" customFormat="false" ht="30" hidden="false" customHeight="false" outlineLevel="0" collapsed="false">
      <c r="A2959" s="398" t="n">
        <v>43543</v>
      </c>
      <c r="B2959" s="399" t="s">
        <v>4263</v>
      </c>
      <c r="C2959" s="919" t="s">
        <v>1298</v>
      </c>
      <c r="D2959" s="920" t="n">
        <f aca="false">F2959</f>
        <v>77.25</v>
      </c>
      <c r="F2959" s="922" t="n">
        <v>77.25</v>
      </c>
      <c r="G2959" s="922" t="n">
        <v>77.25</v>
      </c>
    </row>
    <row r="2960" customFormat="false" ht="30" hidden="false" customHeight="false" outlineLevel="0" collapsed="false">
      <c r="A2960" s="398" t="n">
        <v>38775</v>
      </c>
      <c r="B2960" s="399" t="s">
        <v>4264</v>
      </c>
      <c r="C2960" s="919" t="s">
        <v>1298</v>
      </c>
      <c r="D2960" s="920" t="n">
        <f aca="false">F2960</f>
        <v>39.31</v>
      </c>
      <c r="F2960" s="922" t="n">
        <v>39.31</v>
      </c>
      <c r="G2960" s="922" t="n">
        <v>39.31</v>
      </c>
    </row>
    <row r="2961" customFormat="false" ht="15" hidden="false" customHeight="false" outlineLevel="0" collapsed="false">
      <c r="A2961" s="398" t="n">
        <v>21119</v>
      </c>
      <c r="B2961" s="399" t="s">
        <v>4265</v>
      </c>
      <c r="C2961" s="919" t="s">
        <v>1298</v>
      </c>
      <c r="D2961" s="920" t="n">
        <f aca="false">F2961</f>
        <v>1.91</v>
      </c>
      <c r="F2961" s="922" t="n">
        <v>1.91</v>
      </c>
      <c r="G2961" s="922" t="n">
        <v>1.91</v>
      </c>
    </row>
    <row r="2962" customFormat="false" ht="15" hidden="false" customHeight="false" outlineLevel="0" collapsed="false">
      <c r="A2962" s="398" t="n">
        <v>37974</v>
      </c>
      <c r="B2962" s="399" t="s">
        <v>4266</v>
      </c>
      <c r="C2962" s="919" t="s">
        <v>1298</v>
      </c>
      <c r="D2962" s="920" t="n">
        <f aca="false">F2962</f>
        <v>2.84</v>
      </c>
      <c r="F2962" s="922" t="n">
        <v>2.84</v>
      </c>
      <c r="G2962" s="922" t="n">
        <v>2.84</v>
      </c>
    </row>
    <row r="2963" customFormat="false" ht="15" hidden="false" customHeight="false" outlineLevel="0" collapsed="false">
      <c r="A2963" s="398" t="n">
        <v>37975</v>
      </c>
      <c r="B2963" s="399" t="s">
        <v>4267</v>
      </c>
      <c r="C2963" s="919" t="s">
        <v>1298</v>
      </c>
      <c r="D2963" s="920" t="n">
        <f aca="false">F2963</f>
        <v>5.77</v>
      </c>
      <c r="F2963" s="922" t="n">
        <v>5.77</v>
      </c>
      <c r="G2963" s="922" t="n">
        <v>5.77</v>
      </c>
    </row>
    <row r="2964" customFormat="false" ht="15" hidden="false" customHeight="false" outlineLevel="0" collapsed="false">
      <c r="A2964" s="398" t="n">
        <v>37976</v>
      </c>
      <c r="B2964" s="399" t="s">
        <v>4268</v>
      </c>
      <c r="C2964" s="919" t="s">
        <v>1298</v>
      </c>
      <c r="D2964" s="920" t="n">
        <f aca="false">F2964</f>
        <v>11.83</v>
      </c>
      <c r="F2964" s="922" t="n">
        <v>11.83</v>
      </c>
      <c r="G2964" s="922" t="n">
        <v>11.83</v>
      </c>
    </row>
    <row r="2965" customFormat="false" ht="15" hidden="false" customHeight="false" outlineLevel="0" collapsed="false">
      <c r="A2965" s="398" t="n">
        <v>37977</v>
      </c>
      <c r="B2965" s="399" t="s">
        <v>4269</v>
      </c>
      <c r="C2965" s="919" t="s">
        <v>1298</v>
      </c>
      <c r="D2965" s="920" t="n">
        <f aca="false">F2965</f>
        <v>16.27</v>
      </c>
      <c r="F2965" s="922" t="n">
        <v>16.27</v>
      </c>
      <c r="G2965" s="922" t="n">
        <v>16.27</v>
      </c>
    </row>
    <row r="2966" customFormat="false" ht="15" hidden="false" customHeight="false" outlineLevel="0" collapsed="false">
      <c r="A2966" s="398" t="n">
        <v>37978</v>
      </c>
      <c r="B2966" s="399" t="s">
        <v>4270</v>
      </c>
      <c r="C2966" s="919" t="s">
        <v>1298</v>
      </c>
      <c r="D2966" s="920" t="n">
        <f aca="false">F2966</f>
        <v>32.98</v>
      </c>
      <c r="F2966" s="922" t="n">
        <v>32.98</v>
      </c>
      <c r="G2966" s="922" t="n">
        <v>32.98</v>
      </c>
    </row>
    <row r="2967" customFormat="false" ht="15" hidden="false" customHeight="false" outlineLevel="0" collapsed="false">
      <c r="A2967" s="398" t="n">
        <v>37979</v>
      </c>
      <c r="B2967" s="399" t="s">
        <v>4271</v>
      </c>
      <c r="C2967" s="919" t="s">
        <v>1298</v>
      </c>
      <c r="D2967" s="920" t="n">
        <f aca="false">F2967</f>
        <v>141.68</v>
      </c>
      <c r="F2967" s="922" t="n">
        <v>141.68</v>
      </c>
      <c r="G2967" s="922" t="n">
        <v>141.68</v>
      </c>
    </row>
    <row r="2968" customFormat="false" ht="15" hidden="false" customHeight="false" outlineLevel="0" collapsed="false">
      <c r="A2968" s="398" t="n">
        <v>37980</v>
      </c>
      <c r="B2968" s="399" t="s">
        <v>4272</v>
      </c>
      <c r="C2968" s="919" t="s">
        <v>1298</v>
      </c>
      <c r="D2968" s="920" t="n">
        <f aca="false">F2968</f>
        <v>159.23</v>
      </c>
      <c r="F2968" s="922" t="n">
        <v>159.23</v>
      </c>
      <c r="G2968" s="922" t="n">
        <v>159.23</v>
      </c>
    </row>
    <row r="2969" customFormat="false" ht="15" hidden="false" customHeight="false" outlineLevel="0" collapsed="false">
      <c r="A2969" s="398" t="n">
        <v>36147</v>
      </c>
      <c r="B2969" s="399" t="s">
        <v>4273</v>
      </c>
      <c r="C2969" s="919" t="s">
        <v>1770</v>
      </c>
      <c r="D2969" s="920" t="n">
        <f aca="false">F2969</f>
        <v>301.46</v>
      </c>
      <c r="F2969" s="922" t="n">
        <v>301.46</v>
      </c>
      <c r="G2969" s="922" t="n">
        <v>301.46</v>
      </c>
    </row>
    <row r="2970" customFormat="false" ht="15" hidden="false" customHeight="false" outlineLevel="0" collapsed="false">
      <c r="A2970" s="398" t="n">
        <v>12731</v>
      </c>
      <c r="B2970" s="399" t="s">
        <v>4274</v>
      </c>
      <c r="C2970" s="919" t="s">
        <v>1298</v>
      </c>
      <c r="D2970" s="920" t="n">
        <f aca="false">F2970</f>
        <v>210.92</v>
      </c>
      <c r="F2970" s="922" t="n">
        <v>210.92</v>
      </c>
      <c r="G2970" s="922" t="n">
        <v>210.92</v>
      </c>
    </row>
    <row r="2971" customFormat="false" ht="15" hidden="false" customHeight="false" outlineLevel="0" collapsed="false">
      <c r="A2971" s="398" t="n">
        <v>12723</v>
      </c>
      <c r="B2971" s="399" t="s">
        <v>4275</v>
      </c>
      <c r="C2971" s="919" t="s">
        <v>1298</v>
      </c>
      <c r="D2971" s="920" t="n">
        <f aca="false">F2971</f>
        <v>1.63</v>
      </c>
      <c r="F2971" s="922" t="n">
        <v>1.63</v>
      </c>
      <c r="G2971" s="922" t="n">
        <v>1.63</v>
      </c>
    </row>
    <row r="2972" customFormat="false" ht="15" hidden="false" customHeight="false" outlineLevel="0" collapsed="false">
      <c r="A2972" s="398" t="n">
        <v>12724</v>
      </c>
      <c r="B2972" s="399" t="s">
        <v>4276</v>
      </c>
      <c r="C2972" s="919" t="s">
        <v>1298</v>
      </c>
      <c r="D2972" s="920" t="n">
        <f aca="false">F2972</f>
        <v>3.14</v>
      </c>
      <c r="F2972" s="922" t="n">
        <v>3.14</v>
      </c>
      <c r="G2972" s="922" t="n">
        <v>3.14</v>
      </c>
    </row>
    <row r="2973" customFormat="false" ht="15" hidden="false" customHeight="false" outlineLevel="0" collapsed="false">
      <c r="A2973" s="398" t="n">
        <v>12725</v>
      </c>
      <c r="B2973" s="399" t="s">
        <v>4277</v>
      </c>
      <c r="C2973" s="919" t="s">
        <v>1298</v>
      </c>
      <c r="D2973" s="920" t="n">
        <f aca="false">F2973</f>
        <v>6.3</v>
      </c>
      <c r="F2973" s="922" t="n">
        <v>6.3</v>
      </c>
      <c r="G2973" s="922" t="n">
        <v>6.3</v>
      </c>
    </row>
    <row r="2974" customFormat="false" ht="15" hidden="false" customHeight="false" outlineLevel="0" collapsed="false">
      <c r="A2974" s="398" t="n">
        <v>12726</v>
      </c>
      <c r="B2974" s="399" t="s">
        <v>4278</v>
      </c>
      <c r="C2974" s="919" t="s">
        <v>1298</v>
      </c>
      <c r="D2974" s="920" t="n">
        <f aca="false">F2974</f>
        <v>13.91</v>
      </c>
      <c r="F2974" s="922" t="n">
        <v>13.91</v>
      </c>
      <c r="G2974" s="922" t="n">
        <v>13.91</v>
      </c>
    </row>
    <row r="2975" customFormat="false" ht="15" hidden="false" customHeight="false" outlineLevel="0" collapsed="false">
      <c r="A2975" s="398" t="n">
        <v>12727</v>
      </c>
      <c r="B2975" s="399" t="s">
        <v>4279</v>
      </c>
      <c r="C2975" s="919" t="s">
        <v>1298</v>
      </c>
      <c r="D2975" s="920" t="n">
        <f aca="false">F2975</f>
        <v>17.64</v>
      </c>
      <c r="F2975" s="922" t="n">
        <v>17.64</v>
      </c>
      <c r="G2975" s="922" t="n">
        <v>17.64</v>
      </c>
    </row>
    <row r="2976" customFormat="false" ht="15" hidden="false" customHeight="false" outlineLevel="0" collapsed="false">
      <c r="A2976" s="398" t="n">
        <v>12728</v>
      </c>
      <c r="B2976" s="399" t="s">
        <v>4280</v>
      </c>
      <c r="C2976" s="919" t="s">
        <v>1298</v>
      </c>
      <c r="D2976" s="920" t="n">
        <f aca="false">F2976</f>
        <v>28.82</v>
      </c>
      <c r="F2976" s="922" t="n">
        <v>28.82</v>
      </c>
      <c r="G2976" s="922" t="n">
        <v>28.82</v>
      </c>
    </row>
    <row r="2977" customFormat="false" ht="15" hidden="false" customHeight="false" outlineLevel="0" collapsed="false">
      <c r="A2977" s="398" t="n">
        <v>12729</v>
      </c>
      <c r="B2977" s="399" t="s">
        <v>4281</v>
      </c>
      <c r="C2977" s="919" t="s">
        <v>1298</v>
      </c>
      <c r="D2977" s="920" t="n">
        <f aca="false">F2977</f>
        <v>94.47</v>
      </c>
      <c r="F2977" s="922" t="n">
        <v>94.47</v>
      </c>
      <c r="G2977" s="922" t="n">
        <v>94.47</v>
      </c>
    </row>
    <row r="2978" customFormat="false" ht="15" hidden="false" customHeight="false" outlineLevel="0" collapsed="false">
      <c r="A2978" s="398" t="n">
        <v>12730</v>
      </c>
      <c r="B2978" s="399" t="s">
        <v>4282</v>
      </c>
      <c r="C2978" s="919" t="s">
        <v>1298</v>
      </c>
      <c r="D2978" s="920" t="n">
        <f aca="false">F2978</f>
        <v>144.64</v>
      </c>
      <c r="F2978" s="922" t="n">
        <v>144.64</v>
      </c>
      <c r="G2978" s="922" t="n">
        <v>144.64</v>
      </c>
    </row>
    <row r="2979" customFormat="false" ht="15" hidden="false" customHeight="false" outlineLevel="0" collapsed="false">
      <c r="A2979" s="398" t="n">
        <v>3840</v>
      </c>
      <c r="B2979" s="399" t="s">
        <v>4283</v>
      </c>
      <c r="C2979" s="919" t="s">
        <v>1298</v>
      </c>
      <c r="D2979" s="920" t="n">
        <f aca="false">F2979</f>
        <v>39.99</v>
      </c>
      <c r="F2979" s="922" t="n">
        <v>39.99</v>
      </c>
      <c r="G2979" s="922" t="n">
        <v>39.99</v>
      </c>
    </row>
    <row r="2980" customFormat="false" ht="15" hidden="false" customHeight="false" outlineLevel="0" collapsed="false">
      <c r="A2980" s="398" t="n">
        <v>3838</v>
      </c>
      <c r="B2980" s="399" t="s">
        <v>4284</v>
      </c>
      <c r="C2980" s="919" t="s">
        <v>1298</v>
      </c>
      <c r="D2980" s="920" t="n">
        <f aca="false">F2980</f>
        <v>88.25</v>
      </c>
      <c r="F2980" s="922" t="n">
        <v>88.25</v>
      </c>
      <c r="G2980" s="922" t="n">
        <v>88.25</v>
      </c>
    </row>
    <row r="2981" customFormat="false" ht="15" hidden="false" customHeight="false" outlineLevel="0" collapsed="false">
      <c r="A2981" s="398" t="n">
        <v>3844</v>
      </c>
      <c r="B2981" s="399" t="s">
        <v>4285</v>
      </c>
      <c r="C2981" s="919" t="s">
        <v>1298</v>
      </c>
      <c r="D2981" s="920" t="n">
        <f aca="false">F2981</f>
        <v>157.42</v>
      </c>
      <c r="F2981" s="922" t="n">
        <v>157.42</v>
      </c>
      <c r="G2981" s="922" t="n">
        <v>157.42</v>
      </c>
    </row>
    <row r="2982" customFormat="false" ht="15" hidden="false" customHeight="false" outlineLevel="0" collapsed="false">
      <c r="A2982" s="398" t="n">
        <v>3839</v>
      </c>
      <c r="B2982" s="399" t="s">
        <v>4286</v>
      </c>
      <c r="C2982" s="919" t="s">
        <v>1298</v>
      </c>
      <c r="D2982" s="920" t="n">
        <f aca="false">F2982</f>
        <v>286.73</v>
      </c>
      <c r="F2982" s="922" t="n">
        <v>286.73</v>
      </c>
      <c r="G2982" s="922" t="n">
        <v>286.73</v>
      </c>
    </row>
    <row r="2983" customFormat="false" ht="15" hidden="false" customHeight="false" outlineLevel="0" collapsed="false">
      <c r="A2983" s="398" t="n">
        <v>3843</v>
      </c>
      <c r="B2983" s="399" t="s">
        <v>4287</v>
      </c>
      <c r="C2983" s="919" t="s">
        <v>1298</v>
      </c>
      <c r="D2983" s="920" t="n">
        <f aca="false">F2983</f>
        <v>393.55</v>
      </c>
      <c r="F2983" s="922" t="n">
        <v>393.55</v>
      </c>
      <c r="G2983" s="922" t="n">
        <v>393.55</v>
      </c>
    </row>
    <row r="2984" customFormat="false" ht="15" hidden="false" customHeight="false" outlineLevel="0" collapsed="false">
      <c r="A2984" s="398" t="n">
        <v>3900</v>
      </c>
      <c r="B2984" s="399" t="s">
        <v>4288</v>
      </c>
      <c r="C2984" s="919" t="s">
        <v>1298</v>
      </c>
      <c r="D2984" s="920" t="n">
        <f aca="false">F2984</f>
        <v>28.27</v>
      </c>
      <c r="F2984" s="922" t="n">
        <v>28.27</v>
      </c>
      <c r="G2984" s="922" t="n">
        <v>28.27</v>
      </c>
    </row>
    <row r="2985" customFormat="false" ht="15" hidden="false" customHeight="false" outlineLevel="0" collapsed="false">
      <c r="A2985" s="398" t="n">
        <v>3846</v>
      </c>
      <c r="B2985" s="399" t="s">
        <v>4289</v>
      </c>
      <c r="C2985" s="919" t="s">
        <v>1298</v>
      </c>
      <c r="D2985" s="920" t="n">
        <f aca="false">F2985</f>
        <v>8.91</v>
      </c>
      <c r="F2985" s="922" t="n">
        <v>8.91</v>
      </c>
      <c r="G2985" s="922" t="n">
        <v>8.91</v>
      </c>
    </row>
    <row r="2986" customFormat="false" ht="15" hidden="false" customHeight="false" outlineLevel="0" collapsed="false">
      <c r="A2986" s="398" t="n">
        <v>3886</v>
      </c>
      <c r="B2986" s="399" t="s">
        <v>4290</v>
      </c>
      <c r="C2986" s="919" t="s">
        <v>1298</v>
      </c>
      <c r="D2986" s="920" t="n">
        <f aca="false">F2986</f>
        <v>9.38</v>
      </c>
      <c r="F2986" s="922" t="n">
        <v>9.38</v>
      </c>
      <c r="G2986" s="922" t="n">
        <v>9.38</v>
      </c>
    </row>
    <row r="2987" customFormat="false" ht="15" hidden="false" customHeight="false" outlineLevel="0" collapsed="false">
      <c r="A2987" s="398" t="n">
        <v>3854</v>
      </c>
      <c r="B2987" s="399" t="s">
        <v>4291</v>
      </c>
      <c r="C2987" s="919" t="s">
        <v>1298</v>
      </c>
      <c r="D2987" s="920" t="n">
        <f aca="false">F2987</f>
        <v>5.21</v>
      </c>
      <c r="F2987" s="922" t="n">
        <v>5.21</v>
      </c>
      <c r="G2987" s="922" t="n">
        <v>5.21</v>
      </c>
    </row>
    <row r="2988" customFormat="false" ht="15" hidden="false" customHeight="false" outlineLevel="0" collapsed="false">
      <c r="A2988" s="398" t="n">
        <v>3873</v>
      </c>
      <c r="B2988" s="399" t="s">
        <v>4292</v>
      </c>
      <c r="C2988" s="919" t="s">
        <v>1298</v>
      </c>
      <c r="D2988" s="920" t="n">
        <f aca="false">F2988</f>
        <v>6.9</v>
      </c>
      <c r="F2988" s="922" t="n">
        <v>6.9</v>
      </c>
      <c r="G2988" s="922" t="n">
        <v>6.9</v>
      </c>
    </row>
    <row r="2989" customFormat="false" ht="15" hidden="false" customHeight="false" outlineLevel="0" collapsed="false">
      <c r="A2989" s="398" t="n">
        <v>38021</v>
      </c>
      <c r="B2989" s="399" t="s">
        <v>4293</v>
      </c>
      <c r="C2989" s="919" t="s">
        <v>1298</v>
      </c>
      <c r="D2989" s="920" t="n">
        <f aca="false">F2989</f>
        <v>16.5</v>
      </c>
      <c r="F2989" s="922" t="n">
        <v>16.5</v>
      </c>
      <c r="G2989" s="922" t="n">
        <v>16.5</v>
      </c>
    </row>
    <row r="2990" customFormat="false" ht="15" hidden="false" customHeight="false" outlineLevel="0" collapsed="false">
      <c r="A2990" s="398" t="n">
        <v>3847</v>
      </c>
      <c r="B2990" s="399" t="s">
        <v>4294</v>
      </c>
      <c r="C2990" s="919" t="s">
        <v>1298</v>
      </c>
      <c r="D2990" s="920" t="n">
        <f aca="false">F2990</f>
        <v>18.74</v>
      </c>
      <c r="F2990" s="922" t="n">
        <v>18.74</v>
      </c>
      <c r="G2990" s="922" t="n">
        <v>18.74</v>
      </c>
    </row>
    <row r="2991" customFormat="false" ht="15" hidden="false" customHeight="false" outlineLevel="0" collapsed="false">
      <c r="A2991" s="398" t="n">
        <v>38022</v>
      </c>
      <c r="B2991" s="399" t="s">
        <v>4295</v>
      </c>
      <c r="C2991" s="919" t="s">
        <v>1298</v>
      </c>
      <c r="D2991" s="920" t="n">
        <f aca="false">F2991</f>
        <v>29.27</v>
      </c>
      <c r="F2991" s="922" t="n">
        <v>29.27</v>
      </c>
      <c r="G2991" s="922" t="n">
        <v>29.27</v>
      </c>
    </row>
    <row r="2992" customFormat="false" ht="15" hidden="false" customHeight="false" outlineLevel="0" collapsed="false">
      <c r="A2992" s="398" t="n">
        <v>3833</v>
      </c>
      <c r="B2992" s="399" t="s">
        <v>4296</v>
      </c>
      <c r="C2992" s="919" t="s">
        <v>1298</v>
      </c>
      <c r="D2992" s="920" t="n">
        <f aca="false">F2992</f>
        <v>13.66</v>
      </c>
      <c r="F2992" s="922" t="n">
        <v>13.66</v>
      </c>
      <c r="G2992" s="922" t="n">
        <v>13.66</v>
      </c>
    </row>
    <row r="2993" customFormat="false" ht="15" hidden="false" customHeight="false" outlineLevel="0" collapsed="false">
      <c r="A2993" s="398" t="n">
        <v>3835</v>
      </c>
      <c r="B2993" s="399" t="s">
        <v>4297</v>
      </c>
      <c r="C2993" s="919" t="s">
        <v>1298</v>
      </c>
      <c r="D2993" s="920" t="n">
        <f aca="false">F2993</f>
        <v>44.47</v>
      </c>
      <c r="F2993" s="922" t="n">
        <v>44.47</v>
      </c>
      <c r="G2993" s="922" t="n">
        <v>44.47</v>
      </c>
    </row>
    <row r="2994" customFormat="false" ht="15" hidden="false" customHeight="false" outlineLevel="0" collapsed="false">
      <c r="A2994" s="398" t="n">
        <v>3836</v>
      </c>
      <c r="B2994" s="399" t="s">
        <v>4298</v>
      </c>
      <c r="C2994" s="919" t="s">
        <v>1298</v>
      </c>
      <c r="D2994" s="920" t="n">
        <f aca="false">F2994</f>
        <v>95.71</v>
      </c>
      <c r="F2994" s="922" t="n">
        <v>95.71</v>
      </c>
      <c r="G2994" s="922" t="n">
        <v>95.71</v>
      </c>
    </row>
    <row r="2995" customFormat="false" ht="15" hidden="false" customHeight="false" outlineLevel="0" collapsed="false">
      <c r="A2995" s="398" t="n">
        <v>3830</v>
      </c>
      <c r="B2995" s="399" t="s">
        <v>4299</v>
      </c>
      <c r="C2995" s="919" t="s">
        <v>1298</v>
      </c>
      <c r="D2995" s="920" t="n">
        <f aca="false">F2995</f>
        <v>156.49</v>
      </c>
      <c r="F2995" s="922" t="n">
        <v>156.49</v>
      </c>
      <c r="G2995" s="922" t="n">
        <v>156.49</v>
      </c>
    </row>
    <row r="2996" customFormat="false" ht="15" hidden="false" customHeight="false" outlineLevel="0" collapsed="false">
      <c r="A2996" s="398" t="n">
        <v>3831</v>
      </c>
      <c r="B2996" s="399" t="s">
        <v>4300</v>
      </c>
      <c r="C2996" s="919" t="s">
        <v>1298</v>
      </c>
      <c r="D2996" s="920" t="n">
        <f aca="false">F2996</f>
        <v>261.6</v>
      </c>
      <c r="F2996" s="922" t="n">
        <v>261.6</v>
      </c>
      <c r="G2996" s="922" t="n">
        <v>261.6</v>
      </c>
    </row>
    <row r="2997" customFormat="false" ht="15" hidden="false" customHeight="false" outlineLevel="0" collapsed="false">
      <c r="A2997" s="398" t="n">
        <v>37981</v>
      </c>
      <c r="B2997" s="399" t="s">
        <v>4301</v>
      </c>
      <c r="C2997" s="919" t="s">
        <v>1298</v>
      </c>
      <c r="D2997" s="920" t="n">
        <f aca="false">F2997</f>
        <v>6.49</v>
      </c>
      <c r="F2997" s="922" t="n">
        <v>6.49</v>
      </c>
      <c r="G2997" s="922" t="n">
        <v>6.49</v>
      </c>
    </row>
    <row r="2998" customFormat="false" ht="15" hidden="false" customHeight="false" outlineLevel="0" collapsed="false">
      <c r="A2998" s="398" t="n">
        <v>37982</v>
      </c>
      <c r="B2998" s="399" t="s">
        <v>4302</v>
      </c>
      <c r="C2998" s="919" t="s">
        <v>1298</v>
      </c>
      <c r="D2998" s="920" t="n">
        <f aca="false">F2998</f>
        <v>9.86</v>
      </c>
      <c r="F2998" s="922" t="n">
        <v>9.86</v>
      </c>
      <c r="G2998" s="922" t="n">
        <v>9.86</v>
      </c>
    </row>
    <row r="2999" customFormat="false" ht="15" hidden="false" customHeight="false" outlineLevel="0" collapsed="false">
      <c r="A2999" s="398" t="n">
        <v>37983</v>
      </c>
      <c r="B2999" s="399" t="s">
        <v>4303</v>
      </c>
      <c r="C2999" s="919" t="s">
        <v>1298</v>
      </c>
      <c r="D2999" s="920" t="n">
        <f aca="false">F2999</f>
        <v>13.8</v>
      </c>
      <c r="F2999" s="922" t="n">
        <v>13.8</v>
      </c>
      <c r="G2999" s="922" t="n">
        <v>13.8</v>
      </c>
    </row>
    <row r="3000" customFormat="false" ht="15" hidden="false" customHeight="false" outlineLevel="0" collapsed="false">
      <c r="A3000" s="398" t="n">
        <v>37984</v>
      </c>
      <c r="B3000" s="399" t="s">
        <v>4304</v>
      </c>
      <c r="C3000" s="919" t="s">
        <v>1298</v>
      </c>
      <c r="D3000" s="920" t="n">
        <f aca="false">F3000</f>
        <v>23.84</v>
      </c>
      <c r="F3000" s="922" t="n">
        <v>23.84</v>
      </c>
      <c r="G3000" s="922" t="n">
        <v>23.84</v>
      </c>
    </row>
    <row r="3001" customFormat="false" ht="15" hidden="false" customHeight="false" outlineLevel="0" collapsed="false">
      <c r="A3001" s="398" t="n">
        <v>37985</v>
      </c>
      <c r="B3001" s="399" t="s">
        <v>4305</v>
      </c>
      <c r="C3001" s="919" t="s">
        <v>1298</v>
      </c>
      <c r="D3001" s="920" t="n">
        <f aca="false">F3001</f>
        <v>33.38</v>
      </c>
      <c r="F3001" s="922" t="n">
        <v>33.38</v>
      </c>
      <c r="G3001" s="922" t="n">
        <v>33.38</v>
      </c>
    </row>
    <row r="3002" customFormat="false" ht="15" hidden="false" customHeight="false" outlineLevel="0" collapsed="false">
      <c r="A3002" s="398" t="n">
        <v>3826</v>
      </c>
      <c r="B3002" s="399" t="s">
        <v>4306</v>
      </c>
      <c r="C3002" s="919" t="s">
        <v>1298</v>
      </c>
      <c r="D3002" s="920" t="n">
        <f aca="false">F3002</f>
        <v>39.68</v>
      </c>
      <c r="F3002" s="922" t="n">
        <v>39.68</v>
      </c>
      <c r="G3002" s="922" t="n">
        <v>39.68</v>
      </c>
    </row>
    <row r="3003" customFormat="false" ht="15" hidden="false" customHeight="false" outlineLevel="0" collapsed="false">
      <c r="A3003" s="398" t="n">
        <v>3825</v>
      </c>
      <c r="B3003" s="399" t="s">
        <v>4307</v>
      </c>
      <c r="C3003" s="919" t="s">
        <v>1298</v>
      </c>
      <c r="D3003" s="920" t="n">
        <f aca="false">F3003</f>
        <v>11.41</v>
      </c>
      <c r="F3003" s="922" t="n">
        <v>11.41</v>
      </c>
      <c r="G3003" s="922" t="n">
        <v>11.41</v>
      </c>
    </row>
    <row r="3004" customFormat="false" ht="15" hidden="false" customHeight="false" outlineLevel="0" collapsed="false">
      <c r="A3004" s="398" t="n">
        <v>3827</v>
      </c>
      <c r="B3004" s="399" t="s">
        <v>4308</v>
      </c>
      <c r="C3004" s="919" t="s">
        <v>1298</v>
      </c>
      <c r="D3004" s="920" t="n">
        <f aca="false">F3004</f>
        <v>24.93</v>
      </c>
      <c r="F3004" s="922" t="n">
        <v>24.93</v>
      </c>
      <c r="G3004" s="922" t="n">
        <v>24.93</v>
      </c>
    </row>
    <row r="3005" customFormat="false" ht="15" hidden="false" customHeight="false" outlineLevel="0" collapsed="false">
      <c r="A3005" s="398" t="n">
        <v>20165</v>
      </c>
      <c r="B3005" s="399" t="s">
        <v>4309</v>
      </c>
      <c r="C3005" s="919" t="s">
        <v>1298</v>
      </c>
      <c r="D3005" s="920" t="n">
        <f aca="false">F3005</f>
        <v>15.55</v>
      </c>
      <c r="F3005" s="922" t="n">
        <v>15.55</v>
      </c>
      <c r="G3005" s="922" t="n">
        <v>15.55</v>
      </c>
    </row>
    <row r="3006" customFormat="false" ht="15" hidden="false" customHeight="false" outlineLevel="0" collapsed="false">
      <c r="A3006" s="398" t="n">
        <v>20166</v>
      </c>
      <c r="B3006" s="399" t="s">
        <v>4310</v>
      </c>
      <c r="C3006" s="919" t="s">
        <v>1298</v>
      </c>
      <c r="D3006" s="920" t="n">
        <f aca="false">F3006</f>
        <v>50.26</v>
      </c>
      <c r="F3006" s="922" t="n">
        <v>50.26</v>
      </c>
      <c r="G3006" s="922" t="n">
        <v>50.26</v>
      </c>
    </row>
    <row r="3007" customFormat="false" ht="15" hidden="false" customHeight="false" outlineLevel="0" collapsed="false">
      <c r="A3007" s="398" t="n">
        <v>20164</v>
      </c>
      <c r="B3007" s="399" t="s">
        <v>4311</v>
      </c>
      <c r="C3007" s="919" t="s">
        <v>1298</v>
      </c>
      <c r="D3007" s="920" t="n">
        <f aca="false">F3007</f>
        <v>8.21</v>
      </c>
      <c r="F3007" s="922" t="n">
        <v>8.21</v>
      </c>
      <c r="G3007" s="922" t="n">
        <v>8.21</v>
      </c>
    </row>
    <row r="3008" customFormat="false" ht="15" hidden="false" customHeight="false" outlineLevel="0" collapsed="false">
      <c r="A3008" s="398" t="n">
        <v>3893</v>
      </c>
      <c r="B3008" s="399" t="s">
        <v>4312</v>
      </c>
      <c r="C3008" s="919" t="s">
        <v>1298</v>
      </c>
      <c r="D3008" s="920" t="n">
        <f aca="false">F3008</f>
        <v>10.19</v>
      </c>
      <c r="F3008" s="922" t="n">
        <v>10.19</v>
      </c>
      <c r="G3008" s="922" t="n">
        <v>10.19</v>
      </c>
    </row>
    <row r="3009" customFormat="false" ht="15" hidden="false" customHeight="false" outlineLevel="0" collapsed="false">
      <c r="A3009" s="398" t="n">
        <v>3848</v>
      </c>
      <c r="B3009" s="399" t="s">
        <v>4313</v>
      </c>
      <c r="C3009" s="919" t="s">
        <v>1298</v>
      </c>
      <c r="D3009" s="920" t="n">
        <f aca="false">F3009</f>
        <v>6.19</v>
      </c>
      <c r="F3009" s="922" t="n">
        <v>6.19</v>
      </c>
      <c r="G3009" s="922" t="n">
        <v>6.19</v>
      </c>
    </row>
    <row r="3010" customFormat="false" ht="15" hidden="false" customHeight="false" outlineLevel="0" collapsed="false">
      <c r="A3010" s="398" t="n">
        <v>3895</v>
      </c>
      <c r="B3010" s="399" t="s">
        <v>4314</v>
      </c>
      <c r="C3010" s="919" t="s">
        <v>1298</v>
      </c>
      <c r="D3010" s="920" t="n">
        <f aca="false">F3010</f>
        <v>6.73</v>
      </c>
      <c r="F3010" s="922" t="n">
        <v>6.73</v>
      </c>
      <c r="G3010" s="922" t="n">
        <v>6.73</v>
      </c>
    </row>
    <row r="3011" customFormat="false" ht="15" hidden="false" customHeight="false" outlineLevel="0" collapsed="false">
      <c r="A3011" s="398" t="n">
        <v>12404</v>
      </c>
      <c r="B3011" s="399" t="s">
        <v>4315</v>
      </c>
      <c r="C3011" s="919" t="s">
        <v>1298</v>
      </c>
      <c r="D3011" s="920" t="n">
        <f aca="false">F3011</f>
        <v>5.11</v>
      </c>
      <c r="F3011" s="922" t="n">
        <v>5.11</v>
      </c>
      <c r="G3011" s="922" t="n">
        <v>5.11</v>
      </c>
    </row>
    <row r="3012" customFormat="false" ht="15" hidden="false" customHeight="false" outlineLevel="0" collapsed="false">
      <c r="A3012" s="398" t="n">
        <v>3939</v>
      </c>
      <c r="B3012" s="399" t="s">
        <v>4316</v>
      </c>
      <c r="C3012" s="919" t="s">
        <v>1298</v>
      </c>
      <c r="D3012" s="920" t="n">
        <f aca="false">F3012</f>
        <v>10.54</v>
      </c>
      <c r="F3012" s="922" t="n">
        <v>10.54</v>
      </c>
      <c r="G3012" s="922" t="n">
        <v>10.54</v>
      </c>
    </row>
    <row r="3013" customFormat="false" ht="15" hidden="false" customHeight="false" outlineLevel="0" collapsed="false">
      <c r="A3013" s="398" t="n">
        <v>3911</v>
      </c>
      <c r="B3013" s="399" t="s">
        <v>4317</v>
      </c>
      <c r="C3013" s="919" t="s">
        <v>1298</v>
      </c>
      <c r="D3013" s="920" t="n">
        <f aca="false">F3013</f>
        <v>8.61</v>
      </c>
      <c r="F3013" s="922" t="n">
        <v>8.61</v>
      </c>
      <c r="G3013" s="922" t="n">
        <v>8.61</v>
      </c>
    </row>
    <row r="3014" customFormat="false" ht="15" hidden="false" customHeight="false" outlineLevel="0" collapsed="false">
      <c r="A3014" s="398" t="n">
        <v>3908</v>
      </c>
      <c r="B3014" s="399" t="s">
        <v>4318</v>
      </c>
      <c r="C3014" s="919" t="s">
        <v>1298</v>
      </c>
      <c r="D3014" s="920" t="n">
        <f aca="false">F3014</f>
        <v>2.78</v>
      </c>
      <c r="F3014" s="922" t="n">
        <v>2.78</v>
      </c>
      <c r="G3014" s="922" t="n">
        <v>2.78</v>
      </c>
    </row>
    <row r="3015" customFormat="false" ht="15" hidden="false" customHeight="false" outlineLevel="0" collapsed="false">
      <c r="A3015" s="398" t="n">
        <v>3910</v>
      </c>
      <c r="B3015" s="399" t="s">
        <v>4319</v>
      </c>
      <c r="C3015" s="919" t="s">
        <v>1298</v>
      </c>
      <c r="D3015" s="920" t="n">
        <f aca="false">F3015</f>
        <v>6.16</v>
      </c>
      <c r="F3015" s="922" t="n">
        <v>6.16</v>
      </c>
      <c r="G3015" s="922" t="n">
        <v>6.16</v>
      </c>
    </row>
    <row r="3016" customFormat="false" ht="15" hidden="false" customHeight="false" outlineLevel="0" collapsed="false">
      <c r="A3016" s="398" t="n">
        <v>3913</v>
      </c>
      <c r="B3016" s="399" t="s">
        <v>4320</v>
      </c>
      <c r="C3016" s="919" t="s">
        <v>1298</v>
      </c>
      <c r="D3016" s="920" t="n">
        <f aca="false">F3016</f>
        <v>29.46</v>
      </c>
      <c r="F3016" s="922" t="n">
        <v>29.46</v>
      </c>
      <c r="G3016" s="922" t="n">
        <v>29.46</v>
      </c>
    </row>
    <row r="3017" customFormat="false" ht="15" hidden="false" customHeight="false" outlineLevel="0" collapsed="false">
      <c r="A3017" s="398" t="n">
        <v>3912</v>
      </c>
      <c r="B3017" s="399" t="s">
        <v>4321</v>
      </c>
      <c r="C3017" s="919" t="s">
        <v>1298</v>
      </c>
      <c r="D3017" s="920" t="n">
        <f aca="false">F3017</f>
        <v>16.15</v>
      </c>
      <c r="F3017" s="922" t="n">
        <v>16.15</v>
      </c>
      <c r="G3017" s="922" t="n">
        <v>16.15</v>
      </c>
    </row>
    <row r="3018" customFormat="false" ht="15" hidden="false" customHeight="false" outlineLevel="0" collapsed="false">
      <c r="A3018" s="398" t="n">
        <v>3909</v>
      </c>
      <c r="B3018" s="399" t="s">
        <v>4322</v>
      </c>
      <c r="C3018" s="919" t="s">
        <v>1298</v>
      </c>
      <c r="D3018" s="920" t="n">
        <f aca="false">F3018</f>
        <v>3.79</v>
      </c>
      <c r="F3018" s="922" t="n">
        <v>3.79</v>
      </c>
      <c r="G3018" s="922" t="n">
        <v>3.79</v>
      </c>
    </row>
    <row r="3019" customFormat="false" ht="15" hidden="false" customHeight="false" outlineLevel="0" collapsed="false">
      <c r="A3019" s="398" t="n">
        <v>3914</v>
      </c>
      <c r="B3019" s="399" t="s">
        <v>4323</v>
      </c>
      <c r="C3019" s="919" t="s">
        <v>1298</v>
      </c>
      <c r="D3019" s="920" t="n">
        <f aca="false">F3019</f>
        <v>44.44</v>
      </c>
      <c r="F3019" s="922" t="n">
        <v>44.44</v>
      </c>
      <c r="G3019" s="922" t="n">
        <v>44.44</v>
      </c>
    </row>
    <row r="3020" customFormat="false" ht="15" hidden="false" customHeight="false" outlineLevel="0" collapsed="false">
      <c r="A3020" s="398" t="n">
        <v>3915</v>
      </c>
      <c r="B3020" s="399" t="s">
        <v>4324</v>
      </c>
      <c r="C3020" s="919" t="s">
        <v>1298</v>
      </c>
      <c r="D3020" s="920" t="n">
        <f aca="false">F3020</f>
        <v>70.08</v>
      </c>
      <c r="F3020" s="922" t="n">
        <v>70.08</v>
      </c>
      <c r="G3020" s="922" t="n">
        <v>70.08</v>
      </c>
    </row>
    <row r="3021" customFormat="false" ht="15" hidden="false" customHeight="false" outlineLevel="0" collapsed="false">
      <c r="A3021" s="398" t="n">
        <v>3916</v>
      </c>
      <c r="B3021" s="399" t="s">
        <v>4325</v>
      </c>
      <c r="C3021" s="919" t="s">
        <v>1298</v>
      </c>
      <c r="D3021" s="920" t="n">
        <f aca="false">F3021</f>
        <v>127.67</v>
      </c>
      <c r="F3021" s="922" t="n">
        <v>127.67</v>
      </c>
      <c r="G3021" s="922" t="n">
        <v>127.67</v>
      </c>
    </row>
    <row r="3022" customFormat="false" ht="15" hidden="false" customHeight="false" outlineLevel="0" collapsed="false">
      <c r="A3022" s="398" t="n">
        <v>3917</v>
      </c>
      <c r="B3022" s="399" t="s">
        <v>4326</v>
      </c>
      <c r="C3022" s="919" t="s">
        <v>1298</v>
      </c>
      <c r="D3022" s="920" t="n">
        <f aca="false">F3022</f>
        <v>210.57</v>
      </c>
      <c r="F3022" s="922" t="n">
        <v>210.57</v>
      </c>
      <c r="G3022" s="922" t="n">
        <v>210.57</v>
      </c>
    </row>
    <row r="3023" customFormat="false" ht="15" hidden="false" customHeight="false" outlineLevel="0" collapsed="false">
      <c r="A3023" s="398" t="n">
        <v>1904</v>
      </c>
      <c r="B3023" s="399" t="s">
        <v>4327</v>
      </c>
      <c r="C3023" s="919" t="s">
        <v>1298</v>
      </c>
      <c r="D3023" s="920" t="n">
        <f aca="false">F3023</f>
        <v>0.62</v>
      </c>
      <c r="F3023" s="922" t="n">
        <v>0.62</v>
      </c>
      <c r="G3023" s="922" t="n">
        <v>0.62</v>
      </c>
    </row>
    <row r="3024" customFormat="false" ht="15" hidden="false" customHeight="false" outlineLevel="0" collapsed="false">
      <c r="A3024" s="398" t="n">
        <v>1899</v>
      </c>
      <c r="B3024" s="399" t="s">
        <v>4328</v>
      </c>
      <c r="C3024" s="919" t="s">
        <v>1298</v>
      </c>
      <c r="D3024" s="920" t="n">
        <f aca="false">F3024</f>
        <v>0.7</v>
      </c>
      <c r="F3024" s="922" t="n">
        <v>0.7</v>
      </c>
      <c r="G3024" s="922" t="n">
        <v>0.7</v>
      </c>
    </row>
    <row r="3025" customFormat="false" ht="15" hidden="false" customHeight="false" outlineLevel="0" collapsed="false">
      <c r="A3025" s="398" t="n">
        <v>1900</v>
      </c>
      <c r="B3025" s="399" t="s">
        <v>4329</v>
      </c>
      <c r="C3025" s="919" t="s">
        <v>1298</v>
      </c>
      <c r="D3025" s="920" t="n">
        <f aca="false">F3025</f>
        <v>1.14</v>
      </c>
      <c r="F3025" s="922" t="n">
        <v>1.14</v>
      </c>
      <c r="G3025" s="922" t="n">
        <v>1.14</v>
      </c>
    </row>
    <row r="3026" customFormat="false" ht="15" hidden="false" customHeight="false" outlineLevel="0" collapsed="false">
      <c r="A3026" s="398" t="n">
        <v>12407</v>
      </c>
      <c r="B3026" s="399" t="s">
        <v>4330</v>
      </c>
      <c r="C3026" s="919" t="s">
        <v>1298</v>
      </c>
      <c r="D3026" s="920" t="n">
        <f aca="false">F3026</f>
        <v>15.94</v>
      </c>
      <c r="F3026" s="922" t="n">
        <v>15.94</v>
      </c>
      <c r="G3026" s="922" t="n">
        <v>15.94</v>
      </c>
    </row>
    <row r="3027" customFormat="false" ht="15" hidden="false" customHeight="false" outlineLevel="0" collapsed="false">
      <c r="A3027" s="398" t="n">
        <v>12408</v>
      </c>
      <c r="B3027" s="399" t="s">
        <v>4331</v>
      </c>
      <c r="C3027" s="919" t="s">
        <v>1298</v>
      </c>
      <c r="D3027" s="920" t="n">
        <f aca="false">F3027</f>
        <v>8.99</v>
      </c>
      <c r="F3027" s="922" t="n">
        <v>8.99</v>
      </c>
      <c r="G3027" s="922" t="n">
        <v>8.99</v>
      </c>
    </row>
    <row r="3028" customFormat="false" ht="15" hidden="false" customHeight="false" outlineLevel="0" collapsed="false">
      <c r="A3028" s="398" t="n">
        <v>12409</v>
      </c>
      <c r="B3028" s="399" t="s">
        <v>4332</v>
      </c>
      <c r="C3028" s="919" t="s">
        <v>1298</v>
      </c>
      <c r="D3028" s="920" t="n">
        <f aca="false">F3028</f>
        <v>8.99</v>
      </c>
      <c r="F3028" s="922" t="n">
        <v>8.99</v>
      </c>
      <c r="G3028" s="922" t="n">
        <v>8.99</v>
      </c>
    </row>
    <row r="3029" customFormat="false" ht="15" hidden="false" customHeight="false" outlineLevel="0" collapsed="false">
      <c r="A3029" s="398" t="n">
        <v>12410</v>
      </c>
      <c r="B3029" s="399" t="s">
        <v>4333</v>
      </c>
      <c r="C3029" s="919" t="s">
        <v>1298</v>
      </c>
      <c r="D3029" s="920" t="n">
        <f aca="false">F3029</f>
        <v>6.2</v>
      </c>
      <c r="F3029" s="922" t="n">
        <v>6.2</v>
      </c>
      <c r="G3029" s="922" t="n">
        <v>6.2</v>
      </c>
    </row>
    <row r="3030" customFormat="false" ht="15" hidden="false" customHeight="false" outlineLevel="0" collapsed="false">
      <c r="A3030" s="398" t="n">
        <v>3936</v>
      </c>
      <c r="B3030" s="399" t="s">
        <v>4334</v>
      </c>
      <c r="C3030" s="919" t="s">
        <v>1298</v>
      </c>
      <c r="D3030" s="920" t="n">
        <f aca="false">F3030</f>
        <v>11.2</v>
      </c>
      <c r="F3030" s="922" t="n">
        <v>11.2</v>
      </c>
      <c r="G3030" s="922" t="n">
        <v>11.2</v>
      </c>
    </row>
    <row r="3031" customFormat="false" ht="15" hidden="false" customHeight="false" outlineLevel="0" collapsed="false">
      <c r="A3031" s="398" t="n">
        <v>3922</v>
      </c>
      <c r="B3031" s="399" t="s">
        <v>4335</v>
      </c>
      <c r="C3031" s="919" t="s">
        <v>1298</v>
      </c>
      <c r="D3031" s="920" t="n">
        <f aca="false">F3031</f>
        <v>10.3</v>
      </c>
      <c r="F3031" s="922" t="n">
        <v>10.3</v>
      </c>
      <c r="G3031" s="922" t="n">
        <v>10.3</v>
      </c>
    </row>
    <row r="3032" customFormat="false" ht="15" hidden="false" customHeight="false" outlineLevel="0" collapsed="false">
      <c r="A3032" s="398" t="n">
        <v>3924</v>
      </c>
      <c r="B3032" s="399" t="s">
        <v>4336</v>
      </c>
      <c r="C3032" s="919" t="s">
        <v>1298</v>
      </c>
      <c r="D3032" s="920" t="n">
        <f aca="false">F3032</f>
        <v>11.2</v>
      </c>
      <c r="F3032" s="922" t="n">
        <v>11.2</v>
      </c>
      <c r="G3032" s="922" t="n">
        <v>11.2</v>
      </c>
    </row>
    <row r="3033" customFormat="false" ht="15" hidden="false" customHeight="false" outlineLevel="0" collapsed="false">
      <c r="A3033" s="398" t="n">
        <v>3923</v>
      </c>
      <c r="B3033" s="399" t="s">
        <v>4337</v>
      </c>
      <c r="C3033" s="919" t="s">
        <v>1298</v>
      </c>
      <c r="D3033" s="920" t="n">
        <f aca="false">F3033</f>
        <v>11.2</v>
      </c>
      <c r="F3033" s="922" t="n">
        <v>11.2</v>
      </c>
      <c r="G3033" s="922" t="n">
        <v>11.2</v>
      </c>
    </row>
    <row r="3034" customFormat="false" ht="15" hidden="false" customHeight="false" outlineLevel="0" collapsed="false">
      <c r="A3034" s="398" t="n">
        <v>3937</v>
      </c>
      <c r="B3034" s="399" t="s">
        <v>4338</v>
      </c>
      <c r="C3034" s="919" t="s">
        <v>1298</v>
      </c>
      <c r="D3034" s="920" t="n">
        <f aca="false">F3034</f>
        <v>9.24</v>
      </c>
      <c r="F3034" s="922" t="n">
        <v>9.24</v>
      </c>
      <c r="G3034" s="922" t="n">
        <v>9.24</v>
      </c>
    </row>
    <row r="3035" customFormat="false" ht="15" hidden="false" customHeight="false" outlineLevel="0" collapsed="false">
      <c r="A3035" s="398" t="n">
        <v>3921</v>
      </c>
      <c r="B3035" s="399" t="s">
        <v>4339</v>
      </c>
      <c r="C3035" s="919" t="s">
        <v>1298</v>
      </c>
      <c r="D3035" s="920" t="n">
        <f aca="false">F3035</f>
        <v>9.24</v>
      </c>
      <c r="F3035" s="922" t="n">
        <v>9.24</v>
      </c>
      <c r="G3035" s="922" t="n">
        <v>9.24</v>
      </c>
    </row>
    <row r="3036" customFormat="false" ht="15" hidden="false" customHeight="false" outlineLevel="0" collapsed="false">
      <c r="A3036" s="398" t="n">
        <v>3920</v>
      </c>
      <c r="B3036" s="399" t="s">
        <v>4340</v>
      </c>
      <c r="C3036" s="919" t="s">
        <v>1298</v>
      </c>
      <c r="D3036" s="920" t="n">
        <f aca="false">F3036</f>
        <v>9.24</v>
      </c>
      <c r="F3036" s="922" t="n">
        <v>9.24</v>
      </c>
      <c r="G3036" s="922" t="n">
        <v>9.24</v>
      </c>
    </row>
    <row r="3037" customFormat="false" ht="15" hidden="false" customHeight="false" outlineLevel="0" collapsed="false">
      <c r="A3037" s="398" t="n">
        <v>3938</v>
      </c>
      <c r="B3037" s="399" t="s">
        <v>4341</v>
      </c>
      <c r="C3037" s="919" t="s">
        <v>1298</v>
      </c>
      <c r="D3037" s="920" t="n">
        <f aca="false">F3037</f>
        <v>6.09</v>
      </c>
      <c r="F3037" s="922" t="n">
        <v>6.09</v>
      </c>
      <c r="G3037" s="922" t="n">
        <v>6.09</v>
      </c>
    </row>
    <row r="3038" customFormat="false" ht="15" hidden="false" customHeight="false" outlineLevel="0" collapsed="false">
      <c r="A3038" s="398" t="n">
        <v>3919</v>
      </c>
      <c r="B3038" s="399" t="s">
        <v>4342</v>
      </c>
      <c r="C3038" s="919" t="s">
        <v>1298</v>
      </c>
      <c r="D3038" s="920" t="n">
        <f aca="false">F3038</f>
        <v>6.21</v>
      </c>
      <c r="F3038" s="922" t="n">
        <v>6.21</v>
      </c>
      <c r="G3038" s="922" t="n">
        <v>6.21</v>
      </c>
    </row>
    <row r="3039" customFormat="false" ht="15" hidden="false" customHeight="false" outlineLevel="0" collapsed="false">
      <c r="A3039" s="398" t="n">
        <v>3927</v>
      </c>
      <c r="B3039" s="399" t="s">
        <v>4343</v>
      </c>
      <c r="C3039" s="919" t="s">
        <v>1298</v>
      </c>
      <c r="D3039" s="920" t="n">
        <f aca="false">F3039</f>
        <v>31.45</v>
      </c>
      <c r="F3039" s="922" t="n">
        <v>31.45</v>
      </c>
      <c r="G3039" s="922" t="n">
        <v>31.45</v>
      </c>
    </row>
    <row r="3040" customFormat="false" ht="15" hidden="false" customHeight="false" outlineLevel="0" collapsed="false">
      <c r="A3040" s="398" t="n">
        <v>3928</v>
      </c>
      <c r="B3040" s="399" t="s">
        <v>4344</v>
      </c>
      <c r="C3040" s="919" t="s">
        <v>1298</v>
      </c>
      <c r="D3040" s="920" t="n">
        <f aca="false">F3040</f>
        <v>31.45</v>
      </c>
      <c r="F3040" s="922" t="n">
        <v>31.45</v>
      </c>
      <c r="G3040" s="922" t="n">
        <v>31.45</v>
      </c>
    </row>
    <row r="3041" customFormat="false" ht="15" hidden="false" customHeight="false" outlineLevel="0" collapsed="false">
      <c r="A3041" s="398" t="n">
        <v>3926</v>
      </c>
      <c r="B3041" s="399" t="s">
        <v>4345</v>
      </c>
      <c r="C3041" s="919" t="s">
        <v>1298</v>
      </c>
      <c r="D3041" s="920" t="n">
        <f aca="false">F3041</f>
        <v>17.93</v>
      </c>
      <c r="F3041" s="922" t="n">
        <v>17.93</v>
      </c>
      <c r="G3041" s="922" t="n">
        <v>17.93</v>
      </c>
    </row>
    <row r="3042" customFormat="false" ht="15" hidden="false" customHeight="false" outlineLevel="0" collapsed="false">
      <c r="A3042" s="398" t="n">
        <v>3935</v>
      </c>
      <c r="B3042" s="399" t="s">
        <v>4346</v>
      </c>
      <c r="C3042" s="919" t="s">
        <v>1298</v>
      </c>
      <c r="D3042" s="920" t="n">
        <f aca="false">F3042</f>
        <v>17.93</v>
      </c>
      <c r="F3042" s="922" t="n">
        <v>17.93</v>
      </c>
      <c r="G3042" s="922" t="n">
        <v>17.93</v>
      </c>
    </row>
    <row r="3043" customFormat="false" ht="15" hidden="false" customHeight="false" outlineLevel="0" collapsed="false">
      <c r="A3043" s="398" t="n">
        <v>3925</v>
      </c>
      <c r="B3043" s="399" t="s">
        <v>4347</v>
      </c>
      <c r="C3043" s="919" t="s">
        <v>1298</v>
      </c>
      <c r="D3043" s="920" t="n">
        <f aca="false">F3043</f>
        <v>17.93</v>
      </c>
      <c r="F3043" s="922" t="n">
        <v>17.93</v>
      </c>
      <c r="G3043" s="922" t="n">
        <v>17.93</v>
      </c>
    </row>
    <row r="3044" customFormat="false" ht="15" hidden="false" customHeight="false" outlineLevel="0" collapsed="false">
      <c r="A3044" s="398" t="n">
        <v>12406</v>
      </c>
      <c r="B3044" s="399" t="s">
        <v>4348</v>
      </c>
      <c r="C3044" s="919" t="s">
        <v>1298</v>
      </c>
      <c r="D3044" s="920" t="n">
        <f aca="false">F3044</f>
        <v>4.4</v>
      </c>
      <c r="F3044" s="922" t="n">
        <v>4.4</v>
      </c>
      <c r="G3044" s="922" t="n">
        <v>4.4</v>
      </c>
    </row>
    <row r="3045" customFormat="false" ht="15" hidden="false" customHeight="false" outlineLevel="0" collapsed="false">
      <c r="A3045" s="398" t="n">
        <v>3929</v>
      </c>
      <c r="B3045" s="399" t="s">
        <v>4349</v>
      </c>
      <c r="C3045" s="919" t="s">
        <v>1298</v>
      </c>
      <c r="D3045" s="920" t="n">
        <f aca="false">F3045</f>
        <v>47.92</v>
      </c>
      <c r="F3045" s="922" t="n">
        <v>47.92</v>
      </c>
      <c r="G3045" s="922" t="n">
        <v>47.92</v>
      </c>
    </row>
    <row r="3046" customFormat="false" ht="15" hidden="false" customHeight="false" outlineLevel="0" collapsed="false">
      <c r="A3046" s="398" t="n">
        <v>3931</v>
      </c>
      <c r="B3046" s="399" t="s">
        <v>4350</v>
      </c>
      <c r="C3046" s="919" t="s">
        <v>1298</v>
      </c>
      <c r="D3046" s="920" t="n">
        <f aca="false">F3046</f>
        <v>47.92</v>
      </c>
      <c r="F3046" s="922" t="n">
        <v>47.92</v>
      </c>
      <c r="G3046" s="922" t="n">
        <v>47.92</v>
      </c>
    </row>
    <row r="3047" customFormat="false" ht="15" hidden="false" customHeight="false" outlineLevel="0" collapsed="false">
      <c r="A3047" s="398" t="n">
        <v>3930</v>
      </c>
      <c r="B3047" s="399" t="s">
        <v>4351</v>
      </c>
      <c r="C3047" s="919" t="s">
        <v>1298</v>
      </c>
      <c r="D3047" s="920" t="n">
        <f aca="false">F3047</f>
        <v>47.92</v>
      </c>
      <c r="F3047" s="922" t="n">
        <v>47.92</v>
      </c>
      <c r="G3047" s="922" t="n">
        <v>47.92</v>
      </c>
    </row>
    <row r="3048" customFormat="false" ht="15" hidden="false" customHeight="false" outlineLevel="0" collapsed="false">
      <c r="A3048" s="398" t="n">
        <v>3932</v>
      </c>
      <c r="B3048" s="399" t="s">
        <v>4352</v>
      </c>
      <c r="C3048" s="919" t="s">
        <v>1298</v>
      </c>
      <c r="D3048" s="920" t="n">
        <f aca="false">F3048</f>
        <v>82.75</v>
      </c>
      <c r="F3048" s="922" t="n">
        <v>82.75</v>
      </c>
      <c r="G3048" s="922" t="n">
        <v>82.75</v>
      </c>
    </row>
    <row r="3049" customFormat="false" ht="15" hidden="false" customHeight="false" outlineLevel="0" collapsed="false">
      <c r="A3049" s="398" t="n">
        <v>3933</v>
      </c>
      <c r="B3049" s="399" t="s">
        <v>4353</v>
      </c>
      <c r="C3049" s="919" t="s">
        <v>1298</v>
      </c>
      <c r="D3049" s="920" t="n">
        <f aca="false">F3049</f>
        <v>82.75</v>
      </c>
      <c r="F3049" s="922" t="n">
        <v>82.75</v>
      </c>
      <c r="G3049" s="922" t="n">
        <v>82.75</v>
      </c>
    </row>
    <row r="3050" customFormat="false" ht="15" hidden="false" customHeight="false" outlineLevel="0" collapsed="false">
      <c r="A3050" s="398" t="n">
        <v>3934</v>
      </c>
      <c r="B3050" s="399" t="s">
        <v>4354</v>
      </c>
      <c r="C3050" s="919" t="s">
        <v>1298</v>
      </c>
      <c r="D3050" s="920" t="n">
        <f aca="false">F3050</f>
        <v>82.75</v>
      </c>
      <c r="F3050" s="922" t="n">
        <v>82.75</v>
      </c>
      <c r="G3050" s="922" t="n">
        <v>82.75</v>
      </c>
    </row>
    <row r="3051" customFormat="false" ht="15" hidden="false" customHeight="false" outlineLevel="0" collapsed="false">
      <c r="A3051" s="398" t="n">
        <v>40355</v>
      </c>
      <c r="B3051" s="399" t="s">
        <v>4355</v>
      </c>
      <c r="C3051" s="919" t="s">
        <v>1298</v>
      </c>
      <c r="D3051" s="920" t="n">
        <f aca="false">F3051</f>
        <v>6.1</v>
      </c>
      <c r="F3051" s="922" t="n">
        <v>6.1</v>
      </c>
      <c r="G3051" s="922" t="n">
        <v>6.1</v>
      </c>
    </row>
    <row r="3052" customFormat="false" ht="15" hidden="false" customHeight="false" outlineLevel="0" collapsed="false">
      <c r="A3052" s="398" t="n">
        <v>40364</v>
      </c>
      <c r="B3052" s="399" t="s">
        <v>4356</v>
      </c>
      <c r="C3052" s="919" t="s">
        <v>1298</v>
      </c>
      <c r="D3052" s="920" t="n">
        <f aca="false">F3052</f>
        <v>28.57</v>
      </c>
      <c r="F3052" s="922" t="n">
        <v>28.57</v>
      </c>
      <c r="G3052" s="922" t="n">
        <v>28.57</v>
      </c>
    </row>
    <row r="3053" customFormat="false" ht="15" hidden="false" customHeight="false" outlineLevel="0" collapsed="false">
      <c r="A3053" s="398" t="n">
        <v>40361</v>
      </c>
      <c r="B3053" s="399" t="s">
        <v>4357</v>
      </c>
      <c r="C3053" s="919" t="s">
        <v>1298</v>
      </c>
      <c r="D3053" s="920" t="n">
        <f aca="false">F3053</f>
        <v>22.34</v>
      </c>
      <c r="F3053" s="922" t="n">
        <v>22.34</v>
      </c>
      <c r="G3053" s="922" t="n">
        <v>22.34</v>
      </c>
    </row>
    <row r="3054" customFormat="false" ht="15" hidden="false" customHeight="false" outlineLevel="0" collapsed="false">
      <c r="A3054" s="398" t="n">
        <v>40358</v>
      </c>
      <c r="B3054" s="399" t="s">
        <v>4358</v>
      </c>
      <c r="C3054" s="919" t="s">
        <v>1298</v>
      </c>
      <c r="D3054" s="920" t="n">
        <f aca="false">F3054</f>
        <v>8.51</v>
      </c>
      <c r="F3054" s="922" t="n">
        <v>8.51</v>
      </c>
      <c r="G3054" s="922" t="n">
        <v>8.51</v>
      </c>
    </row>
    <row r="3055" customFormat="false" ht="15" hidden="false" customHeight="false" outlineLevel="0" collapsed="false">
      <c r="A3055" s="398" t="n">
        <v>40370</v>
      </c>
      <c r="B3055" s="399" t="s">
        <v>4359</v>
      </c>
      <c r="C3055" s="919" t="s">
        <v>1298</v>
      </c>
      <c r="D3055" s="920" t="n">
        <f aca="false">F3055</f>
        <v>90.67</v>
      </c>
      <c r="F3055" s="922" t="n">
        <v>90.67</v>
      </c>
      <c r="G3055" s="922" t="n">
        <v>90.67</v>
      </c>
    </row>
    <row r="3056" customFormat="false" ht="15" hidden="false" customHeight="false" outlineLevel="0" collapsed="false">
      <c r="A3056" s="398" t="n">
        <v>40367</v>
      </c>
      <c r="B3056" s="399" t="s">
        <v>4360</v>
      </c>
      <c r="C3056" s="919" t="s">
        <v>1298</v>
      </c>
      <c r="D3056" s="920" t="n">
        <f aca="false">F3056</f>
        <v>45.06</v>
      </c>
      <c r="F3056" s="922" t="n">
        <v>45.06</v>
      </c>
      <c r="G3056" s="922" t="n">
        <v>45.06</v>
      </c>
    </row>
    <row r="3057" customFormat="false" ht="15" hidden="false" customHeight="false" outlineLevel="0" collapsed="false">
      <c r="A3057" s="398" t="n">
        <v>40373</v>
      </c>
      <c r="B3057" s="399" t="s">
        <v>4361</v>
      </c>
      <c r="C3057" s="919" t="s">
        <v>1298</v>
      </c>
      <c r="D3057" s="920" t="n">
        <f aca="false">F3057</f>
        <v>122.61</v>
      </c>
      <c r="F3057" s="922" t="n">
        <v>122.61</v>
      </c>
      <c r="G3057" s="922" t="n">
        <v>122.61</v>
      </c>
    </row>
    <row r="3058" customFormat="false" ht="15" hidden="false" customHeight="false" outlineLevel="0" collapsed="false">
      <c r="A3058" s="398" t="n">
        <v>38947</v>
      </c>
      <c r="B3058" s="399" t="s">
        <v>4362</v>
      </c>
      <c r="C3058" s="919" t="s">
        <v>1298</v>
      </c>
      <c r="D3058" s="920" t="n">
        <f aca="false">F3058</f>
        <v>5.43</v>
      </c>
      <c r="F3058" s="922" t="n">
        <v>5.43</v>
      </c>
      <c r="G3058" s="922" t="n">
        <v>5.43</v>
      </c>
    </row>
    <row r="3059" customFormat="false" ht="15" hidden="false" customHeight="false" outlineLevel="0" collapsed="false">
      <c r="A3059" s="398" t="n">
        <v>38948</v>
      </c>
      <c r="B3059" s="399" t="s">
        <v>4363</v>
      </c>
      <c r="C3059" s="919" t="s">
        <v>1298</v>
      </c>
      <c r="D3059" s="920" t="n">
        <f aca="false">F3059</f>
        <v>8.66</v>
      </c>
      <c r="F3059" s="922" t="n">
        <v>8.66</v>
      </c>
      <c r="G3059" s="922" t="n">
        <v>8.66</v>
      </c>
    </row>
    <row r="3060" customFormat="false" ht="15" hidden="false" customHeight="false" outlineLevel="0" collapsed="false">
      <c r="A3060" s="398" t="n">
        <v>38949</v>
      </c>
      <c r="B3060" s="399" t="s">
        <v>4364</v>
      </c>
      <c r="C3060" s="919" t="s">
        <v>1298</v>
      </c>
      <c r="D3060" s="920" t="n">
        <f aca="false">F3060</f>
        <v>9.61</v>
      </c>
      <c r="F3060" s="922" t="n">
        <v>9.61</v>
      </c>
      <c r="G3060" s="922" t="n">
        <v>9.61</v>
      </c>
    </row>
    <row r="3061" customFormat="false" ht="15" hidden="false" customHeight="false" outlineLevel="0" collapsed="false">
      <c r="A3061" s="398" t="n">
        <v>38951</v>
      </c>
      <c r="B3061" s="399" t="s">
        <v>4365</v>
      </c>
      <c r="C3061" s="919" t="s">
        <v>1298</v>
      </c>
      <c r="D3061" s="920" t="n">
        <f aca="false">F3061</f>
        <v>15.2</v>
      </c>
      <c r="F3061" s="922" t="n">
        <v>15.2</v>
      </c>
      <c r="G3061" s="922" t="n">
        <v>15.2</v>
      </c>
    </row>
    <row r="3062" customFormat="false" ht="15" hidden="false" customHeight="false" outlineLevel="0" collapsed="false">
      <c r="A3062" s="398" t="n">
        <v>39312</v>
      </c>
      <c r="B3062" s="399" t="s">
        <v>4366</v>
      </c>
      <c r="C3062" s="919" t="s">
        <v>1298</v>
      </c>
      <c r="D3062" s="920" t="n">
        <f aca="false">F3062</f>
        <v>11.79</v>
      </c>
      <c r="F3062" s="922" t="n">
        <v>11.79</v>
      </c>
      <c r="G3062" s="922" t="n">
        <v>11.79</v>
      </c>
    </row>
    <row r="3063" customFormat="false" ht="15" hidden="false" customHeight="false" outlineLevel="0" collapsed="false">
      <c r="A3063" s="398" t="n">
        <v>39313</v>
      </c>
      <c r="B3063" s="399" t="s">
        <v>4367</v>
      </c>
      <c r="C3063" s="919" t="s">
        <v>1298</v>
      </c>
      <c r="D3063" s="920" t="n">
        <f aca="false">F3063</f>
        <v>15.39</v>
      </c>
      <c r="F3063" s="922" t="n">
        <v>15.39</v>
      </c>
      <c r="G3063" s="922" t="n">
        <v>15.39</v>
      </c>
    </row>
    <row r="3064" customFormat="false" ht="15" hidden="false" customHeight="false" outlineLevel="0" collapsed="false">
      <c r="A3064" s="398" t="n">
        <v>38950</v>
      </c>
      <c r="B3064" s="399" t="s">
        <v>4368</v>
      </c>
      <c r="C3064" s="919" t="s">
        <v>1298</v>
      </c>
      <c r="D3064" s="920" t="n">
        <f aca="false">F3064</f>
        <v>23.16</v>
      </c>
      <c r="F3064" s="922" t="n">
        <v>23.16</v>
      </c>
      <c r="G3064" s="922" t="n">
        <v>23.16</v>
      </c>
    </row>
    <row r="3065" customFormat="false" ht="15" hidden="false" customHeight="false" outlineLevel="0" collapsed="false">
      <c r="A3065" s="398" t="n">
        <v>39314</v>
      </c>
      <c r="B3065" s="399" t="s">
        <v>4369</v>
      </c>
      <c r="C3065" s="919" t="s">
        <v>1298</v>
      </c>
      <c r="D3065" s="920" t="n">
        <f aca="false">F3065</f>
        <v>24.44</v>
      </c>
      <c r="F3065" s="922" t="n">
        <v>24.44</v>
      </c>
      <c r="G3065" s="922" t="n">
        <v>24.44</v>
      </c>
    </row>
    <row r="3066" customFormat="false" ht="15" hidden="false" customHeight="false" outlineLevel="0" collapsed="false">
      <c r="A3066" s="398" t="n">
        <v>3907</v>
      </c>
      <c r="B3066" s="399" t="s">
        <v>4370</v>
      </c>
      <c r="C3066" s="919" t="s">
        <v>1298</v>
      </c>
      <c r="D3066" s="920" t="n">
        <f aca="false">F3066</f>
        <v>2.92</v>
      </c>
      <c r="F3066" s="922" t="n">
        <v>2.92</v>
      </c>
      <c r="G3066" s="922" t="n">
        <v>2.92</v>
      </c>
    </row>
    <row r="3067" customFormat="false" ht="15" hidden="false" customHeight="false" outlineLevel="0" collapsed="false">
      <c r="A3067" s="398" t="n">
        <v>3889</v>
      </c>
      <c r="B3067" s="399" t="s">
        <v>4371</v>
      </c>
      <c r="C3067" s="919" t="s">
        <v>1298</v>
      </c>
      <c r="D3067" s="920" t="n">
        <f aca="false">F3067</f>
        <v>2.23</v>
      </c>
      <c r="F3067" s="922" t="n">
        <v>2.23</v>
      </c>
      <c r="G3067" s="922" t="n">
        <v>2.23</v>
      </c>
    </row>
    <row r="3068" customFormat="false" ht="15" hidden="false" customHeight="false" outlineLevel="0" collapsed="false">
      <c r="A3068" s="398" t="n">
        <v>3868</v>
      </c>
      <c r="B3068" s="399" t="s">
        <v>4372</v>
      </c>
      <c r="C3068" s="919" t="s">
        <v>1298</v>
      </c>
      <c r="D3068" s="920" t="n">
        <f aca="false">F3068</f>
        <v>0.87</v>
      </c>
      <c r="F3068" s="922" t="n">
        <v>0.87</v>
      </c>
      <c r="G3068" s="922" t="n">
        <v>0.87</v>
      </c>
    </row>
    <row r="3069" customFormat="false" ht="15" hidden="false" customHeight="false" outlineLevel="0" collapsed="false">
      <c r="A3069" s="398" t="n">
        <v>3869</v>
      </c>
      <c r="B3069" s="399" t="s">
        <v>4373</v>
      </c>
      <c r="C3069" s="919" t="s">
        <v>1298</v>
      </c>
      <c r="D3069" s="920" t="n">
        <f aca="false">F3069</f>
        <v>2.48</v>
      </c>
      <c r="F3069" s="922" t="n">
        <v>2.48</v>
      </c>
      <c r="G3069" s="922" t="n">
        <v>2.48</v>
      </c>
    </row>
    <row r="3070" customFormat="false" ht="15" hidden="false" customHeight="false" outlineLevel="0" collapsed="false">
      <c r="A3070" s="398" t="n">
        <v>3872</v>
      </c>
      <c r="B3070" s="399" t="s">
        <v>4374</v>
      </c>
      <c r="C3070" s="919" t="s">
        <v>1298</v>
      </c>
      <c r="D3070" s="920" t="n">
        <f aca="false">F3070</f>
        <v>3.02</v>
      </c>
      <c r="F3070" s="922" t="n">
        <v>3.02</v>
      </c>
      <c r="G3070" s="922" t="n">
        <v>3.02</v>
      </c>
    </row>
    <row r="3071" customFormat="false" ht="15" hidden="false" customHeight="false" outlineLevel="0" collapsed="false">
      <c r="A3071" s="398" t="n">
        <v>3850</v>
      </c>
      <c r="B3071" s="399" t="s">
        <v>4375</v>
      </c>
      <c r="C3071" s="919" t="s">
        <v>1298</v>
      </c>
      <c r="D3071" s="920" t="n">
        <f aca="false">F3071</f>
        <v>7.78</v>
      </c>
      <c r="F3071" s="922" t="n">
        <v>7.78</v>
      </c>
      <c r="G3071" s="922" t="n">
        <v>7.78</v>
      </c>
    </row>
    <row r="3072" customFormat="false" ht="15" hidden="false" customHeight="false" outlineLevel="0" collapsed="false">
      <c r="A3072" s="398" t="n">
        <v>38023</v>
      </c>
      <c r="B3072" s="399" t="s">
        <v>4376</v>
      </c>
      <c r="C3072" s="919" t="s">
        <v>1298</v>
      </c>
      <c r="D3072" s="920" t="n">
        <f aca="false">F3072</f>
        <v>3.28</v>
      </c>
      <c r="F3072" s="922" t="n">
        <v>3.28</v>
      </c>
      <c r="G3072" s="922" t="n">
        <v>3.28</v>
      </c>
    </row>
    <row r="3073" customFormat="false" ht="15" hidden="false" customHeight="false" outlineLevel="0" collapsed="false">
      <c r="A3073" s="398" t="n">
        <v>37986</v>
      </c>
      <c r="B3073" s="399" t="s">
        <v>4377</v>
      </c>
      <c r="C3073" s="919" t="s">
        <v>1298</v>
      </c>
      <c r="D3073" s="920" t="n">
        <f aca="false">F3073</f>
        <v>2.23</v>
      </c>
      <c r="F3073" s="922" t="n">
        <v>2.23</v>
      </c>
      <c r="G3073" s="922" t="n">
        <v>2.23</v>
      </c>
    </row>
    <row r="3074" customFormat="false" ht="15" hidden="false" customHeight="false" outlineLevel="0" collapsed="false">
      <c r="A3074" s="398" t="n">
        <v>37987</v>
      </c>
      <c r="B3074" s="399" t="s">
        <v>4378</v>
      </c>
      <c r="C3074" s="919" t="s">
        <v>1298</v>
      </c>
      <c r="D3074" s="920" t="n">
        <f aca="false">F3074</f>
        <v>166.62</v>
      </c>
      <c r="F3074" s="922" t="n">
        <v>166.62</v>
      </c>
      <c r="G3074" s="922" t="n">
        <v>166.62</v>
      </c>
    </row>
    <row r="3075" customFormat="false" ht="15" hidden="false" customHeight="false" outlineLevel="0" collapsed="false">
      <c r="A3075" s="398" t="n">
        <v>37988</v>
      </c>
      <c r="B3075" s="399" t="s">
        <v>4379</v>
      </c>
      <c r="C3075" s="919" t="s">
        <v>1298</v>
      </c>
      <c r="D3075" s="920" t="n">
        <f aca="false">F3075</f>
        <v>271.78</v>
      </c>
      <c r="F3075" s="922" t="n">
        <v>271.78</v>
      </c>
      <c r="G3075" s="922" t="n">
        <v>271.78</v>
      </c>
    </row>
    <row r="3076" customFormat="false" ht="15" hidden="false" customHeight="false" outlineLevel="0" collapsed="false">
      <c r="A3076" s="398" t="n">
        <v>21120</v>
      </c>
      <c r="B3076" s="399" t="s">
        <v>4380</v>
      </c>
      <c r="C3076" s="919" t="s">
        <v>1298</v>
      </c>
      <c r="D3076" s="920" t="n">
        <f aca="false">F3076</f>
        <v>13.54</v>
      </c>
      <c r="F3076" s="922" t="n">
        <v>13.54</v>
      </c>
      <c r="G3076" s="922" t="n">
        <v>13.54</v>
      </c>
    </row>
    <row r="3077" customFormat="false" ht="15" hidden="false" customHeight="false" outlineLevel="0" collapsed="false">
      <c r="A3077" s="398" t="n">
        <v>39318</v>
      </c>
      <c r="B3077" s="399" t="s">
        <v>4381</v>
      </c>
      <c r="C3077" s="919" t="s">
        <v>1298</v>
      </c>
      <c r="D3077" s="920" t="n">
        <f aca="false">F3077</f>
        <v>11.17</v>
      </c>
      <c r="F3077" s="922" t="n">
        <v>11.17</v>
      </c>
      <c r="G3077" s="922" t="n">
        <v>11.17</v>
      </c>
    </row>
    <row r="3078" customFormat="false" ht="15" hidden="false" customHeight="false" outlineLevel="0" collapsed="false">
      <c r="A3078" s="398" t="n">
        <v>20162</v>
      </c>
      <c r="B3078" s="399" t="s">
        <v>4382</v>
      </c>
      <c r="C3078" s="919" t="s">
        <v>1298</v>
      </c>
      <c r="D3078" s="920" t="n">
        <f aca="false">F3078</f>
        <v>10.8</v>
      </c>
      <c r="F3078" s="922" t="n">
        <v>10.8</v>
      </c>
      <c r="G3078" s="922" t="n">
        <v>10.8</v>
      </c>
    </row>
    <row r="3079" customFormat="false" ht="15" hidden="false" customHeight="false" outlineLevel="0" collapsed="false">
      <c r="A3079" s="398" t="n">
        <v>40366</v>
      </c>
      <c r="B3079" s="399" t="s">
        <v>4383</v>
      </c>
      <c r="C3079" s="919" t="s">
        <v>1298</v>
      </c>
      <c r="D3079" s="920" t="n">
        <f aca="false">F3079</f>
        <v>22.29</v>
      </c>
      <c r="F3079" s="922" t="n">
        <v>22.29</v>
      </c>
      <c r="G3079" s="922" t="n">
        <v>22.29</v>
      </c>
    </row>
    <row r="3080" customFormat="false" ht="15" hidden="false" customHeight="false" outlineLevel="0" collapsed="false">
      <c r="A3080" s="398" t="n">
        <v>40363</v>
      </c>
      <c r="B3080" s="399" t="s">
        <v>4384</v>
      </c>
      <c r="C3080" s="919" t="s">
        <v>1298</v>
      </c>
      <c r="D3080" s="920" t="n">
        <f aca="false">F3080</f>
        <v>17.43</v>
      </c>
      <c r="F3080" s="922" t="n">
        <v>17.43</v>
      </c>
      <c r="G3080" s="922" t="n">
        <v>17.43</v>
      </c>
    </row>
    <row r="3081" customFormat="false" ht="15" hidden="false" customHeight="false" outlineLevel="0" collapsed="false">
      <c r="A3081" s="398" t="n">
        <v>40354</v>
      </c>
      <c r="B3081" s="399" t="s">
        <v>4385</v>
      </c>
      <c r="C3081" s="919" t="s">
        <v>1298</v>
      </c>
      <c r="D3081" s="920" t="n">
        <f aca="false">F3081</f>
        <v>7.59</v>
      </c>
      <c r="F3081" s="922" t="n">
        <v>7.59</v>
      </c>
      <c r="G3081" s="922" t="n">
        <v>7.59</v>
      </c>
    </row>
    <row r="3082" customFormat="false" ht="15" hidden="false" customHeight="false" outlineLevel="0" collapsed="false">
      <c r="A3082" s="398" t="n">
        <v>40360</v>
      </c>
      <c r="B3082" s="399" t="s">
        <v>4386</v>
      </c>
      <c r="C3082" s="919" t="s">
        <v>1298</v>
      </c>
      <c r="D3082" s="920" t="n">
        <f aca="false">F3082</f>
        <v>11.43</v>
      </c>
      <c r="F3082" s="922" t="n">
        <v>11.43</v>
      </c>
      <c r="G3082" s="922" t="n">
        <v>11.43</v>
      </c>
    </row>
    <row r="3083" customFormat="false" ht="15" hidden="false" customHeight="false" outlineLevel="0" collapsed="false">
      <c r="A3083" s="398" t="n">
        <v>40372</v>
      </c>
      <c r="B3083" s="399" t="s">
        <v>4387</v>
      </c>
      <c r="C3083" s="919" t="s">
        <v>1298</v>
      </c>
      <c r="D3083" s="920" t="n">
        <f aca="false">F3083</f>
        <v>70.58</v>
      </c>
      <c r="F3083" s="922" t="n">
        <v>70.58</v>
      </c>
      <c r="G3083" s="922" t="n">
        <v>70.58</v>
      </c>
    </row>
    <row r="3084" customFormat="false" ht="15" hidden="false" customHeight="false" outlineLevel="0" collapsed="false">
      <c r="A3084" s="398" t="n">
        <v>40369</v>
      </c>
      <c r="B3084" s="399" t="s">
        <v>4388</v>
      </c>
      <c r="C3084" s="919" t="s">
        <v>1298</v>
      </c>
      <c r="D3084" s="920" t="n">
        <f aca="false">F3084</f>
        <v>35.12</v>
      </c>
      <c r="F3084" s="922" t="n">
        <v>35.12</v>
      </c>
      <c r="G3084" s="922" t="n">
        <v>35.12</v>
      </c>
    </row>
    <row r="3085" customFormat="false" ht="15" hidden="false" customHeight="false" outlineLevel="0" collapsed="false">
      <c r="A3085" s="398" t="n">
        <v>40357</v>
      </c>
      <c r="B3085" s="399" t="s">
        <v>4389</v>
      </c>
      <c r="C3085" s="919" t="s">
        <v>1298</v>
      </c>
      <c r="D3085" s="920" t="n">
        <f aca="false">F3085</f>
        <v>8.51</v>
      </c>
      <c r="F3085" s="922" t="n">
        <v>8.51</v>
      </c>
      <c r="G3085" s="922" t="n">
        <v>8.51</v>
      </c>
    </row>
    <row r="3086" customFormat="false" ht="15" hidden="false" customHeight="false" outlineLevel="0" collapsed="false">
      <c r="A3086" s="398" t="n">
        <v>40375</v>
      </c>
      <c r="B3086" s="399" t="s">
        <v>4390</v>
      </c>
      <c r="C3086" s="919" t="s">
        <v>1298</v>
      </c>
      <c r="D3086" s="920" t="n">
        <f aca="false">F3086</f>
        <v>95.54</v>
      </c>
      <c r="F3086" s="922" t="n">
        <v>95.54</v>
      </c>
      <c r="G3086" s="922" t="n">
        <v>95.54</v>
      </c>
    </row>
    <row r="3087" customFormat="false" ht="15" hidden="false" customHeight="false" outlineLevel="0" collapsed="false">
      <c r="A3087" s="398" t="n">
        <v>1893</v>
      </c>
      <c r="B3087" s="399" t="s">
        <v>4391</v>
      </c>
      <c r="C3087" s="919" t="s">
        <v>1298</v>
      </c>
      <c r="D3087" s="920" t="n">
        <f aca="false">F3087</f>
        <v>2.34</v>
      </c>
      <c r="F3087" s="922" t="n">
        <v>2.34</v>
      </c>
      <c r="G3087" s="922" t="n">
        <v>2.34</v>
      </c>
    </row>
    <row r="3088" customFormat="false" ht="15" hidden="false" customHeight="false" outlineLevel="0" collapsed="false">
      <c r="A3088" s="398" t="n">
        <v>1902</v>
      </c>
      <c r="B3088" s="399" t="s">
        <v>4392</v>
      </c>
      <c r="C3088" s="919" t="s">
        <v>1298</v>
      </c>
      <c r="D3088" s="920" t="n">
        <f aca="false">F3088</f>
        <v>1.7</v>
      </c>
      <c r="F3088" s="922" t="n">
        <v>1.7</v>
      </c>
      <c r="G3088" s="922" t="n">
        <v>1.7</v>
      </c>
    </row>
    <row r="3089" customFormat="false" ht="15" hidden="false" customHeight="false" outlineLevel="0" collapsed="false">
      <c r="A3089" s="398" t="n">
        <v>1901</v>
      </c>
      <c r="B3089" s="399" t="s">
        <v>4393</v>
      </c>
      <c r="C3089" s="919" t="s">
        <v>1298</v>
      </c>
      <c r="D3089" s="920" t="n">
        <f aca="false">F3089</f>
        <v>0.53</v>
      </c>
      <c r="F3089" s="922" t="n">
        <v>0.53</v>
      </c>
      <c r="G3089" s="922" t="n">
        <v>0.53</v>
      </c>
    </row>
    <row r="3090" customFormat="false" ht="15" hidden="false" customHeight="false" outlineLevel="0" collapsed="false">
      <c r="A3090" s="398" t="n">
        <v>1892</v>
      </c>
      <c r="B3090" s="399" t="s">
        <v>4394</v>
      </c>
      <c r="C3090" s="919" t="s">
        <v>1298</v>
      </c>
      <c r="D3090" s="920" t="n">
        <f aca="false">F3090</f>
        <v>1.09</v>
      </c>
      <c r="F3090" s="922" t="n">
        <v>1.09</v>
      </c>
      <c r="G3090" s="922" t="n">
        <v>1.09</v>
      </c>
    </row>
    <row r="3091" customFormat="false" ht="15" hidden="false" customHeight="false" outlineLevel="0" collapsed="false">
      <c r="A3091" s="398" t="n">
        <v>1907</v>
      </c>
      <c r="B3091" s="399" t="s">
        <v>4395</v>
      </c>
      <c r="C3091" s="919" t="s">
        <v>1298</v>
      </c>
      <c r="D3091" s="920" t="n">
        <f aca="false">F3091</f>
        <v>7.54</v>
      </c>
      <c r="F3091" s="922" t="n">
        <v>7.54</v>
      </c>
      <c r="G3091" s="922" t="n">
        <v>7.54</v>
      </c>
    </row>
    <row r="3092" customFormat="false" ht="15" hidden="false" customHeight="false" outlineLevel="0" collapsed="false">
      <c r="A3092" s="398" t="n">
        <v>1894</v>
      </c>
      <c r="B3092" s="399" t="s">
        <v>4396</v>
      </c>
      <c r="C3092" s="919" t="s">
        <v>1298</v>
      </c>
      <c r="D3092" s="920" t="n">
        <f aca="false">F3092</f>
        <v>3.39</v>
      </c>
      <c r="F3092" s="922" t="n">
        <v>3.39</v>
      </c>
      <c r="G3092" s="922" t="n">
        <v>3.39</v>
      </c>
    </row>
    <row r="3093" customFormat="false" ht="15" hidden="false" customHeight="false" outlineLevel="0" collapsed="false">
      <c r="A3093" s="398" t="n">
        <v>1891</v>
      </c>
      <c r="B3093" s="399" t="s">
        <v>4397</v>
      </c>
      <c r="C3093" s="919" t="s">
        <v>1298</v>
      </c>
      <c r="D3093" s="920" t="n">
        <f aca="false">F3093</f>
        <v>0.78</v>
      </c>
      <c r="F3093" s="922" t="n">
        <v>0.78</v>
      </c>
      <c r="G3093" s="922" t="n">
        <v>0.78</v>
      </c>
    </row>
    <row r="3094" customFormat="false" ht="15" hidden="false" customHeight="false" outlineLevel="0" collapsed="false">
      <c r="A3094" s="398" t="n">
        <v>1896</v>
      </c>
      <c r="B3094" s="399" t="s">
        <v>4398</v>
      </c>
      <c r="C3094" s="919" t="s">
        <v>1298</v>
      </c>
      <c r="D3094" s="920" t="n">
        <f aca="false">F3094</f>
        <v>10.12</v>
      </c>
      <c r="F3094" s="922" t="n">
        <v>10.12</v>
      </c>
      <c r="G3094" s="922" t="n">
        <v>10.12</v>
      </c>
    </row>
    <row r="3095" customFormat="false" ht="15" hidden="false" customHeight="false" outlineLevel="0" collapsed="false">
      <c r="A3095" s="398" t="n">
        <v>1895</v>
      </c>
      <c r="B3095" s="399" t="s">
        <v>4399</v>
      </c>
      <c r="C3095" s="919" t="s">
        <v>1298</v>
      </c>
      <c r="D3095" s="920" t="n">
        <f aca="false">F3095</f>
        <v>17.79</v>
      </c>
      <c r="F3095" s="922" t="n">
        <v>17.79</v>
      </c>
      <c r="G3095" s="922" t="n">
        <v>17.79</v>
      </c>
    </row>
    <row r="3096" customFormat="false" ht="15" hidden="false" customHeight="false" outlineLevel="0" collapsed="false">
      <c r="A3096" s="398" t="n">
        <v>2641</v>
      </c>
      <c r="B3096" s="399" t="s">
        <v>4400</v>
      </c>
      <c r="C3096" s="919" t="s">
        <v>1298</v>
      </c>
      <c r="D3096" s="920" t="n">
        <f aca="false">F3096</f>
        <v>24.62</v>
      </c>
      <c r="F3096" s="922" t="n">
        <v>24.62</v>
      </c>
      <c r="G3096" s="922" t="n">
        <v>24.62</v>
      </c>
    </row>
    <row r="3097" customFormat="false" ht="15" hidden="false" customHeight="false" outlineLevel="0" collapsed="false">
      <c r="A3097" s="398" t="n">
        <v>2636</v>
      </c>
      <c r="B3097" s="399" t="s">
        <v>4401</v>
      </c>
      <c r="C3097" s="919" t="s">
        <v>1298</v>
      </c>
      <c r="D3097" s="920" t="n">
        <f aca="false">F3097</f>
        <v>1.58</v>
      </c>
      <c r="F3097" s="922" t="n">
        <v>1.58</v>
      </c>
      <c r="G3097" s="922" t="n">
        <v>1.58</v>
      </c>
    </row>
    <row r="3098" customFormat="false" ht="15" hidden="false" customHeight="false" outlineLevel="0" collapsed="false">
      <c r="A3098" s="398" t="n">
        <v>2637</v>
      </c>
      <c r="B3098" s="399" t="s">
        <v>4402</v>
      </c>
      <c r="C3098" s="919" t="s">
        <v>1298</v>
      </c>
      <c r="D3098" s="920" t="n">
        <f aca="false">F3098</f>
        <v>1.68</v>
      </c>
      <c r="F3098" s="922" t="n">
        <v>1.68</v>
      </c>
      <c r="G3098" s="922" t="n">
        <v>1.68</v>
      </c>
    </row>
    <row r="3099" customFormat="false" ht="15" hidden="false" customHeight="false" outlineLevel="0" collapsed="false">
      <c r="A3099" s="398" t="n">
        <v>2638</v>
      </c>
      <c r="B3099" s="399" t="s">
        <v>4403</v>
      </c>
      <c r="C3099" s="919" t="s">
        <v>1298</v>
      </c>
      <c r="D3099" s="920" t="n">
        <f aca="false">F3099</f>
        <v>1.96</v>
      </c>
      <c r="F3099" s="922" t="n">
        <v>1.96</v>
      </c>
      <c r="G3099" s="922" t="n">
        <v>1.96</v>
      </c>
    </row>
    <row r="3100" customFormat="false" ht="15" hidden="false" customHeight="false" outlineLevel="0" collapsed="false">
      <c r="A3100" s="398" t="n">
        <v>2639</v>
      </c>
      <c r="B3100" s="399" t="s">
        <v>4404</v>
      </c>
      <c r="C3100" s="919" t="s">
        <v>1298</v>
      </c>
      <c r="D3100" s="920" t="n">
        <f aca="false">F3100</f>
        <v>3.48</v>
      </c>
      <c r="F3100" s="922" t="n">
        <v>3.48</v>
      </c>
      <c r="G3100" s="922" t="n">
        <v>3.48</v>
      </c>
    </row>
    <row r="3101" customFormat="false" ht="15" hidden="false" customHeight="false" outlineLevel="0" collapsed="false">
      <c r="A3101" s="398" t="n">
        <v>2644</v>
      </c>
      <c r="B3101" s="399" t="s">
        <v>4405</v>
      </c>
      <c r="C3101" s="919" t="s">
        <v>1298</v>
      </c>
      <c r="D3101" s="920" t="n">
        <f aca="false">F3101</f>
        <v>5.03</v>
      </c>
      <c r="F3101" s="922" t="n">
        <v>5.03</v>
      </c>
      <c r="G3101" s="922" t="n">
        <v>5.03</v>
      </c>
    </row>
    <row r="3102" customFormat="false" ht="15" hidden="false" customHeight="false" outlineLevel="0" collapsed="false">
      <c r="A3102" s="398" t="n">
        <v>2643</v>
      </c>
      <c r="B3102" s="399" t="s">
        <v>4406</v>
      </c>
      <c r="C3102" s="919" t="s">
        <v>1298</v>
      </c>
      <c r="D3102" s="920" t="n">
        <f aca="false">F3102</f>
        <v>7.02</v>
      </c>
      <c r="F3102" s="922" t="n">
        <v>7.02</v>
      </c>
      <c r="G3102" s="922" t="n">
        <v>7.02</v>
      </c>
    </row>
    <row r="3103" customFormat="false" ht="15" hidden="false" customHeight="false" outlineLevel="0" collapsed="false">
      <c r="A3103" s="398" t="n">
        <v>2640</v>
      </c>
      <c r="B3103" s="399" t="s">
        <v>4407</v>
      </c>
      <c r="C3103" s="919" t="s">
        <v>1298</v>
      </c>
      <c r="D3103" s="920" t="n">
        <f aca="false">F3103</f>
        <v>10.24</v>
      </c>
      <c r="F3103" s="922" t="n">
        <v>10.24</v>
      </c>
      <c r="G3103" s="922" t="n">
        <v>10.24</v>
      </c>
    </row>
    <row r="3104" customFormat="false" ht="15" hidden="false" customHeight="false" outlineLevel="0" collapsed="false">
      <c r="A3104" s="398" t="n">
        <v>2642</v>
      </c>
      <c r="B3104" s="399" t="s">
        <v>4408</v>
      </c>
      <c r="C3104" s="919" t="s">
        <v>1298</v>
      </c>
      <c r="D3104" s="920" t="n">
        <f aca="false">F3104</f>
        <v>15.6</v>
      </c>
      <c r="F3104" s="922" t="n">
        <v>15.6</v>
      </c>
      <c r="G3104" s="922" t="n">
        <v>15.6</v>
      </c>
    </row>
    <row r="3105" customFormat="false" ht="15" hidden="false" customHeight="false" outlineLevel="0" collapsed="false">
      <c r="A3105" s="398" t="n">
        <v>38943</v>
      </c>
      <c r="B3105" s="399" t="s">
        <v>4409</v>
      </c>
      <c r="C3105" s="919" t="s">
        <v>1298</v>
      </c>
      <c r="D3105" s="920" t="n">
        <f aca="false">F3105</f>
        <v>4.01</v>
      </c>
      <c r="F3105" s="922" t="n">
        <v>4.01</v>
      </c>
      <c r="G3105" s="922" t="n">
        <v>4.01</v>
      </c>
    </row>
    <row r="3106" customFormat="false" ht="15" hidden="false" customHeight="false" outlineLevel="0" collapsed="false">
      <c r="A3106" s="398" t="n">
        <v>38944</v>
      </c>
      <c r="B3106" s="399" t="s">
        <v>4410</v>
      </c>
      <c r="C3106" s="919" t="s">
        <v>1298</v>
      </c>
      <c r="D3106" s="920" t="n">
        <f aca="false">F3106</f>
        <v>6.19</v>
      </c>
      <c r="F3106" s="922" t="n">
        <v>6.19</v>
      </c>
      <c r="G3106" s="922" t="n">
        <v>6.19</v>
      </c>
    </row>
    <row r="3107" customFormat="false" ht="15" hidden="false" customHeight="false" outlineLevel="0" collapsed="false">
      <c r="A3107" s="398" t="n">
        <v>38945</v>
      </c>
      <c r="B3107" s="399" t="s">
        <v>4411</v>
      </c>
      <c r="C3107" s="919" t="s">
        <v>1298</v>
      </c>
      <c r="D3107" s="920" t="n">
        <f aca="false">F3107</f>
        <v>12.56</v>
      </c>
      <c r="F3107" s="922" t="n">
        <v>12.56</v>
      </c>
      <c r="G3107" s="922" t="n">
        <v>12.56</v>
      </c>
    </row>
    <row r="3108" customFormat="false" ht="15" hidden="false" customHeight="false" outlineLevel="0" collapsed="false">
      <c r="A3108" s="398" t="n">
        <v>38946</v>
      </c>
      <c r="B3108" s="399" t="s">
        <v>4412</v>
      </c>
      <c r="C3108" s="919" t="s">
        <v>1298</v>
      </c>
      <c r="D3108" s="920" t="n">
        <f aca="false">F3108</f>
        <v>18.74</v>
      </c>
      <c r="F3108" s="922" t="n">
        <v>18.74</v>
      </c>
      <c r="G3108" s="922" t="n">
        <v>18.74</v>
      </c>
    </row>
    <row r="3109" customFormat="false" ht="15" hidden="false" customHeight="false" outlineLevel="0" collapsed="false">
      <c r="A3109" s="398" t="n">
        <v>39308</v>
      </c>
      <c r="B3109" s="399" t="s">
        <v>4413</v>
      </c>
      <c r="C3109" s="919" t="s">
        <v>1298</v>
      </c>
      <c r="D3109" s="920" t="n">
        <f aca="false">F3109</f>
        <v>8.17</v>
      </c>
      <c r="F3109" s="922" t="n">
        <v>8.17</v>
      </c>
      <c r="G3109" s="922" t="n">
        <v>8.17</v>
      </c>
    </row>
    <row r="3110" customFormat="false" ht="15" hidden="false" customHeight="false" outlineLevel="0" collapsed="false">
      <c r="A3110" s="398" t="n">
        <v>39309</v>
      </c>
      <c r="B3110" s="399" t="s">
        <v>4414</v>
      </c>
      <c r="C3110" s="919" t="s">
        <v>1298</v>
      </c>
      <c r="D3110" s="920" t="n">
        <f aca="false">F3110</f>
        <v>11.81</v>
      </c>
      <c r="F3110" s="922" t="n">
        <v>11.81</v>
      </c>
      <c r="G3110" s="922" t="n">
        <v>11.81</v>
      </c>
    </row>
    <row r="3111" customFormat="false" ht="15" hidden="false" customHeight="false" outlineLevel="0" collapsed="false">
      <c r="A3111" s="398" t="n">
        <v>39310</v>
      </c>
      <c r="B3111" s="399" t="s">
        <v>4415</v>
      </c>
      <c r="C3111" s="919" t="s">
        <v>1298</v>
      </c>
      <c r="D3111" s="920" t="n">
        <f aca="false">F3111</f>
        <v>17.9</v>
      </c>
      <c r="F3111" s="922" t="n">
        <v>17.9</v>
      </c>
      <c r="G3111" s="922" t="n">
        <v>17.9</v>
      </c>
    </row>
    <row r="3112" customFormat="false" ht="15" hidden="false" customHeight="false" outlineLevel="0" collapsed="false">
      <c r="A3112" s="398" t="n">
        <v>39311</v>
      </c>
      <c r="B3112" s="399" t="s">
        <v>4416</v>
      </c>
      <c r="C3112" s="919" t="s">
        <v>1298</v>
      </c>
      <c r="D3112" s="920" t="n">
        <f aca="false">F3112</f>
        <v>26.91</v>
      </c>
      <c r="F3112" s="922" t="n">
        <v>26.91</v>
      </c>
      <c r="G3112" s="922" t="n">
        <v>26.91</v>
      </c>
    </row>
    <row r="3113" customFormat="false" ht="15" hidden="false" customHeight="false" outlineLevel="0" collapsed="false">
      <c r="A3113" s="398" t="n">
        <v>39855</v>
      </c>
      <c r="B3113" s="399" t="s">
        <v>4417</v>
      </c>
      <c r="C3113" s="919" t="s">
        <v>1298</v>
      </c>
      <c r="D3113" s="920" t="n">
        <f aca="false">F3113</f>
        <v>1.65</v>
      </c>
      <c r="F3113" s="922" t="n">
        <v>1.65</v>
      </c>
      <c r="G3113" s="922" t="n">
        <v>1.65</v>
      </c>
    </row>
    <row r="3114" customFormat="false" ht="15" hidden="false" customHeight="false" outlineLevel="0" collapsed="false">
      <c r="A3114" s="398" t="n">
        <v>39856</v>
      </c>
      <c r="B3114" s="399" t="s">
        <v>4418</v>
      </c>
      <c r="C3114" s="919" t="s">
        <v>1298</v>
      </c>
      <c r="D3114" s="920" t="n">
        <f aca="false">F3114</f>
        <v>3.89</v>
      </c>
      <c r="F3114" s="922" t="n">
        <v>3.89</v>
      </c>
      <c r="G3114" s="922" t="n">
        <v>3.89</v>
      </c>
    </row>
    <row r="3115" customFormat="false" ht="15" hidden="false" customHeight="false" outlineLevel="0" collapsed="false">
      <c r="A3115" s="398" t="n">
        <v>39857</v>
      </c>
      <c r="B3115" s="399" t="s">
        <v>4419</v>
      </c>
      <c r="C3115" s="919" t="s">
        <v>1298</v>
      </c>
      <c r="D3115" s="920" t="n">
        <f aca="false">F3115</f>
        <v>6.3</v>
      </c>
      <c r="F3115" s="922" t="n">
        <v>6.3</v>
      </c>
      <c r="G3115" s="922" t="n">
        <v>6.3</v>
      </c>
    </row>
    <row r="3116" customFormat="false" ht="15" hidden="false" customHeight="false" outlineLevel="0" collapsed="false">
      <c r="A3116" s="398" t="n">
        <v>39858</v>
      </c>
      <c r="B3116" s="399" t="s">
        <v>4420</v>
      </c>
      <c r="C3116" s="919" t="s">
        <v>1298</v>
      </c>
      <c r="D3116" s="920" t="n">
        <f aca="false">F3116</f>
        <v>13.99</v>
      </c>
      <c r="F3116" s="922" t="n">
        <v>13.99</v>
      </c>
      <c r="G3116" s="922" t="n">
        <v>13.99</v>
      </c>
    </row>
    <row r="3117" customFormat="false" ht="15" hidden="false" customHeight="false" outlineLevel="0" collapsed="false">
      <c r="A3117" s="398" t="n">
        <v>39859</v>
      </c>
      <c r="B3117" s="399" t="s">
        <v>4421</v>
      </c>
      <c r="C3117" s="919" t="s">
        <v>1298</v>
      </c>
      <c r="D3117" s="920" t="n">
        <f aca="false">F3117</f>
        <v>21.56</v>
      </c>
      <c r="F3117" s="922" t="n">
        <v>21.56</v>
      </c>
      <c r="G3117" s="922" t="n">
        <v>21.56</v>
      </c>
    </row>
    <row r="3118" customFormat="false" ht="15" hidden="false" customHeight="false" outlineLevel="0" collapsed="false">
      <c r="A3118" s="398" t="n">
        <v>39860</v>
      </c>
      <c r="B3118" s="399" t="s">
        <v>4422</v>
      </c>
      <c r="C3118" s="919" t="s">
        <v>1298</v>
      </c>
      <c r="D3118" s="920" t="n">
        <f aca="false">F3118</f>
        <v>33.09</v>
      </c>
      <c r="F3118" s="922" t="n">
        <v>33.09</v>
      </c>
      <c r="G3118" s="922" t="n">
        <v>33.09</v>
      </c>
    </row>
    <row r="3119" customFormat="false" ht="15" hidden="false" customHeight="false" outlineLevel="0" collapsed="false">
      <c r="A3119" s="398" t="n">
        <v>39861</v>
      </c>
      <c r="B3119" s="399" t="s">
        <v>4423</v>
      </c>
      <c r="C3119" s="919" t="s">
        <v>1298</v>
      </c>
      <c r="D3119" s="920" t="n">
        <f aca="false">F3119</f>
        <v>94.47</v>
      </c>
      <c r="F3119" s="922" t="n">
        <v>94.47</v>
      </c>
      <c r="G3119" s="922" t="n">
        <v>94.47</v>
      </c>
    </row>
    <row r="3120" customFormat="false" ht="15" hidden="false" customHeight="false" outlineLevel="0" collapsed="false">
      <c r="A3120" s="398" t="n">
        <v>38447</v>
      </c>
      <c r="B3120" s="399" t="s">
        <v>4424</v>
      </c>
      <c r="C3120" s="919" t="s">
        <v>1298</v>
      </c>
      <c r="D3120" s="920" t="n">
        <f aca="false">F3120</f>
        <v>68.35</v>
      </c>
      <c r="F3120" s="922" t="n">
        <v>68.35</v>
      </c>
      <c r="G3120" s="922" t="n">
        <v>68.35</v>
      </c>
    </row>
    <row r="3121" customFormat="false" ht="15" hidden="false" customHeight="false" outlineLevel="0" collapsed="false">
      <c r="A3121" s="398" t="n">
        <v>36320</v>
      </c>
      <c r="B3121" s="399" t="s">
        <v>4425</v>
      </c>
      <c r="C3121" s="919" t="s">
        <v>1298</v>
      </c>
      <c r="D3121" s="920" t="n">
        <f aca="false">F3121</f>
        <v>0.99</v>
      </c>
      <c r="F3121" s="922" t="n">
        <v>0.99</v>
      </c>
      <c r="G3121" s="922" t="n">
        <v>0.99</v>
      </c>
    </row>
    <row r="3122" customFormat="false" ht="15" hidden="false" customHeight="false" outlineLevel="0" collapsed="false">
      <c r="A3122" s="398" t="n">
        <v>36324</v>
      </c>
      <c r="B3122" s="399" t="s">
        <v>4426</v>
      </c>
      <c r="C3122" s="919" t="s">
        <v>1298</v>
      </c>
      <c r="D3122" s="920" t="n">
        <f aca="false">F3122</f>
        <v>1.5</v>
      </c>
      <c r="F3122" s="922" t="n">
        <v>1.5</v>
      </c>
      <c r="G3122" s="922" t="n">
        <v>1.5</v>
      </c>
    </row>
    <row r="3123" customFormat="false" ht="15" hidden="false" customHeight="false" outlineLevel="0" collapsed="false">
      <c r="A3123" s="398" t="n">
        <v>38441</v>
      </c>
      <c r="B3123" s="399" t="s">
        <v>4427</v>
      </c>
      <c r="C3123" s="919" t="s">
        <v>1298</v>
      </c>
      <c r="D3123" s="920" t="n">
        <f aca="false">F3123</f>
        <v>1.97</v>
      </c>
      <c r="F3123" s="922" t="n">
        <v>1.97</v>
      </c>
      <c r="G3123" s="922" t="n">
        <v>1.97</v>
      </c>
    </row>
    <row r="3124" customFormat="false" ht="15" hidden="false" customHeight="false" outlineLevel="0" collapsed="false">
      <c r="A3124" s="398" t="n">
        <v>38442</v>
      </c>
      <c r="B3124" s="399" t="s">
        <v>4428</v>
      </c>
      <c r="C3124" s="919" t="s">
        <v>1298</v>
      </c>
      <c r="D3124" s="920" t="n">
        <f aca="false">F3124</f>
        <v>5.01</v>
      </c>
      <c r="F3124" s="922" t="n">
        <v>5.01</v>
      </c>
      <c r="G3124" s="922" t="n">
        <v>5.01</v>
      </c>
    </row>
    <row r="3125" customFormat="false" ht="15" hidden="false" customHeight="false" outlineLevel="0" collapsed="false">
      <c r="A3125" s="398" t="n">
        <v>38443</v>
      </c>
      <c r="B3125" s="399" t="s">
        <v>4429</v>
      </c>
      <c r="C3125" s="919" t="s">
        <v>1298</v>
      </c>
      <c r="D3125" s="920" t="n">
        <f aca="false">F3125</f>
        <v>7.57</v>
      </c>
      <c r="F3125" s="922" t="n">
        <v>7.57</v>
      </c>
      <c r="G3125" s="922" t="n">
        <v>7.57</v>
      </c>
    </row>
    <row r="3126" customFormat="false" ht="15" hidden="false" customHeight="false" outlineLevel="0" collapsed="false">
      <c r="A3126" s="398" t="n">
        <v>38444</v>
      </c>
      <c r="B3126" s="399" t="s">
        <v>4430</v>
      </c>
      <c r="C3126" s="919" t="s">
        <v>1298</v>
      </c>
      <c r="D3126" s="920" t="n">
        <f aca="false">F3126</f>
        <v>11.27</v>
      </c>
      <c r="F3126" s="922" t="n">
        <v>11.27</v>
      </c>
      <c r="G3126" s="922" t="n">
        <v>11.27</v>
      </c>
    </row>
    <row r="3127" customFormat="false" ht="15" hidden="false" customHeight="false" outlineLevel="0" collapsed="false">
      <c r="A3127" s="398" t="n">
        <v>38445</v>
      </c>
      <c r="B3127" s="399" t="s">
        <v>4431</v>
      </c>
      <c r="C3127" s="919" t="s">
        <v>1298</v>
      </c>
      <c r="D3127" s="920" t="n">
        <f aca="false">F3127</f>
        <v>26.47</v>
      </c>
      <c r="F3127" s="922" t="n">
        <v>26.47</v>
      </c>
      <c r="G3127" s="922" t="n">
        <v>26.47</v>
      </c>
    </row>
    <row r="3128" customFormat="false" ht="15" hidden="false" customHeight="false" outlineLevel="0" collapsed="false">
      <c r="A3128" s="398" t="n">
        <v>38446</v>
      </c>
      <c r="B3128" s="399" t="s">
        <v>4432</v>
      </c>
      <c r="C3128" s="919" t="s">
        <v>1298</v>
      </c>
      <c r="D3128" s="920" t="n">
        <f aca="false">F3128</f>
        <v>42.72</v>
      </c>
      <c r="F3128" s="922" t="n">
        <v>42.72</v>
      </c>
      <c r="G3128" s="922" t="n">
        <v>42.72</v>
      </c>
    </row>
    <row r="3129" customFormat="false" ht="15" hidden="false" customHeight="false" outlineLevel="0" collapsed="false">
      <c r="A3129" s="398" t="n">
        <v>3867</v>
      </c>
      <c r="B3129" s="399" t="s">
        <v>4433</v>
      </c>
      <c r="C3129" s="919" t="s">
        <v>1298</v>
      </c>
      <c r="D3129" s="920" t="n">
        <f aca="false">F3129</f>
        <v>52.28</v>
      </c>
      <c r="F3129" s="922" t="n">
        <v>52.28</v>
      </c>
      <c r="G3129" s="922" t="n">
        <v>52.28</v>
      </c>
    </row>
    <row r="3130" customFormat="false" ht="15" hidden="false" customHeight="false" outlineLevel="0" collapsed="false">
      <c r="A3130" s="398" t="n">
        <v>3861</v>
      </c>
      <c r="B3130" s="399" t="s">
        <v>4434</v>
      </c>
      <c r="C3130" s="919" t="s">
        <v>1298</v>
      </c>
      <c r="D3130" s="920" t="n">
        <f aca="false">F3130</f>
        <v>0.43</v>
      </c>
      <c r="F3130" s="922" t="n">
        <v>0.43</v>
      </c>
      <c r="G3130" s="922" t="n">
        <v>0.43</v>
      </c>
    </row>
    <row r="3131" customFormat="false" ht="15" hidden="false" customHeight="false" outlineLevel="0" collapsed="false">
      <c r="A3131" s="398" t="n">
        <v>3904</v>
      </c>
      <c r="B3131" s="399" t="s">
        <v>4435</v>
      </c>
      <c r="C3131" s="919" t="s">
        <v>1298</v>
      </c>
      <c r="D3131" s="920" t="n">
        <f aca="false">F3131</f>
        <v>0.53</v>
      </c>
      <c r="F3131" s="922" t="n">
        <v>0.53</v>
      </c>
      <c r="G3131" s="922" t="n">
        <v>0.53</v>
      </c>
    </row>
    <row r="3132" customFormat="false" ht="15" hidden="false" customHeight="false" outlineLevel="0" collapsed="false">
      <c r="A3132" s="398" t="n">
        <v>3903</v>
      </c>
      <c r="B3132" s="399" t="s">
        <v>4436</v>
      </c>
      <c r="C3132" s="919" t="s">
        <v>1298</v>
      </c>
      <c r="D3132" s="920" t="n">
        <f aca="false">F3132</f>
        <v>1.3</v>
      </c>
      <c r="F3132" s="922" t="n">
        <v>1.3</v>
      </c>
      <c r="G3132" s="922" t="n">
        <v>1.3</v>
      </c>
    </row>
    <row r="3133" customFormat="false" ht="15" hidden="false" customHeight="false" outlineLevel="0" collapsed="false">
      <c r="A3133" s="398" t="n">
        <v>3862</v>
      </c>
      <c r="B3133" s="399" t="s">
        <v>4437</v>
      </c>
      <c r="C3133" s="919" t="s">
        <v>1298</v>
      </c>
      <c r="D3133" s="920" t="n">
        <f aca="false">F3133</f>
        <v>2.65</v>
      </c>
      <c r="F3133" s="922" t="n">
        <v>2.65</v>
      </c>
      <c r="G3133" s="922" t="n">
        <v>2.65</v>
      </c>
    </row>
    <row r="3134" customFormat="false" ht="15" hidden="false" customHeight="false" outlineLevel="0" collapsed="false">
      <c r="A3134" s="398" t="n">
        <v>3863</v>
      </c>
      <c r="B3134" s="399" t="s">
        <v>4438</v>
      </c>
      <c r="C3134" s="919" t="s">
        <v>1298</v>
      </c>
      <c r="D3134" s="920" t="n">
        <f aca="false">F3134</f>
        <v>3.11</v>
      </c>
      <c r="F3134" s="922" t="n">
        <v>3.11</v>
      </c>
      <c r="G3134" s="922" t="n">
        <v>3.11</v>
      </c>
    </row>
    <row r="3135" customFormat="false" ht="15" hidden="false" customHeight="false" outlineLevel="0" collapsed="false">
      <c r="A3135" s="398" t="n">
        <v>3864</v>
      </c>
      <c r="B3135" s="399" t="s">
        <v>4439</v>
      </c>
      <c r="C3135" s="919" t="s">
        <v>1298</v>
      </c>
      <c r="D3135" s="920" t="n">
        <f aca="false">F3135</f>
        <v>8.09</v>
      </c>
      <c r="F3135" s="922" t="n">
        <v>8.09</v>
      </c>
      <c r="G3135" s="922" t="n">
        <v>8.09</v>
      </c>
    </row>
    <row r="3136" customFormat="false" ht="15" hidden="false" customHeight="false" outlineLevel="0" collapsed="false">
      <c r="A3136" s="398" t="n">
        <v>3865</v>
      </c>
      <c r="B3136" s="399" t="s">
        <v>4440</v>
      </c>
      <c r="C3136" s="919" t="s">
        <v>1298</v>
      </c>
      <c r="D3136" s="920" t="n">
        <f aca="false">F3136</f>
        <v>14.08</v>
      </c>
      <c r="F3136" s="922" t="n">
        <v>14.08</v>
      </c>
      <c r="G3136" s="922" t="n">
        <v>14.08</v>
      </c>
    </row>
    <row r="3137" customFormat="false" ht="15" hidden="false" customHeight="false" outlineLevel="0" collapsed="false">
      <c r="A3137" s="398" t="n">
        <v>3866</v>
      </c>
      <c r="B3137" s="399" t="s">
        <v>4441</v>
      </c>
      <c r="C3137" s="919" t="s">
        <v>1298</v>
      </c>
      <c r="D3137" s="920" t="n">
        <f aca="false">F3137</f>
        <v>32.23</v>
      </c>
      <c r="F3137" s="922" t="n">
        <v>32.23</v>
      </c>
      <c r="G3137" s="922" t="n">
        <v>32.23</v>
      </c>
    </row>
    <row r="3138" customFormat="false" ht="15" hidden="false" customHeight="false" outlineLevel="0" collapsed="false">
      <c r="A3138" s="398" t="n">
        <v>3902</v>
      </c>
      <c r="B3138" s="399" t="s">
        <v>4442</v>
      </c>
      <c r="C3138" s="919" t="s">
        <v>1298</v>
      </c>
      <c r="D3138" s="920" t="n">
        <f aca="false">F3138</f>
        <v>15.67</v>
      </c>
      <c r="F3138" s="922" t="n">
        <v>15.67</v>
      </c>
      <c r="G3138" s="922" t="n">
        <v>15.67</v>
      </c>
    </row>
    <row r="3139" customFormat="false" ht="15" hidden="false" customHeight="false" outlineLevel="0" collapsed="false">
      <c r="A3139" s="398" t="n">
        <v>3878</v>
      </c>
      <c r="B3139" s="399" t="s">
        <v>4443</v>
      </c>
      <c r="C3139" s="919" t="s">
        <v>1298</v>
      </c>
      <c r="D3139" s="920" t="n">
        <f aca="false">F3139</f>
        <v>4.95</v>
      </c>
      <c r="F3139" s="922" t="n">
        <v>4.95</v>
      </c>
      <c r="G3139" s="922" t="n">
        <v>4.95</v>
      </c>
    </row>
    <row r="3140" customFormat="false" ht="15" hidden="false" customHeight="false" outlineLevel="0" collapsed="false">
      <c r="A3140" s="398" t="n">
        <v>3877</v>
      </c>
      <c r="B3140" s="399" t="s">
        <v>4444</v>
      </c>
      <c r="C3140" s="919" t="s">
        <v>1298</v>
      </c>
      <c r="D3140" s="920" t="n">
        <f aca="false">F3140</f>
        <v>4.52</v>
      </c>
      <c r="F3140" s="922" t="n">
        <v>4.52</v>
      </c>
      <c r="G3140" s="922" t="n">
        <v>4.52</v>
      </c>
    </row>
    <row r="3141" customFormat="false" ht="15" hidden="false" customHeight="false" outlineLevel="0" collapsed="false">
      <c r="A3141" s="398" t="n">
        <v>3879</v>
      </c>
      <c r="B3141" s="399" t="s">
        <v>4445</v>
      </c>
      <c r="C3141" s="919" t="s">
        <v>1298</v>
      </c>
      <c r="D3141" s="920" t="n">
        <f aca="false">F3141</f>
        <v>9.99</v>
      </c>
      <c r="F3141" s="922" t="n">
        <v>9.99</v>
      </c>
      <c r="G3141" s="922" t="n">
        <v>9.99</v>
      </c>
    </row>
    <row r="3142" customFormat="false" ht="15" hidden="false" customHeight="false" outlineLevel="0" collapsed="false">
      <c r="A3142" s="398" t="n">
        <v>3880</v>
      </c>
      <c r="B3142" s="399" t="s">
        <v>4446</v>
      </c>
      <c r="C3142" s="919" t="s">
        <v>1298</v>
      </c>
      <c r="D3142" s="920" t="n">
        <f aca="false">F3142</f>
        <v>22.54</v>
      </c>
      <c r="F3142" s="922" t="n">
        <v>22.54</v>
      </c>
      <c r="G3142" s="922" t="n">
        <v>22.54</v>
      </c>
    </row>
    <row r="3143" customFormat="false" ht="15" hidden="false" customHeight="false" outlineLevel="0" collapsed="false">
      <c r="A3143" s="398" t="n">
        <v>12892</v>
      </c>
      <c r="B3143" s="399" t="s">
        <v>4447</v>
      </c>
      <c r="C3143" s="919" t="s">
        <v>1770</v>
      </c>
      <c r="D3143" s="920" t="n">
        <f aca="false">F3143</f>
        <v>10.48</v>
      </c>
      <c r="F3143" s="922" t="n">
        <v>10.48</v>
      </c>
      <c r="G3143" s="922" t="n">
        <v>10.48</v>
      </c>
    </row>
    <row r="3144" customFormat="false" ht="15" hidden="false" customHeight="false" outlineLevel="0" collapsed="false">
      <c r="A3144" s="398" t="n">
        <v>3883</v>
      </c>
      <c r="B3144" s="399" t="s">
        <v>4448</v>
      </c>
      <c r="C3144" s="919" t="s">
        <v>1298</v>
      </c>
      <c r="D3144" s="920" t="n">
        <f aca="false">F3144</f>
        <v>1.04</v>
      </c>
      <c r="F3144" s="922" t="n">
        <v>1.04</v>
      </c>
      <c r="G3144" s="922" t="n">
        <v>1.04</v>
      </c>
    </row>
    <row r="3145" customFormat="false" ht="15" hidden="false" customHeight="false" outlineLevel="0" collapsed="false">
      <c r="A3145" s="398" t="n">
        <v>3876</v>
      </c>
      <c r="B3145" s="399" t="s">
        <v>4449</v>
      </c>
      <c r="C3145" s="919" t="s">
        <v>1298</v>
      </c>
      <c r="D3145" s="920" t="n">
        <f aca="false">F3145</f>
        <v>2.61</v>
      </c>
      <c r="F3145" s="922" t="n">
        <v>2.61</v>
      </c>
      <c r="G3145" s="922" t="n">
        <v>2.61</v>
      </c>
    </row>
    <row r="3146" customFormat="false" ht="15" hidden="false" customHeight="false" outlineLevel="0" collapsed="false">
      <c r="A3146" s="398" t="n">
        <v>3884</v>
      </c>
      <c r="B3146" s="399" t="s">
        <v>4450</v>
      </c>
      <c r="C3146" s="919" t="s">
        <v>1298</v>
      </c>
      <c r="D3146" s="920" t="n">
        <f aca="false">F3146</f>
        <v>1.56</v>
      </c>
      <c r="F3146" s="922" t="n">
        <v>1.56</v>
      </c>
      <c r="G3146" s="922" t="n">
        <v>1.56</v>
      </c>
    </row>
    <row r="3147" customFormat="false" ht="15" hidden="false" customHeight="false" outlineLevel="0" collapsed="false">
      <c r="A3147" s="398" t="n">
        <v>3837</v>
      </c>
      <c r="B3147" s="399" t="s">
        <v>4451</v>
      </c>
      <c r="C3147" s="919" t="s">
        <v>1298</v>
      </c>
      <c r="D3147" s="920" t="n">
        <f aca="false">F3147</f>
        <v>34.44</v>
      </c>
      <c r="F3147" s="922" t="n">
        <v>34.44</v>
      </c>
      <c r="G3147" s="922" t="n">
        <v>34.44</v>
      </c>
    </row>
    <row r="3148" customFormat="false" ht="15" hidden="false" customHeight="false" outlineLevel="0" collapsed="false">
      <c r="A3148" s="398" t="n">
        <v>3845</v>
      </c>
      <c r="B3148" s="399" t="s">
        <v>4452</v>
      </c>
      <c r="C3148" s="919" t="s">
        <v>1298</v>
      </c>
      <c r="D3148" s="920" t="n">
        <f aca="false">F3148</f>
        <v>12.58</v>
      </c>
      <c r="F3148" s="922" t="n">
        <v>12.58</v>
      </c>
      <c r="G3148" s="922" t="n">
        <v>12.58</v>
      </c>
    </row>
    <row r="3149" customFormat="false" ht="15" hidden="false" customHeight="false" outlineLevel="0" collapsed="false">
      <c r="A3149" s="398" t="n">
        <v>11045</v>
      </c>
      <c r="B3149" s="399" t="s">
        <v>4453</v>
      </c>
      <c r="C3149" s="919" t="s">
        <v>1298</v>
      </c>
      <c r="D3149" s="920" t="n">
        <f aca="false">F3149</f>
        <v>24.27</v>
      </c>
      <c r="F3149" s="922" t="n">
        <v>24.27</v>
      </c>
      <c r="G3149" s="922" t="n">
        <v>24.27</v>
      </c>
    </row>
    <row r="3150" customFormat="false" ht="15" hidden="false" customHeight="false" outlineLevel="0" collapsed="false">
      <c r="A3150" s="398" t="n">
        <v>20170</v>
      </c>
      <c r="B3150" s="399" t="s">
        <v>4454</v>
      </c>
      <c r="C3150" s="919" t="s">
        <v>1298</v>
      </c>
      <c r="D3150" s="920" t="n">
        <f aca="false">F3150</f>
        <v>8.75</v>
      </c>
      <c r="F3150" s="922" t="n">
        <v>8.75</v>
      </c>
      <c r="G3150" s="922" t="n">
        <v>8.75</v>
      </c>
    </row>
    <row r="3151" customFormat="false" ht="15" hidden="false" customHeight="false" outlineLevel="0" collapsed="false">
      <c r="A3151" s="398" t="n">
        <v>20171</v>
      </c>
      <c r="B3151" s="399" t="s">
        <v>4455</v>
      </c>
      <c r="C3151" s="919" t="s">
        <v>1298</v>
      </c>
      <c r="D3151" s="920" t="n">
        <f aca="false">F3151</f>
        <v>26</v>
      </c>
      <c r="F3151" s="922" t="n">
        <v>26</v>
      </c>
      <c r="G3151" s="922" t="n">
        <v>26</v>
      </c>
    </row>
    <row r="3152" customFormat="false" ht="15" hidden="false" customHeight="false" outlineLevel="0" collapsed="false">
      <c r="A3152" s="398" t="n">
        <v>20167</v>
      </c>
      <c r="B3152" s="399" t="s">
        <v>4456</v>
      </c>
      <c r="C3152" s="919" t="s">
        <v>1298</v>
      </c>
      <c r="D3152" s="920" t="n">
        <f aca="false">F3152</f>
        <v>3.25</v>
      </c>
      <c r="F3152" s="922" t="n">
        <v>3.25</v>
      </c>
      <c r="G3152" s="922" t="n">
        <v>3.25</v>
      </c>
    </row>
    <row r="3153" customFormat="false" ht="15" hidden="false" customHeight="false" outlineLevel="0" collapsed="false">
      <c r="A3153" s="398" t="n">
        <v>20168</v>
      </c>
      <c r="B3153" s="399" t="s">
        <v>4457</v>
      </c>
      <c r="C3153" s="919" t="s">
        <v>1298</v>
      </c>
      <c r="D3153" s="920" t="n">
        <f aca="false">F3153</f>
        <v>5.1</v>
      </c>
      <c r="F3153" s="922" t="n">
        <v>5.1</v>
      </c>
      <c r="G3153" s="922" t="n">
        <v>5.1</v>
      </c>
    </row>
    <row r="3154" customFormat="false" ht="15" hidden="false" customHeight="false" outlineLevel="0" collapsed="false">
      <c r="A3154" s="398" t="n">
        <v>20169</v>
      </c>
      <c r="B3154" s="399" t="s">
        <v>4458</v>
      </c>
      <c r="C3154" s="919" t="s">
        <v>1298</v>
      </c>
      <c r="D3154" s="920" t="n">
        <f aca="false">F3154</f>
        <v>7.22</v>
      </c>
      <c r="F3154" s="922" t="n">
        <v>7.22</v>
      </c>
      <c r="G3154" s="922" t="n">
        <v>7.22</v>
      </c>
    </row>
    <row r="3155" customFormat="false" ht="15" hidden="false" customHeight="false" outlineLevel="0" collapsed="false">
      <c r="A3155" s="398" t="n">
        <v>3899</v>
      </c>
      <c r="B3155" s="399" t="s">
        <v>4459</v>
      </c>
      <c r="C3155" s="919" t="s">
        <v>1298</v>
      </c>
      <c r="D3155" s="920" t="n">
        <f aca="false">F3155</f>
        <v>3.82</v>
      </c>
      <c r="F3155" s="922" t="n">
        <v>3.82</v>
      </c>
      <c r="G3155" s="922" t="n">
        <v>3.82</v>
      </c>
    </row>
    <row r="3156" customFormat="false" ht="15" hidden="false" customHeight="false" outlineLevel="0" collapsed="false">
      <c r="A3156" s="398" t="n">
        <v>38676</v>
      </c>
      <c r="B3156" s="399" t="s">
        <v>4460</v>
      </c>
      <c r="C3156" s="919" t="s">
        <v>1298</v>
      </c>
      <c r="D3156" s="920" t="n">
        <f aca="false">F3156</f>
        <v>18.5</v>
      </c>
      <c r="F3156" s="922" t="n">
        <v>18.5</v>
      </c>
      <c r="G3156" s="922" t="n">
        <v>18.5</v>
      </c>
    </row>
    <row r="3157" customFormat="false" ht="15" hidden="false" customHeight="false" outlineLevel="0" collapsed="false">
      <c r="A3157" s="398" t="n">
        <v>3897</v>
      </c>
      <c r="B3157" s="399" t="s">
        <v>4461</v>
      </c>
      <c r="C3157" s="919" t="s">
        <v>1298</v>
      </c>
      <c r="D3157" s="920" t="n">
        <f aca="false">F3157</f>
        <v>0.8</v>
      </c>
      <c r="F3157" s="922" t="n">
        <v>0.8</v>
      </c>
      <c r="G3157" s="922" t="n">
        <v>0.8</v>
      </c>
    </row>
    <row r="3158" customFormat="false" ht="15" hidden="false" customHeight="false" outlineLevel="0" collapsed="false">
      <c r="A3158" s="398" t="n">
        <v>3875</v>
      </c>
      <c r="B3158" s="399" t="s">
        <v>4462</v>
      </c>
      <c r="C3158" s="919" t="s">
        <v>1298</v>
      </c>
      <c r="D3158" s="920" t="n">
        <f aca="false">F3158</f>
        <v>1.74</v>
      </c>
      <c r="F3158" s="922" t="n">
        <v>1.74</v>
      </c>
      <c r="G3158" s="922" t="n">
        <v>1.74</v>
      </c>
    </row>
    <row r="3159" customFormat="false" ht="15" hidden="false" customHeight="false" outlineLevel="0" collapsed="false">
      <c r="A3159" s="398" t="n">
        <v>3898</v>
      </c>
      <c r="B3159" s="399" t="s">
        <v>4463</v>
      </c>
      <c r="C3159" s="919" t="s">
        <v>1298</v>
      </c>
      <c r="D3159" s="920" t="n">
        <f aca="false">F3159</f>
        <v>3.29</v>
      </c>
      <c r="F3159" s="922" t="n">
        <v>3.29</v>
      </c>
      <c r="G3159" s="922" t="n">
        <v>3.29</v>
      </c>
    </row>
    <row r="3160" customFormat="false" ht="15" hidden="false" customHeight="false" outlineLevel="0" collapsed="false">
      <c r="A3160" s="398" t="n">
        <v>3855</v>
      </c>
      <c r="B3160" s="399" t="s">
        <v>4464</v>
      </c>
      <c r="C3160" s="919" t="s">
        <v>1298</v>
      </c>
      <c r="D3160" s="920" t="n">
        <f aca="false">F3160</f>
        <v>3.46</v>
      </c>
      <c r="F3160" s="922" t="n">
        <v>3.46</v>
      </c>
      <c r="G3160" s="922" t="n">
        <v>3.46</v>
      </c>
    </row>
    <row r="3161" customFormat="false" ht="15" hidden="false" customHeight="false" outlineLevel="0" collapsed="false">
      <c r="A3161" s="398" t="n">
        <v>3874</v>
      </c>
      <c r="B3161" s="399" t="s">
        <v>4465</v>
      </c>
      <c r="C3161" s="919" t="s">
        <v>1298</v>
      </c>
      <c r="D3161" s="920" t="n">
        <f aca="false">F3161</f>
        <v>3.67</v>
      </c>
      <c r="F3161" s="922" t="n">
        <v>3.67</v>
      </c>
      <c r="G3161" s="922" t="n">
        <v>3.67</v>
      </c>
    </row>
    <row r="3162" customFormat="false" ht="15" hidden="false" customHeight="false" outlineLevel="0" collapsed="false">
      <c r="A3162" s="398" t="n">
        <v>3870</v>
      </c>
      <c r="B3162" s="399" t="s">
        <v>4466</v>
      </c>
      <c r="C3162" s="919" t="s">
        <v>1298</v>
      </c>
      <c r="D3162" s="920" t="n">
        <f aca="false">F3162</f>
        <v>4.56</v>
      </c>
      <c r="F3162" s="922" t="n">
        <v>4.56</v>
      </c>
      <c r="G3162" s="922" t="n">
        <v>4.56</v>
      </c>
    </row>
    <row r="3163" customFormat="false" ht="15" hidden="false" customHeight="false" outlineLevel="0" collapsed="false">
      <c r="A3163" s="398" t="n">
        <v>38678</v>
      </c>
      <c r="B3163" s="399" t="s">
        <v>4467</v>
      </c>
      <c r="C3163" s="919" t="s">
        <v>1298</v>
      </c>
      <c r="D3163" s="920" t="n">
        <f aca="false">F3163</f>
        <v>12.41</v>
      </c>
      <c r="F3163" s="922" t="n">
        <v>12.41</v>
      </c>
      <c r="G3163" s="922" t="n">
        <v>12.41</v>
      </c>
    </row>
    <row r="3164" customFormat="false" ht="15" hidden="false" customHeight="false" outlineLevel="0" collapsed="false">
      <c r="A3164" s="398" t="n">
        <v>3859</v>
      </c>
      <c r="B3164" s="399" t="s">
        <v>4468</v>
      </c>
      <c r="C3164" s="919" t="s">
        <v>1298</v>
      </c>
      <c r="D3164" s="920" t="n">
        <f aca="false">F3164</f>
        <v>0.92</v>
      </c>
      <c r="F3164" s="922" t="n">
        <v>0.92</v>
      </c>
      <c r="G3164" s="922" t="n">
        <v>0.92</v>
      </c>
    </row>
    <row r="3165" customFormat="false" ht="15" hidden="false" customHeight="false" outlineLevel="0" collapsed="false">
      <c r="A3165" s="398" t="n">
        <v>3856</v>
      </c>
      <c r="B3165" s="399" t="s">
        <v>4469</v>
      </c>
      <c r="C3165" s="919" t="s">
        <v>1298</v>
      </c>
      <c r="D3165" s="920" t="n">
        <f aca="false">F3165</f>
        <v>1.16</v>
      </c>
      <c r="F3165" s="922" t="n">
        <v>1.16</v>
      </c>
      <c r="G3165" s="922" t="n">
        <v>1.16</v>
      </c>
    </row>
    <row r="3166" customFormat="false" ht="15" hidden="false" customHeight="false" outlineLevel="0" collapsed="false">
      <c r="A3166" s="398" t="n">
        <v>3906</v>
      </c>
      <c r="B3166" s="399" t="s">
        <v>4470</v>
      </c>
      <c r="C3166" s="919" t="s">
        <v>1298</v>
      </c>
      <c r="D3166" s="920" t="n">
        <f aca="false">F3166</f>
        <v>1.1</v>
      </c>
      <c r="F3166" s="922" t="n">
        <v>1.1</v>
      </c>
      <c r="G3166" s="922" t="n">
        <v>1.1</v>
      </c>
    </row>
    <row r="3167" customFormat="false" ht="15" hidden="false" customHeight="false" outlineLevel="0" collapsed="false">
      <c r="A3167" s="398" t="n">
        <v>3860</v>
      </c>
      <c r="B3167" s="399" t="s">
        <v>4471</v>
      </c>
      <c r="C3167" s="919" t="s">
        <v>1298</v>
      </c>
      <c r="D3167" s="920" t="n">
        <f aca="false">F3167</f>
        <v>3.61</v>
      </c>
      <c r="F3167" s="922" t="n">
        <v>3.61</v>
      </c>
      <c r="G3167" s="922" t="n">
        <v>3.61</v>
      </c>
    </row>
    <row r="3168" customFormat="false" ht="15" hidden="false" customHeight="false" outlineLevel="0" collapsed="false">
      <c r="A3168" s="398" t="n">
        <v>3905</v>
      </c>
      <c r="B3168" s="399" t="s">
        <v>4472</v>
      </c>
      <c r="C3168" s="919" t="s">
        <v>1298</v>
      </c>
      <c r="D3168" s="920" t="n">
        <f aca="false">F3168</f>
        <v>7.98</v>
      </c>
      <c r="F3168" s="922" t="n">
        <v>7.98</v>
      </c>
      <c r="G3168" s="922" t="n">
        <v>7.98</v>
      </c>
    </row>
    <row r="3169" customFormat="false" ht="15" hidden="false" customHeight="false" outlineLevel="0" collapsed="false">
      <c r="A3169" s="398" t="n">
        <v>3871</v>
      </c>
      <c r="B3169" s="399" t="s">
        <v>4473</v>
      </c>
      <c r="C3169" s="919" t="s">
        <v>1298</v>
      </c>
      <c r="D3169" s="920" t="n">
        <f aca="false">F3169</f>
        <v>16.58</v>
      </c>
      <c r="F3169" s="922" t="n">
        <v>16.58</v>
      </c>
      <c r="G3169" s="922" t="n">
        <v>16.58</v>
      </c>
    </row>
    <row r="3170" customFormat="false" ht="15" hidden="false" customHeight="false" outlineLevel="0" collapsed="false">
      <c r="A3170" s="398" t="n">
        <v>37429</v>
      </c>
      <c r="B3170" s="399" t="s">
        <v>4474</v>
      </c>
      <c r="C3170" s="919" t="s">
        <v>1298</v>
      </c>
      <c r="D3170" s="920" t="n">
        <f aca="false">F3170</f>
        <v>1743.13</v>
      </c>
      <c r="F3170" s="922" t="n">
        <v>1743.13</v>
      </c>
      <c r="G3170" s="922" t="n">
        <v>1743.13</v>
      </c>
    </row>
    <row r="3171" customFormat="false" ht="15" hidden="false" customHeight="false" outlineLevel="0" collapsed="false">
      <c r="A3171" s="398" t="n">
        <v>37426</v>
      </c>
      <c r="B3171" s="399" t="s">
        <v>4475</v>
      </c>
      <c r="C3171" s="919" t="s">
        <v>1298</v>
      </c>
      <c r="D3171" s="920" t="n">
        <f aca="false">F3171</f>
        <v>16.76</v>
      </c>
      <c r="F3171" s="922" t="n">
        <v>16.76</v>
      </c>
      <c r="G3171" s="922" t="n">
        <v>16.76</v>
      </c>
    </row>
    <row r="3172" customFormat="false" ht="15" hidden="false" customHeight="false" outlineLevel="0" collapsed="false">
      <c r="A3172" s="398" t="n">
        <v>37427</v>
      </c>
      <c r="B3172" s="399" t="s">
        <v>4476</v>
      </c>
      <c r="C3172" s="919" t="s">
        <v>1298</v>
      </c>
      <c r="D3172" s="920" t="n">
        <f aca="false">F3172</f>
        <v>39.99</v>
      </c>
      <c r="F3172" s="922" t="n">
        <v>39.99</v>
      </c>
      <c r="G3172" s="922" t="n">
        <v>39.99</v>
      </c>
    </row>
    <row r="3173" customFormat="false" ht="15" hidden="false" customHeight="false" outlineLevel="0" collapsed="false">
      <c r="A3173" s="398" t="n">
        <v>37424</v>
      </c>
      <c r="B3173" s="399" t="s">
        <v>4477</v>
      </c>
      <c r="C3173" s="919" t="s">
        <v>1298</v>
      </c>
      <c r="D3173" s="920" t="n">
        <f aca="false">F3173</f>
        <v>7.7</v>
      </c>
      <c r="F3173" s="920" t="n">
        <v>7.7</v>
      </c>
      <c r="G3173" s="920" t="n">
        <v>7.7</v>
      </c>
    </row>
    <row r="3174" customFormat="false" ht="15" hidden="false" customHeight="false" outlineLevel="0" collapsed="false">
      <c r="A3174" s="398" t="n">
        <v>37428</v>
      </c>
      <c r="B3174" s="399" t="s">
        <v>4478</v>
      </c>
      <c r="C3174" s="919" t="s">
        <v>1298</v>
      </c>
      <c r="D3174" s="920" t="n">
        <f aca="false">F3174</f>
        <v>137.84</v>
      </c>
      <c r="F3174" s="922" t="n">
        <v>137.84</v>
      </c>
      <c r="G3174" s="922" t="n">
        <v>137.84</v>
      </c>
    </row>
    <row r="3175" customFormat="false" ht="15" hidden="false" customHeight="false" outlineLevel="0" collapsed="false">
      <c r="A3175" s="398" t="n">
        <v>37425</v>
      </c>
      <c r="B3175" s="399" t="s">
        <v>4479</v>
      </c>
      <c r="C3175" s="919" t="s">
        <v>1298</v>
      </c>
      <c r="D3175" s="920" t="n">
        <f aca="false">F3175</f>
        <v>8.3</v>
      </c>
      <c r="F3175" s="922" t="n">
        <v>8.3</v>
      </c>
      <c r="G3175" s="922" t="n">
        <v>8.3</v>
      </c>
    </row>
    <row r="3176" customFormat="false" ht="30" hidden="false" customHeight="false" outlineLevel="0" collapsed="false">
      <c r="A3176" s="398" t="n">
        <v>11519</v>
      </c>
      <c r="B3176" s="399" t="s">
        <v>4480</v>
      </c>
      <c r="C3176" s="919" t="s">
        <v>1770</v>
      </c>
      <c r="D3176" s="920" t="n">
        <f aca="false">F3176</f>
        <v>29.81</v>
      </c>
      <c r="F3176" s="922" t="n">
        <v>29.81</v>
      </c>
      <c r="G3176" s="922" t="n">
        <v>29.81</v>
      </c>
    </row>
    <row r="3177" customFormat="false" ht="30" hidden="false" customHeight="false" outlineLevel="0" collapsed="false">
      <c r="A3177" s="398" t="n">
        <v>11520</v>
      </c>
      <c r="B3177" s="399" t="s">
        <v>4481</v>
      </c>
      <c r="C3177" s="919" t="s">
        <v>1770</v>
      </c>
      <c r="D3177" s="920" t="n">
        <f aca="false">F3177</f>
        <v>11.82</v>
      </c>
      <c r="F3177" s="922" t="n">
        <v>11.82</v>
      </c>
      <c r="G3177" s="922" t="n">
        <v>11.82</v>
      </c>
    </row>
    <row r="3178" customFormat="false" ht="15" hidden="false" customHeight="false" outlineLevel="0" collapsed="false">
      <c r="A3178" s="398" t="n">
        <v>11518</v>
      </c>
      <c r="B3178" s="399" t="s">
        <v>4482</v>
      </c>
      <c r="C3178" s="919" t="s">
        <v>1770</v>
      </c>
      <c r="D3178" s="920" t="n">
        <f aca="false">F3178</f>
        <v>34.4</v>
      </c>
      <c r="F3178" s="922" t="n">
        <v>34.4</v>
      </c>
      <c r="G3178" s="922" t="n">
        <v>34.4</v>
      </c>
    </row>
    <row r="3179" customFormat="false" ht="15" hidden="false" customHeight="false" outlineLevel="0" collapsed="false">
      <c r="A3179" s="398" t="n">
        <v>38473</v>
      </c>
      <c r="B3179" s="399" t="s">
        <v>4483</v>
      </c>
      <c r="C3179" s="919" t="s">
        <v>1298</v>
      </c>
      <c r="D3179" s="920" t="n">
        <f aca="false">F3179</f>
        <v>116.07</v>
      </c>
      <c r="F3179" s="922" t="n">
        <v>116.07</v>
      </c>
      <c r="G3179" s="922" t="n">
        <v>116.07</v>
      </c>
    </row>
    <row r="3180" customFormat="false" ht="15" hidden="false" customHeight="false" outlineLevel="0" collapsed="false">
      <c r="A3180" s="398" t="n">
        <v>4244</v>
      </c>
      <c r="B3180" s="399" t="s">
        <v>4484</v>
      </c>
      <c r="C3180" s="919" t="s">
        <v>1309</v>
      </c>
      <c r="D3180" s="920" t="n">
        <f aca="false">F3180</f>
        <v>14.55</v>
      </c>
      <c r="F3180" s="922" t="n">
        <v>14.55</v>
      </c>
      <c r="G3180" s="922" t="n">
        <v>14.55</v>
      </c>
    </row>
    <row r="3181" customFormat="false" ht="15" hidden="false" customHeight="false" outlineLevel="0" collapsed="false">
      <c r="A3181" s="398" t="n">
        <v>40977</v>
      </c>
      <c r="B3181" s="399" t="s">
        <v>4485</v>
      </c>
      <c r="C3181" s="919" t="s">
        <v>1505</v>
      </c>
      <c r="D3181" s="920" t="n">
        <f aca="false">F3181</f>
        <v>2580.69</v>
      </c>
      <c r="F3181" s="922" t="n">
        <v>2580.69</v>
      </c>
      <c r="G3181" s="922" t="n">
        <v>2580.69</v>
      </c>
    </row>
    <row r="3182" customFormat="false" ht="15" hidden="false" customHeight="false" outlineLevel="0" collapsed="false">
      <c r="A3182" s="398" t="n">
        <v>2742</v>
      </c>
      <c r="B3182" s="399" t="s">
        <v>4486</v>
      </c>
      <c r="C3182" s="919" t="s">
        <v>1324</v>
      </c>
      <c r="D3182" s="920" t="n">
        <f aca="false">F3182</f>
        <v>2.18</v>
      </c>
      <c r="F3182" s="922" t="n">
        <v>2.18</v>
      </c>
      <c r="G3182" s="922" t="n">
        <v>2.18</v>
      </c>
    </row>
    <row r="3183" customFormat="false" ht="15" hidden="false" customHeight="false" outlineLevel="0" collapsed="false">
      <c r="A3183" s="398" t="n">
        <v>2748</v>
      </c>
      <c r="B3183" s="399" t="s">
        <v>4487</v>
      </c>
      <c r="C3183" s="919" t="s">
        <v>1324</v>
      </c>
      <c r="D3183" s="920" t="n">
        <f aca="false">F3183</f>
        <v>6.39</v>
      </c>
      <c r="F3183" s="922" t="n">
        <v>6.39</v>
      </c>
      <c r="G3183" s="922" t="n">
        <v>6.39</v>
      </c>
    </row>
    <row r="3184" customFormat="false" ht="15" hidden="false" customHeight="false" outlineLevel="0" collapsed="false">
      <c r="A3184" s="398" t="n">
        <v>2736</v>
      </c>
      <c r="B3184" s="399" t="s">
        <v>4488</v>
      </c>
      <c r="C3184" s="919" t="s">
        <v>1324</v>
      </c>
      <c r="D3184" s="920" t="n">
        <f aca="false">F3184</f>
        <v>8.92</v>
      </c>
      <c r="F3184" s="920" t="n">
        <v>8.92</v>
      </c>
      <c r="G3184" s="920" t="n">
        <v>8.92</v>
      </c>
    </row>
    <row r="3185" customFormat="false" ht="15" hidden="false" customHeight="false" outlineLevel="0" collapsed="false">
      <c r="A3185" s="398" t="n">
        <v>2745</v>
      </c>
      <c r="B3185" s="399" t="s">
        <v>4489</v>
      </c>
      <c r="C3185" s="919" t="s">
        <v>1324</v>
      </c>
      <c r="D3185" s="920" t="n">
        <f aca="false">F3185</f>
        <v>1.8</v>
      </c>
      <c r="F3185" s="922" t="n">
        <v>1.8</v>
      </c>
      <c r="G3185" s="922" t="n">
        <v>1.8</v>
      </c>
    </row>
    <row r="3186" customFormat="false" ht="15" hidden="false" customHeight="false" outlineLevel="0" collapsed="false">
      <c r="A3186" s="398" t="n">
        <v>2751</v>
      </c>
      <c r="B3186" s="399" t="s">
        <v>4490</v>
      </c>
      <c r="C3186" s="919" t="s">
        <v>1324</v>
      </c>
      <c r="D3186" s="920" t="n">
        <f aca="false">F3186</f>
        <v>2.3</v>
      </c>
      <c r="F3186" s="922" t="n">
        <v>2.3</v>
      </c>
      <c r="G3186" s="922" t="n">
        <v>2.3</v>
      </c>
    </row>
    <row r="3187" customFormat="false" ht="15" hidden="false" customHeight="false" outlineLevel="0" collapsed="false">
      <c r="A3187" s="398" t="n">
        <v>14439</v>
      </c>
      <c r="B3187" s="399" t="s">
        <v>4491</v>
      </c>
      <c r="C3187" s="919" t="s">
        <v>1324</v>
      </c>
      <c r="D3187" s="920" t="n">
        <f aca="false">F3187</f>
        <v>2.04</v>
      </c>
      <c r="F3187" s="922" t="n">
        <v>2.04</v>
      </c>
      <c r="G3187" s="922" t="n">
        <v>2.04</v>
      </c>
    </row>
    <row r="3188" customFormat="false" ht="15" hidden="false" customHeight="false" outlineLevel="0" collapsed="false">
      <c r="A3188" s="398" t="n">
        <v>2731</v>
      </c>
      <c r="B3188" s="399" t="s">
        <v>4492</v>
      </c>
      <c r="C3188" s="919" t="s">
        <v>1324</v>
      </c>
      <c r="D3188" s="920" t="n">
        <f aca="false">F3188</f>
        <v>56.59</v>
      </c>
      <c r="F3188" s="922" t="n">
        <v>56.59</v>
      </c>
      <c r="G3188" s="922" t="n">
        <v>56.59</v>
      </c>
    </row>
    <row r="3189" customFormat="false" ht="15" hidden="false" customHeight="false" outlineLevel="0" collapsed="false">
      <c r="A3189" s="398" t="n">
        <v>21138</v>
      </c>
      <c r="B3189" s="399" t="s">
        <v>4493</v>
      </c>
      <c r="C3189" s="919" t="s">
        <v>1324</v>
      </c>
      <c r="D3189" s="920" t="n">
        <f aca="false">F3189</f>
        <v>6.14</v>
      </c>
      <c r="F3189" s="922" t="n">
        <v>6.14</v>
      </c>
      <c r="G3189" s="922" t="n">
        <v>6.14</v>
      </c>
    </row>
    <row r="3190" customFormat="false" ht="15" hidden="false" customHeight="false" outlineLevel="0" collapsed="false">
      <c r="A3190" s="398" t="n">
        <v>2747</v>
      </c>
      <c r="B3190" s="399" t="s">
        <v>4494</v>
      </c>
      <c r="C3190" s="919" t="s">
        <v>1324</v>
      </c>
      <c r="D3190" s="920" t="n">
        <f aca="false">F3190</f>
        <v>15.17</v>
      </c>
      <c r="F3190" s="922" t="n">
        <v>15.17</v>
      </c>
      <c r="G3190" s="922" t="n">
        <v>15.17</v>
      </c>
    </row>
    <row r="3191" customFormat="false" ht="15" hidden="false" customHeight="false" outlineLevel="0" collapsed="false">
      <c r="A3191" s="398" t="n">
        <v>4115</v>
      </c>
      <c r="B3191" s="399" t="s">
        <v>4495</v>
      </c>
      <c r="C3191" s="919" t="s">
        <v>1324</v>
      </c>
      <c r="D3191" s="920" t="n">
        <f aca="false">F3191</f>
        <v>11.88</v>
      </c>
      <c r="F3191" s="922" t="n">
        <v>11.88</v>
      </c>
      <c r="G3191" s="922" t="n">
        <v>11.88</v>
      </c>
    </row>
    <row r="3192" customFormat="false" ht="15" hidden="false" customHeight="false" outlineLevel="0" collapsed="false">
      <c r="A3192" s="398" t="n">
        <v>2729</v>
      </c>
      <c r="B3192" s="399" t="s">
        <v>4496</v>
      </c>
      <c r="C3192" s="919" t="s">
        <v>1298</v>
      </c>
      <c r="D3192" s="920" t="n">
        <f aca="false">F3192</f>
        <v>14.3</v>
      </c>
      <c r="F3192" s="922" t="n">
        <v>14.3</v>
      </c>
      <c r="G3192" s="922" t="n">
        <v>14.3</v>
      </c>
    </row>
    <row r="3193" customFormat="false" ht="15" hidden="false" customHeight="false" outlineLevel="0" collapsed="false">
      <c r="A3193" s="398" t="n">
        <v>4119</v>
      </c>
      <c r="B3193" s="399" t="s">
        <v>4497</v>
      </c>
      <c r="C3193" s="919" t="s">
        <v>1324</v>
      </c>
      <c r="D3193" s="920" t="n">
        <f aca="false">F3193</f>
        <v>23.9</v>
      </c>
      <c r="F3193" s="922" t="n">
        <v>23.9</v>
      </c>
      <c r="G3193" s="922" t="n">
        <v>23.9</v>
      </c>
    </row>
    <row r="3194" customFormat="false" ht="15" hidden="false" customHeight="false" outlineLevel="0" collapsed="false">
      <c r="A3194" s="398" t="n">
        <v>2794</v>
      </c>
      <c r="B3194" s="399" t="s">
        <v>4498</v>
      </c>
      <c r="C3194" s="919" t="s">
        <v>1324</v>
      </c>
      <c r="D3194" s="920" t="n">
        <f aca="false">F3194</f>
        <v>59.01</v>
      </c>
      <c r="F3194" s="922" t="n">
        <v>59.01</v>
      </c>
      <c r="G3194" s="922" t="n">
        <v>59.01</v>
      </c>
    </row>
    <row r="3195" customFormat="false" ht="15" hidden="false" customHeight="false" outlineLevel="0" collapsed="false">
      <c r="A3195" s="398" t="n">
        <v>2788</v>
      </c>
      <c r="B3195" s="399" t="s">
        <v>4499</v>
      </c>
      <c r="C3195" s="919" t="s">
        <v>1324</v>
      </c>
      <c r="D3195" s="920" t="n">
        <f aca="false">F3195</f>
        <v>119.31</v>
      </c>
      <c r="F3195" s="922" t="n">
        <v>119.31</v>
      </c>
      <c r="G3195" s="922" t="n">
        <v>119.31</v>
      </c>
    </row>
    <row r="3196" customFormat="false" ht="15" hidden="false" customHeight="false" outlineLevel="0" collapsed="false">
      <c r="A3196" s="398" t="n">
        <v>4006</v>
      </c>
      <c r="B3196" s="399" t="s">
        <v>4500</v>
      </c>
      <c r="C3196" s="919" t="s">
        <v>1501</v>
      </c>
      <c r="D3196" s="920" t="n">
        <f aca="false">F3196</f>
        <v>1564.61</v>
      </c>
      <c r="F3196" s="922" t="n">
        <v>1564.61</v>
      </c>
      <c r="G3196" s="922" t="n">
        <v>1564.61</v>
      </c>
    </row>
    <row r="3197" customFormat="false" ht="15" hidden="false" customHeight="false" outlineLevel="0" collapsed="false">
      <c r="A3197" s="398" t="n">
        <v>36151</v>
      </c>
      <c r="B3197" s="399" t="s">
        <v>4501</v>
      </c>
      <c r="C3197" s="919" t="s">
        <v>1298</v>
      </c>
      <c r="D3197" s="920" t="n">
        <f aca="false">F3197</f>
        <v>23.3</v>
      </c>
      <c r="F3197" s="922" t="n">
        <v>23.3</v>
      </c>
      <c r="G3197" s="922" t="n">
        <v>23.3</v>
      </c>
    </row>
    <row r="3198" customFormat="false" ht="15" hidden="false" customHeight="false" outlineLevel="0" collapsed="false">
      <c r="A3198" s="398" t="n">
        <v>37457</v>
      </c>
      <c r="B3198" s="399" t="s">
        <v>4502</v>
      </c>
      <c r="C3198" s="919" t="s">
        <v>1324</v>
      </c>
      <c r="D3198" s="920" t="n">
        <f aca="false">F3198</f>
        <v>1.87</v>
      </c>
      <c r="F3198" s="922" t="n">
        <v>1.87</v>
      </c>
      <c r="G3198" s="922" t="n">
        <v>1.87</v>
      </c>
    </row>
    <row r="3199" customFormat="false" ht="15" hidden="false" customHeight="false" outlineLevel="0" collapsed="false">
      <c r="A3199" s="398" t="n">
        <v>37456</v>
      </c>
      <c r="B3199" s="399" t="s">
        <v>4503</v>
      </c>
      <c r="C3199" s="919" t="s">
        <v>1324</v>
      </c>
      <c r="D3199" s="920" t="n">
        <f aca="false">F3199</f>
        <v>0.99</v>
      </c>
      <c r="F3199" s="920" t="n">
        <v>0.99</v>
      </c>
      <c r="G3199" s="920" t="n">
        <v>0.99</v>
      </c>
    </row>
    <row r="3200" customFormat="false" ht="15" hidden="false" customHeight="false" outlineLevel="0" collapsed="false">
      <c r="A3200" s="398" t="n">
        <v>37461</v>
      </c>
      <c r="B3200" s="399" t="s">
        <v>4504</v>
      </c>
      <c r="C3200" s="919" t="s">
        <v>1324</v>
      </c>
      <c r="D3200" s="920" t="n">
        <f aca="false">F3200</f>
        <v>6.97</v>
      </c>
      <c r="F3200" s="922" t="n">
        <v>6.97</v>
      </c>
      <c r="G3200" s="922" t="n">
        <v>6.97</v>
      </c>
    </row>
    <row r="3201" customFormat="false" ht="15" hidden="false" customHeight="false" outlineLevel="0" collapsed="false">
      <c r="A3201" s="398" t="n">
        <v>37460</v>
      </c>
      <c r="B3201" s="399" t="s">
        <v>4505</v>
      </c>
      <c r="C3201" s="919" t="s">
        <v>1324</v>
      </c>
      <c r="D3201" s="920" t="n">
        <f aca="false">F3201</f>
        <v>9.52</v>
      </c>
      <c r="F3201" s="922" t="n">
        <v>9.52</v>
      </c>
      <c r="G3201" s="922" t="n">
        <v>9.52</v>
      </c>
    </row>
    <row r="3202" customFormat="false" ht="15" hidden="false" customHeight="false" outlineLevel="0" collapsed="false">
      <c r="A3202" s="398" t="n">
        <v>37458</v>
      </c>
      <c r="B3202" s="399" t="s">
        <v>4506</v>
      </c>
      <c r="C3202" s="919" t="s">
        <v>1324</v>
      </c>
      <c r="D3202" s="920" t="n">
        <f aca="false">F3202</f>
        <v>2.79</v>
      </c>
      <c r="F3202" s="922" t="n">
        <v>2.79</v>
      </c>
      <c r="G3202" s="922" t="n">
        <v>2.79</v>
      </c>
    </row>
    <row r="3203" customFormat="false" ht="15" hidden="false" customHeight="false" outlineLevel="0" collapsed="false">
      <c r="A3203" s="398" t="n">
        <v>37454</v>
      </c>
      <c r="B3203" s="399" t="s">
        <v>4507</v>
      </c>
      <c r="C3203" s="919" t="s">
        <v>1324</v>
      </c>
      <c r="D3203" s="920" t="n">
        <f aca="false">F3203</f>
        <v>0.73</v>
      </c>
      <c r="F3203" s="922" t="n">
        <v>0.73</v>
      </c>
      <c r="G3203" s="922" t="n">
        <v>0.73</v>
      </c>
    </row>
    <row r="3204" customFormat="false" ht="15" hidden="false" customHeight="false" outlineLevel="0" collapsed="false">
      <c r="A3204" s="398" t="n">
        <v>37455</v>
      </c>
      <c r="B3204" s="399" t="s">
        <v>4508</v>
      </c>
      <c r="C3204" s="919" t="s">
        <v>1324</v>
      </c>
      <c r="D3204" s="920" t="n">
        <f aca="false">F3204</f>
        <v>1.23</v>
      </c>
      <c r="F3204" s="922" t="n">
        <v>1.23</v>
      </c>
      <c r="G3204" s="922" t="n">
        <v>1.23</v>
      </c>
    </row>
    <row r="3205" customFormat="false" ht="15" hidden="false" customHeight="false" outlineLevel="0" collapsed="false">
      <c r="A3205" s="398" t="n">
        <v>37459</v>
      </c>
      <c r="B3205" s="399" t="s">
        <v>4509</v>
      </c>
      <c r="C3205" s="919" t="s">
        <v>1324</v>
      </c>
      <c r="D3205" s="920" t="n">
        <f aca="false">F3205</f>
        <v>3.91</v>
      </c>
      <c r="F3205" s="922" t="n">
        <v>3.91</v>
      </c>
      <c r="G3205" s="922" t="n">
        <v>3.91</v>
      </c>
    </row>
    <row r="3206" customFormat="false" ht="30" hidden="false" customHeight="false" outlineLevel="0" collapsed="false">
      <c r="A3206" s="398" t="n">
        <v>21029</v>
      </c>
      <c r="B3206" s="399" t="s">
        <v>4510</v>
      </c>
      <c r="C3206" s="919" t="s">
        <v>1298</v>
      </c>
      <c r="D3206" s="920" t="n">
        <f aca="false">F3206</f>
        <v>250</v>
      </c>
      <c r="F3206" s="922" t="n">
        <v>250</v>
      </c>
      <c r="G3206" s="922" t="n">
        <v>250</v>
      </c>
    </row>
    <row r="3207" customFormat="false" ht="30" hidden="false" customHeight="false" outlineLevel="0" collapsed="false">
      <c r="A3207" s="398" t="n">
        <v>21030</v>
      </c>
      <c r="B3207" s="399" t="s">
        <v>4511</v>
      </c>
      <c r="C3207" s="919" t="s">
        <v>1298</v>
      </c>
      <c r="D3207" s="920" t="n">
        <f aca="false">F3207</f>
        <v>308.16</v>
      </c>
      <c r="F3207" s="922" t="n">
        <v>308.16</v>
      </c>
      <c r="G3207" s="922" t="n">
        <v>308.16</v>
      </c>
    </row>
    <row r="3208" customFormat="false" ht="30" hidden="false" customHeight="false" outlineLevel="0" collapsed="false">
      <c r="A3208" s="398" t="n">
        <v>21031</v>
      </c>
      <c r="B3208" s="399" t="s">
        <v>4512</v>
      </c>
      <c r="C3208" s="919" t="s">
        <v>1298</v>
      </c>
      <c r="D3208" s="920" t="n">
        <f aca="false">F3208</f>
        <v>383.66</v>
      </c>
      <c r="F3208" s="922" t="n">
        <v>383.66</v>
      </c>
      <c r="G3208" s="922" t="n">
        <v>383.66</v>
      </c>
    </row>
    <row r="3209" customFormat="false" ht="30" hidden="false" customHeight="false" outlineLevel="0" collapsed="false">
      <c r="A3209" s="398" t="n">
        <v>21032</v>
      </c>
      <c r="B3209" s="399" t="s">
        <v>4513</v>
      </c>
      <c r="C3209" s="919" t="s">
        <v>1298</v>
      </c>
      <c r="D3209" s="920" t="n">
        <f aca="false">F3209</f>
        <v>409.65</v>
      </c>
      <c r="F3209" s="922" t="n">
        <v>409.65</v>
      </c>
      <c r="G3209" s="922" t="n">
        <v>409.65</v>
      </c>
    </row>
    <row r="3210" customFormat="false" ht="30" hidden="false" customHeight="false" outlineLevel="0" collapsed="false">
      <c r="A3210" s="398" t="n">
        <v>37527</v>
      </c>
      <c r="B3210" s="399" t="s">
        <v>4514</v>
      </c>
      <c r="C3210" s="919" t="s">
        <v>1298</v>
      </c>
      <c r="D3210" s="920" t="n">
        <f aca="false">F3210</f>
        <v>370.04</v>
      </c>
      <c r="F3210" s="922" t="n">
        <v>370.04</v>
      </c>
      <c r="G3210" s="922" t="n">
        <v>370.04</v>
      </c>
    </row>
    <row r="3211" customFormat="false" ht="30" hidden="false" customHeight="false" outlineLevel="0" collapsed="false">
      <c r="A3211" s="398" t="n">
        <v>37528</v>
      </c>
      <c r="B3211" s="399" t="s">
        <v>4515</v>
      </c>
      <c r="C3211" s="919" t="s">
        <v>1298</v>
      </c>
      <c r="D3211" s="920" t="n">
        <f aca="false">F3211</f>
        <v>441.21</v>
      </c>
      <c r="F3211" s="922" t="n">
        <v>441.21</v>
      </c>
      <c r="G3211" s="922" t="n">
        <v>441.21</v>
      </c>
    </row>
    <row r="3212" customFormat="false" ht="30" hidden="false" customHeight="false" outlineLevel="0" collapsed="false">
      <c r="A3212" s="398" t="n">
        <v>37529</v>
      </c>
      <c r="B3212" s="399" t="s">
        <v>4516</v>
      </c>
      <c r="C3212" s="919" t="s">
        <v>1298</v>
      </c>
      <c r="D3212" s="920" t="n">
        <f aca="false">F3212</f>
        <v>445.54</v>
      </c>
      <c r="F3212" s="922" t="n">
        <v>445.54</v>
      </c>
      <c r="G3212" s="922" t="n">
        <v>445.54</v>
      </c>
    </row>
    <row r="3213" customFormat="false" ht="30" hidden="false" customHeight="false" outlineLevel="0" collapsed="false">
      <c r="A3213" s="398" t="n">
        <v>37530</v>
      </c>
      <c r="B3213" s="399" t="s">
        <v>4517</v>
      </c>
      <c r="C3213" s="919" t="s">
        <v>1298</v>
      </c>
      <c r="D3213" s="920" t="n">
        <f aca="false">F3213</f>
        <v>581.68</v>
      </c>
      <c r="F3213" s="922" t="n">
        <v>581.68</v>
      </c>
      <c r="G3213" s="922" t="n">
        <v>581.68</v>
      </c>
    </row>
    <row r="3214" customFormat="false" ht="30" hidden="false" customHeight="false" outlineLevel="0" collapsed="false">
      <c r="A3214" s="398" t="n">
        <v>21034</v>
      </c>
      <c r="B3214" s="399" t="s">
        <v>4518</v>
      </c>
      <c r="C3214" s="919" t="s">
        <v>1298</v>
      </c>
      <c r="D3214" s="920" t="n">
        <f aca="false">F3214</f>
        <v>496.28</v>
      </c>
      <c r="F3214" s="922" t="n">
        <v>496.28</v>
      </c>
      <c r="G3214" s="922" t="n">
        <v>496.28</v>
      </c>
    </row>
    <row r="3215" customFormat="false" ht="30" hidden="false" customHeight="false" outlineLevel="0" collapsed="false">
      <c r="A3215" s="398" t="n">
        <v>37531</v>
      </c>
      <c r="B3215" s="399" t="s">
        <v>4519</v>
      </c>
      <c r="C3215" s="919" t="s">
        <v>1298</v>
      </c>
      <c r="D3215" s="920" t="n">
        <f aca="false">F3215</f>
        <v>625</v>
      </c>
      <c r="F3215" s="922" t="n">
        <v>625</v>
      </c>
      <c r="G3215" s="922" t="n">
        <v>625</v>
      </c>
    </row>
    <row r="3216" customFormat="false" ht="30" hidden="false" customHeight="false" outlineLevel="0" collapsed="false">
      <c r="A3216" s="398" t="n">
        <v>21036</v>
      </c>
      <c r="B3216" s="399" t="s">
        <v>4520</v>
      </c>
      <c r="C3216" s="919" t="s">
        <v>1298</v>
      </c>
      <c r="D3216" s="920" t="n">
        <f aca="false">F3216</f>
        <v>759.9</v>
      </c>
      <c r="F3216" s="922" t="n">
        <v>759.9</v>
      </c>
      <c r="G3216" s="922" t="n">
        <v>759.9</v>
      </c>
    </row>
    <row r="3217" customFormat="false" ht="30" hidden="false" customHeight="false" outlineLevel="0" collapsed="false">
      <c r="A3217" s="398" t="n">
        <v>21037</v>
      </c>
      <c r="B3217" s="399" t="s">
        <v>4521</v>
      </c>
      <c r="C3217" s="919" t="s">
        <v>1298</v>
      </c>
      <c r="D3217" s="920" t="n">
        <f aca="false">F3217</f>
        <v>866.33</v>
      </c>
      <c r="F3217" s="922" t="n">
        <v>866.33</v>
      </c>
      <c r="G3217" s="922" t="n">
        <v>866.33</v>
      </c>
    </row>
    <row r="3218" customFormat="false" ht="30" hidden="false" customHeight="false" outlineLevel="0" collapsed="false">
      <c r="A3218" s="398" t="n">
        <v>20185</v>
      </c>
      <c r="B3218" s="399" t="s">
        <v>4522</v>
      </c>
      <c r="C3218" s="919" t="s">
        <v>1324</v>
      </c>
      <c r="D3218" s="920" t="n">
        <f aca="false">F3218</f>
        <v>11.33</v>
      </c>
      <c r="F3218" s="922" t="n">
        <v>11.33</v>
      </c>
      <c r="G3218" s="922" t="n">
        <v>11.33</v>
      </c>
    </row>
    <row r="3219" customFormat="false" ht="15" hidden="false" customHeight="false" outlineLevel="0" collapsed="false">
      <c r="A3219" s="398" t="n">
        <v>20260</v>
      </c>
      <c r="B3219" s="399" t="s">
        <v>4523</v>
      </c>
      <c r="C3219" s="919" t="s">
        <v>1298</v>
      </c>
      <c r="D3219" s="920" t="n">
        <f aca="false">F3219</f>
        <v>9.11</v>
      </c>
      <c r="F3219" s="922" t="n">
        <v>9.11</v>
      </c>
      <c r="G3219" s="922" t="n">
        <v>9.11</v>
      </c>
    </row>
    <row r="3220" customFormat="false" ht="15" hidden="false" customHeight="false" outlineLevel="0" collapsed="false">
      <c r="A3220" s="398" t="n">
        <v>37523</v>
      </c>
      <c r="B3220" s="399" t="s">
        <v>4524</v>
      </c>
      <c r="C3220" s="919" t="s">
        <v>1298</v>
      </c>
      <c r="D3220" s="920" t="n">
        <f aca="false">F3220</f>
        <v>398826.33</v>
      </c>
      <c r="F3220" s="922" t="n">
        <v>398826.33</v>
      </c>
      <c r="G3220" s="922" t="n">
        <v>398826.33</v>
      </c>
    </row>
    <row r="3221" customFormat="false" ht="15" hidden="false" customHeight="false" outlineLevel="0" collapsed="false">
      <c r="A3221" s="398" t="n">
        <v>37515</v>
      </c>
      <c r="B3221" s="399" t="s">
        <v>4525</v>
      </c>
      <c r="C3221" s="919" t="s">
        <v>1298</v>
      </c>
      <c r="D3221" s="920" t="n">
        <f aca="false">F3221</f>
        <v>354577</v>
      </c>
      <c r="F3221" s="922" t="n">
        <v>354577</v>
      </c>
      <c r="G3221" s="922" t="n">
        <v>354577</v>
      </c>
    </row>
    <row r="3222" customFormat="false" ht="15" hidden="false" customHeight="false" outlineLevel="0" collapsed="false">
      <c r="A3222" s="398" t="n">
        <v>12899</v>
      </c>
      <c r="B3222" s="399" t="s">
        <v>4526</v>
      </c>
      <c r="C3222" s="919" t="s">
        <v>1298</v>
      </c>
      <c r="D3222" s="920" t="n">
        <f aca="false">F3222</f>
        <v>89.83</v>
      </c>
      <c r="F3222" s="922" t="n">
        <v>89.83</v>
      </c>
      <c r="G3222" s="922" t="n">
        <v>89.83</v>
      </c>
    </row>
    <row r="3223" customFormat="false" ht="15" hidden="false" customHeight="false" outlineLevel="0" collapsed="false">
      <c r="A3223" s="398" t="n">
        <v>12898</v>
      </c>
      <c r="B3223" s="399" t="s">
        <v>4527</v>
      </c>
      <c r="C3223" s="919" t="s">
        <v>1298</v>
      </c>
      <c r="D3223" s="920" t="n">
        <f aca="false">F3223</f>
        <v>142.5</v>
      </c>
      <c r="F3223" s="920" t="n">
        <v>142.5</v>
      </c>
      <c r="G3223" s="920" t="n">
        <v>142.5</v>
      </c>
    </row>
    <row r="3224" customFormat="false" ht="15" hidden="false" customHeight="false" outlineLevel="0" collapsed="false">
      <c r="A3224" s="398" t="n">
        <v>42528</v>
      </c>
      <c r="B3224" s="399" t="s">
        <v>4528</v>
      </c>
      <c r="C3224" s="919" t="s">
        <v>1307</v>
      </c>
      <c r="D3224" s="920" t="n">
        <f aca="false">F3224</f>
        <v>5.8</v>
      </c>
      <c r="F3224" s="920" t="n">
        <v>5.8</v>
      </c>
      <c r="G3224" s="920" t="n">
        <v>5.8</v>
      </c>
    </row>
    <row r="3225" customFormat="false" ht="15" hidden="false" customHeight="false" outlineLevel="0" collapsed="false">
      <c r="A3225" s="398" t="n">
        <v>39696</v>
      </c>
      <c r="B3225" s="399" t="s">
        <v>4529</v>
      </c>
      <c r="C3225" s="919" t="s">
        <v>1307</v>
      </c>
      <c r="D3225" s="920" t="n">
        <f aca="false">F3225</f>
        <v>4.08</v>
      </c>
      <c r="F3225" s="922" t="n">
        <v>4.08</v>
      </c>
      <c r="G3225" s="922" t="n">
        <v>4.08</v>
      </c>
    </row>
    <row r="3226" customFormat="false" ht="15" hidden="false" customHeight="false" outlineLevel="0" collapsed="false">
      <c r="A3226" s="398" t="n">
        <v>39700</v>
      </c>
      <c r="B3226" s="399" t="s">
        <v>4530</v>
      </c>
      <c r="C3226" s="919" t="s">
        <v>1307</v>
      </c>
      <c r="D3226" s="920" t="n">
        <f aca="false">F3226</f>
        <v>22.93</v>
      </c>
      <c r="F3226" s="922" t="n">
        <v>22.93</v>
      </c>
      <c r="G3226" s="922" t="n">
        <v>22.93</v>
      </c>
    </row>
    <row r="3227" customFormat="false" ht="15" hidden="false" customHeight="false" outlineLevel="0" collapsed="false">
      <c r="A3227" s="398" t="n">
        <v>11621</v>
      </c>
      <c r="B3227" s="399" t="s">
        <v>4531</v>
      </c>
      <c r="C3227" s="919" t="s">
        <v>1307</v>
      </c>
      <c r="D3227" s="920" t="n">
        <f aca="false">F3227</f>
        <v>45.63</v>
      </c>
      <c r="F3227" s="922" t="n">
        <v>45.63</v>
      </c>
      <c r="G3227" s="922" t="n">
        <v>45.63</v>
      </c>
    </row>
    <row r="3228" customFormat="false" ht="15" hidden="false" customHeight="false" outlineLevel="0" collapsed="false">
      <c r="A3228" s="398" t="n">
        <v>4014</v>
      </c>
      <c r="B3228" s="399" t="s">
        <v>4532</v>
      </c>
      <c r="C3228" s="919" t="s">
        <v>1307</v>
      </c>
      <c r="D3228" s="920" t="n">
        <f aca="false">F3228</f>
        <v>47.21</v>
      </c>
      <c r="F3228" s="922" t="n">
        <v>47.21</v>
      </c>
      <c r="G3228" s="922" t="n">
        <v>47.21</v>
      </c>
    </row>
    <row r="3229" customFormat="false" ht="15" hidden="false" customHeight="false" outlineLevel="0" collapsed="false">
      <c r="A3229" s="398" t="n">
        <v>4015</v>
      </c>
      <c r="B3229" s="399" t="s">
        <v>4533</v>
      </c>
      <c r="C3229" s="919" t="s">
        <v>1307</v>
      </c>
      <c r="D3229" s="920" t="n">
        <f aca="false">F3229</f>
        <v>57.98</v>
      </c>
      <c r="F3229" s="922" t="n">
        <v>57.98</v>
      </c>
      <c r="G3229" s="922" t="n">
        <v>57.98</v>
      </c>
    </row>
    <row r="3230" customFormat="false" ht="15" hidden="false" customHeight="false" outlineLevel="0" collapsed="false">
      <c r="A3230" s="398" t="n">
        <v>4017</v>
      </c>
      <c r="B3230" s="399" t="s">
        <v>4534</v>
      </c>
      <c r="C3230" s="919" t="s">
        <v>1307</v>
      </c>
      <c r="D3230" s="920" t="n">
        <f aca="false">F3230</f>
        <v>84.36</v>
      </c>
      <c r="F3230" s="922" t="n">
        <v>84.36</v>
      </c>
      <c r="G3230" s="922" t="n">
        <v>84.36</v>
      </c>
    </row>
    <row r="3231" customFormat="false" ht="15" hidden="false" customHeight="false" outlineLevel="0" collapsed="false">
      <c r="A3231" s="398" t="n">
        <v>4016</v>
      </c>
      <c r="B3231" s="399" t="s">
        <v>4535</v>
      </c>
      <c r="C3231" s="919" t="s">
        <v>1307</v>
      </c>
      <c r="D3231" s="920" t="n">
        <f aca="false">F3231</f>
        <v>33.32</v>
      </c>
      <c r="F3231" s="922" t="n">
        <v>33.32</v>
      </c>
      <c r="G3231" s="922" t="n">
        <v>33.32</v>
      </c>
    </row>
    <row r="3232" customFormat="false" ht="15" hidden="false" customHeight="false" outlineLevel="0" collapsed="false">
      <c r="A3232" s="398" t="n">
        <v>39699</v>
      </c>
      <c r="B3232" s="399" t="s">
        <v>4536</v>
      </c>
      <c r="C3232" s="919" t="s">
        <v>1307</v>
      </c>
      <c r="D3232" s="920" t="n">
        <f aca="false">F3232</f>
        <v>10.51</v>
      </c>
      <c r="F3232" s="922" t="n">
        <v>10.51</v>
      </c>
      <c r="G3232" s="922" t="n">
        <v>10.51</v>
      </c>
    </row>
    <row r="3233" customFormat="false" ht="15" hidden="false" customHeight="false" outlineLevel="0" collapsed="false">
      <c r="A3233" s="398" t="n">
        <v>38544</v>
      </c>
      <c r="B3233" s="399" t="s">
        <v>4537</v>
      </c>
      <c r="C3233" s="919" t="s">
        <v>1307</v>
      </c>
      <c r="D3233" s="920" t="n">
        <f aca="false">F3233</f>
        <v>8.55</v>
      </c>
      <c r="F3233" s="922" t="n">
        <v>8.55</v>
      </c>
      <c r="G3233" s="922" t="n">
        <v>8.55</v>
      </c>
    </row>
    <row r="3234" customFormat="false" ht="15" hidden="false" customHeight="false" outlineLevel="0" collapsed="false">
      <c r="A3234" s="398" t="n">
        <v>38545</v>
      </c>
      <c r="B3234" s="399" t="s">
        <v>4538</v>
      </c>
      <c r="C3234" s="919" t="s">
        <v>1307</v>
      </c>
      <c r="D3234" s="920" t="n">
        <f aca="false">F3234</f>
        <v>5.49</v>
      </c>
      <c r="F3234" s="922" t="n">
        <v>5.49</v>
      </c>
      <c r="G3234" s="922" t="n">
        <v>5.49</v>
      </c>
    </row>
    <row r="3235" customFormat="false" ht="15" hidden="false" customHeight="false" outlineLevel="0" collapsed="false">
      <c r="A3235" s="398" t="n">
        <v>42527</v>
      </c>
      <c r="B3235" s="399" t="s">
        <v>4539</v>
      </c>
      <c r="C3235" s="919" t="s">
        <v>1307</v>
      </c>
      <c r="D3235" s="920" t="n">
        <f aca="false">F3235</f>
        <v>15.33</v>
      </c>
      <c r="F3235" s="922" t="n">
        <v>15.33</v>
      </c>
      <c r="G3235" s="922" t="n">
        <v>15.33</v>
      </c>
    </row>
    <row r="3236" customFormat="false" ht="15" hidden="false" customHeight="false" outlineLevel="0" collapsed="false">
      <c r="A3236" s="398" t="n">
        <v>39323</v>
      </c>
      <c r="B3236" s="399" t="s">
        <v>4540</v>
      </c>
      <c r="C3236" s="919" t="s">
        <v>1307</v>
      </c>
      <c r="D3236" s="920" t="n">
        <f aca="false">F3236</f>
        <v>20.96</v>
      </c>
      <c r="F3236" s="922" t="n">
        <v>20.96</v>
      </c>
      <c r="G3236" s="922" t="n">
        <v>20.96</v>
      </c>
    </row>
    <row r="3237" customFormat="false" ht="30" hidden="false" customHeight="false" outlineLevel="0" collapsed="false">
      <c r="A3237" s="398" t="n">
        <v>626</v>
      </c>
      <c r="B3237" s="399" t="s">
        <v>4541</v>
      </c>
      <c r="C3237" s="919" t="s">
        <v>1296</v>
      </c>
      <c r="D3237" s="920" t="n">
        <f aca="false">F3237</f>
        <v>12.94</v>
      </c>
      <c r="F3237" s="922" t="n">
        <v>12.94</v>
      </c>
      <c r="G3237" s="922" t="n">
        <v>12.94</v>
      </c>
    </row>
    <row r="3238" customFormat="false" ht="15" hidden="false" customHeight="false" outlineLevel="0" collapsed="false">
      <c r="A3238" s="398" t="n">
        <v>25860</v>
      </c>
      <c r="B3238" s="399" t="s">
        <v>4542</v>
      </c>
      <c r="C3238" s="919" t="s">
        <v>1307</v>
      </c>
      <c r="D3238" s="920" t="n">
        <f aca="false">F3238</f>
        <v>8.79</v>
      </c>
      <c r="F3238" s="922" t="n">
        <v>8.79</v>
      </c>
      <c r="G3238" s="922" t="n">
        <v>8.79</v>
      </c>
    </row>
    <row r="3239" customFormat="false" ht="15" hidden="false" customHeight="false" outlineLevel="0" collapsed="false">
      <c r="A3239" s="398" t="n">
        <v>25861</v>
      </c>
      <c r="B3239" s="399" t="s">
        <v>4543</v>
      </c>
      <c r="C3239" s="919" t="s">
        <v>1307</v>
      </c>
      <c r="D3239" s="920" t="n">
        <f aca="false">F3239</f>
        <v>13.27</v>
      </c>
      <c r="F3239" s="922" t="n">
        <v>13.27</v>
      </c>
      <c r="G3239" s="922" t="n">
        <v>13.27</v>
      </c>
    </row>
    <row r="3240" customFormat="false" ht="15" hidden="false" customHeight="false" outlineLevel="0" collapsed="false">
      <c r="A3240" s="398" t="n">
        <v>25862</v>
      </c>
      <c r="B3240" s="399" t="s">
        <v>4544</v>
      </c>
      <c r="C3240" s="919" t="s">
        <v>1307</v>
      </c>
      <c r="D3240" s="920" t="n">
        <f aca="false">F3240</f>
        <v>14.09</v>
      </c>
      <c r="F3240" s="922" t="n">
        <v>14.09</v>
      </c>
      <c r="G3240" s="922" t="n">
        <v>14.09</v>
      </c>
    </row>
    <row r="3241" customFormat="false" ht="15" hidden="false" customHeight="false" outlineLevel="0" collapsed="false">
      <c r="A3241" s="398" t="n">
        <v>25863</v>
      </c>
      <c r="B3241" s="399" t="s">
        <v>4545</v>
      </c>
      <c r="C3241" s="919" t="s">
        <v>1307</v>
      </c>
      <c r="D3241" s="920" t="n">
        <f aca="false">F3241</f>
        <v>17.61</v>
      </c>
      <c r="F3241" s="922" t="n">
        <v>17.61</v>
      </c>
      <c r="G3241" s="922" t="n">
        <v>17.61</v>
      </c>
    </row>
    <row r="3242" customFormat="false" ht="15" hidden="false" customHeight="false" outlineLevel="0" collapsed="false">
      <c r="A3242" s="398" t="n">
        <v>25864</v>
      </c>
      <c r="B3242" s="399" t="s">
        <v>4546</v>
      </c>
      <c r="C3242" s="919" t="s">
        <v>1307</v>
      </c>
      <c r="D3242" s="920" t="n">
        <f aca="false">F3242</f>
        <v>26.41</v>
      </c>
      <c r="F3242" s="922" t="n">
        <v>26.41</v>
      </c>
      <c r="G3242" s="922" t="n">
        <v>26.41</v>
      </c>
    </row>
    <row r="3243" customFormat="false" ht="15" hidden="false" customHeight="false" outlineLevel="0" collapsed="false">
      <c r="A3243" s="398" t="n">
        <v>25865</v>
      </c>
      <c r="B3243" s="399" t="s">
        <v>4547</v>
      </c>
      <c r="C3243" s="919" t="s">
        <v>1307</v>
      </c>
      <c r="D3243" s="920" t="n">
        <f aca="false">F3243</f>
        <v>35.38</v>
      </c>
      <c r="F3243" s="922" t="n">
        <v>35.38</v>
      </c>
      <c r="G3243" s="922" t="n">
        <v>35.38</v>
      </c>
    </row>
    <row r="3244" customFormat="false" ht="15" hidden="false" customHeight="false" outlineLevel="0" collapsed="false">
      <c r="A3244" s="398" t="n">
        <v>25866</v>
      </c>
      <c r="B3244" s="399" t="s">
        <v>4548</v>
      </c>
      <c r="C3244" s="919" t="s">
        <v>1307</v>
      </c>
      <c r="D3244" s="920" t="n">
        <f aca="false">F3244</f>
        <v>43.93</v>
      </c>
      <c r="F3244" s="922" t="n">
        <v>43.93</v>
      </c>
      <c r="G3244" s="922" t="n">
        <v>43.93</v>
      </c>
    </row>
    <row r="3245" customFormat="false" ht="15" hidden="false" customHeight="false" outlineLevel="0" collapsed="false">
      <c r="A3245" s="398" t="n">
        <v>25868</v>
      </c>
      <c r="B3245" s="399" t="s">
        <v>4549</v>
      </c>
      <c r="C3245" s="919" t="s">
        <v>1307</v>
      </c>
      <c r="D3245" s="920" t="n">
        <f aca="false">F3245</f>
        <v>9.8</v>
      </c>
      <c r="F3245" s="922" t="n">
        <v>9.8</v>
      </c>
      <c r="G3245" s="922" t="n">
        <v>9.8</v>
      </c>
    </row>
    <row r="3246" customFormat="false" ht="15" hidden="false" customHeight="false" outlineLevel="0" collapsed="false">
      <c r="A3246" s="398" t="n">
        <v>25869</v>
      </c>
      <c r="B3246" s="399" t="s">
        <v>4550</v>
      </c>
      <c r="C3246" s="919" t="s">
        <v>1307</v>
      </c>
      <c r="D3246" s="920" t="n">
        <f aca="false">F3246</f>
        <v>13.84</v>
      </c>
      <c r="F3246" s="922" t="n">
        <v>13.84</v>
      </c>
      <c r="G3246" s="922" t="n">
        <v>13.84</v>
      </c>
    </row>
    <row r="3247" customFormat="false" ht="15" hidden="false" customHeight="false" outlineLevel="0" collapsed="false">
      <c r="A3247" s="398" t="n">
        <v>25870</v>
      </c>
      <c r="B3247" s="399" t="s">
        <v>4551</v>
      </c>
      <c r="C3247" s="919" t="s">
        <v>1307</v>
      </c>
      <c r="D3247" s="920" t="n">
        <f aca="false">F3247</f>
        <v>15.69</v>
      </c>
      <c r="F3247" s="922" t="n">
        <v>15.69</v>
      </c>
      <c r="G3247" s="922" t="n">
        <v>15.69</v>
      </c>
    </row>
    <row r="3248" customFormat="false" ht="15" hidden="false" customHeight="false" outlineLevel="0" collapsed="false">
      <c r="A3248" s="398" t="n">
        <v>25871</v>
      </c>
      <c r="B3248" s="399" t="s">
        <v>4552</v>
      </c>
      <c r="C3248" s="919" t="s">
        <v>1307</v>
      </c>
      <c r="D3248" s="920" t="n">
        <f aca="false">F3248</f>
        <v>19.26</v>
      </c>
      <c r="F3248" s="922" t="n">
        <v>19.26</v>
      </c>
      <c r="G3248" s="922" t="n">
        <v>19.26</v>
      </c>
    </row>
    <row r="3249" customFormat="false" ht="15" hidden="false" customHeight="false" outlineLevel="0" collapsed="false">
      <c r="A3249" s="398" t="n">
        <v>25867</v>
      </c>
      <c r="B3249" s="399" t="s">
        <v>4553</v>
      </c>
      <c r="C3249" s="919" t="s">
        <v>1307</v>
      </c>
      <c r="D3249" s="920" t="n">
        <f aca="false">F3249</f>
        <v>28.52</v>
      </c>
      <c r="F3249" s="922" t="n">
        <v>28.52</v>
      </c>
      <c r="G3249" s="922" t="n">
        <v>28.52</v>
      </c>
    </row>
    <row r="3250" customFormat="false" ht="15" hidden="false" customHeight="false" outlineLevel="0" collapsed="false">
      <c r="A3250" s="398" t="n">
        <v>25872</v>
      </c>
      <c r="B3250" s="399" t="s">
        <v>4554</v>
      </c>
      <c r="C3250" s="919" t="s">
        <v>1307</v>
      </c>
      <c r="D3250" s="920" t="n">
        <f aca="false">F3250</f>
        <v>38.54</v>
      </c>
      <c r="F3250" s="922" t="n">
        <v>38.54</v>
      </c>
      <c r="G3250" s="922" t="n">
        <v>38.54</v>
      </c>
    </row>
    <row r="3251" customFormat="false" ht="15" hidden="false" customHeight="false" outlineLevel="0" collapsed="false">
      <c r="A3251" s="398" t="n">
        <v>25873</v>
      </c>
      <c r="B3251" s="399" t="s">
        <v>4555</v>
      </c>
      <c r="C3251" s="919" t="s">
        <v>1307</v>
      </c>
      <c r="D3251" s="920" t="n">
        <f aca="false">F3251</f>
        <v>48.07</v>
      </c>
      <c r="F3251" s="922" t="n">
        <v>48.07</v>
      </c>
      <c r="G3251" s="922" t="n">
        <v>48.07</v>
      </c>
    </row>
    <row r="3252" customFormat="false" ht="15" hidden="false" customHeight="false" outlineLevel="0" collapsed="false">
      <c r="A3252" s="398" t="n">
        <v>40637</v>
      </c>
      <c r="B3252" s="399" t="s">
        <v>4556</v>
      </c>
      <c r="C3252" s="919" t="s">
        <v>1298</v>
      </c>
      <c r="D3252" s="920" t="n">
        <f aca="false">F3252</f>
        <v>505925.24</v>
      </c>
      <c r="F3252" s="922" t="n">
        <v>505925.24</v>
      </c>
      <c r="G3252" s="922" t="n">
        <v>505925.24</v>
      </c>
    </row>
    <row r="3253" customFormat="false" ht="15" hidden="false" customHeight="false" outlineLevel="0" collapsed="false">
      <c r="A3253" s="398" t="n">
        <v>13836</v>
      </c>
      <c r="B3253" s="399" t="s">
        <v>4557</v>
      </c>
      <c r="C3253" s="919" t="s">
        <v>1298</v>
      </c>
      <c r="D3253" s="920" t="n">
        <f aca="false">F3253</f>
        <v>78291.97</v>
      </c>
      <c r="F3253" s="922" t="n">
        <v>78291.97</v>
      </c>
      <c r="G3253" s="922" t="n">
        <v>78291.97</v>
      </c>
    </row>
    <row r="3254" customFormat="false" ht="30" hidden="false" customHeight="false" outlineLevel="0" collapsed="false">
      <c r="A3254" s="398" t="n">
        <v>14534</v>
      </c>
      <c r="B3254" s="399" t="s">
        <v>4558</v>
      </c>
      <c r="C3254" s="919" t="s">
        <v>1298</v>
      </c>
      <c r="D3254" s="920" t="n">
        <f aca="false">F3254</f>
        <v>32775.09</v>
      </c>
      <c r="F3254" s="922" t="n">
        <v>32775.09</v>
      </c>
      <c r="G3254" s="922" t="n">
        <v>32775.09</v>
      </c>
    </row>
    <row r="3255" customFormat="false" ht="15" hidden="false" customHeight="false" outlineLevel="0" collapsed="false">
      <c r="A3255" s="398" t="n">
        <v>14619</v>
      </c>
      <c r="B3255" s="399" t="s">
        <v>4559</v>
      </c>
      <c r="C3255" s="919" t="s">
        <v>1298</v>
      </c>
      <c r="D3255" s="920" t="n">
        <f aca="false">F3255</f>
        <v>16296.14</v>
      </c>
      <c r="F3255" s="920" t="n">
        <v>16296.14</v>
      </c>
      <c r="G3255" s="920" t="n">
        <v>16296.14</v>
      </c>
    </row>
    <row r="3256" customFormat="false" ht="30" hidden="false" customHeight="false" outlineLevel="0" collapsed="false">
      <c r="A3256" s="398" t="n">
        <v>14535</v>
      </c>
      <c r="B3256" s="399" t="s">
        <v>4560</v>
      </c>
      <c r="C3256" s="919" t="s">
        <v>1298</v>
      </c>
      <c r="D3256" s="920" t="n">
        <f aca="false">F3256</f>
        <v>325295.92</v>
      </c>
      <c r="F3256" s="920" t="n">
        <v>325295.92</v>
      </c>
      <c r="G3256" s="920" t="n">
        <v>325295.92</v>
      </c>
    </row>
    <row r="3257" customFormat="false" ht="45" hidden="false" customHeight="false" outlineLevel="0" collapsed="false">
      <c r="A3257" s="398" t="n">
        <v>39813</v>
      </c>
      <c r="B3257" s="399" t="s">
        <v>4561</v>
      </c>
      <c r="C3257" s="919" t="s">
        <v>1298</v>
      </c>
      <c r="D3257" s="920" t="n">
        <f aca="false">F3257</f>
        <v>17291.87</v>
      </c>
      <c r="F3257" s="920" t="n">
        <v>17291.87</v>
      </c>
      <c r="G3257" s="920" t="n">
        <v>17291.87</v>
      </c>
    </row>
    <row r="3258" customFormat="false" ht="30" hidden="false" customHeight="false" outlineLevel="0" collapsed="false">
      <c r="A3258" s="398" t="n">
        <v>40403</v>
      </c>
      <c r="B3258" s="399" t="s">
        <v>4562</v>
      </c>
      <c r="C3258" s="919" t="s">
        <v>1298</v>
      </c>
      <c r="D3258" s="920" t="n">
        <f aca="false">F3258</f>
        <v>722.94</v>
      </c>
      <c r="F3258" s="920" t="n">
        <v>722.94</v>
      </c>
      <c r="G3258" s="920" t="n">
        <v>722.94</v>
      </c>
    </row>
    <row r="3259" customFormat="false" ht="15" hidden="false" customHeight="false" outlineLevel="0" collapsed="false">
      <c r="A3259" s="398" t="n">
        <v>12868</v>
      </c>
      <c r="B3259" s="399" t="s">
        <v>4563</v>
      </c>
      <c r="C3259" s="919" t="s">
        <v>1309</v>
      </c>
      <c r="D3259" s="920" t="n">
        <f aca="false">F3259</f>
        <v>15.2</v>
      </c>
      <c r="F3259" s="920" t="n">
        <v>15.2</v>
      </c>
      <c r="G3259" s="920" t="n">
        <v>15.2</v>
      </c>
    </row>
    <row r="3260" customFormat="false" ht="15" hidden="false" customHeight="false" outlineLevel="0" collapsed="false">
      <c r="A3260" s="398" t="n">
        <v>40916</v>
      </c>
      <c r="B3260" s="399" t="s">
        <v>4564</v>
      </c>
      <c r="C3260" s="919" t="s">
        <v>1505</v>
      </c>
      <c r="D3260" s="920" t="n">
        <f aca="false">F3260</f>
        <v>2695.75</v>
      </c>
      <c r="F3260" s="920" t="n">
        <v>2695.75</v>
      </c>
      <c r="G3260" s="920" t="n">
        <v>2695.75</v>
      </c>
    </row>
    <row r="3261" customFormat="false" ht="15" hidden="false" customHeight="false" outlineLevel="0" collapsed="false">
      <c r="A3261" s="398" t="n">
        <v>4755</v>
      </c>
      <c r="B3261" s="399" t="s">
        <v>4565</v>
      </c>
      <c r="C3261" s="919" t="s">
        <v>1309</v>
      </c>
      <c r="D3261" s="920" t="n">
        <f aca="false">F3261</f>
        <v>15.2</v>
      </c>
      <c r="F3261" s="922" t="n">
        <v>15.2</v>
      </c>
      <c r="G3261" s="922" t="n">
        <v>15.2</v>
      </c>
    </row>
    <row r="3262" customFormat="false" ht="15" hidden="false" customHeight="false" outlineLevel="0" collapsed="false">
      <c r="A3262" s="398" t="n">
        <v>41067</v>
      </c>
      <c r="B3262" s="399" t="s">
        <v>4566</v>
      </c>
      <c r="C3262" s="919" t="s">
        <v>1505</v>
      </c>
      <c r="D3262" s="920" t="n">
        <f aca="false">F3262</f>
        <v>2696.55</v>
      </c>
      <c r="F3262" s="922" t="n">
        <v>2696.55</v>
      </c>
      <c r="G3262" s="922" t="n">
        <v>2696.55</v>
      </c>
    </row>
    <row r="3263" customFormat="false" ht="15" hidden="false" customHeight="false" outlineLevel="0" collapsed="false">
      <c r="A3263" s="398" t="n">
        <v>38463</v>
      </c>
      <c r="B3263" s="399" t="s">
        <v>4567</v>
      </c>
      <c r="C3263" s="919" t="s">
        <v>1298</v>
      </c>
      <c r="D3263" s="920" t="n">
        <f aca="false">F3263</f>
        <v>28.19</v>
      </c>
      <c r="F3263" s="920" t="n">
        <v>28.19</v>
      </c>
      <c r="G3263" s="920" t="n">
        <v>28.19</v>
      </c>
    </row>
    <row r="3264" customFormat="false" ht="30" hidden="false" customHeight="false" outlineLevel="0" collapsed="false">
      <c r="A3264" s="398" t="n">
        <v>40703</v>
      </c>
      <c r="B3264" s="399" t="s">
        <v>4568</v>
      </c>
      <c r="C3264" s="919" t="s">
        <v>1298</v>
      </c>
      <c r="D3264" s="920" t="n">
        <f aca="false">F3264</f>
        <v>7730.52</v>
      </c>
      <c r="F3264" s="922" t="n">
        <v>7730.52</v>
      </c>
      <c r="G3264" s="922" t="n">
        <v>7730.52</v>
      </c>
    </row>
    <row r="3265" customFormat="false" ht="15" hidden="false" customHeight="false" outlineLevel="0" collapsed="false">
      <c r="A3265" s="398" t="n">
        <v>14531</v>
      </c>
      <c r="B3265" s="399" t="s">
        <v>4569</v>
      </c>
      <c r="C3265" s="919" t="s">
        <v>1298</v>
      </c>
      <c r="D3265" s="920" t="n">
        <f aca="false">F3265</f>
        <v>14412.6</v>
      </c>
      <c r="F3265" s="920" t="n">
        <v>14412.6</v>
      </c>
      <c r="G3265" s="920" t="n">
        <v>14412.6</v>
      </c>
    </row>
    <row r="3266" customFormat="false" ht="15" hidden="false" customHeight="false" outlineLevel="0" collapsed="false">
      <c r="A3266" s="398" t="n">
        <v>36533</v>
      </c>
      <c r="B3266" s="399" t="s">
        <v>4570</v>
      </c>
      <c r="C3266" s="919" t="s">
        <v>1298</v>
      </c>
      <c r="D3266" s="920" t="n">
        <f aca="false">F3266</f>
        <v>16585.22</v>
      </c>
      <c r="F3266" s="922" t="n">
        <v>16585.22</v>
      </c>
      <c r="G3266" s="922" t="n">
        <v>16585.22</v>
      </c>
    </row>
    <row r="3267" customFormat="false" ht="15" hidden="false" customHeight="false" outlineLevel="0" collapsed="false">
      <c r="A3267" s="398" t="n">
        <v>11616</v>
      </c>
      <c r="B3267" s="399" t="s">
        <v>4571</v>
      </c>
      <c r="C3267" s="919" t="s">
        <v>1298</v>
      </c>
      <c r="D3267" s="920" t="n">
        <f aca="false">F3267</f>
        <v>15664.49</v>
      </c>
      <c r="F3267" s="920" t="n">
        <v>15664.49</v>
      </c>
      <c r="G3267" s="920" t="n">
        <v>15664.49</v>
      </c>
    </row>
    <row r="3268" customFormat="false" ht="15" hidden="false" customHeight="false" outlineLevel="0" collapsed="false">
      <c r="A3268" s="398" t="n">
        <v>41898</v>
      </c>
      <c r="B3268" s="399" t="s">
        <v>4572</v>
      </c>
      <c r="C3268" s="919" t="s">
        <v>1298</v>
      </c>
      <c r="D3268" s="920" t="n">
        <f aca="false">F3268</f>
        <v>17624.69</v>
      </c>
      <c r="F3268" s="920" t="n">
        <v>17624.69</v>
      </c>
      <c r="G3268" s="920" t="n">
        <v>17624.69</v>
      </c>
    </row>
    <row r="3269" customFormat="false" ht="15" hidden="false" customHeight="false" outlineLevel="0" collapsed="false">
      <c r="A3269" s="398" t="n">
        <v>13447</v>
      </c>
      <c r="B3269" s="399" t="s">
        <v>4573</v>
      </c>
      <c r="C3269" s="919" t="s">
        <v>1298</v>
      </c>
      <c r="D3269" s="920" t="n">
        <f aca="false">F3269</f>
        <v>32430.63</v>
      </c>
      <c r="F3269" s="920" t="n">
        <v>32430.63</v>
      </c>
      <c r="G3269" s="920" t="n">
        <v>32430.63</v>
      </c>
    </row>
    <row r="3270" customFormat="false" ht="15" hidden="false" customHeight="false" outlineLevel="0" collapsed="false">
      <c r="A3270" s="398" t="n">
        <v>14529</v>
      </c>
      <c r="B3270" s="399" t="s">
        <v>4574</v>
      </c>
      <c r="C3270" s="919" t="s">
        <v>1298</v>
      </c>
      <c r="D3270" s="920" t="n">
        <f aca="false">F3270</f>
        <v>18137.63</v>
      </c>
      <c r="F3270" s="920" t="n">
        <v>18137.63</v>
      </c>
      <c r="G3270" s="920" t="n">
        <v>18137.63</v>
      </c>
    </row>
    <row r="3271" customFormat="false" ht="15" hidden="false" customHeight="false" outlineLevel="0" collapsed="false">
      <c r="A3271" s="398" t="n">
        <v>10747</v>
      </c>
      <c r="B3271" s="399" t="s">
        <v>4575</v>
      </c>
      <c r="C3271" s="919" t="s">
        <v>1298</v>
      </c>
      <c r="D3271" s="920" t="n">
        <f aca="false">F3271</f>
        <v>17795.78</v>
      </c>
      <c r="F3271" s="920" t="n">
        <v>17795.78</v>
      </c>
      <c r="G3271" s="920" t="n">
        <v>17795.78</v>
      </c>
    </row>
    <row r="3272" customFormat="false" ht="15" hidden="false" customHeight="false" outlineLevel="0" collapsed="false">
      <c r="A3272" s="398" t="n">
        <v>36141</v>
      </c>
      <c r="B3272" s="399" t="s">
        <v>4576</v>
      </c>
      <c r="C3272" s="919" t="s">
        <v>1298</v>
      </c>
      <c r="D3272" s="920" t="n">
        <f aca="false">F3272</f>
        <v>31.45</v>
      </c>
      <c r="F3272" s="920" t="n">
        <v>31.45</v>
      </c>
      <c r="G3272" s="920" t="n">
        <v>31.45</v>
      </c>
    </row>
    <row r="3273" customFormat="false" ht="15" hidden="false" customHeight="false" outlineLevel="0" collapsed="false">
      <c r="A3273" s="398" t="n">
        <v>4053</v>
      </c>
      <c r="B3273" s="399" t="s">
        <v>4577</v>
      </c>
      <c r="C3273" s="919" t="s">
        <v>3662</v>
      </c>
      <c r="D3273" s="920" t="n">
        <f aca="false">F3273</f>
        <v>49.18</v>
      </c>
      <c r="F3273" s="920" t="n">
        <v>49.18</v>
      </c>
      <c r="G3273" s="920" t="n">
        <v>49.18</v>
      </c>
    </row>
    <row r="3274" customFormat="false" ht="15" hidden="false" customHeight="false" outlineLevel="0" collapsed="false">
      <c r="A3274" s="398" t="n">
        <v>4052</v>
      </c>
      <c r="B3274" s="399" t="s">
        <v>4578</v>
      </c>
      <c r="C3274" s="919" t="s">
        <v>1488</v>
      </c>
      <c r="D3274" s="920" t="n">
        <f aca="false">F3274</f>
        <v>100.3</v>
      </c>
      <c r="F3274" s="920" t="n">
        <v>100.3</v>
      </c>
      <c r="G3274" s="920" t="n">
        <v>100.3</v>
      </c>
    </row>
    <row r="3275" customFormat="false" ht="15" hidden="false" customHeight="false" outlineLevel="0" collapsed="false">
      <c r="A3275" s="398" t="n">
        <v>4056</v>
      </c>
      <c r="B3275" s="399" t="s">
        <v>4579</v>
      </c>
      <c r="C3275" s="919" t="s">
        <v>3662</v>
      </c>
      <c r="D3275" s="920" t="n">
        <f aca="false">F3275</f>
        <v>25.86</v>
      </c>
      <c r="F3275" s="922" t="n">
        <v>25.86</v>
      </c>
      <c r="G3275" s="922" t="n">
        <v>25.86</v>
      </c>
    </row>
    <row r="3276" customFormat="false" ht="15" hidden="false" customHeight="false" outlineLevel="0" collapsed="false">
      <c r="A3276" s="398" t="n">
        <v>4051</v>
      </c>
      <c r="B3276" s="399" t="s">
        <v>4580</v>
      </c>
      <c r="C3276" s="919" t="s">
        <v>1488</v>
      </c>
      <c r="D3276" s="920" t="n">
        <f aca="false">F3276</f>
        <v>64.55</v>
      </c>
      <c r="F3276" s="922" t="n">
        <v>64.55</v>
      </c>
      <c r="G3276" s="922" t="n">
        <v>64.55</v>
      </c>
    </row>
    <row r="3277" customFormat="false" ht="15" hidden="false" customHeight="false" outlineLevel="0" collapsed="false">
      <c r="A3277" s="398" t="n">
        <v>4048</v>
      </c>
      <c r="B3277" s="399" t="s">
        <v>4580</v>
      </c>
      <c r="C3277" s="919" t="s">
        <v>1376</v>
      </c>
      <c r="D3277" s="920" t="n">
        <f aca="false">F3277</f>
        <v>3.58</v>
      </c>
      <c r="F3277" s="922" t="n">
        <v>3.58</v>
      </c>
      <c r="G3277" s="922" t="n">
        <v>3.58</v>
      </c>
    </row>
    <row r="3278" customFormat="false" ht="15" hidden="false" customHeight="false" outlineLevel="0" collapsed="false">
      <c r="A3278" s="398" t="n">
        <v>4047</v>
      </c>
      <c r="B3278" s="399" t="s">
        <v>4580</v>
      </c>
      <c r="C3278" s="919" t="s">
        <v>3662</v>
      </c>
      <c r="D3278" s="920" t="n">
        <f aca="false">F3278</f>
        <v>12.91</v>
      </c>
      <c r="F3278" s="922" t="n">
        <v>12.91</v>
      </c>
      <c r="G3278" s="922" t="n">
        <v>12.91</v>
      </c>
    </row>
    <row r="3279" customFormat="false" ht="30" hidden="false" customHeight="false" outlineLevel="0" collapsed="false">
      <c r="A3279" s="398" t="n">
        <v>39434</v>
      </c>
      <c r="B3279" s="399" t="s">
        <v>4581</v>
      </c>
      <c r="C3279" s="919" t="s">
        <v>1296</v>
      </c>
      <c r="D3279" s="920" t="n">
        <f aca="false">F3279</f>
        <v>4.1</v>
      </c>
      <c r="F3279" s="922" t="n">
        <v>4.1</v>
      </c>
      <c r="G3279" s="922" t="n">
        <v>4.1</v>
      </c>
    </row>
    <row r="3280" customFormat="false" ht="15" hidden="false" customHeight="false" outlineLevel="0" collapsed="false">
      <c r="A3280" s="398" t="n">
        <v>39433</v>
      </c>
      <c r="B3280" s="399" t="s">
        <v>4582</v>
      </c>
      <c r="C3280" s="919" t="s">
        <v>1296</v>
      </c>
      <c r="D3280" s="920" t="n">
        <f aca="false">F3280</f>
        <v>2.94</v>
      </c>
      <c r="F3280" s="922" t="n">
        <v>2.94</v>
      </c>
      <c r="G3280" s="922" t="n">
        <v>2.94</v>
      </c>
    </row>
    <row r="3281" customFormat="false" ht="15" hidden="false" customHeight="false" outlineLevel="0" collapsed="false">
      <c r="A3281" s="398" t="n">
        <v>4049</v>
      </c>
      <c r="B3281" s="399" t="s">
        <v>4583</v>
      </c>
      <c r="C3281" s="919" t="s">
        <v>1376</v>
      </c>
      <c r="D3281" s="920" t="n">
        <f aca="false">F3281</f>
        <v>40.44</v>
      </c>
      <c r="F3281" s="922" t="n">
        <v>40.44</v>
      </c>
      <c r="G3281" s="922" t="n">
        <v>40.44</v>
      </c>
    </row>
    <row r="3282" customFormat="false" ht="15" hidden="false" customHeight="false" outlineLevel="0" collapsed="false">
      <c r="A3282" s="398" t="n">
        <v>38120</v>
      </c>
      <c r="B3282" s="399" t="s">
        <v>4584</v>
      </c>
      <c r="C3282" s="919" t="s">
        <v>1296</v>
      </c>
      <c r="D3282" s="920" t="n">
        <f aca="false">F3282</f>
        <v>92.09</v>
      </c>
      <c r="F3282" s="922" t="n">
        <v>92.09</v>
      </c>
      <c r="G3282" s="922" t="n">
        <v>92.09</v>
      </c>
    </row>
    <row r="3283" customFormat="false" ht="15" hidden="false" customHeight="false" outlineLevel="0" collapsed="false">
      <c r="A3283" s="398" t="n">
        <v>38877</v>
      </c>
      <c r="B3283" s="399" t="s">
        <v>4585</v>
      </c>
      <c r="C3283" s="919" t="s">
        <v>1296</v>
      </c>
      <c r="D3283" s="920" t="n">
        <f aca="false">F3283</f>
        <v>5.93</v>
      </c>
      <c r="F3283" s="922" t="n">
        <v>5.93</v>
      </c>
      <c r="G3283" s="922" t="n">
        <v>5.93</v>
      </c>
    </row>
    <row r="3284" customFormat="false" ht="15" hidden="false" customHeight="false" outlineLevel="0" collapsed="false">
      <c r="A3284" s="398" t="n">
        <v>34546</v>
      </c>
      <c r="B3284" s="399" t="s">
        <v>4586</v>
      </c>
      <c r="C3284" s="919" t="s">
        <v>1296</v>
      </c>
      <c r="D3284" s="920" t="n">
        <f aca="false">F3284</f>
        <v>5.98</v>
      </c>
      <c r="F3284" s="922" t="n">
        <v>5.98</v>
      </c>
      <c r="G3284" s="922" t="n">
        <v>5.98</v>
      </c>
    </row>
    <row r="3285" customFormat="false" ht="15" hidden="false" customHeight="false" outlineLevel="0" collapsed="false">
      <c r="A3285" s="398" t="n">
        <v>10498</v>
      </c>
      <c r="B3285" s="399" t="s">
        <v>4587</v>
      </c>
      <c r="C3285" s="919" t="s">
        <v>1296</v>
      </c>
      <c r="D3285" s="920" t="n">
        <f aca="false">F3285</f>
        <v>6.61</v>
      </c>
      <c r="F3285" s="922" t="n">
        <v>6.61</v>
      </c>
      <c r="G3285" s="922" t="n">
        <v>6.61</v>
      </c>
    </row>
    <row r="3286" customFormat="false" ht="15" hidden="false" customHeight="false" outlineLevel="0" collapsed="false">
      <c r="A3286" s="398" t="n">
        <v>4823</v>
      </c>
      <c r="B3286" s="399" t="s">
        <v>4588</v>
      </c>
      <c r="C3286" s="919" t="s">
        <v>1296</v>
      </c>
      <c r="D3286" s="920" t="n">
        <f aca="false">F3286</f>
        <v>30.01</v>
      </c>
      <c r="F3286" s="922" t="n">
        <v>30.01</v>
      </c>
      <c r="G3286" s="922" t="n">
        <v>30.01</v>
      </c>
    </row>
    <row r="3287" customFormat="false" ht="15" hidden="false" customHeight="false" outlineLevel="0" collapsed="false">
      <c r="A3287" s="398" t="n">
        <v>12357</v>
      </c>
      <c r="B3287" s="399" t="s">
        <v>4589</v>
      </c>
      <c r="C3287" s="919" t="s">
        <v>1298</v>
      </c>
      <c r="D3287" s="920" t="n">
        <f aca="false">F3287</f>
        <v>152.06</v>
      </c>
      <c r="F3287" s="922" t="n">
        <v>152.06</v>
      </c>
      <c r="G3287" s="922" t="n">
        <v>152.06</v>
      </c>
    </row>
    <row r="3288" customFormat="false" ht="15" hidden="false" customHeight="false" outlineLevel="0" collapsed="false">
      <c r="A3288" s="398" t="n">
        <v>12358</v>
      </c>
      <c r="B3288" s="399" t="s">
        <v>4590</v>
      </c>
      <c r="C3288" s="919" t="s">
        <v>1298</v>
      </c>
      <c r="D3288" s="920" t="n">
        <f aca="false">F3288</f>
        <v>171.04</v>
      </c>
      <c r="F3288" s="922" t="n">
        <v>171.04</v>
      </c>
      <c r="G3288" s="922" t="n">
        <v>171.04</v>
      </c>
    </row>
    <row r="3289" customFormat="false" ht="15" hidden="false" customHeight="false" outlineLevel="0" collapsed="false">
      <c r="A3289" s="398" t="n">
        <v>11079</v>
      </c>
      <c r="B3289" s="399" t="s">
        <v>4591</v>
      </c>
      <c r="C3289" s="919" t="s">
        <v>1501</v>
      </c>
      <c r="D3289" s="920" t="n">
        <f aca="false">F3289</f>
        <v>867.95</v>
      </c>
      <c r="F3289" s="922" t="n">
        <v>867.95</v>
      </c>
      <c r="G3289" s="922" t="n">
        <v>867.95</v>
      </c>
    </row>
    <row r="3290" customFormat="false" ht="15" hidden="false" customHeight="false" outlineLevel="0" collapsed="false">
      <c r="A3290" s="398" t="n">
        <v>11082</v>
      </c>
      <c r="B3290" s="399" t="s">
        <v>4592</v>
      </c>
      <c r="C3290" s="919" t="s">
        <v>1501</v>
      </c>
      <c r="D3290" s="920" t="n">
        <f aca="false">F3290</f>
        <v>885.52</v>
      </c>
      <c r="F3290" s="922" t="n">
        <v>885.52</v>
      </c>
      <c r="G3290" s="922" t="n">
        <v>885.52</v>
      </c>
    </row>
    <row r="3291" customFormat="false" ht="15" hidden="false" customHeight="false" outlineLevel="0" collapsed="false">
      <c r="A3291" s="398" t="n">
        <v>4058</v>
      </c>
      <c r="B3291" s="399" t="s">
        <v>4593</v>
      </c>
      <c r="C3291" s="919" t="s">
        <v>1309</v>
      </c>
      <c r="D3291" s="920" t="n">
        <f aca="false">F3291</f>
        <v>16.29</v>
      </c>
      <c r="F3291" s="922" t="n">
        <v>16.29</v>
      </c>
      <c r="G3291" s="922" t="n">
        <v>16.29</v>
      </c>
    </row>
    <row r="3292" customFormat="false" ht="15" hidden="false" customHeight="false" outlineLevel="0" collapsed="false">
      <c r="A3292" s="398" t="n">
        <v>40974</v>
      </c>
      <c r="B3292" s="399" t="s">
        <v>4594</v>
      </c>
      <c r="C3292" s="919" t="s">
        <v>1505</v>
      </c>
      <c r="D3292" s="920" t="n">
        <f aca="false">F3292</f>
        <v>2890</v>
      </c>
      <c r="F3292" s="922" t="n">
        <v>2890</v>
      </c>
      <c r="G3292" s="922" t="n">
        <v>2890</v>
      </c>
    </row>
    <row r="3293" customFormat="false" ht="15" hidden="false" customHeight="false" outlineLevel="0" collapsed="false">
      <c r="A3293" s="398" t="n">
        <v>34794</v>
      </c>
      <c r="B3293" s="399" t="s">
        <v>4595</v>
      </c>
      <c r="C3293" s="919" t="s">
        <v>1309</v>
      </c>
      <c r="D3293" s="920" t="n">
        <f aca="false">F3293</f>
        <v>16.93</v>
      </c>
      <c r="F3293" s="922" t="n">
        <v>16.93</v>
      </c>
      <c r="G3293" s="922" t="n">
        <v>16.93</v>
      </c>
    </row>
    <row r="3294" customFormat="false" ht="15" hidden="false" customHeight="false" outlineLevel="0" collapsed="false">
      <c r="A3294" s="398" t="n">
        <v>40925</v>
      </c>
      <c r="B3294" s="399" t="s">
        <v>4596</v>
      </c>
      <c r="C3294" s="919" t="s">
        <v>1505</v>
      </c>
      <c r="D3294" s="920" t="n">
        <f aca="false">F3294</f>
        <v>3003.72</v>
      </c>
      <c r="F3294" s="922" t="n">
        <v>3003.72</v>
      </c>
      <c r="G3294" s="922" t="n">
        <v>3003.72</v>
      </c>
    </row>
    <row r="3295" customFormat="false" ht="15" hidden="false" customHeight="false" outlineLevel="0" collapsed="false">
      <c r="A3295" s="398" t="n">
        <v>13741</v>
      </c>
      <c r="B3295" s="399" t="s">
        <v>4597</v>
      </c>
      <c r="C3295" s="919" t="s">
        <v>1298</v>
      </c>
      <c r="D3295" s="920" t="n">
        <f aca="false">F3295</f>
        <v>1548.22</v>
      </c>
      <c r="F3295" s="920" t="n">
        <v>1548.22</v>
      </c>
      <c r="G3295" s="920" t="n">
        <v>1548.22</v>
      </c>
    </row>
    <row r="3296" customFormat="false" ht="15" hidden="false" customHeight="false" outlineLevel="0" collapsed="false">
      <c r="A3296" s="398" t="n">
        <v>3288</v>
      </c>
      <c r="B3296" s="399" t="s">
        <v>4598</v>
      </c>
      <c r="C3296" s="919" t="s">
        <v>1324</v>
      </c>
      <c r="D3296" s="920" t="n">
        <f aca="false">F3296</f>
        <v>3.87</v>
      </c>
      <c r="F3296" s="922" t="n">
        <v>3.87</v>
      </c>
      <c r="G3296" s="922" t="n">
        <v>3.87</v>
      </c>
    </row>
    <row r="3297" customFormat="false" ht="15" hidden="false" customHeight="false" outlineLevel="0" collapsed="false">
      <c r="A3297" s="398" t="n">
        <v>13587</v>
      </c>
      <c r="B3297" s="399" t="s">
        <v>4599</v>
      </c>
      <c r="C3297" s="919" t="s">
        <v>1324</v>
      </c>
      <c r="D3297" s="920" t="n">
        <f aca="false">F3297</f>
        <v>2.33</v>
      </c>
      <c r="F3297" s="920" t="n">
        <v>2.33</v>
      </c>
      <c r="G3297" s="920" t="n">
        <v>2.33</v>
      </c>
    </row>
    <row r="3298" customFormat="false" ht="15" hidden="false" customHeight="false" outlineLevel="0" collapsed="false">
      <c r="A3298" s="398" t="n">
        <v>38598</v>
      </c>
      <c r="B3298" s="399" t="s">
        <v>4600</v>
      </c>
      <c r="C3298" s="919" t="s">
        <v>1298</v>
      </c>
      <c r="D3298" s="920" t="n">
        <f aca="false">F3298</f>
        <v>2.41</v>
      </c>
      <c r="F3298" s="920" t="n">
        <v>2.41</v>
      </c>
      <c r="G3298" s="920" t="n">
        <v>2.41</v>
      </c>
    </row>
    <row r="3299" customFormat="false" ht="15" hidden="false" customHeight="false" outlineLevel="0" collapsed="false">
      <c r="A3299" s="398" t="n">
        <v>38595</v>
      </c>
      <c r="B3299" s="399" t="s">
        <v>4601</v>
      </c>
      <c r="C3299" s="919" t="s">
        <v>1298</v>
      </c>
      <c r="D3299" s="920" t="n">
        <f aca="false">F3299</f>
        <v>1.66</v>
      </c>
      <c r="F3299" s="922" t="n">
        <v>1.66</v>
      </c>
      <c r="G3299" s="922" t="n">
        <v>1.66</v>
      </c>
    </row>
    <row r="3300" customFormat="false" ht="15" hidden="false" customHeight="false" outlineLevel="0" collapsed="false">
      <c r="A3300" s="398" t="n">
        <v>38592</v>
      </c>
      <c r="B3300" s="399" t="s">
        <v>4602</v>
      </c>
      <c r="C3300" s="919" t="s">
        <v>1298</v>
      </c>
      <c r="D3300" s="920" t="n">
        <f aca="false">F3300</f>
        <v>2.18</v>
      </c>
      <c r="F3300" s="922" t="n">
        <v>2.18</v>
      </c>
      <c r="G3300" s="922" t="n">
        <v>2.18</v>
      </c>
    </row>
    <row r="3301" customFormat="false" ht="15" hidden="false" customHeight="false" outlineLevel="0" collapsed="false">
      <c r="A3301" s="398" t="n">
        <v>38588</v>
      </c>
      <c r="B3301" s="399" t="s">
        <v>4603</v>
      </c>
      <c r="C3301" s="919" t="s">
        <v>1298</v>
      </c>
      <c r="D3301" s="920" t="n">
        <f aca="false">F3301</f>
        <v>1.37</v>
      </c>
      <c r="F3301" s="922" t="n">
        <v>1.37</v>
      </c>
      <c r="G3301" s="922" t="n">
        <v>1.37</v>
      </c>
    </row>
    <row r="3302" customFormat="false" ht="15" hidden="false" customHeight="false" outlineLevel="0" collapsed="false">
      <c r="A3302" s="398" t="n">
        <v>38593</v>
      </c>
      <c r="B3302" s="399" t="s">
        <v>4604</v>
      </c>
      <c r="C3302" s="919" t="s">
        <v>1298</v>
      </c>
      <c r="D3302" s="920" t="n">
        <f aca="false">F3302</f>
        <v>2.34</v>
      </c>
      <c r="F3302" s="922" t="n">
        <v>2.34</v>
      </c>
      <c r="G3302" s="922" t="n">
        <v>2.34</v>
      </c>
    </row>
    <row r="3303" customFormat="false" ht="15" hidden="false" customHeight="false" outlineLevel="0" collapsed="false">
      <c r="A3303" s="398" t="n">
        <v>38589</v>
      </c>
      <c r="B3303" s="399" t="s">
        <v>4605</v>
      </c>
      <c r="C3303" s="919" t="s">
        <v>1298</v>
      </c>
      <c r="D3303" s="920" t="n">
        <f aca="false">F3303</f>
        <v>1.67</v>
      </c>
      <c r="F3303" s="922" t="n">
        <v>1.67</v>
      </c>
      <c r="G3303" s="922" t="n">
        <v>1.67</v>
      </c>
    </row>
    <row r="3304" customFormat="false" ht="15" hidden="false" customHeight="false" outlineLevel="0" collapsed="false">
      <c r="A3304" s="398" t="n">
        <v>38594</v>
      </c>
      <c r="B3304" s="399" t="s">
        <v>4606</v>
      </c>
      <c r="C3304" s="919" t="s">
        <v>1298</v>
      </c>
      <c r="D3304" s="920" t="n">
        <f aca="false">F3304</f>
        <v>3.47</v>
      </c>
      <c r="F3304" s="922" t="n">
        <v>3.47</v>
      </c>
      <c r="G3304" s="922" t="n">
        <v>3.47</v>
      </c>
    </row>
    <row r="3305" customFormat="false" ht="15" hidden="false" customHeight="false" outlineLevel="0" collapsed="false">
      <c r="A3305" s="398" t="n">
        <v>34787</v>
      </c>
      <c r="B3305" s="399" t="s">
        <v>4607</v>
      </c>
      <c r="C3305" s="919" t="s">
        <v>1298</v>
      </c>
      <c r="D3305" s="920" t="n">
        <f aca="false">F3305</f>
        <v>1.01</v>
      </c>
      <c r="F3305" s="922" t="n">
        <v>1.01</v>
      </c>
      <c r="G3305" s="922" t="n">
        <v>1.01</v>
      </c>
    </row>
    <row r="3306" customFormat="false" ht="15" hidden="false" customHeight="false" outlineLevel="0" collapsed="false">
      <c r="A3306" s="398" t="n">
        <v>34788</v>
      </c>
      <c r="B3306" s="399" t="s">
        <v>4608</v>
      </c>
      <c r="C3306" s="919" t="s">
        <v>1298</v>
      </c>
      <c r="D3306" s="920" t="n">
        <f aca="false">F3306</f>
        <v>1.02</v>
      </c>
      <c r="F3306" s="922" t="n">
        <v>1.02</v>
      </c>
      <c r="G3306" s="922" t="n">
        <v>1.02</v>
      </c>
    </row>
    <row r="3307" customFormat="false" ht="15" hidden="false" customHeight="false" outlineLevel="0" collapsed="false">
      <c r="A3307" s="398" t="n">
        <v>34784</v>
      </c>
      <c r="B3307" s="399" t="s">
        <v>4609</v>
      </c>
      <c r="C3307" s="919" t="s">
        <v>1298</v>
      </c>
      <c r="D3307" s="920" t="n">
        <f aca="false">F3307</f>
        <v>1.12</v>
      </c>
      <c r="F3307" s="922" t="n">
        <v>1.12</v>
      </c>
      <c r="G3307" s="922" t="n">
        <v>1.12</v>
      </c>
    </row>
    <row r="3308" customFormat="false" ht="15" hidden="false" customHeight="false" outlineLevel="0" collapsed="false">
      <c r="A3308" s="398" t="n">
        <v>34781</v>
      </c>
      <c r="B3308" s="399" t="s">
        <v>4610</v>
      </c>
      <c r="C3308" s="919" t="s">
        <v>1298</v>
      </c>
      <c r="D3308" s="920" t="n">
        <f aca="false">F3308</f>
        <v>1.27</v>
      </c>
      <c r="F3308" s="922" t="n">
        <v>1.27</v>
      </c>
      <c r="G3308" s="922" t="n">
        <v>1.27</v>
      </c>
    </row>
    <row r="3309" customFormat="false" ht="15" hidden="false" customHeight="false" outlineLevel="0" collapsed="false">
      <c r="A3309" s="398" t="n">
        <v>34773</v>
      </c>
      <c r="B3309" s="399" t="s">
        <v>4611</v>
      </c>
      <c r="C3309" s="919" t="s">
        <v>1298</v>
      </c>
      <c r="D3309" s="920" t="n">
        <f aca="false">F3309</f>
        <v>1.73</v>
      </c>
      <c r="F3309" s="922" t="n">
        <v>1.73</v>
      </c>
      <c r="G3309" s="922" t="n">
        <v>1.73</v>
      </c>
    </row>
    <row r="3310" customFormat="false" ht="15" hidden="false" customHeight="false" outlineLevel="0" collapsed="false">
      <c r="A3310" s="398" t="n">
        <v>34769</v>
      </c>
      <c r="B3310" s="399" t="s">
        <v>4612</v>
      </c>
      <c r="C3310" s="919" t="s">
        <v>1298</v>
      </c>
      <c r="D3310" s="920" t="n">
        <f aca="false">F3310</f>
        <v>2.01</v>
      </c>
      <c r="F3310" s="922" t="n">
        <v>2.01</v>
      </c>
      <c r="G3310" s="922" t="n">
        <v>2.01</v>
      </c>
    </row>
    <row r="3311" customFormat="false" ht="15" hidden="false" customHeight="false" outlineLevel="0" collapsed="false">
      <c r="A3311" s="398" t="n">
        <v>34763</v>
      </c>
      <c r="B3311" s="399" t="s">
        <v>4613</v>
      </c>
      <c r="C3311" s="919" t="s">
        <v>1298</v>
      </c>
      <c r="D3311" s="920" t="n">
        <f aca="false">F3311</f>
        <v>1.16</v>
      </c>
      <c r="F3311" s="922" t="n">
        <v>1.16</v>
      </c>
      <c r="G3311" s="922" t="n">
        <v>1.16</v>
      </c>
    </row>
    <row r="3312" customFormat="false" ht="15" hidden="false" customHeight="false" outlineLevel="0" collapsed="false">
      <c r="A3312" s="398" t="n">
        <v>34774</v>
      </c>
      <c r="B3312" s="399" t="s">
        <v>4614</v>
      </c>
      <c r="C3312" s="919" t="s">
        <v>1298</v>
      </c>
      <c r="D3312" s="920" t="n">
        <f aca="false">F3312</f>
        <v>1.55</v>
      </c>
      <c r="F3312" s="922" t="n">
        <v>1.55</v>
      </c>
      <c r="G3312" s="922" t="n">
        <v>1.55</v>
      </c>
    </row>
    <row r="3313" customFormat="false" ht="15" hidden="false" customHeight="false" outlineLevel="0" collapsed="false">
      <c r="A3313" s="398" t="n">
        <v>34771</v>
      </c>
      <c r="B3313" s="399" t="s">
        <v>4615</v>
      </c>
      <c r="C3313" s="919" t="s">
        <v>1298</v>
      </c>
      <c r="D3313" s="920" t="n">
        <f aca="false">F3313</f>
        <v>1.78</v>
      </c>
      <c r="F3313" s="922" t="n">
        <v>1.78</v>
      </c>
      <c r="G3313" s="922" t="n">
        <v>1.78</v>
      </c>
    </row>
    <row r="3314" customFormat="false" ht="15" hidden="false" customHeight="false" outlineLevel="0" collapsed="false">
      <c r="A3314" s="398" t="n">
        <v>34764</v>
      </c>
      <c r="B3314" s="399" t="s">
        <v>4616</v>
      </c>
      <c r="C3314" s="919" t="s">
        <v>1298</v>
      </c>
      <c r="D3314" s="920" t="n">
        <f aca="false">F3314</f>
        <v>1.09</v>
      </c>
      <c r="F3314" s="922" t="n">
        <v>1.09</v>
      </c>
      <c r="G3314" s="922" t="n">
        <v>1.09</v>
      </c>
    </row>
    <row r="3315" customFormat="false" ht="15" hidden="false" customHeight="false" outlineLevel="0" collapsed="false">
      <c r="A3315" s="398" t="n">
        <v>4062</v>
      </c>
      <c r="B3315" s="399" t="s">
        <v>4617</v>
      </c>
      <c r="C3315" s="919" t="s">
        <v>1298</v>
      </c>
      <c r="D3315" s="920" t="n">
        <f aca="false">F3315</f>
        <v>18.15</v>
      </c>
      <c r="F3315" s="922" t="n">
        <v>18.15</v>
      </c>
      <c r="G3315" s="922" t="n">
        <v>18.15</v>
      </c>
    </row>
    <row r="3316" customFormat="false" ht="15" hidden="false" customHeight="false" outlineLevel="0" collapsed="false">
      <c r="A3316" s="398" t="n">
        <v>4059</v>
      </c>
      <c r="B3316" s="399" t="s">
        <v>4618</v>
      </c>
      <c r="C3316" s="919" t="s">
        <v>1324</v>
      </c>
      <c r="D3316" s="920" t="n">
        <f aca="false">F3316</f>
        <v>22</v>
      </c>
      <c r="F3316" s="922" t="n">
        <v>22</v>
      </c>
      <c r="G3316" s="922" t="n">
        <v>22</v>
      </c>
    </row>
    <row r="3317" customFormat="false" ht="15" hidden="false" customHeight="false" outlineLevel="0" collapsed="false">
      <c r="A3317" s="398" t="n">
        <v>4061</v>
      </c>
      <c r="B3317" s="399" t="s">
        <v>4619</v>
      </c>
      <c r="C3317" s="919" t="s">
        <v>1298</v>
      </c>
      <c r="D3317" s="920" t="n">
        <f aca="false">F3317</f>
        <v>17.6</v>
      </c>
      <c r="F3317" s="922" t="n">
        <v>17.6</v>
      </c>
      <c r="G3317" s="922" t="n">
        <v>17.6</v>
      </c>
    </row>
    <row r="3318" customFormat="false" ht="15" hidden="false" customHeight="false" outlineLevel="0" collapsed="false">
      <c r="A3318" s="398" t="n">
        <v>10608</v>
      </c>
      <c r="B3318" s="399" t="s">
        <v>4620</v>
      </c>
      <c r="C3318" s="919" t="s">
        <v>1298</v>
      </c>
      <c r="D3318" s="920" t="n">
        <f aca="false">F3318</f>
        <v>11200</v>
      </c>
      <c r="F3318" s="922" t="n">
        <v>11200</v>
      </c>
      <c r="G3318" s="922" t="n">
        <v>11200</v>
      </c>
    </row>
    <row r="3319" customFormat="false" ht="15" hidden="false" customHeight="false" outlineLevel="0" collapsed="false">
      <c r="A3319" s="398" t="n">
        <v>4069</v>
      </c>
      <c r="B3319" s="399" t="s">
        <v>4621</v>
      </c>
      <c r="C3319" s="919" t="s">
        <v>1309</v>
      </c>
      <c r="D3319" s="920" t="n">
        <f aca="false">F3319</f>
        <v>30.25</v>
      </c>
      <c r="F3319" s="922" t="n">
        <v>30.25</v>
      </c>
      <c r="G3319" s="922" t="n">
        <v>30.25</v>
      </c>
    </row>
    <row r="3320" customFormat="false" ht="15" hidden="false" customHeight="false" outlineLevel="0" collapsed="false">
      <c r="A3320" s="398" t="n">
        <v>40819</v>
      </c>
      <c r="B3320" s="399" t="s">
        <v>4622</v>
      </c>
      <c r="C3320" s="919" t="s">
        <v>1505</v>
      </c>
      <c r="D3320" s="920" t="n">
        <f aca="false">F3320</f>
        <v>5362.11</v>
      </c>
      <c r="F3320" s="922" t="n">
        <v>5362.11</v>
      </c>
      <c r="G3320" s="922" t="n">
        <v>5362.11</v>
      </c>
    </row>
    <row r="3321" customFormat="false" ht="15" hidden="false" customHeight="false" outlineLevel="0" collapsed="false">
      <c r="A3321" s="398" t="n">
        <v>34361</v>
      </c>
      <c r="B3321" s="399" t="s">
        <v>4623</v>
      </c>
      <c r="C3321" s="919" t="s">
        <v>1296</v>
      </c>
      <c r="D3321" s="920" t="n">
        <f aca="false">F3321</f>
        <v>1.67</v>
      </c>
      <c r="F3321" s="920" t="n">
        <v>1.67</v>
      </c>
      <c r="G3321" s="920" t="n">
        <v>1.67</v>
      </c>
    </row>
    <row r="3322" customFormat="false" ht="15" hidden="false" customHeight="false" outlineLevel="0" collapsed="false">
      <c r="A3322" s="398" t="n">
        <v>36512</v>
      </c>
      <c r="B3322" s="399" t="s">
        <v>4624</v>
      </c>
      <c r="C3322" s="919" t="s">
        <v>1298</v>
      </c>
      <c r="D3322" s="920" t="n">
        <f aca="false">F3322</f>
        <v>10029.35</v>
      </c>
      <c r="F3322" s="922" t="n">
        <v>10029.35</v>
      </c>
      <c r="G3322" s="922" t="n">
        <v>10029.35</v>
      </c>
    </row>
    <row r="3323" customFormat="false" ht="15" hidden="false" customHeight="false" outlineLevel="0" collapsed="false">
      <c r="A3323" s="398" t="n">
        <v>25972</v>
      </c>
      <c r="B3323" s="399" t="s">
        <v>4625</v>
      </c>
      <c r="C3323" s="919" t="s">
        <v>1296</v>
      </c>
      <c r="D3323" s="920" t="n">
        <f aca="false">F3323</f>
        <v>8.66</v>
      </c>
      <c r="F3323" s="920" t="n">
        <v>8.66</v>
      </c>
      <c r="G3323" s="920" t="n">
        <v>8.66</v>
      </c>
    </row>
    <row r="3324" customFormat="false" ht="15" hidden="false" customHeight="false" outlineLevel="0" collapsed="false">
      <c r="A3324" s="398" t="n">
        <v>25973</v>
      </c>
      <c r="B3324" s="399" t="s">
        <v>4626</v>
      </c>
      <c r="C3324" s="919" t="s">
        <v>1296</v>
      </c>
      <c r="D3324" s="920" t="n">
        <f aca="false">F3324</f>
        <v>8.66</v>
      </c>
      <c r="F3324" s="922" t="n">
        <v>8.66</v>
      </c>
      <c r="G3324" s="922" t="n">
        <v>8.66</v>
      </c>
    </row>
    <row r="3325" customFormat="false" ht="15" hidden="false" customHeight="false" outlineLevel="0" collapsed="false">
      <c r="A3325" s="398" t="n">
        <v>11697</v>
      </c>
      <c r="B3325" s="399" t="s">
        <v>4627</v>
      </c>
      <c r="C3325" s="919" t="s">
        <v>1298</v>
      </c>
      <c r="D3325" s="920" t="n">
        <f aca="false">F3325</f>
        <v>486.92</v>
      </c>
      <c r="F3325" s="920" t="n">
        <v>486.92</v>
      </c>
      <c r="G3325" s="920" t="n">
        <v>486.92</v>
      </c>
    </row>
    <row r="3326" customFormat="false" ht="15" hidden="false" customHeight="false" outlineLevel="0" collapsed="false">
      <c r="A3326" s="398" t="n">
        <v>11698</v>
      </c>
      <c r="B3326" s="399" t="s">
        <v>4628</v>
      </c>
      <c r="C3326" s="919" t="s">
        <v>1298</v>
      </c>
      <c r="D3326" s="920" t="n">
        <f aca="false">F3326</f>
        <v>580.88</v>
      </c>
      <c r="F3326" s="922" t="n">
        <v>580.88</v>
      </c>
      <c r="G3326" s="922" t="n">
        <v>580.88</v>
      </c>
    </row>
    <row r="3327" customFormat="false" ht="15" hidden="false" customHeight="false" outlineLevel="0" collapsed="false">
      <c r="A3327" s="398" t="n">
        <v>11699</v>
      </c>
      <c r="B3327" s="399" t="s">
        <v>4629</v>
      </c>
      <c r="C3327" s="919" t="s">
        <v>1298</v>
      </c>
      <c r="D3327" s="920" t="n">
        <f aca="false">F3327</f>
        <v>642</v>
      </c>
      <c r="F3327" s="922" t="n">
        <v>642</v>
      </c>
      <c r="G3327" s="922" t="n">
        <v>642</v>
      </c>
    </row>
    <row r="3328" customFormat="false" ht="15" hidden="false" customHeight="false" outlineLevel="0" collapsed="false">
      <c r="A3328" s="398" t="n">
        <v>10432</v>
      </c>
      <c r="B3328" s="399" t="s">
        <v>4630</v>
      </c>
      <c r="C3328" s="919" t="s">
        <v>1298</v>
      </c>
      <c r="D3328" s="920" t="n">
        <f aca="false">F3328</f>
        <v>235.06</v>
      </c>
      <c r="F3328" s="922" t="n">
        <v>235.06</v>
      </c>
      <c r="G3328" s="922" t="n">
        <v>235.06</v>
      </c>
    </row>
    <row r="3329" customFormat="false" ht="15" hidden="false" customHeight="false" outlineLevel="0" collapsed="false">
      <c r="A3329" s="398" t="n">
        <v>10430</v>
      </c>
      <c r="B3329" s="399" t="s">
        <v>4631</v>
      </c>
      <c r="C3329" s="919" t="s">
        <v>1298</v>
      </c>
      <c r="D3329" s="920" t="n">
        <f aca="false">F3329</f>
        <v>253.16</v>
      </c>
      <c r="F3329" s="922" t="n">
        <v>253.16</v>
      </c>
      <c r="G3329" s="922" t="n">
        <v>253.16</v>
      </c>
    </row>
    <row r="3330" customFormat="false" ht="15" hidden="false" customHeight="false" outlineLevel="0" collapsed="false">
      <c r="A3330" s="398" t="n">
        <v>37514</v>
      </c>
      <c r="B3330" s="399" t="s">
        <v>4632</v>
      </c>
      <c r="C3330" s="919" t="s">
        <v>1298</v>
      </c>
      <c r="D3330" s="920" t="n">
        <f aca="false">F3330</f>
        <v>144877.5</v>
      </c>
      <c r="F3330" s="922" t="n">
        <v>144877.5</v>
      </c>
      <c r="G3330" s="922" t="n">
        <v>144877.5</v>
      </c>
    </row>
    <row r="3331" customFormat="false" ht="15" hidden="false" customHeight="false" outlineLevel="0" collapsed="false">
      <c r="A3331" s="398" t="n">
        <v>37519</v>
      </c>
      <c r="B3331" s="399" t="s">
        <v>4633</v>
      </c>
      <c r="C3331" s="919" t="s">
        <v>1298</v>
      </c>
      <c r="D3331" s="920" t="n">
        <f aca="false">F3331</f>
        <v>223588.48</v>
      </c>
      <c r="F3331" s="922" t="n">
        <v>223588.48</v>
      </c>
      <c r="G3331" s="922" t="n">
        <v>223588.48</v>
      </c>
    </row>
    <row r="3332" customFormat="false" ht="15" hidden="false" customHeight="false" outlineLevel="0" collapsed="false">
      <c r="A3332" s="398" t="n">
        <v>37520</v>
      </c>
      <c r="B3332" s="399" t="s">
        <v>4634</v>
      </c>
      <c r="C3332" s="919" t="s">
        <v>1298</v>
      </c>
      <c r="D3332" s="920" t="n">
        <f aca="false">F3332</f>
        <v>219923.1</v>
      </c>
      <c r="F3332" s="922" t="n">
        <v>219923.1</v>
      </c>
      <c r="G3332" s="922" t="n">
        <v>219923.1</v>
      </c>
    </row>
    <row r="3333" customFormat="false" ht="15" hidden="false" customHeight="false" outlineLevel="0" collapsed="false">
      <c r="A3333" s="398" t="n">
        <v>37521</v>
      </c>
      <c r="B3333" s="399" t="s">
        <v>4635</v>
      </c>
      <c r="C3333" s="919" t="s">
        <v>1298</v>
      </c>
      <c r="D3333" s="920" t="n">
        <f aca="false">F3333</f>
        <v>268306.19</v>
      </c>
      <c r="F3333" s="920" t="n">
        <v>268306.19</v>
      </c>
      <c r="G3333" s="920" t="n">
        <v>268306.19</v>
      </c>
    </row>
    <row r="3334" customFormat="false" ht="15" hidden="false" customHeight="false" outlineLevel="0" collapsed="false">
      <c r="A3334" s="398" t="n">
        <v>37522</v>
      </c>
      <c r="B3334" s="399" t="s">
        <v>4636</v>
      </c>
      <c r="C3334" s="919" t="s">
        <v>1298</v>
      </c>
      <c r="D3334" s="920" t="n">
        <f aca="false">F3334</f>
        <v>276378.38</v>
      </c>
      <c r="F3334" s="920" t="n">
        <v>276378.38</v>
      </c>
      <c r="G3334" s="920" t="n">
        <v>276378.38</v>
      </c>
    </row>
    <row r="3335" customFormat="false" ht="30" hidden="false" customHeight="false" outlineLevel="0" collapsed="false">
      <c r="A3335" s="398" t="n">
        <v>21109</v>
      </c>
      <c r="B3335" s="399" t="s">
        <v>4637</v>
      </c>
      <c r="C3335" s="919" t="s">
        <v>1298</v>
      </c>
      <c r="D3335" s="920" t="n">
        <f aca="false">F3335</f>
        <v>60.51</v>
      </c>
      <c r="F3335" s="920" t="n">
        <v>60.51</v>
      </c>
      <c r="G3335" s="920" t="n">
        <v>60.51</v>
      </c>
    </row>
    <row r="3336" customFormat="false" ht="15" hidden="false" customHeight="false" outlineLevel="0" collapsed="false">
      <c r="A3336" s="398" t="n">
        <v>36800</v>
      </c>
      <c r="B3336" s="399" t="s">
        <v>4638</v>
      </c>
      <c r="C3336" s="919" t="s">
        <v>1298</v>
      </c>
      <c r="D3336" s="920" t="n">
        <f aca="false">F3336</f>
        <v>81.2</v>
      </c>
      <c r="F3336" s="920" t="n">
        <v>81.2</v>
      </c>
      <c r="G3336" s="920" t="n">
        <v>81.2</v>
      </c>
    </row>
    <row r="3337" customFormat="false" ht="15" hidden="false" customHeight="false" outlineLevel="0" collapsed="false">
      <c r="A3337" s="398" t="n">
        <v>11769</v>
      </c>
      <c r="B3337" s="399" t="s">
        <v>4639</v>
      </c>
      <c r="C3337" s="919" t="s">
        <v>1298</v>
      </c>
      <c r="D3337" s="920" t="n">
        <f aca="false">F3337</f>
        <v>199</v>
      </c>
      <c r="F3337" s="920" t="n">
        <v>199</v>
      </c>
      <c r="G3337" s="920" t="n">
        <v>199</v>
      </c>
    </row>
    <row r="3338" customFormat="false" ht="15" hidden="false" customHeight="false" outlineLevel="0" collapsed="false">
      <c r="A3338" s="398" t="n">
        <v>36793</v>
      </c>
      <c r="B3338" s="399" t="s">
        <v>4640</v>
      </c>
      <c r="C3338" s="919" t="s">
        <v>1298</v>
      </c>
      <c r="D3338" s="920" t="n">
        <f aca="false">F3338</f>
        <v>322.19</v>
      </c>
      <c r="F3338" s="922" t="n">
        <v>322.19</v>
      </c>
      <c r="G3338" s="922" t="n">
        <v>322.19</v>
      </c>
    </row>
    <row r="3339" customFormat="false" ht="30" hidden="false" customHeight="false" outlineLevel="0" collapsed="false">
      <c r="A3339" s="398" t="n">
        <v>37546</v>
      </c>
      <c r="B3339" s="399" t="s">
        <v>4641</v>
      </c>
      <c r="C3339" s="919" t="s">
        <v>1298</v>
      </c>
      <c r="D3339" s="920" t="n">
        <f aca="false">F3339</f>
        <v>9744.66</v>
      </c>
      <c r="F3339" s="922" t="n">
        <v>9744.66</v>
      </c>
      <c r="G3339" s="922" t="n">
        <v>9744.66</v>
      </c>
    </row>
    <row r="3340" customFormat="false" ht="30" hidden="false" customHeight="false" outlineLevel="0" collapsed="false">
      <c r="A3340" s="398" t="n">
        <v>37544</v>
      </c>
      <c r="B3340" s="399" t="s">
        <v>4642</v>
      </c>
      <c r="C3340" s="919" t="s">
        <v>1298</v>
      </c>
      <c r="D3340" s="920" t="n">
        <f aca="false">F3340</f>
        <v>10306.62</v>
      </c>
      <c r="F3340" s="922" t="n">
        <v>10306.62</v>
      </c>
      <c r="G3340" s="922" t="n">
        <v>10306.62</v>
      </c>
    </row>
    <row r="3341" customFormat="false" ht="30" hidden="false" customHeight="false" outlineLevel="0" collapsed="false">
      <c r="A3341" s="398" t="n">
        <v>37545</v>
      </c>
      <c r="B3341" s="399" t="s">
        <v>4643</v>
      </c>
      <c r="C3341" s="919" t="s">
        <v>1298</v>
      </c>
      <c r="D3341" s="920" t="n">
        <f aca="false">F3341</f>
        <v>12263.49</v>
      </c>
      <c r="F3341" s="922" t="n">
        <v>12263.49</v>
      </c>
      <c r="G3341" s="922" t="n">
        <v>12263.49</v>
      </c>
    </row>
    <row r="3342" customFormat="false" ht="15" hidden="false" customHeight="false" outlineLevel="0" collapsed="false">
      <c r="A3342" s="398" t="n">
        <v>11771</v>
      </c>
      <c r="B3342" s="399" t="s">
        <v>4644</v>
      </c>
      <c r="C3342" s="919" t="s">
        <v>1298</v>
      </c>
      <c r="D3342" s="920" t="n">
        <f aca="false">F3342</f>
        <v>246.83</v>
      </c>
      <c r="F3342" s="920" t="n">
        <v>246.83</v>
      </c>
      <c r="G3342" s="920" t="n">
        <v>246.83</v>
      </c>
    </row>
    <row r="3343" customFormat="false" ht="30" hidden="false" customHeight="false" outlineLevel="0" collapsed="false">
      <c r="A3343" s="398" t="n">
        <v>39919</v>
      </c>
      <c r="B3343" s="399" t="s">
        <v>4645</v>
      </c>
      <c r="C3343" s="919" t="s">
        <v>1298</v>
      </c>
      <c r="D3343" s="920" t="n">
        <f aca="false">F3343</f>
        <v>48777.44</v>
      </c>
      <c r="F3343" s="920" t="n">
        <v>48777.44</v>
      </c>
      <c r="G3343" s="920" t="n">
        <v>48777.44</v>
      </c>
    </row>
    <row r="3344" customFormat="false" ht="15" hidden="false" customHeight="false" outlineLevel="0" collapsed="false">
      <c r="A3344" s="398" t="n">
        <v>38385</v>
      </c>
      <c r="B3344" s="399" t="s">
        <v>4646</v>
      </c>
      <c r="C3344" s="919" t="s">
        <v>1298</v>
      </c>
      <c r="D3344" s="920" t="n">
        <f aca="false">F3344</f>
        <v>38.27</v>
      </c>
      <c r="F3344" s="920" t="n">
        <v>38.27</v>
      </c>
      <c r="G3344" s="920" t="n">
        <v>38.27</v>
      </c>
    </row>
    <row r="3345" customFormat="false" ht="15" hidden="false" customHeight="false" outlineLevel="0" collapsed="false">
      <c r="A3345" s="398" t="n">
        <v>37587</v>
      </c>
      <c r="B3345" s="399" t="s">
        <v>4647</v>
      </c>
      <c r="C3345" s="919" t="s">
        <v>1298</v>
      </c>
      <c r="D3345" s="920" t="n">
        <f aca="false">F3345</f>
        <v>224.51</v>
      </c>
      <c r="F3345" s="922" t="n">
        <v>224.51</v>
      </c>
      <c r="G3345" s="922" t="n">
        <v>224.51</v>
      </c>
    </row>
    <row r="3346" customFormat="false" ht="15" hidden="false" customHeight="false" outlineLevel="0" collapsed="false">
      <c r="A3346" s="398" t="n">
        <v>11571</v>
      </c>
      <c r="B3346" s="399" t="s">
        <v>4648</v>
      </c>
      <c r="C3346" s="919" t="s">
        <v>1298</v>
      </c>
      <c r="D3346" s="920" t="n">
        <f aca="false">F3346</f>
        <v>190.02</v>
      </c>
      <c r="F3346" s="920" t="n">
        <v>190.02</v>
      </c>
      <c r="G3346" s="920" t="n">
        <v>190.02</v>
      </c>
    </row>
    <row r="3347" customFormat="false" ht="15" hidden="false" customHeight="false" outlineLevel="0" collapsed="false">
      <c r="A3347" s="398" t="n">
        <v>11561</v>
      </c>
      <c r="B3347" s="399" t="s">
        <v>4649</v>
      </c>
      <c r="C3347" s="919" t="s">
        <v>1298</v>
      </c>
      <c r="D3347" s="920" t="n">
        <f aca="false">F3347</f>
        <v>146.97</v>
      </c>
      <c r="F3347" s="922" t="n">
        <v>146.97</v>
      </c>
      <c r="G3347" s="922" t="n">
        <v>146.97</v>
      </c>
    </row>
    <row r="3348" customFormat="false" ht="15" hidden="false" customHeight="false" outlineLevel="0" collapsed="false">
      <c r="A3348" s="398" t="n">
        <v>11560</v>
      </c>
      <c r="B3348" s="399" t="s">
        <v>4650</v>
      </c>
      <c r="C3348" s="919" t="s">
        <v>1298</v>
      </c>
      <c r="D3348" s="920" t="n">
        <f aca="false">F3348</f>
        <v>125.09</v>
      </c>
      <c r="F3348" s="922" t="n">
        <v>125.09</v>
      </c>
      <c r="G3348" s="922" t="n">
        <v>125.09</v>
      </c>
    </row>
    <row r="3349" customFormat="false" ht="15" hidden="false" customHeight="false" outlineLevel="0" collapsed="false">
      <c r="A3349" s="398" t="n">
        <v>11499</v>
      </c>
      <c r="B3349" s="399" t="s">
        <v>4651</v>
      </c>
      <c r="C3349" s="919" t="s">
        <v>1298</v>
      </c>
      <c r="D3349" s="920" t="n">
        <f aca="false">F3349</f>
        <v>1186.03</v>
      </c>
      <c r="F3349" s="922" t="n">
        <v>1186.03</v>
      </c>
      <c r="G3349" s="922" t="n">
        <v>1186.03</v>
      </c>
    </row>
    <row r="3350" customFormat="false" ht="15" hidden="false" customHeight="false" outlineLevel="0" collapsed="false">
      <c r="A3350" s="398" t="n">
        <v>34761</v>
      </c>
      <c r="B3350" s="399" t="s">
        <v>4652</v>
      </c>
      <c r="C3350" s="919" t="s">
        <v>1309</v>
      </c>
      <c r="D3350" s="920" t="n">
        <f aca="false">F3350</f>
        <v>15.03</v>
      </c>
      <c r="F3350" s="922" t="n">
        <v>15.03</v>
      </c>
      <c r="G3350" s="922" t="n">
        <v>15.03</v>
      </c>
    </row>
    <row r="3351" customFormat="false" ht="15" hidden="false" customHeight="false" outlineLevel="0" collapsed="false">
      <c r="A3351" s="398" t="n">
        <v>40924</v>
      </c>
      <c r="B3351" s="399" t="s">
        <v>4653</v>
      </c>
      <c r="C3351" s="919" t="s">
        <v>1505</v>
      </c>
      <c r="D3351" s="920" t="n">
        <f aca="false">F3351</f>
        <v>2664.91</v>
      </c>
      <c r="F3351" s="922" t="n">
        <v>2664.91</v>
      </c>
      <c r="G3351" s="922" t="n">
        <v>2664.91</v>
      </c>
    </row>
    <row r="3352" customFormat="false" ht="15" hidden="false" customHeight="false" outlineLevel="0" collapsed="false">
      <c r="A3352" s="398" t="n">
        <v>25957</v>
      </c>
      <c r="B3352" s="399" t="s">
        <v>4654</v>
      </c>
      <c r="C3352" s="919" t="s">
        <v>1309</v>
      </c>
      <c r="D3352" s="920" t="n">
        <f aca="false">F3352</f>
        <v>10.19</v>
      </c>
      <c r="F3352" s="920" t="n">
        <v>10.19</v>
      </c>
      <c r="G3352" s="920" t="n">
        <v>10.19</v>
      </c>
    </row>
    <row r="3353" customFormat="false" ht="15" hidden="false" customHeight="false" outlineLevel="0" collapsed="false">
      <c r="A3353" s="398" t="n">
        <v>40983</v>
      </c>
      <c r="B3353" s="399" t="s">
        <v>4655</v>
      </c>
      <c r="C3353" s="919" t="s">
        <v>1505</v>
      </c>
      <c r="D3353" s="920" t="n">
        <f aca="false">F3353</f>
        <v>1806.93</v>
      </c>
      <c r="F3353" s="922" t="n">
        <v>1806.93</v>
      </c>
      <c r="G3353" s="922" t="n">
        <v>1806.93</v>
      </c>
    </row>
    <row r="3354" customFormat="false" ht="15" hidden="false" customHeight="false" outlineLevel="0" collapsed="false">
      <c r="A3354" s="398" t="n">
        <v>2437</v>
      </c>
      <c r="B3354" s="399" t="s">
        <v>4656</v>
      </c>
      <c r="C3354" s="919" t="s">
        <v>1309</v>
      </c>
      <c r="D3354" s="920" t="n">
        <f aca="false">F3354</f>
        <v>16.74</v>
      </c>
      <c r="F3354" s="920" t="n">
        <v>16.74</v>
      </c>
      <c r="G3354" s="920" t="n">
        <v>16.74</v>
      </c>
    </row>
    <row r="3355" customFormat="false" ht="15" hidden="false" customHeight="false" outlineLevel="0" collapsed="false">
      <c r="A3355" s="398" t="n">
        <v>40921</v>
      </c>
      <c r="B3355" s="399" t="s">
        <v>4657</v>
      </c>
      <c r="C3355" s="919" t="s">
        <v>1505</v>
      </c>
      <c r="D3355" s="920" t="n">
        <f aca="false">F3355</f>
        <v>2970.53</v>
      </c>
      <c r="F3355" s="922" t="n">
        <v>2970.53</v>
      </c>
      <c r="G3355" s="922" t="n">
        <v>2970.53</v>
      </c>
    </row>
    <row r="3356" customFormat="false" ht="15" hidden="false" customHeight="false" outlineLevel="0" collapsed="false">
      <c r="A3356" s="398" t="n">
        <v>40534</v>
      </c>
      <c r="B3356" s="399" t="s">
        <v>4658</v>
      </c>
      <c r="C3356" s="919" t="s">
        <v>1298</v>
      </c>
      <c r="D3356" s="920" t="n">
        <f aca="false">F3356</f>
        <v>217.22</v>
      </c>
      <c r="F3356" s="920" t="n">
        <v>217.22</v>
      </c>
      <c r="G3356" s="920" t="n">
        <v>217.22</v>
      </c>
    </row>
    <row r="3357" customFormat="false" ht="15" hidden="false" customHeight="false" outlineLevel="0" collapsed="false">
      <c r="A3357" s="398" t="n">
        <v>14252</v>
      </c>
      <c r="B3357" s="399" t="s">
        <v>4659</v>
      </c>
      <c r="C3357" s="919" t="s">
        <v>1298</v>
      </c>
      <c r="D3357" s="920" t="n">
        <f aca="false">F3357</f>
        <v>1867.54</v>
      </c>
      <c r="F3357" s="922" t="n">
        <v>1867.54</v>
      </c>
      <c r="G3357" s="922" t="n">
        <v>1867.54</v>
      </c>
    </row>
    <row r="3358" customFormat="false" ht="30" hidden="false" customHeight="false" outlineLevel="0" collapsed="false">
      <c r="A3358" s="398" t="n">
        <v>730</v>
      </c>
      <c r="B3358" s="399" t="s">
        <v>4660</v>
      </c>
      <c r="C3358" s="919" t="s">
        <v>1298</v>
      </c>
      <c r="D3358" s="920" t="n">
        <f aca="false">F3358</f>
        <v>4989.72</v>
      </c>
      <c r="F3358" s="920" t="n">
        <v>4989.72</v>
      </c>
      <c r="G3358" s="920" t="n">
        <v>4989.72</v>
      </c>
    </row>
    <row r="3359" customFormat="false" ht="30" hidden="false" customHeight="false" outlineLevel="0" collapsed="false">
      <c r="A3359" s="398" t="n">
        <v>723</v>
      </c>
      <c r="B3359" s="399" t="s">
        <v>4661</v>
      </c>
      <c r="C3359" s="919" t="s">
        <v>1298</v>
      </c>
      <c r="D3359" s="920" t="n">
        <f aca="false">F3359</f>
        <v>2480.06</v>
      </c>
      <c r="F3359" s="922" t="n">
        <v>2480.06</v>
      </c>
      <c r="G3359" s="922" t="n">
        <v>2480.06</v>
      </c>
    </row>
    <row r="3360" customFormat="false" ht="30" hidden="false" customHeight="false" outlineLevel="0" collapsed="false">
      <c r="A3360" s="398" t="n">
        <v>36502</v>
      </c>
      <c r="B3360" s="399" t="s">
        <v>4662</v>
      </c>
      <c r="C3360" s="919" t="s">
        <v>1298</v>
      </c>
      <c r="D3360" s="920" t="n">
        <f aca="false">F3360</f>
        <v>2330.96</v>
      </c>
      <c r="F3360" s="920" t="n">
        <v>2330.96</v>
      </c>
      <c r="G3360" s="920" t="n">
        <v>2330.96</v>
      </c>
    </row>
    <row r="3361" customFormat="false" ht="30" hidden="false" customHeight="false" outlineLevel="0" collapsed="false">
      <c r="A3361" s="398" t="n">
        <v>36503</v>
      </c>
      <c r="B3361" s="399" t="s">
        <v>4663</v>
      </c>
      <c r="C3361" s="919" t="s">
        <v>1298</v>
      </c>
      <c r="D3361" s="920" t="n">
        <f aca="false">F3361</f>
        <v>2874.35</v>
      </c>
      <c r="F3361" s="920" t="n">
        <v>2874.35</v>
      </c>
      <c r="G3361" s="920" t="n">
        <v>2874.35</v>
      </c>
    </row>
    <row r="3362" customFormat="false" ht="15" hidden="false" customHeight="false" outlineLevel="0" collapsed="false">
      <c r="A3362" s="398" t="n">
        <v>4090</v>
      </c>
      <c r="B3362" s="399" t="s">
        <v>4664</v>
      </c>
      <c r="C3362" s="919" t="s">
        <v>1298</v>
      </c>
      <c r="D3362" s="920" t="n">
        <f aca="false">F3362</f>
        <v>547000</v>
      </c>
      <c r="F3362" s="920" t="n">
        <v>547000</v>
      </c>
      <c r="G3362" s="920" t="n">
        <v>547000</v>
      </c>
    </row>
    <row r="3363" customFormat="false" ht="15" hidden="false" customHeight="false" outlineLevel="0" collapsed="false">
      <c r="A3363" s="398" t="n">
        <v>13227</v>
      </c>
      <c r="B3363" s="399" t="s">
        <v>4665</v>
      </c>
      <c r="C3363" s="919" t="s">
        <v>1298</v>
      </c>
      <c r="D3363" s="920" t="n">
        <f aca="false">F3363</f>
        <v>679715.71</v>
      </c>
      <c r="F3363" s="920" t="n">
        <v>679715.71</v>
      </c>
      <c r="G3363" s="920" t="n">
        <v>679715.71</v>
      </c>
    </row>
    <row r="3364" customFormat="false" ht="15" hidden="false" customHeight="false" outlineLevel="0" collapsed="false">
      <c r="A3364" s="398" t="n">
        <v>10597</v>
      </c>
      <c r="B3364" s="399" t="s">
        <v>4666</v>
      </c>
      <c r="C3364" s="919" t="s">
        <v>1298</v>
      </c>
      <c r="D3364" s="920" t="n">
        <f aca="false">F3364</f>
        <v>715488.47</v>
      </c>
      <c r="F3364" s="920" t="n">
        <v>715488.47</v>
      </c>
      <c r="G3364" s="920" t="n">
        <v>715488.47</v>
      </c>
    </row>
    <row r="3365" customFormat="false" ht="15" hidden="false" customHeight="false" outlineLevel="0" collapsed="false">
      <c r="A3365" s="398" t="n">
        <v>39628</v>
      </c>
      <c r="B3365" s="399" t="s">
        <v>4667</v>
      </c>
      <c r="C3365" s="919" t="s">
        <v>1298</v>
      </c>
      <c r="D3365" s="920" t="n">
        <f aca="false">F3365</f>
        <v>2807.73</v>
      </c>
      <c r="F3365" s="920" t="n">
        <v>2807.73</v>
      </c>
      <c r="G3365" s="920" t="n">
        <v>2807.73</v>
      </c>
    </row>
    <row r="3366" customFormat="false" ht="15" hidden="false" customHeight="false" outlineLevel="0" collapsed="false">
      <c r="A3366" s="398" t="n">
        <v>39404</v>
      </c>
      <c r="B3366" s="399" t="s">
        <v>4668</v>
      </c>
      <c r="C3366" s="919" t="s">
        <v>1298</v>
      </c>
      <c r="D3366" s="920" t="n">
        <f aca="false">F3366</f>
        <v>1392.26</v>
      </c>
      <c r="F3366" s="920" t="n">
        <v>1392.26</v>
      </c>
      <c r="G3366" s="920" t="n">
        <v>1392.26</v>
      </c>
    </row>
    <row r="3367" customFormat="false" ht="15" hidden="false" customHeight="false" outlineLevel="0" collapsed="false">
      <c r="A3367" s="398" t="n">
        <v>39402</v>
      </c>
      <c r="B3367" s="399" t="s">
        <v>4669</v>
      </c>
      <c r="C3367" s="919" t="s">
        <v>1298</v>
      </c>
      <c r="D3367" s="920" t="n">
        <f aca="false">F3367</f>
        <v>1146.96</v>
      </c>
      <c r="F3367" s="920" t="n">
        <v>1146.96</v>
      </c>
      <c r="G3367" s="920" t="n">
        <v>1146.96</v>
      </c>
    </row>
    <row r="3368" customFormat="false" ht="15" hidden="false" customHeight="false" outlineLevel="0" collapsed="false">
      <c r="A3368" s="398" t="n">
        <v>39403</v>
      </c>
      <c r="B3368" s="399" t="s">
        <v>4670</v>
      </c>
      <c r="C3368" s="919" t="s">
        <v>1298</v>
      </c>
      <c r="D3368" s="920" t="n">
        <f aca="false">F3368</f>
        <v>1122.01</v>
      </c>
      <c r="F3368" s="920" t="n">
        <v>1122.01</v>
      </c>
      <c r="G3368" s="920" t="n">
        <v>1122.01</v>
      </c>
    </row>
    <row r="3369" customFormat="false" ht="15" hidden="false" customHeight="false" outlineLevel="0" collapsed="false">
      <c r="A3369" s="398" t="n">
        <v>4093</v>
      </c>
      <c r="B3369" s="399" t="s">
        <v>4671</v>
      </c>
      <c r="C3369" s="919" t="s">
        <v>1309</v>
      </c>
      <c r="D3369" s="920" t="n">
        <f aca="false">F3369</f>
        <v>11.81</v>
      </c>
      <c r="F3369" s="920" t="n">
        <v>11.81</v>
      </c>
      <c r="G3369" s="920" t="n">
        <v>11.81</v>
      </c>
    </row>
    <row r="3370" customFormat="false" ht="15" hidden="false" customHeight="false" outlineLevel="0" collapsed="false">
      <c r="A3370" s="398" t="n">
        <v>10512</v>
      </c>
      <c r="B3370" s="399" t="s">
        <v>4672</v>
      </c>
      <c r="C3370" s="919" t="s">
        <v>1505</v>
      </c>
      <c r="D3370" s="920" t="n">
        <f aca="false">F3370</f>
        <v>2550.09</v>
      </c>
      <c r="F3370" s="920" t="n">
        <v>2550.09</v>
      </c>
      <c r="G3370" s="920" t="n">
        <v>2550.09</v>
      </c>
    </row>
    <row r="3371" customFormat="false" ht="15" hidden="false" customHeight="false" outlineLevel="0" collapsed="false">
      <c r="A3371" s="398" t="n">
        <v>20020</v>
      </c>
      <c r="B3371" s="399" t="s">
        <v>4673</v>
      </c>
      <c r="C3371" s="919" t="s">
        <v>1309</v>
      </c>
      <c r="D3371" s="920" t="n">
        <f aca="false">F3371</f>
        <v>11.15</v>
      </c>
      <c r="F3371" s="920" t="n">
        <v>11.15</v>
      </c>
      <c r="G3371" s="920" t="n">
        <v>11.15</v>
      </c>
    </row>
    <row r="3372" customFormat="false" ht="15" hidden="false" customHeight="false" outlineLevel="0" collapsed="false">
      <c r="A3372" s="398" t="n">
        <v>41038</v>
      </c>
      <c r="B3372" s="399" t="s">
        <v>4674</v>
      </c>
      <c r="C3372" s="919" t="s">
        <v>1505</v>
      </c>
      <c r="D3372" s="920" t="n">
        <f aca="false">F3372</f>
        <v>2405.37</v>
      </c>
      <c r="F3372" s="922" t="n">
        <v>2405.37</v>
      </c>
      <c r="G3372" s="922" t="n">
        <v>2405.37</v>
      </c>
    </row>
    <row r="3373" customFormat="false" ht="15" hidden="false" customHeight="false" outlineLevel="0" collapsed="false">
      <c r="A3373" s="398" t="n">
        <v>4094</v>
      </c>
      <c r="B3373" s="399" t="s">
        <v>4675</v>
      </c>
      <c r="C3373" s="919" t="s">
        <v>1309</v>
      </c>
      <c r="D3373" s="920" t="n">
        <f aca="false">F3373</f>
        <v>15.8</v>
      </c>
      <c r="F3373" s="920" t="n">
        <v>15.8</v>
      </c>
      <c r="G3373" s="920" t="n">
        <v>15.8</v>
      </c>
    </row>
    <row r="3374" customFormat="false" ht="15" hidden="false" customHeight="false" outlineLevel="0" collapsed="false">
      <c r="A3374" s="398" t="n">
        <v>40988</v>
      </c>
      <c r="B3374" s="399" t="s">
        <v>4676</v>
      </c>
      <c r="C3374" s="919" t="s">
        <v>1505</v>
      </c>
      <c r="D3374" s="920" t="n">
        <f aca="false">F3374</f>
        <v>3405.47</v>
      </c>
      <c r="F3374" s="922" t="n">
        <v>3405.47</v>
      </c>
      <c r="G3374" s="922" t="n">
        <v>3405.47</v>
      </c>
    </row>
    <row r="3375" customFormat="false" ht="15" hidden="false" customHeight="false" outlineLevel="0" collapsed="false">
      <c r="A3375" s="398" t="n">
        <v>4095</v>
      </c>
      <c r="B3375" s="399" t="s">
        <v>4677</v>
      </c>
      <c r="C3375" s="919" t="s">
        <v>1309</v>
      </c>
      <c r="D3375" s="920" t="n">
        <f aca="false">F3375</f>
        <v>10.96</v>
      </c>
      <c r="F3375" s="920" t="n">
        <v>10.96</v>
      </c>
      <c r="G3375" s="920" t="n">
        <v>10.96</v>
      </c>
    </row>
    <row r="3376" customFormat="false" ht="15" hidden="false" customHeight="false" outlineLevel="0" collapsed="false">
      <c r="A3376" s="398" t="n">
        <v>40990</v>
      </c>
      <c r="B3376" s="399" t="s">
        <v>4678</v>
      </c>
      <c r="C3376" s="919" t="s">
        <v>1505</v>
      </c>
      <c r="D3376" s="920" t="n">
        <f aca="false">F3376</f>
        <v>2497.67</v>
      </c>
      <c r="F3376" s="922" t="n">
        <v>2497.67</v>
      </c>
      <c r="G3376" s="922" t="n">
        <v>2497.67</v>
      </c>
    </row>
    <row r="3377" customFormat="false" ht="15" hidden="false" customHeight="false" outlineLevel="0" collapsed="false">
      <c r="A3377" s="398" t="n">
        <v>4097</v>
      </c>
      <c r="B3377" s="399" t="s">
        <v>4679</v>
      </c>
      <c r="C3377" s="919" t="s">
        <v>1309</v>
      </c>
      <c r="D3377" s="920" t="n">
        <f aca="false">F3377</f>
        <v>12.91</v>
      </c>
      <c r="F3377" s="920" t="n">
        <v>12.91</v>
      </c>
      <c r="G3377" s="920" t="n">
        <v>12.91</v>
      </c>
    </row>
    <row r="3378" customFormat="false" ht="15" hidden="false" customHeight="false" outlineLevel="0" collapsed="false">
      <c r="A3378" s="398" t="n">
        <v>40994</v>
      </c>
      <c r="B3378" s="399" t="s">
        <v>4680</v>
      </c>
      <c r="C3378" s="919" t="s">
        <v>1505</v>
      </c>
      <c r="D3378" s="920" t="n">
        <f aca="false">F3378</f>
        <v>2940.52</v>
      </c>
      <c r="F3378" s="922" t="n">
        <v>2940.52</v>
      </c>
      <c r="G3378" s="922" t="n">
        <v>2940.52</v>
      </c>
    </row>
    <row r="3379" customFormat="false" ht="15" hidden="false" customHeight="false" outlineLevel="0" collapsed="false">
      <c r="A3379" s="398" t="n">
        <v>4096</v>
      </c>
      <c r="B3379" s="399" t="s">
        <v>4681</v>
      </c>
      <c r="C3379" s="919" t="s">
        <v>1309</v>
      </c>
      <c r="D3379" s="920" t="n">
        <f aca="false">F3379</f>
        <v>13.85</v>
      </c>
      <c r="F3379" s="920" t="n">
        <v>13.85</v>
      </c>
      <c r="G3379" s="920" t="n">
        <v>13.85</v>
      </c>
    </row>
    <row r="3380" customFormat="false" ht="15" hidden="false" customHeight="false" outlineLevel="0" collapsed="false">
      <c r="A3380" s="398" t="n">
        <v>40992</v>
      </c>
      <c r="B3380" s="399" t="s">
        <v>4682</v>
      </c>
      <c r="C3380" s="919" t="s">
        <v>1505</v>
      </c>
      <c r="D3380" s="920" t="n">
        <f aca="false">F3380</f>
        <v>3155.67</v>
      </c>
      <c r="F3380" s="922" t="n">
        <v>3155.67</v>
      </c>
      <c r="G3380" s="922" t="n">
        <v>3155.67</v>
      </c>
    </row>
    <row r="3381" customFormat="false" ht="15" hidden="false" customHeight="false" outlineLevel="0" collapsed="false">
      <c r="A3381" s="398" t="n">
        <v>13955</v>
      </c>
      <c r="B3381" s="399" t="s">
        <v>4683</v>
      </c>
      <c r="C3381" s="919" t="s">
        <v>1298</v>
      </c>
      <c r="D3381" s="920" t="n">
        <f aca="false">F3381</f>
        <v>2031.24</v>
      </c>
      <c r="F3381" s="920" t="n">
        <v>2031.24</v>
      </c>
      <c r="G3381" s="920" t="n">
        <v>2031.24</v>
      </c>
    </row>
    <row r="3382" customFormat="false" ht="15" hidden="false" customHeight="false" outlineLevel="0" collapsed="false">
      <c r="A3382" s="398" t="n">
        <v>4114</v>
      </c>
      <c r="B3382" s="399" t="s">
        <v>4684</v>
      </c>
      <c r="C3382" s="919" t="s">
        <v>1298</v>
      </c>
      <c r="D3382" s="920" t="n">
        <f aca="false">F3382</f>
        <v>45.8</v>
      </c>
      <c r="F3382" s="922" t="n">
        <v>45.8</v>
      </c>
      <c r="G3382" s="922" t="n">
        <v>45.8</v>
      </c>
    </row>
    <row r="3383" customFormat="false" ht="15" hidden="false" customHeight="false" outlineLevel="0" collapsed="false">
      <c r="A3383" s="398" t="n">
        <v>36797</v>
      </c>
      <c r="B3383" s="399" t="s">
        <v>4685</v>
      </c>
      <c r="C3383" s="919" t="s">
        <v>1298</v>
      </c>
      <c r="D3383" s="920" t="n">
        <f aca="false">F3383</f>
        <v>40.05</v>
      </c>
      <c r="F3383" s="920" t="n">
        <v>40.05</v>
      </c>
      <c r="G3383" s="920" t="n">
        <v>40.05</v>
      </c>
    </row>
    <row r="3384" customFormat="false" ht="15" hidden="false" customHeight="false" outlineLevel="0" collapsed="false">
      <c r="A3384" s="398" t="n">
        <v>4107</v>
      </c>
      <c r="B3384" s="399" t="s">
        <v>4686</v>
      </c>
      <c r="C3384" s="919" t="s">
        <v>1298</v>
      </c>
      <c r="D3384" s="920" t="n">
        <f aca="false">F3384</f>
        <v>38.57</v>
      </c>
      <c r="F3384" s="920" t="n">
        <v>38.57</v>
      </c>
      <c r="G3384" s="920" t="n">
        <v>38.57</v>
      </c>
    </row>
    <row r="3385" customFormat="false" ht="15" hidden="false" customHeight="false" outlineLevel="0" collapsed="false">
      <c r="A3385" s="398" t="n">
        <v>36799</v>
      </c>
      <c r="B3385" s="399" t="s">
        <v>4687</v>
      </c>
      <c r="C3385" s="919" t="s">
        <v>1298</v>
      </c>
      <c r="D3385" s="920" t="n">
        <f aca="false">F3385</f>
        <v>36.82</v>
      </c>
      <c r="F3385" s="922" t="n">
        <v>36.82</v>
      </c>
      <c r="G3385" s="922" t="n">
        <v>36.82</v>
      </c>
    </row>
    <row r="3386" customFormat="false" ht="15" hidden="false" customHeight="false" outlineLevel="0" collapsed="false">
      <c r="A3386" s="398" t="n">
        <v>4108</v>
      </c>
      <c r="B3386" s="399" t="s">
        <v>4688</v>
      </c>
      <c r="C3386" s="919" t="s">
        <v>1298</v>
      </c>
      <c r="D3386" s="920" t="n">
        <f aca="false">F3386</f>
        <v>31.01</v>
      </c>
      <c r="F3386" s="922" t="n">
        <v>31.01</v>
      </c>
      <c r="G3386" s="922" t="n">
        <v>31.01</v>
      </c>
    </row>
    <row r="3387" customFormat="false" ht="15" hidden="false" customHeight="false" outlineLevel="0" collapsed="false">
      <c r="A3387" s="398" t="n">
        <v>4102</v>
      </c>
      <c r="B3387" s="399" t="s">
        <v>4689</v>
      </c>
      <c r="C3387" s="919" t="s">
        <v>1298</v>
      </c>
      <c r="D3387" s="920" t="n">
        <f aca="false">F3387</f>
        <v>46.13</v>
      </c>
      <c r="F3387" s="922" t="n">
        <v>46.13</v>
      </c>
      <c r="G3387" s="922" t="n">
        <v>46.13</v>
      </c>
    </row>
    <row r="3388" customFormat="false" ht="15" hidden="false" customHeight="false" outlineLevel="0" collapsed="false">
      <c r="A3388" s="398" t="n">
        <v>10826</v>
      </c>
      <c r="B3388" s="399" t="s">
        <v>4690</v>
      </c>
      <c r="C3388" s="919" t="s">
        <v>1298</v>
      </c>
      <c r="D3388" s="920" t="n">
        <f aca="false">F3388</f>
        <v>86.2</v>
      </c>
      <c r="F3388" s="922" t="n">
        <v>86.2</v>
      </c>
      <c r="G3388" s="922" t="n">
        <v>86.2</v>
      </c>
    </row>
    <row r="3389" customFormat="false" ht="15" hidden="false" customHeight="false" outlineLevel="0" collapsed="false">
      <c r="A3389" s="398" t="n">
        <v>365</v>
      </c>
      <c r="B3389" s="399" t="s">
        <v>4691</v>
      </c>
      <c r="C3389" s="919" t="s">
        <v>1298</v>
      </c>
      <c r="D3389" s="920" t="n">
        <f aca="false">F3389</f>
        <v>53.44</v>
      </c>
      <c r="F3389" s="922" t="n">
        <v>53.44</v>
      </c>
      <c r="G3389" s="922" t="n">
        <v>53.44</v>
      </c>
    </row>
    <row r="3390" customFormat="false" ht="15" hidden="false" customHeight="false" outlineLevel="0" collapsed="false">
      <c r="A3390" s="398" t="n">
        <v>38639</v>
      </c>
      <c r="B3390" s="399" t="s">
        <v>4692</v>
      </c>
      <c r="C3390" s="919" t="s">
        <v>1298</v>
      </c>
      <c r="D3390" s="920" t="n">
        <f aca="false">F3390</f>
        <v>206.89</v>
      </c>
      <c r="F3390" s="922" t="n">
        <v>206.89</v>
      </c>
      <c r="G3390" s="922" t="n">
        <v>206.89</v>
      </c>
    </row>
    <row r="3391" customFormat="false" ht="15" hidden="false" customHeight="false" outlineLevel="0" collapsed="false">
      <c r="A3391" s="398" t="n">
        <v>38640</v>
      </c>
      <c r="B3391" s="399" t="s">
        <v>4693</v>
      </c>
      <c r="C3391" s="919" t="s">
        <v>1298</v>
      </c>
      <c r="D3391" s="920" t="n">
        <f aca="false">F3391</f>
        <v>3.1</v>
      </c>
      <c r="F3391" s="922" t="n">
        <v>3.1</v>
      </c>
      <c r="G3391" s="922" t="n">
        <v>3.1</v>
      </c>
    </row>
    <row r="3392" customFormat="false" ht="15" hidden="false" customHeight="false" outlineLevel="0" collapsed="false">
      <c r="A3392" s="398" t="n">
        <v>358</v>
      </c>
      <c r="B3392" s="399" t="s">
        <v>4694</v>
      </c>
      <c r="C3392" s="919" t="s">
        <v>1298</v>
      </c>
      <c r="D3392" s="920" t="n">
        <f aca="false">F3392</f>
        <v>63.79</v>
      </c>
      <c r="F3392" s="922" t="n">
        <v>63.79</v>
      </c>
      <c r="G3392" s="922" t="n">
        <v>63.79</v>
      </c>
    </row>
    <row r="3393" customFormat="false" ht="15" hidden="false" customHeight="false" outlineLevel="0" collapsed="false">
      <c r="A3393" s="398" t="n">
        <v>359</v>
      </c>
      <c r="B3393" s="399" t="s">
        <v>4695</v>
      </c>
      <c r="C3393" s="919" t="s">
        <v>1298</v>
      </c>
      <c r="D3393" s="920" t="n">
        <f aca="false">F3393</f>
        <v>131.03</v>
      </c>
      <c r="F3393" s="922" t="n">
        <v>131.03</v>
      </c>
      <c r="G3393" s="922" t="n">
        <v>131.03</v>
      </c>
    </row>
    <row r="3394" customFormat="false" ht="15" hidden="false" customHeight="false" outlineLevel="0" collapsed="false">
      <c r="A3394" s="398" t="n">
        <v>38641</v>
      </c>
      <c r="B3394" s="399" t="s">
        <v>4696</v>
      </c>
      <c r="C3394" s="919" t="s">
        <v>1298</v>
      </c>
      <c r="D3394" s="920" t="n">
        <f aca="false">F3394</f>
        <v>129.31</v>
      </c>
      <c r="F3394" s="922" t="n">
        <v>129.31</v>
      </c>
      <c r="G3394" s="922" t="n">
        <v>129.31</v>
      </c>
    </row>
    <row r="3395" customFormat="false" ht="15" hidden="false" customHeight="false" outlineLevel="0" collapsed="false">
      <c r="A3395" s="398" t="n">
        <v>360</v>
      </c>
      <c r="B3395" s="399" t="s">
        <v>4697</v>
      </c>
      <c r="C3395" s="919" t="s">
        <v>1298</v>
      </c>
      <c r="D3395" s="920" t="n">
        <f aca="false">F3395</f>
        <v>3</v>
      </c>
      <c r="F3395" s="922" t="n">
        <v>3</v>
      </c>
      <c r="G3395" s="922" t="n">
        <v>3</v>
      </c>
    </row>
    <row r="3396" customFormat="false" ht="15" hidden="false" customHeight="false" outlineLevel="0" collapsed="false">
      <c r="A3396" s="398" t="n">
        <v>4127</v>
      </c>
      <c r="B3396" s="399" t="s">
        <v>4698</v>
      </c>
      <c r="C3396" s="919" t="s">
        <v>1298</v>
      </c>
      <c r="D3396" s="920" t="n">
        <f aca="false">F3396</f>
        <v>202.03</v>
      </c>
      <c r="F3396" s="922" t="n">
        <v>202.03</v>
      </c>
      <c r="G3396" s="922" t="n">
        <v>202.03</v>
      </c>
    </row>
    <row r="3397" customFormat="false" ht="15" hidden="false" customHeight="false" outlineLevel="0" collapsed="false">
      <c r="A3397" s="398" t="n">
        <v>4154</v>
      </c>
      <c r="B3397" s="399" t="s">
        <v>4699</v>
      </c>
      <c r="C3397" s="919" t="s">
        <v>1298</v>
      </c>
      <c r="D3397" s="920" t="n">
        <f aca="false">F3397</f>
        <v>246.84</v>
      </c>
      <c r="F3397" s="922" t="n">
        <v>246.84</v>
      </c>
      <c r="G3397" s="922" t="n">
        <v>246.84</v>
      </c>
    </row>
    <row r="3398" customFormat="false" ht="15" hidden="false" customHeight="false" outlineLevel="0" collapsed="false">
      <c r="A3398" s="398" t="n">
        <v>4168</v>
      </c>
      <c r="B3398" s="399" t="s">
        <v>4700</v>
      </c>
      <c r="C3398" s="919" t="s">
        <v>1298</v>
      </c>
      <c r="D3398" s="920" t="n">
        <f aca="false">F3398</f>
        <v>260.69</v>
      </c>
      <c r="F3398" s="922" t="n">
        <v>260.69</v>
      </c>
      <c r="G3398" s="922" t="n">
        <v>260.69</v>
      </c>
    </row>
    <row r="3399" customFormat="false" ht="15" hidden="false" customHeight="false" outlineLevel="0" collapsed="false">
      <c r="A3399" s="398" t="n">
        <v>4161</v>
      </c>
      <c r="B3399" s="399" t="s">
        <v>4701</v>
      </c>
      <c r="C3399" s="919" t="s">
        <v>1298</v>
      </c>
      <c r="D3399" s="920" t="n">
        <f aca="false">F3399</f>
        <v>250.91</v>
      </c>
      <c r="F3399" s="922" t="n">
        <v>250.91</v>
      </c>
      <c r="G3399" s="922" t="n">
        <v>250.91</v>
      </c>
    </row>
    <row r="3400" customFormat="false" ht="30" hidden="false" customHeight="false" outlineLevel="0" collapsed="false">
      <c r="A3400" s="398" t="n">
        <v>42430</v>
      </c>
      <c r="B3400" s="399" t="s">
        <v>4702</v>
      </c>
      <c r="C3400" s="919" t="s">
        <v>1298</v>
      </c>
      <c r="D3400" s="920" t="n">
        <f aca="false">F3400</f>
        <v>3654.84</v>
      </c>
      <c r="F3400" s="922" t="n">
        <v>3654.84</v>
      </c>
      <c r="G3400" s="922" t="n">
        <v>3654.84</v>
      </c>
    </row>
    <row r="3401" customFormat="false" ht="15" hidden="false" customHeight="false" outlineLevel="0" collapsed="false">
      <c r="A3401" s="398" t="n">
        <v>4214</v>
      </c>
      <c r="B3401" s="399" t="s">
        <v>4703</v>
      </c>
      <c r="C3401" s="919" t="s">
        <v>1298</v>
      </c>
      <c r="D3401" s="920" t="n">
        <f aca="false">F3401</f>
        <v>6.2</v>
      </c>
      <c r="F3401" s="922" t="n">
        <v>6.2</v>
      </c>
      <c r="G3401" s="922" t="n">
        <v>6.2</v>
      </c>
    </row>
    <row r="3402" customFormat="false" ht="15" hidden="false" customHeight="false" outlineLevel="0" collapsed="false">
      <c r="A3402" s="398" t="n">
        <v>4215</v>
      </c>
      <c r="B3402" s="399" t="s">
        <v>4704</v>
      </c>
      <c r="C3402" s="919" t="s">
        <v>1298</v>
      </c>
      <c r="D3402" s="920" t="n">
        <f aca="false">F3402</f>
        <v>4.08</v>
      </c>
      <c r="F3402" s="922" t="n">
        <v>4.08</v>
      </c>
      <c r="G3402" s="922" t="n">
        <v>4.08</v>
      </c>
    </row>
    <row r="3403" customFormat="false" ht="15" hidden="false" customHeight="false" outlineLevel="0" collapsed="false">
      <c r="A3403" s="398" t="n">
        <v>4210</v>
      </c>
      <c r="B3403" s="399" t="s">
        <v>4705</v>
      </c>
      <c r="C3403" s="919" t="s">
        <v>1298</v>
      </c>
      <c r="D3403" s="920" t="n">
        <f aca="false">F3403</f>
        <v>0.68</v>
      </c>
      <c r="F3403" s="920" t="n">
        <v>0.68</v>
      </c>
      <c r="G3403" s="920" t="n">
        <v>0.68</v>
      </c>
    </row>
    <row r="3404" customFormat="false" ht="15" hidden="false" customHeight="false" outlineLevel="0" collapsed="false">
      <c r="A3404" s="398" t="n">
        <v>4212</v>
      </c>
      <c r="B3404" s="399" t="s">
        <v>4706</v>
      </c>
      <c r="C3404" s="919" t="s">
        <v>1298</v>
      </c>
      <c r="D3404" s="920" t="n">
        <f aca="false">F3404</f>
        <v>1.97</v>
      </c>
      <c r="F3404" s="922" t="n">
        <v>1.97</v>
      </c>
      <c r="G3404" s="922" t="n">
        <v>1.97</v>
      </c>
    </row>
    <row r="3405" customFormat="false" ht="15" hidden="false" customHeight="false" outlineLevel="0" collapsed="false">
      <c r="A3405" s="398" t="n">
        <v>4213</v>
      </c>
      <c r="B3405" s="399" t="s">
        <v>4707</v>
      </c>
      <c r="C3405" s="919" t="s">
        <v>1298</v>
      </c>
      <c r="D3405" s="920" t="n">
        <f aca="false">F3405</f>
        <v>8.8</v>
      </c>
      <c r="F3405" s="922" t="n">
        <v>8.8</v>
      </c>
      <c r="G3405" s="922" t="n">
        <v>8.8</v>
      </c>
    </row>
    <row r="3406" customFormat="false" ht="15" hidden="false" customHeight="false" outlineLevel="0" collapsed="false">
      <c r="A3406" s="398" t="n">
        <v>4211</v>
      </c>
      <c r="B3406" s="399" t="s">
        <v>4708</v>
      </c>
      <c r="C3406" s="919" t="s">
        <v>1298</v>
      </c>
      <c r="D3406" s="920" t="n">
        <f aca="false">F3406</f>
        <v>0.98</v>
      </c>
      <c r="F3406" s="922" t="n">
        <v>0.98</v>
      </c>
      <c r="G3406" s="922" t="n">
        <v>0.98</v>
      </c>
    </row>
    <row r="3407" customFormat="false" ht="15" hidden="false" customHeight="false" outlineLevel="0" collapsed="false">
      <c r="A3407" s="398" t="n">
        <v>4209</v>
      </c>
      <c r="B3407" s="399" t="s">
        <v>4709</v>
      </c>
      <c r="C3407" s="919" t="s">
        <v>1298</v>
      </c>
      <c r="D3407" s="920" t="n">
        <f aca="false">F3407</f>
        <v>10.39</v>
      </c>
      <c r="F3407" s="922" t="n">
        <v>10.39</v>
      </c>
      <c r="G3407" s="922" t="n">
        <v>10.39</v>
      </c>
    </row>
    <row r="3408" customFormat="false" ht="15" hidden="false" customHeight="false" outlineLevel="0" collapsed="false">
      <c r="A3408" s="398" t="n">
        <v>4180</v>
      </c>
      <c r="B3408" s="399" t="s">
        <v>4710</v>
      </c>
      <c r="C3408" s="919" t="s">
        <v>1298</v>
      </c>
      <c r="D3408" s="920" t="n">
        <f aca="false">F3408</f>
        <v>7.82</v>
      </c>
      <c r="F3408" s="922" t="n">
        <v>7.82</v>
      </c>
      <c r="G3408" s="922" t="n">
        <v>7.82</v>
      </c>
    </row>
    <row r="3409" customFormat="false" ht="15" hidden="false" customHeight="false" outlineLevel="0" collapsed="false">
      <c r="A3409" s="398" t="n">
        <v>4177</v>
      </c>
      <c r="B3409" s="399" t="s">
        <v>4711</v>
      </c>
      <c r="C3409" s="919" t="s">
        <v>1298</v>
      </c>
      <c r="D3409" s="920" t="n">
        <f aca="false">F3409</f>
        <v>2.59</v>
      </c>
      <c r="F3409" s="922" t="n">
        <v>2.59</v>
      </c>
      <c r="G3409" s="922" t="n">
        <v>2.59</v>
      </c>
    </row>
    <row r="3410" customFormat="false" ht="15" hidden="false" customHeight="false" outlineLevel="0" collapsed="false">
      <c r="A3410" s="398" t="n">
        <v>4179</v>
      </c>
      <c r="B3410" s="399" t="s">
        <v>4712</v>
      </c>
      <c r="C3410" s="919" t="s">
        <v>1298</v>
      </c>
      <c r="D3410" s="920" t="n">
        <f aca="false">F3410</f>
        <v>5.31</v>
      </c>
      <c r="F3410" s="922" t="n">
        <v>5.31</v>
      </c>
      <c r="G3410" s="922" t="n">
        <v>5.31</v>
      </c>
    </row>
    <row r="3411" customFormat="false" ht="15" hidden="false" customHeight="false" outlineLevel="0" collapsed="false">
      <c r="A3411" s="398" t="n">
        <v>4208</v>
      </c>
      <c r="B3411" s="399" t="s">
        <v>4713</v>
      </c>
      <c r="C3411" s="919" t="s">
        <v>1298</v>
      </c>
      <c r="D3411" s="920" t="n">
        <f aca="false">F3411</f>
        <v>24.73</v>
      </c>
      <c r="F3411" s="922" t="n">
        <v>24.73</v>
      </c>
      <c r="G3411" s="922" t="n">
        <v>24.73</v>
      </c>
    </row>
    <row r="3412" customFormat="false" ht="15" hidden="false" customHeight="false" outlineLevel="0" collapsed="false">
      <c r="A3412" s="398" t="n">
        <v>4181</v>
      </c>
      <c r="B3412" s="399" t="s">
        <v>4714</v>
      </c>
      <c r="C3412" s="919" t="s">
        <v>1298</v>
      </c>
      <c r="D3412" s="920" t="n">
        <f aca="false">F3412</f>
        <v>16.16</v>
      </c>
      <c r="F3412" s="922" t="n">
        <v>16.16</v>
      </c>
      <c r="G3412" s="922" t="n">
        <v>16.16</v>
      </c>
    </row>
    <row r="3413" customFormat="false" ht="15" hidden="false" customHeight="false" outlineLevel="0" collapsed="false">
      <c r="A3413" s="398" t="n">
        <v>4178</v>
      </c>
      <c r="B3413" s="399" t="s">
        <v>4715</v>
      </c>
      <c r="C3413" s="919" t="s">
        <v>1298</v>
      </c>
      <c r="D3413" s="920" t="n">
        <f aca="false">F3413</f>
        <v>3.6</v>
      </c>
      <c r="F3413" s="922" t="n">
        <v>3.6</v>
      </c>
      <c r="G3413" s="922" t="n">
        <v>3.6</v>
      </c>
    </row>
    <row r="3414" customFormat="false" ht="15" hidden="false" customHeight="false" outlineLevel="0" collapsed="false">
      <c r="A3414" s="398" t="n">
        <v>4182</v>
      </c>
      <c r="B3414" s="399" t="s">
        <v>4716</v>
      </c>
      <c r="C3414" s="919" t="s">
        <v>1298</v>
      </c>
      <c r="D3414" s="920" t="n">
        <f aca="false">F3414</f>
        <v>40.23</v>
      </c>
      <c r="F3414" s="922" t="n">
        <v>40.23</v>
      </c>
      <c r="G3414" s="922" t="n">
        <v>40.23</v>
      </c>
    </row>
    <row r="3415" customFormat="false" ht="15" hidden="false" customHeight="false" outlineLevel="0" collapsed="false">
      <c r="A3415" s="398" t="n">
        <v>4183</v>
      </c>
      <c r="B3415" s="399" t="s">
        <v>4717</v>
      </c>
      <c r="C3415" s="919" t="s">
        <v>1298</v>
      </c>
      <c r="D3415" s="920" t="n">
        <f aca="false">F3415</f>
        <v>64.77</v>
      </c>
      <c r="F3415" s="922" t="n">
        <v>64.77</v>
      </c>
      <c r="G3415" s="922" t="n">
        <v>64.77</v>
      </c>
    </row>
    <row r="3416" customFormat="false" ht="15" hidden="false" customHeight="false" outlineLevel="0" collapsed="false">
      <c r="A3416" s="398" t="n">
        <v>4184</v>
      </c>
      <c r="B3416" s="399" t="s">
        <v>4718</v>
      </c>
      <c r="C3416" s="919" t="s">
        <v>1298</v>
      </c>
      <c r="D3416" s="920" t="n">
        <f aca="false">F3416</f>
        <v>142.98</v>
      </c>
      <c r="F3416" s="922" t="n">
        <v>142.98</v>
      </c>
      <c r="G3416" s="922" t="n">
        <v>142.98</v>
      </c>
    </row>
    <row r="3417" customFormat="false" ht="15" hidden="false" customHeight="false" outlineLevel="0" collapsed="false">
      <c r="A3417" s="398" t="n">
        <v>4185</v>
      </c>
      <c r="B3417" s="399" t="s">
        <v>4719</v>
      </c>
      <c r="C3417" s="919" t="s">
        <v>1298</v>
      </c>
      <c r="D3417" s="920" t="n">
        <f aca="false">F3417</f>
        <v>237.58</v>
      </c>
      <c r="F3417" s="922" t="n">
        <v>237.58</v>
      </c>
      <c r="G3417" s="922" t="n">
        <v>237.58</v>
      </c>
    </row>
    <row r="3418" customFormat="false" ht="15" hidden="false" customHeight="false" outlineLevel="0" collapsed="false">
      <c r="A3418" s="398" t="n">
        <v>4205</v>
      </c>
      <c r="B3418" s="399" t="s">
        <v>4720</v>
      </c>
      <c r="C3418" s="919" t="s">
        <v>1298</v>
      </c>
      <c r="D3418" s="920" t="n">
        <f aca="false">F3418</f>
        <v>13.72</v>
      </c>
      <c r="F3418" s="922" t="n">
        <v>13.72</v>
      </c>
      <c r="G3418" s="922" t="n">
        <v>13.72</v>
      </c>
    </row>
    <row r="3419" customFormat="false" ht="15" hidden="false" customHeight="false" outlineLevel="0" collapsed="false">
      <c r="A3419" s="398" t="n">
        <v>4192</v>
      </c>
      <c r="B3419" s="399" t="s">
        <v>4721</v>
      </c>
      <c r="C3419" s="919" t="s">
        <v>1298</v>
      </c>
      <c r="D3419" s="920" t="n">
        <f aca="false">F3419</f>
        <v>13.72</v>
      </c>
      <c r="F3419" s="922" t="n">
        <v>13.72</v>
      </c>
      <c r="G3419" s="922" t="n">
        <v>13.72</v>
      </c>
    </row>
    <row r="3420" customFormat="false" ht="15" hidden="false" customHeight="false" outlineLevel="0" collapsed="false">
      <c r="A3420" s="398" t="n">
        <v>4191</v>
      </c>
      <c r="B3420" s="399" t="s">
        <v>4722</v>
      </c>
      <c r="C3420" s="919" t="s">
        <v>1298</v>
      </c>
      <c r="D3420" s="920" t="n">
        <f aca="false">F3420</f>
        <v>13.72</v>
      </c>
      <c r="F3420" s="922" t="n">
        <v>13.72</v>
      </c>
      <c r="G3420" s="922" t="n">
        <v>13.72</v>
      </c>
    </row>
    <row r="3421" customFormat="false" ht="15" hidden="false" customHeight="false" outlineLevel="0" collapsed="false">
      <c r="A3421" s="398" t="n">
        <v>4207</v>
      </c>
      <c r="B3421" s="399" t="s">
        <v>4723</v>
      </c>
      <c r="C3421" s="919" t="s">
        <v>1298</v>
      </c>
      <c r="D3421" s="920" t="n">
        <f aca="false">F3421</f>
        <v>11.04</v>
      </c>
      <c r="F3421" s="922" t="n">
        <v>11.04</v>
      </c>
      <c r="G3421" s="922" t="n">
        <v>11.04</v>
      </c>
    </row>
    <row r="3422" customFormat="false" ht="15" hidden="false" customHeight="false" outlineLevel="0" collapsed="false">
      <c r="A3422" s="398" t="n">
        <v>4206</v>
      </c>
      <c r="B3422" s="399" t="s">
        <v>4724</v>
      </c>
      <c r="C3422" s="919" t="s">
        <v>1298</v>
      </c>
      <c r="D3422" s="920" t="n">
        <f aca="false">F3422</f>
        <v>10.72</v>
      </c>
      <c r="F3422" s="922" t="n">
        <v>10.72</v>
      </c>
      <c r="G3422" s="922" t="n">
        <v>10.72</v>
      </c>
    </row>
    <row r="3423" customFormat="false" ht="15" hidden="false" customHeight="false" outlineLevel="0" collapsed="false">
      <c r="A3423" s="398" t="n">
        <v>4190</v>
      </c>
      <c r="B3423" s="399" t="s">
        <v>4725</v>
      </c>
      <c r="C3423" s="919" t="s">
        <v>1298</v>
      </c>
      <c r="D3423" s="920" t="n">
        <f aca="false">F3423</f>
        <v>10.72</v>
      </c>
      <c r="F3423" s="922" t="n">
        <v>10.72</v>
      </c>
      <c r="G3423" s="922" t="n">
        <v>10.72</v>
      </c>
    </row>
    <row r="3424" customFormat="false" ht="15" hidden="false" customHeight="false" outlineLevel="0" collapsed="false">
      <c r="A3424" s="398" t="n">
        <v>4186</v>
      </c>
      <c r="B3424" s="399" t="s">
        <v>4726</v>
      </c>
      <c r="C3424" s="919" t="s">
        <v>1298</v>
      </c>
      <c r="D3424" s="920" t="n">
        <f aca="false">F3424</f>
        <v>3.17</v>
      </c>
      <c r="F3424" s="922" t="n">
        <v>3.17</v>
      </c>
      <c r="G3424" s="922" t="n">
        <v>3.17</v>
      </c>
    </row>
    <row r="3425" customFormat="false" ht="15" hidden="false" customHeight="false" outlineLevel="0" collapsed="false">
      <c r="A3425" s="398" t="n">
        <v>4188</v>
      </c>
      <c r="B3425" s="399" t="s">
        <v>4727</v>
      </c>
      <c r="C3425" s="919" t="s">
        <v>1298</v>
      </c>
      <c r="D3425" s="920" t="n">
        <f aca="false">F3425</f>
        <v>6.47</v>
      </c>
      <c r="F3425" s="922" t="n">
        <v>6.47</v>
      </c>
      <c r="G3425" s="922" t="n">
        <v>6.47</v>
      </c>
    </row>
    <row r="3426" customFormat="false" ht="15" hidden="false" customHeight="false" outlineLevel="0" collapsed="false">
      <c r="A3426" s="398" t="n">
        <v>4189</v>
      </c>
      <c r="B3426" s="399" t="s">
        <v>4728</v>
      </c>
      <c r="C3426" s="919" t="s">
        <v>1298</v>
      </c>
      <c r="D3426" s="920" t="n">
        <f aca="false">F3426</f>
        <v>6.47</v>
      </c>
      <c r="F3426" s="922" t="n">
        <v>6.47</v>
      </c>
      <c r="G3426" s="922" t="n">
        <v>6.47</v>
      </c>
    </row>
    <row r="3427" customFormat="false" ht="15" hidden="false" customHeight="false" outlineLevel="0" collapsed="false">
      <c r="A3427" s="398" t="n">
        <v>4197</v>
      </c>
      <c r="B3427" s="399" t="s">
        <v>4729</v>
      </c>
      <c r="C3427" s="919" t="s">
        <v>1298</v>
      </c>
      <c r="D3427" s="920" t="n">
        <f aca="false">F3427</f>
        <v>34.26</v>
      </c>
      <c r="F3427" s="922" t="n">
        <v>34.26</v>
      </c>
      <c r="G3427" s="922" t="n">
        <v>34.26</v>
      </c>
    </row>
    <row r="3428" customFormat="false" ht="15" hidden="false" customHeight="false" outlineLevel="0" collapsed="false">
      <c r="A3428" s="398" t="n">
        <v>4194</v>
      </c>
      <c r="B3428" s="399" t="s">
        <v>4730</v>
      </c>
      <c r="C3428" s="919" t="s">
        <v>1298</v>
      </c>
      <c r="D3428" s="920" t="n">
        <f aca="false">F3428</f>
        <v>20.7</v>
      </c>
      <c r="F3428" s="922" t="n">
        <v>20.7</v>
      </c>
      <c r="G3428" s="922" t="n">
        <v>20.7</v>
      </c>
    </row>
    <row r="3429" customFormat="false" ht="15" hidden="false" customHeight="false" outlineLevel="0" collapsed="false">
      <c r="A3429" s="398" t="n">
        <v>4193</v>
      </c>
      <c r="B3429" s="399" t="s">
        <v>4731</v>
      </c>
      <c r="C3429" s="919" t="s">
        <v>1298</v>
      </c>
      <c r="D3429" s="920" t="n">
        <f aca="false">F3429</f>
        <v>20.7</v>
      </c>
      <c r="F3429" s="922" t="n">
        <v>20.7</v>
      </c>
      <c r="G3429" s="922" t="n">
        <v>20.7</v>
      </c>
    </row>
    <row r="3430" customFormat="false" ht="15" hidden="false" customHeight="false" outlineLevel="0" collapsed="false">
      <c r="A3430" s="398" t="n">
        <v>4204</v>
      </c>
      <c r="B3430" s="399" t="s">
        <v>4732</v>
      </c>
      <c r="C3430" s="919" t="s">
        <v>1298</v>
      </c>
      <c r="D3430" s="920" t="n">
        <f aca="false">F3430</f>
        <v>20.7</v>
      </c>
      <c r="F3430" s="922" t="n">
        <v>20.7</v>
      </c>
      <c r="G3430" s="922" t="n">
        <v>20.7</v>
      </c>
    </row>
    <row r="3431" customFormat="false" ht="15" hidden="false" customHeight="false" outlineLevel="0" collapsed="false">
      <c r="A3431" s="398" t="n">
        <v>4187</v>
      </c>
      <c r="B3431" s="399" t="s">
        <v>4733</v>
      </c>
      <c r="C3431" s="919" t="s">
        <v>1298</v>
      </c>
      <c r="D3431" s="920" t="n">
        <f aca="false">F3431</f>
        <v>4.12</v>
      </c>
      <c r="F3431" s="922" t="n">
        <v>4.12</v>
      </c>
      <c r="G3431" s="922" t="n">
        <v>4.12</v>
      </c>
    </row>
    <row r="3432" customFormat="false" ht="15" hidden="false" customHeight="false" outlineLevel="0" collapsed="false">
      <c r="A3432" s="398" t="n">
        <v>4202</v>
      </c>
      <c r="B3432" s="399" t="s">
        <v>4734</v>
      </c>
      <c r="C3432" s="919" t="s">
        <v>1298</v>
      </c>
      <c r="D3432" s="920" t="n">
        <f aca="false">F3432</f>
        <v>62.56</v>
      </c>
      <c r="F3432" s="922" t="n">
        <v>62.56</v>
      </c>
      <c r="G3432" s="922" t="n">
        <v>62.56</v>
      </c>
    </row>
    <row r="3433" customFormat="false" ht="15" hidden="false" customHeight="false" outlineLevel="0" collapsed="false">
      <c r="A3433" s="398" t="n">
        <v>4203</v>
      </c>
      <c r="B3433" s="399" t="s">
        <v>4735</v>
      </c>
      <c r="C3433" s="919" t="s">
        <v>1298</v>
      </c>
      <c r="D3433" s="920" t="n">
        <f aca="false">F3433</f>
        <v>55.25</v>
      </c>
      <c r="F3433" s="922" t="n">
        <v>55.25</v>
      </c>
      <c r="G3433" s="922" t="n">
        <v>55.25</v>
      </c>
    </row>
    <row r="3434" customFormat="false" ht="15" hidden="false" customHeight="false" outlineLevel="0" collapsed="false">
      <c r="A3434" s="398" t="n">
        <v>40368</v>
      </c>
      <c r="B3434" s="399" t="s">
        <v>4736</v>
      </c>
      <c r="C3434" s="919" t="s">
        <v>1298</v>
      </c>
      <c r="D3434" s="920" t="n">
        <f aca="false">F3434</f>
        <v>27.3</v>
      </c>
      <c r="F3434" s="922" t="n">
        <v>27.3</v>
      </c>
      <c r="G3434" s="922" t="n">
        <v>27.3</v>
      </c>
    </row>
    <row r="3435" customFormat="false" ht="15" hidden="false" customHeight="false" outlineLevel="0" collapsed="false">
      <c r="A3435" s="398" t="n">
        <v>40365</v>
      </c>
      <c r="B3435" s="399" t="s">
        <v>4737</v>
      </c>
      <c r="C3435" s="919" t="s">
        <v>1298</v>
      </c>
      <c r="D3435" s="920" t="n">
        <f aca="false">F3435</f>
        <v>18.42</v>
      </c>
      <c r="F3435" s="922" t="n">
        <v>18.42</v>
      </c>
      <c r="G3435" s="922" t="n">
        <v>18.42</v>
      </c>
    </row>
    <row r="3436" customFormat="false" ht="15" hidden="false" customHeight="false" outlineLevel="0" collapsed="false">
      <c r="A3436" s="398" t="n">
        <v>40356</v>
      </c>
      <c r="B3436" s="399" t="s">
        <v>4738</v>
      </c>
      <c r="C3436" s="919" t="s">
        <v>1298</v>
      </c>
      <c r="D3436" s="920" t="n">
        <f aca="false">F3436</f>
        <v>6.29</v>
      </c>
      <c r="F3436" s="922" t="n">
        <v>6.29</v>
      </c>
      <c r="G3436" s="922" t="n">
        <v>6.29</v>
      </c>
    </row>
    <row r="3437" customFormat="false" ht="15" hidden="false" customHeight="false" outlineLevel="0" collapsed="false">
      <c r="A3437" s="398" t="n">
        <v>40362</v>
      </c>
      <c r="B3437" s="399" t="s">
        <v>4739</v>
      </c>
      <c r="C3437" s="919" t="s">
        <v>1298</v>
      </c>
      <c r="D3437" s="920" t="n">
        <f aca="false">F3437</f>
        <v>12.2</v>
      </c>
      <c r="F3437" s="922" t="n">
        <v>12.2</v>
      </c>
      <c r="G3437" s="922" t="n">
        <v>12.2</v>
      </c>
    </row>
    <row r="3438" customFormat="false" ht="15" hidden="false" customHeight="false" outlineLevel="0" collapsed="false">
      <c r="A3438" s="398" t="n">
        <v>40374</v>
      </c>
      <c r="B3438" s="399" t="s">
        <v>4740</v>
      </c>
      <c r="C3438" s="919" t="s">
        <v>1298</v>
      </c>
      <c r="D3438" s="920" t="n">
        <f aca="false">F3438</f>
        <v>71.37</v>
      </c>
      <c r="F3438" s="922" t="n">
        <v>71.37</v>
      </c>
      <c r="G3438" s="922" t="n">
        <v>71.37</v>
      </c>
    </row>
    <row r="3439" customFormat="false" ht="15" hidden="false" customHeight="false" outlineLevel="0" collapsed="false">
      <c r="A3439" s="398" t="n">
        <v>40371</v>
      </c>
      <c r="B3439" s="399" t="s">
        <v>4741</v>
      </c>
      <c r="C3439" s="919" t="s">
        <v>1298</v>
      </c>
      <c r="D3439" s="920" t="n">
        <f aca="false">F3439</f>
        <v>44.92</v>
      </c>
      <c r="F3439" s="922" t="n">
        <v>44.92</v>
      </c>
      <c r="G3439" s="922" t="n">
        <v>44.92</v>
      </c>
    </row>
    <row r="3440" customFormat="false" ht="15" hidden="false" customHeight="false" outlineLevel="0" collapsed="false">
      <c r="A3440" s="398" t="n">
        <v>40359</v>
      </c>
      <c r="B3440" s="399" t="s">
        <v>4742</v>
      </c>
      <c r="C3440" s="919" t="s">
        <v>1298</v>
      </c>
      <c r="D3440" s="920" t="n">
        <f aca="false">F3440</f>
        <v>8.13</v>
      </c>
      <c r="F3440" s="922" t="n">
        <v>8.13</v>
      </c>
      <c r="G3440" s="922" t="n">
        <v>8.13</v>
      </c>
    </row>
    <row r="3441" customFormat="false" ht="15" hidden="false" customHeight="false" outlineLevel="0" collapsed="false">
      <c r="A3441" s="398" t="n">
        <v>7595</v>
      </c>
      <c r="B3441" s="399" t="s">
        <v>4743</v>
      </c>
      <c r="C3441" s="919" t="s">
        <v>1309</v>
      </c>
      <c r="D3441" s="920" t="n">
        <f aca="false">F3441</f>
        <v>7.38</v>
      </c>
      <c r="F3441" s="922" t="n">
        <v>7.38</v>
      </c>
      <c r="G3441" s="922" t="n">
        <v>7.38</v>
      </c>
    </row>
    <row r="3442" customFormat="false" ht="15" hidden="false" customHeight="false" outlineLevel="0" collapsed="false">
      <c r="A3442" s="398" t="n">
        <v>41094</v>
      </c>
      <c r="B3442" s="399" t="s">
        <v>4744</v>
      </c>
      <c r="C3442" s="919" t="s">
        <v>1505</v>
      </c>
      <c r="D3442" s="920" t="n">
        <f aca="false">F3442</f>
        <v>1375.64</v>
      </c>
      <c r="F3442" s="922" t="n">
        <v>1375.64</v>
      </c>
      <c r="G3442" s="922" t="n">
        <v>1375.64</v>
      </c>
    </row>
    <row r="3443" customFormat="false" ht="15" hidden="false" customHeight="false" outlineLevel="0" collapsed="false">
      <c r="A3443" s="398" t="n">
        <v>38175</v>
      </c>
      <c r="B3443" s="399" t="s">
        <v>4745</v>
      </c>
      <c r="C3443" s="919" t="s">
        <v>1298</v>
      </c>
      <c r="D3443" s="920" t="n">
        <f aca="false">F3443</f>
        <v>2.53</v>
      </c>
      <c r="F3443" s="922" t="n">
        <v>2.53</v>
      </c>
      <c r="G3443" s="922" t="n">
        <v>2.53</v>
      </c>
    </row>
    <row r="3444" customFormat="false" ht="15" hidden="false" customHeight="false" outlineLevel="0" collapsed="false">
      <c r="A3444" s="398" t="n">
        <v>38176</v>
      </c>
      <c r="B3444" s="399" t="s">
        <v>4746</v>
      </c>
      <c r="C3444" s="919" t="s">
        <v>1298</v>
      </c>
      <c r="D3444" s="920" t="n">
        <f aca="false">F3444</f>
        <v>6.87</v>
      </c>
      <c r="F3444" s="922" t="n">
        <v>6.87</v>
      </c>
      <c r="G3444" s="922" t="n">
        <v>6.87</v>
      </c>
    </row>
    <row r="3445" customFormat="false" ht="15" hidden="false" customHeight="false" outlineLevel="0" collapsed="false">
      <c r="A3445" s="398" t="n">
        <v>36152</v>
      </c>
      <c r="B3445" s="399" t="s">
        <v>4747</v>
      </c>
      <c r="C3445" s="919" t="s">
        <v>1298</v>
      </c>
      <c r="D3445" s="920" t="n">
        <f aca="false">F3445</f>
        <v>4.54</v>
      </c>
      <c r="F3445" s="920" t="n">
        <v>4.54</v>
      </c>
      <c r="G3445" s="920" t="n">
        <v>4.54</v>
      </c>
    </row>
    <row r="3446" customFormat="false" ht="15" hidden="false" customHeight="false" outlineLevel="0" collapsed="false">
      <c r="A3446" s="398" t="n">
        <v>11138</v>
      </c>
      <c r="B3446" s="399" t="s">
        <v>4748</v>
      </c>
      <c r="C3446" s="919" t="s">
        <v>1376</v>
      </c>
      <c r="D3446" s="920" t="n">
        <f aca="false">F3446</f>
        <v>2.58</v>
      </c>
      <c r="F3446" s="922" t="n">
        <v>2.58</v>
      </c>
      <c r="G3446" s="922" t="n">
        <v>2.58</v>
      </c>
    </row>
    <row r="3447" customFormat="false" ht="15" hidden="false" customHeight="false" outlineLevel="0" collapsed="false">
      <c r="A3447" s="398" t="n">
        <v>5333</v>
      </c>
      <c r="B3447" s="399" t="s">
        <v>4749</v>
      </c>
      <c r="C3447" s="919" t="s">
        <v>1376</v>
      </c>
      <c r="D3447" s="920" t="n">
        <f aca="false">F3447</f>
        <v>17.47</v>
      </c>
      <c r="F3447" s="922" t="n">
        <v>17.47</v>
      </c>
      <c r="G3447" s="922" t="n">
        <v>17.47</v>
      </c>
    </row>
    <row r="3448" customFormat="false" ht="15" hidden="false" customHeight="false" outlineLevel="0" collapsed="false">
      <c r="A3448" s="398" t="n">
        <v>4221</v>
      </c>
      <c r="B3448" s="399" t="s">
        <v>4750</v>
      </c>
      <c r="C3448" s="919" t="s">
        <v>1376</v>
      </c>
      <c r="D3448" s="920" t="n">
        <f aca="false">F3448</f>
        <v>4.01</v>
      </c>
      <c r="F3448" s="922" t="n">
        <v>4.01</v>
      </c>
      <c r="G3448" s="922" t="n">
        <v>4.01</v>
      </c>
    </row>
    <row r="3449" customFormat="false" ht="15" hidden="false" customHeight="false" outlineLevel="0" collapsed="false">
      <c r="A3449" s="398" t="n">
        <v>4227</v>
      </c>
      <c r="B3449" s="399" t="s">
        <v>4751</v>
      </c>
      <c r="C3449" s="919" t="s">
        <v>1376</v>
      </c>
      <c r="D3449" s="920" t="n">
        <f aca="false">F3449</f>
        <v>13.93</v>
      </c>
      <c r="F3449" s="922" t="n">
        <v>13.93</v>
      </c>
      <c r="G3449" s="922" t="n">
        <v>13.93</v>
      </c>
    </row>
    <row r="3450" customFormat="false" ht="30" hidden="false" customHeight="false" outlineLevel="0" collapsed="false">
      <c r="A3450" s="398" t="n">
        <v>38170</v>
      </c>
      <c r="B3450" s="399" t="s">
        <v>4752</v>
      </c>
      <c r="C3450" s="919" t="s">
        <v>1298</v>
      </c>
      <c r="D3450" s="920" t="n">
        <f aca="false">F3450</f>
        <v>11.57</v>
      </c>
      <c r="F3450" s="922" t="n">
        <v>11.57</v>
      </c>
      <c r="G3450" s="922" t="n">
        <v>11.57</v>
      </c>
    </row>
    <row r="3451" customFormat="false" ht="15" hidden="false" customHeight="false" outlineLevel="0" collapsed="false">
      <c r="A3451" s="398" t="n">
        <v>4252</v>
      </c>
      <c r="B3451" s="399" t="s">
        <v>4753</v>
      </c>
      <c r="C3451" s="919" t="s">
        <v>1309</v>
      </c>
      <c r="D3451" s="920" t="n">
        <f aca="false">F3451</f>
        <v>12.43</v>
      </c>
      <c r="F3451" s="922" t="n">
        <v>12.43</v>
      </c>
      <c r="G3451" s="922" t="n">
        <v>12.43</v>
      </c>
    </row>
    <row r="3452" customFormat="false" ht="15" hidden="false" customHeight="false" outlineLevel="0" collapsed="false">
      <c r="A3452" s="398" t="n">
        <v>40980</v>
      </c>
      <c r="B3452" s="399" t="s">
        <v>4754</v>
      </c>
      <c r="C3452" s="919" t="s">
        <v>1505</v>
      </c>
      <c r="D3452" s="920" t="n">
        <f aca="false">F3452</f>
        <v>2205.42</v>
      </c>
      <c r="F3452" s="922" t="n">
        <v>2205.42</v>
      </c>
      <c r="G3452" s="922" t="n">
        <v>2205.42</v>
      </c>
    </row>
    <row r="3453" customFormat="false" ht="15" hidden="false" customHeight="false" outlineLevel="0" collapsed="false">
      <c r="A3453" s="398" t="n">
        <v>4243</v>
      </c>
      <c r="B3453" s="399" t="s">
        <v>4755</v>
      </c>
      <c r="C3453" s="919" t="s">
        <v>1309</v>
      </c>
      <c r="D3453" s="920" t="n">
        <f aca="false">F3453</f>
        <v>10.66</v>
      </c>
      <c r="F3453" s="922" t="n">
        <v>10.66</v>
      </c>
      <c r="G3453" s="922" t="n">
        <v>10.66</v>
      </c>
    </row>
    <row r="3454" customFormat="false" ht="15" hidden="false" customHeight="false" outlineLevel="0" collapsed="false">
      <c r="A3454" s="398" t="n">
        <v>41031</v>
      </c>
      <c r="B3454" s="399" t="s">
        <v>4756</v>
      </c>
      <c r="C3454" s="919" t="s">
        <v>1505</v>
      </c>
      <c r="D3454" s="920" t="n">
        <f aca="false">F3454</f>
        <v>1891.4</v>
      </c>
      <c r="F3454" s="922" t="n">
        <v>1891.4</v>
      </c>
      <c r="G3454" s="922" t="n">
        <v>1891.4</v>
      </c>
    </row>
    <row r="3455" customFormat="false" ht="15" hidden="false" customHeight="false" outlineLevel="0" collapsed="false">
      <c r="A3455" s="398" t="n">
        <v>40986</v>
      </c>
      <c r="B3455" s="399" t="s">
        <v>4757</v>
      </c>
      <c r="C3455" s="919" t="s">
        <v>1505</v>
      </c>
      <c r="D3455" s="920" t="n">
        <f aca="false">F3455</f>
        <v>1825.27</v>
      </c>
      <c r="F3455" s="920" t="n">
        <v>1825.27</v>
      </c>
      <c r="G3455" s="920" t="n">
        <v>1825.27</v>
      </c>
    </row>
    <row r="3456" customFormat="false" ht="15" hidden="false" customHeight="false" outlineLevel="0" collapsed="false">
      <c r="A3456" s="398" t="n">
        <v>37666</v>
      </c>
      <c r="B3456" s="399" t="s">
        <v>4758</v>
      </c>
      <c r="C3456" s="919" t="s">
        <v>1309</v>
      </c>
      <c r="D3456" s="920" t="n">
        <f aca="false">F3456</f>
        <v>10.27</v>
      </c>
      <c r="F3456" s="922" t="n">
        <v>10.27</v>
      </c>
      <c r="G3456" s="922" t="n">
        <v>10.27</v>
      </c>
    </row>
    <row r="3457" customFormat="false" ht="15" hidden="false" customHeight="false" outlineLevel="0" collapsed="false">
      <c r="A3457" s="398" t="n">
        <v>4250</v>
      </c>
      <c r="B3457" s="399" t="s">
        <v>4759</v>
      </c>
      <c r="C3457" s="919" t="s">
        <v>1309</v>
      </c>
      <c r="D3457" s="920" t="n">
        <f aca="false">F3457</f>
        <v>11.21</v>
      </c>
      <c r="F3457" s="920" t="n">
        <v>11.21</v>
      </c>
      <c r="G3457" s="920" t="n">
        <v>11.21</v>
      </c>
    </row>
    <row r="3458" customFormat="false" ht="15" hidden="false" customHeight="false" outlineLevel="0" collapsed="false">
      <c r="A3458" s="398" t="n">
        <v>40978</v>
      </c>
      <c r="B3458" s="399" t="s">
        <v>4760</v>
      </c>
      <c r="C3458" s="919" t="s">
        <v>1505</v>
      </c>
      <c r="D3458" s="920" t="n">
        <f aca="false">F3458</f>
        <v>1989.29</v>
      </c>
      <c r="F3458" s="920" t="n">
        <v>1989.29</v>
      </c>
      <c r="G3458" s="920" t="n">
        <v>1989.29</v>
      </c>
    </row>
    <row r="3459" customFormat="false" ht="15" hidden="false" customHeight="false" outlineLevel="0" collapsed="false">
      <c r="A3459" s="398" t="n">
        <v>25960</v>
      </c>
      <c r="B3459" s="399" t="s">
        <v>4761</v>
      </c>
      <c r="C3459" s="919" t="s">
        <v>1309</v>
      </c>
      <c r="D3459" s="920" t="n">
        <f aca="false">F3459</f>
        <v>13.12</v>
      </c>
      <c r="F3459" s="922" t="n">
        <v>13.12</v>
      </c>
      <c r="G3459" s="922" t="n">
        <v>13.12</v>
      </c>
    </row>
    <row r="3460" customFormat="false" ht="15" hidden="false" customHeight="false" outlineLevel="0" collapsed="false">
      <c r="A3460" s="398" t="n">
        <v>41043</v>
      </c>
      <c r="B3460" s="399" t="s">
        <v>4762</v>
      </c>
      <c r="C3460" s="919" t="s">
        <v>1505</v>
      </c>
      <c r="D3460" s="920" t="n">
        <f aca="false">F3460</f>
        <v>2327.87</v>
      </c>
      <c r="F3460" s="922" t="n">
        <v>2327.87</v>
      </c>
      <c r="G3460" s="922" t="n">
        <v>2327.87</v>
      </c>
    </row>
    <row r="3461" customFormat="false" ht="15" hidden="false" customHeight="false" outlineLevel="0" collapsed="false">
      <c r="A3461" s="398" t="n">
        <v>4234</v>
      </c>
      <c r="B3461" s="399" t="s">
        <v>4763</v>
      </c>
      <c r="C3461" s="919" t="s">
        <v>1309</v>
      </c>
      <c r="D3461" s="920" t="n">
        <f aca="false">F3461</f>
        <v>14.38</v>
      </c>
      <c r="F3461" s="920" t="n">
        <v>14.38</v>
      </c>
      <c r="G3461" s="920" t="n">
        <v>14.38</v>
      </c>
    </row>
    <row r="3462" customFormat="false" ht="15" hidden="false" customHeight="false" outlineLevel="0" collapsed="false">
      <c r="A3462" s="398" t="n">
        <v>40987</v>
      </c>
      <c r="B3462" s="399" t="s">
        <v>4764</v>
      </c>
      <c r="C3462" s="919" t="s">
        <v>1505</v>
      </c>
      <c r="D3462" s="920" t="n">
        <f aca="false">F3462</f>
        <v>2550.09</v>
      </c>
      <c r="F3462" s="922" t="n">
        <v>2550.09</v>
      </c>
      <c r="G3462" s="922" t="n">
        <v>2550.09</v>
      </c>
    </row>
    <row r="3463" customFormat="false" ht="15" hidden="false" customHeight="false" outlineLevel="0" collapsed="false">
      <c r="A3463" s="398" t="n">
        <v>4253</v>
      </c>
      <c r="B3463" s="399" t="s">
        <v>4765</v>
      </c>
      <c r="C3463" s="919" t="s">
        <v>1309</v>
      </c>
      <c r="D3463" s="920" t="n">
        <f aca="false">F3463</f>
        <v>10.34</v>
      </c>
      <c r="F3463" s="920" t="n">
        <v>10.34</v>
      </c>
      <c r="G3463" s="920" t="n">
        <v>10.34</v>
      </c>
    </row>
    <row r="3464" customFormat="false" ht="15" hidden="false" customHeight="false" outlineLevel="0" collapsed="false">
      <c r="A3464" s="398" t="n">
        <v>40981</v>
      </c>
      <c r="B3464" s="399" t="s">
        <v>4766</v>
      </c>
      <c r="C3464" s="919" t="s">
        <v>1505</v>
      </c>
      <c r="D3464" s="920" t="n">
        <f aca="false">F3464</f>
        <v>1834.29</v>
      </c>
      <c r="F3464" s="922" t="n">
        <v>1834.29</v>
      </c>
      <c r="G3464" s="922" t="n">
        <v>1834.29</v>
      </c>
    </row>
    <row r="3465" customFormat="false" ht="15" hidden="false" customHeight="false" outlineLevel="0" collapsed="false">
      <c r="A3465" s="398" t="n">
        <v>4254</v>
      </c>
      <c r="B3465" s="399" t="s">
        <v>4767</v>
      </c>
      <c r="C3465" s="919" t="s">
        <v>1309</v>
      </c>
      <c r="D3465" s="920" t="n">
        <f aca="false">F3465</f>
        <v>10.4</v>
      </c>
      <c r="F3465" s="920" t="n">
        <v>10.4</v>
      </c>
      <c r="G3465" s="920" t="n">
        <v>10.4</v>
      </c>
    </row>
    <row r="3466" customFormat="false" ht="15" hidden="false" customHeight="false" outlineLevel="0" collapsed="false">
      <c r="A3466" s="398" t="n">
        <v>41036</v>
      </c>
      <c r="B3466" s="399" t="s">
        <v>4768</v>
      </c>
      <c r="C3466" s="919" t="s">
        <v>1505</v>
      </c>
      <c r="D3466" s="920" t="n">
        <f aca="false">F3466</f>
        <v>1844.36</v>
      </c>
      <c r="F3466" s="922" t="n">
        <v>1844.36</v>
      </c>
      <c r="G3466" s="922" t="n">
        <v>1844.36</v>
      </c>
    </row>
    <row r="3467" customFormat="false" ht="15" hidden="false" customHeight="false" outlineLevel="0" collapsed="false">
      <c r="A3467" s="398" t="n">
        <v>4251</v>
      </c>
      <c r="B3467" s="399" t="s">
        <v>4769</v>
      </c>
      <c r="C3467" s="919" t="s">
        <v>1309</v>
      </c>
      <c r="D3467" s="920" t="n">
        <f aca="false">F3467</f>
        <v>15.75</v>
      </c>
      <c r="F3467" s="920" t="n">
        <v>15.75</v>
      </c>
      <c r="G3467" s="920" t="n">
        <v>15.75</v>
      </c>
    </row>
    <row r="3468" customFormat="false" ht="15" hidden="false" customHeight="false" outlineLevel="0" collapsed="false">
      <c r="A3468" s="398" t="n">
        <v>40979</v>
      </c>
      <c r="B3468" s="399" t="s">
        <v>4770</v>
      </c>
      <c r="C3468" s="919" t="s">
        <v>1505</v>
      </c>
      <c r="D3468" s="920" t="n">
        <f aca="false">F3468</f>
        <v>2795.45</v>
      </c>
      <c r="F3468" s="922" t="n">
        <v>2795.45</v>
      </c>
      <c r="G3468" s="922" t="n">
        <v>2795.45</v>
      </c>
    </row>
    <row r="3469" customFormat="false" ht="15" hidden="false" customHeight="false" outlineLevel="0" collapsed="false">
      <c r="A3469" s="398" t="n">
        <v>4230</v>
      </c>
      <c r="B3469" s="399" t="s">
        <v>4771</v>
      </c>
      <c r="C3469" s="919" t="s">
        <v>1309</v>
      </c>
      <c r="D3469" s="920" t="n">
        <f aca="false">F3469</f>
        <v>10.96</v>
      </c>
      <c r="F3469" s="920" t="n">
        <v>10.96</v>
      </c>
      <c r="G3469" s="920" t="n">
        <v>10.96</v>
      </c>
    </row>
    <row r="3470" customFormat="false" ht="15" hidden="false" customHeight="false" outlineLevel="0" collapsed="false">
      <c r="A3470" s="398" t="n">
        <v>40998</v>
      </c>
      <c r="B3470" s="399" t="s">
        <v>4772</v>
      </c>
      <c r="C3470" s="919" t="s">
        <v>1505</v>
      </c>
      <c r="D3470" s="920" t="n">
        <f aca="false">F3470</f>
        <v>1943.94</v>
      </c>
      <c r="F3470" s="922" t="n">
        <v>1943.94</v>
      </c>
      <c r="G3470" s="922" t="n">
        <v>1943.94</v>
      </c>
    </row>
    <row r="3471" customFormat="false" ht="15" hidden="false" customHeight="false" outlineLevel="0" collapsed="false">
      <c r="A3471" s="398" t="n">
        <v>4257</v>
      </c>
      <c r="B3471" s="399" t="s">
        <v>4773</v>
      </c>
      <c r="C3471" s="919" t="s">
        <v>1309</v>
      </c>
      <c r="D3471" s="920" t="n">
        <f aca="false">F3471</f>
        <v>8.62</v>
      </c>
      <c r="F3471" s="920" t="n">
        <v>8.62</v>
      </c>
      <c r="G3471" s="920" t="n">
        <v>8.62</v>
      </c>
    </row>
    <row r="3472" customFormat="false" ht="15" hidden="false" customHeight="false" outlineLevel="0" collapsed="false">
      <c r="A3472" s="398" t="n">
        <v>40982</v>
      </c>
      <c r="B3472" s="399" t="s">
        <v>4774</v>
      </c>
      <c r="C3472" s="919" t="s">
        <v>1505</v>
      </c>
      <c r="D3472" s="920" t="n">
        <f aca="false">F3472</f>
        <v>1532.48</v>
      </c>
      <c r="F3472" s="922" t="n">
        <v>1532.48</v>
      </c>
      <c r="G3472" s="922" t="n">
        <v>1532.48</v>
      </c>
    </row>
    <row r="3473" customFormat="false" ht="15" hidden="false" customHeight="false" outlineLevel="0" collapsed="false">
      <c r="A3473" s="398" t="n">
        <v>4240</v>
      </c>
      <c r="B3473" s="399" t="s">
        <v>4775</v>
      </c>
      <c r="C3473" s="919" t="s">
        <v>1309</v>
      </c>
      <c r="D3473" s="920" t="n">
        <f aca="false">F3473</f>
        <v>13.33</v>
      </c>
      <c r="F3473" s="920" t="n">
        <v>13.33</v>
      </c>
      <c r="G3473" s="920" t="n">
        <v>13.33</v>
      </c>
    </row>
    <row r="3474" customFormat="false" ht="15" hidden="false" customHeight="false" outlineLevel="0" collapsed="false">
      <c r="A3474" s="398" t="n">
        <v>41026</v>
      </c>
      <c r="B3474" s="399" t="s">
        <v>4776</v>
      </c>
      <c r="C3474" s="919" t="s">
        <v>1505</v>
      </c>
      <c r="D3474" s="920" t="n">
        <f aca="false">F3474</f>
        <v>2367.56</v>
      </c>
      <c r="F3474" s="922" t="n">
        <v>2367.56</v>
      </c>
      <c r="G3474" s="922" t="n">
        <v>2367.56</v>
      </c>
    </row>
    <row r="3475" customFormat="false" ht="15" hidden="false" customHeight="false" outlineLevel="0" collapsed="false">
      <c r="A3475" s="398" t="n">
        <v>4239</v>
      </c>
      <c r="B3475" s="399" t="s">
        <v>4777</v>
      </c>
      <c r="C3475" s="919" t="s">
        <v>1309</v>
      </c>
      <c r="D3475" s="920" t="n">
        <f aca="false">F3475</f>
        <v>16.37</v>
      </c>
      <c r="F3475" s="920" t="n">
        <v>16.37</v>
      </c>
      <c r="G3475" s="920" t="n">
        <v>16.37</v>
      </c>
    </row>
    <row r="3476" customFormat="false" ht="15" hidden="false" customHeight="false" outlineLevel="0" collapsed="false">
      <c r="A3476" s="398" t="n">
        <v>41024</v>
      </c>
      <c r="B3476" s="399" t="s">
        <v>4778</v>
      </c>
      <c r="C3476" s="919" t="s">
        <v>1505</v>
      </c>
      <c r="D3476" s="920" t="n">
        <f aca="false">F3476</f>
        <v>2904.55</v>
      </c>
      <c r="F3476" s="922" t="n">
        <v>2904.55</v>
      </c>
      <c r="G3476" s="922" t="n">
        <v>2904.55</v>
      </c>
    </row>
    <row r="3477" customFormat="false" ht="15" hidden="false" customHeight="false" outlineLevel="0" collapsed="false">
      <c r="A3477" s="398" t="n">
        <v>4248</v>
      </c>
      <c r="B3477" s="399" t="s">
        <v>4779</v>
      </c>
      <c r="C3477" s="919" t="s">
        <v>1309</v>
      </c>
      <c r="D3477" s="920" t="n">
        <f aca="false">F3477</f>
        <v>11.94</v>
      </c>
      <c r="F3477" s="920" t="n">
        <v>11.94</v>
      </c>
      <c r="G3477" s="920" t="n">
        <v>11.94</v>
      </c>
    </row>
    <row r="3478" customFormat="false" ht="15" hidden="false" customHeight="false" outlineLevel="0" collapsed="false">
      <c r="A3478" s="398" t="n">
        <v>41033</v>
      </c>
      <c r="B3478" s="399" t="s">
        <v>4780</v>
      </c>
      <c r="C3478" s="919" t="s">
        <v>1505</v>
      </c>
      <c r="D3478" s="920" t="n">
        <f aca="false">F3478</f>
        <v>2121.09</v>
      </c>
      <c r="F3478" s="922" t="n">
        <v>2121.09</v>
      </c>
      <c r="G3478" s="922" t="n">
        <v>2121.09</v>
      </c>
    </row>
    <row r="3479" customFormat="false" ht="15" hidden="false" customHeight="false" outlineLevel="0" collapsed="false">
      <c r="A3479" s="398" t="n">
        <v>25959</v>
      </c>
      <c r="B3479" s="399" t="s">
        <v>4781</v>
      </c>
      <c r="C3479" s="919" t="s">
        <v>1309</v>
      </c>
      <c r="D3479" s="920" t="n">
        <f aca="false">F3479</f>
        <v>13.78</v>
      </c>
      <c r="F3479" s="920" t="n">
        <v>13.78</v>
      </c>
      <c r="G3479" s="920" t="n">
        <v>13.78</v>
      </c>
    </row>
    <row r="3480" customFormat="false" ht="15" hidden="false" customHeight="false" outlineLevel="0" collapsed="false">
      <c r="A3480" s="398" t="n">
        <v>41040</v>
      </c>
      <c r="B3480" s="399" t="s">
        <v>4782</v>
      </c>
      <c r="C3480" s="919" t="s">
        <v>1505</v>
      </c>
      <c r="D3480" s="920" t="n">
        <f aca="false">F3480</f>
        <v>2444.26</v>
      </c>
      <c r="F3480" s="922" t="n">
        <v>2444.26</v>
      </c>
      <c r="G3480" s="922" t="n">
        <v>2444.26</v>
      </c>
    </row>
    <row r="3481" customFormat="false" ht="15" hidden="false" customHeight="false" outlineLevel="0" collapsed="false">
      <c r="A3481" s="398" t="n">
        <v>4238</v>
      </c>
      <c r="B3481" s="399" t="s">
        <v>4783</v>
      </c>
      <c r="C3481" s="919" t="s">
        <v>1309</v>
      </c>
      <c r="D3481" s="920" t="n">
        <f aca="false">F3481</f>
        <v>10.96</v>
      </c>
      <c r="F3481" s="920" t="n">
        <v>10.96</v>
      </c>
      <c r="G3481" s="920" t="n">
        <v>10.96</v>
      </c>
    </row>
    <row r="3482" customFormat="false" ht="15" hidden="false" customHeight="false" outlineLevel="0" collapsed="false">
      <c r="A3482" s="398" t="n">
        <v>41012</v>
      </c>
      <c r="B3482" s="399" t="s">
        <v>4784</v>
      </c>
      <c r="C3482" s="919" t="s">
        <v>1505</v>
      </c>
      <c r="D3482" s="920" t="n">
        <f aca="false">F3482</f>
        <v>1943.94</v>
      </c>
      <c r="F3482" s="922" t="n">
        <v>1943.94</v>
      </c>
      <c r="G3482" s="922" t="n">
        <v>1943.94</v>
      </c>
    </row>
    <row r="3483" customFormat="false" ht="15" hidden="false" customHeight="false" outlineLevel="0" collapsed="false">
      <c r="A3483" s="398" t="n">
        <v>4237</v>
      </c>
      <c r="B3483" s="399" t="s">
        <v>4785</v>
      </c>
      <c r="C3483" s="919" t="s">
        <v>1309</v>
      </c>
      <c r="D3483" s="920" t="n">
        <f aca="false">F3483</f>
        <v>11.04</v>
      </c>
      <c r="F3483" s="920" t="n">
        <v>11.04</v>
      </c>
      <c r="G3483" s="920" t="n">
        <v>11.04</v>
      </c>
    </row>
    <row r="3484" customFormat="false" ht="15" hidden="false" customHeight="false" outlineLevel="0" collapsed="false">
      <c r="A3484" s="398" t="n">
        <v>41002</v>
      </c>
      <c r="B3484" s="399" t="s">
        <v>4786</v>
      </c>
      <c r="C3484" s="919" t="s">
        <v>1505</v>
      </c>
      <c r="D3484" s="920" t="n">
        <f aca="false">F3484</f>
        <v>1959.24</v>
      </c>
      <c r="F3484" s="922" t="n">
        <v>1959.24</v>
      </c>
      <c r="G3484" s="922" t="n">
        <v>1959.24</v>
      </c>
    </row>
    <row r="3485" customFormat="false" ht="15" hidden="false" customHeight="false" outlineLevel="0" collapsed="false">
      <c r="A3485" s="398" t="n">
        <v>4233</v>
      </c>
      <c r="B3485" s="399" t="s">
        <v>4787</v>
      </c>
      <c r="C3485" s="919" t="s">
        <v>1309</v>
      </c>
      <c r="D3485" s="920" t="n">
        <f aca="false">F3485</f>
        <v>11.84</v>
      </c>
      <c r="F3485" s="920" t="n">
        <v>11.84</v>
      </c>
      <c r="G3485" s="920" t="n">
        <v>11.84</v>
      </c>
    </row>
    <row r="3486" customFormat="false" ht="15" hidden="false" customHeight="false" outlineLevel="0" collapsed="false">
      <c r="A3486" s="398" t="n">
        <v>41001</v>
      </c>
      <c r="B3486" s="399" t="s">
        <v>4788</v>
      </c>
      <c r="C3486" s="919" t="s">
        <v>1505</v>
      </c>
      <c r="D3486" s="920" t="n">
        <f aca="false">F3486</f>
        <v>2099.04</v>
      </c>
      <c r="F3486" s="922" t="n">
        <v>2099.04</v>
      </c>
      <c r="G3486" s="922" t="n">
        <v>2099.04</v>
      </c>
    </row>
    <row r="3487" customFormat="false" ht="15" hidden="false" customHeight="false" outlineLevel="0" collapsed="false">
      <c r="A3487" s="398" t="n">
        <v>2</v>
      </c>
      <c r="B3487" s="399" t="s">
        <v>4789</v>
      </c>
      <c r="C3487" s="919" t="s">
        <v>1501</v>
      </c>
      <c r="D3487" s="920" t="n">
        <f aca="false">F3487</f>
        <v>13.39</v>
      </c>
      <c r="F3487" s="920" t="n">
        <v>13.39</v>
      </c>
      <c r="G3487" s="920" t="n">
        <v>13.39</v>
      </c>
    </row>
    <row r="3488" customFormat="false" ht="30" hidden="false" customHeight="false" outlineLevel="0" collapsed="false">
      <c r="A3488" s="398" t="n">
        <v>36517</v>
      </c>
      <c r="B3488" s="399" t="s">
        <v>4790</v>
      </c>
      <c r="C3488" s="919" t="s">
        <v>1298</v>
      </c>
      <c r="D3488" s="920" t="n">
        <f aca="false">F3488</f>
        <v>325565.66</v>
      </c>
      <c r="F3488" s="922" t="n">
        <v>325565.66</v>
      </c>
      <c r="G3488" s="922" t="n">
        <v>325565.66</v>
      </c>
    </row>
    <row r="3489" customFormat="false" ht="30" hidden="false" customHeight="false" outlineLevel="0" collapsed="false">
      <c r="A3489" s="398" t="n">
        <v>4262</v>
      </c>
      <c r="B3489" s="399" t="s">
        <v>4791</v>
      </c>
      <c r="C3489" s="919" t="s">
        <v>1298</v>
      </c>
      <c r="D3489" s="920" t="n">
        <f aca="false">F3489</f>
        <v>366628</v>
      </c>
      <c r="F3489" s="920" t="n">
        <v>366628</v>
      </c>
      <c r="G3489" s="920" t="n">
        <v>366628</v>
      </c>
    </row>
    <row r="3490" customFormat="false" ht="30" hidden="false" customHeight="false" outlineLevel="0" collapsed="false">
      <c r="A3490" s="398" t="n">
        <v>4263</v>
      </c>
      <c r="B3490" s="399" t="s">
        <v>4792</v>
      </c>
      <c r="C3490" s="919" t="s">
        <v>1298</v>
      </c>
      <c r="D3490" s="920" t="n">
        <f aca="false">F3490</f>
        <v>508390.8</v>
      </c>
      <c r="F3490" s="922" t="n">
        <v>508390.8</v>
      </c>
      <c r="G3490" s="922" t="n">
        <v>508390.8</v>
      </c>
    </row>
    <row r="3491" customFormat="false" ht="30" hidden="false" customHeight="false" outlineLevel="0" collapsed="false">
      <c r="A3491" s="398" t="n">
        <v>36518</v>
      </c>
      <c r="B3491" s="399" t="s">
        <v>4793</v>
      </c>
      <c r="C3491" s="919" t="s">
        <v>1298</v>
      </c>
      <c r="D3491" s="920" t="n">
        <f aca="false">F3491</f>
        <v>578783.37</v>
      </c>
      <c r="F3491" s="920" t="n">
        <v>578783.37</v>
      </c>
      <c r="G3491" s="920" t="n">
        <v>578783.37</v>
      </c>
    </row>
    <row r="3492" customFormat="false" ht="15" hidden="false" customHeight="false" outlineLevel="0" collapsed="false">
      <c r="A3492" s="398" t="n">
        <v>14221</v>
      </c>
      <c r="B3492" s="399" t="s">
        <v>4794</v>
      </c>
      <c r="C3492" s="919" t="s">
        <v>1298</v>
      </c>
      <c r="D3492" s="920" t="n">
        <f aca="false">F3492</f>
        <v>337786.58</v>
      </c>
      <c r="F3492" s="920" t="n">
        <v>337786.58</v>
      </c>
      <c r="G3492" s="920" t="n">
        <v>337786.58</v>
      </c>
    </row>
    <row r="3493" customFormat="false" ht="15" hidden="false" customHeight="false" outlineLevel="0" collapsed="false">
      <c r="A3493" s="398" t="n">
        <v>38402</v>
      </c>
      <c r="B3493" s="399" t="s">
        <v>4795</v>
      </c>
      <c r="C3493" s="919" t="s">
        <v>1298</v>
      </c>
      <c r="D3493" s="920" t="n">
        <f aca="false">F3493</f>
        <v>8.58</v>
      </c>
      <c r="F3493" s="920" t="n">
        <v>8.58</v>
      </c>
      <c r="G3493" s="920" t="n">
        <v>8.58</v>
      </c>
    </row>
    <row r="3494" customFormat="false" ht="15" hidden="false" customHeight="false" outlineLevel="0" collapsed="false">
      <c r="A3494" s="398" t="n">
        <v>3412</v>
      </c>
      <c r="B3494" s="399" t="s">
        <v>4796</v>
      </c>
      <c r="C3494" s="919" t="s">
        <v>1307</v>
      </c>
      <c r="D3494" s="920" t="n">
        <f aca="false">F3494</f>
        <v>16.38</v>
      </c>
      <c r="F3494" s="920" t="n">
        <v>16.38</v>
      </c>
      <c r="G3494" s="920" t="n">
        <v>16.38</v>
      </c>
    </row>
    <row r="3495" customFormat="false" ht="15" hidden="false" customHeight="false" outlineLevel="0" collapsed="false">
      <c r="A3495" s="398" t="n">
        <v>3413</v>
      </c>
      <c r="B3495" s="399" t="s">
        <v>4797</v>
      </c>
      <c r="C3495" s="919" t="s">
        <v>1307</v>
      </c>
      <c r="D3495" s="920" t="n">
        <f aca="false">F3495</f>
        <v>36.88</v>
      </c>
      <c r="F3495" s="920" t="n">
        <v>36.88</v>
      </c>
      <c r="G3495" s="920" t="n">
        <v>36.88</v>
      </c>
    </row>
    <row r="3496" customFormat="false" ht="15" hidden="false" customHeight="false" outlineLevel="0" collapsed="false">
      <c r="A3496" s="398" t="n">
        <v>39744</v>
      </c>
      <c r="B3496" s="399" t="s">
        <v>4798</v>
      </c>
      <c r="C3496" s="919" t="s">
        <v>1307</v>
      </c>
      <c r="D3496" s="920" t="n">
        <f aca="false">F3496</f>
        <v>28.64</v>
      </c>
      <c r="F3496" s="922" t="n">
        <v>28.64</v>
      </c>
      <c r="G3496" s="922" t="n">
        <v>28.64</v>
      </c>
    </row>
    <row r="3497" customFormat="false" ht="15" hidden="false" customHeight="false" outlineLevel="0" collapsed="false">
      <c r="A3497" s="398" t="n">
        <v>39745</v>
      </c>
      <c r="B3497" s="399" t="s">
        <v>4799</v>
      </c>
      <c r="C3497" s="919" t="s">
        <v>1307</v>
      </c>
      <c r="D3497" s="920" t="n">
        <f aca="false">F3497</f>
        <v>60.44</v>
      </c>
      <c r="F3497" s="922" t="n">
        <v>60.44</v>
      </c>
      <c r="G3497" s="922" t="n">
        <v>60.44</v>
      </c>
    </row>
    <row r="3498" customFormat="false" ht="15" hidden="false" customHeight="false" outlineLevel="0" collapsed="false">
      <c r="A3498" s="398" t="n">
        <v>39637</v>
      </c>
      <c r="B3498" s="399" t="s">
        <v>4800</v>
      </c>
      <c r="C3498" s="919" t="s">
        <v>1307</v>
      </c>
      <c r="D3498" s="920" t="n">
        <f aca="false">F3498</f>
        <v>63.34</v>
      </c>
      <c r="F3498" s="922" t="n">
        <v>63.34</v>
      </c>
      <c r="G3498" s="922" t="n">
        <v>63.34</v>
      </c>
    </row>
    <row r="3499" customFormat="false" ht="15" hidden="false" customHeight="false" outlineLevel="0" collapsed="false">
      <c r="A3499" s="398" t="n">
        <v>39638</v>
      </c>
      <c r="B3499" s="399" t="s">
        <v>4801</v>
      </c>
      <c r="C3499" s="919" t="s">
        <v>1307</v>
      </c>
      <c r="D3499" s="920" t="n">
        <f aca="false">F3499</f>
        <v>117.95</v>
      </c>
      <c r="F3499" s="922" t="n">
        <v>117.95</v>
      </c>
      <c r="G3499" s="922" t="n">
        <v>117.95</v>
      </c>
    </row>
    <row r="3500" customFormat="false" ht="15" hidden="false" customHeight="false" outlineLevel="0" collapsed="false">
      <c r="A3500" s="398" t="n">
        <v>39639</v>
      </c>
      <c r="B3500" s="399" t="s">
        <v>4802</v>
      </c>
      <c r="C3500" s="919" t="s">
        <v>1307</v>
      </c>
      <c r="D3500" s="920" t="n">
        <f aca="false">F3500</f>
        <v>155.51</v>
      </c>
      <c r="F3500" s="922" t="n">
        <v>155.51</v>
      </c>
      <c r="G3500" s="922" t="n">
        <v>155.51</v>
      </c>
    </row>
    <row r="3501" customFormat="false" ht="30" hidden="false" customHeight="false" outlineLevel="0" collapsed="false">
      <c r="A3501" s="398" t="n">
        <v>39517</v>
      </c>
      <c r="B3501" s="399" t="s">
        <v>4803</v>
      </c>
      <c r="C3501" s="919" t="s">
        <v>1307</v>
      </c>
      <c r="D3501" s="920" t="n">
        <f aca="false">F3501</f>
        <v>139.31</v>
      </c>
      <c r="F3501" s="922" t="n">
        <v>139.31</v>
      </c>
      <c r="G3501" s="922" t="n">
        <v>139.31</v>
      </c>
    </row>
    <row r="3502" customFormat="false" ht="30" hidden="false" customHeight="false" outlineLevel="0" collapsed="false">
      <c r="A3502" s="398" t="n">
        <v>39518</v>
      </c>
      <c r="B3502" s="399" t="s">
        <v>4804</v>
      </c>
      <c r="C3502" s="919" t="s">
        <v>1307</v>
      </c>
      <c r="D3502" s="920" t="n">
        <f aca="false">F3502</f>
        <v>164.78</v>
      </c>
      <c r="F3502" s="922" t="n">
        <v>164.78</v>
      </c>
      <c r="G3502" s="922" t="n">
        <v>164.78</v>
      </c>
    </row>
    <row r="3503" customFormat="false" ht="15" hidden="false" customHeight="false" outlineLevel="0" collapsed="false">
      <c r="A3503" s="398" t="n">
        <v>38366</v>
      </c>
      <c r="B3503" s="399" t="s">
        <v>4805</v>
      </c>
      <c r="C3503" s="919" t="s">
        <v>1307</v>
      </c>
      <c r="D3503" s="920" t="n">
        <f aca="false">F3503</f>
        <v>4.84</v>
      </c>
      <c r="F3503" s="922" t="n">
        <v>4.84</v>
      </c>
      <c r="G3503" s="922" t="n">
        <v>4.84</v>
      </c>
    </row>
    <row r="3504" customFormat="false" ht="15" hidden="false" customHeight="false" outlineLevel="0" collapsed="false">
      <c r="A3504" s="398" t="n">
        <v>11703</v>
      </c>
      <c r="B3504" s="399" t="s">
        <v>4806</v>
      </c>
      <c r="C3504" s="919" t="s">
        <v>1298</v>
      </c>
      <c r="D3504" s="920" t="n">
        <f aca="false">F3504</f>
        <v>28.62</v>
      </c>
      <c r="F3504" s="922" t="n">
        <v>28.62</v>
      </c>
      <c r="G3504" s="922" t="n">
        <v>28.62</v>
      </c>
    </row>
    <row r="3505" customFormat="false" ht="15" hidden="false" customHeight="false" outlineLevel="0" collapsed="false">
      <c r="A3505" s="398" t="n">
        <v>37400</v>
      </c>
      <c r="B3505" s="399" t="s">
        <v>4807</v>
      </c>
      <c r="C3505" s="919" t="s">
        <v>1298</v>
      </c>
      <c r="D3505" s="920" t="n">
        <f aca="false">F3505</f>
        <v>39.93</v>
      </c>
      <c r="F3505" s="922" t="n">
        <v>39.93</v>
      </c>
      <c r="G3505" s="922" t="n">
        <v>39.93</v>
      </c>
    </row>
    <row r="3506" customFormat="false" ht="15" hidden="false" customHeight="false" outlineLevel="0" collapsed="false">
      <c r="A3506" s="398" t="n">
        <v>25400</v>
      </c>
      <c r="B3506" s="399" t="s">
        <v>4808</v>
      </c>
      <c r="C3506" s="919" t="s">
        <v>1298</v>
      </c>
      <c r="D3506" s="920" t="n">
        <f aca="false">F3506</f>
        <v>1247.98</v>
      </c>
      <c r="F3506" s="922" t="n">
        <v>1247.98</v>
      </c>
      <c r="G3506" s="922" t="n">
        <v>1247.98</v>
      </c>
    </row>
    <row r="3507" customFormat="false" ht="15" hidden="false" customHeight="false" outlineLevel="0" collapsed="false">
      <c r="A3507" s="398" t="n">
        <v>4272</v>
      </c>
      <c r="B3507" s="399" t="s">
        <v>4809</v>
      </c>
      <c r="C3507" s="919" t="s">
        <v>1298</v>
      </c>
      <c r="D3507" s="920" t="n">
        <f aca="false">F3507</f>
        <v>87.3</v>
      </c>
      <c r="F3507" s="922" t="n">
        <v>87.3</v>
      </c>
      <c r="G3507" s="922" t="n">
        <v>87.3</v>
      </c>
    </row>
    <row r="3508" customFormat="false" ht="15" hidden="false" customHeight="false" outlineLevel="0" collapsed="false">
      <c r="A3508" s="398" t="n">
        <v>4276</v>
      </c>
      <c r="B3508" s="399" t="s">
        <v>4810</v>
      </c>
      <c r="C3508" s="919" t="s">
        <v>1298</v>
      </c>
      <c r="D3508" s="920" t="n">
        <f aca="false">F3508</f>
        <v>257.68</v>
      </c>
      <c r="F3508" s="922" t="n">
        <v>257.68</v>
      </c>
      <c r="G3508" s="922" t="n">
        <v>257.68</v>
      </c>
    </row>
    <row r="3509" customFormat="false" ht="15" hidden="false" customHeight="false" outlineLevel="0" collapsed="false">
      <c r="A3509" s="398" t="n">
        <v>4273</v>
      </c>
      <c r="B3509" s="399" t="s">
        <v>4811</v>
      </c>
      <c r="C3509" s="919" t="s">
        <v>1298</v>
      </c>
      <c r="D3509" s="920" t="n">
        <f aca="false">F3509</f>
        <v>428.06</v>
      </c>
      <c r="F3509" s="920" t="n">
        <v>428.06</v>
      </c>
      <c r="G3509" s="920" t="n">
        <v>428.06</v>
      </c>
    </row>
    <row r="3510" customFormat="false" ht="30" hidden="false" customHeight="false" outlineLevel="0" collapsed="false">
      <c r="A3510" s="398" t="n">
        <v>4274</v>
      </c>
      <c r="B3510" s="399" t="s">
        <v>4812</v>
      </c>
      <c r="C3510" s="919" t="s">
        <v>1298</v>
      </c>
      <c r="D3510" s="920" t="n">
        <f aca="false">F3510</f>
        <v>99.26</v>
      </c>
      <c r="F3510" s="922" t="n">
        <v>99.26</v>
      </c>
      <c r="G3510" s="922" t="n">
        <v>99.26</v>
      </c>
    </row>
    <row r="3511" customFormat="false" ht="30" hidden="false" customHeight="false" outlineLevel="0" collapsed="false">
      <c r="A3511" s="398" t="n">
        <v>39438</v>
      </c>
      <c r="B3511" s="399" t="s">
        <v>4813</v>
      </c>
      <c r="C3511" s="919" t="s">
        <v>1298</v>
      </c>
      <c r="D3511" s="920" t="n">
        <f aca="false">F3511</f>
        <v>0.18</v>
      </c>
      <c r="F3511" s="922" t="n">
        <v>0.18</v>
      </c>
      <c r="G3511" s="922" t="n">
        <v>0.18</v>
      </c>
    </row>
    <row r="3512" customFormat="false" ht="15" hidden="false" customHeight="false" outlineLevel="0" collapsed="false">
      <c r="A3512" s="398" t="n">
        <v>11963</v>
      </c>
      <c r="B3512" s="399" t="s">
        <v>4814</v>
      </c>
      <c r="C3512" s="919" t="s">
        <v>1298</v>
      </c>
      <c r="D3512" s="920" t="n">
        <f aca="false">F3512</f>
        <v>6.51</v>
      </c>
      <c r="F3512" s="922" t="n">
        <v>6.51</v>
      </c>
      <c r="G3512" s="922" t="n">
        <v>6.51</v>
      </c>
    </row>
    <row r="3513" customFormat="false" ht="15" hidden="false" customHeight="false" outlineLevel="0" collapsed="false">
      <c r="A3513" s="398" t="n">
        <v>11964</v>
      </c>
      <c r="B3513" s="399" t="s">
        <v>4815</v>
      </c>
      <c r="C3513" s="919" t="s">
        <v>1298</v>
      </c>
      <c r="D3513" s="920" t="n">
        <f aca="false">F3513</f>
        <v>1.64</v>
      </c>
      <c r="F3513" s="922" t="n">
        <v>1.64</v>
      </c>
      <c r="G3513" s="922" t="n">
        <v>1.64</v>
      </c>
    </row>
    <row r="3514" customFormat="false" ht="15" hidden="false" customHeight="false" outlineLevel="0" collapsed="false">
      <c r="A3514" s="398" t="n">
        <v>4379</v>
      </c>
      <c r="B3514" s="399" t="s">
        <v>4816</v>
      </c>
      <c r="C3514" s="919" t="s">
        <v>1298</v>
      </c>
      <c r="D3514" s="920" t="n">
        <f aca="false">F3514</f>
        <v>0.03</v>
      </c>
      <c r="F3514" s="922" t="n">
        <v>0.03</v>
      </c>
      <c r="G3514" s="922" t="n">
        <v>0.03</v>
      </c>
    </row>
    <row r="3515" customFormat="false" ht="15" hidden="false" customHeight="false" outlineLevel="0" collapsed="false">
      <c r="A3515" s="398" t="n">
        <v>4377</v>
      </c>
      <c r="B3515" s="399" t="s">
        <v>4817</v>
      </c>
      <c r="C3515" s="919" t="s">
        <v>1298</v>
      </c>
      <c r="D3515" s="920" t="n">
        <f aca="false">F3515</f>
        <v>0.12</v>
      </c>
      <c r="F3515" s="922" t="n">
        <v>0.12</v>
      </c>
      <c r="G3515" s="922" t="n">
        <v>0.12</v>
      </c>
    </row>
    <row r="3516" customFormat="false" ht="15" hidden="false" customHeight="false" outlineLevel="0" collapsed="false">
      <c r="A3516" s="398" t="n">
        <v>4356</v>
      </c>
      <c r="B3516" s="399" t="s">
        <v>4818</v>
      </c>
      <c r="C3516" s="919" t="s">
        <v>1298</v>
      </c>
      <c r="D3516" s="920" t="n">
        <f aca="false">F3516</f>
        <v>0.18</v>
      </c>
      <c r="F3516" s="922" t="n">
        <v>0.18</v>
      </c>
      <c r="G3516" s="922" t="n">
        <v>0.18</v>
      </c>
    </row>
    <row r="3517" customFormat="false" ht="30" hidden="false" customHeight="false" outlineLevel="0" collapsed="false">
      <c r="A3517" s="398" t="n">
        <v>13246</v>
      </c>
      <c r="B3517" s="399" t="s">
        <v>4819</v>
      </c>
      <c r="C3517" s="919" t="s">
        <v>1298</v>
      </c>
      <c r="D3517" s="920" t="n">
        <f aca="false">F3517</f>
        <v>0.31</v>
      </c>
      <c r="F3517" s="922" t="n">
        <v>0.31</v>
      </c>
      <c r="G3517" s="922" t="n">
        <v>0.31</v>
      </c>
    </row>
    <row r="3518" customFormat="false" ht="30" hidden="false" customHeight="false" outlineLevel="0" collapsed="false">
      <c r="A3518" s="398" t="n">
        <v>4346</v>
      </c>
      <c r="B3518" s="399" t="s">
        <v>4820</v>
      </c>
      <c r="C3518" s="919" t="s">
        <v>1298</v>
      </c>
      <c r="D3518" s="920" t="n">
        <f aca="false">F3518</f>
        <v>6.98</v>
      </c>
      <c r="F3518" s="922" t="n">
        <v>6.98</v>
      </c>
      <c r="G3518" s="922" t="n">
        <v>6.98</v>
      </c>
    </row>
    <row r="3519" customFormat="false" ht="30" hidden="false" customHeight="false" outlineLevel="0" collapsed="false">
      <c r="A3519" s="398" t="n">
        <v>11955</v>
      </c>
      <c r="B3519" s="399" t="s">
        <v>4821</v>
      </c>
      <c r="C3519" s="919" t="s">
        <v>1298</v>
      </c>
      <c r="D3519" s="920" t="n">
        <f aca="false">F3519</f>
        <v>3.05</v>
      </c>
      <c r="F3519" s="922" t="n">
        <v>3.05</v>
      </c>
      <c r="G3519" s="922" t="n">
        <v>3.05</v>
      </c>
    </row>
    <row r="3520" customFormat="false" ht="15" hidden="false" customHeight="false" outlineLevel="0" collapsed="false">
      <c r="A3520" s="398" t="n">
        <v>11960</v>
      </c>
      <c r="B3520" s="399" t="s">
        <v>4822</v>
      </c>
      <c r="C3520" s="919" t="s">
        <v>1298</v>
      </c>
      <c r="D3520" s="920" t="n">
        <f aca="false">F3520</f>
        <v>0.1</v>
      </c>
      <c r="F3520" s="922" t="n">
        <v>0.1</v>
      </c>
      <c r="G3520" s="922" t="n">
        <v>0.1</v>
      </c>
    </row>
    <row r="3521" customFormat="false" ht="15" hidden="false" customHeight="false" outlineLevel="0" collapsed="false">
      <c r="A3521" s="398" t="n">
        <v>4333</v>
      </c>
      <c r="B3521" s="399" t="s">
        <v>4823</v>
      </c>
      <c r="C3521" s="919" t="s">
        <v>1298</v>
      </c>
      <c r="D3521" s="920" t="n">
        <f aca="false">F3521</f>
        <v>0.18</v>
      </c>
      <c r="F3521" s="922" t="n">
        <v>0.18</v>
      </c>
      <c r="G3521" s="922" t="n">
        <v>0.18</v>
      </c>
    </row>
    <row r="3522" customFormat="false" ht="15" hidden="false" customHeight="false" outlineLevel="0" collapsed="false">
      <c r="A3522" s="398" t="n">
        <v>4358</v>
      </c>
      <c r="B3522" s="399" t="s">
        <v>4824</v>
      </c>
      <c r="C3522" s="919" t="s">
        <v>1298</v>
      </c>
      <c r="D3522" s="920" t="n">
        <f aca="false">F3522</f>
        <v>1.39</v>
      </c>
      <c r="F3522" s="922" t="n">
        <v>1.39</v>
      </c>
      <c r="G3522" s="922" t="n">
        <v>1.39</v>
      </c>
    </row>
    <row r="3523" customFormat="false" ht="15" hidden="false" customHeight="false" outlineLevel="0" collapsed="false">
      <c r="A3523" s="398" t="n">
        <v>39435</v>
      </c>
      <c r="B3523" s="399" t="s">
        <v>4825</v>
      </c>
      <c r="C3523" s="919" t="s">
        <v>1298</v>
      </c>
      <c r="D3523" s="920" t="n">
        <f aca="false">F3523</f>
        <v>0.07</v>
      </c>
      <c r="F3523" s="922" t="n">
        <v>0.07</v>
      </c>
      <c r="G3523" s="922" t="n">
        <v>0.07</v>
      </c>
    </row>
    <row r="3524" customFormat="false" ht="15" hidden="false" customHeight="false" outlineLevel="0" collapsed="false">
      <c r="A3524" s="398" t="n">
        <v>39436</v>
      </c>
      <c r="B3524" s="399" t="s">
        <v>4826</v>
      </c>
      <c r="C3524" s="919" t="s">
        <v>1298</v>
      </c>
      <c r="D3524" s="920" t="n">
        <f aca="false">F3524</f>
        <v>0.12</v>
      </c>
      <c r="F3524" s="922" t="n">
        <v>0.12</v>
      </c>
      <c r="G3524" s="922" t="n">
        <v>0.12</v>
      </c>
    </row>
    <row r="3525" customFormat="false" ht="15" hidden="false" customHeight="false" outlineLevel="0" collapsed="false">
      <c r="A3525" s="398" t="n">
        <v>39437</v>
      </c>
      <c r="B3525" s="399" t="s">
        <v>4827</v>
      </c>
      <c r="C3525" s="919" t="s">
        <v>1298</v>
      </c>
      <c r="D3525" s="920" t="n">
        <f aca="false">F3525</f>
        <v>0.15</v>
      </c>
      <c r="F3525" s="922" t="n">
        <v>0.15</v>
      </c>
      <c r="G3525" s="922" t="n">
        <v>0.15</v>
      </c>
    </row>
    <row r="3526" customFormat="false" ht="15" hidden="false" customHeight="false" outlineLevel="0" collapsed="false">
      <c r="A3526" s="398" t="n">
        <v>39439</v>
      </c>
      <c r="B3526" s="399" t="s">
        <v>4828</v>
      </c>
      <c r="C3526" s="919" t="s">
        <v>1298</v>
      </c>
      <c r="D3526" s="920" t="n">
        <f aca="false">F3526</f>
        <v>0.1</v>
      </c>
      <c r="F3526" s="922" t="n">
        <v>0.1</v>
      </c>
      <c r="G3526" s="922" t="n">
        <v>0.1</v>
      </c>
    </row>
    <row r="3527" customFormat="false" ht="15" hidden="false" customHeight="false" outlineLevel="0" collapsed="false">
      <c r="A3527" s="398" t="n">
        <v>39440</v>
      </c>
      <c r="B3527" s="399" t="s">
        <v>4829</v>
      </c>
      <c r="C3527" s="919" t="s">
        <v>1298</v>
      </c>
      <c r="D3527" s="920" t="n">
        <f aca="false">F3527</f>
        <v>0.14</v>
      </c>
      <c r="F3527" s="922" t="n">
        <v>0.14</v>
      </c>
      <c r="G3527" s="922" t="n">
        <v>0.14</v>
      </c>
    </row>
    <row r="3528" customFormat="false" ht="15" hidden="false" customHeight="false" outlineLevel="0" collapsed="false">
      <c r="A3528" s="398" t="n">
        <v>39441</v>
      </c>
      <c r="B3528" s="399" t="s">
        <v>4830</v>
      </c>
      <c r="C3528" s="919" t="s">
        <v>1298</v>
      </c>
      <c r="D3528" s="920" t="n">
        <f aca="false">F3528</f>
        <v>0.17</v>
      </c>
      <c r="F3528" s="922" t="n">
        <v>0.17</v>
      </c>
      <c r="G3528" s="922" t="n">
        <v>0.17</v>
      </c>
    </row>
    <row r="3529" customFormat="false" ht="15" hidden="false" customHeight="false" outlineLevel="0" collapsed="false">
      <c r="A3529" s="398" t="n">
        <v>39442</v>
      </c>
      <c r="B3529" s="399" t="s">
        <v>4831</v>
      </c>
      <c r="C3529" s="919" t="s">
        <v>1298</v>
      </c>
      <c r="D3529" s="920" t="n">
        <f aca="false">F3529</f>
        <v>0.12</v>
      </c>
      <c r="F3529" s="922" t="n">
        <v>0.12</v>
      </c>
      <c r="G3529" s="922" t="n">
        <v>0.12</v>
      </c>
    </row>
    <row r="3530" customFormat="false" ht="15" hidden="false" customHeight="false" outlineLevel="0" collapsed="false">
      <c r="A3530" s="398" t="n">
        <v>39443</v>
      </c>
      <c r="B3530" s="399" t="s">
        <v>4832</v>
      </c>
      <c r="C3530" s="919" t="s">
        <v>1298</v>
      </c>
      <c r="D3530" s="920" t="n">
        <f aca="false">F3530</f>
        <v>0.16</v>
      </c>
      <c r="F3530" s="922" t="n">
        <v>0.16</v>
      </c>
      <c r="G3530" s="922" t="n">
        <v>0.16</v>
      </c>
    </row>
    <row r="3531" customFormat="false" ht="15" hidden="false" customHeight="false" outlineLevel="0" collapsed="false">
      <c r="A3531" s="398" t="n">
        <v>4329</v>
      </c>
      <c r="B3531" s="399" t="s">
        <v>4833</v>
      </c>
      <c r="C3531" s="919" t="s">
        <v>1298</v>
      </c>
      <c r="D3531" s="920" t="n">
        <f aca="false">F3531</f>
        <v>1.49</v>
      </c>
      <c r="F3531" s="922" t="n">
        <v>1.49</v>
      </c>
      <c r="G3531" s="922" t="n">
        <v>1.49</v>
      </c>
    </row>
    <row r="3532" customFormat="false" ht="30" hidden="false" customHeight="false" outlineLevel="0" collapsed="false">
      <c r="A3532" s="398" t="n">
        <v>4383</v>
      </c>
      <c r="B3532" s="399" t="s">
        <v>4834</v>
      </c>
      <c r="C3532" s="919" t="s">
        <v>1298</v>
      </c>
      <c r="D3532" s="920" t="n">
        <f aca="false">F3532</f>
        <v>13.47</v>
      </c>
      <c r="F3532" s="922" t="n">
        <v>13.47</v>
      </c>
      <c r="G3532" s="922" t="n">
        <v>13.47</v>
      </c>
    </row>
    <row r="3533" customFormat="false" ht="30" hidden="false" customHeight="false" outlineLevel="0" collapsed="false">
      <c r="A3533" s="398" t="n">
        <v>4344</v>
      </c>
      <c r="B3533" s="399" t="s">
        <v>4835</v>
      </c>
      <c r="C3533" s="919" t="s">
        <v>1298</v>
      </c>
      <c r="D3533" s="920" t="n">
        <f aca="false">F3533</f>
        <v>14.12</v>
      </c>
      <c r="F3533" s="922" t="n">
        <v>14.12</v>
      </c>
      <c r="G3533" s="922" t="n">
        <v>14.12</v>
      </c>
    </row>
    <row r="3534" customFormat="false" ht="15" hidden="false" customHeight="false" outlineLevel="0" collapsed="false">
      <c r="A3534" s="398" t="n">
        <v>436</v>
      </c>
      <c r="B3534" s="399" t="s">
        <v>4836</v>
      </c>
      <c r="C3534" s="919" t="s">
        <v>1298</v>
      </c>
      <c r="D3534" s="920" t="n">
        <f aca="false">F3534</f>
        <v>3.92</v>
      </c>
      <c r="F3534" s="922" t="n">
        <v>3.92</v>
      </c>
      <c r="G3534" s="922" t="n">
        <v>3.92</v>
      </c>
    </row>
    <row r="3535" customFormat="false" ht="15" hidden="false" customHeight="false" outlineLevel="0" collapsed="false">
      <c r="A3535" s="398" t="n">
        <v>442</v>
      </c>
      <c r="B3535" s="399" t="s">
        <v>4837</v>
      </c>
      <c r="C3535" s="919" t="s">
        <v>1298</v>
      </c>
      <c r="D3535" s="920" t="n">
        <f aca="false">F3535</f>
        <v>2.32</v>
      </c>
      <c r="F3535" s="922" t="n">
        <v>2.32</v>
      </c>
      <c r="G3535" s="922" t="n">
        <v>2.32</v>
      </c>
    </row>
    <row r="3536" customFormat="false" ht="15" hidden="false" customHeight="false" outlineLevel="0" collapsed="false">
      <c r="A3536" s="398" t="n">
        <v>11953</v>
      </c>
      <c r="B3536" s="399" t="s">
        <v>4838</v>
      </c>
      <c r="C3536" s="919" t="s">
        <v>1298</v>
      </c>
      <c r="D3536" s="920" t="n">
        <f aca="false">F3536</f>
        <v>2.24</v>
      </c>
      <c r="F3536" s="922" t="n">
        <v>2.24</v>
      </c>
      <c r="G3536" s="922" t="n">
        <v>2.24</v>
      </c>
    </row>
    <row r="3537" customFormat="false" ht="15" hidden="false" customHeight="false" outlineLevel="0" collapsed="false">
      <c r="A3537" s="398" t="n">
        <v>4335</v>
      </c>
      <c r="B3537" s="399" t="s">
        <v>4839</v>
      </c>
      <c r="C3537" s="919" t="s">
        <v>1298</v>
      </c>
      <c r="D3537" s="920" t="n">
        <f aca="false">F3537</f>
        <v>9.48</v>
      </c>
      <c r="F3537" s="922" t="n">
        <v>9.48</v>
      </c>
      <c r="G3537" s="922" t="n">
        <v>9.48</v>
      </c>
    </row>
    <row r="3538" customFormat="false" ht="15" hidden="false" customHeight="false" outlineLevel="0" collapsed="false">
      <c r="A3538" s="398" t="n">
        <v>4334</v>
      </c>
      <c r="B3538" s="399" t="s">
        <v>4840</v>
      </c>
      <c r="C3538" s="919" t="s">
        <v>1298</v>
      </c>
      <c r="D3538" s="920" t="n">
        <f aca="false">F3538</f>
        <v>13</v>
      </c>
      <c r="F3538" s="922" t="n">
        <v>13</v>
      </c>
      <c r="G3538" s="922" t="n">
        <v>13</v>
      </c>
    </row>
    <row r="3539" customFormat="false" ht="15" hidden="false" customHeight="false" outlineLevel="0" collapsed="false">
      <c r="A3539" s="398" t="n">
        <v>4343</v>
      </c>
      <c r="B3539" s="399" t="s">
        <v>4841</v>
      </c>
      <c r="C3539" s="919" t="s">
        <v>1298</v>
      </c>
      <c r="D3539" s="920" t="n">
        <f aca="false">F3539</f>
        <v>3.2</v>
      </c>
      <c r="F3539" s="922" t="n">
        <v>3.2</v>
      </c>
      <c r="G3539" s="922" t="n">
        <v>3.2</v>
      </c>
    </row>
    <row r="3540" customFormat="false" ht="15" hidden="false" customHeight="false" outlineLevel="0" collapsed="false">
      <c r="A3540" s="398" t="n">
        <v>430</v>
      </c>
      <c r="B3540" s="399" t="s">
        <v>4842</v>
      </c>
      <c r="C3540" s="919" t="s">
        <v>1298</v>
      </c>
      <c r="D3540" s="920" t="n">
        <f aca="false">F3540</f>
        <v>3.51</v>
      </c>
      <c r="F3540" s="922" t="n">
        <v>3.51</v>
      </c>
      <c r="G3540" s="922" t="n">
        <v>3.51</v>
      </c>
    </row>
    <row r="3541" customFormat="false" ht="15" hidden="false" customHeight="false" outlineLevel="0" collapsed="false">
      <c r="A3541" s="398" t="n">
        <v>441</v>
      </c>
      <c r="B3541" s="399" t="s">
        <v>4843</v>
      </c>
      <c r="C3541" s="919" t="s">
        <v>1298</v>
      </c>
      <c r="D3541" s="920" t="n">
        <f aca="false">F3541</f>
        <v>3.86</v>
      </c>
      <c r="F3541" s="922" t="n">
        <v>3.86</v>
      </c>
      <c r="G3541" s="922" t="n">
        <v>3.86</v>
      </c>
    </row>
    <row r="3542" customFormat="false" ht="15" hidden="false" customHeight="false" outlineLevel="0" collapsed="false">
      <c r="A3542" s="398" t="n">
        <v>431</v>
      </c>
      <c r="B3542" s="399" t="s">
        <v>4844</v>
      </c>
      <c r="C3542" s="919" t="s">
        <v>1298</v>
      </c>
      <c r="D3542" s="920" t="n">
        <f aca="false">F3542</f>
        <v>4.66</v>
      </c>
      <c r="F3542" s="922" t="n">
        <v>4.66</v>
      </c>
      <c r="G3542" s="922" t="n">
        <v>4.66</v>
      </c>
    </row>
    <row r="3543" customFormat="false" ht="15" hidden="false" customHeight="false" outlineLevel="0" collapsed="false">
      <c r="A3543" s="398" t="n">
        <v>432</v>
      </c>
      <c r="B3543" s="399" t="s">
        <v>4845</v>
      </c>
      <c r="C3543" s="919" t="s">
        <v>1298</v>
      </c>
      <c r="D3543" s="920" t="n">
        <f aca="false">F3543</f>
        <v>5.15</v>
      </c>
      <c r="F3543" s="922" t="n">
        <v>5.15</v>
      </c>
      <c r="G3543" s="922" t="n">
        <v>5.15</v>
      </c>
    </row>
    <row r="3544" customFormat="false" ht="15" hidden="false" customHeight="false" outlineLevel="0" collapsed="false">
      <c r="A3544" s="398" t="n">
        <v>429</v>
      </c>
      <c r="B3544" s="399" t="s">
        <v>4846</v>
      </c>
      <c r="C3544" s="919" t="s">
        <v>1298</v>
      </c>
      <c r="D3544" s="920" t="n">
        <f aca="false">F3544</f>
        <v>6.94</v>
      </c>
      <c r="F3544" s="922" t="n">
        <v>6.94</v>
      </c>
      <c r="G3544" s="922" t="n">
        <v>6.94</v>
      </c>
    </row>
    <row r="3545" customFormat="false" ht="15" hidden="false" customHeight="false" outlineLevel="0" collapsed="false">
      <c r="A3545" s="398" t="n">
        <v>439</v>
      </c>
      <c r="B3545" s="399" t="s">
        <v>4847</v>
      </c>
      <c r="C3545" s="919" t="s">
        <v>1298</v>
      </c>
      <c r="D3545" s="920" t="n">
        <f aca="false">F3545</f>
        <v>5.91</v>
      </c>
      <c r="F3545" s="922" t="n">
        <v>5.91</v>
      </c>
      <c r="G3545" s="922" t="n">
        <v>5.91</v>
      </c>
    </row>
    <row r="3546" customFormat="false" ht="15" hidden="false" customHeight="false" outlineLevel="0" collapsed="false">
      <c r="A3546" s="398" t="n">
        <v>433</v>
      </c>
      <c r="B3546" s="399" t="s">
        <v>4848</v>
      </c>
      <c r="C3546" s="919" t="s">
        <v>1298</v>
      </c>
      <c r="D3546" s="920" t="n">
        <f aca="false">F3546</f>
        <v>6.9</v>
      </c>
      <c r="F3546" s="922" t="n">
        <v>6.9</v>
      </c>
      <c r="G3546" s="922" t="n">
        <v>6.9</v>
      </c>
    </row>
    <row r="3547" customFormat="false" ht="15" hidden="false" customHeight="false" outlineLevel="0" collapsed="false">
      <c r="A3547" s="398" t="n">
        <v>437</v>
      </c>
      <c r="B3547" s="399" t="s">
        <v>4849</v>
      </c>
      <c r="C3547" s="919" t="s">
        <v>1298</v>
      </c>
      <c r="D3547" s="920" t="n">
        <f aca="false">F3547</f>
        <v>9.17</v>
      </c>
      <c r="F3547" s="922" t="n">
        <v>9.17</v>
      </c>
      <c r="G3547" s="922" t="n">
        <v>9.17</v>
      </c>
    </row>
    <row r="3548" customFormat="false" ht="15" hidden="false" customHeight="false" outlineLevel="0" collapsed="false">
      <c r="A3548" s="398" t="n">
        <v>11790</v>
      </c>
      <c r="B3548" s="399" t="s">
        <v>4850</v>
      </c>
      <c r="C3548" s="919" t="s">
        <v>1298</v>
      </c>
      <c r="D3548" s="920" t="n">
        <f aca="false">F3548</f>
        <v>10.41</v>
      </c>
      <c r="F3548" s="922" t="n">
        <v>10.41</v>
      </c>
      <c r="G3548" s="922" t="n">
        <v>10.41</v>
      </c>
    </row>
    <row r="3549" customFormat="false" ht="30" hidden="false" customHeight="false" outlineLevel="0" collapsed="false">
      <c r="A3549" s="398" t="n">
        <v>428</v>
      </c>
      <c r="B3549" s="399" t="s">
        <v>4851</v>
      </c>
      <c r="C3549" s="919" t="s">
        <v>1298</v>
      </c>
      <c r="D3549" s="920" t="n">
        <f aca="false">F3549</f>
        <v>11.32</v>
      </c>
      <c r="F3549" s="922" t="n">
        <v>11.32</v>
      </c>
      <c r="G3549" s="922" t="n">
        <v>11.32</v>
      </c>
    </row>
    <row r="3550" customFormat="false" ht="30" hidden="false" customHeight="false" outlineLevel="0" collapsed="false">
      <c r="A3550" s="398" t="n">
        <v>4384</v>
      </c>
      <c r="B3550" s="399" t="s">
        <v>4852</v>
      </c>
      <c r="C3550" s="919" t="s">
        <v>1298</v>
      </c>
      <c r="D3550" s="920" t="n">
        <f aca="false">F3550</f>
        <v>15.48</v>
      </c>
      <c r="F3550" s="922" t="n">
        <v>15.48</v>
      </c>
      <c r="G3550" s="922" t="n">
        <v>15.48</v>
      </c>
    </row>
    <row r="3551" customFormat="false" ht="30" hidden="false" customHeight="false" outlineLevel="0" collapsed="false">
      <c r="A3551" s="398" t="n">
        <v>4351</v>
      </c>
      <c r="B3551" s="399" t="s">
        <v>4853</v>
      </c>
      <c r="C3551" s="919" t="s">
        <v>1298</v>
      </c>
      <c r="D3551" s="920" t="n">
        <f aca="false">F3551</f>
        <v>11.47</v>
      </c>
      <c r="F3551" s="922" t="n">
        <v>11.47</v>
      </c>
      <c r="G3551" s="922" t="n">
        <v>11.47</v>
      </c>
    </row>
    <row r="3552" customFormat="false" ht="15" hidden="false" customHeight="false" outlineLevel="0" collapsed="false">
      <c r="A3552" s="398" t="n">
        <v>11054</v>
      </c>
      <c r="B3552" s="399" t="s">
        <v>4854</v>
      </c>
      <c r="C3552" s="919" t="s">
        <v>1298</v>
      </c>
      <c r="D3552" s="920" t="n">
        <f aca="false">F3552</f>
        <v>0.02</v>
      </c>
      <c r="F3552" s="922" t="n">
        <v>0.02</v>
      </c>
      <c r="G3552" s="922" t="n">
        <v>0.02</v>
      </c>
    </row>
    <row r="3553" customFormat="false" ht="15" hidden="false" customHeight="false" outlineLevel="0" collapsed="false">
      <c r="A3553" s="398" t="n">
        <v>11055</v>
      </c>
      <c r="B3553" s="399" t="s">
        <v>4855</v>
      </c>
      <c r="C3553" s="919" t="s">
        <v>1298</v>
      </c>
      <c r="D3553" s="920" t="n">
        <f aca="false">F3553</f>
        <v>0.04</v>
      </c>
      <c r="F3553" s="922" t="n">
        <v>0.04</v>
      </c>
      <c r="G3553" s="922" t="n">
        <v>0.04</v>
      </c>
    </row>
    <row r="3554" customFormat="false" ht="15" hidden="false" customHeight="false" outlineLevel="0" collapsed="false">
      <c r="A3554" s="398" t="n">
        <v>11056</v>
      </c>
      <c r="B3554" s="399" t="s">
        <v>4856</v>
      </c>
      <c r="C3554" s="919" t="s">
        <v>1298</v>
      </c>
      <c r="D3554" s="920" t="n">
        <f aca="false">F3554</f>
        <v>0.05</v>
      </c>
      <c r="F3554" s="922" t="n">
        <v>0.05</v>
      </c>
      <c r="G3554" s="922" t="n">
        <v>0.05</v>
      </c>
    </row>
    <row r="3555" customFormat="false" ht="15" hidden="false" customHeight="false" outlineLevel="0" collapsed="false">
      <c r="A3555" s="398" t="n">
        <v>11057</v>
      </c>
      <c r="B3555" s="399" t="s">
        <v>4857</v>
      </c>
      <c r="C3555" s="919" t="s">
        <v>1298</v>
      </c>
      <c r="D3555" s="920" t="n">
        <f aca="false">F3555</f>
        <v>0.1</v>
      </c>
      <c r="F3555" s="922" t="n">
        <v>0.1</v>
      </c>
      <c r="G3555" s="922" t="n">
        <v>0.1</v>
      </c>
    </row>
    <row r="3556" customFormat="false" ht="15" hidden="false" customHeight="false" outlineLevel="0" collapsed="false">
      <c r="A3556" s="398" t="n">
        <v>11059</v>
      </c>
      <c r="B3556" s="399" t="s">
        <v>4858</v>
      </c>
      <c r="C3556" s="919" t="s">
        <v>1298</v>
      </c>
      <c r="D3556" s="920" t="n">
        <f aca="false">F3556</f>
        <v>0.2</v>
      </c>
      <c r="F3556" s="922" t="n">
        <v>0.2</v>
      </c>
      <c r="G3556" s="922" t="n">
        <v>0.2</v>
      </c>
    </row>
    <row r="3557" customFormat="false" ht="15" hidden="false" customHeight="false" outlineLevel="0" collapsed="false">
      <c r="A3557" s="398" t="n">
        <v>11058</v>
      </c>
      <c r="B3557" s="399" t="s">
        <v>4859</v>
      </c>
      <c r="C3557" s="919" t="s">
        <v>1298</v>
      </c>
      <c r="D3557" s="920" t="n">
        <f aca="false">F3557</f>
        <v>0.26</v>
      </c>
      <c r="F3557" s="922" t="n">
        <v>0.26</v>
      </c>
      <c r="G3557" s="922" t="n">
        <v>0.26</v>
      </c>
    </row>
    <row r="3558" customFormat="false" ht="15" hidden="false" customHeight="false" outlineLevel="0" collapsed="false">
      <c r="A3558" s="398" t="n">
        <v>4380</v>
      </c>
      <c r="B3558" s="399" t="s">
        <v>4860</v>
      </c>
      <c r="C3558" s="919" t="s">
        <v>1298</v>
      </c>
      <c r="D3558" s="920" t="n">
        <f aca="false">F3558</f>
        <v>0.88</v>
      </c>
      <c r="F3558" s="922" t="n">
        <v>0.88</v>
      </c>
      <c r="G3558" s="922" t="n">
        <v>0.88</v>
      </c>
    </row>
    <row r="3559" customFormat="false" ht="15" hidden="false" customHeight="false" outlineLevel="0" collapsed="false">
      <c r="A3559" s="398" t="n">
        <v>4299</v>
      </c>
      <c r="B3559" s="399" t="s">
        <v>4861</v>
      </c>
      <c r="C3559" s="919" t="s">
        <v>1298</v>
      </c>
      <c r="D3559" s="920" t="n">
        <f aca="false">F3559</f>
        <v>0.83</v>
      </c>
      <c r="F3559" s="922" t="n">
        <v>0.83</v>
      </c>
      <c r="G3559" s="922" t="n">
        <v>0.83</v>
      </c>
    </row>
    <row r="3560" customFormat="false" ht="15" hidden="false" customHeight="false" outlineLevel="0" collapsed="false">
      <c r="A3560" s="398" t="n">
        <v>4304</v>
      </c>
      <c r="B3560" s="399" t="s">
        <v>4862</v>
      </c>
      <c r="C3560" s="919" t="s">
        <v>1298</v>
      </c>
      <c r="D3560" s="920" t="n">
        <f aca="false">F3560</f>
        <v>1.13</v>
      </c>
      <c r="F3560" s="922" t="n">
        <v>1.13</v>
      </c>
      <c r="G3560" s="922" t="n">
        <v>1.13</v>
      </c>
    </row>
    <row r="3561" customFormat="false" ht="15" hidden="false" customHeight="false" outlineLevel="0" collapsed="false">
      <c r="A3561" s="398" t="n">
        <v>4305</v>
      </c>
      <c r="B3561" s="399" t="s">
        <v>4863</v>
      </c>
      <c r="C3561" s="919" t="s">
        <v>1298</v>
      </c>
      <c r="D3561" s="920" t="n">
        <f aca="false">F3561</f>
        <v>1.31</v>
      </c>
      <c r="F3561" s="922" t="n">
        <v>1.31</v>
      </c>
      <c r="G3561" s="922" t="n">
        <v>1.31</v>
      </c>
    </row>
    <row r="3562" customFormat="false" ht="15" hidden="false" customHeight="false" outlineLevel="0" collapsed="false">
      <c r="A3562" s="398" t="n">
        <v>4306</v>
      </c>
      <c r="B3562" s="399" t="s">
        <v>4864</v>
      </c>
      <c r="C3562" s="919" t="s">
        <v>1298</v>
      </c>
      <c r="D3562" s="920" t="n">
        <f aca="false">F3562</f>
        <v>1.52</v>
      </c>
      <c r="F3562" s="922" t="n">
        <v>1.52</v>
      </c>
      <c r="G3562" s="922" t="n">
        <v>1.52</v>
      </c>
    </row>
    <row r="3563" customFormat="false" ht="15" hidden="false" customHeight="false" outlineLevel="0" collapsed="false">
      <c r="A3563" s="398" t="n">
        <v>4308</v>
      </c>
      <c r="B3563" s="399" t="s">
        <v>4865</v>
      </c>
      <c r="C3563" s="919" t="s">
        <v>1298</v>
      </c>
      <c r="D3563" s="920" t="n">
        <f aca="false">F3563</f>
        <v>3.16</v>
      </c>
      <c r="F3563" s="922" t="n">
        <v>3.16</v>
      </c>
      <c r="G3563" s="922" t="n">
        <v>3.16</v>
      </c>
    </row>
    <row r="3564" customFormat="false" ht="15" hidden="false" customHeight="false" outlineLevel="0" collapsed="false">
      <c r="A3564" s="398" t="n">
        <v>4302</v>
      </c>
      <c r="B3564" s="399" t="s">
        <v>4866</v>
      </c>
      <c r="C3564" s="919" t="s">
        <v>1298</v>
      </c>
      <c r="D3564" s="920" t="n">
        <f aca="false">F3564</f>
        <v>2.37</v>
      </c>
      <c r="F3564" s="922" t="n">
        <v>2.37</v>
      </c>
      <c r="G3564" s="922" t="n">
        <v>2.37</v>
      </c>
    </row>
    <row r="3565" customFormat="false" ht="15" hidden="false" customHeight="false" outlineLevel="0" collapsed="false">
      <c r="A3565" s="398" t="n">
        <v>4300</v>
      </c>
      <c r="B3565" s="399" t="s">
        <v>4867</v>
      </c>
      <c r="C3565" s="919" t="s">
        <v>1298</v>
      </c>
      <c r="D3565" s="920" t="n">
        <f aca="false">F3565</f>
        <v>0.56</v>
      </c>
      <c r="F3565" s="922" t="n">
        <v>0.56</v>
      </c>
      <c r="G3565" s="922" t="n">
        <v>0.56</v>
      </c>
    </row>
    <row r="3566" customFormat="false" ht="15" hidden="false" customHeight="false" outlineLevel="0" collapsed="false">
      <c r="A3566" s="398" t="n">
        <v>4301</v>
      </c>
      <c r="B3566" s="399" t="s">
        <v>4868</v>
      </c>
      <c r="C3566" s="919" t="s">
        <v>1298</v>
      </c>
      <c r="D3566" s="920" t="n">
        <f aca="false">F3566</f>
        <v>0.69</v>
      </c>
      <c r="F3566" s="922" t="n">
        <v>0.69</v>
      </c>
      <c r="G3566" s="922" t="n">
        <v>0.69</v>
      </c>
    </row>
    <row r="3567" customFormat="false" ht="15" hidden="false" customHeight="false" outlineLevel="0" collapsed="false">
      <c r="A3567" s="398" t="n">
        <v>4320</v>
      </c>
      <c r="B3567" s="399" t="s">
        <v>4869</v>
      </c>
      <c r="C3567" s="919" t="s">
        <v>1298</v>
      </c>
      <c r="D3567" s="920" t="n">
        <f aca="false">F3567</f>
        <v>2.09</v>
      </c>
      <c r="F3567" s="922" t="n">
        <v>2.09</v>
      </c>
      <c r="G3567" s="922" t="n">
        <v>2.09</v>
      </c>
    </row>
    <row r="3568" customFormat="false" ht="15" hidden="false" customHeight="false" outlineLevel="0" collapsed="false">
      <c r="A3568" s="398" t="n">
        <v>4318</v>
      </c>
      <c r="B3568" s="399" t="s">
        <v>4870</v>
      </c>
      <c r="C3568" s="919" t="s">
        <v>1298</v>
      </c>
      <c r="D3568" s="920" t="n">
        <f aca="false">F3568</f>
        <v>1.02</v>
      </c>
      <c r="F3568" s="922" t="n">
        <v>1.02</v>
      </c>
      <c r="G3568" s="922" t="n">
        <v>1.02</v>
      </c>
    </row>
    <row r="3569" customFormat="false" ht="15" hidden="false" customHeight="false" outlineLevel="0" collapsed="false">
      <c r="A3569" s="398" t="n">
        <v>40547</v>
      </c>
      <c r="B3569" s="399" t="s">
        <v>4871</v>
      </c>
      <c r="C3569" s="919" t="s">
        <v>3580</v>
      </c>
      <c r="D3569" s="920" t="n">
        <f aca="false">F3569</f>
        <v>18.81</v>
      </c>
      <c r="F3569" s="922" t="n">
        <v>18.81</v>
      </c>
      <c r="G3569" s="922" t="n">
        <v>18.81</v>
      </c>
    </row>
    <row r="3570" customFormat="false" ht="15" hidden="false" customHeight="false" outlineLevel="0" collapsed="false">
      <c r="A3570" s="398" t="n">
        <v>11962</v>
      </c>
      <c r="B3570" s="399" t="s">
        <v>4872</v>
      </c>
      <c r="C3570" s="919" t="s">
        <v>1298</v>
      </c>
      <c r="D3570" s="920" t="n">
        <f aca="false">F3570</f>
        <v>0.15</v>
      </c>
      <c r="F3570" s="922" t="n">
        <v>0.15</v>
      </c>
      <c r="G3570" s="922" t="n">
        <v>0.15</v>
      </c>
    </row>
    <row r="3571" customFormat="false" ht="15" hidden="false" customHeight="false" outlineLevel="0" collapsed="false">
      <c r="A3571" s="398" t="n">
        <v>4332</v>
      </c>
      <c r="B3571" s="399" t="s">
        <v>4873</v>
      </c>
      <c r="C3571" s="919" t="s">
        <v>1298</v>
      </c>
      <c r="D3571" s="920" t="n">
        <f aca="false">F3571</f>
        <v>0.75</v>
      </c>
      <c r="F3571" s="922" t="n">
        <v>0.75</v>
      </c>
      <c r="G3571" s="922" t="n">
        <v>0.75</v>
      </c>
    </row>
    <row r="3572" customFormat="false" ht="15" hidden="false" customHeight="false" outlineLevel="0" collapsed="false">
      <c r="A3572" s="398" t="n">
        <v>4331</v>
      </c>
      <c r="B3572" s="399" t="s">
        <v>4874</v>
      </c>
      <c r="C3572" s="919" t="s">
        <v>1298</v>
      </c>
      <c r="D3572" s="920" t="n">
        <f aca="false">F3572</f>
        <v>2.82</v>
      </c>
      <c r="F3572" s="922" t="n">
        <v>2.82</v>
      </c>
      <c r="G3572" s="922" t="n">
        <v>2.82</v>
      </c>
    </row>
    <row r="3573" customFormat="false" ht="15" hidden="false" customHeight="false" outlineLevel="0" collapsed="false">
      <c r="A3573" s="398" t="n">
        <v>4336</v>
      </c>
      <c r="B3573" s="399" t="s">
        <v>4875</v>
      </c>
      <c r="C3573" s="919" t="s">
        <v>1298</v>
      </c>
      <c r="D3573" s="920" t="n">
        <f aca="false">F3573</f>
        <v>3.61</v>
      </c>
      <c r="F3573" s="922" t="n">
        <v>3.61</v>
      </c>
      <c r="G3573" s="922" t="n">
        <v>3.61</v>
      </c>
    </row>
    <row r="3574" customFormat="false" ht="15" hidden="false" customHeight="false" outlineLevel="0" collapsed="false">
      <c r="A3574" s="398" t="n">
        <v>13294</v>
      </c>
      <c r="B3574" s="399" t="s">
        <v>4876</v>
      </c>
      <c r="C3574" s="919" t="s">
        <v>1298</v>
      </c>
      <c r="D3574" s="920" t="n">
        <f aca="false">F3574</f>
        <v>1.03</v>
      </c>
      <c r="F3574" s="922" t="n">
        <v>1.03</v>
      </c>
      <c r="G3574" s="922" t="n">
        <v>1.03</v>
      </c>
    </row>
    <row r="3575" customFormat="false" ht="15" hidden="false" customHeight="false" outlineLevel="0" collapsed="false">
      <c r="A3575" s="398" t="n">
        <v>11948</v>
      </c>
      <c r="B3575" s="399" t="s">
        <v>4877</v>
      </c>
      <c r="C3575" s="919" t="s">
        <v>1298</v>
      </c>
      <c r="D3575" s="920" t="n">
        <f aca="false">F3575</f>
        <v>0.46</v>
      </c>
      <c r="F3575" s="922" t="n">
        <v>0.46</v>
      </c>
      <c r="G3575" s="922" t="n">
        <v>0.46</v>
      </c>
    </row>
    <row r="3576" customFormat="false" ht="15" hidden="false" customHeight="false" outlineLevel="0" collapsed="false">
      <c r="A3576" s="398" t="n">
        <v>4382</v>
      </c>
      <c r="B3576" s="399" t="s">
        <v>4878</v>
      </c>
      <c r="C3576" s="919" t="s">
        <v>1298</v>
      </c>
      <c r="D3576" s="920" t="n">
        <f aca="false">F3576</f>
        <v>0.77</v>
      </c>
      <c r="F3576" s="922" t="n">
        <v>0.77</v>
      </c>
      <c r="G3576" s="922" t="n">
        <v>0.77</v>
      </c>
    </row>
    <row r="3577" customFormat="false" ht="15" hidden="false" customHeight="false" outlineLevel="0" collapsed="false">
      <c r="A3577" s="398" t="n">
        <v>4354</v>
      </c>
      <c r="B3577" s="399" t="s">
        <v>4879</v>
      </c>
      <c r="C3577" s="919" t="s">
        <v>1298</v>
      </c>
      <c r="D3577" s="920" t="n">
        <f aca="false">F3577</f>
        <v>32.39</v>
      </c>
      <c r="F3577" s="922" t="n">
        <v>32.39</v>
      </c>
      <c r="G3577" s="922" t="n">
        <v>32.39</v>
      </c>
    </row>
    <row r="3578" customFormat="false" ht="15" hidden="false" customHeight="false" outlineLevel="0" collapsed="false">
      <c r="A3578" s="398" t="n">
        <v>40839</v>
      </c>
      <c r="B3578" s="399" t="s">
        <v>4880</v>
      </c>
      <c r="C3578" s="919" t="s">
        <v>3580</v>
      </c>
      <c r="D3578" s="920" t="n">
        <f aca="false">F3578</f>
        <v>77.94</v>
      </c>
      <c r="F3578" s="922" t="n">
        <v>77.94</v>
      </c>
      <c r="G3578" s="922" t="n">
        <v>77.94</v>
      </c>
    </row>
    <row r="3579" customFormat="false" ht="15" hidden="false" customHeight="false" outlineLevel="0" collapsed="false">
      <c r="A3579" s="398" t="n">
        <v>40552</v>
      </c>
      <c r="B3579" s="399" t="s">
        <v>4881</v>
      </c>
      <c r="C3579" s="919" t="s">
        <v>3580</v>
      </c>
      <c r="D3579" s="920" t="n">
        <f aca="false">F3579</f>
        <v>32.25</v>
      </c>
      <c r="F3579" s="922" t="n">
        <v>32.25</v>
      </c>
      <c r="G3579" s="922" t="n">
        <v>32.25</v>
      </c>
    </row>
    <row r="3580" customFormat="false" ht="15" hidden="false" customHeight="false" outlineLevel="0" collapsed="false">
      <c r="A3580" s="398" t="n">
        <v>40549</v>
      </c>
      <c r="B3580" s="399" t="s">
        <v>4882</v>
      </c>
      <c r="C3580" s="919" t="s">
        <v>3580</v>
      </c>
      <c r="D3580" s="920" t="n">
        <f aca="false">F3580</f>
        <v>127.66</v>
      </c>
      <c r="F3580" s="922" t="n">
        <v>127.66</v>
      </c>
      <c r="G3580" s="922" t="n">
        <v>127.66</v>
      </c>
    </row>
    <row r="3581" customFormat="false" ht="15" hidden="false" customHeight="false" outlineLevel="0" collapsed="false">
      <c r="A3581" s="398" t="n">
        <v>4385</v>
      </c>
      <c r="B3581" s="399" t="s">
        <v>4883</v>
      </c>
      <c r="C3581" s="919" t="s">
        <v>1822</v>
      </c>
      <c r="D3581" s="920" t="n">
        <f aca="false">F3581</f>
        <v>1285.71</v>
      </c>
      <c r="F3581" s="922" t="n">
        <v>1285.71</v>
      </c>
      <c r="G3581" s="922" t="n">
        <v>1285.71</v>
      </c>
    </row>
    <row r="3582" customFormat="false" ht="15" hidden="false" customHeight="false" outlineLevel="0" collapsed="false">
      <c r="A3582" s="398" t="n">
        <v>38397</v>
      </c>
      <c r="B3582" s="399" t="s">
        <v>4884</v>
      </c>
      <c r="C3582" s="919" t="s">
        <v>1296</v>
      </c>
      <c r="D3582" s="920" t="n">
        <f aca="false">F3582</f>
        <v>4.68</v>
      </c>
      <c r="F3582" s="922" t="n">
        <v>4.68</v>
      </c>
      <c r="G3582" s="922" t="n">
        <v>4.68</v>
      </c>
    </row>
    <row r="3583" customFormat="false" ht="15" hidden="false" customHeight="false" outlineLevel="0" collapsed="false">
      <c r="A3583" s="398" t="n">
        <v>20078</v>
      </c>
      <c r="B3583" s="399" t="s">
        <v>4885</v>
      </c>
      <c r="C3583" s="919" t="s">
        <v>1298</v>
      </c>
      <c r="D3583" s="920" t="n">
        <f aca="false">F3583</f>
        <v>23.81</v>
      </c>
      <c r="F3583" s="922" t="n">
        <v>23.81</v>
      </c>
      <c r="G3583" s="922" t="n">
        <v>23.81</v>
      </c>
    </row>
    <row r="3584" customFormat="false" ht="15" hidden="false" customHeight="false" outlineLevel="0" collapsed="false">
      <c r="A3584" s="398" t="n">
        <v>20079</v>
      </c>
      <c r="B3584" s="399" t="s">
        <v>4886</v>
      </c>
      <c r="C3584" s="919" t="s">
        <v>1298</v>
      </c>
      <c r="D3584" s="920" t="n">
        <f aca="false">F3584</f>
        <v>148.53</v>
      </c>
      <c r="F3584" s="922" t="n">
        <v>148.53</v>
      </c>
      <c r="G3584" s="922" t="n">
        <v>148.53</v>
      </c>
    </row>
    <row r="3585" customFormat="false" ht="15" hidden="false" customHeight="false" outlineLevel="0" collapsed="false">
      <c r="A3585" s="398" t="n">
        <v>39897</v>
      </c>
      <c r="B3585" s="399" t="s">
        <v>4887</v>
      </c>
      <c r="C3585" s="919" t="s">
        <v>1298</v>
      </c>
      <c r="D3585" s="920" t="n">
        <f aca="false">F3585</f>
        <v>30.33</v>
      </c>
      <c r="F3585" s="920" t="n">
        <v>30.33</v>
      </c>
      <c r="G3585" s="920" t="n">
        <v>30.33</v>
      </c>
    </row>
    <row r="3586" customFormat="false" ht="15" hidden="false" customHeight="false" outlineLevel="0" collapsed="false">
      <c r="A3586" s="398" t="n">
        <v>118</v>
      </c>
      <c r="B3586" s="399" t="s">
        <v>4888</v>
      </c>
      <c r="C3586" s="919" t="s">
        <v>1298</v>
      </c>
      <c r="D3586" s="920" t="n">
        <f aca="false">F3586</f>
        <v>90.02</v>
      </c>
      <c r="F3586" s="922" t="n">
        <v>90.02</v>
      </c>
      <c r="G3586" s="922" t="n">
        <v>90.02</v>
      </c>
    </row>
    <row r="3587" customFormat="false" ht="15" hidden="false" customHeight="false" outlineLevel="0" collapsed="false">
      <c r="A3587" s="398" t="n">
        <v>4396</v>
      </c>
      <c r="B3587" s="399" t="s">
        <v>4889</v>
      </c>
      <c r="C3587" s="919" t="s">
        <v>1307</v>
      </c>
      <c r="D3587" s="920" t="n">
        <f aca="false">F3587</f>
        <v>145.3</v>
      </c>
      <c r="F3587" s="922" t="n">
        <v>145.3</v>
      </c>
      <c r="G3587" s="922" t="n">
        <v>145.3</v>
      </c>
    </row>
    <row r="3588" customFormat="false" ht="15" hidden="false" customHeight="false" outlineLevel="0" collapsed="false">
      <c r="A3588" s="398" t="n">
        <v>36881</v>
      </c>
      <c r="B3588" s="399" t="s">
        <v>4890</v>
      </c>
      <c r="C3588" s="919" t="s">
        <v>1307</v>
      </c>
      <c r="D3588" s="920" t="n">
        <f aca="false">F3588</f>
        <v>129.84</v>
      </c>
      <c r="F3588" s="922" t="n">
        <v>129.84</v>
      </c>
      <c r="G3588" s="922" t="n">
        <v>129.84</v>
      </c>
    </row>
    <row r="3589" customFormat="false" ht="15" hidden="false" customHeight="false" outlineLevel="0" collapsed="false">
      <c r="A3589" s="398" t="n">
        <v>36882</v>
      </c>
      <c r="B3589" s="399" t="s">
        <v>4891</v>
      </c>
      <c r="C3589" s="919" t="s">
        <v>1307</v>
      </c>
      <c r="D3589" s="920" t="n">
        <f aca="false">F3589</f>
        <v>151.48</v>
      </c>
      <c r="F3589" s="922" t="n">
        <v>151.48</v>
      </c>
      <c r="G3589" s="922" t="n">
        <v>151.48</v>
      </c>
    </row>
    <row r="3590" customFormat="false" ht="15" hidden="false" customHeight="false" outlineLevel="0" collapsed="false">
      <c r="A3590" s="398" t="n">
        <v>4397</v>
      </c>
      <c r="B3590" s="399" t="s">
        <v>4892</v>
      </c>
      <c r="C3590" s="919" t="s">
        <v>1307</v>
      </c>
      <c r="D3590" s="920" t="n">
        <f aca="false">F3590</f>
        <v>235.62</v>
      </c>
      <c r="F3590" s="922" t="n">
        <v>235.62</v>
      </c>
      <c r="G3590" s="922" t="n">
        <v>235.62</v>
      </c>
    </row>
    <row r="3591" customFormat="false" ht="15" hidden="false" customHeight="false" outlineLevel="0" collapsed="false">
      <c r="A3591" s="398" t="n">
        <v>34754</v>
      </c>
      <c r="B3591" s="399" t="s">
        <v>4893</v>
      </c>
      <c r="C3591" s="919" t="s">
        <v>1307</v>
      </c>
      <c r="D3591" s="920" t="n">
        <f aca="false">F3591</f>
        <v>436.29</v>
      </c>
      <c r="F3591" s="922" t="n">
        <v>436.29</v>
      </c>
      <c r="G3591" s="922" t="n">
        <v>436.29</v>
      </c>
    </row>
    <row r="3592" customFormat="false" ht="30" hidden="false" customHeight="false" outlineLevel="0" collapsed="false">
      <c r="A3592" s="398" t="n">
        <v>25962</v>
      </c>
      <c r="B3592" s="399" t="s">
        <v>4894</v>
      </c>
      <c r="C3592" s="919" t="s">
        <v>1307</v>
      </c>
      <c r="D3592" s="920" t="n">
        <f aca="false">F3592</f>
        <v>276.33</v>
      </c>
      <c r="F3592" s="922" t="n">
        <v>276.33</v>
      </c>
      <c r="G3592" s="922" t="n">
        <v>276.33</v>
      </c>
    </row>
    <row r="3593" customFormat="false" ht="30" hidden="false" customHeight="false" outlineLevel="0" collapsed="false">
      <c r="A3593" s="398" t="n">
        <v>34752</v>
      </c>
      <c r="B3593" s="399" t="s">
        <v>4895</v>
      </c>
      <c r="C3593" s="919" t="s">
        <v>1307</v>
      </c>
      <c r="D3593" s="920" t="n">
        <f aca="false">F3593</f>
        <v>486.61</v>
      </c>
      <c r="F3593" s="922" t="n">
        <v>486.61</v>
      </c>
      <c r="G3593" s="922" t="n">
        <v>486.61</v>
      </c>
    </row>
    <row r="3594" customFormat="false" ht="15" hidden="false" customHeight="false" outlineLevel="0" collapsed="false">
      <c r="A3594" s="398" t="n">
        <v>4751</v>
      </c>
      <c r="B3594" s="399" t="s">
        <v>4896</v>
      </c>
      <c r="C3594" s="919" t="s">
        <v>1309</v>
      </c>
      <c r="D3594" s="920" t="n">
        <f aca="false">F3594</f>
        <v>17.34</v>
      </c>
      <c r="F3594" s="922" t="n">
        <v>17.34</v>
      </c>
      <c r="G3594" s="922" t="n">
        <v>17.34</v>
      </c>
    </row>
    <row r="3595" customFormat="false" ht="15" hidden="false" customHeight="false" outlineLevel="0" collapsed="false">
      <c r="A3595" s="398" t="n">
        <v>41066</v>
      </c>
      <c r="B3595" s="399" t="s">
        <v>4897</v>
      </c>
      <c r="C3595" s="919" t="s">
        <v>1505</v>
      </c>
      <c r="D3595" s="920" t="n">
        <f aca="false">F3595</f>
        <v>3075.92</v>
      </c>
      <c r="F3595" s="922" t="n">
        <v>3075.92</v>
      </c>
      <c r="G3595" s="922" t="n">
        <v>3075.92</v>
      </c>
    </row>
    <row r="3596" customFormat="false" ht="15" hidden="false" customHeight="false" outlineLevel="0" collapsed="false">
      <c r="A3596" s="398" t="n">
        <v>39604</v>
      </c>
      <c r="B3596" s="399" t="s">
        <v>4898</v>
      </c>
      <c r="C3596" s="919" t="s">
        <v>1298</v>
      </c>
      <c r="D3596" s="920" t="n">
        <f aca="false">F3596</f>
        <v>8.83</v>
      </c>
      <c r="F3596" s="922" t="n">
        <v>8.83</v>
      </c>
      <c r="G3596" s="922" t="n">
        <v>8.83</v>
      </c>
    </row>
    <row r="3597" customFormat="false" ht="15" hidden="false" customHeight="false" outlineLevel="0" collapsed="false">
      <c r="A3597" s="398" t="n">
        <v>39605</v>
      </c>
      <c r="B3597" s="399" t="s">
        <v>4899</v>
      </c>
      <c r="C3597" s="919" t="s">
        <v>1298</v>
      </c>
      <c r="D3597" s="920" t="n">
        <f aca="false">F3597</f>
        <v>12.25</v>
      </c>
      <c r="F3597" s="922" t="n">
        <v>12.25</v>
      </c>
      <c r="G3597" s="922" t="n">
        <v>12.25</v>
      </c>
    </row>
    <row r="3598" customFormat="false" ht="15" hidden="false" customHeight="false" outlineLevel="0" collapsed="false">
      <c r="A3598" s="398" t="n">
        <v>39606</v>
      </c>
      <c r="B3598" s="399" t="s">
        <v>4900</v>
      </c>
      <c r="C3598" s="919" t="s">
        <v>1298</v>
      </c>
      <c r="D3598" s="920" t="n">
        <f aca="false">F3598</f>
        <v>15.56</v>
      </c>
      <c r="F3598" s="922" t="n">
        <v>15.56</v>
      </c>
      <c r="G3598" s="922" t="n">
        <v>15.56</v>
      </c>
    </row>
    <row r="3599" customFormat="false" ht="15" hidden="false" customHeight="false" outlineLevel="0" collapsed="false">
      <c r="A3599" s="398" t="n">
        <v>39607</v>
      </c>
      <c r="B3599" s="399" t="s">
        <v>4901</v>
      </c>
      <c r="C3599" s="919" t="s">
        <v>1298</v>
      </c>
      <c r="D3599" s="920" t="n">
        <f aca="false">F3599</f>
        <v>17.85</v>
      </c>
      <c r="F3599" s="920" t="n">
        <v>17.85</v>
      </c>
      <c r="G3599" s="920" t="n">
        <v>17.85</v>
      </c>
    </row>
    <row r="3600" customFormat="false" ht="15" hidden="false" customHeight="false" outlineLevel="0" collapsed="false">
      <c r="A3600" s="398" t="n">
        <v>39594</v>
      </c>
      <c r="B3600" s="399" t="s">
        <v>4902</v>
      </c>
      <c r="C3600" s="919" t="s">
        <v>1298</v>
      </c>
      <c r="D3600" s="920" t="n">
        <f aca="false">F3600</f>
        <v>169</v>
      </c>
      <c r="F3600" s="922" t="n">
        <v>169</v>
      </c>
      <c r="G3600" s="922" t="n">
        <v>169</v>
      </c>
    </row>
    <row r="3601" customFormat="false" ht="15" hidden="false" customHeight="false" outlineLevel="0" collapsed="false">
      <c r="A3601" s="398" t="n">
        <v>39596</v>
      </c>
      <c r="B3601" s="399" t="s">
        <v>4903</v>
      </c>
      <c r="C3601" s="919" t="s">
        <v>1298</v>
      </c>
      <c r="D3601" s="920" t="n">
        <f aca="false">F3601</f>
        <v>294.56</v>
      </c>
      <c r="F3601" s="922" t="n">
        <v>294.56</v>
      </c>
      <c r="G3601" s="922" t="n">
        <v>294.56</v>
      </c>
    </row>
    <row r="3602" customFormat="false" ht="15" hidden="false" customHeight="false" outlineLevel="0" collapsed="false">
      <c r="A3602" s="398" t="n">
        <v>39595</v>
      </c>
      <c r="B3602" s="399" t="s">
        <v>4904</v>
      </c>
      <c r="C3602" s="919" t="s">
        <v>1298</v>
      </c>
      <c r="D3602" s="920" t="n">
        <f aca="false">F3602</f>
        <v>247.26</v>
      </c>
      <c r="F3602" s="922" t="n">
        <v>247.26</v>
      </c>
      <c r="G3602" s="922" t="n">
        <v>247.26</v>
      </c>
    </row>
    <row r="3603" customFormat="false" ht="15" hidden="false" customHeight="false" outlineLevel="0" collapsed="false">
      <c r="A3603" s="398" t="n">
        <v>39597</v>
      </c>
      <c r="B3603" s="399" t="s">
        <v>4905</v>
      </c>
      <c r="C3603" s="919" t="s">
        <v>1298</v>
      </c>
      <c r="D3603" s="920" t="n">
        <f aca="false">F3603</f>
        <v>397.22</v>
      </c>
      <c r="F3603" s="922" t="n">
        <v>397.22</v>
      </c>
      <c r="G3603" s="922" t="n">
        <v>397.22</v>
      </c>
    </row>
    <row r="3604" customFormat="false" ht="15" hidden="false" customHeight="false" outlineLevel="0" collapsed="false">
      <c r="A3604" s="398" t="n">
        <v>20209</v>
      </c>
      <c r="B3604" s="399" t="s">
        <v>4906</v>
      </c>
      <c r="C3604" s="919" t="s">
        <v>1324</v>
      </c>
      <c r="D3604" s="920" t="n">
        <f aca="false">F3604</f>
        <v>9.14</v>
      </c>
      <c r="F3604" s="922" t="n">
        <v>9.14</v>
      </c>
      <c r="G3604" s="922" t="n">
        <v>9.14</v>
      </c>
    </row>
    <row r="3605" customFormat="false" ht="15" hidden="false" customHeight="false" outlineLevel="0" collapsed="false">
      <c r="A3605" s="398" t="n">
        <v>4433</v>
      </c>
      <c r="B3605" s="399" t="s">
        <v>4907</v>
      </c>
      <c r="C3605" s="919" t="s">
        <v>1324</v>
      </c>
      <c r="D3605" s="920" t="n">
        <f aca="false">F3605</f>
        <v>6.65</v>
      </c>
      <c r="F3605" s="922" t="n">
        <v>6.65</v>
      </c>
      <c r="G3605" s="922" t="n">
        <v>6.65</v>
      </c>
    </row>
    <row r="3606" customFormat="false" ht="15" hidden="false" customHeight="false" outlineLevel="0" collapsed="false">
      <c r="A3606" s="398" t="n">
        <v>10731</v>
      </c>
      <c r="B3606" s="399" t="s">
        <v>4908</v>
      </c>
      <c r="C3606" s="919" t="s">
        <v>1307</v>
      </c>
      <c r="D3606" s="920" t="n">
        <f aca="false">F3606</f>
        <v>28.05</v>
      </c>
      <c r="F3606" s="922" t="n">
        <v>28.05</v>
      </c>
      <c r="G3606" s="922" t="n">
        <v>28.05</v>
      </c>
    </row>
    <row r="3607" customFormat="false" ht="15" hidden="false" customHeight="false" outlineLevel="0" collapsed="false">
      <c r="A3607" s="398" t="n">
        <v>4704</v>
      </c>
      <c r="B3607" s="399" t="s">
        <v>4909</v>
      </c>
      <c r="C3607" s="919" t="s">
        <v>1307</v>
      </c>
      <c r="D3607" s="920" t="n">
        <f aca="false">F3607</f>
        <v>25.31</v>
      </c>
      <c r="F3607" s="922" t="n">
        <v>25.31</v>
      </c>
      <c r="G3607" s="922" t="n">
        <v>25.31</v>
      </c>
    </row>
    <row r="3608" customFormat="false" ht="15" hidden="false" customHeight="false" outlineLevel="0" collapsed="false">
      <c r="A3608" s="398" t="n">
        <v>10730</v>
      </c>
      <c r="B3608" s="399" t="s">
        <v>4910</v>
      </c>
      <c r="C3608" s="919" t="s">
        <v>1307</v>
      </c>
      <c r="D3608" s="920" t="n">
        <f aca="false">F3608</f>
        <v>27.12</v>
      </c>
      <c r="F3608" s="922" t="n">
        <v>27.12</v>
      </c>
      <c r="G3608" s="922" t="n">
        <v>27.12</v>
      </c>
    </row>
    <row r="3609" customFormat="false" ht="15" hidden="false" customHeight="false" outlineLevel="0" collapsed="false">
      <c r="A3609" s="398" t="n">
        <v>4729</v>
      </c>
      <c r="B3609" s="399" t="s">
        <v>4911</v>
      </c>
      <c r="C3609" s="919" t="s">
        <v>1501</v>
      </c>
      <c r="D3609" s="920" t="n">
        <f aca="false">F3609</f>
        <v>81.24</v>
      </c>
      <c r="F3609" s="922" t="n">
        <v>81.24</v>
      </c>
      <c r="G3609" s="922" t="n">
        <v>81.24</v>
      </c>
    </row>
    <row r="3610" customFormat="false" ht="15" hidden="false" customHeight="false" outlineLevel="0" collapsed="false">
      <c r="A3610" s="398" t="n">
        <v>4720</v>
      </c>
      <c r="B3610" s="399" t="s">
        <v>4912</v>
      </c>
      <c r="C3610" s="919" t="s">
        <v>1501</v>
      </c>
      <c r="D3610" s="920" t="n">
        <f aca="false">F3610</f>
        <v>88.83</v>
      </c>
      <c r="F3610" s="922" t="n">
        <v>88.83</v>
      </c>
      <c r="G3610" s="922" t="n">
        <v>88.83</v>
      </c>
    </row>
    <row r="3611" customFormat="false" ht="15" hidden="false" customHeight="false" outlineLevel="0" collapsed="false">
      <c r="A3611" s="398" t="n">
        <v>4721</v>
      </c>
      <c r="B3611" s="399" t="s">
        <v>4913</v>
      </c>
      <c r="C3611" s="919" t="s">
        <v>1501</v>
      </c>
      <c r="D3611" s="920" t="n">
        <f aca="false">F3611</f>
        <v>69.57</v>
      </c>
      <c r="F3611" s="922" t="n">
        <v>69.57</v>
      </c>
      <c r="G3611" s="922" t="n">
        <v>69.57</v>
      </c>
    </row>
    <row r="3612" customFormat="false" ht="15" hidden="false" customHeight="false" outlineLevel="0" collapsed="false">
      <c r="A3612" s="398" t="n">
        <v>4718</v>
      </c>
      <c r="B3612" s="399" t="s">
        <v>4914</v>
      </c>
      <c r="C3612" s="919" t="s">
        <v>1501</v>
      </c>
      <c r="D3612" s="920" t="n">
        <f aca="false">F3612</f>
        <v>69.57</v>
      </c>
      <c r="F3612" s="922" t="n">
        <v>69.57</v>
      </c>
      <c r="G3612" s="922" t="n">
        <v>69.57</v>
      </c>
    </row>
    <row r="3613" customFormat="false" ht="15" hidden="false" customHeight="false" outlineLevel="0" collapsed="false">
      <c r="A3613" s="398" t="n">
        <v>4722</v>
      </c>
      <c r="B3613" s="399" t="s">
        <v>4915</v>
      </c>
      <c r="C3613" s="919" t="s">
        <v>1501</v>
      </c>
      <c r="D3613" s="920" t="n">
        <f aca="false">F3613</f>
        <v>69.57</v>
      </c>
      <c r="F3613" s="922" t="n">
        <v>69.57</v>
      </c>
      <c r="G3613" s="922" t="n">
        <v>69.57</v>
      </c>
    </row>
    <row r="3614" customFormat="false" ht="15" hidden="false" customHeight="false" outlineLevel="0" collapsed="false">
      <c r="A3614" s="398" t="n">
        <v>4723</v>
      </c>
      <c r="B3614" s="399" t="s">
        <v>4916</v>
      </c>
      <c r="C3614" s="919" t="s">
        <v>1501</v>
      </c>
      <c r="D3614" s="920" t="n">
        <f aca="false">F3614</f>
        <v>75.9</v>
      </c>
      <c r="F3614" s="922" t="n">
        <v>75.9</v>
      </c>
      <c r="G3614" s="922" t="n">
        <v>75.9</v>
      </c>
    </row>
    <row r="3615" customFormat="false" ht="15" hidden="false" customHeight="false" outlineLevel="0" collapsed="false">
      <c r="A3615" s="398" t="n">
        <v>4727</v>
      </c>
      <c r="B3615" s="399" t="s">
        <v>4917</v>
      </c>
      <c r="C3615" s="919" t="s">
        <v>1501</v>
      </c>
      <c r="D3615" s="920" t="n">
        <f aca="false">F3615</f>
        <v>78.01</v>
      </c>
      <c r="F3615" s="922" t="n">
        <v>78.01</v>
      </c>
      <c r="G3615" s="922" t="n">
        <v>78.01</v>
      </c>
    </row>
    <row r="3616" customFormat="false" ht="15" hidden="false" customHeight="false" outlineLevel="0" collapsed="false">
      <c r="A3616" s="398" t="n">
        <v>4748</v>
      </c>
      <c r="B3616" s="399" t="s">
        <v>4918</v>
      </c>
      <c r="C3616" s="919" t="s">
        <v>1501</v>
      </c>
      <c r="D3616" s="920" t="n">
        <f aca="false">F3616</f>
        <v>75.26</v>
      </c>
      <c r="F3616" s="922" t="n">
        <v>75.26</v>
      </c>
      <c r="G3616" s="922" t="n">
        <v>75.26</v>
      </c>
    </row>
    <row r="3617" customFormat="false" ht="15" hidden="false" customHeight="false" outlineLevel="0" collapsed="false">
      <c r="A3617" s="398" t="n">
        <v>4730</v>
      </c>
      <c r="B3617" s="399" t="s">
        <v>4919</v>
      </c>
      <c r="C3617" s="919" t="s">
        <v>1501</v>
      </c>
      <c r="D3617" s="920" t="n">
        <f aca="false">F3617</f>
        <v>72.73</v>
      </c>
      <c r="F3617" s="922" t="n">
        <v>72.73</v>
      </c>
      <c r="G3617" s="922" t="n">
        <v>72.73</v>
      </c>
    </row>
    <row r="3618" customFormat="false" ht="30" hidden="false" customHeight="false" outlineLevel="0" collapsed="false">
      <c r="A3618" s="398" t="n">
        <v>13186</v>
      </c>
      <c r="B3618" s="399" t="s">
        <v>4920</v>
      </c>
      <c r="C3618" s="919" t="s">
        <v>1501</v>
      </c>
      <c r="D3618" s="920" t="n">
        <f aca="false">F3618</f>
        <v>76.46</v>
      </c>
      <c r="F3618" s="922" t="n">
        <v>76.46</v>
      </c>
      <c r="G3618" s="922" t="n">
        <v>76.46</v>
      </c>
    </row>
    <row r="3619" customFormat="false" ht="30" hidden="false" customHeight="false" outlineLevel="0" collapsed="false">
      <c r="A3619" s="398" t="n">
        <v>10737</v>
      </c>
      <c r="B3619" s="399" t="s">
        <v>4921</v>
      </c>
      <c r="C3619" s="919" t="s">
        <v>1307</v>
      </c>
      <c r="D3619" s="920" t="n">
        <f aca="false">F3619</f>
        <v>88.15</v>
      </c>
      <c r="F3619" s="922" t="n">
        <v>88.15</v>
      </c>
      <c r="G3619" s="922" t="n">
        <v>88.15</v>
      </c>
    </row>
    <row r="3620" customFormat="false" ht="30" hidden="false" customHeight="false" outlineLevel="0" collapsed="false">
      <c r="A3620" s="398" t="n">
        <v>10734</v>
      </c>
      <c r="B3620" s="399" t="s">
        <v>4922</v>
      </c>
      <c r="C3620" s="919" t="s">
        <v>1307</v>
      </c>
      <c r="D3620" s="920" t="n">
        <f aca="false">F3620</f>
        <v>52.43</v>
      </c>
      <c r="F3620" s="922" t="n">
        <v>52.43</v>
      </c>
      <c r="G3620" s="922" t="n">
        <v>52.43</v>
      </c>
    </row>
    <row r="3621" customFormat="false" ht="15" hidden="false" customHeight="false" outlineLevel="0" collapsed="false">
      <c r="A3621" s="398" t="n">
        <v>4708</v>
      </c>
      <c r="B3621" s="399" t="s">
        <v>4923</v>
      </c>
      <c r="C3621" s="919" t="s">
        <v>1307</v>
      </c>
      <c r="D3621" s="920" t="n">
        <f aca="false">F3621</f>
        <v>101.71</v>
      </c>
      <c r="F3621" s="922" t="n">
        <v>101.71</v>
      </c>
      <c r="G3621" s="922" t="n">
        <v>101.71</v>
      </c>
    </row>
    <row r="3622" customFormat="false" ht="30" hidden="false" customHeight="false" outlineLevel="0" collapsed="false">
      <c r="A3622" s="398" t="n">
        <v>4712</v>
      </c>
      <c r="B3622" s="399" t="s">
        <v>4924</v>
      </c>
      <c r="C3622" s="919" t="s">
        <v>1307</v>
      </c>
      <c r="D3622" s="920" t="n">
        <f aca="false">F3622</f>
        <v>49.72</v>
      </c>
      <c r="F3622" s="922" t="n">
        <v>49.72</v>
      </c>
      <c r="G3622" s="922" t="n">
        <v>49.72</v>
      </c>
    </row>
    <row r="3623" customFormat="false" ht="30" hidden="false" customHeight="false" outlineLevel="0" collapsed="false">
      <c r="A3623" s="398" t="n">
        <v>4710</v>
      </c>
      <c r="B3623" s="399" t="s">
        <v>4925</v>
      </c>
      <c r="C3623" s="919" t="s">
        <v>1307</v>
      </c>
      <c r="D3623" s="920" t="n">
        <f aca="false">F3623</f>
        <v>159.46</v>
      </c>
      <c r="F3623" s="922" t="n">
        <v>159.46</v>
      </c>
      <c r="G3623" s="922" t="n">
        <v>159.46</v>
      </c>
    </row>
    <row r="3624" customFormat="false" ht="15" hidden="false" customHeight="false" outlineLevel="0" collapsed="false">
      <c r="A3624" s="398" t="n">
        <v>4746</v>
      </c>
      <c r="B3624" s="399" t="s">
        <v>4926</v>
      </c>
      <c r="C3624" s="919" t="s">
        <v>1501</v>
      </c>
      <c r="D3624" s="920" t="n">
        <f aca="false">F3624</f>
        <v>67.46</v>
      </c>
      <c r="F3624" s="922" t="n">
        <v>67.46</v>
      </c>
      <c r="G3624" s="922" t="n">
        <v>67.46</v>
      </c>
    </row>
    <row r="3625" customFormat="false" ht="15" hidden="false" customHeight="false" outlineLevel="0" collapsed="false">
      <c r="A3625" s="398" t="n">
        <v>4750</v>
      </c>
      <c r="B3625" s="399" t="s">
        <v>4927</v>
      </c>
      <c r="C3625" s="919" t="s">
        <v>1309</v>
      </c>
      <c r="D3625" s="920" t="n">
        <f aca="false">F3625</f>
        <v>14.88</v>
      </c>
      <c r="F3625" s="922" t="n">
        <v>14.88</v>
      </c>
      <c r="G3625" s="922" t="n">
        <v>14.88</v>
      </c>
    </row>
    <row r="3626" customFormat="false" ht="15" hidden="false" customHeight="false" outlineLevel="0" collapsed="false">
      <c r="A3626" s="398" t="n">
        <v>41065</v>
      </c>
      <c r="B3626" s="399" t="s">
        <v>4928</v>
      </c>
      <c r="C3626" s="919" t="s">
        <v>1505</v>
      </c>
      <c r="D3626" s="920" t="n">
        <f aca="false">F3626</f>
        <v>2637.37</v>
      </c>
      <c r="F3626" s="922" t="n">
        <v>2637.37</v>
      </c>
      <c r="G3626" s="922" t="n">
        <v>2637.37</v>
      </c>
    </row>
    <row r="3627" customFormat="false" ht="15" hidden="false" customHeight="false" outlineLevel="0" collapsed="false">
      <c r="A3627" s="398" t="n">
        <v>34747</v>
      </c>
      <c r="B3627" s="399" t="s">
        <v>4929</v>
      </c>
      <c r="C3627" s="919" t="s">
        <v>1324</v>
      </c>
      <c r="D3627" s="920" t="n">
        <f aca="false">F3627</f>
        <v>63.76</v>
      </c>
      <c r="F3627" s="922" t="n">
        <v>63.76</v>
      </c>
      <c r="G3627" s="922" t="n">
        <v>63.76</v>
      </c>
    </row>
    <row r="3628" customFormat="false" ht="15" hidden="false" customHeight="false" outlineLevel="0" collapsed="false">
      <c r="A3628" s="398" t="n">
        <v>4826</v>
      </c>
      <c r="B3628" s="399" t="s">
        <v>4930</v>
      </c>
      <c r="C3628" s="919" t="s">
        <v>1324</v>
      </c>
      <c r="D3628" s="920" t="n">
        <f aca="false">F3628</f>
        <v>68.56</v>
      </c>
      <c r="F3628" s="922" t="n">
        <v>68.56</v>
      </c>
      <c r="G3628" s="922" t="n">
        <v>68.56</v>
      </c>
    </row>
    <row r="3629" customFormat="false" ht="15" hidden="false" customHeight="false" outlineLevel="0" collapsed="false">
      <c r="A3629" s="398" t="n">
        <v>41975</v>
      </c>
      <c r="B3629" s="399" t="s">
        <v>4931</v>
      </c>
      <c r="C3629" s="919" t="s">
        <v>1307</v>
      </c>
      <c r="D3629" s="920" t="n">
        <f aca="false">F3629</f>
        <v>66.04</v>
      </c>
      <c r="F3629" s="922" t="n">
        <v>66.04</v>
      </c>
      <c r="G3629" s="922" t="n">
        <v>66.04</v>
      </c>
    </row>
    <row r="3630" customFormat="false" ht="15" hidden="false" customHeight="false" outlineLevel="0" collapsed="false">
      <c r="A3630" s="398" t="n">
        <v>4825</v>
      </c>
      <c r="B3630" s="399" t="s">
        <v>4932</v>
      </c>
      <c r="C3630" s="919" t="s">
        <v>1324</v>
      </c>
      <c r="D3630" s="920" t="n">
        <f aca="false">F3630</f>
        <v>94.9</v>
      </c>
      <c r="F3630" s="920" t="n">
        <v>94.9</v>
      </c>
      <c r="G3630" s="920" t="n">
        <v>94.9</v>
      </c>
    </row>
    <row r="3631" customFormat="false" ht="15" hidden="false" customHeight="false" outlineLevel="0" collapsed="false">
      <c r="A3631" s="398" t="n">
        <v>34744</v>
      </c>
      <c r="B3631" s="399" t="s">
        <v>4933</v>
      </c>
      <c r="C3631" s="919" t="s">
        <v>1307</v>
      </c>
      <c r="D3631" s="920" t="n">
        <f aca="false">F3631</f>
        <v>27.9</v>
      </c>
      <c r="F3631" s="922" t="n">
        <v>27.9</v>
      </c>
      <c r="G3631" s="922" t="n">
        <v>27.9</v>
      </c>
    </row>
    <row r="3632" customFormat="false" ht="30" hidden="false" customHeight="false" outlineLevel="0" collapsed="false">
      <c r="A3632" s="398" t="n">
        <v>39430</v>
      </c>
      <c r="B3632" s="399" t="s">
        <v>4934</v>
      </c>
      <c r="C3632" s="919" t="s">
        <v>1298</v>
      </c>
      <c r="D3632" s="920" t="n">
        <f aca="false">F3632</f>
        <v>1.45</v>
      </c>
      <c r="F3632" s="922" t="n">
        <v>1.45</v>
      </c>
      <c r="G3632" s="922" t="n">
        <v>1.45</v>
      </c>
    </row>
    <row r="3633" customFormat="false" ht="15" hidden="false" customHeight="false" outlineLevel="0" collapsed="false">
      <c r="A3633" s="398" t="n">
        <v>39573</v>
      </c>
      <c r="B3633" s="399" t="s">
        <v>4935</v>
      </c>
      <c r="C3633" s="919" t="s">
        <v>1298</v>
      </c>
      <c r="D3633" s="920" t="n">
        <f aca="false">F3633</f>
        <v>1.43</v>
      </c>
      <c r="F3633" s="922" t="n">
        <v>1.43</v>
      </c>
      <c r="G3633" s="922" t="n">
        <v>1.43</v>
      </c>
    </row>
    <row r="3634" customFormat="false" ht="15" hidden="false" customHeight="false" outlineLevel="0" collapsed="false">
      <c r="A3634" s="398" t="n">
        <v>38410</v>
      </c>
      <c r="B3634" s="399" t="s">
        <v>4936</v>
      </c>
      <c r="C3634" s="919" t="s">
        <v>1298</v>
      </c>
      <c r="D3634" s="920" t="n">
        <f aca="false">F3634</f>
        <v>11410.86</v>
      </c>
      <c r="F3634" s="922" t="n">
        <v>11410.86</v>
      </c>
      <c r="G3634" s="922" t="n">
        <v>11410.86</v>
      </c>
    </row>
    <row r="3635" customFormat="false" ht="15" hidden="false" customHeight="false" outlineLevel="0" collapsed="false">
      <c r="A3635" s="398" t="n">
        <v>4765</v>
      </c>
      <c r="B3635" s="399" t="s">
        <v>4937</v>
      </c>
      <c r="C3635" s="919" t="s">
        <v>1324</v>
      </c>
      <c r="D3635" s="920" t="n">
        <f aca="false">F3635</f>
        <v>78.94</v>
      </c>
      <c r="F3635" s="922" t="n">
        <v>78.94</v>
      </c>
      <c r="G3635" s="922" t="n">
        <v>78.94</v>
      </c>
    </row>
    <row r="3636" customFormat="false" ht="15" hidden="false" customHeight="false" outlineLevel="0" collapsed="false">
      <c r="A3636" s="398" t="n">
        <v>4766</v>
      </c>
      <c r="B3636" s="399" t="s">
        <v>4938</v>
      </c>
      <c r="C3636" s="919" t="s">
        <v>1296</v>
      </c>
      <c r="D3636" s="920" t="n">
        <f aca="false">F3636</f>
        <v>6.29</v>
      </c>
      <c r="F3636" s="922" t="n">
        <v>6.29</v>
      </c>
      <c r="G3636" s="922" t="n">
        <v>6.29</v>
      </c>
    </row>
    <row r="3637" customFormat="false" ht="15" hidden="false" customHeight="false" outlineLevel="0" collapsed="false">
      <c r="A3637" s="398" t="n">
        <v>4767</v>
      </c>
      <c r="B3637" s="399" t="s">
        <v>4938</v>
      </c>
      <c r="C3637" s="919" t="s">
        <v>1324</v>
      </c>
      <c r="D3637" s="920" t="n">
        <f aca="false">F3637</f>
        <v>136.01</v>
      </c>
      <c r="F3637" s="922" t="n">
        <v>136.01</v>
      </c>
      <c r="G3637" s="922" t="n">
        <v>136.01</v>
      </c>
    </row>
    <row r="3638" customFormat="false" ht="15" hidden="false" customHeight="false" outlineLevel="0" collapsed="false">
      <c r="A3638" s="398" t="n">
        <v>10963</v>
      </c>
      <c r="B3638" s="399" t="s">
        <v>4939</v>
      </c>
      <c r="C3638" s="919" t="s">
        <v>1324</v>
      </c>
      <c r="D3638" s="920" t="n">
        <f aca="false">F3638</f>
        <v>215.56</v>
      </c>
      <c r="F3638" s="920" t="n">
        <v>215.56</v>
      </c>
      <c r="G3638" s="920" t="n">
        <v>215.56</v>
      </c>
    </row>
    <row r="3639" customFormat="false" ht="15" hidden="false" customHeight="false" outlineLevel="0" collapsed="false">
      <c r="A3639" s="398" t="n">
        <v>10962</v>
      </c>
      <c r="B3639" s="399" t="s">
        <v>4940</v>
      </c>
      <c r="C3639" s="919" t="s">
        <v>1296</v>
      </c>
      <c r="D3639" s="920" t="n">
        <f aca="false">F3639</f>
        <v>6.69</v>
      </c>
      <c r="F3639" s="922" t="n">
        <v>6.69</v>
      </c>
      <c r="G3639" s="922" t="n">
        <v>6.69</v>
      </c>
    </row>
    <row r="3640" customFormat="false" ht="15" hidden="false" customHeight="false" outlineLevel="0" collapsed="false">
      <c r="A3640" s="398" t="n">
        <v>34742</v>
      </c>
      <c r="B3640" s="399" t="s">
        <v>4941</v>
      </c>
      <c r="C3640" s="919" t="s">
        <v>1296</v>
      </c>
      <c r="D3640" s="920" t="n">
        <f aca="false">F3640</f>
        <v>6.27</v>
      </c>
      <c r="F3640" s="922" t="n">
        <v>6.27</v>
      </c>
      <c r="G3640" s="922" t="n">
        <v>6.27</v>
      </c>
    </row>
    <row r="3641" customFormat="false" ht="15" hidden="false" customHeight="false" outlineLevel="0" collapsed="false">
      <c r="A3641" s="398" t="n">
        <v>4773</v>
      </c>
      <c r="B3641" s="399" t="s">
        <v>4942</v>
      </c>
      <c r="C3641" s="919" t="s">
        <v>1324</v>
      </c>
      <c r="D3641" s="920" t="n">
        <f aca="false">F3641</f>
        <v>272.1</v>
      </c>
      <c r="F3641" s="922" t="n">
        <v>272.1</v>
      </c>
      <c r="G3641" s="922" t="n">
        <v>272.1</v>
      </c>
    </row>
    <row r="3642" customFormat="false" ht="15" hidden="false" customHeight="false" outlineLevel="0" collapsed="false">
      <c r="A3642" s="398" t="n">
        <v>34740</v>
      </c>
      <c r="B3642" s="399" t="s">
        <v>4943</v>
      </c>
      <c r="C3642" s="919" t="s">
        <v>1296</v>
      </c>
      <c r="D3642" s="920" t="n">
        <f aca="false">F3642</f>
        <v>6.27</v>
      </c>
      <c r="F3642" s="922" t="n">
        <v>6.27</v>
      </c>
      <c r="G3642" s="922" t="n">
        <v>6.27</v>
      </c>
    </row>
    <row r="3643" customFormat="false" ht="15" hidden="false" customHeight="false" outlineLevel="0" collapsed="false">
      <c r="A3643" s="398" t="n">
        <v>4776</v>
      </c>
      <c r="B3643" s="399" t="s">
        <v>4944</v>
      </c>
      <c r="C3643" s="919" t="s">
        <v>1324</v>
      </c>
      <c r="D3643" s="920" t="n">
        <f aca="false">F3643</f>
        <v>421.86</v>
      </c>
      <c r="F3643" s="922" t="n">
        <v>421.86</v>
      </c>
      <c r="G3643" s="922" t="n">
        <v>421.86</v>
      </c>
    </row>
    <row r="3644" customFormat="false" ht="15" hidden="false" customHeight="false" outlineLevel="0" collapsed="false">
      <c r="A3644" s="398" t="n">
        <v>4774</v>
      </c>
      <c r="B3644" s="399" t="s">
        <v>4944</v>
      </c>
      <c r="C3644" s="919" t="s">
        <v>1296</v>
      </c>
      <c r="D3644" s="920" t="n">
        <f aca="false">F3644</f>
        <v>6.29</v>
      </c>
      <c r="F3644" s="922" t="n">
        <v>6.29</v>
      </c>
      <c r="G3644" s="922" t="n">
        <v>6.29</v>
      </c>
    </row>
    <row r="3645" customFormat="false" ht="15" hidden="false" customHeight="false" outlineLevel="0" collapsed="false">
      <c r="A3645" s="398" t="n">
        <v>40313</v>
      </c>
      <c r="B3645" s="399" t="s">
        <v>4945</v>
      </c>
      <c r="C3645" s="919" t="s">
        <v>1296</v>
      </c>
      <c r="D3645" s="920" t="n">
        <f aca="false">F3645</f>
        <v>6.27</v>
      </c>
      <c r="F3645" s="922" t="n">
        <v>6.27</v>
      </c>
      <c r="G3645" s="922" t="n">
        <v>6.27</v>
      </c>
    </row>
    <row r="3646" customFormat="false" ht="15" hidden="false" customHeight="false" outlineLevel="0" collapsed="false">
      <c r="A3646" s="398" t="n">
        <v>13340</v>
      </c>
      <c r="B3646" s="399" t="s">
        <v>4946</v>
      </c>
      <c r="C3646" s="919" t="s">
        <v>1324</v>
      </c>
      <c r="D3646" s="920" t="n">
        <f aca="false">F3646</f>
        <v>26.6</v>
      </c>
      <c r="F3646" s="922" t="n">
        <v>26.6</v>
      </c>
      <c r="G3646" s="922" t="n">
        <v>26.6</v>
      </c>
    </row>
    <row r="3647" customFormat="false" ht="15" hidden="false" customHeight="false" outlineLevel="0" collapsed="false">
      <c r="A3647" s="398" t="n">
        <v>10965</v>
      </c>
      <c r="B3647" s="399" t="s">
        <v>4947</v>
      </c>
      <c r="C3647" s="919" t="s">
        <v>1324</v>
      </c>
      <c r="D3647" s="920" t="n">
        <f aca="false">F3647</f>
        <v>56.74</v>
      </c>
      <c r="F3647" s="922" t="n">
        <v>56.74</v>
      </c>
      <c r="G3647" s="922" t="n">
        <v>56.74</v>
      </c>
    </row>
    <row r="3648" customFormat="false" ht="15" hidden="false" customHeight="false" outlineLevel="0" collapsed="false">
      <c r="A3648" s="398" t="n">
        <v>10966</v>
      </c>
      <c r="B3648" s="399" t="s">
        <v>4948</v>
      </c>
      <c r="C3648" s="919" t="s">
        <v>1296</v>
      </c>
      <c r="D3648" s="920" t="n">
        <f aca="false">F3648</f>
        <v>6.34</v>
      </c>
      <c r="F3648" s="922" t="n">
        <v>6.34</v>
      </c>
      <c r="G3648" s="922" t="n">
        <v>6.34</v>
      </c>
    </row>
    <row r="3649" customFormat="false" ht="15" hidden="false" customHeight="false" outlineLevel="0" collapsed="false">
      <c r="A3649" s="398" t="n">
        <v>40537</v>
      </c>
      <c r="B3649" s="399" t="s">
        <v>4949</v>
      </c>
      <c r="C3649" s="919" t="s">
        <v>1296</v>
      </c>
      <c r="D3649" s="920" t="n">
        <f aca="false">F3649</f>
        <v>6.93</v>
      </c>
      <c r="F3649" s="922" t="n">
        <v>6.93</v>
      </c>
      <c r="G3649" s="922" t="n">
        <v>6.93</v>
      </c>
    </row>
    <row r="3650" customFormat="false" ht="15" hidden="false" customHeight="false" outlineLevel="0" collapsed="false">
      <c r="A3650" s="398" t="n">
        <v>40536</v>
      </c>
      <c r="B3650" s="399" t="s">
        <v>4950</v>
      </c>
      <c r="C3650" s="919" t="s">
        <v>1296</v>
      </c>
      <c r="D3650" s="920" t="n">
        <f aca="false">F3650</f>
        <v>6.93</v>
      </c>
      <c r="F3650" s="922" t="n">
        <v>6.93</v>
      </c>
      <c r="G3650" s="922" t="n">
        <v>6.93</v>
      </c>
    </row>
    <row r="3651" customFormat="false" ht="15" hidden="false" customHeight="false" outlineLevel="0" collapsed="false">
      <c r="A3651" s="398" t="n">
        <v>40535</v>
      </c>
      <c r="B3651" s="399" t="s">
        <v>4951</v>
      </c>
      <c r="C3651" s="919" t="s">
        <v>1296</v>
      </c>
      <c r="D3651" s="920" t="n">
        <f aca="false">F3651</f>
        <v>6.93</v>
      </c>
      <c r="F3651" s="922" t="n">
        <v>6.93</v>
      </c>
      <c r="G3651" s="922" t="n">
        <v>6.93</v>
      </c>
    </row>
    <row r="3652" customFormat="false" ht="15" hidden="false" customHeight="false" outlineLevel="0" collapsed="false">
      <c r="A3652" s="398" t="n">
        <v>39427</v>
      </c>
      <c r="B3652" s="399" t="s">
        <v>4952</v>
      </c>
      <c r="C3652" s="919" t="s">
        <v>1324</v>
      </c>
      <c r="D3652" s="920" t="n">
        <f aca="false">F3652</f>
        <v>3.86</v>
      </c>
      <c r="F3652" s="922" t="n">
        <v>3.86</v>
      </c>
      <c r="G3652" s="922" t="n">
        <v>3.86</v>
      </c>
    </row>
    <row r="3653" customFormat="false" ht="15" hidden="false" customHeight="false" outlineLevel="0" collapsed="false">
      <c r="A3653" s="398" t="n">
        <v>39424</v>
      </c>
      <c r="B3653" s="399" t="s">
        <v>4953</v>
      </c>
      <c r="C3653" s="919" t="s">
        <v>1324</v>
      </c>
      <c r="D3653" s="920" t="n">
        <f aca="false">F3653</f>
        <v>2.3</v>
      </c>
      <c r="F3653" s="922" t="n">
        <v>2.3</v>
      </c>
      <c r="G3653" s="922" t="n">
        <v>2.3</v>
      </c>
    </row>
    <row r="3654" customFormat="false" ht="15" hidden="false" customHeight="false" outlineLevel="0" collapsed="false">
      <c r="A3654" s="398" t="n">
        <v>39425</v>
      </c>
      <c r="B3654" s="399" t="s">
        <v>4954</v>
      </c>
      <c r="C3654" s="919" t="s">
        <v>1324</v>
      </c>
      <c r="D3654" s="920" t="n">
        <f aca="false">F3654</f>
        <v>2.27</v>
      </c>
      <c r="F3654" s="922" t="n">
        <v>2.27</v>
      </c>
      <c r="G3654" s="922" t="n">
        <v>2.27</v>
      </c>
    </row>
    <row r="3655" customFormat="false" ht="15" hidden="false" customHeight="false" outlineLevel="0" collapsed="false">
      <c r="A3655" s="398" t="n">
        <v>40664</v>
      </c>
      <c r="B3655" s="399" t="s">
        <v>4955</v>
      </c>
      <c r="C3655" s="919" t="s">
        <v>1296</v>
      </c>
      <c r="D3655" s="920" t="n">
        <f aca="false">F3655</f>
        <v>5.94</v>
      </c>
      <c r="F3655" s="922" t="n">
        <v>5.94</v>
      </c>
      <c r="G3655" s="922" t="n">
        <v>5.94</v>
      </c>
    </row>
    <row r="3656" customFormat="false" ht="15" hidden="false" customHeight="false" outlineLevel="0" collapsed="false">
      <c r="A3656" s="398" t="n">
        <v>34360</v>
      </c>
      <c r="B3656" s="399" t="s">
        <v>4956</v>
      </c>
      <c r="C3656" s="919" t="s">
        <v>1296</v>
      </c>
      <c r="D3656" s="920" t="n">
        <f aca="false">F3656</f>
        <v>27.41</v>
      </c>
      <c r="F3656" s="922" t="n">
        <v>27.41</v>
      </c>
      <c r="G3656" s="922" t="n">
        <v>27.41</v>
      </c>
    </row>
    <row r="3657" customFormat="false" ht="15" hidden="false" customHeight="false" outlineLevel="0" collapsed="false">
      <c r="A3657" s="398" t="n">
        <v>20259</v>
      </c>
      <c r="B3657" s="399" t="s">
        <v>4957</v>
      </c>
      <c r="C3657" s="919" t="s">
        <v>1324</v>
      </c>
      <c r="D3657" s="920" t="n">
        <f aca="false">F3657</f>
        <v>8.8</v>
      </c>
      <c r="F3657" s="922" t="n">
        <v>8.8</v>
      </c>
      <c r="G3657" s="922" t="n">
        <v>8.8</v>
      </c>
    </row>
    <row r="3658" customFormat="false" ht="30" hidden="false" customHeight="false" outlineLevel="0" collapsed="false">
      <c r="A3658" s="398" t="n">
        <v>14077</v>
      </c>
      <c r="B3658" s="399" t="s">
        <v>4958</v>
      </c>
      <c r="C3658" s="919" t="s">
        <v>1324</v>
      </c>
      <c r="D3658" s="920" t="n">
        <f aca="false">F3658</f>
        <v>134.69</v>
      </c>
      <c r="F3658" s="922" t="n">
        <v>134.69</v>
      </c>
      <c r="G3658" s="922" t="n">
        <v>134.69</v>
      </c>
    </row>
    <row r="3659" customFormat="false" ht="30" hidden="false" customHeight="false" outlineLevel="0" collapsed="false">
      <c r="A3659" s="398" t="n">
        <v>3678</v>
      </c>
      <c r="B3659" s="399" t="s">
        <v>4959</v>
      </c>
      <c r="C3659" s="919" t="s">
        <v>1324</v>
      </c>
      <c r="D3659" s="920" t="n">
        <f aca="false">F3659</f>
        <v>60.88</v>
      </c>
      <c r="F3659" s="922" t="n">
        <v>60.88</v>
      </c>
      <c r="G3659" s="922" t="n">
        <v>60.88</v>
      </c>
    </row>
    <row r="3660" customFormat="false" ht="15" hidden="false" customHeight="false" outlineLevel="0" collapsed="false">
      <c r="A3660" s="398" t="n">
        <v>39418</v>
      </c>
      <c r="B3660" s="399" t="s">
        <v>4960</v>
      </c>
      <c r="C3660" s="919" t="s">
        <v>1324</v>
      </c>
      <c r="D3660" s="920" t="n">
        <f aca="false">F3660</f>
        <v>4.31</v>
      </c>
      <c r="F3660" s="922" t="n">
        <v>4.31</v>
      </c>
      <c r="G3660" s="922" t="n">
        <v>4.31</v>
      </c>
    </row>
    <row r="3661" customFormat="false" ht="15" hidden="false" customHeight="false" outlineLevel="0" collapsed="false">
      <c r="A3661" s="398" t="n">
        <v>39419</v>
      </c>
      <c r="B3661" s="399" t="s">
        <v>4961</v>
      </c>
      <c r="C3661" s="919" t="s">
        <v>1324</v>
      </c>
      <c r="D3661" s="920" t="n">
        <f aca="false">F3661</f>
        <v>5.25</v>
      </c>
      <c r="F3661" s="922" t="n">
        <v>5.25</v>
      </c>
      <c r="G3661" s="922" t="n">
        <v>5.25</v>
      </c>
    </row>
    <row r="3662" customFormat="false" ht="15" hidden="false" customHeight="false" outlineLevel="0" collapsed="false">
      <c r="A3662" s="398" t="n">
        <v>39420</v>
      </c>
      <c r="B3662" s="399" t="s">
        <v>4962</v>
      </c>
      <c r="C3662" s="919" t="s">
        <v>1324</v>
      </c>
      <c r="D3662" s="920" t="n">
        <f aca="false">F3662</f>
        <v>5.8</v>
      </c>
      <c r="F3662" s="922" t="n">
        <v>5.8</v>
      </c>
      <c r="G3662" s="922" t="n">
        <v>5.8</v>
      </c>
    </row>
    <row r="3663" customFormat="false" ht="15" hidden="false" customHeight="false" outlineLevel="0" collapsed="false">
      <c r="A3663" s="398" t="n">
        <v>39571</v>
      </c>
      <c r="B3663" s="399" t="s">
        <v>4963</v>
      </c>
      <c r="C3663" s="919" t="s">
        <v>1324</v>
      </c>
      <c r="D3663" s="920" t="n">
        <f aca="false">F3663</f>
        <v>3.5</v>
      </c>
      <c r="F3663" s="922" t="n">
        <v>3.5</v>
      </c>
      <c r="G3663" s="922" t="n">
        <v>3.5</v>
      </c>
    </row>
    <row r="3664" customFormat="false" ht="15" hidden="false" customHeight="false" outlineLevel="0" collapsed="false">
      <c r="A3664" s="398" t="n">
        <v>39421</v>
      </c>
      <c r="B3664" s="399" t="s">
        <v>4964</v>
      </c>
      <c r="C3664" s="919" t="s">
        <v>1324</v>
      </c>
      <c r="D3664" s="920" t="n">
        <f aca="false">F3664</f>
        <v>5.1</v>
      </c>
      <c r="F3664" s="922" t="n">
        <v>5.1</v>
      </c>
      <c r="G3664" s="922" t="n">
        <v>5.1</v>
      </c>
    </row>
    <row r="3665" customFormat="false" ht="15" hidden="false" customHeight="false" outlineLevel="0" collapsed="false">
      <c r="A3665" s="398" t="n">
        <v>39422</v>
      </c>
      <c r="B3665" s="399" t="s">
        <v>4965</v>
      </c>
      <c r="C3665" s="919" t="s">
        <v>1324</v>
      </c>
      <c r="D3665" s="920" t="n">
        <f aca="false">F3665</f>
        <v>5.96</v>
      </c>
      <c r="F3665" s="922" t="n">
        <v>5.96</v>
      </c>
      <c r="G3665" s="922" t="n">
        <v>5.96</v>
      </c>
    </row>
    <row r="3666" customFormat="false" ht="15" hidden="false" customHeight="false" outlineLevel="0" collapsed="false">
      <c r="A3666" s="398" t="n">
        <v>39423</v>
      </c>
      <c r="B3666" s="399" t="s">
        <v>4966</v>
      </c>
      <c r="C3666" s="919" t="s">
        <v>1324</v>
      </c>
      <c r="D3666" s="920" t="n">
        <f aca="false">F3666</f>
        <v>6.92</v>
      </c>
      <c r="F3666" s="922" t="n">
        <v>6.92</v>
      </c>
      <c r="G3666" s="922" t="n">
        <v>6.92</v>
      </c>
    </row>
    <row r="3667" customFormat="false" ht="15" hidden="false" customHeight="false" outlineLevel="0" collapsed="false">
      <c r="A3667" s="398" t="n">
        <v>39426</v>
      </c>
      <c r="B3667" s="399" t="s">
        <v>4967</v>
      </c>
      <c r="C3667" s="919" t="s">
        <v>1324</v>
      </c>
      <c r="D3667" s="920" t="n">
        <f aca="false">F3667</f>
        <v>15.55</v>
      </c>
      <c r="F3667" s="922" t="n">
        <v>15.55</v>
      </c>
      <c r="G3667" s="922" t="n">
        <v>15.55</v>
      </c>
    </row>
    <row r="3668" customFormat="false" ht="30" hidden="false" customHeight="false" outlineLevel="0" collapsed="false">
      <c r="A3668" s="398" t="n">
        <v>39429</v>
      </c>
      <c r="B3668" s="399" t="s">
        <v>4968</v>
      </c>
      <c r="C3668" s="919" t="s">
        <v>1324</v>
      </c>
      <c r="D3668" s="920" t="n">
        <f aca="false">F3668</f>
        <v>4.9</v>
      </c>
      <c r="F3668" s="922" t="n">
        <v>4.9</v>
      </c>
      <c r="G3668" s="922" t="n">
        <v>4.9</v>
      </c>
    </row>
    <row r="3669" customFormat="false" ht="30" hidden="false" customHeight="false" outlineLevel="0" collapsed="false">
      <c r="A3669" s="398" t="n">
        <v>39428</v>
      </c>
      <c r="B3669" s="399" t="s">
        <v>4969</v>
      </c>
      <c r="C3669" s="919" t="s">
        <v>1324</v>
      </c>
      <c r="D3669" s="920" t="n">
        <f aca="false">F3669</f>
        <v>3.75</v>
      </c>
      <c r="F3669" s="922" t="n">
        <v>3.75</v>
      </c>
      <c r="G3669" s="922" t="n">
        <v>3.75</v>
      </c>
    </row>
    <row r="3670" customFormat="false" ht="15" hidden="false" customHeight="false" outlineLevel="0" collapsed="false">
      <c r="A3670" s="398" t="n">
        <v>39572</v>
      </c>
      <c r="B3670" s="399" t="s">
        <v>4970</v>
      </c>
      <c r="C3670" s="919" t="s">
        <v>1324</v>
      </c>
      <c r="D3670" s="920" t="n">
        <f aca="false">F3670</f>
        <v>3.24</v>
      </c>
      <c r="F3670" s="922" t="n">
        <v>3.24</v>
      </c>
      <c r="G3670" s="922" t="n">
        <v>3.24</v>
      </c>
    </row>
    <row r="3671" customFormat="false" ht="15" hidden="false" customHeight="false" outlineLevel="0" collapsed="false">
      <c r="A3671" s="398" t="n">
        <v>39570</v>
      </c>
      <c r="B3671" s="399" t="s">
        <v>4971</v>
      </c>
      <c r="C3671" s="919" t="s">
        <v>1324</v>
      </c>
      <c r="D3671" s="920" t="n">
        <f aca="false">F3671</f>
        <v>3.44</v>
      </c>
      <c r="F3671" s="922" t="n">
        <v>3.44</v>
      </c>
      <c r="G3671" s="922" t="n">
        <v>3.44</v>
      </c>
    </row>
    <row r="3672" customFormat="false" ht="15" hidden="false" customHeight="false" outlineLevel="0" collapsed="false">
      <c r="A3672" s="398" t="n">
        <v>39569</v>
      </c>
      <c r="B3672" s="399" t="s">
        <v>4972</v>
      </c>
      <c r="C3672" s="919" t="s">
        <v>1324</v>
      </c>
      <c r="D3672" s="920" t="n">
        <f aca="false">F3672</f>
        <v>3.4</v>
      </c>
      <c r="F3672" s="922" t="n">
        <v>3.4</v>
      </c>
      <c r="G3672" s="922" t="n">
        <v>3.4</v>
      </c>
    </row>
    <row r="3673" customFormat="false" ht="15" hidden="false" customHeight="false" outlineLevel="0" collapsed="false">
      <c r="A3673" s="398" t="n">
        <v>11552</v>
      </c>
      <c r="B3673" s="399" t="s">
        <v>4973</v>
      </c>
      <c r="C3673" s="919" t="s">
        <v>1324</v>
      </c>
      <c r="D3673" s="920" t="n">
        <f aca="false">F3673</f>
        <v>8.75</v>
      </c>
      <c r="F3673" s="922" t="n">
        <v>8.75</v>
      </c>
      <c r="G3673" s="922" t="n">
        <v>8.75</v>
      </c>
    </row>
    <row r="3674" customFormat="false" ht="15" hidden="false" customHeight="false" outlineLevel="0" collapsed="false">
      <c r="A3674" s="398" t="n">
        <v>40598</v>
      </c>
      <c r="B3674" s="399" t="s">
        <v>4974</v>
      </c>
      <c r="C3674" s="919" t="s">
        <v>1296</v>
      </c>
      <c r="D3674" s="920" t="n">
        <f aca="false">F3674</f>
        <v>6.93</v>
      </c>
      <c r="F3674" s="922" t="n">
        <v>6.93</v>
      </c>
      <c r="G3674" s="922" t="n">
        <v>6.93</v>
      </c>
    </row>
    <row r="3675" customFormat="false" ht="15" hidden="false" customHeight="false" outlineLevel="0" collapsed="false">
      <c r="A3675" s="398" t="n">
        <v>39029</v>
      </c>
      <c r="B3675" s="399" t="s">
        <v>4975</v>
      </c>
      <c r="C3675" s="919" t="s">
        <v>1324</v>
      </c>
      <c r="D3675" s="920" t="n">
        <f aca="false">F3675</f>
        <v>10.98</v>
      </c>
      <c r="F3675" s="922" t="n">
        <v>10.98</v>
      </c>
      <c r="G3675" s="922" t="n">
        <v>10.98</v>
      </c>
    </row>
    <row r="3676" customFormat="false" ht="15" hidden="false" customHeight="false" outlineLevel="0" collapsed="false">
      <c r="A3676" s="398" t="n">
        <v>39028</v>
      </c>
      <c r="B3676" s="399" t="s">
        <v>4976</v>
      </c>
      <c r="C3676" s="919" t="s">
        <v>1324</v>
      </c>
      <c r="D3676" s="920" t="n">
        <f aca="false">F3676</f>
        <v>6.39</v>
      </c>
      <c r="F3676" s="922" t="n">
        <v>6.39</v>
      </c>
      <c r="G3676" s="922" t="n">
        <v>6.39</v>
      </c>
    </row>
    <row r="3677" customFormat="false" ht="15" hidden="false" customHeight="false" outlineLevel="0" collapsed="false">
      <c r="A3677" s="398" t="n">
        <v>39328</v>
      </c>
      <c r="B3677" s="399" t="s">
        <v>4977</v>
      </c>
      <c r="C3677" s="919" t="s">
        <v>1324</v>
      </c>
      <c r="D3677" s="920" t="n">
        <f aca="false">F3677</f>
        <v>3.51</v>
      </c>
      <c r="F3677" s="922" t="n">
        <v>3.51</v>
      </c>
      <c r="G3677" s="922" t="n">
        <v>3.51</v>
      </c>
    </row>
    <row r="3678" customFormat="false" ht="30" hidden="false" customHeight="false" outlineLevel="0" collapsed="false">
      <c r="A3678" s="398" t="n">
        <v>38541</v>
      </c>
      <c r="B3678" s="399" t="s">
        <v>4978</v>
      </c>
      <c r="C3678" s="919" t="s">
        <v>1298</v>
      </c>
      <c r="D3678" s="920" t="n">
        <f aca="false">F3678</f>
        <v>2030106.47</v>
      </c>
      <c r="F3678" s="922" t="n">
        <v>2030106.47</v>
      </c>
      <c r="G3678" s="922" t="n">
        <v>2030106.47</v>
      </c>
    </row>
    <row r="3679" customFormat="false" ht="30" hidden="false" customHeight="false" outlineLevel="0" collapsed="false">
      <c r="A3679" s="398" t="n">
        <v>38542</v>
      </c>
      <c r="B3679" s="399" t="s">
        <v>4979</v>
      </c>
      <c r="C3679" s="919" t="s">
        <v>1298</v>
      </c>
      <c r="D3679" s="920" t="n">
        <f aca="false">F3679</f>
        <v>3156733.92</v>
      </c>
      <c r="F3679" s="922" t="n">
        <v>3156733.92</v>
      </c>
      <c r="G3679" s="922" t="n">
        <v>3156733.92</v>
      </c>
    </row>
    <row r="3680" customFormat="false" ht="30" hidden="false" customHeight="false" outlineLevel="0" collapsed="false">
      <c r="A3680" s="398" t="n">
        <v>38543</v>
      </c>
      <c r="B3680" s="399" t="s">
        <v>4980</v>
      </c>
      <c r="C3680" s="919" t="s">
        <v>1298</v>
      </c>
      <c r="D3680" s="920" t="n">
        <f aca="false">F3680</f>
        <v>772855.57</v>
      </c>
      <c r="F3680" s="922" t="n">
        <v>772855.57</v>
      </c>
      <c r="G3680" s="922" t="n">
        <v>772855.57</v>
      </c>
    </row>
    <row r="3681" customFormat="false" ht="30" hidden="false" customHeight="false" outlineLevel="0" collapsed="false">
      <c r="A3681" s="398" t="n">
        <v>40406</v>
      </c>
      <c r="B3681" s="399" t="s">
        <v>4981</v>
      </c>
      <c r="C3681" s="919" t="s">
        <v>1298</v>
      </c>
      <c r="D3681" s="920" t="n">
        <f aca="false">F3681</f>
        <v>52059.13</v>
      </c>
      <c r="F3681" s="922" t="n">
        <v>52059.13</v>
      </c>
      <c r="G3681" s="922" t="n">
        <v>52059.13</v>
      </c>
    </row>
    <row r="3682" customFormat="false" ht="15" hidden="false" customHeight="false" outlineLevel="0" collapsed="false">
      <c r="A3682" s="398" t="n">
        <v>40789</v>
      </c>
      <c r="B3682" s="399" t="s">
        <v>4982</v>
      </c>
      <c r="C3682" s="919" t="s">
        <v>1298</v>
      </c>
      <c r="D3682" s="920" t="n">
        <f aca="false">F3682</f>
        <v>7502.25</v>
      </c>
      <c r="F3682" s="920" t="n">
        <v>7502.25</v>
      </c>
      <c r="G3682" s="920" t="n">
        <v>7502.25</v>
      </c>
    </row>
    <row r="3683" customFormat="false" ht="30" hidden="false" customHeight="false" outlineLevel="0" collapsed="false">
      <c r="A3683" s="398" t="n">
        <v>40791</v>
      </c>
      <c r="B3683" s="399" t="s">
        <v>4983</v>
      </c>
      <c r="C3683" s="919" t="s">
        <v>1298</v>
      </c>
      <c r="D3683" s="920" t="n">
        <f aca="false">F3683</f>
        <v>23485.32</v>
      </c>
      <c r="F3683" s="920" t="n">
        <v>23485.32</v>
      </c>
      <c r="G3683" s="920" t="n">
        <v>23485.32</v>
      </c>
    </row>
    <row r="3684" customFormat="false" ht="15" hidden="false" customHeight="false" outlineLevel="0" collapsed="false">
      <c r="A3684" s="398" t="n">
        <v>11651</v>
      </c>
      <c r="B3684" s="399" t="s">
        <v>4984</v>
      </c>
      <c r="C3684" s="919" t="s">
        <v>1298</v>
      </c>
      <c r="D3684" s="920" t="n">
        <f aca="false">F3684</f>
        <v>12844.45</v>
      </c>
      <c r="F3684" s="920" t="n">
        <v>12844.45</v>
      </c>
      <c r="G3684" s="920" t="n">
        <v>12844.45</v>
      </c>
    </row>
    <row r="3685" customFormat="false" ht="15" hidden="false" customHeight="false" outlineLevel="0" collapsed="false">
      <c r="A3685" s="398" t="n">
        <v>42002</v>
      </c>
      <c r="B3685" s="399" t="s">
        <v>4985</v>
      </c>
      <c r="C3685" s="919" t="s">
        <v>1298</v>
      </c>
      <c r="D3685" s="920" t="n">
        <f aca="false">F3685</f>
        <v>661931.74</v>
      </c>
      <c r="F3685" s="920" t="n">
        <v>661931.74</v>
      </c>
      <c r="G3685" s="920" t="n">
        <v>661931.74</v>
      </c>
    </row>
    <row r="3686" customFormat="false" ht="15" hidden="false" customHeight="false" outlineLevel="0" collapsed="false">
      <c r="A3686" s="398" t="n">
        <v>40435</v>
      </c>
      <c r="B3686" s="399" t="s">
        <v>4986</v>
      </c>
      <c r="C3686" s="919" t="s">
        <v>1298</v>
      </c>
      <c r="D3686" s="920" t="n">
        <f aca="false">F3686</f>
        <v>423982.02</v>
      </c>
      <c r="F3686" s="920" t="n">
        <v>423982.02</v>
      </c>
      <c r="G3686" s="920" t="n">
        <v>423982.02</v>
      </c>
    </row>
    <row r="3687" customFormat="false" ht="15" hidden="false" customHeight="false" outlineLevel="0" collapsed="false">
      <c r="A3687" s="398" t="n">
        <v>39012</v>
      </c>
      <c r="B3687" s="399" t="s">
        <v>4987</v>
      </c>
      <c r="C3687" s="919" t="s">
        <v>1298</v>
      </c>
      <c r="D3687" s="920" t="n">
        <f aca="false">F3687</f>
        <v>442366.63</v>
      </c>
      <c r="F3687" s="920" t="n">
        <v>442366.63</v>
      </c>
      <c r="G3687" s="920" t="n">
        <v>442366.63</v>
      </c>
    </row>
    <row r="3688" customFormat="false" ht="15" hidden="false" customHeight="false" outlineLevel="0" collapsed="false">
      <c r="A3688" s="398" t="n">
        <v>13617</v>
      </c>
      <c r="B3688" s="399" t="s">
        <v>4988</v>
      </c>
      <c r="C3688" s="919" t="s">
        <v>1298</v>
      </c>
      <c r="D3688" s="920" t="n">
        <f aca="false">F3688</f>
        <v>50492.12</v>
      </c>
      <c r="F3688" s="920" t="n">
        <v>50492.12</v>
      </c>
      <c r="G3688" s="920" t="n">
        <v>50492.12</v>
      </c>
    </row>
    <row r="3689" customFormat="false" ht="15" hidden="false" customHeight="false" outlineLevel="0" collapsed="false">
      <c r="A3689" s="398" t="n">
        <v>5327</v>
      </c>
      <c r="B3689" s="399" t="s">
        <v>4989</v>
      </c>
      <c r="C3689" s="919" t="s">
        <v>1296</v>
      </c>
      <c r="D3689" s="920" t="n">
        <f aca="false">F3689</f>
        <v>27.72</v>
      </c>
      <c r="F3689" s="920" t="n">
        <v>27.72</v>
      </c>
      <c r="G3689" s="920" t="n">
        <v>27.72</v>
      </c>
    </row>
    <row r="3690" customFormat="false" ht="15" hidden="false" customHeight="false" outlineLevel="0" collapsed="false">
      <c r="A3690" s="398" t="n">
        <v>35274</v>
      </c>
      <c r="B3690" s="399" t="s">
        <v>4990</v>
      </c>
      <c r="C3690" s="919" t="s">
        <v>1324</v>
      </c>
      <c r="D3690" s="920" t="n">
        <f aca="false">F3690</f>
        <v>20.46</v>
      </c>
      <c r="F3690" s="920" t="n">
        <v>20.46</v>
      </c>
      <c r="G3690" s="920" t="n">
        <v>20.46</v>
      </c>
    </row>
    <row r="3691" customFormat="false" ht="15" hidden="false" customHeight="false" outlineLevel="0" collapsed="false">
      <c r="A3691" s="398" t="n">
        <v>35275</v>
      </c>
      <c r="B3691" s="399" t="s">
        <v>4991</v>
      </c>
      <c r="C3691" s="919" t="s">
        <v>1324</v>
      </c>
      <c r="D3691" s="920" t="n">
        <f aca="false">F3691</f>
        <v>43.71</v>
      </c>
      <c r="F3691" s="920" t="n">
        <v>43.71</v>
      </c>
      <c r="G3691" s="920" t="n">
        <v>43.71</v>
      </c>
    </row>
    <row r="3692" customFormat="false" ht="15" hidden="false" customHeight="false" outlineLevel="0" collapsed="false">
      <c r="A3692" s="398" t="n">
        <v>35276</v>
      </c>
      <c r="B3692" s="399" t="s">
        <v>4992</v>
      </c>
      <c r="C3692" s="919" t="s">
        <v>1324</v>
      </c>
      <c r="D3692" s="920" t="n">
        <f aca="false">F3692</f>
        <v>71.47</v>
      </c>
      <c r="F3692" s="920" t="n">
        <v>71.47</v>
      </c>
      <c r="G3692" s="920" t="n">
        <v>71.47</v>
      </c>
    </row>
    <row r="3693" customFormat="false" ht="15" hidden="false" customHeight="false" outlineLevel="0" collapsed="false">
      <c r="A3693" s="398" t="n">
        <v>38386</v>
      </c>
      <c r="B3693" s="399" t="s">
        <v>4993</v>
      </c>
      <c r="C3693" s="919" t="s">
        <v>1298</v>
      </c>
      <c r="D3693" s="920" t="n">
        <f aca="false">F3693</f>
        <v>4.1</v>
      </c>
      <c r="F3693" s="922" t="n">
        <v>4.1</v>
      </c>
      <c r="G3693" s="922" t="n">
        <v>4.1</v>
      </c>
    </row>
    <row r="3694" customFormat="false" ht="15" hidden="false" customHeight="false" outlineLevel="0" collapsed="false">
      <c r="A3694" s="398" t="n">
        <v>11091</v>
      </c>
      <c r="B3694" s="399" t="s">
        <v>4994</v>
      </c>
      <c r="C3694" s="919" t="s">
        <v>1298</v>
      </c>
      <c r="D3694" s="920" t="n">
        <f aca="false">F3694</f>
        <v>1.01</v>
      </c>
      <c r="F3694" s="922" t="n">
        <v>1.01</v>
      </c>
      <c r="G3694" s="922" t="n">
        <v>1.01</v>
      </c>
    </row>
    <row r="3695" customFormat="false" ht="15" hidden="false" customHeight="false" outlineLevel="0" collapsed="false">
      <c r="A3695" s="398" t="n">
        <v>37586</v>
      </c>
      <c r="B3695" s="399" t="s">
        <v>4995</v>
      </c>
      <c r="C3695" s="919" t="s">
        <v>3580</v>
      </c>
      <c r="D3695" s="920" t="n">
        <f aca="false">F3695</f>
        <v>31.66</v>
      </c>
      <c r="F3695" s="922" t="n">
        <v>31.66</v>
      </c>
      <c r="G3695" s="922" t="n">
        <v>31.66</v>
      </c>
    </row>
    <row r="3696" customFormat="false" ht="15" hidden="false" customHeight="false" outlineLevel="0" collapsed="false">
      <c r="A3696" s="398" t="n">
        <v>37395</v>
      </c>
      <c r="B3696" s="399" t="s">
        <v>4996</v>
      </c>
      <c r="C3696" s="919" t="s">
        <v>3580</v>
      </c>
      <c r="D3696" s="920" t="n">
        <f aca="false">F3696</f>
        <v>27.22</v>
      </c>
      <c r="F3696" s="922" t="n">
        <v>27.22</v>
      </c>
      <c r="G3696" s="922" t="n">
        <v>27.22</v>
      </c>
    </row>
    <row r="3697" customFormat="false" ht="15" hidden="false" customHeight="false" outlineLevel="0" collapsed="false">
      <c r="A3697" s="398" t="n">
        <v>14147</v>
      </c>
      <c r="B3697" s="399" t="s">
        <v>4997</v>
      </c>
      <c r="C3697" s="919" t="s">
        <v>3580</v>
      </c>
      <c r="D3697" s="920" t="n">
        <f aca="false">F3697</f>
        <v>36.11</v>
      </c>
      <c r="F3697" s="922" t="n">
        <v>36.11</v>
      </c>
      <c r="G3697" s="922" t="n">
        <v>36.11</v>
      </c>
    </row>
    <row r="3698" customFormat="false" ht="15" hidden="false" customHeight="false" outlineLevel="0" collapsed="false">
      <c r="A3698" s="398" t="n">
        <v>37396</v>
      </c>
      <c r="B3698" s="399" t="s">
        <v>4998</v>
      </c>
      <c r="C3698" s="919" t="s">
        <v>3580</v>
      </c>
      <c r="D3698" s="920" t="n">
        <f aca="false">F3698</f>
        <v>22.27</v>
      </c>
      <c r="F3698" s="922" t="n">
        <v>22.27</v>
      </c>
      <c r="G3698" s="922" t="n">
        <v>22.27</v>
      </c>
    </row>
    <row r="3699" customFormat="false" ht="15" hidden="false" customHeight="false" outlineLevel="0" collapsed="false">
      <c r="A3699" s="398" t="n">
        <v>37397</v>
      </c>
      <c r="B3699" s="399" t="s">
        <v>4999</v>
      </c>
      <c r="C3699" s="919" t="s">
        <v>3580</v>
      </c>
      <c r="D3699" s="920" t="n">
        <f aca="false">F3699</f>
        <v>23.33</v>
      </c>
      <c r="F3699" s="922" t="n">
        <v>23.33</v>
      </c>
      <c r="G3699" s="922" t="n">
        <v>23.33</v>
      </c>
    </row>
    <row r="3700" customFormat="false" ht="15" hidden="false" customHeight="false" outlineLevel="0" collapsed="false">
      <c r="A3700" s="398" t="n">
        <v>11559</v>
      </c>
      <c r="B3700" s="399" t="s">
        <v>5000</v>
      </c>
      <c r="C3700" s="919" t="s">
        <v>1298</v>
      </c>
      <c r="D3700" s="920" t="n">
        <f aca="false">F3700</f>
        <v>4.02</v>
      </c>
      <c r="F3700" s="922" t="n">
        <v>4.02</v>
      </c>
      <c r="G3700" s="922" t="n">
        <v>4.02</v>
      </c>
    </row>
    <row r="3701" customFormat="false" ht="15" hidden="false" customHeight="false" outlineLevel="0" collapsed="false">
      <c r="A3701" s="398" t="n">
        <v>444</v>
      </c>
      <c r="B3701" s="399" t="s">
        <v>5001</v>
      </c>
      <c r="C3701" s="919" t="s">
        <v>1298</v>
      </c>
      <c r="D3701" s="920" t="n">
        <f aca="false">F3701</f>
        <v>19.17</v>
      </c>
      <c r="F3701" s="922" t="n">
        <v>19.17</v>
      </c>
      <c r="G3701" s="922" t="n">
        <v>19.17</v>
      </c>
    </row>
    <row r="3702" customFormat="false" ht="15" hidden="false" customHeight="false" outlineLevel="0" collapsed="false">
      <c r="A3702" s="398" t="n">
        <v>445</v>
      </c>
      <c r="B3702" s="399" t="s">
        <v>5002</v>
      </c>
      <c r="C3702" s="919" t="s">
        <v>1298</v>
      </c>
      <c r="D3702" s="920" t="n">
        <f aca="false">F3702</f>
        <v>26.24</v>
      </c>
      <c r="F3702" s="922" t="n">
        <v>26.24</v>
      </c>
      <c r="G3702" s="922" t="n">
        <v>26.24</v>
      </c>
    </row>
    <row r="3703" customFormat="false" ht="15" hidden="false" customHeight="false" outlineLevel="0" collapsed="false">
      <c r="A3703" s="398" t="n">
        <v>4783</v>
      </c>
      <c r="B3703" s="399" t="s">
        <v>5003</v>
      </c>
      <c r="C3703" s="919" t="s">
        <v>1309</v>
      </c>
      <c r="D3703" s="920" t="n">
        <f aca="false">F3703</f>
        <v>14.88</v>
      </c>
      <c r="F3703" s="922" t="n">
        <v>14.88</v>
      </c>
      <c r="G3703" s="922" t="n">
        <v>14.88</v>
      </c>
    </row>
    <row r="3704" customFormat="false" ht="15" hidden="false" customHeight="false" outlineLevel="0" collapsed="false">
      <c r="A3704" s="398" t="n">
        <v>41079</v>
      </c>
      <c r="B3704" s="399" t="s">
        <v>5004</v>
      </c>
      <c r="C3704" s="919" t="s">
        <v>1505</v>
      </c>
      <c r="D3704" s="920" t="n">
        <f aca="false">F3704</f>
        <v>2637.37</v>
      </c>
      <c r="F3704" s="922" t="n">
        <v>2637.37</v>
      </c>
      <c r="G3704" s="922" t="n">
        <v>2637.37</v>
      </c>
    </row>
    <row r="3705" customFormat="false" ht="15" hidden="false" customHeight="false" outlineLevel="0" collapsed="false">
      <c r="A3705" s="398" t="n">
        <v>12874</v>
      </c>
      <c r="B3705" s="399" t="s">
        <v>5005</v>
      </c>
      <c r="C3705" s="919" t="s">
        <v>1309</v>
      </c>
      <c r="D3705" s="920" t="n">
        <f aca="false">F3705</f>
        <v>17.15</v>
      </c>
      <c r="F3705" s="922" t="n">
        <v>17.15</v>
      </c>
      <c r="G3705" s="922" t="n">
        <v>17.15</v>
      </c>
    </row>
    <row r="3706" customFormat="false" ht="15" hidden="false" customHeight="false" outlineLevel="0" collapsed="false">
      <c r="A3706" s="398" t="n">
        <v>41082</v>
      </c>
      <c r="B3706" s="399" t="s">
        <v>5006</v>
      </c>
      <c r="C3706" s="919" t="s">
        <v>1505</v>
      </c>
      <c r="D3706" s="920" t="n">
        <f aca="false">F3706</f>
        <v>3040.29</v>
      </c>
      <c r="F3706" s="922" t="n">
        <v>3040.29</v>
      </c>
      <c r="G3706" s="922" t="n">
        <v>3040.29</v>
      </c>
    </row>
    <row r="3707" customFormat="false" ht="15" hidden="false" customHeight="false" outlineLevel="0" collapsed="false">
      <c r="A3707" s="398" t="n">
        <v>4785</v>
      </c>
      <c r="B3707" s="399" t="s">
        <v>5007</v>
      </c>
      <c r="C3707" s="919" t="s">
        <v>1309</v>
      </c>
      <c r="D3707" s="920" t="n">
        <f aca="false">F3707</f>
        <v>15.99</v>
      </c>
      <c r="F3707" s="922" t="n">
        <v>15.99</v>
      </c>
      <c r="G3707" s="922" t="n">
        <v>15.99</v>
      </c>
    </row>
    <row r="3708" customFormat="false" ht="15" hidden="false" customHeight="false" outlineLevel="0" collapsed="false">
      <c r="A3708" s="398" t="n">
        <v>41081</v>
      </c>
      <c r="B3708" s="399" t="s">
        <v>5008</v>
      </c>
      <c r="C3708" s="919" t="s">
        <v>1505</v>
      </c>
      <c r="D3708" s="920" t="n">
        <f aca="false">F3708</f>
        <v>2836.77</v>
      </c>
      <c r="F3708" s="920" t="n">
        <v>2836.77</v>
      </c>
      <c r="G3708" s="920" t="n">
        <v>2836.77</v>
      </c>
    </row>
    <row r="3709" customFormat="false" ht="15" hidden="false" customHeight="false" outlineLevel="0" collapsed="false">
      <c r="A3709" s="398" t="n">
        <v>4801</v>
      </c>
      <c r="B3709" s="399" t="s">
        <v>5009</v>
      </c>
      <c r="C3709" s="919" t="s">
        <v>1307</v>
      </c>
      <c r="D3709" s="920" t="n">
        <f aca="false">F3709</f>
        <v>50.1</v>
      </c>
      <c r="F3709" s="922" t="n">
        <v>50.1</v>
      </c>
      <c r="G3709" s="922" t="n">
        <v>50.1</v>
      </c>
    </row>
    <row r="3710" customFormat="false" ht="15" hidden="false" customHeight="false" outlineLevel="0" collapsed="false">
      <c r="A3710" s="398" t="n">
        <v>4794</v>
      </c>
      <c r="B3710" s="399" t="s">
        <v>5010</v>
      </c>
      <c r="C3710" s="919" t="s">
        <v>1307</v>
      </c>
      <c r="D3710" s="920" t="n">
        <f aca="false">F3710</f>
        <v>228.17</v>
      </c>
      <c r="F3710" s="920" t="n">
        <v>228.17</v>
      </c>
      <c r="G3710" s="920" t="n">
        <v>228.17</v>
      </c>
    </row>
    <row r="3711" customFormat="false" ht="15" hidden="false" customHeight="false" outlineLevel="0" collapsed="false">
      <c r="A3711" s="398" t="n">
        <v>4796</v>
      </c>
      <c r="B3711" s="399" t="s">
        <v>5011</v>
      </c>
      <c r="C3711" s="919" t="s">
        <v>1307</v>
      </c>
      <c r="D3711" s="920" t="n">
        <f aca="false">F3711</f>
        <v>138.59</v>
      </c>
      <c r="F3711" s="922" t="n">
        <v>138.59</v>
      </c>
      <c r="G3711" s="922" t="n">
        <v>138.59</v>
      </c>
    </row>
    <row r="3712" customFormat="false" ht="15" hidden="false" customHeight="false" outlineLevel="0" collapsed="false">
      <c r="A3712" s="398" t="n">
        <v>4800</v>
      </c>
      <c r="B3712" s="399" t="s">
        <v>5012</v>
      </c>
      <c r="C3712" s="919" t="s">
        <v>1307</v>
      </c>
      <c r="D3712" s="920" t="n">
        <f aca="false">F3712</f>
        <v>38.11</v>
      </c>
      <c r="F3712" s="920" t="n">
        <v>38.11</v>
      </c>
      <c r="G3712" s="920" t="n">
        <v>38.11</v>
      </c>
    </row>
    <row r="3713" customFormat="false" ht="15" hidden="false" customHeight="false" outlineLevel="0" collapsed="false">
      <c r="A3713" s="398" t="n">
        <v>4795</v>
      </c>
      <c r="B3713" s="399" t="s">
        <v>5013</v>
      </c>
      <c r="C3713" s="919" t="s">
        <v>1307</v>
      </c>
      <c r="D3713" s="920" t="n">
        <f aca="false">F3713</f>
        <v>222.11</v>
      </c>
      <c r="F3713" s="922" t="n">
        <v>222.11</v>
      </c>
      <c r="G3713" s="922" t="n">
        <v>222.11</v>
      </c>
    </row>
    <row r="3714" customFormat="false" ht="30" hidden="false" customHeight="false" outlineLevel="0" collapsed="false">
      <c r="A3714" s="398" t="n">
        <v>39694</v>
      </c>
      <c r="B3714" s="399" t="s">
        <v>5014</v>
      </c>
      <c r="C3714" s="919" t="s">
        <v>1307</v>
      </c>
      <c r="D3714" s="920" t="n">
        <f aca="false">F3714</f>
        <v>191.62</v>
      </c>
      <c r="F3714" s="922" t="n">
        <v>191.62</v>
      </c>
      <c r="G3714" s="922" t="n">
        <v>191.62</v>
      </c>
    </row>
    <row r="3715" customFormat="false" ht="15" hidden="false" customHeight="false" outlineLevel="0" collapsed="false">
      <c r="A3715" s="398" t="n">
        <v>1292</v>
      </c>
      <c r="B3715" s="399" t="s">
        <v>5015</v>
      </c>
      <c r="C3715" s="919" t="s">
        <v>1307</v>
      </c>
      <c r="D3715" s="920" t="n">
        <f aca="false">F3715</f>
        <v>30.98</v>
      </c>
      <c r="F3715" s="922" t="n">
        <v>30.98</v>
      </c>
      <c r="G3715" s="922" t="n">
        <v>30.98</v>
      </c>
    </row>
    <row r="3716" customFormat="false" ht="15" hidden="false" customHeight="false" outlineLevel="0" collapsed="false">
      <c r="A3716" s="398" t="n">
        <v>1287</v>
      </c>
      <c r="B3716" s="399" t="s">
        <v>5016</v>
      </c>
      <c r="C3716" s="919" t="s">
        <v>1307</v>
      </c>
      <c r="D3716" s="920" t="n">
        <f aca="false">F3716</f>
        <v>15.2</v>
      </c>
      <c r="F3716" s="922" t="n">
        <v>15.2</v>
      </c>
      <c r="G3716" s="922" t="n">
        <v>15.2</v>
      </c>
    </row>
    <row r="3717" customFormat="false" ht="15" hidden="false" customHeight="false" outlineLevel="0" collapsed="false">
      <c r="A3717" s="398" t="n">
        <v>1297</v>
      </c>
      <c r="B3717" s="399" t="s">
        <v>5017</v>
      </c>
      <c r="C3717" s="919" t="s">
        <v>1307</v>
      </c>
      <c r="D3717" s="920" t="n">
        <f aca="false">F3717</f>
        <v>12.6</v>
      </c>
      <c r="F3717" s="922" t="n">
        <v>12.6</v>
      </c>
      <c r="G3717" s="922" t="n">
        <v>12.6</v>
      </c>
    </row>
    <row r="3718" customFormat="false" ht="15" hidden="false" customHeight="false" outlineLevel="0" collapsed="false">
      <c r="A3718" s="398" t="n">
        <v>4786</v>
      </c>
      <c r="B3718" s="399" t="s">
        <v>5018</v>
      </c>
      <c r="C3718" s="919" t="s">
        <v>1307</v>
      </c>
      <c r="D3718" s="920" t="n">
        <f aca="false">F3718</f>
        <v>75.95</v>
      </c>
      <c r="F3718" s="922" t="n">
        <v>75.95</v>
      </c>
      <c r="G3718" s="922" t="n">
        <v>75.95</v>
      </c>
    </row>
    <row r="3719" customFormat="false" ht="30" hidden="false" customHeight="false" outlineLevel="0" collapsed="false">
      <c r="A3719" s="398" t="n">
        <v>10840</v>
      </c>
      <c r="B3719" s="399" t="s">
        <v>5019</v>
      </c>
      <c r="C3719" s="919" t="s">
        <v>1307</v>
      </c>
      <c r="D3719" s="920" t="n">
        <f aca="false">F3719</f>
        <v>295</v>
      </c>
      <c r="F3719" s="922" t="n">
        <v>295</v>
      </c>
      <c r="G3719" s="922" t="n">
        <v>295</v>
      </c>
    </row>
    <row r="3720" customFormat="false" ht="30" hidden="false" customHeight="false" outlineLevel="0" collapsed="false">
      <c r="A3720" s="398" t="n">
        <v>10841</v>
      </c>
      <c r="B3720" s="399" t="s">
        <v>5020</v>
      </c>
      <c r="C3720" s="919" t="s">
        <v>1307</v>
      </c>
      <c r="D3720" s="920" t="n">
        <f aca="false">F3720</f>
        <v>222.64</v>
      </c>
      <c r="F3720" s="922" t="n">
        <v>222.64</v>
      </c>
      <c r="G3720" s="922" t="n">
        <v>222.64</v>
      </c>
    </row>
    <row r="3721" customFormat="false" ht="30" hidden="false" customHeight="false" outlineLevel="0" collapsed="false">
      <c r="A3721" s="398" t="n">
        <v>25980</v>
      </c>
      <c r="B3721" s="399" t="s">
        <v>5021</v>
      </c>
      <c r="C3721" s="919" t="s">
        <v>1307</v>
      </c>
      <c r="D3721" s="920" t="n">
        <f aca="false">F3721</f>
        <v>284.48</v>
      </c>
      <c r="F3721" s="922" t="n">
        <v>284.48</v>
      </c>
      <c r="G3721" s="922" t="n">
        <v>284.48</v>
      </c>
    </row>
    <row r="3722" customFormat="false" ht="30" hidden="false" customHeight="false" outlineLevel="0" collapsed="false">
      <c r="A3722" s="398" t="n">
        <v>10842</v>
      </c>
      <c r="B3722" s="399" t="s">
        <v>5022</v>
      </c>
      <c r="C3722" s="919" t="s">
        <v>1307</v>
      </c>
      <c r="D3722" s="920" t="n">
        <f aca="false">F3722</f>
        <v>321.59</v>
      </c>
      <c r="F3722" s="922" t="n">
        <v>321.59</v>
      </c>
      <c r="G3722" s="922" t="n">
        <v>321.59</v>
      </c>
    </row>
    <row r="3723" customFormat="false" ht="15" hidden="false" customHeight="false" outlineLevel="0" collapsed="false">
      <c r="A3723" s="398" t="n">
        <v>21108</v>
      </c>
      <c r="B3723" s="399" t="s">
        <v>5023</v>
      </c>
      <c r="C3723" s="919" t="s">
        <v>1307</v>
      </c>
      <c r="D3723" s="920" t="n">
        <f aca="false">F3723</f>
        <v>41.29</v>
      </c>
      <c r="F3723" s="922" t="n">
        <v>41.29</v>
      </c>
      <c r="G3723" s="922" t="n">
        <v>41.29</v>
      </c>
    </row>
    <row r="3724" customFormat="false" ht="15" hidden="false" customHeight="false" outlineLevel="0" collapsed="false">
      <c r="A3724" s="398" t="n">
        <v>38180</v>
      </c>
      <c r="B3724" s="399" t="s">
        <v>5024</v>
      </c>
      <c r="C3724" s="919" t="s">
        <v>1307</v>
      </c>
      <c r="D3724" s="920" t="n">
        <f aca="false">F3724</f>
        <v>111.58</v>
      </c>
      <c r="F3724" s="922" t="n">
        <v>111.58</v>
      </c>
      <c r="G3724" s="922" t="n">
        <v>111.58</v>
      </c>
    </row>
    <row r="3725" customFormat="false" ht="15" hidden="false" customHeight="false" outlineLevel="0" collapsed="false">
      <c r="A3725" s="398" t="n">
        <v>40648</v>
      </c>
      <c r="B3725" s="399" t="s">
        <v>5025</v>
      </c>
      <c r="C3725" s="919" t="s">
        <v>1307</v>
      </c>
      <c r="D3725" s="920" t="n">
        <f aca="false">F3725</f>
        <v>145.82</v>
      </c>
      <c r="F3725" s="922" t="n">
        <v>145.82</v>
      </c>
      <c r="G3725" s="922" t="n">
        <v>145.82</v>
      </c>
    </row>
    <row r="3726" customFormat="false" ht="15" hidden="false" customHeight="false" outlineLevel="0" collapsed="false">
      <c r="A3726" s="398" t="n">
        <v>40649</v>
      </c>
      <c r="B3726" s="399" t="s">
        <v>5026</v>
      </c>
      <c r="C3726" s="919" t="s">
        <v>1307</v>
      </c>
      <c r="D3726" s="920" t="n">
        <f aca="false">F3726</f>
        <v>84.94</v>
      </c>
      <c r="F3726" s="922" t="n">
        <v>84.94</v>
      </c>
      <c r="G3726" s="922" t="n">
        <v>84.94</v>
      </c>
    </row>
    <row r="3727" customFormat="false" ht="15" hidden="false" customHeight="false" outlineLevel="0" collapsed="false">
      <c r="A3727" s="398" t="n">
        <v>40650</v>
      </c>
      <c r="B3727" s="399" t="s">
        <v>5027</v>
      </c>
      <c r="C3727" s="919" t="s">
        <v>1307</v>
      </c>
      <c r="D3727" s="920" t="n">
        <f aca="false">F3727</f>
        <v>109.36</v>
      </c>
      <c r="F3727" s="922" t="n">
        <v>109.36</v>
      </c>
      <c r="G3727" s="922" t="n">
        <v>109.36</v>
      </c>
    </row>
    <row r="3728" customFormat="false" ht="15" hidden="false" customHeight="false" outlineLevel="0" collapsed="false">
      <c r="A3728" s="398" t="n">
        <v>40651</v>
      </c>
      <c r="B3728" s="399" t="s">
        <v>5028</v>
      </c>
      <c r="C3728" s="919" t="s">
        <v>1307</v>
      </c>
      <c r="D3728" s="920" t="n">
        <f aca="false">F3728</f>
        <v>201.72</v>
      </c>
      <c r="F3728" s="922" t="n">
        <v>201.72</v>
      </c>
      <c r="G3728" s="922" t="n">
        <v>201.72</v>
      </c>
    </row>
    <row r="3729" customFormat="false" ht="15" hidden="false" customHeight="false" outlineLevel="0" collapsed="false">
      <c r="A3729" s="398" t="n">
        <v>40652</v>
      </c>
      <c r="B3729" s="399" t="s">
        <v>5029</v>
      </c>
      <c r="C3729" s="919" t="s">
        <v>1307</v>
      </c>
      <c r="D3729" s="920" t="n">
        <f aca="false">F3729</f>
        <v>108.15</v>
      </c>
      <c r="F3729" s="922" t="n">
        <v>108.15</v>
      </c>
      <c r="G3729" s="922" t="n">
        <v>108.15</v>
      </c>
    </row>
    <row r="3730" customFormat="false" ht="15" hidden="false" customHeight="false" outlineLevel="0" collapsed="false">
      <c r="A3730" s="398" t="n">
        <v>40647</v>
      </c>
      <c r="B3730" s="399" t="s">
        <v>5030</v>
      </c>
      <c r="C3730" s="919" t="s">
        <v>1307</v>
      </c>
      <c r="D3730" s="920" t="n">
        <f aca="false">F3730</f>
        <v>119.08</v>
      </c>
      <c r="F3730" s="922" t="n">
        <v>119.08</v>
      </c>
      <c r="G3730" s="922" t="n">
        <v>119.08</v>
      </c>
    </row>
    <row r="3731" customFormat="false" ht="15" hidden="false" customHeight="false" outlineLevel="0" collapsed="false">
      <c r="A3731" s="398" t="n">
        <v>40653</v>
      </c>
      <c r="B3731" s="399" t="s">
        <v>5031</v>
      </c>
      <c r="C3731" s="919" t="s">
        <v>1307</v>
      </c>
      <c r="D3731" s="920" t="n">
        <f aca="false">F3731</f>
        <v>91.14</v>
      </c>
      <c r="F3731" s="922" t="n">
        <v>91.14</v>
      </c>
      <c r="G3731" s="922" t="n">
        <v>91.14</v>
      </c>
    </row>
    <row r="3732" customFormat="false" ht="15" hidden="false" customHeight="false" outlineLevel="0" collapsed="false">
      <c r="A3732" s="398" t="n">
        <v>36178</v>
      </c>
      <c r="B3732" s="399" t="s">
        <v>5032</v>
      </c>
      <c r="C3732" s="919" t="s">
        <v>1298</v>
      </c>
      <c r="D3732" s="920" t="n">
        <f aca="false">F3732</f>
        <v>8.8</v>
      </c>
      <c r="F3732" s="922" t="n">
        <v>8.8</v>
      </c>
      <c r="G3732" s="922" t="n">
        <v>8.8</v>
      </c>
    </row>
    <row r="3733" customFormat="false" ht="15" hidden="false" customHeight="false" outlineLevel="0" collapsed="false">
      <c r="A3733" s="398" t="n">
        <v>38195</v>
      </c>
      <c r="B3733" s="399" t="s">
        <v>5033</v>
      </c>
      <c r="C3733" s="919" t="s">
        <v>1307</v>
      </c>
      <c r="D3733" s="920" t="n">
        <f aca="false">F3733</f>
        <v>48.77</v>
      </c>
      <c r="F3733" s="922" t="n">
        <v>48.77</v>
      </c>
      <c r="G3733" s="922" t="n">
        <v>48.77</v>
      </c>
    </row>
    <row r="3734" customFormat="false" ht="15" hidden="false" customHeight="false" outlineLevel="0" collapsed="false">
      <c r="A3734" s="398" t="n">
        <v>38181</v>
      </c>
      <c r="B3734" s="399" t="s">
        <v>5034</v>
      </c>
      <c r="C3734" s="919" t="s">
        <v>1307</v>
      </c>
      <c r="D3734" s="920" t="n">
        <f aca="false">F3734</f>
        <v>152.32</v>
      </c>
      <c r="F3734" s="922" t="n">
        <v>152.32</v>
      </c>
      <c r="G3734" s="922" t="n">
        <v>152.32</v>
      </c>
    </row>
    <row r="3735" customFormat="false" ht="15" hidden="false" customHeight="false" outlineLevel="0" collapsed="false">
      <c r="A3735" s="398" t="n">
        <v>38182</v>
      </c>
      <c r="B3735" s="399" t="s">
        <v>5035</v>
      </c>
      <c r="C3735" s="919" t="s">
        <v>1307</v>
      </c>
      <c r="D3735" s="920" t="n">
        <f aca="false">F3735</f>
        <v>145.09</v>
      </c>
      <c r="F3735" s="922" t="n">
        <v>145.09</v>
      </c>
      <c r="G3735" s="922" t="n">
        <v>145.09</v>
      </c>
    </row>
    <row r="3736" customFormat="false" ht="15" hidden="false" customHeight="false" outlineLevel="0" collapsed="false">
      <c r="A3736" s="398" t="n">
        <v>38186</v>
      </c>
      <c r="B3736" s="399" t="s">
        <v>5036</v>
      </c>
      <c r="C3736" s="919" t="s">
        <v>1307</v>
      </c>
      <c r="D3736" s="920" t="n">
        <f aca="false">F3736</f>
        <v>377.15</v>
      </c>
      <c r="F3736" s="922" t="n">
        <v>377.15</v>
      </c>
      <c r="G3736" s="922" t="n">
        <v>377.15</v>
      </c>
    </row>
    <row r="3737" customFormat="false" ht="15" hidden="false" customHeight="false" outlineLevel="0" collapsed="false">
      <c r="A3737" s="398" t="n">
        <v>38185</v>
      </c>
      <c r="B3737" s="399" t="s">
        <v>5037</v>
      </c>
      <c r="C3737" s="919" t="s">
        <v>1307</v>
      </c>
      <c r="D3737" s="920" t="n">
        <f aca="false">F3737</f>
        <v>335.79</v>
      </c>
      <c r="F3737" s="922" t="n">
        <v>335.79</v>
      </c>
      <c r="G3737" s="922" t="n">
        <v>335.79</v>
      </c>
    </row>
    <row r="3738" customFormat="false" ht="15" hidden="false" customHeight="false" outlineLevel="0" collapsed="false">
      <c r="A3738" s="398" t="n">
        <v>40654</v>
      </c>
      <c r="B3738" s="399" t="s">
        <v>5038</v>
      </c>
      <c r="C3738" s="919" t="s">
        <v>1307</v>
      </c>
      <c r="D3738" s="920" t="n">
        <f aca="false">F3738</f>
        <v>141.57</v>
      </c>
      <c r="F3738" s="922" t="n">
        <v>141.57</v>
      </c>
      <c r="G3738" s="922" t="n">
        <v>141.57</v>
      </c>
    </row>
    <row r="3739" customFormat="false" ht="30" hidden="false" customHeight="false" outlineLevel="0" collapsed="false">
      <c r="A3739" s="398" t="n">
        <v>25981</v>
      </c>
      <c r="B3739" s="399" t="s">
        <v>5039</v>
      </c>
      <c r="C3739" s="919" t="s">
        <v>1307</v>
      </c>
      <c r="D3739" s="920" t="n">
        <f aca="false">F3739</f>
        <v>235.01</v>
      </c>
      <c r="F3739" s="922" t="n">
        <v>235.01</v>
      </c>
      <c r="G3739" s="922" t="n">
        <v>235.01</v>
      </c>
    </row>
    <row r="3740" customFormat="false" ht="15" hidden="false" customHeight="false" outlineLevel="0" collapsed="false">
      <c r="A3740" s="398" t="n">
        <v>4822</v>
      </c>
      <c r="B3740" s="399" t="s">
        <v>5040</v>
      </c>
      <c r="C3740" s="919" t="s">
        <v>1307</v>
      </c>
      <c r="D3740" s="920" t="n">
        <f aca="false">F3740</f>
        <v>262.68</v>
      </c>
      <c r="F3740" s="922" t="n">
        <v>262.68</v>
      </c>
      <c r="G3740" s="922" t="n">
        <v>262.68</v>
      </c>
    </row>
    <row r="3741" customFormat="false" ht="15" hidden="false" customHeight="false" outlineLevel="0" collapsed="false">
      <c r="A3741" s="398" t="n">
        <v>4818</v>
      </c>
      <c r="B3741" s="399" t="s">
        <v>5041</v>
      </c>
      <c r="C3741" s="919" t="s">
        <v>1307</v>
      </c>
      <c r="D3741" s="920" t="n">
        <f aca="false">F3741</f>
        <v>270</v>
      </c>
      <c r="F3741" s="922" t="n">
        <v>270</v>
      </c>
      <c r="G3741" s="922" t="n">
        <v>270</v>
      </c>
    </row>
    <row r="3742" customFormat="false" ht="30" hidden="false" customHeight="false" outlineLevel="0" collapsed="false">
      <c r="A3742" s="398" t="n">
        <v>39567</v>
      </c>
      <c r="B3742" s="399" t="s">
        <v>5042</v>
      </c>
      <c r="C3742" s="919" t="s">
        <v>1307</v>
      </c>
      <c r="D3742" s="920" t="n">
        <f aca="false">F3742</f>
        <v>48.75</v>
      </c>
      <c r="F3742" s="922" t="n">
        <v>48.75</v>
      </c>
      <c r="G3742" s="922" t="n">
        <v>48.75</v>
      </c>
    </row>
    <row r="3743" customFormat="false" ht="30" hidden="false" customHeight="false" outlineLevel="0" collapsed="false">
      <c r="A3743" s="398" t="n">
        <v>39566</v>
      </c>
      <c r="B3743" s="399" t="s">
        <v>5043</v>
      </c>
      <c r="C3743" s="919" t="s">
        <v>1307</v>
      </c>
      <c r="D3743" s="920" t="n">
        <f aca="false">F3743</f>
        <v>56.31</v>
      </c>
      <c r="F3743" s="922" t="n">
        <v>56.31</v>
      </c>
      <c r="G3743" s="922" t="n">
        <v>56.31</v>
      </c>
    </row>
    <row r="3744" customFormat="false" ht="15" hidden="false" customHeight="false" outlineLevel="0" collapsed="false">
      <c r="A3744" s="398" t="n">
        <v>11062</v>
      </c>
      <c r="B3744" s="399" t="s">
        <v>5044</v>
      </c>
      <c r="C3744" s="919" t="s">
        <v>1307</v>
      </c>
      <c r="D3744" s="920" t="n">
        <f aca="false">F3744</f>
        <v>45.3</v>
      </c>
      <c r="F3744" s="922" t="n">
        <v>45.3</v>
      </c>
      <c r="G3744" s="922" t="n">
        <v>45.3</v>
      </c>
    </row>
    <row r="3745" customFormat="false" ht="15" hidden="false" customHeight="false" outlineLevel="0" collapsed="false">
      <c r="A3745" s="398" t="n">
        <v>11063</v>
      </c>
      <c r="B3745" s="399" t="s">
        <v>5045</v>
      </c>
      <c r="C3745" s="919" t="s">
        <v>1307</v>
      </c>
      <c r="D3745" s="920" t="n">
        <f aca="false">F3745</f>
        <v>43.85</v>
      </c>
      <c r="F3745" s="922" t="n">
        <v>43.85</v>
      </c>
      <c r="G3745" s="922" t="n">
        <v>43.85</v>
      </c>
    </row>
    <row r="3746" customFormat="false" ht="15" hidden="false" customHeight="false" outlineLevel="0" collapsed="false">
      <c r="A3746" s="398" t="n">
        <v>13521</v>
      </c>
      <c r="B3746" s="399" t="s">
        <v>5046</v>
      </c>
      <c r="C3746" s="919" t="s">
        <v>1298</v>
      </c>
      <c r="D3746" s="920" t="n">
        <f aca="false">F3746</f>
        <v>99</v>
      </c>
      <c r="F3746" s="922" t="n">
        <v>99</v>
      </c>
      <c r="G3746" s="922" t="n">
        <v>99</v>
      </c>
    </row>
    <row r="3747" customFormat="false" ht="30" hidden="false" customHeight="false" outlineLevel="0" collapsed="false">
      <c r="A3747" s="398" t="n">
        <v>10851</v>
      </c>
      <c r="B3747" s="399" t="s">
        <v>5047</v>
      </c>
      <c r="C3747" s="919" t="s">
        <v>1298</v>
      </c>
      <c r="D3747" s="920" t="n">
        <f aca="false">F3747</f>
        <v>43.26</v>
      </c>
      <c r="F3747" s="922" t="n">
        <v>43.26</v>
      </c>
      <c r="G3747" s="922" t="n">
        <v>43.26</v>
      </c>
    </row>
    <row r="3748" customFormat="false" ht="15" hidden="false" customHeight="false" outlineLevel="0" collapsed="false">
      <c r="A3748" s="398" t="n">
        <v>39515</v>
      </c>
      <c r="B3748" s="399" t="s">
        <v>5048</v>
      </c>
      <c r="C3748" s="919" t="s">
        <v>1298</v>
      </c>
      <c r="D3748" s="920" t="n">
        <f aca="false">F3748</f>
        <v>32.46</v>
      </c>
      <c r="F3748" s="922" t="n">
        <v>32.46</v>
      </c>
      <c r="G3748" s="922" t="n">
        <v>32.46</v>
      </c>
    </row>
    <row r="3749" customFormat="false" ht="30" hidden="false" customHeight="false" outlineLevel="0" collapsed="false">
      <c r="A3749" s="398" t="n">
        <v>39516</v>
      </c>
      <c r="B3749" s="399" t="s">
        <v>5049</v>
      </c>
      <c r="C3749" s="919" t="s">
        <v>1298</v>
      </c>
      <c r="D3749" s="920" t="n">
        <f aca="false">F3749</f>
        <v>27.37</v>
      </c>
      <c r="F3749" s="922" t="n">
        <v>27.37</v>
      </c>
      <c r="G3749" s="922" t="n">
        <v>27.37</v>
      </c>
    </row>
    <row r="3750" customFormat="false" ht="15" hidden="false" customHeight="false" outlineLevel="0" collapsed="false">
      <c r="A3750" s="398" t="n">
        <v>39514</v>
      </c>
      <c r="B3750" s="399" t="s">
        <v>5050</v>
      </c>
      <c r="C3750" s="919" t="s">
        <v>1298</v>
      </c>
      <c r="D3750" s="920" t="n">
        <f aca="false">F3750</f>
        <v>17.03</v>
      </c>
      <c r="F3750" s="922" t="n">
        <v>17.03</v>
      </c>
      <c r="G3750" s="922" t="n">
        <v>17.03</v>
      </c>
    </row>
    <row r="3751" customFormat="false" ht="15" hidden="false" customHeight="false" outlineLevel="0" collapsed="false">
      <c r="A3751" s="398" t="n">
        <v>4812</v>
      </c>
      <c r="B3751" s="399" t="s">
        <v>5051</v>
      </c>
      <c r="C3751" s="919" t="s">
        <v>1307</v>
      </c>
      <c r="D3751" s="920" t="n">
        <f aca="false">F3751</f>
        <v>13.47</v>
      </c>
      <c r="F3751" s="922" t="n">
        <v>13.47</v>
      </c>
      <c r="G3751" s="922" t="n">
        <v>13.47</v>
      </c>
    </row>
    <row r="3752" customFormat="false" ht="15" hidden="false" customHeight="false" outlineLevel="0" collapsed="false">
      <c r="A3752" s="398" t="n">
        <v>10849</v>
      </c>
      <c r="B3752" s="399" t="s">
        <v>5052</v>
      </c>
      <c r="C3752" s="919" t="s">
        <v>1298</v>
      </c>
      <c r="D3752" s="920" t="n">
        <f aca="false">F3752</f>
        <v>1440.01</v>
      </c>
      <c r="F3752" s="922" t="n">
        <v>1440.01</v>
      </c>
      <c r="G3752" s="922" t="n">
        <v>1440.01</v>
      </c>
    </row>
    <row r="3753" customFormat="false" ht="15" hidden="false" customHeight="false" outlineLevel="0" collapsed="false">
      <c r="A3753" s="398" t="n">
        <v>10848</v>
      </c>
      <c r="B3753" s="399" t="s">
        <v>5053</v>
      </c>
      <c r="C3753" s="919" t="s">
        <v>1298</v>
      </c>
      <c r="D3753" s="920" t="n">
        <f aca="false">F3753</f>
        <v>904.5</v>
      </c>
      <c r="F3753" s="922" t="n">
        <v>904.5</v>
      </c>
      <c r="G3753" s="922" t="n">
        <v>904.5</v>
      </c>
    </row>
    <row r="3754" customFormat="false" ht="15" hidden="false" customHeight="false" outlineLevel="0" collapsed="false">
      <c r="A3754" s="398" t="n">
        <v>4813</v>
      </c>
      <c r="B3754" s="399" t="s">
        <v>5054</v>
      </c>
      <c r="C3754" s="919" t="s">
        <v>1307</v>
      </c>
      <c r="D3754" s="920" t="n">
        <f aca="false">F3754</f>
        <v>300</v>
      </c>
      <c r="F3754" s="922" t="n">
        <v>300</v>
      </c>
      <c r="G3754" s="922" t="n">
        <v>300</v>
      </c>
    </row>
    <row r="3755" customFormat="false" ht="30" hidden="false" customHeight="false" outlineLevel="0" collapsed="false">
      <c r="A3755" s="398" t="n">
        <v>37560</v>
      </c>
      <c r="B3755" s="399" t="s">
        <v>5055</v>
      </c>
      <c r="C3755" s="919" t="s">
        <v>1298</v>
      </c>
      <c r="D3755" s="920" t="n">
        <f aca="false">F3755</f>
        <v>23.42</v>
      </c>
      <c r="F3755" s="922" t="n">
        <v>23.42</v>
      </c>
      <c r="G3755" s="922" t="n">
        <v>23.42</v>
      </c>
    </row>
    <row r="3756" customFormat="false" ht="30" hidden="false" customHeight="false" outlineLevel="0" collapsed="false">
      <c r="A3756" s="398" t="n">
        <v>37557</v>
      </c>
      <c r="B3756" s="399" t="s">
        <v>5056</v>
      </c>
      <c r="C3756" s="919" t="s">
        <v>1298</v>
      </c>
      <c r="D3756" s="920" t="n">
        <f aca="false">F3756</f>
        <v>7.11</v>
      </c>
      <c r="F3756" s="920" t="n">
        <v>7.11</v>
      </c>
      <c r="G3756" s="920" t="n">
        <v>7.11</v>
      </c>
    </row>
    <row r="3757" customFormat="false" ht="30" hidden="false" customHeight="false" outlineLevel="0" collapsed="false">
      <c r="A3757" s="398" t="n">
        <v>37556</v>
      </c>
      <c r="B3757" s="399" t="s">
        <v>5057</v>
      </c>
      <c r="C3757" s="919" t="s">
        <v>1298</v>
      </c>
      <c r="D3757" s="920" t="n">
        <f aca="false">F3757</f>
        <v>13.76</v>
      </c>
      <c r="F3757" s="920" t="n">
        <v>13.76</v>
      </c>
      <c r="G3757" s="920" t="n">
        <v>13.76</v>
      </c>
    </row>
    <row r="3758" customFormat="false" ht="30" hidden="false" customHeight="false" outlineLevel="0" collapsed="false">
      <c r="A3758" s="398" t="n">
        <v>37559</v>
      </c>
      <c r="B3758" s="399" t="s">
        <v>5058</v>
      </c>
      <c r="C3758" s="919" t="s">
        <v>1298</v>
      </c>
      <c r="D3758" s="920" t="n">
        <f aca="false">F3758</f>
        <v>16.88</v>
      </c>
      <c r="F3758" s="922" t="n">
        <v>16.88</v>
      </c>
      <c r="G3758" s="922" t="n">
        <v>16.88</v>
      </c>
    </row>
    <row r="3759" customFormat="false" ht="30" hidden="false" customHeight="false" outlineLevel="0" collapsed="false">
      <c r="A3759" s="398" t="n">
        <v>37539</v>
      </c>
      <c r="B3759" s="399" t="s">
        <v>5059</v>
      </c>
      <c r="C3759" s="919" t="s">
        <v>1298</v>
      </c>
      <c r="D3759" s="920" t="n">
        <f aca="false">F3759</f>
        <v>11.9</v>
      </c>
      <c r="F3759" s="922" t="n">
        <v>11.9</v>
      </c>
      <c r="G3759" s="922" t="n">
        <v>11.9</v>
      </c>
    </row>
    <row r="3760" customFormat="false" ht="30" hidden="false" customHeight="false" outlineLevel="0" collapsed="false">
      <c r="A3760" s="398" t="n">
        <v>37558</v>
      </c>
      <c r="B3760" s="399" t="s">
        <v>5060</v>
      </c>
      <c r="C3760" s="919" t="s">
        <v>1298</v>
      </c>
      <c r="D3760" s="920" t="n">
        <f aca="false">F3760</f>
        <v>22.18</v>
      </c>
      <c r="F3760" s="922" t="n">
        <v>22.18</v>
      </c>
      <c r="G3760" s="922" t="n">
        <v>22.18</v>
      </c>
    </row>
    <row r="3761" customFormat="false" ht="15" hidden="false" customHeight="false" outlineLevel="0" collapsed="false">
      <c r="A3761" s="398" t="n">
        <v>34723</v>
      </c>
      <c r="B3761" s="399" t="s">
        <v>5061</v>
      </c>
      <c r="C3761" s="919" t="s">
        <v>1307</v>
      </c>
      <c r="D3761" s="920" t="n">
        <f aca="false">F3761</f>
        <v>693</v>
      </c>
      <c r="F3761" s="922" t="n">
        <v>693</v>
      </c>
      <c r="G3761" s="922" t="n">
        <v>693</v>
      </c>
    </row>
    <row r="3762" customFormat="false" ht="15" hidden="false" customHeight="false" outlineLevel="0" collapsed="false">
      <c r="A3762" s="398" t="n">
        <v>34721</v>
      </c>
      <c r="B3762" s="399" t="s">
        <v>5062</v>
      </c>
      <c r="C3762" s="919" t="s">
        <v>1307</v>
      </c>
      <c r="D3762" s="920" t="n">
        <f aca="false">F3762</f>
        <v>864</v>
      </c>
      <c r="F3762" s="922" t="n">
        <v>864</v>
      </c>
      <c r="G3762" s="922" t="n">
        <v>864</v>
      </c>
    </row>
    <row r="3763" customFormat="false" ht="15" hidden="false" customHeight="false" outlineLevel="0" collapsed="false">
      <c r="A3763" s="398" t="n">
        <v>4309</v>
      </c>
      <c r="B3763" s="399" t="s">
        <v>5063</v>
      </c>
      <c r="C3763" s="919" t="s">
        <v>1298</v>
      </c>
      <c r="D3763" s="920" t="n">
        <f aca="false">F3763</f>
        <v>4.54</v>
      </c>
      <c r="F3763" s="922" t="n">
        <v>4.54</v>
      </c>
      <c r="G3763" s="922" t="n">
        <v>4.54</v>
      </c>
    </row>
    <row r="3764" customFormat="false" ht="15" hidden="false" customHeight="false" outlineLevel="0" collapsed="false">
      <c r="A3764" s="398" t="n">
        <v>4307</v>
      </c>
      <c r="B3764" s="399" t="s">
        <v>5064</v>
      </c>
      <c r="C3764" s="919" t="s">
        <v>1298</v>
      </c>
      <c r="D3764" s="920" t="n">
        <f aca="false">F3764</f>
        <v>7.77</v>
      </c>
      <c r="F3764" s="922" t="n">
        <v>7.77</v>
      </c>
      <c r="G3764" s="922" t="n">
        <v>7.77</v>
      </c>
    </row>
    <row r="3765" customFormat="false" ht="15" hidden="false" customHeight="false" outlineLevel="0" collapsed="false">
      <c r="A3765" s="398" t="n">
        <v>10850</v>
      </c>
      <c r="B3765" s="399" t="s">
        <v>5065</v>
      </c>
      <c r="C3765" s="919" t="s">
        <v>1298</v>
      </c>
      <c r="D3765" s="920" t="n">
        <f aca="false">F3765</f>
        <v>45</v>
      </c>
      <c r="F3765" s="922" t="n">
        <v>45</v>
      </c>
      <c r="G3765" s="922" t="n">
        <v>45</v>
      </c>
    </row>
    <row r="3766" customFormat="false" ht="30" hidden="false" customHeight="false" outlineLevel="0" collapsed="false">
      <c r="A3766" s="398" t="n">
        <v>42438</v>
      </c>
      <c r="B3766" s="399" t="s">
        <v>5066</v>
      </c>
      <c r="C3766" s="919" t="s">
        <v>1298</v>
      </c>
      <c r="D3766" s="920" t="n">
        <f aca="false">F3766</f>
        <v>1187.61</v>
      </c>
      <c r="F3766" s="920" t="n">
        <v>1187.61</v>
      </c>
      <c r="G3766" s="920" t="n">
        <v>1187.61</v>
      </c>
    </row>
    <row r="3767" customFormat="false" ht="15" hidden="false" customHeight="false" outlineLevel="0" collapsed="false">
      <c r="A3767" s="398" t="n">
        <v>4792</v>
      </c>
      <c r="B3767" s="399" t="s">
        <v>5067</v>
      </c>
      <c r="C3767" s="919" t="s">
        <v>1307</v>
      </c>
      <c r="D3767" s="920" t="n">
        <f aca="false">F3767</f>
        <v>107.11</v>
      </c>
      <c r="F3767" s="922" t="n">
        <v>107.11</v>
      </c>
      <c r="G3767" s="922" t="n">
        <v>107.11</v>
      </c>
    </row>
    <row r="3768" customFormat="false" ht="15" hidden="false" customHeight="false" outlineLevel="0" collapsed="false">
      <c r="A3768" s="398" t="n">
        <v>4790</v>
      </c>
      <c r="B3768" s="399" t="s">
        <v>5068</v>
      </c>
      <c r="C3768" s="919" t="s">
        <v>1307</v>
      </c>
      <c r="D3768" s="920" t="n">
        <f aca="false">F3768</f>
        <v>64.4</v>
      </c>
      <c r="F3768" s="922" t="n">
        <v>64.4</v>
      </c>
      <c r="G3768" s="922" t="n">
        <v>64.4</v>
      </c>
    </row>
    <row r="3769" customFormat="false" ht="15" hidden="false" customHeight="false" outlineLevel="0" collapsed="false">
      <c r="A3769" s="398" t="n">
        <v>40671</v>
      </c>
      <c r="B3769" s="399" t="s">
        <v>5069</v>
      </c>
      <c r="C3769" s="919" t="s">
        <v>1307</v>
      </c>
      <c r="D3769" s="920" t="n">
        <f aca="false">F3769</f>
        <v>50.2</v>
      </c>
      <c r="F3769" s="922" t="n">
        <v>50.2</v>
      </c>
      <c r="G3769" s="922" t="n">
        <v>50.2</v>
      </c>
    </row>
    <row r="3770" customFormat="false" ht="15" hidden="false" customHeight="false" outlineLevel="0" collapsed="false">
      <c r="A3770" s="398" t="n">
        <v>7552</v>
      </c>
      <c r="B3770" s="399" t="s">
        <v>5070</v>
      </c>
      <c r="C3770" s="919" t="s">
        <v>1298</v>
      </c>
      <c r="D3770" s="920" t="n">
        <f aca="false">F3770</f>
        <v>22.9</v>
      </c>
      <c r="F3770" s="920" t="n">
        <v>22.9</v>
      </c>
      <c r="G3770" s="920" t="n">
        <v>22.9</v>
      </c>
    </row>
    <row r="3771" customFormat="false" ht="15" hidden="false" customHeight="false" outlineLevel="0" collapsed="false">
      <c r="A3771" s="398" t="n">
        <v>4893</v>
      </c>
      <c r="B3771" s="399" t="s">
        <v>5071</v>
      </c>
      <c r="C3771" s="919" t="s">
        <v>1298</v>
      </c>
      <c r="D3771" s="920" t="n">
        <f aca="false">F3771</f>
        <v>6.48</v>
      </c>
      <c r="F3771" s="922" t="n">
        <v>6.48</v>
      </c>
      <c r="G3771" s="922" t="n">
        <v>6.48</v>
      </c>
    </row>
    <row r="3772" customFormat="false" ht="15" hidden="false" customHeight="false" outlineLevel="0" collapsed="false">
      <c r="A3772" s="398" t="n">
        <v>4894</v>
      </c>
      <c r="B3772" s="399" t="s">
        <v>5072</v>
      </c>
      <c r="C3772" s="919" t="s">
        <v>1298</v>
      </c>
      <c r="D3772" s="920" t="n">
        <f aca="false">F3772</f>
        <v>5.56</v>
      </c>
      <c r="F3772" s="922" t="n">
        <v>5.56</v>
      </c>
      <c r="G3772" s="922" t="n">
        <v>5.56</v>
      </c>
    </row>
    <row r="3773" customFormat="false" ht="15" hidden="false" customHeight="false" outlineLevel="0" collapsed="false">
      <c r="A3773" s="398" t="n">
        <v>4888</v>
      </c>
      <c r="B3773" s="399" t="s">
        <v>5073</v>
      </c>
      <c r="C3773" s="919" t="s">
        <v>1298</v>
      </c>
      <c r="D3773" s="920" t="n">
        <f aca="false">F3773</f>
        <v>1.89</v>
      </c>
      <c r="F3773" s="922" t="n">
        <v>1.89</v>
      </c>
      <c r="G3773" s="922" t="n">
        <v>1.89</v>
      </c>
    </row>
    <row r="3774" customFormat="false" ht="15" hidden="false" customHeight="false" outlineLevel="0" collapsed="false">
      <c r="A3774" s="398" t="n">
        <v>4890</v>
      </c>
      <c r="B3774" s="399" t="s">
        <v>5074</v>
      </c>
      <c r="C3774" s="919" t="s">
        <v>1298</v>
      </c>
      <c r="D3774" s="920" t="n">
        <f aca="false">F3774</f>
        <v>3.56</v>
      </c>
      <c r="F3774" s="922" t="n">
        <v>3.56</v>
      </c>
      <c r="G3774" s="922" t="n">
        <v>3.56</v>
      </c>
    </row>
    <row r="3775" customFormat="false" ht="15" hidden="false" customHeight="false" outlineLevel="0" collapsed="false">
      <c r="A3775" s="398" t="n">
        <v>12411</v>
      </c>
      <c r="B3775" s="399" t="s">
        <v>5075</v>
      </c>
      <c r="C3775" s="919" t="s">
        <v>1298</v>
      </c>
      <c r="D3775" s="920" t="n">
        <f aca="false">F3775</f>
        <v>19.16</v>
      </c>
      <c r="F3775" s="922" t="n">
        <v>19.16</v>
      </c>
      <c r="G3775" s="922" t="n">
        <v>19.16</v>
      </c>
    </row>
    <row r="3776" customFormat="false" ht="15" hidden="false" customHeight="false" outlineLevel="0" collapsed="false">
      <c r="A3776" s="398" t="n">
        <v>4891</v>
      </c>
      <c r="B3776" s="399" t="s">
        <v>5076</v>
      </c>
      <c r="C3776" s="919" t="s">
        <v>1298</v>
      </c>
      <c r="D3776" s="920" t="n">
        <f aca="false">F3776</f>
        <v>9.58</v>
      </c>
      <c r="F3776" s="922" t="n">
        <v>9.58</v>
      </c>
      <c r="G3776" s="922" t="n">
        <v>9.58</v>
      </c>
    </row>
    <row r="3777" customFormat="false" ht="15" hidden="false" customHeight="false" outlineLevel="0" collapsed="false">
      <c r="A3777" s="398" t="n">
        <v>4889</v>
      </c>
      <c r="B3777" s="399" t="s">
        <v>5077</v>
      </c>
      <c r="C3777" s="919" t="s">
        <v>1298</v>
      </c>
      <c r="D3777" s="920" t="n">
        <f aca="false">F3777</f>
        <v>2.56</v>
      </c>
      <c r="F3777" s="922" t="n">
        <v>2.56</v>
      </c>
      <c r="G3777" s="922" t="n">
        <v>2.56</v>
      </c>
    </row>
    <row r="3778" customFormat="false" ht="15" hidden="false" customHeight="false" outlineLevel="0" collapsed="false">
      <c r="A3778" s="398" t="n">
        <v>4892</v>
      </c>
      <c r="B3778" s="399" t="s">
        <v>5078</v>
      </c>
      <c r="C3778" s="919" t="s">
        <v>1298</v>
      </c>
      <c r="D3778" s="920" t="n">
        <f aca="false">F3778</f>
        <v>26.83</v>
      </c>
      <c r="F3778" s="922" t="n">
        <v>26.83</v>
      </c>
      <c r="G3778" s="922" t="n">
        <v>26.83</v>
      </c>
    </row>
    <row r="3779" customFormat="false" ht="15" hidden="false" customHeight="false" outlineLevel="0" collapsed="false">
      <c r="A3779" s="398" t="n">
        <v>12412</v>
      </c>
      <c r="B3779" s="399" t="s">
        <v>5079</v>
      </c>
      <c r="C3779" s="919" t="s">
        <v>1298</v>
      </c>
      <c r="D3779" s="920" t="n">
        <f aca="false">F3779</f>
        <v>49.87</v>
      </c>
      <c r="F3779" s="922" t="n">
        <v>49.87</v>
      </c>
      <c r="G3779" s="922" t="n">
        <v>49.87</v>
      </c>
    </row>
    <row r="3780" customFormat="false" ht="15" hidden="false" customHeight="false" outlineLevel="0" collapsed="false">
      <c r="A3780" s="398" t="n">
        <v>11073</v>
      </c>
      <c r="B3780" s="399" t="s">
        <v>5080</v>
      </c>
      <c r="C3780" s="919" t="s">
        <v>1298</v>
      </c>
      <c r="D3780" s="920" t="n">
        <f aca="false">F3780</f>
        <v>3.29</v>
      </c>
      <c r="F3780" s="922" t="n">
        <v>3.29</v>
      </c>
      <c r="G3780" s="922" t="n">
        <v>3.29</v>
      </c>
    </row>
    <row r="3781" customFormat="false" ht="15" hidden="false" customHeight="false" outlineLevel="0" collapsed="false">
      <c r="A3781" s="398" t="n">
        <v>11071</v>
      </c>
      <c r="B3781" s="399" t="s">
        <v>5081</v>
      </c>
      <c r="C3781" s="919" t="s">
        <v>1298</v>
      </c>
      <c r="D3781" s="920" t="n">
        <f aca="false">F3781</f>
        <v>5.33</v>
      </c>
      <c r="F3781" s="922" t="n">
        <v>5.33</v>
      </c>
      <c r="G3781" s="922" t="n">
        <v>5.33</v>
      </c>
    </row>
    <row r="3782" customFormat="false" ht="15" hidden="false" customHeight="false" outlineLevel="0" collapsed="false">
      <c r="A3782" s="398" t="n">
        <v>11072</v>
      </c>
      <c r="B3782" s="399" t="s">
        <v>5082</v>
      </c>
      <c r="C3782" s="919" t="s">
        <v>1298</v>
      </c>
      <c r="D3782" s="920" t="n">
        <f aca="false">F3782</f>
        <v>1.86</v>
      </c>
      <c r="F3782" s="922" t="n">
        <v>1.86</v>
      </c>
      <c r="G3782" s="922" t="n">
        <v>1.86</v>
      </c>
    </row>
    <row r="3783" customFormat="false" ht="15" hidden="false" customHeight="false" outlineLevel="0" collapsed="false">
      <c r="A3783" s="398" t="n">
        <v>4895</v>
      </c>
      <c r="B3783" s="399" t="s">
        <v>5083</v>
      </c>
      <c r="C3783" s="919" t="s">
        <v>1298</v>
      </c>
      <c r="D3783" s="920" t="n">
        <f aca="false">F3783</f>
        <v>0.37</v>
      </c>
      <c r="F3783" s="922" t="n">
        <v>0.37</v>
      </c>
      <c r="G3783" s="922" t="n">
        <v>0.37</v>
      </c>
    </row>
    <row r="3784" customFormat="false" ht="15" hidden="false" customHeight="false" outlineLevel="0" collapsed="false">
      <c r="A3784" s="398" t="n">
        <v>4907</v>
      </c>
      <c r="B3784" s="399" t="s">
        <v>5084</v>
      </c>
      <c r="C3784" s="919" t="s">
        <v>1298</v>
      </c>
      <c r="D3784" s="920" t="n">
        <f aca="false">F3784</f>
        <v>19.04</v>
      </c>
      <c r="F3784" s="922" t="n">
        <v>19.04</v>
      </c>
      <c r="G3784" s="922" t="n">
        <v>19.04</v>
      </c>
    </row>
    <row r="3785" customFormat="false" ht="15" hidden="false" customHeight="false" outlineLevel="0" collapsed="false">
      <c r="A3785" s="398" t="n">
        <v>4902</v>
      </c>
      <c r="B3785" s="399" t="s">
        <v>5085</v>
      </c>
      <c r="C3785" s="919" t="s">
        <v>1298</v>
      </c>
      <c r="D3785" s="920" t="n">
        <f aca="false">F3785</f>
        <v>43.09</v>
      </c>
      <c r="F3785" s="922" t="n">
        <v>43.09</v>
      </c>
      <c r="G3785" s="922" t="n">
        <v>43.09</v>
      </c>
    </row>
    <row r="3786" customFormat="false" ht="15" hidden="false" customHeight="false" outlineLevel="0" collapsed="false">
      <c r="A3786" s="398" t="n">
        <v>4908</v>
      </c>
      <c r="B3786" s="399" t="s">
        <v>5086</v>
      </c>
      <c r="C3786" s="919" t="s">
        <v>1298</v>
      </c>
      <c r="D3786" s="920" t="n">
        <f aca="false">F3786</f>
        <v>87.5</v>
      </c>
      <c r="F3786" s="922" t="n">
        <v>87.5</v>
      </c>
      <c r="G3786" s="922" t="n">
        <v>87.5</v>
      </c>
    </row>
    <row r="3787" customFormat="false" ht="15" hidden="false" customHeight="false" outlineLevel="0" collapsed="false">
      <c r="A3787" s="398" t="n">
        <v>4909</v>
      </c>
      <c r="B3787" s="399" t="s">
        <v>5087</v>
      </c>
      <c r="C3787" s="919" t="s">
        <v>1298</v>
      </c>
      <c r="D3787" s="920" t="n">
        <f aca="false">F3787</f>
        <v>169</v>
      </c>
      <c r="F3787" s="922" t="n">
        <v>169</v>
      </c>
      <c r="G3787" s="922" t="n">
        <v>169</v>
      </c>
    </row>
    <row r="3788" customFormat="false" ht="15" hidden="false" customHeight="false" outlineLevel="0" collapsed="false">
      <c r="A3788" s="398" t="n">
        <v>4903</v>
      </c>
      <c r="B3788" s="399" t="s">
        <v>5088</v>
      </c>
      <c r="C3788" s="919" t="s">
        <v>1298</v>
      </c>
      <c r="D3788" s="920" t="n">
        <f aca="false">F3788</f>
        <v>496.91</v>
      </c>
      <c r="F3788" s="922" t="n">
        <v>496.91</v>
      </c>
      <c r="G3788" s="922" t="n">
        <v>496.91</v>
      </c>
    </row>
    <row r="3789" customFormat="false" ht="15" hidden="false" customHeight="false" outlineLevel="0" collapsed="false">
      <c r="A3789" s="398" t="n">
        <v>4897</v>
      </c>
      <c r="B3789" s="399" t="s">
        <v>5089</v>
      </c>
      <c r="C3789" s="919" t="s">
        <v>1298</v>
      </c>
      <c r="D3789" s="920" t="n">
        <f aca="false">F3789</f>
        <v>1.56</v>
      </c>
      <c r="F3789" s="922" t="n">
        <v>1.56</v>
      </c>
      <c r="G3789" s="922" t="n">
        <v>1.56</v>
      </c>
    </row>
    <row r="3790" customFormat="false" ht="15" hidden="false" customHeight="false" outlineLevel="0" collapsed="false">
      <c r="A3790" s="398" t="n">
        <v>4896</v>
      </c>
      <c r="B3790" s="399" t="s">
        <v>5090</v>
      </c>
      <c r="C3790" s="919" t="s">
        <v>1298</v>
      </c>
      <c r="D3790" s="920" t="n">
        <f aca="false">F3790</f>
        <v>0.55</v>
      </c>
      <c r="F3790" s="922" t="n">
        <v>0.55</v>
      </c>
      <c r="G3790" s="922" t="n">
        <v>0.55</v>
      </c>
    </row>
    <row r="3791" customFormat="false" ht="15" hidden="false" customHeight="false" outlineLevel="0" collapsed="false">
      <c r="A3791" s="398" t="n">
        <v>4900</v>
      </c>
      <c r="B3791" s="399" t="s">
        <v>5091</v>
      </c>
      <c r="C3791" s="919" t="s">
        <v>1298</v>
      </c>
      <c r="D3791" s="920" t="n">
        <f aca="false">F3791</f>
        <v>4.65</v>
      </c>
      <c r="F3791" s="922" t="n">
        <v>4.65</v>
      </c>
      <c r="G3791" s="922" t="n">
        <v>4.65</v>
      </c>
    </row>
    <row r="3792" customFormat="false" ht="15" hidden="false" customHeight="false" outlineLevel="0" collapsed="false">
      <c r="A3792" s="398" t="n">
        <v>4898</v>
      </c>
      <c r="B3792" s="399" t="s">
        <v>5092</v>
      </c>
      <c r="C3792" s="919" t="s">
        <v>1298</v>
      </c>
      <c r="D3792" s="920" t="n">
        <f aca="false">F3792</f>
        <v>1.74</v>
      </c>
      <c r="F3792" s="922" t="n">
        <v>1.74</v>
      </c>
      <c r="G3792" s="922" t="n">
        <v>1.74</v>
      </c>
    </row>
    <row r="3793" customFormat="false" ht="15" hidden="false" customHeight="false" outlineLevel="0" collapsed="false">
      <c r="A3793" s="398" t="n">
        <v>4899</v>
      </c>
      <c r="B3793" s="399" t="s">
        <v>5093</v>
      </c>
      <c r="C3793" s="919" t="s">
        <v>1298</v>
      </c>
      <c r="D3793" s="920" t="n">
        <f aca="false">F3793</f>
        <v>6.38</v>
      </c>
      <c r="F3793" s="922" t="n">
        <v>6.38</v>
      </c>
      <c r="G3793" s="922" t="n">
        <v>6.38</v>
      </c>
    </row>
    <row r="3794" customFormat="false" ht="15" hidden="false" customHeight="false" outlineLevel="0" collapsed="false">
      <c r="A3794" s="398" t="n">
        <v>11096</v>
      </c>
      <c r="B3794" s="399" t="s">
        <v>5094</v>
      </c>
      <c r="C3794" s="919" t="s">
        <v>1296</v>
      </c>
      <c r="D3794" s="920" t="n">
        <f aca="false">F3794</f>
        <v>0.35</v>
      </c>
      <c r="F3794" s="922" t="n">
        <v>0.35</v>
      </c>
      <c r="G3794" s="922" t="n">
        <v>0.35</v>
      </c>
    </row>
    <row r="3795" customFormat="false" ht="15" hidden="false" customHeight="false" outlineLevel="0" collapsed="false">
      <c r="A3795" s="398" t="n">
        <v>4741</v>
      </c>
      <c r="B3795" s="399" t="s">
        <v>5095</v>
      </c>
      <c r="C3795" s="919" t="s">
        <v>1501</v>
      </c>
      <c r="D3795" s="920" t="n">
        <f aca="false">F3795</f>
        <v>66.41</v>
      </c>
      <c r="F3795" s="922" t="n">
        <v>66.41</v>
      </c>
      <c r="G3795" s="922" t="n">
        <v>66.41</v>
      </c>
    </row>
    <row r="3796" customFormat="false" ht="15" hidden="false" customHeight="false" outlineLevel="0" collapsed="false">
      <c r="A3796" s="398" t="n">
        <v>4752</v>
      </c>
      <c r="B3796" s="399" t="s">
        <v>5096</v>
      </c>
      <c r="C3796" s="919" t="s">
        <v>1309</v>
      </c>
      <c r="D3796" s="920" t="n">
        <f aca="false">F3796</f>
        <v>10.34</v>
      </c>
      <c r="F3796" s="922" t="n">
        <v>10.34</v>
      </c>
      <c r="G3796" s="922" t="n">
        <v>10.34</v>
      </c>
    </row>
    <row r="3797" customFormat="false" ht="15" hidden="false" customHeight="false" outlineLevel="0" collapsed="false">
      <c r="A3797" s="398" t="n">
        <v>41091</v>
      </c>
      <c r="B3797" s="399" t="s">
        <v>5097</v>
      </c>
      <c r="C3797" s="919" t="s">
        <v>1505</v>
      </c>
      <c r="D3797" s="920" t="n">
        <f aca="false">F3797</f>
        <v>1834.29</v>
      </c>
      <c r="F3797" s="922" t="n">
        <v>1834.29</v>
      </c>
      <c r="G3797" s="922" t="n">
        <v>1834.29</v>
      </c>
    </row>
    <row r="3798" customFormat="false" ht="15" hidden="false" customHeight="false" outlineLevel="0" collapsed="false">
      <c r="A3798" s="398" t="n">
        <v>13954</v>
      </c>
      <c r="B3798" s="399" t="s">
        <v>5098</v>
      </c>
      <c r="C3798" s="919" t="s">
        <v>1298</v>
      </c>
      <c r="D3798" s="920" t="n">
        <f aca="false">F3798</f>
        <v>4690.94</v>
      </c>
      <c r="F3798" s="922" t="n">
        <v>4690.94</v>
      </c>
      <c r="G3798" s="922" t="n">
        <v>4690.94</v>
      </c>
    </row>
    <row r="3799" customFormat="false" ht="15" hidden="false" customHeight="false" outlineLevel="0" collapsed="false">
      <c r="A3799" s="398" t="n">
        <v>3411</v>
      </c>
      <c r="B3799" s="399" t="s">
        <v>5099</v>
      </c>
      <c r="C3799" s="919" t="s">
        <v>1296</v>
      </c>
      <c r="D3799" s="920" t="n">
        <f aca="false">F3799</f>
        <v>45.99</v>
      </c>
      <c r="F3799" s="922" t="n">
        <v>45.99</v>
      </c>
      <c r="G3799" s="922" t="n">
        <v>45.99</v>
      </c>
    </row>
    <row r="3800" customFormat="false" ht="15" hidden="false" customHeight="false" outlineLevel="0" collapsed="false">
      <c r="A3800" s="398" t="n">
        <v>39995</v>
      </c>
      <c r="B3800" s="399" t="s">
        <v>5100</v>
      </c>
      <c r="C3800" s="919" t="s">
        <v>1501</v>
      </c>
      <c r="D3800" s="920" t="n">
        <f aca="false">F3800</f>
        <v>353.8</v>
      </c>
      <c r="F3800" s="922" t="n">
        <v>353.8</v>
      </c>
      <c r="G3800" s="922" t="n">
        <v>353.8</v>
      </c>
    </row>
    <row r="3801" customFormat="false" ht="15" hidden="false" customHeight="false" outlineLevel="0" collapsed="false">
      <c r="A3801" s="398" t="n">
        <v>11615</v>
      </c>
      <c r="B3801" s="399" t="s">
        <v>5101</v>
      </c>
      <c r="C3801" s="919" t="s">
        <v>1307</v>
      </c>
      <c r="D3801" s="920" t="n">
        <f aca="false">F3801</f>
        <v>3</v>
      </c>
      <c r="F3801" s="920" t="n">
        <v>3</v>
      </c>
      <c r="G3801" s="920" t="n">
        <v>3</v>
      </c>
    </row>
    <row r="3802" customFormat="false" ht="15" hidden="false" customHeight="false" outlineLevel="0" collapsed="false">
      <c r="A3802" s="398" t="n">
        <v>3408</v>
      </c>
      <c r="B3802" s="399" t="s">
        <v>5102</v>
      </c>
      <c r="C3802" s="919" t="s">
        <v>1307</v>
      </c>
      <c r="D3802" s="920" t="n">
        <f aca="false">F3802</f>
        <v>7.97</v>
      </c>
      <c r="F3802" s="920" t="n">
        <v>7.97</v>
      </c>
      <c r="G3802" s="920" t="n">
        <v>7.97</v>
      </c>
    </row>
    <row r="3803" customFormat="false" ht="15" hidden="false" customHeight="false" outlineLevel="0" collapsed="false">
      <c r="A3803" s="398" t="n">
        <v>3409</v>
      </c>
      <c r="B3803" s="399" t="s">
        <v>5103</v>
      </c>
      <c r="C3803" s="919" t="s">
        <v>1307</v>
      </c>
      <c r="D3803" s="920" t="n">
        <f aca="false">F3803</f>
        <v>19.92</v>
      </c>
      <c r="F3803" s="922" t="n">
        <v>19.92</v>
      </c>
      <c r="G3803" s="922" t="n">
        <v>19.92</v>
      </c>
    </row>
    <row r="3804" customFormat="false" ht="15" hidden="false" customHeight="false" outlineLevel="0" collapsed="false">
      <c r="A3804" s="398" t="n">
        <v>11427</v>
      </c>
      <c r="B3804" s="399" t="s">
        <v>5104</v>
      </c>
      <c r="C3804" s="919" t="s">
        <v>1296</v>
      </c>
      <c r="D3804" s="920" t="n">
        <f aca="false">F3804</f>
        <v>76.66</v>
      </c>
      <c r="F3804" s="922" t="n">
        <v>76.66</v>
      </c>
      <c r="G3804" s="922" t="n">
        <v>76.66</v>
      </c>
    </row>
    <row r="3805" customFormat="false" ht="15" hidden="false" customHeight="false" outlineLevel="0" collapsed="false">
      <c r="A3805" s="398" t="n">
        <v>4491</v>
      </c>
      <c r="B3805" s="399" t="s">
        <v>5105</v>
      </c>
      <c r="C3805" s="919" t="s">
        <v>1324</v>
      </c>
      <c r="D3805" s="920" t="n">
        <f aca="false">F3805</f>
        <v>5.19</v>
      </c>
      <c r="F3805" s="922" t="n">
        <v>5.19</v>
      </c>
      <c r="G3805" s="922" t="n">
        <v>5.19</v>
      </c>
    </row>
    <row r="3806" customFormat="false" ht="15" hidden="false" customHeight="false" outlineLevel="0" collapsed="false">
      <c r="A3806" s="398" t="n">
        <v>26022</v>
      </c>
      <c r="B3806" s="399" t="s">
        <v>5106</v>
      </c>
      <c r="C3806" s="919" t="s">
        <v>1298</v>
      </c>
      <c r="D3806" s="920" t="n">
        <f aca="false">F3806</f>
        <v>175.65</v>
      </c>
      <c r="F3806" s="922" t="n">
        <v>175.65</v>
      </c>
      <c r="G3806" s="922" t="n">
        <v>175.65</v>
      </c>
    </row>
    <row r="3807" customFormat="false" ht="15" hidden="false" customHeight="false" outlineLevel="0" collapsed="false">
      <c r="A3807" s="398" t="n">
        <v>421</v>
      </c>
      <c r="B3807" s="399" t="s">
        <v>5107</v>
      </c>
      <c r="C3807" s="919" t="s">
        <v>1298</v>
      </c>
      <c r="D3807" s="920" t="n">
        <f aca="false">F3807</f>
        <v>6.83</v>
      </c>
      <c r="F3807" s="922" t="n">
        <v>6.83</v>
      </c>
      <c r="G3807" s="922" t="n">
        <v>6.83</v>
      </c>
    </row>
    <row r="3808" customFormat="false" ht="15" hidden="false" customHeight="false" outlineLevel="0" collapsed="false">
      <c r="A3808" s="398" t="n">
        <v>12362</v>
      </c>
      <c r="B3808" s="399" t="s">
        <v>5108</v>
      </c>
      <c r="C3808" s="919" t="s">
        <v>1298</v>
      </c>
      <c r="D3808" s="920" t="n">
        <f aca="false">F3808</f>
        <v>10.42</v>
      </c>
      <c r="F3808" s="922" t="n">
        <v>10.42</v>
      </c>
      <c r="G3808" s="922" t="n">
        <v>10.42</v>
      </c>
    </row>
    <row r="3809" customFormat="false" ht="15" hidden="false" customHeight="false" outlineLevel="0" collapsed="false">
      <c r="A3809" s="398" t="n">
        <v>14148</v>
      </c>
      <c r="B3809" s="399" t="s">
        <v>5109</v>
      </c>
      <c r="C3809" s="919" t="s">
        <v>1298</v>
      </c>
      <c r="D3809" s="920" t="n">
        <f aca="false">F3809</f>
        <v>0.61</v>
      </c>
      <c r="F3809" s="922" t="n">
        <v>0.61</v>
      </c>
      <c r="G3809" s="922" t="n">
        <v>0.61</v>
      </c>
    </row>
    <row r="3810" customFormat="false" ht="15" hidden="false" customHeight="false" outlineLevel="0" collapsed="false">
      <c r="A3810" s="398" t="n">
        <v>4341</v>
      </c>
      <c r="B3810" s="399" t="s">
        <v>5110</v>
      </c>
      <c r="C3810" s="919" t="s">
        <v>1298</v>
      </c>
      <c r="D3810" s="920" t="n">
        <f aca="false">F3810</f>
        <v>0.69</v>
      </c>
      <c r="F3810" s="922" t="n">
        <v>0.69</v>
      </c>
      <c r="G3810" s="922" t="n">
        <v>0.69</v>
      </c>
    </row>
    <row r="3811" customFormat="false" ht="15" hidden="false" customHeight="false" outlineLevel="0" collapsed="false">
      <c r="A3811" s="398" t="n">
        <v>4337</v>
      </c>
      <c r="B3811" s="399" t="s">
        <v>5111</v>
      </c>
      <c r="C3811" s="919" t="s">
        <v>1298</v>
      </c>
      <c r="D3811" s="920" t="n">
        <f aca="false">F3811</f>
        <v>1.76</v>
      </c>
      <c r="F3811" s="922" t="n">
        <v>1.76</v>
      </c>
      <c r="G3811" s="922" t="n">
        <v>1.76</v>
      </c>
    </row>
    <row r="3812" customFormat="false" ht="15" hidden="false" customHeight="false" outlineLevel="0" collapsed="false">
      <c r="A3812" s="398" t="n">
        <v>4339</v>
      </c>
      <c r="B3812" s="399" t="s">
        <v>5112</v>
      </c>
      <c r="C3812" s="919" t="s">
        <v>1298</v>
      </c>
      <c r="D3812" s="920" t="n">
        <f aca="false">F3812</f>
        <v>0.37</v>
      </c>
      <c r="F3812" s="922" t="n">
        <v>0.37</v>
      </c>
      <c r="G3812" s="922" t="n">
        <v>0.37</v>
      </c>
    </row>
    <row r="3813" customFormat="false" ht="15" hidden="false" customHeight="false" outlineLevel="0" collapsed="false">
      <c r="A3813" s="398" t="n">
        <v>39997</v>
      </c>
      <c r="B3813" s="399" t="s">
        <v>5113</v>
      </c>
      <c r="C3813" s="919" t="s">
        <v>1298</v>
      </c>
      <c r="D3813" s="920" t="n">
        <f aca="false">F3813</f>
        <v>0.21</v>
      </c>
      <c r="F3813" s="922" t="n">
        <v>0.21</v>
      </c>
      <c r="G3813" s="922" t="n">
        <v>0.21</v>
      </c>
    </row>
    <row r="3814" customFormat="false" ht="15" hidden="false" customHeight="false" outlineLevel="0" collapsed="false">
      <c r="A3814" s="398" t="n">
        <v>11971</v>
      </c>
      <c r="B3814" s="399" t="s">
        <v>5114</v>
      </c>
      <c r="C3814" s="919" t="s">
        <v>1298</v>
      </c>
      <c r="D3814" s="920" t="n">
        <f aca="false">F3814</f>
        <v>2.91</v>
      </c>
      <c r="F3814" s="922" t="n">
        <v>2.91</v>
      </c>
      <c r="G3814" s="922" t="n">
        <v>2.91</v>
      </c>
    </row>
    <row r="3815" customFormat="false" ht="15" hidden="false" customHeight="false" outlineLevel="0" collapsed="false">
      <c r="A3815" s="398" t="n">
        <v>4342</v>
      </c>
      <c r="B3815" s="399" t="s">
        <v>5115</v>
      </c>
      <c r="C3815" s="919" t="s">
        <v>1298</v>
      </c>
      <c r="D3815" s="920" t="n">
        <f aca="false">F3815</f>
        <v>0.15</v>
      </c>
      <c r="F3815" s="922" t="n">
        <v>0.15</v>
      </c>
      <c r="G3815" s="922" t="n">
        <v>0.15</v>
      </c>
    </row>
    <row r="3816" customFormat="false" ht="15" hidden="false" customHeight="false" outlineLevel="0" collapsed="false">
      <c r="A3816" s="398" t="n">
        <v>4330</v>
      </c>
      <c r="B3816" s="399" t="s">
        <v>5116</v>
      </c>
      <c r="C3816" s="919" t="s">
        <v>1298</v>
      </c>
      <c r="D3816" s="920" t="n">
        <f aca="false">F3816</f>
        <v>0.1</v>
      </c>
      <c r="F3816" s="922" t="n">
        <v>0.1</v>
      </c>
      <c r="G3816" s="922" t="n">
        <v>0.1</v>
      </c>
    </row>
    <row r="3817" customFormat="false" ht="15" hidden="false" customHeight="false" outlineLevel="0" collapsed="false">
      <c r="A3817" s="398" t="n">
        <v>4340</v>
      </c>
      <c r="B3817" s="399" t="s">
        <v>5117</v>
      </c>
      <c r="C3817" s="919" t="s">
        <v>1298</v>
      </c>
      <c r="D3817" s="920" t="n">
        <f aca="false">F3817</f>
        <v>0.81</v>
      </c>
      <c r="F3817" s="922" t="n">
        <v>0.81</v>
      </c>
      <c r="G3817" s="922" t="n">
        <v>0.81</v>
      </c>
    </row>
    <row r="3818" customFormat="false" ht="15" hidden="false" customHeight="false" outlineLevel="0" collapsed="false">
      <c r="A3818" s="398" t="n">
        <v>5088</v>
      </c>
      <c r="B3818" s="399" t="s">
        <v>5118</v>
      </c>
      <c r="C3818" s="919" t="s">
        <v>1298</v>
      </c>
      <c r="D3818" s="920" t="n">
        <f aca="false">F3818</f>
        <v>2.57</v>
      </c>
      <c r="F3818" s="922" t="n">
        <v>2.57</v>
      </c>
      <c r="G3818" s="922" t="n">
        <v>2.57</v>
      </c>
    </row>
    <row r="3819" customFormat="false" ht="15" hidden="false" customHeight="false" outlineLevel="0" collapsed="false">
      <c r="A3819" s="398" t="n">
        <v>11154</v>
      </c>
      <c r="B3819" s="399" t="s">
        <v>5119</v>
      </c>
      <c r="C3819" s="919" t="s">
        <v>1298</v>
      </c>
      <c r="D3819" s="920" t="n">
        <f aca="false">F3819</f>
        <v>828.29</v>
      </c>
      <c r="F3819" s="922" t="n">
        <v>828.29</v>
      </c>
      <c r="G3819" s="922" t="n">
        <v>828.29</v>
      </c>
    </row>
    <row r="3820" customFormat="false" ht="30" hidden="false" customHeight="false" outlineLevel="0" collapsed="false">
      <c r="A3820" s="398" t="n">
        <v>39021</v>
      </c>
      <c r="B3820" s="399" t="s">
        <v>5120</v>
      </c>
      <c r="C3820" s="919" t="s">
        <v>1298</v>
      </c>
      <c r="D3820" s="920" t="n">
        <f aca="false">F3820</f>
        <v>372.56</v>
      </c>
      <c r="F3820" s="922" t="n">
        <v>372.56</v>
      </c>
      <c r="G3820" s="922" t="n">
        <v>372.56</v>
      </c>
    </row>
    <row r="3821" customFormat="false" ht="30" hidden="false" customHeight="false" outlineLevel="0" collapsed="false">
      <c r="A3821" s="398" t="n">
        <v>39022</v>
      </c>
      <c r="B3821" s="399" t="s">
        <v>5121</v>
      </c>
      <c r="C3821" s="919" t="s">
        <v>1298</v>
      </c>
      <c r="D3821" s="920" t="n">
        <f aca="false">F3821</f>
        <v>460.75</v>
      </c>
      <c r="F3821" s="922" t="n">
        <v>460.75</v>
      </c>
      <c r="G3821" s="922" t="n">
        <v>460.75</v>
      </c>
    </row>
    <row r="3822" customFormat="false" ht="30" hidden="false" customHeight="false" outlineLevel="0" collapsed="false">
      <c r="A3822" s="398" t="n">
        <v>39024</v>
      </c>
      <c r="B3822" s="399" t="s">
        <v>5122</v>
      </c>
      <c r="C3822" s="919" t="s">
        <v>1298</v>
      </c>
      <c r="D3822" s="920" t="n">
        <f aca="false">F3822</f>
        <v>862.09</v>
      </c>
      <c r="F3822" s="922" t="n">
        <v>862.09</v>
      </c>
      <c r="G3822" s="922" t="n">
        <v>862.09</v>
      </c>
    </row>
    <row r="3823" customFormat="false" ht="30" hidden="false" customHeight="false" outlineLevel="0" collapsed="false">
      <c r="A3823" s="398" t="n">
        <v>4914</v>
      </c>
      <c r="B3823" s="399" t="s">
        <v>5123</v>
      </c>
      <c r="C3823" s="919" t="s">
        <v>1307</v>
      </c>
      <c r="D3823" s="920" t="n">
        <f aca="false">F3823</f>
        <v>699.01</v>
      </c>
      <c r="F3823" s="922" t="n">
        <v>699.01</v>
      </c>
      <c r="G3823" s="922" t="n">
        <v>699.01</v>
      </c>
    </row>
    <row r="3824" customFormat="false" ht="15" hidden="false" customHeight="false" outlineLevel="0" collapsed="false">
      <c r="A3824" s="398" t="n">
        <v>4917</v>
      </c>
      <c r="B3824" s="399" t="s">
        <v>5124</v>
      </c>
      <c r="C3824" s="919" t="s">
        <v>1307</v>
      </c>
      <c r="D3824" s="920" t="n">
        <f aca="false">F3824</f>
        <v>482.74</v>
      </c>
      <c r="F3824" s="922" t="n">
        <v>482.74</v>
      </c>
      <c r="G3824" s="922" t="n">
        <v>482.74</v>
      </c>
    </row>
    <row r="3825" customFormat="false" ht="15" hidden="false" customHeight="false" outlineLevel="0" collapsed="false">
      <c r="A3825" s="398" t="n">
        <v>39025</v>
      </c>
      <c r="B3825" s="399" t="s">
        <v>5125</v>
      </c>
      <c r="C3825" s="919" t="s">
        <v>1298</v>
      </c>
      <c r="D3825" s="920" t="n">
        <f aca="false">F3825</f>
        <v>883.99</v>
      </c>
      <c r="F3825" s="922" t="n">
        <v>883.99</v>
      </c>
      <c r="G3825" s="922" t="n">
        <v>883.99</v>
      </c>
    </row>
    <row r="3826" customFormat="false" ht="15" hidden="false" customHeight="false" outlineLevel="0" collapsed="false">
      <c r="A3826" s="398" t="n">
        <v>4930</v>
      </c>
      <c r="B3826" s="399" t="s">
        <v>5126</v>
      </c>
      <c r="C3826" s="919" t="s">
        <v>1307</v>
      </c>
      <c r="D3826" s="920" t="n">
        <f aca="false">F3826</f>
        <v>400.4</v>
      </c>
      <c r="F3826" s="920" t="n">
        <v>400.4</v>
      </c>
      <c r="G3826" s="920" t="n">
        <v>400.4</v>
      </c>
    </row>
    <row r="3827" customFormat="false" ht="30" hidden="false" customHeight="false" outlineLevel="0" collapsed="false">
      <c r="A3827" s="398" t="n">
        <v>4922</v>
      </c>
      <c r="B3827" s="399" t="s">
        <v>5127</v>
      </c>
      <c r="C3827" s="919" t="s">
        <v>1307</v>
      </c>
      <c r="D3827" s="920" t="n">
        <f aca="false">F3827</f>
        <v>447.78</v>
      </c>
      <c r="F3827" s="922" t="n">
        <v>447.78</v>
      </c>
      <c r="G3827" s="922" t="n">
        <v>447.78</v>
      </c>
    </row>
    <row r="3828" customFormat="false" ht="30" hidden="false" customHeight="false" outlineLevel="0" collapsed="false">
      <c r="A3828" s="398" t="n">
        <v>4911</v>
      </c>
      <c r="B3828" s="399" t="s">
        <v>5128</v>
      </c>
      <c r="C3828" s="919" t="s">
        <v>1307</v>
      </c>
      <c r="D3828" s="920" t="n">
        <f aca="false">F3828</f>
        <v>166.17</v>
      </c>
      <c r="F3828" s="922" t="n">
        <v>166.17</v>
      </c>
      <c r="G3828" s="922" t="n">
        <v>166.17</v>
      </c>
    </row>
    <row r="3829" customFormat="false" ht="30" hidden="false" customHeight="false" outlineLevel="0" collapsed="false">
      <c r="A3829" s="398" t="n">
        <v>37518</v>
      </c>
      <c r="B3829" s="399" t="s">
        <v>5129</v>
      </c>
      <c r="C3829" s="919" t="s">
        <v>1307</v>
      </c>
      <c r="D3829" s="920" t="n">
        <f aca="false">F3829</f>
        <v>212.13</v>
      </c>
      <c r="F3829" s="920" t="n">
        <v>212.13</v>
      </c>
      <c r="G3829" s="920" t="n">
        <v>212.13</v>
      </c>
    </row>
    <row r="3830" customFormat="false" ht="30" hidden="false" customHeight="false" outlineLevel="0" collapsed="false">
      <c r="A3830" s="398" t="n">
        <v>4910</v>
      </c>
      <c r="B3830" s="399" t="s">
        <v>5130</v>
      </c>
      <c r="C3830" s="919" t="s">
        <v>1307</v>
      </c>
      <c r="D3830" s="920" t="n">
        <f aca="false">F3830</f>
        <v>166.17</v>
      </c>
      <c r="F3830" s="922" t="n">
        <v>166.17</v>
      </c>
      <c r="G3830" s="922" t="n">
        <v>166.17</v>
      </c>
    </row>
    <row r="3831" customFormat="false" ht="30" hidden="false" customHeight="false" outlineLevel="0" collapsed="false">
      <c r="A3831" s="398" t="n">
        <v>4943</v>
      </c>
      <c r="B3831" s="399" t="s">
        <v>5131</v>
      </c>
      <c r="C3831" s="919" t="s">
        <v>1307</v>
      </c>
      <c r="D3831" s="920" t="n">
        <f aca="false">F3831</f>
        <v>263.75</v>
      </c>
      <c r="F3831" s="922" t="n">
        <v>263.75</v>
      </c>
      <c r="G3831" s="922" t="n">
        <v>263.75</v>
      </c>
    </row>
    <row r="3832" customFormat="false" ht="15" hidden="false" customHeight="false" outlineLevel="0" collapsed="false">
      <c r="A3832" s="398" t="n">
        <v>5002</v>
      </c>
      <c r="B3832" s="399" t="s">
        <v>5132</v>
      </c>
      <c r="C3832" s="919" t="s">
        <v>1307</v>
      </c>
      <c r="D3832" s="920" t="n">
        <f aca="false">F3832</f>
        <v>305.65</v>
      </c>
      <c r="F3832" s="922" t="n">
        <v>305.65</v>
      </c>
      <c r="G3832" s="922" t="n">
        <v>305.65</v>
      </c>
    </row>
    <row r="3833" customFormat="false" ht="15" hidden="false" customHeight="false" outlineLevel="0" collapsed="false">
      <c r="A3833" s="398" t="n">
        <v>4977</v>
      </c>
      <c r="B3833" s="399" t="s">
        <v>5133</v>
      </c>
      <c r="C3833" s="919" t="s">
        <v>1307</v>
      </c>
      <c r="D3833" s="920" t="n">
        <f aca="false">F3833</f>
        <v>206.33</v>
      </c>
      <c r="F3833" s="922" t="n">
        <v>206.33</v>
      </c>
      <c r="G3833" s="922" t="n">
        <v>206.33</v>
      </c>
    </row>
    <row r="3834" customFormat="false" ht="15" hidden="false" customHeight="false" outlineLevel="0" collapsed="false">
      <c r="A3834" s="398" t="n">
        <v>5028</v>
      </c>
      <c r="B3834" s="399" t="s">
        <v>5134</v>
      </c>
      <c r="C3834" s="919" t="s">
        <v>1307</v>
      </c>
      <c r="D3834" s="920" t="n">
        <f aca="false">F3834</f>
        <v>504.85</v>
      </c>
      <c r="F3834" s="922" t="n">
        <v>504.85</v>
      </c>
      <c r="G3834" s="922" t="n">
        <v>504.85</v>
      </c>
    </row>
    <row r="3835" customFormat="false" ht="15" hidden="false" customHeight="false" outlineLevel="0" collapsed="false">
      <c r="A3835" s="398" t="n">
        <v>4998</v>
      </c>
      <c r="B3835" s="399" t="s">
        <v>5135</v>
      </c>
      <c r="C3835" s="919" t="s">
        <v>1307</v>
      </c>
      <c r="D3835" s="920" t="n">
        <f aca="false">F3835</f>
        <v>419.29</v>
      </c>
      <c r="F3835" s="922" t="n">
        <v>419.29</v>
      </c>
      <c r="G3835" s="922" t="n">
        <v>419.29</v>
      </c>
    </row>
    <row r="3836" customFormat="false" ht="15" hidden="false" customHeight="false" outlineLevel="0" collapsed="false">
      <c r="A3836" s="398" t="n">
        <v>4969</v>
      </c>
      <c r="B3836" s="399" t="s">
        <v>5136</v>
      </c>
      <c r="C3836" s="919" t="s">
        <v>1307</v>
      </c>
      <c r="D3836" s="920" t="n">
        <f aca="false">F3836</f>
        <v>291.81</v>
      </c>
      <c r="F3836" s="922" t="n">
        <v>291.81</v>
      </c>
      <c r="G3836" s="922" t="n">
        <v>291.81</v>
      </c>
    </row>
    <row r="3837" customFormat="false" ht="30" hidden="false" customHeight="false" outlineLevel="0" collapsed="false">
      <c r="A3837" s="398" t="n">
        <v>11364</v>
      </c>
      <c r="B3837" s="399" t="s">
        <v>5137</v>
      </c>
      <c r="C3837" s="919" t="s">
        <v>1298</v>
      </c>
      <c r="D3837" s="920" t="n">
        <f aca="false">F3837</f>
        <v>120.05</v>
      </c>
      <c r="F3837" s="922" t="n">
        <v>120.05</v>
      </c>
      <c r="G3837" s="922" t="n">
        <v>120.05</v>
      </c>
    </row>
    <row r="3838" customFormat="false" ht="30" hidden="false" customHeight="false" outlineLevel="0" collapsed="false">
      <c r="A3838" s="398" t="n">
        <v>11365</v>
      </c>
      <c r="B3838" s="399" t="s">
        <v>5138</v>
      </c>
      <c r="C3838" s="919" t="s">
        <v>1298</v>
      </c>
      <c r="D3838" s="920" t="n">
        <f aca="false">F3838</f>
        <v>129.29</v>
      </c>
      <c r="F3838" s="922" t="n">
        <v>129.29</v>
      </c>
      <c r="G3838" s="922" t="n">
        <v>129.29</v>
      </c>
    </row>
    <row r="3839" customFormat="false" ht="30" hidden="false" customHeight="false" outlineLevel="0" collapsed="false">
      <c r="A3839" s="398" t="n">
        <v>11366</v>
      </c>
      <c r="B3839" s="399" t="s">
        <v>5139</v>
      </c>
      <c r="C3839" s="919" t="s">
        <v>1298</v>
      </c>
      <c r="D3839" s="920" t="n">
        <f aca="false">F3839</f>
        <v>136.82</v>
      </c>
      <c r="F3839" s="922" t="n">
        <v>136.82</v>
      </c>
      <c r="G3839" s="922" t="n">
        <v>136.82</v>
      </c>
    </row>
    <row r="3840" customFormat="false" ht="30" hidden="false" customHeight="false" outlineLevel="0" collapsed="false">
      <c r="A3840" s="398" t="n">
        <v>11367</v>
      </c>
      <c r="B3840" s="399" t="s">
        <v>5140</v>
      </c>
      <c r="C3840" s="919" t="s">
        <v>1307</v>
      </c>
      <c r="D3840" s="920" t="n">
        <f aca="false">F3840</f>
        <v>105.39</v>
      </c>
      <c r="F3840" s="922" t="n">
        <v>105.39</v>
      </c>
      <c r="G3840" s="922" t="n">
        <v>105.39</v>
      </c>
    </row>
    <row r="3841" customFormat="false" ht="30" hidden="false" customHeight="false" outlineLevel="0" collapsed="false">
      <c r="A3841" s="398" t="n">
        <v>4989</v>
      </c>
      <c r="B3841" s="399" t="s">
        <v>5141</v>
      </c>
      <c r="C3841" s="919" t="s">
        <v>1298</v>
      </c>
      <c r="D3841" s="920" t="n">
        <f aca="false">F3841</f>
        <v>273.48</v>
      </c>
      <c r="F3841" s="922" t="n">
        <v>273.48</v>
      </c>
      <c r="G3841" s="922" t="n">
        <v>273.48</v>
      </c>
    </row>
    <row r="3842" customFormat="false" ht="30" hidden="false" customHeight="false" outlineLevel="0" collapsed="false">
      <c r="A3842" s="398" t="n">
        <v>4982</v>
      </c>
      <c r="B3842" s="399" t="s">
        <v>5142</v>
      </c>
      <c r="C3842" s="919" t="s">
        <v>1298</v>
      </c>
      <c r="D3842" s="920" t="n">
        <f aca="false">F3842</f>
        <v>237.43</v>
      </c>
      <c r="F3842" s="922" t="n">
        <v>237.43</v>
      </c>
      <c r="G3842" s="922" t="n">
        <v>237.43</v>
      </c>
    </row>
    <row r="3843" customFormat="false" ht="30" hidden="false" customHeight="false" outlineLevel="0" collapsed="false">
      <c r="A3843" s="398" t="n">
        <v>20322</v>
      </c>
      <c r="B3843" s="399" t="s">
        <v>5143</v>
      </c>
      <c r="C3843" s="919" t="s">
        <v>1298</v>
      </c>
      <c r="D3843" s="920" t="n">
        <f aca="false">F3843</f>
        <v>209.26</v>
      </c>
      <c r="F3843" s="922" t="n">
        <v>209.26</v>
      </c>
      <c r="G3843" s="922" t="n">
        <v>209.26</v>
      </c>
    </row>
    <row r="3844" customFormat="false" ht="30" hidden="false" customHeight="false" outlineLevel="0" collapsed="false">
      <c r="A3844" s="398" t="n">
        <v>10553</v>
      </c>
      <c r="B3844" s="399" t="s">
        <v>5144</v>
      </c>
      <c r="C3844" s="919" t="s">
        <v>1298</v>
      </c>
      <c r="D3844" s="920" t="n">
        <f aca="false">F3844</f>
        <v>223.1</v>
      </c>
      <c r="F3844" s="922" t="n">
        <v>223.1</v>
      </c>
      <c r="G3844" s="922" t="n">
        <v>223.1</v>
      </c>
    </row>
    <row r="3845" customFormat="false" ht="30" hidden="false" customHeight="false" outlineLevel="0" collapsed="false">
      <c r="A3845" s="398" t="n">
        <v>5020</v>
      </c>
      <c r="B3845" s="399" t="s">
        <v>5145</v>
      </c>
      <c r="C3845" s="919" t="s">
        <v>1298</v>
      </c>
      <c r="D3845" s="920" t="n">
        <f aca="false">F3845</f>
        <v>231.31</v>
      </c>
      <c r="F3845" s="922" t="n">
        <v>231.31</v>
      </c>
      <c r="G3845" s="922" t="n">
        <v>231.31</v>
      </c>
    </row>
    <row r="3846" customFormat="false" ht="30" hidden="false" customHeight="false" outlineLevel="0" collapsed="false">
      <c r="A3846" s="398" t="n">
        <v>4962</v>
      </c>
      <c r="B3846" s="399" t="s">
        <v>5146</v>
      </c>
      <c r="C3846" s="919" t="s">
        <v>1298</v>
      </c>
      <c r="D3846" s="920" t="n">
        <f aca="false">F3846</f>
        <v>225.35</v>
      </c>
      <c r="F3846" s="922" t="n">
        <v>225.35</v>
      </c>
      <c r="G3846" s="922" t="n">
        <v>225.35</v>
      </c>
    </row>
    <row r="3847" customFormat="false" ht="30" hidden="false" customHeight="false" outlineLevel="0" collapsed="false">
      <c r="A3847" s="398" t="n">
        <v>4981</v>
      </c>
      <c r="B3847" s="399" t="s">
        <v>5147</v>
      </c>
      <c r="C3847" s="919" t="s">
        <v>1298</v>
      </c>
      <c r="D3847" s="920" t="n">
        <f aca="false">F3847</f>
        <v>159.36</v>
      </c>
      <c r="F3847" s="922" t="n">
        <v>159.36</v>
      </c>
      <c r="G3847" s="922" t="n">
        <v>159.36</v>
      </c>
    </row>
    <row r="3848" customFormat="false" ht="30" hidden="false" customHeight="false" outlineLevel="0" collapsed="false">
      <c r="A3848" s="398" t="n">
        <v>10554</v>
      </c>
      <c r="B3848" s="399" t="s">
        <v>5148</v>
      </c>
      <c r="C3848" s="919" t="s">
        <v>1298</v>
      </c>
      <c r="D3848" s="920" t="n">
        <f aca="false">F3848</f>
        <v>249.34</v>
      </c>
      <c r="F3848" s="922" t="n">
        <v>249.34</v>
      </c>
      <c r="G3848" s="922" t="n">
        <v>249.34</v>
      </c>
    </row>
    <row r="3849" customFormat="false" ht="30" hidden="false" customHeight="false" outlineLevel="0" collapsed="false">
      <c r="A3849" s="398" t="n">
        <v>4964</v>
      </c>
      <c r="B3849" s="399" t="s">
        <v>5149</v>
      </c>
      <c r="C3849" s="919" t="s">
        <v>1298</v>
      </c>
      <c r="D3849" s="920" t="n">
        <f aca="false">F3849</f>
        <v>273.64</v>
      </c>
      <c r="F3849" s="922" t="n">
        <v>273.64</v>
      </c>
      <c r="G3849" s="922" t="n">
        <v>273.64</v>
      </c>
    </row>
    <row r="3850" customFormat="false" ht="30" hidden="false" customHeight="false" outlineLevel="0" collapsed="false">
      <c r="A3850" s="398" t="n">
        <v>4992</v>
      </c>
      <c r="B3850" s="399" t="s">
        <v>5150</v>
      </c>
      <c r="C3850" s="919" t="s">
        <v>1298</v>
      </c>
      <c r="D3850" s="920" t="n">
        <f aca="false">F3850</f>
        <v>271.39</v>
      </c>
      <c r="F3850" s="922" t="n">
        <v>271.39</v>
      </c>
      <c r="G3850" s="922" t="n">
        <v>271.39</v>
      </c>
    </row>
    <row r="3851" customFormat="false" ht="30" hidden="false" customHeight="false" outlineLevel="0" collapsed="false">
      <c r="A3851" s="398" t="n">
        <v>10555</v>
      </c>
      <c r="B3851" s="399" t="s">
        <v>5151</v>
      </c>
      <c r="C3851" s="919" t="s">
        <v>1298</v>
      </c>
      <c r="D3851" s="920" t="n">
        <f aca="false">F3851</f>
        <v>240.64</v>
      </c>
      <c r="F3851" s="922" t="n">
        <v>240.64</v>
      </c>
      <c r="G3851" s="922" t="n">
        <v>240.64</v>
      </c>
    </row>
    <row r="3852" customFormat="false" ht="30" hidden="false" customHeight="false" outlineLevel="0" collapsed="false">
      <c r="A3852" s="398" t="n">
        <v>4987</v>
      </c>
      <c r="B3852" s="399" t="s">
        <v>5152</v>
      </c>
      <c r="C3852" s="919" t="s">
        <v>1298</v>
      </c>
      <c r="D3852" s="920" t="n">
        <f aca="false">F3852</f>
        <v>249.34</v>
      </c>
      <c r="F3852" s="922" t="n">
        <v>249.34</v>
      </c>
      <c r="G3852" s="922" t="n">
        <v>249.34</v>
      </c>
    </row>
    <row r="3853" customFormat="false" ht="30" hidden="false" customHeight="false" outlineLevel="0" collapsed="false">
      <c r="A3853" s="398" t="n">
        <v>10556</v>
      </c>
      <c r="B3853" s="399" t="s">
        <v>5153</v>
      </c>
      <c r="C3853" s="919" t="s">
        <v>1298</v>
      </c>
      <c r="D3853" s="920" t="n">
        <f aca="false">F3853</f>
        <v>255.65</v>
      </c>
      <c r="F3853" s="922" t="n">
        <v>255.65</v>
      </c>
      <c r="G3853" s="922" t="n">
        <v>255.65</v>
      </c>
    </row>
    <row r="3854" customFormat="false" ht="30" hidden="false" customHeight="false" outlineLevel="0" collapsed="false">
      <c r="A3854" s="398" t="n">
        <v>4958</v>
      </c>
      <c r="B3854" s="399" t="s">
        <v>5154</v>
      </c>
      <c r="C3854" s="919" t="s">
        <v>1307</v>
      </c>
      <c r="D3854" s="920" t="n">
        <f aca="false">F3854</f>
        <v>146.11</v>
      </c>
      <c r="F3854" s="922" t="n">
        <v>146.11</v>
      </c>
      <c r="G3854" s="922" t="n">
        <v>146.11</v>
      </c>
    </row>
    <row r="3855" customFormat="false" ht="30" hidden="false" customHeight="false" outlineLevel="0" collapsed="false">
      <c r="A3855" s="398" t="n">
        <v>39502</v>
      </c>
      <c r="B3855" s="399" t="s">
        <v>5155</v>
      </c>
      <c r="C3855" s="919" t="s">
        <v>1298</v>
      </c>
      <c r="D3855" s="920" t="n">
        <f aca="false">F3855</f>
        <v>354.13</v>
      </c>
      <c r="F3855" s="922" t="n">
        <v>354.13</v>
      </c>
      <c r="G3855" s="922" t="n">
        <v>354.13</v>
      </c>
    </row>
    <row r="3856" customFormat="false" ht="30" hidden="false" customHeight="false" outlineLevel="0" collapsed="false">
      <c r="A3856" s="398" t="n">
        <v>39504</v>
      </c>
      <c r="B3856" s="399" t="s">
        <v>5156</v>
      </c>
      <c r="C3856" s="919" t="s">
        <v>1298</v>
      </c>
      <c r="D3856" s="920" t="n">
        <f aca="false">F3856</f>
        <v>251.11</v>
      </c>
      <c r="F3856" s="922" t="n">
        <v>251.11</v>
      </c>
      <c r="G3856" s="922" t="n">
        <v>251.11</v>
      </c>
    </row>
    <row r="3857" customFormat="false" ht="30" hidden="false" customHeight="false" outlineLevel="0" collapsed="false">
      <c r="A3857" s="398" t="n">
        <v>39503</v>
      </c>
      <c r="B3857" s="399" t="s">
        <v>5157</v>
      </c>
      <c r="C3857" s="919" t="s">
        <v>1298</v>
      </c>
      <c r="D3857" s="920" t="n">
        <f aca="false">F3857</f>
        <v>384.71</v>
      </c>
      <c r="F3857" s="922" t="n">
        <v>384.71</v>
      </c>
      <c r="G3857" s="922" t="n">
        <v>384.71</v>
      </c>
    </row>
    <row r="3858" customFormat="false" ht="30" hidden="false" customHeight="false" outlineLevel="0" collapsed="false">
      <c r="A3858" s="398" t="n">
        <v>39505</v>
      </c>
      <c r="B3858" s="399" t="s">
        <v>5158</v>
      </c>
      <c r="C3858" s="919" t="s">
        <v>1298</v>
      </c>
      <c r="D3858" s="920" t="n">
        <f aca="false">F3858</f>
        <v>273.64</v>
      </c>
      <c r="F3858" s="922" t="n">
        <v>273.64</v>
      </c>
      <c r="G3858" s="922" t="n">
        <v>273.64</v>
      </c>
    </row>
    <row r="3859" customFormat="false" ht="15" hidden="false" customHeight="false" outlineLevel="0" collapsed="false">
      <c r="A3859" s="398" t="n">
        <v>25969</v>
      </c>
      <c r="B3859" s="399" t="s">
        <v>5159</v>
      </c>
      <c r="C3859" s="919" t="s">
        <v>1298</v>
      </c>
      <c r="D3859" s="920" t="n">
        <f aca="false">F3859</f>
        <v>386.26</v>
      </c>
      <c r="F3859" s="922" t="n">
        <v>386.26</v>
      </c>
      <c r="G3859" s="922" t="n">
        <v>386.26</v>
      </c>
    </row>
    <row r="3860" customFormat="false" ht="15" hidden="false" customHeight="false" outlineLevel="0" collapsed="false">
      <c r="A3860" s="398" t="n">
        <v>4944</v>
      </c>
      <c r="B3860" s="399" t="s">
        <v>5160</v>
      </c>
      <c r="C3860" s="919" t="s">
        <v>1307</v>
      </c>
      <c r="D3860" s="920" t="n">
        <f aca="false">F3860</f>
        <v>323.45</v>
      </c>
      <c r="F3860" s="922" t="n">
        <v>323.45</v>
      </c>
      <c r="G3860" s="922" t="n">
        <v>323.45</v>
      </c>
    </row>
    <row r="3861" customFormat="false" ht="15" hidden="false" customHeight="false" outlineLevel="0" collapsed="false">
      <c r="A3861" s="398" t="n">
        <v>21102</v>
      </c>
      <c r="B3861" s="399" t="s">
        <v>5161</v>
      </c>
      <c r="C3861" s="919" t="s">
        <v>1298</v>
      </c>
      <c r="D3861" s="920" t="n">
        <f aca="false">F3861</f>
        <v>34.04</v>
      </c>
      <c r="F3861" s="922" t="n">
        <v>34.04</v>
      </c>
      <c r="G3861" s="922" t="n">
        <v>34.04</v>
      </c>
    </row>
    <row r="3862" customFormat="false" ht="15" hidden="false" customHeight="false" outlineLevel="0" collapsed="false">
      <c r="A3862" s="398" t="n">
        <v>21101</v>
      </c>
      <c r="B3862" s="399" t="s">
        <v>5162</v>
      </c>
      <c r="C3862" s="919" t="s">
        <v>1298</v>
      </c>
      <c r="D3862" s="920" t="n">
        <f aca="false">F3862</f>
        <v>21.86</v>
      </c>
      <c r="F3862" s="922" t="n">
        <v>21.86</v>
      </c>
      <c r="G3862" s="922" t="n">
        <v>21.86</v>
      </c>
    </row>
    <row r="3863" customFormat="false" ht="15" hidden="false" customHeight="false" outlineLevel="0" collapsed="false">
      <c r="A3863" s="398" t="n">
        <v>34713</v>
      </c>
      <c r="B3863" s="399" t="s">
        <v>5163</v>
      </c>
      <c r="C3863" s="919" t="s">
        <v>1307</v>
      </c>
      <c r="D3863" s="920" t="n">
        <f aca="false">F3863</f>
        <v>280.98</v>
      </c>
      <c r="F3863" s="922" t="n">
        <v>280.98</v>
      </c>
      <c r="G3863" s="922" t="n">
        <v>280.98</v>
      </c>
    </row>
    <row r="3864" customFormat="false" ht="30" hidden="false" customHeight="false" outlineLevel="0" collapsed="false">
      <c r="A3864" s="398" t="n">
        <v>4947</v>
      </c>
      <c r="B3864" s="399" t="s">
        <v>5164</v>
      </c>
      <c r="C3864" s="919" t="s">
        <v>1307</v>
      </c>
      <c r="D3864" s="920" t="n">
        <f aca="false">F3864</f>
        <v>514.54</v>
      </c>
      <c r="F3864" s="922" t="n">
        <v>514.54</v>
      </c>
      <c r="G3864" s="922" t="n">
        <v>514.54</v>
      </c>
    </row>
    <row r="3865" customFormat="false" ht="15" hidden="false" customHeight="false" outlineLevel="0" collapsed="false">
      <c r="A3865" s="398" t="n">
        <v>37563</v>
      </c>
      <c r="B3865" s="399" t="s">
        <v>5165</v>
      </c>
      <c r="C3865" s="919" t="s">
        <v>1307</v>
      </c>
      <c r="D3865" s="920" t="n">
        <f aca="false">F3865</f>
        <v>395.08</v>
      </c>
      <c r="F3865" s="922" t="n">
        <v>395.08</v>
      </c>
      <c r="G3865" s="922" t="n">
        <v>395.08</v>
      </c>
    </row>
    <row r="3866" customFormat="false" ht="15" hidden="false" customHeight="false" outlineLevel="0" collapsed="false">
      <c r="A3866" s="398" t="n">
        <v>4948</v>
      </c>
      <c r="B3866" s="399" t="s">
        <v>5166</v>
      </c>
      <c r="C3866" s="919" t="s">
        <v>1307</v>
      </c>
      <c r="D3866" s="920" t="n">
        <f aca="false">F3866</f>
        <v>358.56</v>
      </c>
      <c r="F3866" s="922" t="n">
        <v>358.56</v>
      </c>
      <c r="G3866" s="922" t="n">
        <v>358.56</v>
      </c>
    </row>
    <row r="3867" customFormat="false" ht="30" hidden="false" customHeight="false" outlineLevel="0" collapsed="false">
      <c r="A3867" s="398" t="n">
        <v>37561</v>
      </c>
      <c r="B3867" s="399" t="s">
        <v>5167</v>
      </c>
      <c r="C3867" s="919" t="s">
        <v>1307</v>
      </c>
      <c r="D3867" s="920" t="n">
        <f aca="false">F3867</f>
        <v>737.52</v>
      </c>
      <c r="F3867" s="922" t="n">
        <v>737.52</v>
      </c>
      <c r="G3867" s="922" t="n">
        <v>737.52</v>
      </c>
    </row>
    <row r="3868" customFormat="false" ht="30" hidden="false" customHeight="false" outlineLevel="0" collapsed="false">
      <c r="A3868" s="398" t="n">
        <v>37562</v>
      </c>
      <c r="B3868" s="399" t="s">
        <v>5168</v>
      </c>
      <c r="C3868" s="919" t="s">
        <v>1307</v>
      </c>
      <c r="D3868" s="920" t="n">
        <f aca="false">F3868</f>
        <v>473.04</v>
      </c>
      <c r="F3868" s="922" t="n">
        <v>473.04</v>
      </c>
      <c r="G3868" s="922" t="n">
        <v>473.04</v>
      </c>
    </row>
    <row r="3869" customFormat="false" ht="15" hidden="false" customHeight="false" outlineLevel="0" collapsed="false">
      <c r="A3869" s="398" t="n">
        <v>37585</v>
      </c>
      <c r="B3869" s="399" t="s">
        <v>5169</v>
      </c>
      <c r="C3869" s="919" t="s">
        <v>1298</v>
      </c>
      <c r="D3869" s="920" t="n">
        <f aca="false">F3869</f>
        <v>240.69</v>
      </c>
      <c r="F3869" s="922" t="n">
        <v>240.69</v>
      </c>
      <c r="G3869" s="922" t="n">
        <v>240.69</v>
      </c>
    </row>
    <row r="3870" customFormat="false" ht="15" hidden="false" customHeight="false" outlineLevel="0" collapsed="false">
      <c r="A3870" s="398" t="n">
        <v>14164</v>
      </c>
      <c r="B3870" s="399" t="s">
        <v>5170</v>
      </c>
      <c r="C3870" s="919" t="s">
        <v>1298</v>
      </c>
      <c r="D3870" s="920" t="n">
        <f aca="false">F3870</f>
        <v>1041.38</v>
      </c>
      <c r="F3870" s="922" t="n">
        <v>1041.38</v>
      </c>
      <c r="G3870" s="922" t="n">
        <v>1041.38</v>
      </c>
    </row>
    <row r="3871" customFormat="false" ht="15" hidden="false" customHeight="false" outlineLevel="0" collapsed="false">
      <c r="A3871" s="398" t="n">
        <v>14163</v>
      </c>
      <c r="B3871" s="399" t="s">
        <v>5171</v>
      </c>
      <c r="C3871" s="919" t="s">
        <v>1298</v>
      </c>
      <c r="D3871" s="920" t="n">
        <f aca="false">F3871</f>
        <v>1183.59</v>
      </c>
      <c r="F3871" s="922" t="n">
        <v>1183.59</v>
      </c>
      <c r="G3871" s="922" t="n">
        <v>1183.59</v>
      </c>
    </row>
    <row r="3872" customFormat="false" ht="15" hidden="false" customHeight="false" outlineLevel="0" collapsed="false">
      <c r="A3872" s="398" t="n">
        <v>5051</v>
      </c>
      <c r="B3872" s="399" t="s">
        <v>5172</v>
      </c>
      <c r="C3872" s="919" t="s">
        <v>1298</v>
      </c>
      <c r="D3872" s="920" t="n">
        <f aca="false">F3872</f>
        <v>1006.63</v>
      </c>
      <c r="F3872" s="922" t="n">
        <v>1006.63</v>
      </c>
      <c r="G3872" s="922" t="n">
        <v>1006.63</v>
      </c>
    </row>
    <row r="3873" customFormat="false" ht="15" hidden="false" customHeight="false" outlineLevel="0" collapsed="false">
      <c r="A3873" s="398" t="n">
        <v>14162</v>
      </c>
      <c r="B3873" s="399" t="s">
        <v>5173</v>
      </c>
      <c r="C3873" s="919" t="s">
        <v>1298</v>
      </c>
      <c r="D3873" s="920" t="n">
        <f aca="false">F3873</f>
        <v>1005.17</v>
      </c>
      <c r="F3873" s="922" t="n">
        <v>1005.17</v>
      </c>
      <c r="G3873" s="922" t="n">
        <v>1005.17</v>
      </c>
    </row>
    <row r="3874" customFormat="false" ht="15" hidden="false" customHeight="false" outlineLevel="0" collapsed="false">
      <c r="A3874" s="398" t="n">
        <v>5052</v>
      </c>
      <c r="B3874" s="399" t="s">
        <v>5174</v>
      </c>
      <c r="C3874" s="919" t="s">
        <v>1298</v>
      </c>
      <c r="D3874" s="920" t="n">
        <f aca="false">F3874</f>
        <v>750</v>
      </c>
      <c r="F3874" s="920" t="n">
        <v>750</v>
      </c>
      <c r="G3874" s="920" t="n">
        <v>750</v>
      </c>
    </row>
    <row r="3875" customFormat="false" ht="15" hidden="false" customHeight="false" outlineLevel="0" collapsed="false">
      <c r="A3875" s="398" t="n">
        <v>14166</v>
      </c>
      <c r="B3875" s="399" t="s">
        <v>5175</v>
      </c>
      <c r="C3875" s="919" t="s">
        <v>1298</v>
      </c>
      <c r="D3875" s="920" t="n">
        <f aca="false">F3875</f>
        <v>759.52</v>
      </c>
      <c r="F3875" s="920" t="n">
        <v>759.52</v>
      </c>
      <c r="G3875" s="920" t="n">
        <v>759.52</v>
      </c>
    </row>
    <row r="3876" customFormat="false" ht="15" hidden="false" customHeight="false" outlineLevel="0" collapsed="false">
      <c r="A3876" s="398" t="n">
        <v>14165</v>
      </c>
      <c r="B3876" s="399" t="s">
        <v>5176</v>
      </c>
      <c r="C3876" s="919" t="s">
        <v>1298</v>
      </c>
      <c r="D3876" s="920" t="n">
        <f aca="false">F3876</f>
        <v>1052.21</v>
      </c>
      <c r="F3876" s="922" t="n">
        <v>1052.21</v>
      </c>
      <c r="G3876" s="922" t="n">
        <v>1052.21</v>
      </c>
    </row>
    <row r="3877" customFormat="false" ht="15" hidden="false" customHeight="false" outlineLevel="0" collapsed="false">
      <c r="A3877" s="398" t="n">
        <v>5050</v>
      </c>
      <c r="B3877" s="399" t="s">
        <v>5177</v>
      </c>
      <c r="C3877" s="919" t="s">
        <v>1298</v>
      </c>
      <c r="D3877" s="920" t="n">
        <f aca="false">F3877</f>
        <v>258.97</v>
      </c>
      <c r="F3877" s="922" t="n">
        <v>258.97</v>
      </c>
      <c r="G3877" s="922" t="n">
        <v>258.97</v>
      </c>
    </row>
    <row r="3878" customFormat="false" ht="15" hidden="false" customHeight="false" outlineLevel="0" collapsed="false">
      <c r="A3878" s="398" t="n">
        <v>12378</v>
      </c>
      <c r="B3878" s="399" t="s">
        <v>5178</v>
      </c>
      <c r="C3878" s="919" t="s">
        <v>1298</v>
      </c>
      <c r="D3878" s="920" t="n">
        <f aca="false">F3878</f>
        <v>615.57</v>
      </c>
      <c r="F3878" s="922" t="n">
        <v>615.57</v>
      </c>
      <c r="G3878" s="922" t="n">
        <v>615.57</v>
      </c>
    </row>
    <row r="3879" customFormat="false" ht="15" hidden="false" customHeight="false" outlineLevel="0" collapsed="false">
      <c r="A3879" s="398" t="n">
        <v>12366</v>
      </c>
      <c r="B3879" s="399" t="s">
        <v>5179</v>
      </c>
      <c r="C3879" s="919" t="s">
        <v>1298</v>
      </c>
      <c r="D3879" s="920" t="n">
        <f aca="false">F3879</f>
        <v>540.11</v>
      </c>
      <c r="F3879" s="922" t="n">
        <v>540.11</v>
      </c>
      <c r="G3879" s="922" t="n">
        <v>540.11</v>
      </c>
    </row>
    <row r="3880" customFormat="false" ht="15" hidden="false" customHeight="false" outlineLevel="0" collapsed="false">
      <c r="A3880" s="398" t="n">
        <v>5045</v>
      </c>
      <c r="B3880" s="399" t="s">
        <v>5180</v>
      </c>
      <c r="C3880" s="919" t="s">
        <v>1298</v>
      </c>
      <c r="D3880" s="920" t="n">
        <f aca="false">F3880</f>
        <v>752.13</v>
      </c>
      <c r="F3880" s="920" t="n">
        <v>752.13</v>
      </c>
      <c r="G3880" s="920" t="n">
        <v>752.13</v>
      </c>
    </row>
    <row r="3881" customFormat="false" ht="15" hidden="false" customHeight="false" outlineLevel="0" collapsed="false">
      <c r="A3881" s="398" t="n">
        <v>5044</v>
      </c>
      <c r="B3881" s="399" t="s">
        <v>5181</v>
      </c>
      <c r="C3881" s="919" t="s">
        <v>1298</v>
      </c>
      <c r="D3881" s="920" t="n">
        <f aca="false">F3881</f>
        <v>530.64</v>
      </c>
      <c r="F3881" s="922" t="n">
        <v>530.64</v>
      </c>
      <c r="G3881" s="922" t="n">
        <v>530.64</v>
      </c>
    </row>
    <row r="3882" customFormat="false" ht="15" hidden="false" customHeight="false" outlineLevel="0" collapsed="false">
      <c r="A3882" s="398" t="n">
        <v>5055</v>
      </c>
      <c r="B3882" s="399" t="s">
        <v>5182</v>
      </c>
      <c r="C3882" s="919" t="s">
        <v>1298</v>
      </c>
      <c r="D3882" s="920" t="n">
        <f aca="false">F3882</f>
        <v>754.43</v>
      </c>
      <c r="F3882" s="922" t="n">
        <v>754.43</v>
      </c>
      <c r="G3882" s="922" t="n">
        <v>754.43</v>
      </c>
    </row>
    <row r="3883" customFormat="false" ht="15" hidden="false" customHeight="false" outlineLevel="0" collapsed="false">
      <c r="A3883" s="398" t="n">
        <v>5053</v>
      </c>
      <c r="B3883" s="399" t="s">
        <v>5183</v>
      </c>
      <c r="C3883" s="919" t="s">
        <v>1298</v>
      </c>
      <c r="D3883" s="920" t="n">
        <f aca="false">F3883</f>
        <v>587.19</v>
      </c>
      <c r="F3883" s="922" t="n">
        <v>587.19</v>
      </c>
      <c r="G3883" s="922" t="n">
        <v>587.19</v>
      </c>
    </row>
    <row r="3884" customFormat="false" ht="15" hidden="false" customHeight="false" outlineLevel="0" collapsed="false">
      <c r="A3884" s="398" t="n">
        <v>5035</v>
      </c>
      <c r="B3884" s="399" t="s">
        <v>5184</v>
      </c>
      <c r="C3884" s="919" t="s">
        <v>1298</v>
      </c>
      <c r="D3884" s="920" t="n">
        <f aca="false">F3884</f>
        <v>960.05</v>
      </c>
      <c r="F3884" s="922" t="n">
        <v>960.05</v>
      </c>
      <c r="G3884" s="922" t="n">
        <v>960.05</v>
      </c>
    </row>
    <row r="3885" customFormat="false" ht="15" hidden="false" customHeight="false" outlineLevel="0" collapsed="false">
      <c r="A3885" s="398" t="n">
        <v>5036</v>
      </c>
      <c r="B3885" s="399" t="s">
        <v>5185</v>
      </c>
      <c r="C3885" s="919" t="s">
        <v>1298</v>
      </c>
      <c r="D3885" s="920" t="n">
        <f aca="false">F3885</f>
        <v>1602.64</v>
      </c>
      <c r="F3885" s="922" t="n">
        <v>1602.64</v>
      </c>
      <c r="G3885" s="922" t="n">
        <v>1602.64</v>
      </c>
    </row>
    <row r="3886" customFormat="false" ht="15" hidden="false" customHeight="false" outlineLevel="0" collapsed="false">
      <c r="A3886" s="398" t="n">
        <v>5059</v>
      </c>
      <c r="B3886" s="399" t="s">
        <v>5186</v>
      </c>
      <c r="C3886" s="919" t="s">
        <v>1298</v>
      </c>
      <c r="D3886" s="920" t="n">
        <f aca="false">F3886</f>
        <v>750.85</v>
      </c>
      <c r="F3886" s="922" t="n">
        <v>750.85</v>
      </c>
      <c r="G3886" s="922" t="n">
        <v>750.85</v>
      </c>
    </row>
    <row r="3887" customFormat="false" ht="15" hidden="false" customHeight="false" outlineLevel="0" collapsed="false">
      <c r="A3887" s="398" t="n">
        <v>5034</v>
      </c>
      <c r="B3887" s="399" t="s">
        <v>5187</v>
      </c>
      <c r="C3887" s="919" t="s">
        <v>1298</v>
      </c>
      <c r="D3887" s="920" t="n">
        <f aca="false">F3887</f>
        <v>1036.1</v>
      </c>
      <c r="F3887" s="922" t="n">
        <v>1036.1</v>
      </c>
      <c r="G3887" s="922" t="n">
        <v>1036.1</v>
      </c>
    </row>
    <row r="3888" customFormat="false" ht="15" hidden="false" customHeight="false" outlineLevel="0" collapsed="false">
      <c r="A3888" s="398" t="n">
        <v>5056</v>
      </c>
      <c r="B3888" s="399" t="s">
        <v>5188</v>
      </c>
      <c r="C3888" s="919" t="s">
        <v>1298</v>
      </c>
      <c r="D3888" s="920" t="n">
        <f aca="false">F3888</f>
        <v>805.07</v>
      </c>
      <c r="F3888" s="922" t="n">
        <v>805.07</v>
      </c>
      <c r="G3888" s="922" t="n">
        <v>805.07</v>
      </c>
    </row>
    <row r="3889" customFormat="false" ht="15" hidden="false" customHeight="false" outlineLevel="0" collapsed="false">
      <c r="A3889" s="398" t="n">
        <v>5057</v>
      </c>
      <c r="B3889" s="399" t="s">
        <v>5189</v>
      </c>
      <c r="C3889" s="919" t="s">
        <v>1298</v>
      </c>
      <c r="D3889" s="920" t="n">
        <f aca="false">F3889</f>
        <v>645.66</v>
      </c>
      <c r="F3889" s="920" t="n">
        <v>645.66</v>
      </c>
      <c r="G3889" s="920" t="n">
        <v>645.66</v>
      </c>
    </row>
    <row r="3890" customFormat="false" ht="15" hidden="false" customHeight="false" outlineLevel="0" collapsed="false">
      <c r="A3890" s="398" t="n">
        <v>5033</v>
      </c>
      <c r="B3890" s="399" t="s">
        <v>5190</v>
      </c>
      <c r="C3890" s="919" t="s">
        <v>1298</v>
      </c>
      <c r="D3890" s="920" t="n">
        <f aca="false">F3890</f>
        <v>536</v>
      </c>
      <c r="F3890" s="922" t="n">
        <v>536</v>
      </c>
      <c r="G3890" s="922" t="n">
        <v>536</v>
      </c>
    </row>
    <row r="3891" customFormat="false" ht="15" hidden="false" customHeight="false" outlineLevel="0" collapsed="false">
      <c r="A3891" s="398" t="n">
        <v>5038</v>
      </c>
      <c r="B3891" s="399" t="s">
        <v>5191</v>
      </c>
      <c r="C3891" s="919" t="s">
        <v>1298</v>
      </c>
      <c r="D3891" s="920" t="n">
        <f aca="false">F3891</f>
        <v>436.84</v>
      </c>
      <c r="F3891" s="920" t="n">
        <v>436.84</v>
      </c>
      <c r="G3891" s="920" t="n">
        <v>436.84</v>
      </c>
    </row>
    <row r="3892" customFormat="false" ht="15" hidden="false" customHeight="false" outlineLevel="0" collapsed="false">
      <c r="A3892" s="398" t="n">
        <v>12372</v>
      </c>
      <c r="B3892" s="399" t="s">
        <v>5192</v>
      </c>
      <c r="C3892" s="919" t="s">
        <v>1298</v>
      </c>
      <c r="D3892" s="920" t="n">
        <f aca="false">F3892</f>
        <v>575.66</v>
      </c>
      <c r="F3892" s="922" t="n">
        <v>575.66</v>
      </c>
      <c r="G3892" s="922" t="n">
        <v>575.66</v>
      </c>
    </row>
    <row r="3893" customFormat="false" ht="15" hidden="false" customHeight="false" outlineLevel="0" collapsed="false">
      <c r="A3893" s="398" t="n">
        <v>13339</v>
      </c>
      <c r="B3893" s="399" t="s">
        <v>5193</v>
      </c>
      <c r="C3893" s="919" t="s">
        <v>1298</v>
      </c>
      <c r="D3893" s="920" t="n">
        <f aca="false">F3893</f>
        <v>855.78</v>
      </c>
      <c r="F3893" s="922" t="n">
        <v>855.78</v>
      </c>
      <c r="G3893" s="922" t="n">
        <v>855.78</v>
      </c>
    </row>
    <row r="3894" customFormat="false" ht="15" hidden="false" customHeight="false" outlineLevel="0" collapsed="false">
      <c r="A3894" s="398" t="n">
        <v>12373</v>
      </c>
      <c r="B3894" s="399" t="s">
        <v>5194</v>
      </c>
      <c r="C3894" s="919" t="s">
        <v>1298</v>
      </c>
      <c r="D3894" s="920" t="n">
        <f aca="false">F3894</f>
        <v>896.19</v>
      </c>
      <c r="F3894" s="922" t="n">
        <v>896.19</v>
      </c>
      <c r="G3894" s="922" t="n">
        <v>896.19</v>
      </c>
    </row>
    <row r="3895" customFormat="false" ht="15" hidden="false" customHeight="false" outlineLevel="0" collapsed="false">
      <c r="A3895" s="398" t="n">
        <v>12388</v>
      </c>
      <c r="B3895" s="399" t="s">
        <v>5195</v>
      </c>
      <c r="C3895" s="919" t="s">
        <v>1298</v>
      </c>
      <c r="D3895" s="920" t="n">
        <f aca="false">F3895</f>
        <v>153.29</v>
      </c>
      <c r="F3895" s="922" t="n">
        <v>153.29</v>
      </c>
      <c r="G3895" s="922" t="n">
        <v>153.29</v>
      </c>
    </row>
    <row r="3896" customFormat="false" ht="15" hidden="false" customHeight="false" outlineLevel="0" collapsed="false">
      <c r="A3896" s="398" t="n">
        <v>34695</v>
      </c>
      <c r="B3896" s="399" t="s">
        <v>5196</v>
      </c>
      <c r="C3896" s="919" t="s">
        <v>1298</v>
      </c>
      <c r="D3896" s="920" t="n">
        <f aca="false">F3896</f>
        <v>616.4</v>
      </c>
      <c r="F3896" s="922" t="n">
        <v>616.4</v>
      </c>
      <c r="G3896" s="922" t="n">
        <v>616.4</v>
      </c>
    </row>
    <row r="3897" customFormat="false" ht="15" hidden="false" customHeight="false" outlineLevel="0" collapsed="false">
      <c r="A3897" s="398" t="n">
        <v>34692</v>
      </c>
      <c r="B3897" s="399" t="s">
        <v>5197</v>
      </c>
      <c r="C3897" s="919" t="s">
        <v>1298</v>
      </c>
      <c r="D3897" s="920" t="n">
        <f aca="false">F3897</f>
        <v>1479.36</v>
      </c>
      <c r="F3897" s="922" t="n">
        <v>1479.36</v>
      </c>
      <c r="G3897" s="922" t="n">
        <v>1479.36</v>
      </c>
    </row>
    <row r="3898" customFormat="false" ht="15" hidden="false" customHeight="false" outlineLevel="0" collapsed="false">
      <c r="A3898" s="398" t="n">
        <v>26028</v>
      </c>
      <c r="B3898" s="399" t="s">
        <v>5198</v>
      </c>
      <c r="C3898" s="919" t="s">
        <v>2455</v>
      </c>
      <c r="D3898" s="920" t="n">
        <f aca="false">F3898</f>
        <v>245.24</v>
      </c>
      <c r="F3898" s="922" t="n">
        <v>245.24</v>
      </c>
      <c r="G3898" s="922" t="n">
        <v>245.24</v>
      </c>
    </row>
    <row r="3899" customFormat="false" ht="15" hidden="false" customHeight="false" outlineLevel="0" collapsed="false">
      <c r="A3899" s="398" t="n">
        <v>11844</v>
      </c>
      <c r="B3899" s="399" t="s">
        <v>5199</v>
      </c>
      <c r="C3899" s="919" t="s">
        <v>1324</v>
      </c>
      <c r="D3899" s="920" t="n">
        <f aca="false">F3899</f>
        <v>27.78</v>
      </c>
      <c r="F3899" s="922" t="n">
        <v>27.78</v>
      </c>
      <c r="G3899" s="922" t="n">
        <v>27.78</v>
      </c>
    </row>
    <row r="3900" customFormat="false" ht="15" hidden="false" customHeight="false" outlineLevel="0" collapsed="false">
      <c r="A3900" s="398" t="n">
        <v>4465</v>
      </c>
      <c r="B3900" s="399" t="s">
        <v>5200</v>
      </c>
      <c r="C3900" s="919" t="s">
        <v>1324</v>
      </c>
      <c r="D3900" s="920" t="n">
        <f aca="false">F3900</f>
        <v>26.63</v>
      </c>
      <c r="F3900" s="922" t="n">
        <v>26.63</v>
      </c>
      <c r="G3900" s="922" t="n">
        <v>26.63</v>
      </c>
    </row>
    <row r="3901" customFormat="false" ht="15" hidden="false" customHeight="false" outlineLevel="0" collapsed="false">
      <c r="A3901" s="398" t="n">
        <v>35273</v>
      </c>
      <c r="B3901" s="399" t="s">
        <v>5201</v>
      </c>
      <c r="C3901" s="919" t="s">
        <v>1324</v>
      </c>
      <c r="D3901" s="920" t="n">
        <f aca="false">F3901</f>
        <v>29.42</v>
      </c>
      <c r="F3901" s="920" t="n">
        <v>29.42</v>
      </c>
      <c r="G3901" s="920" t="n">
        <v>29.42</v>
      </c>
    </row>
    <row r="3902" customFormat="false" ht="15" hidden="false" customHeight="false" outlineLevel="0" collapsed="false">
      <c r="A3902" s="398" t="n">
        <v>4470</v>
      </c>
      <c r="B3902" s="399" t="s">
        <v>5202</v>
      </c>
      <c r="C3902" s="919" t="s">
        <v>1324</v>
      </c>
      <c r="D3902" s="920" t="n">
        <f aca="false">F3902</f>
        <v>43.97</v>
      </c>
      <c r="F3902" s="922" t="n">
        <v>43.97</v>
      </c>
      <c r="G3902" s="922" t="n">
        <v>43.97</v>
      </c>
    </row>
    <row r="3903" customFormat="false" ht="15" hidden="false" customHeight="false" outlineLevel="0" collapsed="false">
      <c r="A3903" s="398" t="n">
        <v>20204</v>
      </c>
      <c r="B3903" s="399" t="s">
        <v>5203</v>
      </c>
      <c r="C3903" s="919" t="s">
        <v>1324</v>
      </c>
      <c r="D3903" s="920" t="n">
        <f aca="false">F3903</f>
        <v>39.24</v>
      </c>
      <c r="F3903" s="922" t="n">
        <v>39.24</v>
      </c>
      <c r="G3903" s="922" t="n">
        <v>39.24</v>
      </c>
    </row>
    <row r="3904" customFormat="false" ht="15" hidden="false" customHeight="false" outlineLevel="0" collapsed="false">
      <c r="A3904" s="398" t="n">
        <v>20208</v>
      </c>
      <c r="B3904" s="399" t="s">
        <v>5204</v>
      </c>
      <c r="C3904" s="919" t="s">
        <v>1324</v>
      </c>
      <c r="D3904" s="920" t="n">
        <f aca="false">F3904</f>
        <v>46.07</v>
      </c>
      <c r="F3904" s="922" t="n">
        <v>46.07</v>
      </c>
      <c r="G3904" s="922" t="n">
        <v>46.07</v>
      </c>
    </row>
    <row r="3905" customFormat="false" ht="15" hidden="false" customHeight="false" outlineLevel="0" collapsed="false">
      <c r="A3905" s="398" t="n">
        <v>4437</v>
      </c>
      <c r="B3905" s="399" t="s">
        <v>5205</v>
      </c>
      <c r="C3905" s="919" t="s">
        <v>1324</v>
      </c>
      <c r="D3905" s="920" t="n">
        <f aca="false">F3905</f>
        <v>31.84</v>
      </c>
      <c r="F3905" s="922" t="n">
        <v>31.84</v>
      </c>
      <c r="G3905" s="922" t="n">
        <v>31.84</v>
      </c>
    </row>
    <row r="3906" customFormat="false" ht="15" hidden="false" customHeight="false" outlineLevel="0" collapsed="false">
      <c r="A3906" s="398" t="n">
        <v>14580</v>
      </c>
      <c r="B3906" s="399" t="s">
        <v>5206</v>
      </c>
      <c r="C3906" s="919" t="s">
        <v>1324</v>
      </c>
      <c r="D3906" s="920" t="n">
        <f aca="false">F3906</f>
        <v>34.67</v>
      </c>
      <c r="F3906" s="922" t="n">
        <v>34.67</v>
      </c>
      <c r="G3906" s="922" t="n">
        <v>34.67</v>
      </c>
    </row>
    <row r="3907" customFormat="false" ht="15" hidden="false" customHeight="false" outlineLevel="0" collapsed="false">
      <c r="A3907" s="398" t="n">
        <v>40304</v>
      </c>
      <c r="B3907" s="399" t="s">
        <v>5207</v>
      </c>
      <c r="C3907" s="919" t="s">
        <v>1296</v>
      </c>
      <c r="D3907" s="920" t="n">
        <f aca="false">F3907</f>
        <v>12.93</v>
      </c>
      <c r="F3907" s="922" t="n">
        <v>12.93</v>
      </c>
      <c r="G3907" s="922" t="n">
        <v>12.93</v>
      </c>
    </row>
    <row r="3908" customFormat="false" ht="15" hidden="false" customHeight="false" outlineLevel="0" collapsed="false">
      <c r="A3908" s="398" t="n">
        <v>5065</v>
      </c>
      <c r="B3908" s="399" t="s">
        <v>5208</v>
      </c>
      <c r="C3908" s="919" t="s">
        <v>1296</v>
      </c>
      <c r="D3908" s="920" t="n">
        <f aca="false">F3908</f>
        <v>19.93</v>
      </c>
      <c r="F3908" s="922" t="n">
        <v>19.93</v>
      </c>
      <c r="G3908" s="922" t="n">
        <v>19.93</v>
      </c>
    </row>
    <row r="3909" customFormat="false" ht="15" hidden="false" customHeight="false" outlineLevel="0" collapsed="false">
      <c r="A3909" s="398" t="n">
        <v>5072</v>
      </c>
      <c r="B3909" s="399" t="s">
        <v>5209</v>
      </c>
      <c r="C3909" s="919" t="s">
        <v>1296</v>
      </c>
      <c r="D3909" s="920" t="n">
        <f aca="false">F3909</f>
        <v>18.43</v>
      </c>
      <c r="F3909" s="922" t="n">
        <v>18.43</v>
      </c>
      <c r="G3909" s="922" t="n">
        <v>18.43</v>
      </c>
    </row>
    <row r="3910" customFormat="false" ht="15" hidden="false" customHeight="false" outlineLevel="0" collapsed="false">
      <c r="A3910" s="398" t="n">
        <v>5066</v>
      </c>
      <c r="B3910" s="399" t="s">
        <v>5210</v>
      </c>
      <c r="C3910" s="919" t="s">
        <v>1296</v>
      </c>
      <c r="D3910" s="920" t="n">
        <f aca="false">F3910</f>
        <v>13.8</v>
      </c>
      <c r="F3910" s="922" t="n">
        <v>13.8</v>
      </c>
      <c r="G3910" s="922" t="n">
        <v>13.8</v>
      </c>
    </row>
    <row r="3911" customFormat="false" ht="15" hidden="false" customHeight="false" outlineLevel="0" collapsed="false">
      <c r="A3911" s="398" t="n">
        <v>5063</v>
      </c>
      <c r="B3911" s="399" t="s">
        <v>5211</v>
      </c>
      <c r="C3911" s="919" t="s">
        <v>1296</v>
      </c>
      <c r="D3911" s="920" t="n">
        <f aca="false">F3911</f>
        <v>12.5</v>
      </c>
      <c r="F3911" s="922" t="n">
        <v>12.5</v>
      </c>
      <c r="G3911" s="922" t="n">
        <v>12.5</v>
      </c>
    </row>
    <row r="3912" customFormat="false" ht="15" hidden="false" customHeight="false" outlineLevel="0" collapsed="false">
      <c r="A3912" s="398" t="n">
        <v>20247</v>
      </c>
      <c r="B3912" s="399" t="s">
        <v>5212</v>
      </c>
      <c r="C3912" s="919" t="s">
        <v>1296</v>
      </c>
      <c r="D3912" s="920" t="n">
        <f aca="false">F3912</f>
        <v>11.6</v>
      </c>
      <c r="F3912" s="922" t="n">
        <v>11.6</v>
      </c>
      <c r="G3912" s="922" t="n">
        <v>11.6</v>
      </c>
    </row>
    <row r="3913" customFormat="false" ht="15" hidden="false" customHeight="false" outlineLevel="0" collapsed="false">
      <c r="A3913" s="398" t="n">
        <v>5074</v>
      </c>
      <c r="B3913" s="399" t="s">
        <v>5213</v>
      </c>
      <c r="C3913" s="919" t="s">
        <v>1296</v>
      </c>
      <c r="D3913" s="920" t="n">
        <f aca="false">F3913</f>
        <v>11.74</v>
      </c>
      <c r="F3913" s="922" t="n">
        <v>11.74</v>
      </c>
      <c r="G3913" s="922" t="n">
        <v>11.74</v>
      </c>
    </row>
    <row r="3914" customFormat="false" ht="15" hidden="false" customHeight="false" outlineLevel="0" collapsed="false">
      <c r="A3914" s="398" t="n">
        <v>5067</v>
      </c>
      <c r="B3914" s="399" t="s">
        <v>5214</v>
      </c>
      <c r="C3914" s="919" t="s">
        <v>1296</v>
      </c>
      <c r="D3914" s="920" t="n">
        <f aca="false">F3914</f>
        <v>11.16</v>
      </c>
      <c r="F3914" s="922" t="n">
        <v>11.16</v>
      </c>
      <c r="G3914" s="922" t="n">
        <v>11.16</v>
      </c>
    </row>
    <row r="3915" customFormat="false" ht="15" hidden="false" customHeight="false" outlineLevel="0" collapsed="false">
      <c r="A3915" s="398" t="n">
        <v>5078</v>
      </c>
      <c r="B3915" s="399" t="s">
        <v>5215</v>
      </c>
      <c r="C3915" s="919" t="s">
        <v>1296</v>
      </c>
      <c r="D3915" s="920" t="n">
        <f aca="false">F3915</f>
        <v>11.04</v>
      </c>
      <c r="F3915" s="922" t="n">
        <v>11.04</v>
      </c>
      <c r="G3915" s="922" t="n">
        <v>11.04</v>
      </c>
    </row>
    <row r="3916" customFormat="false" ht="15" hidden="false" customHeight="false" outlineLevel="0" collapsed="false">
      <c r="A3916" s="398" t="n">
        <v>5068</v>
      </c>
      <c r="B3916" s="399" t="s">
        <v>5216</v>
      </c>
      <c r="C3916" s="919" t="s">
        <v>1296</v>
      </c>
      <c r="D3916" s="920" t="n">
        <f aca="false">F3916</f>
        <v>10.48</v>
      </c>
      <c r="F3916" s="922" t="n">
        <v>10.48</v>
      </c>
      <c r="G3916" s="922" t="n">
        <v>10.48</v>
      </c>
    </row>
    <row r="3917" customFormat="false" ht="15" hidden="false" customHeight="false" outlineLevel="0" collapsed="false">
      <c r="A3917" s="398" t="n">
        <v>5073</v>
      </c>
      <c r="B3917" s="399" t="s">
        <v>5217</v>
      </c>
      <c r="C3917" s="919" t="s">
        <v>1296</v>
      </c>
      <c r="D3917" s="920" t="n">
        <f aca="false">F3917</f>
        <v>10.68</v>
      </c>
      <c r="F3917" s="922" t="n">
        <v>10.68</v>
      </c>
      <c r="G3917" s="922" t="n">
        <v>10.68</v>
      </c>
    </row>
    <row r="3918" customFormat="false" ht="15" hidden="false" customHeight="false" outlineLevel="0" collapsed="false">
      <c r="A3918" s="398" t="n">
        <v>5069</v>
      </c>
      <c r="B3918" s="399" t="s">
        <v>5218</v>
      </c>
      <c r="C3918" s="919" t="s">
        <v>1296</v>
      </c>
      <c r="D3918" s="920" t="n">
        <f aca="false">F3918</f>
        <v>10.68</v>
      </c>
      <c r="F3918" s="922" t="n">
        <v>10.68</v>
      </c>
      <c r="G3918" s="922" t="n">
        <v>10.68</v>
      </c>
    </row>
    <row r="3919" customFormat="false" ht="15" hidden="false" customHeight="false" outlineLevel="0" collapsed="false">
      <c r="A3919" s="398" t="n">
        <v>5070</v>
      </c>
      <c r="B3919" s="399" t="s">
        <v>5219</v>
      </c>
      <c r="C3919" s="919" t="s">
        <v>1296</v>
      </c>
      <c r="D3919" s="920" t="n">
        <f aca="false">F3919</f>
        <v>10.79</v>
      </c>
      <c r="F3919" s="922" t="n">
        <v>10.79</v>
      </c>
      <c r="G3919" s="922" t="n">
        <v>10.79</v>
      </c>
    </row>
    <row r="3920" customFormat="false" ht="15" hidden="false" customHeight="false" outlineLevel="0" collapsed="false">
      <c r="A3920" s="398" t="n">
        <v>5071</v>
      </c>
      <c r="B3920" s="399" t="s">
        <v>5220</v>
      </c>
      <c r="C3920" s="919" t="s">
        <v>1296</v>
      </c>
      <c r="D3920" s="920" t="n">
        <f aca="false">F3920</f>
        <v>10.48</v>
      </c>
      <c r="F3920" s="922" t="n">
        <v>10.48</v>
      </c>
      <c r="G3920" s="922" t="n">
        <v>10.48</v>
      </c>
    </row>
    <row r="3921" customFormat="false" ht="15" hidden="false" customHeight="false" outlineLevel="0" collapsed="false">
      <c r="A3921" s="398" t="n">
        <v>5061</v>
      </c>
      <c r="B3921" s="399" t="s">
        <v>5221</v>
      </c>
      <c r="C3921" s="919" t="s">
        <v>1296</v>
      </c>
      <c r="D3921" s="920" t="n">
        <f aca="false">F3921</f>
        <v>10.3</v>
      </c>
      <c r="F3921" s="922" t="n">
        <v>10.3</v>
      </c>
      <c r="G3921" s="922" t="n">
        <v>10.3</v>
      </c>
    </row>
    <row r="3922" customFormat="false" ht="15" hidden="false" customHeight="false" outlineLevel="0" collapsed="false">
      <c r="A3922" s="398" t="n">
        <v>5075</v>
      </c>
      <c r="B3922" s="399" t="s">
        <v>5222</v>
      </c>
      <c r="C3922" s="919" t="s">
        <v>1296</v>
      </c>
      <c r="D3922" s="920" t="n">
        <f aca="false">F3922</f>
        <v>10.48</v>
      </c>
      <c r="F3922" s="922" t="n">
        <v>10.48</v>
      </c>
      <c r="G3922" s="922" t="n">
        <v>10.48</v>
      </c>
    </row>
    <row r="3923" customFormat="false" ht="15" hidden="false" customHeight="false" outlineLevel="0" collapsed="false">
      <c r="A3923" s="398" t="n">
        <v>39027</v>
      </c>
      <c r="B3923" s="399" t="s">
        <v>5223</v>
      </c>
      <c r="C3923" s="919" t="s">
        <v>1296</v>
      </c>
      <c r="D3923" s="920" t="n">
        <f aca="false">F3923</f>
        <v>10.46</v>
      </c>
      <c r="F3923" s="922" t="n">
        <v>10.46</v>
      </c>
      <c r="G3923" s="922" t="n">
        <v>10.46</v>
      </c>
    </row>
    <row r="3924" customFormat="false" ht="15" hidden="false" customHeight="false" outlineLevel="0" collapsed="false">
      <c r="A3924" s="398" t="n">
        <v>5062</v>
      </c>
      <c r="B3924" s="399" t="s">
        <v>5224</v>
      </c>
      <c r="C3924" s="919" t="s">
        <v>1296</v>
      </c>
      <c r="D3924" s="920" t="n">
        <f aca="false">F3924</f>
        <v>10.61</v>
      </c>
      <c r="F3924" s="922" t="n">
        <v>10.61</v>
      </c>
      <c r="G3924" s="922" t="n">
        <v>10.61</v>
      </c>
    </row>
    <row r="3925" customFormat="false" ht="15" hidden="false" customHeight="false" outlineLevel="0" collapsed="false">
      <c r="A3925" s="398" t="n">
        <v>40568</v>
      </c>
      <c r="B3925" s="399" t="s">
        <v>5225</v>
      </c>
      <c r="C3925" s="919" t="s">
        <v>1296</v>
      </c>
      <c r="D3925" s="920" t="n">
        <f aca="false">F3925</f>
        <v>10.55</v>
      </c>
      <c r="F3925" s="922" t="n">
        <v>10.55</v>
      </c>
      <c r="G3925" s="922" t="n">
        <v>10.55</v>
      </c>
    </row>
    <row r="3926" customFormat="false" ht="15" hidden="false" customHeight="false" outlineLevel="0" collapsed="false">
      <c r="A3926" s="398" t="n">
        <v>39026</v>
      </c>
      <c r="B3926" s="399" t="s">
        <v>5226</v>
      </c>
      <c r="C3926" s="919" t="s">
        <v>1296</v>
      </c>
      <c r="D3926" s="920" t="n">
        <f aca="false">F3926</f>
        <v>11.78</v>
      </c>
      <c r="F3926" s="922" t="n">
        <v>11.78</v>
      </c>
      <c r="G3926" s="922" t="n">
        <v>11.78</v>
      </c>
    </row>
    <row r="3927" customFormat="false" ht="15" hidden="false" customHeight="false" outlineLevel="0" collapsed="false">
      <c r="A3927" s="398" t="n">
        <v>11572</v>
      </c>
      <c r="B3927" s="399" t="s">
        <v>5227</v>
      </c>
      <c r="C3927" s="919" t="s">
        <v>1298</v>
      </c>
      <c r="D3927" s="920" t="n">
        <f aca="false">F3927</f>
        <v>16.13</v>
      </c>
      <c r="F3927" s="922" t="n">
        <v>16.13</v>
      </c>
      <c r="G3927" s="922" t="n">
        <v>16.13</v>
      </c>
    </row>
    <row r="3928" customFormat="false" ht="30" hidden="false" customHeight="false" outlineLevel="0" collapsed="false">
      <c r="A3928" s="398" t="n">
        <v>42431</v>
      </c>
      <c r="B3928" s="399" t="s">
        <v>5228</v>
      </c>
      <c r="C3928" s="919" t="s">
        <v>1298</v>
      </c>
      <c r="D3928" s="920" t="n">
        <f aca="false">F3928</f>
        <v>2248.18</v>
      </c>
      <c r="F3928" s="922" t="n">
        <v>2248.18</v>
      </c>
      <c r="G3928" s="922" t="n">
        <v>2248.18</v>
      </c>
    </row>
    <row r="3929" customFormat="false" ht="15" hidden="false" customHeight="false" outlineLevel="0" collapsed="false">
      <c r="A3929" s="398" t="n">
        <v>11149</v>
      </c>
      <c r="B3929" s="399" t="s">
        <v>5229</v>
      </c>
      <c r="C3929" s="919" t="s">
        <v>3662</v>
      </c>
      <c r="D3929" s="920" t="n">
        <f aca="false">F3929</f>
        <v>162.69</v>
      </c>
      <c r="F3929" s="922" t="n">
        <v>162.69</v>
      </c>
      <c r="G3929" s="922" t="n">
        <v>162.69</v>
      </c>
    </row>
    <row r="3930" customFormat="false" ht="15" hidden="false" customHeight="false" outlineLevel="0" collapsed="false">
      <c r="A3930" s="398" t="n">
        <v>511</v>
      </c>
      <c r="B3930" s="399" t="s">
        <v>5230</v>
      </c>
      <c r="C3930" s="919" t="s">
        <v>1376</v>
      </c>
      <c r="D3930" s="920" t="n">
        <f aca="false">F3930</f>
        <v>15.81</v>
      </c>
      <c r="F3930" s="922" t="n">
        <v>15.81</v>
      </c>
      <c r="G3930" s="922" t="n">
        <v>15.81</v>
      </c>
    </row>
    <row r="3931" customFormat="false" ht="15" hidden="false" customHeight="false" outlineLevel="0" collapsed="false">
      <c r="A3931" s="398" t="n">
        <v>11174</v>
      </c>
      <c r="B3931" s="399" t="s">
        <v>5231</v>
      </c>
      <c r="C3931" s="919" t="s">
        <v>1488</v>
      </c>
      <c r="D3931" s="920" t="n">
        <f aca="false">F3931</f>
        <v>461.92</v>
      </c>
      <c r="F3931" s="922" t="n">
        <v>461.92</v>
      </c>
      <c r="G3931" s="922" t="n">
        <v>461.92</v>
      </c>
    </row>
    <row r="3932" customFormat="false" ht="15" hidden="false" customHeight="false" outlineLevel="0" collapsed="false">
      <c r="A3932" s="398" t="n">
        <v>37540</v>
      </c>
      <c r="B3932" s="399" t="s">
        <v>5232</v>
      </c>
      <c r="C3932" s="919" t="s">
        <v>1298</v>
      </c>
      <c r="D3932" s="920" t="n">
        <f aca="false">F3932</f>
        <v>63404.61</v>
      </c>
      <c r="F3932" s="920" t="n">
        <v>63404.61</v>
      </c>
      <c r="G3932" s="920" t="n">
        <v>63404.61</v>
      </c>
    </row>
    <row r="3933" customFormat="false" ht="15" hidden="false" customHeight="false" outlineLevel="0" collapsed="false">
      <c r="A3933" s="398" t="n">
        <v>37548</v>
      </c>
      <c r="B3933" s="399" t="s">
        <v>5233</v>
      </c>
      <c r="C3933" s="919" t="s">
        <v>1298</v>
      </c>
      <c r="D3933" s="920" t="n">
        <f aca="false">F3933</f>
        <v>84042.5</v>
      </c>
      <c r="F3933" s="922" t="n">
        <v>84042.5</v>
      </c>
      <c r="G3933" s="922" t="n">
        <v>84042.5</v>
      </c>
    </row>
    <row r="3934" customFormat="false" ht="30" hidden="false" customHeight="false" outlineLevel="0" collapsed="false">
      <c r="A3934" s="398" t="n">
        <v>39828</v>
      </c>
      <c r="B3934" s="399" t="s">
        <v>5234</v>
      </c>
      <c r="C3934" s="919" t="s">
        <v>1298</v>
      </c>
      <c r="D3934" s="920" t="n">
        <f aca="false">F3934</f>
        <v>504.17</v>
      </c>
      <c r="F3934" s="922" t="n">
        <v>504.17</v>
      </c>
      <c r="G3934" s="922" t="n">
        <v>504.17</v>
      </c>
    </row>
    <row r="3935" customFormat="false" ht="30" hidden="false" customHeight="false" outlineLevel="0" collapsed="false">
      <c r="A3935" s="398" t="n">
        <v>12273</v>
      </c>
      <c r="B3935" s="399" t="s">
        <v>5235</v>
      </c>
      <c r="C3935" s="919" t="s">
        <v>1298</v>
      </c>
      <c r="D3935" s="920" t="n">
        <f aca="false">F3935</f>
        <v>52.55</v>
      </c>
      <c r="F3935" s="922" t="n">
        <v>52.55</v>
      </c>
      <c r="G3935" s="922" t="n">
        <v>52.55</v>
      </c>
    </row>
    <row r="3936" customFormat="false" ht="15" hidden="false" customHeight="false" outlineLevel="0" collapsed="false">
      <c r="A3936" s="398" t="n">
        <v>38392</v>
      </c>
      <c r="B3936" s="399" t="s">
        <v>5236</v>
      </c>
      <c r="C3936" s="919" t="s">
        <v>1298</v>
      </c>
      <c r="D3936" s="920" t="n">
        <f aca="false">F3936</f>
        <v>45.3</v>
      </c>
      <c r="F3936" s="920" t="n">
        <v>45.3</v>
      </c>
      <c r="G3936" s="920" t="n">
        <v>45.3</v>
      </c>
    </row>
    <row r="3937" customFormat="false" ht="15" hidden="false" customHeight="false" outlineLevel="0" collapsed="false">
      <c r="A3937" s="398" t="n">
        <v>11735</v>
      </c>
      <c r="B3937" s="399" t="s">
        <v>5237</v>
      </c>
      <c r="C3937" s="919" t="s">
        <v>1298</v>
      </c>
      <c r="D3937" s="920" t="n">
        <f aca="false">F3937</f>
        <v>3.98</v>
      </c>
      <c r="F3937" s="920" t="n">
        <v>3.98</v>
      </c>
      <c r="G3937" s="920" t="n">
        <v>3.98</v>
      </c>
    </row>
    <row r="3938" customFormat="false" ht="15" hidden="false" customHeight="false" outlineLevel="0" collapsed="false">
      <c r="A3938" s="398" t="n">
        <v>11733</v>
      </c>
      <c r="B3938" s="399" t="s">
        <v>5238</v>
      </c>
      <c r="C3938" s="919" t="s">
        <v>1298</v>
      </c>
      <c r="D3938" s="920" t="n">
        <f aca="false">F3938</f>
        <v>1.95</v>
      </c>
      <c r="F3938" s="922" t="n">
        <v>1.95</v>
      </c>
      <c r="G3938" s="922" t="n">
        <v>1.95</v>
      </c>
    </row>
    <row r="3939" customFormat="false" ht="15" hidden="false" customHeight="false" outlineLevel="0" collapsed="false">
      <c r="A3939" s="398" t="n">
        <v>11734</v>
      </c>
      <c r="B3939" s="399" t="s">
        <v>5239</v>
      </c>
      <c r="C3939" s="919" t="s">
        <v>1298</v>
      </c>
      <c r="D3939" s="920" t="n">
        <f aca="false">F3939</f>
        <v>3</v>
      </c>
      <c r="F3939" s="922" t="n">
        <v>3</v>
      </c>
      <c r="G3939" s="922" t="n">
        <v>3</v>
      </c>
    </row>
    <row r="3940" customFormat="false" ht="15" hidden="false" customHeight="false" outlineLevel="0" collapsed="false">
      <c r="A3940" s="398" t="n">
        <v>11737</v>
      </c>
      <c r="B3940" s="399" t="s">
        <v>5240</v>
      </c>
      <c r="C3940" s="919" t="s">
        <v>1298</v>
      </c>
      <c r="D3940" s="920" t="n">
        <f aca="false">F3940</f>
        <v>5.32</v>
      </c>
      <c r="F3940" s="922" t="n">
        <v>5.32</v>
      </c>
      <c r="G3940" s="922" t="n">
        <v>5.32</v>
      </c>
    </row>
    <row r="3941" customFormat="false" ht="15" hidden="false" customHeight="false" outlineLevel="0" collapsed="false">
      <c r="A3941" s="398" t="n">
        <v>11738</v>
      </c>
      <c r="B3941" s="399" t="s">
        <v>5241</v>
      </c>
      <c r="C3941" s="919" t="s">
        <v>1298</v>
      </c>
      <c r="D3941" s="920" t="n">
        <f aca="false">F3941</f>
        <v>8.64</v>
      </c>
      <c r="F3941" s="922" t="n">
        <v>8.64</v>
      </c>
      <c r="G3941" s="922" t="n">
        <v>8.64</v>
      </c>
    </row>
    <row r="3942" customFormat="false" ht="15" hidden="false" customHeight="false" outlineLevel="0" collapsed="false">
      <c r="A3942" s="398" t="n">
        <v>36143</v>
      </c>
      <c r="B3942" s="399" t="s">
        <v>5242</v>
      </c>
      <c r="C3942" s="919" t="s">
        <v>1298</v>
      </c>
      <c r="D3942" s="920" t="n">
        <f aca="false">F3942</f>
        <v>23.88</v>
      </c>
      <c r="F3942" s="922" t="n">
        <v>23.88</v>
      </c>
      <c r="G3942" s="922" t="n">
        <v>23.88</v>
      </c>
    </row>
    <row r="3943" customFormat="false" ht="15" hidden="false" customHeight="false" outlineLevel="0" collapsed="false">
      <c r="A3943" s="398" t="n">
        <v>36142</v>
      </c>
      <c r="B3943" s="399" t="s">
        <v>5243</v>
      </c>
      <c r="C3943" s="919" t="s">
        <v>1298</v>
      </c>
      <c r="D3943" s="920" t="n">
        <f aca="false">F3943</f>
        <v>1.74</v>
      </c>
      <c r="F3943" s="922" t="n">
        <v>1.74</v>
      </c>
      <c r="G3943" s="922" t="n">
        <v>1.74</v>
      </c>
    </row>
    <row r="3944" customFormat="false" ht="15" hidden="false" customHeight="false" outlineLevel="0" collapsed="false">
      <c r="A3944" s="398" t="n">
        <v>36146</v>
      </c>
      <c r="B3944" s="399" t="s">
        <v>5244</v>
      </c>
      <c r="C3944" s="919" t="s">
        <v>1298</v>
      </c>
      <c r="D3944" s="920" t="n">
        <f aca="false">F3944</f>
        <v>198.05</v>
      </c>
      <c r="F3944" s="922" t="n">
        <v>198.05</v>
      </c>
      <c r="G3944" s="922" t="n">
        <v>198.05</v>
      </c>
    </row>
    <row r="3945" customFormat="false" ht="15" hidden="false" customHeight="false" outlineLevel="0" collapsed="false">
      <c r="A3945" s="398" t="n">
        <v>39015</v>
      </c>
      <c r="B3945" s="399" t="s">
        <v>5245</v>
      </c>
      <c r="C3945" s="919" t="s">
        <v>1298</v>
      </c>
      <c r="D3945" s="920" t="n">
        <f aca="false">F3945</f>
        <v>0.67</v>
      </c>
      <c r="F3945" s="922" t="n">
        <v>0.67</v>
      </c>
      <c r="G3945" s="922" t="n">
        <v>0.67</v>
      </c>
    </row>
    <row r="3946" customFormat="false" ht="15" hidden="false" customHeight="false" outlineLevel="0" collapsed="false">
      <c r="A3946" s="398" t="n">
        <v>38377</v>
      </c>
      <c r="B3946" s="399" t="s">
        <v>5246</v>
      </c>
      <c r="C3946" s="919" t="s">
        <v>1298</v>
      </c>
      <c r="D3946" s="920" t="n">
        <f aca="false">F3946</f>
        <v>24.1</v>
      </c>
      <c r="F3946" s="922" t="n">
        <v>24.1</v>
      </c>
      <c r="G3946" s="922" t="n">
        <v>24.1</v>
      </c>
    </row>
    <row r="3947" customFormat="false" ht="15" hidden="false" customHeight="false" outlineLevel="0" collapsed="false">
      <c r="A3947" s="398" t="n">
        <v>38376</v>
      </c>
      <c r="B3947" s="399" t="s">
        <v>5247</v>
      </c>
      <c r="C3947" s="919" t="s">
        <v>1298</v>
      </c>
      <c r="D3947" s="920" t="n">
        <f aca="false">F3947</f>
        <v>27.48</v>
      </c>
      <c r="F3947" s="922" t="n">
        <v>27.48</v>
      </c>
      <c r="G3947" s="922" t="n">
        <v>27.48</v>
      </c>
    </row>
    <row r="3948" customFormat="false" ht="15" hidden="false" customHeight="false" outlineLevel="0" collapsed="false">
      <c r="A3948" s="398" t="n">
        <v>38116</v>
      </c>
      <c r="B3948" s="399" t="s">
        <v>5248</v>
      </c>
      <c r="C3948" s="919" t="s">
        <v>1298</v>
      </c>
      <c r="D3948" s="920" t="n">
        <f aca="false">F3948</f>
        <v>4.23</v>
      </c>
      <c r="F3948" s="922" t="n">
        <v>4.23</v>
      </c>
      <c r="G3948" s="922" t="n">
        <v>4.23</v>
      </c>
    </row>
    <row r="3949" customFormat="false" ht="15" hidden="false" customHeight="false" outlineLevel="0" collapsed="false">
      <c r="A3949" s="398" t="n">
        <v>38066</v>
      </c>
      <c r="B3949" s="399" t="s">
        <v>5249</v>
      </c>
      <c r="C3949" s="919" t="s">
        <v>1298</v>
      </c>
      <c r="D3949" s="920" t="n">
        <f aca="false">F3949</f>
        <v>6.98</v>
      </c>
      <c r="F3949" s="922" t="n">
        <v>6.98</v>
      </c>
      <c r="G3949" s="922" t="n">
        <v>6.98</v>
      </c>
    </row>
    <row r="3950" customFormat="false" ht="15" hidden="false" customHeight="false" outlineLevel="0" collapsed="false">
      <c r="A3950" s="398" t="n">
        <v>38117</v>
      </c>
      <c r="B3950" s="399" t="s">
        <v>5250</v>
      </c>
      <c r="C3950" s="919" t="s">
        <v>1298</v>
      </c>
      <c r="D3950" s="920" t="n">
        <f aca="false">F3950</f>
        <v>7.2</v>
      </c>
      <c r="F3950" s="922" t="n">
        <v>7.2</v>
      </c>
      <c r="G3950" s="922" t="n">
        <v>7.2</v>
      </c>
    </row>
    <row r="3951" customFormat="false" ht="15" hidden="false" customHeight="false" outlineLevel="0" collapsed="false">
      <c r="A3951" s="398" t="n">
        <v>38067</v>
      </c>
      <c r="B3951" s="399" t="s">
        <v>5251</v>
      </c>
      <c r="C3951" s="919" t="s">
        <v>1298</v>
      </c>
      <c r="D3951" s="920" t="n">
        <f aca="false">F3951</f>
        <v>9.83</v>
      </c>
      <c r="F3951" s="922" t="n">
        <v>9.83</v>
      </c>
      <c r="G3951" s="922" t="n">
        <v>9.83</v>
      </c>
    </row>
    <row r="3952" customFormat="false" ht="15" hidden="false" customHeight="false" outlineLevel="0" collapsed="false">
      <c r="A3952" s="398" t="n">
        <v>41757</v>
      </c>
      <c r="B3952" s="399" t="s">
        <v>5252</v>
      </c>
      <c r="C3952" s="919" t="s">
        <v>1298</v>
      </c>
      <c r="D3952" s="920" t="n">
        <f aca="false">F3952</f>
        <v>6707.31</v>
      </c>
      <c r="F3952" s="922" t="n">
        <v>6707.31</v>
      </c>
      <c r="G3952" s="922" t="n">
        <v>6707.31</v>
      </c>
    </row>
    <row r="3953" customFormat="false" ht="30" hidden="false" customHeight="false" outlineLevel="0" collapsed="false">
      <c r="A3953" s="398" t="n">
        <v>5080</v>
      </c>
      <c r="B3953" s="399" t="s">
        <v>5253</v>
      </c>
      <c r="C3953" s="919" t="s">
        <v>1298</v>
      </c>
      <c r="D3953" s="920" t="n">
        <f aca="false">F3953</f>
        <v>11.43</v>
      </c>
      <c r="F3953" s="922" t="n">
        <v>11.43</v>
      </c>
      <c r="G3953" s="922" t="n">
        <v>11.43</v>
      </c>
    </row>
    <row r="3954" customFormat="false" ht="30" hidden="false" customHeight="false" outlineLevel="0" collapsed="false">
      <c r="A3954" s="398" t="n">
        <v>11522</v>
      </c>
      <c r="B3954" s="399" t="s">
        <v>5254</v>
      </c>
      <c r="C3954" s="919" t="s">
        <v>1298</v>
      </c>
      <c r="D3954" s="920" t="n">
        <f aca="false">F3954</f>
        <v>14.29</v>
      </c>
      <c r="F3954" s="922" t="n">
        <v>14.29</v>
      </c>
      <c r="G3954" s="922" t="n">
        <v>14.29</v>
      </c>
    </row>
    <row r="3955" customFormat="false" ht="30" hidden="false" customHeight="false" outlineLevel="0" collapsed="false">
      <c r="A3955" s="398" t="n">
        <v>11523</v>
      </c>
      <c r="B3955" s="399" t="s">
        <v>5255</v>
      </c>
      <c r="C3955" s="919" t="s">
        <v>1298</v>
      </c>
      <c r="D3955" s="920" t="n">
        <f aca="false">F3955</f>
        <v>13.37</v>
      </c>
      <c r="F3955" s="922" t="n">
        <v>13.37</v>
      </c>
      <c r="G3955" s="922" t="n">
        <v>13.37</v>
      </c>
    </row>
    <row r="3956" customFormat="false" ht="30" hidden="false" customHeight="false" outlineLevel="0" collapsed="false">
      <c r="A3956" s="398" t="n">
        <v>11524</v>
      </c>
      <c r="B3956" s="399" t="s">
        <v>5256</v>
      </c>
      <c r="C3956" s="919" t="s">
        <v>1298</v>
      </c>
      <c r="D3956" s="920" t="n">
        <f aca="false">F3956</f>
        <v>27.54</v>
      </c>
      <c r="F3956" s="920" t="n">
        <v>27.54</v>
      </c>
      <c r="G3956" s="920" t="n">
        <v>27.54</v>
      </c>
    </row>
    <row r="3957" customFormat="false" ht="30" hidden="false" customHeight="false" outlineLevel="0" collapsed="false">
      <c r="A3957" s="398" t="n">
        <v>38168</v>
      </c>
      <c r="B3957" s="399" t="s">
        <v>5257</v>
      </c>
      <c r="C3957" s="919" t="s">
        <v>1298</v>
      </c>
      <c r="D3957" s="920" t="n">
        <f aca="false">F3957</f>
        <v>132.92</v>
      </c>
      <c r="F3957" s="922" t="n">
        <v>132.92</v>
      </c>
      <c r="G3957" s="922" t="n">
        <v>132.92</v>
      </c>
    </row>
    <row r="3958" customFormat="false" ht="30" hidden="false" customHeight="false" outlineLevel="0" collapsed="false">
      <c r="A3958" s="398" t="n">
        <v>13393</v>
      </c>
      <c r="B3958" s="399" t="s">
        <v>5258</v>
      </c>
      <c r="C3958" s="919" t="s">
        <v>1298</v>
      </c>
      <c r="D3958" s="920" t="n">
        <f aca="false">F3958</f>
        <v>193.2</v>
      </c>
      <c r="F3958" s="922" t="n">
        <v>193.2</v>
      </c>
      <c r="G3958" s="922" t="n">
        <v>193.2</v>
      </c>
    </row>
    <row r="3959" customFormat="false" ht="30" hidden="false" customHeight="false" outlineLevel="0" collapsed="false">
      <c r="A3959" s="398" t="n">
        <v>13395</v>
      </c>
      <c r="B3959" s="399" t="s">
        <v>5259</v>
      </c>
      <c r="C3959" s="919" t="s">
        <v>1298</v>
      </c>
      <c r="D3959" s="920" t="n">
        <f aca="false">F3959</f>
        <v>231.66</v>
      </c>
      <c r="F3959" s="922" t="n">
        <v>231.66</v>
      </c>
      <c r="G3959" s="922" t="n">
        <v>231.66</v>
      </c>
    </row>
    <row r="3960" customFormat="false" ht="30" hidden="false" customHeight="false" outlineLevel="0" collapsed="false">
      <c r="A3960" s="398" t="n">
        <v>12039</v>
      </c>
      <c r="B3960" s="399" t="s">
        <v>5260</v>
      </c>
      <c r="C3960" s="919" t="s">
        <v>1298</v>
      </c>
      <c r="D3960" s="920" t="n">
        <f aca="false">F3960</f>
        <v>309.99</v>
      </c>
      <c r="F3960" s="922" t="n">
        <v>309.99</v>
      </c>
      <c r="G3960" s="922" t="n">
        <v>309.99</v>
      </c>
    </row>
    <row r="3961" customFormat="false" ht="30" hidden="false" customHeight="false" outlineLevel="0" collapsed="false">
      <c r="A3961" s="398" t="n">
        <v>13396</v>
      </c>
      <c r="B3961" s="399" t="s">
        <v>5261</v>
      </c>
      <c r="C3961" s="919" t="s">
        <v>1298</v>
      </c>
      <c r="D3961" s="920" t="n">
        <f aca="false">F3961</f>
        <v>495.81</v>
      </c>
      <c r="F3961" s="922" t="n">
        <v>495.81</v>
      </c>
      <c r="G3961" s="922" t="n">
        <v>495.81</v>
      </c>
    </row>
    <row r="3962" customFormat="false" ht="30" hidden="false" customHeight="false" outlineLevel="0" collapsed="false">
      <c r="A3962" s="398" t="n">
        <v>13397</v>
      </c>
      <c r="B3962" s="399" t="s">
        <v>5262</v>
      </c>
      <c r="C3962" s="919" t="s">
        <v>1298</v>
      </c>
      <c r="D3962" s="920" t="n">
        <f aca="false">F3962</f>
        <v>501.13</v>
      </c>
      <c r="F3962" s="922" t="n">
        <v>501.13</v>
      </c>
      <c r="G3962" s="922" t="n">
        <v>501.13</v>
      </c>
    </row>
    <row r="3963" customFormat="false" ht="30" hidden="false" customHeight="false" outlineLevel="0" collapsed="false">
      <c r="A3963" s="398" t="n">
        <v>12041</v>
      </c>
      <c r="B3963" s="399" t="s">
        <v>5263</v>
      </c>
      <c r="C3963" s="919" t="s">
        <v>1298</v>
      </c>
      <c r="D3963" s="920" t="n">
        <f aca="false">F3963</f>
        <v>678.18</v>
      </c>
      <c r="F3963" s="922" t="n">
        <v>678.18</v>
      </c>
      <c r="G3963" s="922" t="n">
        <v>678.18</v>
      </c>
    </row>
    <row r="3964" customFormat="false" ht="30" hidden="false" customHeight="false" outlineLevel="0" collapsed="false">
      <c r="A3964" s="398" t="n">
        <v>12043</v>
      </c>
      <c r="B3964" s="399" t="s">
        <v>5264</v>
      </c>
      <c r="C3964" s="919" t="s">
        <v>1298</v>
      </c>
      <c r="D3964" s="920" t="n">
        <f aca="false">F3964</f>
        <v>782</v>
      </c>
      <c r="F3964" s="922" t="n">
        <v>782</v>
      </c>
      <c r="G3964" s="922" t="n">
        <v>782</v>
      </c>
    </row>
    <row r="3965" customFormat="false" ht="30" hidden="false" customHeight="false" outlineLevel="0" collapsed="false">
      <c r="A3965" s="398" t="n">
        <v>39762</v>
      </c>
      <c r="B3965" s="399" t="s">
        <v>5265</v>
      </c>
      <c r="C3965" s="919" t="s">
        <v>1298</v>
      </c>
      <c r="D3965" s="920" t="n">
        <f aca="false">F3965</f>
        <v>528.33</v>
      </c>
      <c r="F3965" s="922" t="n">
        <v>528.33</v>
      </c>
      <c r="G3965" s="922" t="n">
        <v>528.33</v>
      </c>
    </row>
    <row r="3966" customFormat="false" ht="30" hidden="false" customHeight="false" outlineLevel="0" collapsed="false">
      <c r="A3966" s="398" t="n">
        <v>12042</v>
      </c>
      <c r="B3966" s="399" t="s">
        <v>5266</v>
      </c>
      <c r="C3966" s="919" t="s">
        <v>1298</v>
      </c>
      <c r="D3966" s="920" t="n">
        <f aca="false">F3966</f>
        <v>528.46</v>
      </c>
      <c r="F3966" s="922" t="n">
        <v>528.46</v>
      </c>
      <c r="G3966" s="922" t="n">
        <v>528.46</v>
      </c>
    </row>
    <row r="3967" customFormat="false" ht="30" hidden="false" customHeight="false" outlineLevel="0" collapsed="false">
      <c r="A3967" s="398" t="n">
        <v>39763</v>
      </c>
      <c r="B3967" s="399" t="s">
        <v>5267</v>
      </c>
      <c r="C3967" s="919" t="s">
        <v>1298</v>
      </c>
      <c r="D3967" s="920" t="n">
        <f aca="false">F3967</f>
        <v>797.36</v>
      </c>
      <c r="F3967" s="922" t="n">
        <v>797.36</v>
      </c>
      <c r="G3967" s="922" t="n">
        <v>797.36</v>
      </c>
    </row>
    <row r="3968" customFormat="false" ht="30" hidden="false" customHeight="false" outlineLevel="0" collapsed="false">
      <c r="A3968" s="398" t="n">
        <v>39756</v>
      </c>
      <c r="B3968" s="399" t="s">
        <v>5268</v>
      </c>
      <c r="C3968" s="919" t="s">
        <v>1298</v>
      </c>
      <c r="D3968" s="920" t="n">
        <f aca="false">F3968</f>
        <v>241.74</v>
      </c>
      <c r="F3968" s="922" t="n">
        <v>241.74</v>
      </c>
      <c r="G3968" s="922" t="n">
        <v>241.74</v>
      </c>
    </row>
    <row r="3969" customFormat="false" ht="30" hidden="false" customHeight="false" outlineLevel="0" collapsed="false">
      <c r="A3969" s="398" t="n">
        <v>12038</v>
      </c>
      <c r="B3969" s="399" t="s">
        <v>5269</v>
      </c>
      <c r="C3969" s="919" t="s">
        <v>1298</v>
      </c>
      <c r="D3969" s="920" t="n">
        <f aca="false">F3969</f>
        <v>269.88</v>
      </c>
      <c r="F3969" s="922" t="n">
        <v>269.88</v>
      </c>
      <c r="G3969" s="922" t="n">
        <v>269.88</v>
      </c>
    </row>
    <row r="3970" customFormat="false" ht="30" hidden="false" customHeight="false" outlineLevel="0" collapsed="false">
      <c r="A3970" s="398" t="n">
        <v>12040</v>
      </c>
      <c r="B3970" s="399" t="s">
        <v>5270</v>
      </c>
      <c r="C3970" s="919" t="s">
        <v>1298</v>
      </c>
      <c r="D3970" s="920" t="n">
        <f aca="false">F3970</f>
        <v>344.84</v>
      </c>
      <c r="F3970" s="922" t="n">
        <v>344.84</v>
      </c>
      <c r="G3970" s="922" t="n">
        <v>344.84</v>
      </c>
    </row>
    <row r="3971" customFormat="false" ht="30" hidden="false" customHeight="false" outlineLevel="0" collapsed="false">
      <c r="A3971" s="398" t="n">
        <v>39757</v>
      </c>
      <c r="B3971" s="399" t="s">
        <v>5271</v>
      </c>
      <c r="C3971" s="919" t="s">
        <v>1298</v>
      </c>
      <c r="D3971" s="920" t="n">
        <f aca="false">F3971</f>
        <v>368.73</v>
      </c>
      <c r="F3971" s="922" t="n">
        <v>368.73</v>
      </c>
      <c r="G3971" s="922" t="n">
        <v>368.73</v>
      </c>
    </row>
    <row r="3972" customFormat="false" ht="30" hidden="false" customHeight="false" outlineLevel="0" collapsed="false">
      <c r="A3972" s="398" t="n">
        <v>39758</v>
      </c>
      <c r="B3972" s="399" t="s">
        <v>5272</v>
      </c>
      <c r="C3972" s="919" t="s">
        <v>1298</v>
      </c>
      <c r="D3972" s="920" t="n">
        <f aca="false">F3972</f>
        <v>478.63</v>
      </c>
      <c r="F3972" s="922" t="n">
        <v>478.63</v>
      </c>
      <c r="G3972" s="922" t="n">
        <v>478.63</v>
      </c>
    </row>
    <row r="3973" customFormat="false" ht="30" hidden="false" customHeight="false" outlineLevel="0" collapsed="false">
      <c r="A3973" s="398" t="n">
        <v>39759</v>
      </c>
      <c r="B3973" s="399" t="s">
        <v>5273</v>
      </c>
      <c r="C3973" s="919" t="s">
        <v>1298</v>
      </c>
      <c r="D3973" s="920" t="n">
        <f aca="false">F3973</f>
        <v>653.95</v>
      </c>
      <c r="F3973" s="922" t="n">
        <v>653.95</v>
      </c>
      <c r="G3973" s="922" t="n">
        <v>653.95</v>
      </c>
    </row>
    <row r="3974" customFormat="false" ht="30" hidden="false" customHeight="false" outlineLevel="0" collapsed="false">
      <c r="A3974" s="398" t="n">
        <v>39760</v>
      </c>
      <c r="B3974" s="399" t="s">
        <v>5274</v>
      </c>
      <c r="C3974" s="919" t="s">
        <v>1298</v>
      </c>
      <c r="D3974" s="920" t="n">
        <f aca="false">F3974</f>
        <v>656.95</v>
      </c>
      <c r="F3974" s="922" t="n">
        <v>656.95</v>
      </c>
      <c r="G3974" s="922" t="n">
        <v>656.95</v>
      </c>
    </row>
    <row r="3975" customFormat="false" ht="30" hidden="false" customHeight="false" outlineLevel="0" collapsed="false">
      <c r="A3975" s="398" t="n">
        <v>39761</v>
      </c>
      <c r="B3975" s="399" t="s">
        <v>5275</v>
      </c>
      <c r="C3975" s="919" t="s">
        <v>1298</v>
      </c>
      <c r="D3975" s="920" t="n">
        <f aca="false">F3975</f>
        <v>840.8</v>
      </c>
      <c r="F3975" s="922" t="n">
        <v>840.8</v>
      </c>
      <c r="G3975" s="922" t="n">
        <v>840.8</v>
      </c>
    </row>
    <row r="3976" customFormat="false" ht="15" hidden="false" customHeight="false" outlineLevel="0" collapsed="false">
      <c r="A3976" s="398" t="n">
        <v>39765</v>
      </c>
      <c r="B3976" s="399" t="s">
        <v>5276</v>
      </c>
      <c r="C3976" s="919" t="s">
        <v>1298</v>
      </c>
      <c r="D3976" s="920" t="n">
        <f aca="false">F3976</f>
        <v>37.33</v>
      </c>
      <c r="F3976" s="922" t="n">
        <v>37.33</v>
      </c>
      <c r="G3976" s="922" t="n">
        <v>37.33</v>
      </c>
    </row>
    <row r="3977" customFormat="false" ht="15" hidden="false" customHeight="false" outlineLevel="0" collapsed="false">
      <c r="A3977" s="398" t="n">
        <v>13399</v>
      </c>
      <c r="B3977" s="399" t="s">
        <v>5277</v>
      </c>
      <c r="C3977" s="919" t="s">
        <v>1298</v>
      </c>
      <c r="D3977" s="920" t="n">
        <f aca="false">F3977</f>
        <v>21.23</v>
      </c>
      <c r="F3977" s="922" t="n">
        <v>21.23</v>
      </c>
      <c r="G3977" s="922" t="n">
        <v>21.23</v>
      </c>
    </row>
    <row r="3978" customFormat="false" ht="15" hidden="false" customHeight="false" outlineLevel="0" collapsed="false">
      <c r="A3978" s="398" t="n">
        <v>39764</v>
      </c>
      <c r="B3978" s="399" t="s">
        <v>5278</v>
      </c>
      <c r="C3978" s="919" t="s">
        <v>1298</v>
      </c>
      <c r="D3978" s="920" t="n">
        <f aca="false">F3978</f>
        <v>29.19</v>
      </c>
      <c r="F3978" s="922" t="n">
        <v>29.19</v>
      </c>
      <c r="G3978" s="922" t="n">
        <v>29.19</v>
      </c>
    </row>
    <row r="3979" customFormat="false" ht="15" hidden="false" customHeight="false" outlineLevel="0" collapsed="false">
      <c r="A3979" s="398" t="n">
        <v>39805</v>
      </c>
      <c r="B3979" s="399" t="s">
        <v>5279</v>
      </c>
      <c r="C3979" s="919" t="s">
        <v>1298</v>
      </c>
      <c r="D3979" s="920" t="n">
        <f aca="false">F3979</f>
        <v>127.48</v>
      </c>
      <c r="F3979" s="922" t="n">
        <v>127.48</v>
      </c>
      <c r="G3979" s="922" t="n">
        <v>127.48</v>
      </c>
    </row>
    <row r="3980" customFormat="false" ht="15" hidden="false" customHeight="false" outlineLevel="0" collapsed="false">
      <c r="A3980" s="398" t="n">
        <v>39806</v>
      </c>
      <c r="B3980" s="399" t="s">
        <v>5280</v>
      </c>
      <c r="C3980" s="919" t="s">
        <v>1298</v>
      </c>
      <c r="D3980" s="920" t="n">
        <f aca="false">F3980</f>
        <v>240.73</v>
      </c>
      <c r="F3980" s="922" t="n">
        <v>240.73</v>
      </c>
      <c r="G3980" s="922" t="n">
        <v>240.73</v>
      </c>
    </row>
    <row r="3981" customFormat="false" ht="15" hidden="false" customHeight="false" outlineLevel="0" collapsed="false">
      <c r="A3981" s="398" t="n">
        <v>39807</v>
      </c>
      <c r="B3981" s="399" t="s">
        <v>5281</v>
      </c>
      <c r="C3981" s="919" t="s">
        <v>1298</v>
      </c>
      <c r="D3981" s="920" t="n">
        <f aca="false">F3981</f>
        <v>339.37</v>
      </c>
      <c r="F3981" s="922" t="n">
        <v>339.37</v>
      </c>
      <c r="G3981" s="922" t="n">
        <v>339.37</v>
      </c>
    </row>
    <row r="3982" customFormat="false" ht="15" hidden="false" customHeight="false" outlineLevel="0" collapsed="false">
      <c r="A3982" s="398" t="n">
        <v>39804</v>
      </c>
      <c r="B3982" s="399" t="s">
        <v>5282</v>
      </c>
      <c r="C3982" s="919" t="s">
        <v>1298</v>
      </c>
      <c r="D3982" s="920" t="n">
        <f aca="false">F3982</f>
        <v>71.58</v>
      </c>
      <c r="F3982" s="922" t="n">
        <v>71.58</v>
      </c>
      <c r="G3982" s="922" t="n">
        <v>71.58</v>
      </c>
    </row>
    <row r="3983" customFormat="false" ht="15" hidden="false" customHeight="false" outlineLevel="0" collapsed="false">
      <c r="A3983" s="398" t="n">
        <v>39796</v>
      </c>
      <c r="B3983" s="399" t="s">
        <v>5283</v>
      </c>
      <c r="C3983" s="919" t="s">
        <v>1298</v>
      </c>
      <c r="D3983" s="920" t="n">
        <f aca="false">F3983</f>
        <v>72.95</v>
      </c>
      <c r="F3983" s="922" t="n">
        <v>72.95</v>
      </c>
      <c r="G3983" s="922" t="n">
        <v>72.95</v>
      </c>
    </row>
    <row r="3984" customFormat="false" ht="15" hidden="false" customHeight="false" outlineLevel="0" collapsed="false">
      <c r="A3984" s="398" t="n">
        <v>39797</v>
      </c>
      <c r="B3984" s="399" t="s">
        <v>5284</v>
      </c>
      <c r="C3984" s="919" t="s">
        <v>1298</v>
      </c>
      <c r="D3984" s="920" t="n">
        <f aca="false">F3984</f>
        <v>96.86</v>
      </c>
      <c r="F3984" s="922" t="n">
        <v>96.86</v>
      </c>
      <c r="G3984" s="922" t="n">
        <v>96.86</v>
      </c>
    </row>
    <row r="3985" customFormat="false" ht="15" hidden="false" customHeight="false" outlineLevel="0" collapsed="false">
      <c r="A3985" s="398" t="n">
        <v>39798</v>
      </c>
      <c r="B3985" s="399" t="s">
        <v>5285</v>
      </c>
      <c r="C3985" s="919" t="s">
        <v>1298</v>
      </c>
      <c r="D3985" s="920" t="n">
        <f aca="false">F3985</f>
        <v>161.48</v>
      </c>
      <c r="F3985" s="922" t="n">
        <v>161.48</v>
      </c>
      <c r="G3985" s="922" t="n">
        <v>161.48</v>
      </c>
    </row>
    <row r="3986" customFormat="false" ht="15" hidden="false" customHeight="false" outlineLevel="0" collapsed="false">
      <c r="A3986" s="398" t="n">
        <v>39794</v>
      </c>
      <c r="B3986" s="399" t="s">
        <v>5286</v>
      </c>
      <c r="C3986" s="919" t="s">
        <v>1298</v>
      </c>
      <c r="D3986" s="920" t="n">
        <f aca="false">F3986</f>
        <v>22.95</v>
      </c>
      <c r="F3986" s="922" t="n">
        <v>22.95</v>
      </c>
      <c r="G3986" s="922" t="n">
        <v>22.95</v>
      </c>
    </row>
    <row r="3987" customFormat="false" ht="15" hidden="false" customHeight="false" outlineLevel="0" collapsed="false">
      <c r="A3987" s="398" t="n">
        <v>39795</v>
      </c>
      <c r="B3987" s="399" t="s">
        <v>5287</v>
      </c>
      <c r="C3987" s="919" t="s">
        <v>1298</v>
      </c>
      <c r="D3987" s="920" t="n">
        <f aca="false">F3987</f>
        <v>32.14</v>
      </c>
      <c r="F3987" s="922" t="n">
        <v>32.14</v>
      </c>
      <c r="G3987" s="922" t="n">
        <v>32.14</v>
      </c>
    </row>
    <row r="3988" customFormat="false" ht="15" hidden="false" customHeight="false" outlineLevel="0" collapsed="false">
      <c r="A3988" s="398" t="n">
        <v>39801</v>
      </c>
      <c r="B3988" s="399" t="s">
        <v>5288</v>
      </c>
      <c r="C3988" s="919" t="s">
        <v>1298</v>
      </c>
      <c r="D3988" s="920" t="n">
        <f aca="false">F3988</f>
        <v>82.23</v>
      </c>
      <c r="F3988" s="922" t="n">
        <v>82.23</v>
      </c>
      <c r="G3988" s="922" t="n">
        <v>82.23</v>
      </c>
    </row>
    <row r="3989" customFormat="false" ht="15" hidden="false" customHeight="false" outlineLevel="0" collapsed="false">
      <c r="A3989" s="398" t="n">
        <v>39802</v>
      </c>
      <c r="B3989" s="399" t="s">
        <v>5289</v>
      </c>
      <c r="C3989" s="919" t="s">
        <v>1298</v>
      </c>
      <c r="D3989" s="920" t="n">
        <f aca="false">F3989</f>
        <v>136.56</v>
      </c>
      <c r="F3989" s="922" t="n">
        <v>136.56</v>
      </c>
      <c r="G3989" s="922" t="n">
        <v>136.56</v>
      </c>
    </row>
    <row r="3990" customFormat="false" ht="15" hidden="false" customHeight="false" outlineLevel="0" collapsed="false">
      <c r="A3990" s="398" t="n">
        <v>39803</v>
      </c>
      <c r="B3990" s="399" t="s">
        <v>5290</v>
      </c>
      <c r="C3990" s="919" t="s">
        <v>1298</v>
      </c>
      <c r="D3990" s="920" t="n">
        <f aca="false">F3990</f>
        <v>189.24</v>
      </c>
      <c r="F3990" s="922" t="n">
        <v>189.24</v>
      </c>
      <c r="G3990" s="922" t="n">
        <v>189.24</v>
      </c>
    </row>
    <row r="3991" customFormat="false" ht="15" hidden="false" customHeight="false" outlineLevel="0" collapsed="false">
      <c r="A3991" s="398" t="n">
        <v>39799</v>
      </c>
      <c r="B3991" s="399" t="s">
        <v>5291</v>
      </c>
      <c r="C3991" s="919" t="s">
        <v>1298</v>
      </c>
      <c r="D3991" s="920" t="n">
        <f aca="false">F3991</f>
        <v>31.09</v>
      </c>
      <c r="F3991" s="922" t="n">
        <v>31.09</v>
      </c>
      <c r="G3991" s="922" t="n">
        <v>31.09</v>
      </c>
    </row>
    <row r="3992" customFormat="false" ht="15" hidden="false" customHeight="false" outlineLevel="0" collapsed="false">
      <c r="A3992" s="398" t="n">
        <v>39800</v>
      </c>
      <c r="B3992" s="399" t="s">
        <v>5292</v>
      </c>
      <c r="C3992" s="919" t="s">
        <v>1298</v>
      </c>
      <c r="D3992" s="920" t="n">
        <f aca="false">F3992</f>
        <v>52.32</v>
      </c>
      <c r="F3992" s="922" t="n">
        <v>52.32</v>
      </c>
      <c r="G3992" s="922" t="n">
        <v>52.32</v>
      </c>
    </row>
    <row r="3993" customFormat="false" ht="15" hidden="false" customHeight="false" outlineLevel="0" collapsed="false">
      <c r="A3993" s="398" t="n">
        <v>4224</v>
      </c>
      <c r="B3993" s="399" t="s">
        <v>5293</v>
      </c>
      <c r="C3993" s="919" t="s">
        <v>1376</v>
      </c>
      <c r="D3993" s="920" t="n">
        <f aca="false">F3993</f>
        <v>12.1</v>
      </c>
      <c r="F3993" s="922" t="n">
        <v>12.1</v>
      </c>
      <c r="G3993" s="922" t="n">
        <v>12.1</v>
      </c>
    </row>
    <row r="3994" customFormat="false" ht="15" hidden="false" customHeight="false" outlineLevel="0" collapsed="false">
      <c r="A3994" s="398" t="n">
        <v>21059</v>
      </c>
      <c r="B3994" s="399" t="s">
        <v>5294</v>
      </c>
      <c r="C3994" s="919" t="s">
        <v>1298</v>
      </c>
      <c r="D3994" s="920" t="n">
        <f aca="false">F3994</f>
        <v>30.66</v>
      </c>
      <c r="F3994" s="922" t="n">
        <v>30.66</v>
      </c>
      <c r="G3994" s="922" t="n">
        <v>30.66</v>
      </c>
    </row>
    <row r="3995" customFormat="false" ht="15" hidden="false" customHeight="false" outlineLevel="0" collapsed="false">
      <c r="A3995" s="398" t="n">
        <v>11234</v>
      </c>
      <c r="B3995" s="399" t="s">
        <v>5295</v>
      </c>
      <c r="C3995" s="919" t="s">
        <v>1298</v>
      </c>
      <c r="D3995" s="920" t="n">
        <f aca="false">F3995</f>
        <v>46.22</v>
      </c>
      <c r="F3995" s="922" t="n">
        <v>46.22</v>
      </c>
      <c r="G3995" s="922" t="n">
        <v>46.22</v>
      </c>
    </row>
    <row r="3996" customFormat="false" ht="15" hidden="false" customHeight="false" outlineLevel="0" collapsed="false">
      <c r="A3996" s="398" t="n">
        <v>21060</v>
      </c>
      <c r="B3996" s="399" t="s">
        <v>5296</v>
      </c>
      <c r="C3996" s="919" t="s">
        <v>1298</v>
      </c>
      <c r="D3996" s="920" t="n">
        <f aca="false">F3996</f>
        <v>56.88</v>
      </c>
      <c r="F3996" s="922" t="n">
        <v>56.88</v>
      </c>
      <c r="G3996" s="922" t="n">
        <v>56.88</v>
      </c>
    </row>
    <row r="3997" customFormat="false" ht="15" hidden="false" customHeight="false" outlineLevel="0" collapsed="false">
      <c r="A3997" s="398" t="n">
        <v>21061</v>
      </c>
      <c r="B3997" s="399" t="s">
        <v>5297</v>
      </c>
      <c r="C3997" s="919" t="s">
        <v>1298</v>
      </c>
      <c r="D3997" s="920" t="n">
        <f aca="false">F3997</f>
        <v>71.11</v>
      </c>
      <c r="F3997" s="922" t="n">
        <v>71.11</v>
      </c>
      <c r="G3997" s="922" t="n">
        <v>71.11</v>
      </c>
    </row>
    <row r="3998" customFormat="false" ht="15" hidden="false" customHeight="false" outlineLevel="0" collapsed="false">
      <c r="A3998" s="398" t="n">
        <v>21062</v>
      </c>
      <c r="B3998" s="399" t="s">
        <v>5298</v>
      </c>
      <c r="C3998" s="919" t="s">
        <v>1298</v>
      </c>
      <c r="D3998" s="920" t="n">
        <f aca="false">F3998</f>
        <v>112</v>
      </c>
      <c r="F3998" s="922" t="n">
        <v>112</v>
      </c>
      <c r="G3998" s="922" t="n">
        <v>112</v>
      </c>
    </row>
    <row r="3999" customFormat="false" ht="15" hidden="false" customHeight="false" outlineLevel="0" collapsed="false">
      <c r="A3999" s="398" t="n">
        <v>11708</v>
      </c>
      <c r="B3999" s="399" t="s">
        <v>5299</v>
      </c>
      <c r="C3999" s="919" t="s">
        <v>1298</v>
      </c>
      <c r="D3999" s="920" t="n">
        <f aca="false">F3999</f>
        <v>12.22</v>
      </c>
      <c r="F3999" s="922" t="n">
        <v>12.22</v>
      </c>
      <c r="G3999" s="922" t="n">
        <v>12.22</v>
      </c>
    </row>
    <row r="4000" customFormat="false" ht="15" hidden="false" customHeight="false" outlineLevel="0" collapsed="false">
      <c r="A4000" s="398" t="n">
        <v>11709</v>
      </c>
      <c r="B4000" s="399" t="s">
        <v>5300</v>
      </c>
      <c r="C4000" s="919" t="s">
        <v>1298</v>
      </c>
      <c r="D4000" s="920" t="n">
        <f aca="false">F4000</f>
        <v>28.71</v>
      </c>
      <c r="F4000" s="922" t="n">
        <v>28.71</v>
      </c>
      <c r="G4000" s="922" t="n">
        <v>28.71</v>
      </c>
    </row>
    <row r="4001" customFormat="false" ht="15" hidden="false" customHeight="false" outlineLevel="0" collapsed="false">
      <c r="A4001" s="398" t="n">
        <v>11710</v>
      </c>
      <c r="B4001" s="399" t="s">
        <v>5301</v>
      </c>
      <c r="C4001" s="919" t="s">
        <v>1298</v>
      </c>
      <c r="D4001" s="920" t="n">
        <f aca="false">F4001</f>
        <v>66</v>
      </c>
      <c r="F4001" s="922" t="n">
        <v>66</v>
      </c>
      <c r="G4001" s="922" t="n">
        <v>66</v>
      </c>
    </row>
    <row r="4002" customFormat="false" ht="15" hidden="false" customHeight="false" outlineLevel="0" collapsed="false">
      <c r="A4002" s="398" t="n">
        <v>11707</v>
      </c>
      <c r="B4002" s="399" t="s">
        <v>5302</v>
      </c>
      <c r="C4002" s="919" t="s">
        <v>1298</v>
      </c>
      <c r="D4002" s="920" t="n">
        <f aca="false">F4002</f>
        <v>9.15</v>
      </c>
      <c r="F4002" s="922" t="n">
        <v>9.15</v>
      </c>
      <c r="G4002" s="922" t="n">
        <v>9.15</v>
      </c>
    </row>
    <row r="4003" customFormat="false" ht="15" hidden="false" customHeight="false" outlineLevel="0" collapsed="false">
      <c r="A4003" s="398" t="n">
        <v>11739</v>
      </c>
      <c r="B4003" s="399" t="s">
        <v>5303</v>
      </c>
      <c r="C4003" s="919" t="s">
        <v>1298</v>
      </c>
      <c r="D4003" s="920" t="n">
        <f aca="false">F4003</f>
        <v>5.79</v>
      </c>
      <c r="F4003" s="922" t="n">
        <v>5.79</v>
      </c>
      <c r="G4003" s="922" t="n">
        <v>5.79</v>
      </c>
    </row>
    <row r="4004" customFormat="false" ht="15" hidden="false" customHeight="false" outlineLevel="0" collapsed="false">
      <c r="A4004" s="398" t="n">
        <v>11711</v>
      </c>
      <c r="B4004" s="399" t="s">
        <v>5304</v>
      </c>
      <c r="C4004" s="919" t="s">
        <v>1298</v>
      </c>
      <c r="D4004" s="920" t="n">
        <f aca="false">F4004</f>
        <v>8.48</v>
      </c>
      <c r="F4004" s="922" t="n">
        <v>8.48</v>
      </c>
      <c r="G4004" s="922" t="n">
        <v>8.48</v>
      </c>
    </row>
    <row r="4005" customFormat="false" ht="15" hidden="false" customHeight="false" outlineLevel="0" collapsed="false">
      <c r="A4005" s="398" t="n">
        <v>5102</v>
      </c>
      <c r="B4005" s="399" t="s">
        <v>5305</v>
      </c>
      <c r="C4005" s="919" t="s">
        <v>1298</v>
      </c>
      <c r="D4005" s="920" t="n">
        <f aca="false">F4005</f>
        <v>8.2</v>
      </c>
      <c r="F4005" s="922" t="n">
        <v>8.2</v>
      </c>
      <c r="G4005" s="922" t="n">
        <v>8.2</v>
      </c>
    </row>
    <row r="4006" customFormat="false" ht="15" hidden="false" customHeight="false" outlineLevel="0" collapsed="false">
      <c r="A4006" s="398" t="n">
        <v>11741</v>
      </c>
      <c r="B4006" s="399" t="s">
        <v>5306</v>
      </c>
      <c r="C4006" s="919" t="s">
        <v>1298</v>
      </c>
      <c r="D4006" s="920" t="n">
        <f aca="false">F4006</f>
        <v>5.97</v>
      </c>
      <c r="F4006" s="922" t="n">
        <v>5.97</v>
      </c>
      <c r="G4006" s="922" t="n">
        <v>5.97</v>
      </c>
    </row>
    <row r="4007" customFormat="false" ht="15" hidden="false" customHeight="false" outlineLevel="0" collapsed="false">
      <c r="A4007" s="398" t="n">
        <v>11743</v>
      </c>
      <c r="B4007" s="399" t="s">
        <v>5307</v>
      </c>
      <c r="C4007" s="919" t="s">
        <v>1298</v>
      </c>
      <c r="D4007" s="920" t="n">
        <f aca="false">F4007</f>
        <v>5.42</v>
      </c>
      <c r="F4007" s="922" t="n">
        <v>5.42</v>
      </c>
      <c r="G4007" s="922" t="n">
        <v>5.42</v>
      </c>
    </row>
    <row r="4008" customFormat="false" ht="15" hidden="false" customHeight="false" outlineLevel="0" collapsed="false">
      <c r="A4008" s="398" t="n">
        <v>11745</v>
      </c>
      <c r="B4008" s="399" t="s">
        <v>5308</v>
      </c>
      <c r="C4008" s="919" t="s">
        <v>1298</v>
      </c>
      <c r="D4008" s="920" t="n">
        <f aca="false">F4008</f>
        <v>7.71</v>
      </c>
      <c r="F4008" s="922" t="n">
        <v>7.71</v>
      </c>
      <c r="G4008" s="922" t="n">
        <v>7.71</v>
      </c>
    </row>
    <row r="4009" customFormat="false" ht="15" hidden="false" customHeight="false" outlineLevel="0" collapsed="false">
      <c r="A4009" s="398" t="n">
        <v>25961</v>
      </c>
      <c r="B4009" s="399" t="s">
        <v>5309</v>
      </c>
      <c r="C4009" s="919" t="s">
        <v>1309</v>
      </c>
      <c r="D4009" s="920" t="n">
        <f aca="false">F4009</f>
        <v>9.31</v>
      </c>
      <c r="F4009" s="922" t="n">
        <v>9.31</v>
      </c>
      <c r="G4009" s="922" t="n">
        <v>9.31</v>
      </c>
    </row>
    <row r="4010" customFormat="false" ht="15" hidden="false" customHeight="false" outlineLevel="0" collapsed="false">
      <c r="A4010" s="398" t="n">
        <v>40985</v>
      </c>
      <c r="B4010" s="399" t="s">
        <v>5310</v>
      </c>
      <c r="C4010" s="919" t="s">
        <v>1505</v>
      </c>
      <c r="D4010" s="920" t="n">
        <f aca="false">F4010</f>
        <v>1653.31</v>
      </c>
      <c r="F4010" s="922" t="n">
        <v>1653.31</v>
      </c>
      <c r="G4010" s="922" t="n">
        <v>1653.31</v>
      </c>
    </row>
    <row r="4011" customFormat="false" ht="15" hidden="false" customHeight="false" outlineLevel="0" collapsed="false">
      <c r="A4011" s="398" t="n">
        <v>1088</v>
      </c>
      <c r="B4011" s="399" t="s">
        <v>5311</v>
      </c>
      <c r="C4011" s="919" t="s">
        <v>1298</v>
      </c>
      <c r="D4011" s="920" t="n">
        <f aca="false">F4011</f>
        <v>13.96</v>
      </c>
      <c r="F4011" s="922" t="n">
        <v>13.96</v>
      </c>
      <c r="G4011" s="922" t="n">
        <v>13.96</v>
      </c>
    </row>
    <row r="4012" customFormat="false" ht="15" hidden="false" customHeight="false" outlineLevel="0" collapsed="false">
      <c r="A4012" s="398" t="n">
        <v>1087</v>
      </c>
      <c r="B4012" s="399" t="s">
        <v>5312</v>
      </c>
      <c r="C4012" s="919" t="s">
        <v>1298</v>
      </c>
      <c r="D4012" s="920" t="n">
        <f aca="false">F4012</f>
        <v>17.44</v>
      </c>
      <c r="F4012" s="922" t="n">
        <v>17.44</v>
      </c>
      <c r="G4012" s="922" t="n">
        <v>17.44</v>
      </c>
    </row>
    <row r="4013" customFormat="false" ht="15" hidden="false" customHeight="false" outlineLevel="0" collapsed="false">
      <c r="A4013" s="398" t="n">
        <v>38777</v>
      </c>
      <c r="B4013" s="399" t="s">
        <v>5313</v>
      </c>
      <c r="C4013" s="919" t="s">
        <v>1298</v>
      </c>
      <c r="D4013" s="920" t="n">
        <f aca="false">F4013</f>
        <v>34.73</v>
      </c>
      <c r="F4013" s="922" t="n">
        <v>34.73</v>
      </c>
      <c r="G4013" s="922" t="n">
        <v>34.73</v>
      </c>
    </row>
    <row r="4014" customFormat="false" ht="15" hidden="false" customHeight="false" outlineLevel="0" collapsed="false">
      <c r="A4014" s="398" t="n">
        <v>1086</v>
      </c>
      <c r="B4014" s="399" t="s">
        <v>5314</v>
      </c>
      <c r="C4014" s="919" t="s">
        <v>1298</v>
      </c>
      <c r="D4014" s="920" t="n">
        <f aca="false">F4014</f>
        <v>18.33</v>
      </c>
      <c r="F4014" s="920" t="n">
        <v>18.33</v>
      </c>
      <c r="G4014" s="920" t="n">
        <v>18.33</v>
      </c>
    </row>
    <row r="4015" customFormat="false" ht="15" hidden="false" customHeight="false" outlineLevel="0" collapsed="false">
      <c r="A4015" s="398" t="n">
        <v>1079</v>
      </c>
      <c r="B4015" s="399" t="s">
        <v>5315</v>
      </c>
      <c r="C4015" s="919" t="s">
        <v>1298</v>
      </c>
      <c r="D4015" s="920" t="n">
        <f aca="false">F4015</f>
        <v>18.94</v>
      </c>
      <c r="F4015" s="922" t="n">
        <v>18.94</v>
      </c>
      <c r="G4015" s="922" t="n">
        <v>18.94</v>
      </c>
    </row>
    <row r="4016" customFormat="false" ht="15" hidden="false" customHeight="false" outlineLevel="0" collapsed="false">
      <c r="A4016" s="398" t="n">
        <v>39374</v>
      </c>
      <c r="B4016" s="399" t="s">
        <v>5316</v>
      </c>
      <c r="C4016" s="919" t="s">
        <v>1298</v>
      </c>
      <c r="D4016" s="920" t="n">
        <f aca="false">F4016</f>
        <v>96.66</v>
      </c>
      <c r="F4016" s="922" t="n">
        <v>96.66</v>
      </c>
      <c r="G4016" s="922" t="n">
        <v>96.66</v>
      </c>
    </row>
    <row r="4017" customFormat="false" ht="15" hidden="false" customHeight="false" outlineLevel="0" collapsed="false">
      <c r="A4017" s="398" t="n">
        <v>1082</v>
      </c>
      <c r="B4017" s="399" t="s">
        <v>5317</v>
      </c>
      <c r="C4017" s="919" t="s">
        <v>1298</v>
      </c>
      <c r="D4017" s="920" t="n">
        <f aca="false">F4017</f>
        <v>119.11</v>
      </c>
      <c r="F4017" s="922" t="n">
        <v>119.11</v>
      </c>
      <c r="G4017" s="922" t="n">
        <v>119.11</v>
      </c>
    </row>
    <row r="4018" customFormat="false" ht="15" hidden="false" customHeight="false" outlineLevel="0" collapsed="false">
      <c r="A4018" s="398" t="n">
        <v>12316</v>
      </c>
      <c r="B4018" s="399" t="s">
        <v>5318</v>
      </c>
      <c r="C4018" s="919" t="s">
        <v>1298</v>
      </c>
      <c r="D4018" s="920" t="n">
        <f aca="false">F4018</f>
        <v>54.59</v>
      </c>
      <c r="F4018" s="922" t="n">
        <v>54.59</v>
      </c>
      <c r="G4018" s="922" t="n">
        <v>54.59</v>
      </c>
    </row>
    <row r="4019" customFormat="false" ht="15" hidden="false" customHeight="false" outlineLevel="0" collapsed="false">
      <c r="A4019" s="398" t="n">
        <v>12317</v>
      </c>
      <c r="B4019" s="399" t="s">
        <v>5319</v>
      </c>
      <c r="C4019" s="919" t="s">
        <v>1298</v>
      </c>
      <c r="D4019" s="920" t="n">
        <f aca="false">F4019</f>
        <v>65.1</v>
      </c>
      <c r="F4019" s="922" t="n">
        <v>65.1</v>
      </c>
      <c r="G4019" s="922" t="n">
        <v>65.1</v>
      </c>
    </row>
    <row r="4020" customFormat="false" ht="15" hidden="false" customHeight="false" outlineLevel="0" collapsed="false">
      <c r="A4020" s="398" t="n">
        <v>12318</v>
      </c>
      <c r="B4020" s="399" t="s">
        <v>5320</v>
      </c>
      <c r="C4020" s="919" t="s">
        <v>1298</v>
      </c>
      <c r="D4020" s="920" t="n">
        <f aca="false">F4020</f>
        <v>75</v>
      </c>
      <c r="F4020" s="922" t="n">
        <v>75</v>
      </c>
      <c r="G4020" s="922" t="n">
        <v>75</v>
      </c>
    </row>
    <row r="4021" customFormat="false" ht="15" hidden="false" customHeight="false" outlineLevel="0" collapsed="false">
      <c r="A4021" s="398" t="n">
        <v>5104</v>
      </c>
      <c r="B4021" s="399" t="s">
        <v>5321</v>
      </c>
      <c r="C4021" s="919" t="s">
        <v>1296</v>
      </c>
      <c r="D4021" s="920" t="n">
        <f aca="false">F4021</f>
        <v>44.69</v>
      </c>
      <c r="F4021" s="922" t="n">
        <v>44.69</v>
      </c>
      <c r="G4021" s="922" t="n">
        <v>44.69</v>
      </c>
    </row>
    <row r="4022" customFormat="false" ht="15" hidden="false" customHeight="false" outlineLevel="0" collapsed="false">
      <c r="A4022" s="398" t="n">
        <v>26023</v>
      </c>
      <c r="B4022" s="399" t="s">
        <v>5322</v>
      </c>
      <c r="C4022" s="919" t="s">
        <v>1298</v>
      </c>
      <c r="D4022" s="920" t="n">
        <f aca="false">F4022</f>
        <v>62.4</v>
      </c>
      <c r="F4022" s="922" t="n">
        <v>62.4</v>
      </c>
      <c r="G4022" s="922" t="n">
        <v>62.4</v>
      </c>
    </row>
    <row r="4023" customFormat="false" ht="15" hidden="false" customHeight="false" outlineLevel="0" collapsed="false">
      <c r="A4023" s="398" t="n">
        <v>2710</v>
      </c>
      <c r="B4023" s="399" t="s">
        <v>5323</v>
      </c>
      <c r="C4023" s="919" t="s">
        <v>1298</v>
      </c>
      <c r="D4023" s="920" t="n">
        <f aca="false">F4023</f>
        <v>49.83</v>
      </c>
      <c r="F4023" s="922" t="n">
        <v>49.83</v>
      </c>
      <c r="G4023" s="922" t="n">
        <v>49.83</v>
      </c>
    </row>
    <row r="4024" customFormat="false" ht="15" hidden="false" customHeight="false" outlineLevel="0" collapsed="false">
      <c r="A4024" s="398" t="n">
        <v>14575</v>
      </c>
      <c r="B4024" s="399" t="s">
        <v>5324</v>
      </c>
      <c r="C4024" s="919" t="s">
        <v>1298</v>
      </c>
      <c r="D4024" s="920" t="n">
        <f aca="false">F4024</f>
        <v>3901578.26</v>
      </c>
      <c r="F4024" s="922" t="n">
        <v>3901578.26</v>
      </c>
      <c r="G4024" s="922" t="n">
        <v>3901578.26</v>
      </c>
    </row>
    <row r="4025" customFormat="false" ht="15" hidden="false" customHeight="false" outlineLevel="0" collapsed="false">
      <c r="A4025" s="398" t="n">
        <v>20034</v>
      </c>
      <c r="B4025" s="399" t="s">
        <v>5325</v>
      </c>
      <c r="C4025" s="919" t="s">
        <v>1298</v>
      </c>
      <c r="D4025" s="920" t="n">
        <f aca="false">F4025</f>
        <v>62.25</v>
      </c>
      <c r="F4025" s="922" t="n">
        <v>62.25</v>
      </c>
      <c r="G4025" s="922" t="n">
        <v>62.25</v>
      </c>
    </row>
    <row r="4026" customFormat="false" ht="15" hidden="false" customHeight="false" outlineLevel="0" collapsed="false">
      <c r="A4026" s="398" t="n">
        <v>20036</v>
      </c>
      <c r="B4026" s="399" t="s">
        <v>5326</v>
      </c>
      <c r="C4026" s="919" t="s">
        <v>1298</v>
      </c>
      <c r="D4026" s="920" t="n">
        <f aca="false">F4026</f>
        <v>119.75</v>
      </c>
      <c r="F4026" s="922" t="n">
        <v>119.75</v>
      </c>
      <c r="G4026" s="922" t="n">
        <v>119.75</v>
      </c>
    </row>
    <row r="4027" customFormat="false" ht="15" hidden="false" customHeight="false" outlineLevel="0" collapsed="false">
      <c r="A4027" s="398" t="n">
        <v>20037</v>
      </c>
      <c r="B4027" s="399" t="s">
        <v>5327</v>
      </c>
      <c r="C4027" s="919" t="s">
        <v>1298</v>
      </c>
      <c r="D4027" s="920" t="n">
        <f aca="false">F4027</f>
        <v>225.88</v>
      </c>
      <c r="F4027" s="922" t="n">
        <v>225.88</v>
      </c>
      <c r="G4027" s="922" t="n">
        <v>225.88</v>
      </c>
    </row>
    <row r="4028" customFormat="false" ht="15" hidden="false" customHeight="false" outlineLevel="0" collapsed="false">
      <c r="A4028" s="398" t="n">
        <v>20043</v>
      </c>
      <c r="B4028" s="399" t="s">
        <v>5328</v>
      </c>
      <c r="C4028" s="919" t="s">
        <v>1298</v>
      </c>
      <c r="D4028" s="920" t="n">
        <f aca="false">F4028</f>
        <v>4.47</v>
      </c>
      <c r="F4028" s="920" t="n">
        <v>4.47</v>
      </c>
      <c r="G4028" s="920" t="n">
        <v>4.47</v>
      </c>
    </row>
    <row r="4029" customFormat="false" ht="15" hidden="false" customHeight="false" outlineLevel="0" collapsed="false">
      <c r="A4029" s="398" t="n">
        <v>20044</v>
      </c>
      <c r="B4029" s="399" t="s">
        <v>5329</v>
      </c>
      <c r="C4029" s="919" t="s">
        <v>1298</v>
      </c>
      <c r="D4029" s="920" t="n">
        <f aca="false">F4029</f>
        <v>5.22</v>
      </c>
      <c r="F4029" s="922" t="n">
        <v>5.22</v>
      </c>
      <c r="G4029" s="922" t="n">
        <v>5.22</v>
      </c>
    </row>
    <row r="4030" customFormat="false" ht="15" hidden="false" customHeight="false" outlineLevel="0" collapsed="false">
      <c r="A4030" s="398" t="n">
        <v>20042</v>
      </c>
      <c r="B4030" s="399" t="s">
        <v>5330</v>
      </c>
      <c r="C4030" s="919" t="s">
        <v>1298</v>
      </c>
      <c r="D4030" s="920" t="n">
        <f aca="false">F4030</f>
        <v>3.78</v>
      </c>
      <c r="F4030" s="922" t="n">
        <v>3.78</v>
      </c>
      <c r="G4030" s="922" t="n">
        <v>3.78</v>
      </c>
    </row>
    <row r="4031" customFormat="false" ht="15" hidden="false" customHeight="false" outlineLevel="0" collapsed="false">
      <c r="A4031" s="398" t="n">
        <v>20046</v>
      </c>
      <c r="B4031" s="399" t="s">
        <v>5331</v>
      </c>
      <c r="C4031" s="919" t="s">
        <v>1298</v>
      </c>
      <c r="D4031" s="920" t="n">
        <f aca="false">F4031</f>
        <v>11.08</v>
      </c>
      <c r="F4031" s="922" t="n">
        <v>11.08</v>
      </c>
      <c r="G4031" s="922" t="n">
        <v>11.08</v>
      </c>
    </row>
    <row r="4032" customFormat="false" ht="15" hidden="false" customHeight="false" outlineLevel="0" collapsed="false">
      <c r="A4032" s="398" t="n">
        <v>20047</v>
      </c>
      <c r="B4032" s="399" t="s">
        <v>5332</v>
      </c>
      <c r="C4032" s="919" t="s">
        <v>1298</v>
      </c>
      <c r="D4032" s="920" t="n">
        <f aca="false">F4032</f>
        <v>30.3</v>
      </c>
      <c r="F4032" s="922" t="n">
        <v>30.3</v>
      </c>
      <c r="G4032" s="922" t="n">
        <v>30.3</v>
      </c>
    </row>
    <row r="4033" customFormat="false" ht="15" hidden="false" customHeight="false" outlineLevel="0" collapsed="false">
      <c r="A4033" s="398" t="n">
        <v>20045</v>
      </c>
      <c r="B4033" s="399" t="s">
        <v>5333</v>
      </c>
      <c r="C4033" s="919" t="s">
        <v>1298</v>
      </c>
      <c r="D4033" s="920" t="n">
        <f aca="false">F4033</f>
        <v>4.56</v>
      </c>
      <c r="F4033" s="922" t="n">
        <v>4.56</v>
      </c>
      <c r="G4033" s="922" t="n">
        <v>4.56</v>
      </c>
    </row>
    <row r="4034" customFormat="false" ht="15" hidden="false" customHeight="false" outlineLevel="0" collapsed="false">
      <c r="A4034" s="398" t="n">
        <v>20972</v>
      </c>
      <c r="B4034" s="399" t="s">
        <v>5334</v>
      </c>
      <c r="C4034" s="919" t="s">
        <v>1298</v>
      </c>
      <c r="D4034" s="920" t="n">
        <f aca="false">F4034</f>
        <v>72.85</v>
      </c>
      <c r="F4034" s="922" t="n">
        <v>72.85</v>
      </c>
      <c r="G4034" s="922" t="n">
        <v>72.85</v>
      </c>
    </row>
    <row r="4035" customFormat="false" ht="15" hidden="false" customHeight="false" outlineLevel="0" collapsed="false">
      <c r="A4035" s="398" t="n">
        <v>20032</v>
      </c>
      <c r="B4035" s="399" t="s">
        <v>5335</v>
      </c>
      <c r="C4035" s="919" t="s">
        <v>1298</v>
      </c>
      <c r="D4035" s="920" t="n">
        <f aca="false">F4035</f>
        <v>49.1</v>
      </c>
      <c r="F4035" s="922" t="n">
        <v>49.1</v>
      </c>
      <c r="G4035" s="922" t="n">
        <v>49.1</v>
      </c>
    </row>
    <row r="4036" customFormat="false" ht="15" hidden="false" customHeight="false" outlineLevel="0" collapsed="false">
      <c r="A4036" s="398" t="n">
        <v>11321</v>
      </c>
      <c r="B4036" s="399" t="s">
        <v>5336</v>
      </c>
      <c r="C4036" s="919" t="s">
        <v>1298</v>
      </c>
      <c r="D4036" s="920" t="n">
        <f aca="false">F4036</f>
        <v>22.38</v>
      </c>
      <c r="F4036" s="922" t="n">
        <v>22.38</v>
      </c>
      <c r="G4036" s="922" t="n">
        <v>22.38</v>
      </c>
    </row>
    <row r="4037" customFormat="false" ht="15" hidden="false" customHeight="false" outlineLevel="0" collapsed="false">
      <c r="A4037" s="398" t="n">
        <v>11323</v>
      </c>
      <c r="B4037" s="399" t="s">
        <v>5337</v>
      </c>
      <c r="C4037" s="919" t="s">
        <v>1298</v>
      </c>
      <c r="D4037" s="920" t="n">
        <f aca="false">F4037</f>
        <v>25.74</v>
      </c>
      <c r="F4037" s="922" t="n">
        <v>25.74</v>
      </c>
      <c r="G4037" s="922" t="n">
        <v>25.74</v>
      </c>
    </row>
    <row r="4038" customFormat="false" ht="15" hidden="false" customHeight="false" outlineLevel="0" collapsed="false">
      <c r="A4038" s="398" t="n">
        <v>20327</v>
      </c>
      <c r="B4038" s="399" t="s">
        <v>5338</v>
      </c>
      <c r="C4038" s="919" t="s">
        <v>1298</v>
      </c>
      <c r="D4038" s="920" t="n">
        <f aca="false">F4038</f>
        <v>14.61</v>
      </c>
      <c r="F4038" s="922" t="n">
        <v>14.61</v>
      </c>
      <c r="G4038" s="922" t="n">
        <v>14.61</v>
      </c>
    </row>
    <row r="4039" customFormat="false" ht="15" hidden="false" customHeight="false" outlineLevel="0" collapsed="false">
      <c r="A4039" s="398" t="n">
        <v>25966</v>
      </c>
      <c r="B4039" s="399" t="s">
        <v>5339</v>
      </c>
      <c r="C4039" s="919" t="s">
        <v>1376</v>
      </c>
      <c r="D4039" s="920" t="n">
        <f aca="false">F4039</f>
        <v>15.46</v>
      </c>
      <c r="F4039" s="922" t="n">
        <v>15.46</v>
      </c>
      <c r="G4039" s="922" t="n">
        <v>15.46</v>
      </c>
    </row>
    <row r="4040" customFormat="false" ht="30" hidden="false" customHeight="false" outlineLevel="0" collapsed="false">
      <c r="A4040" s="398" t="n">
        <v>13390</v>
      </c>
      <c r="B4040" s="399" t="s">
        <v>5340</v>
      </c>
      <c r="C4040" s="919" t="s">
        <v>1298</v>
      </c>
      <c r="D4040" s="920" t="n">
        <f aca="false">F4040</f>
        <v>68.9</v>
      </c>
      <c r="F4040" s="922" t="n">
        <v>68.9</v>
      </c>
      <c r="G4040" s="922" t="n">
        <v>68.9</v>
      </c>
    </row>
    <row r="4041" customFormat="false" ht="15" hidden="false" customHeight="false" outlineLevel="0" collapsed="false">
      <c r="A4041" s="398" t="n">
        <v>6034</v>
      </c>
      <c r="B4041" s="399" t="s">
        <v>5341</v>
      </c>
      <c r="C4041" s="919" t="s">
        <v>1298</v>
      </c>
      <c r="D4041" s="920" t="n">
        <f aca="false">F4041</f>
        <v>4.31</v>
      </c>
      <c r="F4041" s="922" t="n">
        <v>4.31</v>
      </c>
      <c r="G4041" s="922" t="n">
        <v>4.31</v>
      </c>
    </row>
    <row r="4042" customFormat="false" ht="15" hidden="false" customHeight="false" outlineLevel="0" collapsed="false">
      <c r="A4042" s="398" t="n">
        <v>6036</v>
      </c>
      <c r="B4042" s="399" t="s">
        <v>5342</v>
      </c>
      <c r="C4042" s="919" t="s">
        <v>1298</v>
      </c>
      <c r="D4042" s="920" t="n">
        <f aca="false">F4042</f>
        <v>5.88</v>
      </c>
      <c r="F4042" s="922" t="n">
        <v>5.88</v>
      </c>
      <c r="G4042" s="922" t="n">
        <v>5.88</v>
      </c>
    </row>
    <row r="4043" customFormat="false" ht="15" hidden="false" customHeight="false" outlineLevel="0" collapsed="false">
      <c r="A4043" s="398" t="n">
        <v>6031</v>
      </c>
      <c r="B4043" s="399" t="s">
        <v>5343</v>
      </c>
      <c r="C4043" s="919" t="s">
        <v>1298</v>
      </c>
      <c r="D4043" s="920" t="n">
        <f aca="false">F4043</f>
        <v>6.91</v>
      </c>
      <c r="F4043" s="922" t="n">
        <v>6.91</v>
      </c>
      <c r="G4043" s="922" t="n">
        <v>6.91</v>
      </c>
    </row>
    <row r="4044" customFormat="false" ht="15" hidden="false" customHeight="false" outlineLevel="0" collapsed="false">
      <c r="A4044" s="398" t="n">
        <v>6029</v>
      </c>
      <c r="B4044" s="399" t="s">
        <v>5344</v>
      </c>
      <c r="C4044" s="919" t="s">
        <v>1298</v>
      </c>
      <c r="D4044" s="920" t="n">
        <f aca="false">F4044</f>
        <v>6.98</v>
      </c>
      <c r="F4044" s="922" t="n">
        <v>6.98</v>
      </c>
      <c r="G4044" s="922" t="n">
        <v>6.98</v>
      </c>
    </row>
    <row r="4045" customFormat="false" ht="15" hidden="false" customHeight="false" outlineLevel="0" collapsed="false">
      <c r="A4045" s="398" t="n">
        <v>6033</v>
      </c>
      <c r="B4045" s="399" t="s">
        <v>5345</v>
      </c>
      <c r="C4045" s="919" t="s">
        <v>1298</v>
      </c>
      <c r="D4045" s="920" t="n">
        <f aca="false">F4045</f>
        <v>9.2</v>
      </c>
      <c r="F4045" s="922" t="n">
        <v>9.2</v>
      </c>
      <c r="G4045" s="922" t="n">
        <v>9.2</v>
      </c>
    </row>
    <row r="4046" customFormat="false" ht="15" hidden="false" customHeight="false" outlineLevel="0" collapsed="false">
      <c r="A4046" s="398" t="n">
        <v>11672</v>
      </c>
      <c r="B4046" s="399" t="s">
        <v>5346</v>
      </c>
      <c r="C4046" s="919" t="s">
        <v>1298</v>
      </c>
      <c r="D4046" s="920" t="n">
        <f aca="false">F4046</f>
        <v>20.02</v>
      </c>
      <c r="F4046" s="922" t="n">
        <v>20.02</v>
      </c>
      <c r="G4046" s="922" t="n">
        <v>20.02</v>
      </c>
    </row>
    <row r="4047" customFormat="false" ht="15" hidden="false" customHeight="false" outlineLevel="0" collapsed="false">
      <c r="A4047" s="398" t="n">
        <v>11669</v>
      </c>
      <c r="B4047" s="399" t="s">
        <v>5347</v>
      </c>
      <c r="C4047" s="919" t="s">
        <v>1298</v>
      </c>
      <c r="D4047" s="920" t="n">
        <f aca="false">F4047</f>
        <v>19.06</v>
      </c>
      <c r="F4047" s="922" t="n">
        <v>19.06</v>
      </c>
      <c r="G4047" s="922" t="n">
        <v>19.06</v>
      </c>
    </row>
    <row r="4048" customFormat="false" ht="15" hidden="false" customHeight="false" outlineLevel="0" collapsed="false">
      <c r="A4048" s="398" t="n">
        <v>11670</v>
      </c>
      <c r="B4048" s="399" t="s">
        <v>5348</v>
      </c>
      <c r="C4048" s="919" t="s">
        <v>1298</v>
      </c>
      <c r="D4048" s="920" t="n">
        <f aca="false">F4048</f>
        <v>7.3</v>
      </c>
      <c r="F4048" s="922" t="n">
        <v>7.3</v>
      </c>
      <c r="G4048" s="922" t="n">
        <v>7.3</v>
      </c>
    </row>
    <row r="4049" customFormat="false" ht="15" hidden="false" customHeight="false" outlineLevel="0" collapsed="false">
      <c r="A4049" s="398" t="n">
        <v>20055</v>
      </c>
      <c r="B4049" s="399" t="s">
        <v>5349</v>
      </c>
      <c r="C4049" s="919" t="s">
        <v>1298</v>
      </c>
      <c r="D4049" s="920" t="n">
        <f aca="false">F4049</f>
        <v>14.28</v>
      </c>
      <c r="F4049" s="922" t="n">
        <v>14.28</v>
      </c>
      <c r="G4049" s="922" t="n">
        <v>14.28</v>
      </c>
    </row>
    <row r="4050" customFormat="false" ht="15" hidden="false" customHeight="false" outlineLevel="0" collapsed="false">
      <c r="A4050" s="398" t="n">
        <v>11671</v>
      </c>
      <c r="B4050" s="399" t="s">
        <v>5350</v>
      </c>
      <c r="C4050" s="919" t="s">
        <v>1298</v>
      </c>
      <c r="D4050" s="920" t="n">
        <f aca="false">F4050</f>
        <v>30.64</v>
      </c>
      <c r="F4050" s="922" t="n">
        <v>30.64</v>
      </c>
      <c r="G4050" s="922" t="n">
        <v>30.64</v>
      </c>
    </row>
    <row r="4051" customFormat="false" ht="15" hidden="false" customHeight="false" outlineLevel="0" collapsed="false">
      <c r="A4051" s="398" t="n">
        <v>6032</v>
      </c>
      <c r="B4051" s="399" t="s">
        <v>5351</v>
      </c>
      <c r="C4051" s="919" t="s">
        <v>1298</v>
      </c>
      <c r="D4051" s="920" t="n">
        <f aca="false">F4051</f>
        <v>8.75</v>
      </c>
      <c r="F4051" s="922" t="n">
        <v>8.75</v>
      </c>
      <c r="G4051" s="922" t="n">
        <v>8.75</v>
      </c>
    </row>
    <row r="4052" customFormat="false" ht="15" hidden="false" customHeight="false" outlineLevel="0" collapsed="false">
      <c r="A4052" s="398" t="n">
        <v>11673</v>
      </c>
      <c r="B4052" s="399" t="s">
        <v>5352</v>
      </c>
      <c r="C4052" s="919" t="s">
        <v>1298</v>
      </c>
      <c r="D4052" s="920" t="n">
        <f aca="false">F4052</f>
        <v>6.89</v>
      </c>
      <c r="F4052" s="922" t="n">
        <v>6.89</v>
      </c>
      <c r="G4052" s="922" t="n">
        <v>6.89</v>
      </c>
    </row>
    <row r="4053" customFormat="false" ht="15" hidden="false" customHeight="false" outlineLevel="0" collapsed="false">
      <c r="A4053" s="398" t="n">
        <v>11674</v>
      </c>
      <c r="B4053" s="399" t="s">
        <v>5353</v>
      </c>
      <c r="C4053" s="919" t="s">
        <v>1298</v>
      </c>
      <c r="D4053" s="920" t="n">
        <f aca="false">F4053</f>
        <v>8.87</v>
      </c>
      <c r="F4053" s="922" t="n">
        <v>8.87</v>
      </c>
      <c r="G4053" s="922" t="n">
        <v>8.87</v>
      </c>
    </row>
    <row r="4054" customFormat="false" ht="15" hidden="false" customHeight="false" outlineLevel="0" collapsed="false">
      <c r="A4054" s="398" t="n">
        <v>11675</v>
      </c>
      <c r="B4054" s="399" t="s">
        <v>5354</v>
      </c>
      <c r="C4054" s="919" t="s">
        <v>1298</v>
      </c>
      <c r="D4054" s="920" t="n">
        <f aca="false">F4054</f>
        <v>14.09</v>
      </c>
      <c r="F4054" s="922" t="n">
        <v>14.09</v>
      </c>
      <c r="G4054" s="922" t="n">
        <v>14.09</v>
      </c>
    </row>
    <row r="4055" customFormat="false" ht="15" hidden="false" customHeight="false" outlineLevel="0" collapsed="false">
      <c r="A4055" s="398" t="n">
        <v>11676</v>
      </c>
      <c r="B4055" s="399" t="s">
        <v>5355</v>
      </c>
      <c r="C4055" s="919" t="s">
        <v>1298</v>
      </c>
      <c r="D4055" s="920" t="n">
        <f aca="false">F4055</f>
        <v>18.84</v>
      </c>
      <c r="F4055" s="922" t="n">
        <v>18.84</v>
      </c>
      <c r="G4055" s="922" t="n">
        <v>18.84</v>
      </c>
    </row>
    <row r="4056" customFormat="false" ht="15" hidden="false" customHeight="false" outlineLevel="0" collapsed="false">
      <c r="A4056" s="398" t="n">
        <v>11677</v>
      </c>
      <c r="B4056" s="399" t="s">
        <v>5356</v>
      </c>
      <c r="C4056" s="919" t="s">
        <v>1298</v>
      </c>
      <c r="D4056" s="920" t="n">
        <f aca="false">F4056</f>
        <v>19.46</v>
      </c>
      <c r="F4056" s="922" t="n">
        <v>19.46</v>
      </c>
      <c r="G4056" s="922" t="n">
        <v>19.46</v>
      </c>
    </row>
    <row r="4057" customFormat="false" ht="15" hidden="false" customHeight="false" outlineLevel="0" collapsed="false">
      <c r="A4057" s="398" t="n">
        <v>11678</v>
      </c>
      <c r="B4057" s="399" t="s">
        <v>5357</v>
      </c>
      <c r="C4057" s="919" t="s">
        <v>1298</v>
      </c>
      <c r="D4057" s="920" t="n">
        <f aca="false">F4057</f>
        <v>35.64</v>
      </c>
      <c r="F4057" s="922" t="n">
        <v>35.64</v>
      </c>
      <c r="G4057" s="922" t="n">
        <v>35.64</v>
      </c>
    </row>
    <row r="4058" customFormat="false" ht="15" hidden="false" customHeight="false" outlineLevel="0" collapsed="false">
      <c r="A4058" s="398" t="n">
        <v>6038</v>
      </c>
      <c r="B4058" s="399" t="s">
        <v>5358</v>
      </c>
      <c r="C4058" s="919" t="s">
        <v>1298</v>
      </c>
      <c r="D4058" s="920" t="n">
        <f aca="false">F4058</f>
        <v>2.26</v>
      </c>
      <c r="F4058" s="922" t="n">
        <v>2.26</v>
      </c>
      <c r="G4058" s="922" t="n">
        <v>2.26</v>
      </c>
    </row>
    <row r="4059" customFormat="false" ht="15" hidden="false" customHeight="false" outlineLevel="0" collapsed="false">
      <c r="A4059" s="398" t="n">
        <v>11718</v>
      </c>
      <c r="B4059" s="399" t="s">
        <v>5359</v>
      </c>
      <c r="C4059" s="919" t="s">
        <v>1298</v>
      </c>
      <c r="D4059" s="920" t="n">
        <f aca="false">F4059</f>
        <v>6.44</v>
      </c>
      <c r="F4059" s="922" t="n">
        <v>6.44</v>
      </c>
      <c r="G4059" s="922" t="n">
        <v>6.44</v>
      </c>
    </row>
    <row r="4060" customFormat="false" ht="15" hidden="false" customHeight="false" outlineLevel="0" collapsed="false">
      <c r="A4060" s="398" t="n">
        <v>6037</v>
      </c>
      <c r="B4060" s="399" t="s">
        <v>5360</v>
      </c>
      <c r="C4060" s="919" t="s">
        <v>1298</v>
      </c>
      <c r="D4060" s="920" t="n">
        <f aca="false">F4060</f>
        <v>4.7</v>
      </c>
      <c r="F4060" s="922" t="n">
        <v>4.7</v>
      </c>
      <c r="G4060" s="922" t="n">
        <v>4.7</v>
      </c>
    </row>
    <row r="4061" customFormat="false" ht="15" hidden="false" customHeight="false" outlineLevel="0" collapsed="false">
      <c r="A4061" s="398" t="n">
        <v>11719</v>
      </c>
      <c r="B4061" s="399" t="s">
        <v>5361</v>
      </c>
      <c r="C4061" s="919" t="s">
        <v>1298</v>
      </c>
      <c r="D4061" s="920" t="n">
        <f aca="false">F4061</f>
        <v>5.23</v>
      </c>
      <c r="F4061" s="922" t="n">
        <v>5.23</v>
      </c>
      <c r="G4061" s="922" t="n">
        <v>5.23</v>
      </c>
    </row>
    <row r="4062" customFormat="false" ht="15" hidden="false" customHeight="false" outlineLevel="0" collapsed="false">
      <c r="A4062" s="398" t="n">
        <v>6019</v>
      </c>
      <c r="B4062" s="399" t="s">
        <v>5362</v>
      </c>
      <c r="C4062" s="919" t="s">
        <v>1298</v>
      </c>
      <c r="D4062" s="920" t="n">
        <f aca="false">F4062</f>
        <v>34.25</v>
      </c>
      <c r="F4062" s="922" t="n">
        <v>34.25</v>
      </c>
      <c r="G4062" s="922" t="n">
        <v>34.25</v>
      </c>
    </row>
    <row r="4063" customFormat="false" ht="15" hidden="false" customHeight="false" outlineLevel="0" collapsed="false">
      <c r="A4063" s="398" t="n">
        <v>6010</v>
      </c>
      <c r="B4063" s="399" t="s">
        <v>5363</v>
      </c>
      <c r="C4063" s="919" t="s">
        <v>1298</v>
      </c>
      <c r="D4063" s="920" t="n">
        <f aca="false">F4063</f>
        <v>58.93</v>
      </c>
      <c r="F4063" s="922" t="n">
        <v>58.93</v>
      </c>
      <c r="G4063" s="922" t="n">
        <v>58.93</v>
      </c>
    </row>
    <row r="4064" customFormat="false" ht="15" hidden="false" customHeight="false" outlineLevel="0" collapsed="false">
      <c r="A4064" s="398" t="n">
        <v>6017</v>
      </c>
      <c r="B4064" s="399" t="s">
        <v>5364</v>
      </c>
      <c r="C4064" s="919" t="s">
        <v>1298</v>
      </c>
      <c r="D4064" s="920" t="n">
        <f aca="false">F4064</f>
        <v>46.68</v>
      </c>
      <c r="F4064" s="922" t="n">
        <v>46.68</v>
      </c>
      <c r="G4064" s="922" t="n">
        <v>46.68</v>
      </c>
    </row>
    <row r="4065" customFormat="false" ht="15" hidden="false" customHeight="false" outlineLevel="0" collapsed="false">
      <c r="A4065" s="398" t="n">
        <v>6020</v>
      </c>
      <c r="B4065" s="399" t="s">
        <v>5365</v>
      </c>
      <c r="C4065" s="919" t="s">
        <v>1298</v>
      </c>
      <c r="D4065" s="920" t="n">
        <f aca="false">F4065</f>
        <v>20.57</v>
      </c>
      <c r="F4065" s="922" t="n">
        <v>20.57</v>
      </c>
      <c r="G4065" s="922" t="n">
        <v>20.57</v>
      </c>
    </row>
    <row r="4066" customFormat="false" ht="15" hidden="false" customHeight="false" outlineLevel="0" collapsed="false">
      <c r="A4066" s="398" t="n">
        <v>6028</v>
      </c>
      <c r="B4066" s="399" t="s">
        <v>5366</v>
      </c>
      <c r="C4066" s="919" t="s">
        <v>1298</v>
      </c>
      <c r="D4066" s="920" t="n">
        <f aca="false">F4066</f>
        <v>82.09</v>
      </c>
      <c r="F4066" s="922" t="n">
        <v>82.09</v>
      </c>
      <c r="G4066" s="922" t="n">
        <v>82.09</v>
      </c>
    </row>
    <row r="4067" customFormat="false" ht="15" hidden="false" customHeight="false" outlineLevel="0" collapsed="false">
      <c r="A4067" s="398" t="n">
        <v>6011</v>
      </c>
      <c r="B4067" s="399" t="s">
        <v>5367</v>
      </c>
      <c r="C4067" s="919" t="s">
        <v>1298</v>
      </c>
      <c r="D4067" s="920" t="n">
        <f aca="false">F4067</f>
        <v>170.25</v>
      </c>
      <c r="F4067" s="922" t="n">
        <v>170.25</v>
      </c>
      <c r="G4067" s="922" t="n">
        <v>170.25</v>
      </c>
    </row>
    <row r="4068" customFormat="false" ht="15" hidden="false" customHeight="false" outlineLevel="0" collapsed="false">
      <c r="A4068" s="398" t="n">
        <v>6012</v>
      </c>
      <c r="B4068" s="399" t="s">
        <v>5368</v>
      </c>
      <c r="C4068" s="919" t="s">
        <v>1298</v>
      </c>
      <c r="D4068" s="920" t="n">
        <f aca="false">F4068</f>
        <v>206.11</v>
      </c>
      <c r="F4068" s="922" t="n">
        <v>206.11</v>
      </c>
      <c r="G4068" s="922" t="n">
        <v>206.11</v>
      </c>
    </row>
    <row r="4069" customFormat="false" ht="15" hidden="false" customHeight="false" outlineLevel="0" collapsed="false">
      <c r="A4069" s="398" t="n">
        <v>6016</v>
      </c>
      <c r="B4069" s="399" t="s">
        <v>5369</v>
      </c>
      <c r="C4069" s="919" t="s">
        <v>1298</v>
      </c>
      <c r="D4069" s="920" t="n">
        <f aca="false">F4069</f>
        <v>21.7</v>
      </c>
      <c r="F4069" s="922" t="n">
        <v>21.7</v>
      </c>
      <c r="G4069" s="922" t="n">
        <v>21.7</v>
      </c>
    </row>
    <row r="4070" customFormat="false" ht="15" hidden="false" customHeight="false" outlineLevel="0" collapsed="false">
      <c r="A4070" s="398" t="n">
        <v>6027</v>
      </c>
      <c r="B4070" s="399" t="s">
        <v>5370</v>
      </c>
      <c r="C4070" s="919" t="s">
        <v>1298</v>
      </c>
      <c r="D4070" s="920" t="n">
        <f aca="false">F4070</f>
        <v>429.47</v>
      </c>
      <c r="F4070" s="922" t="n">
        <v>429.47</v>
      </c>
      <c r="G4070" s="922" t="n">
        <v>429.47</v>
      </c>
    </row>
    <row r="4071" customFormat="false" ht="15" hidden="false" customHeight="false" outlineLevel="0" collapsed="false">
      <c r="A4071" s="398" t="n">
        <v>6013</v>
      </c>
      <c r="B4071" s="399" t="s">
        <v>5371</v>
      </c>
      <c r="C4071" s="919" t="s">
        <v>1298</v>
      </c>
      <c r="D4071" s="920" t="n">
        <f aca="false">F4071</f>
        <v>64.8</v>
      </c>
      <c r="F4071" s="922" t="n">
        <v>64.8</v>
      </c>
      <c r="G4071" s="922" t="n">
        <v>64.8</v>
      </c>
    </row>
    <row r="4072" customFormat="false" ht="15" hidden="false" customHeight="false" outlineLevel="0" collapsed="false">
      <c r="A4072" s="398" t="n">
        <v>6015</v>
      </c>
      <c r="B4072" s="399" t="s">
        <v>5372</v>
      </c>
      <c r="C4072" s="919" t="s">
        <v>1298</v>
      </c>
      <c r="D4072" s="920" t="n">
        <f aca="false">F4072</f>
        <v>94.24</v>
      </c>
      <c r="F4072" s="922" t="n">
        <v>94.24</v>
      </c>
      <c r="G4072" s="922" t="n">
        <v>94.24</v>
      </c>
    </row>
    <row r="4073" customFormat="false" ht="15" hidden="false" customHeight="false" outlineLevel="0" collapsed="false">
      <c r="A4073" s="398" t="n">
        <v>6014</v>
      </c>
      <c r="B4073" s="399" t="s">
        <v>5373</v>
      </c>
      <c r="C4073" s="919" t="s">
        <v>1298</v>
      </c>
      <c r="D4073" s="920" t="n">
        <f aca="false">F4073</f>
        <v>90.1</v>
      </c>
      <c r="F4073" s="922" t="n">
        <v>90.1</v>
      </c>
      <c r="G4073" s="922" t="n">
        <v>90.1</v>
      </c>
    </row>
    <row r="4074" customFormat="false" ht="15" hidden="false" customHeight="false" outlineLevel="0" collapsed="false">
      <c r="A4074" s="398" t="n">
        <v>6006</v>
      </c>
      <c r="B4074" s="399" t="s">
        <v>5374</v>
      </c>
      <c r="C4074" s="919" t="s">
        <v>1298</v>
      </c>
      <c r="D4074" s="920" t="n">
        <f aca="false">F4074</f>
        <v>46.93</v>
      </c>
      <c r="F4074" s="922" t="n">
        <v>46.93</v>
      </c>
      <c r="G4074" s="922" t="n">
        <v>46.93</v>
      </c>
    </row>
    <row r="4075" customFormat="false" ht="15" hidden="false" customHeight="false" outlineLevel="0" collapsed="false">
      <c r="A4075" s="398" t="n">
        <v>6005</v>
      </c>
      <c r="B4075" s="399" t="s">
        <v>5375</v>
      </c>
      <c r="C4075" s="919" t="s">
        <v>1298</v>
      </c>
      <c r="D4075" s="920" t="n">
        <f aca="false">F4075</f>
        <v>52.94</v>
      </c>
      <c r="F4075" s="922" t="n">
        <v>52.94</v>
      </c>
      <c r="G4075" s="922" t="n">
        <v>52.94</v>
      </c>
    </row>
    <row r="4076" customFormat="false" ht="15" hidden="false" customHeight="false" outlineLevel="0" collapsed="false">
      <c r="A4076" s="398" t="n">
        <v>11756</v>
      </c>
      <c r="B4076" s="399" t="s">
        <v>5376</v>
      </c>
      <c r="C4076" s="919" t="s">
        <v>1298</v>
      </c>
      <c r="D4076" s="920" t="n">
        <f aca="false">F4076</f>
        <v>25.28</v>
      </c>
      <c r="F4076" s="922" t="n">
        <v>25.28</v>
      </c>
      <c r="G4076" s="922" t="n">
        <v>25.28</v>
      </c>
    </row>
    <row r="4077" customFormat="false" ht="30" hidden="false" customHeight="false" outlineLevel="0" collapsed="false">
      <c r="A4077" s="398" t="n">
        <v>10904</v>
      </c>
      <c r="B4077" s="399" t="s">
        <v>5377</v>
      </c>
      <c r="C4077" s="919" t="s">
        <v>1298</v>
      </c>
      <c r="D4077" s="920" t="n">
        <f aca="false">F4077</f>
        <v>102</v>
      </c>
      <c r="F4077" s="922" t="n">
        <v>102</v>
      </c>
      <c r="G4077" s="922" t="n">
        <v>102</v>
      </c>
    </row>
    <row r="4078" customFormat="false" ht="15" hidden="false" customHeight="false" outlineLevel="0" collapsed="false">
      <c r="A4078" s="398" t="n">
        <v>11752</v>
      </c>
      <c r="B4078" s="399" t="s">
        <v>5378</v>
      </c>
      <c r="C4078" s="919" t="s">
        <v>1298</v>
      </c>
      <c r="D4078" s="920" t="n">
        <f aca="false">F4078</f>
        <v>14.58</v>
      </c>
      <c r="F4078" s="922" t="n">
        <v>14.58</v>
      </c>
      <c r="G4078" s="922" t="n">
        <v>14.58</v>
      </c>
    </row>
    <row r="4079" customFormat="false" ht="15" hidden="false" customHeight="false" outlineLevel="0" collapsed="false">
      <c r="A4079" s="398" t="n">
        <v>11753</v>
      </c>
      <c r="B4079" s="399" t="s">
        <v>5379</v>
      </c>
      <c r="C4079" s="919" t="s">
        <v>1298</v>
      </c>
      <c r="D4079" s="920" t="n">
        <f aca="false">F4079</f>
        <v>17.4</v>
      </c>
      <c r="F4079" s="922" t="n">
        <v>17.4</v>
      </c>
      <c r="G4079" s="922" t="n">
        <v>17.4</v>
      </c>
    </row>
    <row r="4080" customFormat="false" ht="15" hidden="false" customHeight="false" outlineLevel="0" collapsed="false">
      <c r="A4080" s="398" t="n">
        <v>6021</v>
      </c>
      <c r="B4080" s="399" t="s">
        <v>5380</v>
      </c>
      <c r="C4080" s="919" t="s">
        <v>1298</v>
      </c>
      <c r="D4080" s="920" t="n">
        <f aca="false">F4080</f>
        <v>48.3</v>
      </c>
      <c r="F4080" s="922" t="n">
        <v>48.3</v>
      </c>
      <c r="G4080" s="922" t="n">
        <v>48.3</v>
      </c>
    </row>
    <row r="4081" customFormat="false" ht="15" hidden="false" customHeight="false" outlineLevel="0" collapsed="false">
      <c r="A4081" s="398" t="n">
        <v>6024</v>
      </c>
      <c r="B4081" s="399" t="s">
        <v>5381</v>
      </c>
      <c r="C4081" s="919" t="s">
        <v>1298</v>
      </c>
      <c r="D4081" s="920" t="n">
        <f aca="false">F4081</f>
        <v>49.93</v>
      </c>
      <c r="F4081" s="922" t="n">
        <v>49.93</v>
      </c>
      <c r="G4081" s="922" t="n">
        <v>49.93</v>
      </c>
    </row>
    <row r="4082" customFormat="false" ht="15" hidden="false" customHeight="false" outlineLevel="0" collapsed="false">
      <c r="A4082" s="398" t="n">
        <v>38379</v>
      </c>
      <c r="B4082" s="399" t="s">
        <v>5382</v>
      </c>
      <c r="C4082" s="919" t="s">
        <v>1324</v>
      </c>
      <c r="D4082" s="920" t="n">
        <f aca="false">F4082</f>
        <v>32.24</v>
      </c>
      <c r="F4082" s="922" t="n">
        <v>32.24</v>
      </c>
      <c r="G4082" s="922" t="n">
        <v>32.24</v>
      </c>
    </row>
    <row r="4083" customFormat="false" ht="15" hidden="false" customHeight="false" outlineLevel="0" collapsed="false">
      <c r="A4083" s="398" t="n">
        <v>13897</v>
      </c>
      <c r="B4083" s="399" t="s">
        <v>5383</v>
      </c>
      <c r="C4083" s="919" t="s">
        <v>1298</v>
      </c>
      <c r="D4083" s="920" t="n">
        <f aca="false">F4083</f>
        <v>4278.14</v>
      </c>
      <c r="F4083" s="922" t="n">
        <v>4278.14</v>
      </c>
      <c r="G4083" s="922" t="n">
        <v>4278.14</v>
      </c>
    </row>
    <row r="4084" customFormat="false" ht="15" hidden="false" customHeight="false" outlineLevel="0" collapsed="false">
      <c r="A4084" s="398" t="n">
        <v>10640</v>
      </c>
      <c r="B4084" s="399" t="s">
        <v>5384</v>
      </c>
      <c r="C4084" s="919" t="s">
        <v>1298</v>
      </c>
      <c r="D4084" s="920" t="n">
        <f aca="false">F4084</f>
        <v>9265.56</v>
      </c>
      <c r="F4084" s="922" t="n">
        <v>9265.56</v>
      </c>
      <c r="G4084" s="922" t="n">
        <v>9265.56</v>
      </c>
    </row>
    <row r="4085" customFormat="false" ht="15" hidden="false" customHeight="false" outlineLevel="0" collapsed="false">
      <c r="A4085" s="398" t="n">
        <v>11086</v>
      </c>
      <c r="B4085" s="399" t="s">
        <v>5385</v>
      </c>
      <c r="C4085" s="919" t="s">
        <v>1501</v>
      </c>
      <c r="D4085" s="920" t="n">
        <f aca="false">F4085</f>
        <v>62.54</v>
      </c>
      <c r="F4085" s="922" t="n">
        <v>62.54</v>
      </c>
      <c r="G4085" s="922" t="n">
        <v>62.54</v>
      </c>
    </row>
    <row r="4086" customFormat="false" ht="15" hidden="false" customHeight="false" outlineLevel="0" collapsed="false">
      <c r="A4086" s="398" t="n">
        <v>34356</v>
      </c>
      <c r="B4086" s="399" t="s">
        <v>5386</v>
      </c>
      <c r="C4086" s="919" t="s">
        <v>1296</v>
      </c>
      <c r="D4086" s="920" t="n">
        <f aca="false">F4086</f>
        <v>3.43</v>
      </c>
      <c r="F4086" s="922" t="n">
        <v>3.43</v>
      </c>
      <c r="G4086" s="922" t="n">
        <v>3.43</v>
      </c>
    </row>
    <row r="4087" customFormat="false" ht="15" hidden="false" customHeight="false" outlineLevel="0" collapsed="false">
      <c r="A4087" s="398" t="n">
        <v>34357</v>
      </c>
      <c r="B4087" s="399" t="s">
        <v>5387</v>
      </c>
      <c r="C4087" s="919" t="s">
        <v>1296</v>
      </c>
      <c r="D4087" s="920" t="n">
        <f aca="false">F4087</f>
        <v>3.82</v>
      </c>
      <c r="F4087" s="920" t="n">
        <v>3.82</v>
      </c>
      <c r="G4087" s="920" t="n">
        <v>3.82</v>
      </c>
    </row>
    <row r="4088" customFormat="false" ht="15" hidden="false" customHeight="false" outlineLevel="0" collapsed="false">
      <c r="A4088" s="398" t="n">
        <v>37329</v>
      </c>
      <c r="B4088" s="399" t="s">
        <v>5388</v>
      </c>
      <c r="C4088" s="919" t="s">
        <v>1296</v>
      </c>
      <c r="D4088" s="920" t="n">
        <f aca="false">F4088</f>
        <v>53.16</v>
      </c>
      <c r="F4088" s="920" t="n">
        <v>53.16</v>
      </c>
      <c r="G4088" s="920" t="n">
        <v>53.16</v>
      </c>
    </row>
    <row r="4089" customFormat="false" ht="15" hidden="false" customHeight="false" outlineLevel="0" collapsed="false">
      <c r="A4089" s="398" t="n">
        <v>37398</v>
      </c>
      <c r="B4089" s="399" t="s">
        <v>5389</v>
      </c>
      <c r="C4089" s="919" t="s">
        <v>1296</v>
      </c>
      <c r="D4089" s="920" t="n">
        <f aca="false">F4089</f>
        <v>68.04</v>
      </c>
      <c r="F4089" s="922" t="n">
        <v>68.04</v>
      </c>
      <c r="G4089" s="922" t="n">
        <v>68.04</v>
      </c>
    </row>
    <row r="4090" customFormat="false" ht="15" hidden="false" customHeight="false" outlineLevel="0" collapsed="false">
      <c r="A4090" s="398" t="n">
        <v>2510</v>
      </c>
      <c r="B4090" s="399" t="s">
        <v>5390</v>
      </c>
      <c r="C4090" s="919" t="s">
        <v>1298</v>
      </c>
      <c r="D4090" s="920" t="n">
        <f aca="false">F4090</f>
        <v>17.25</v>
      </c>
      <c r="F4090" s="922" t="n">
        <v>17.25</v>
      </c>
      <c r="G4090" s="922" t="n">
        <v>17.25</v>
      </c>
    </row>
    <row r="4091" customFormat="false" ht="15" hidden="false" customHeight="false" outlineLevel="0" collapsed="false">
      <c r="A4091" s="398" t="n">
        <v>12359</v>
      </c>
      <c r="B4091" s="399" t="s">
        <v>5391</v>
      </c>
      <c r="C4091" s="919" t="s">
        <v>1298</v>
      </c>
      <c r="D4091" s="920" t="n">
        <f aca="false">F4091</f>
        <v>105.38</v>
      </c>
      <c r="F4091" s="922" t="n">
        <v>105.38</v>
      </c>
      <c r="G4091" s="922" t="n">
        <v>105.38</v>
      </c>
    </row>
    <row r="4092" customFormat="false" ht="15" hidden="false" customHeight="false" outlineLevel="0" collapsed="false">
      <c r="A4092" s="398" t="n">
        <v>5320</v>
      </c>
      <c r="B4092" s="399" t="s">
        <v>5392</v>
      </c>
      <c r="C4092" s="919" t="s">
        <v>1376</v>
      </c>
      <c r="D4092" s="920" t="n">
        <f aca="false">F4092</f>
        <v>30.92</v>
      </c>
      <c r="F4092" s="922" t="n">
        <v>30.92</v>
      </c>
      <c r="G4092" s="922" t="n">
        <v>30.92</v>
      </c>
    </row>
    <row r="4093" customFormat="false" ht="15" hidden="false" customHeight="false" outlineLevel="0" collapsed="false">
      <c r="A4093" s="398" t="n">
        <v>7353</v>
      </c>
      <c r="B4093" s="399" t="s">
        <v>5393</v>
      </c>
      <c r="C4093" s="919" t="s">
        <v>1376</v>
      </c>
      <c r="D4093" s="920" t="n">
        <f aca="false">F4093</f>
        <v>22.32</v>
      </c>
      <c r="F4093" s="922" t="n">
        <v>22.32</v>
      </c>
      <c r="G4093" s="922" t="n">
        <v>22.32</v>
      </c>
    </row>
    <row r="4094" customFormat="false" ht="15" hidden="false" customHeight="false" outlineLevel="0" collapsed="false">
      <c r="A4094" s="398" t="n">
        <v>36144</v>
      </c>
      <c r="B4094" s="399" t="s">
        <v>5394</v>
      </c>
      <c r="C4094" s="919" t="s">
        <v>1298</v>
      </c>
      <c r="D4094" s="920" t="n">
        <f aca="false">F4094</f>
        <v>1.3</v>
      </c>
      <c r="F4094" s="922" t="n">
        <v>1.3</v>
      </c>
      <c r="G4094" s="922" t="n">
        <v>1.3</v>
      </c>
    </row>
    <row r="4095" customFormat="false" ht="15" hidden="false" customHeight="false" outlineLevel="0" collapsed="false">
      <c r="A4095" s="398" t="n">
        <v>10518</v>
      </c>
      <c r="B4095" s="399" t="s">
        <v>5395</v>
      </c>
      <c r="C4095" s="919" t="s">
        <v>1298</v>
      </c>
      <c r="D4095" s="920" t="n">
        <f aca="false">F4095</f>
        <v>57.99</v>
      </c>
      <c r="F4095" s="922" t="n">
        <v>57.99</v>
      </c>
      <c r="G4095" s="922" t="n">
        <v>57.99</v>
      </c>
    </row>
    <row r="4096" customFormat="false" ht="45" hidden="false" customHeight="false" outlineLevel="0" collapsed="false">
      <c r="A4096" s="398" t="n">
        <v>36530</v>
      </c>
      <c r="B4096" s="399" t="s">
        <v>5396</v>
      </c>
      <c r="C4096" s="919" t="s">
        <v>1298</v>
      </c>
      <c r="D4096" s="920" t="n">
        <f aca="false">F4096</f>
        <v>216658.53</v>
      </c>
      <c r="F4096" s="922" t="n">
        <v>216658.53</v>
      </c>
      <c r="G4096" s="922" t="n">
        <v>216658.53</v>
      </c>
    </row>
    <row r="4097" customFormat="false" ht="45" hidden="false" customHeight="false" outlineLevel="0" collapsed="false">
      <c r="A4097" s="398" t="n">
        <v>6046</v>
      </c>
      <c r="B4097" s="399" t="s">
        <v>5397</v>
      </c>
      <c r="C4097" s="919" t="s">
        <v>1298</v>
      </c>
      <c r="D4097" s="920" t="n">
        <f aca="false">F4097</f>
        <v>235000</v>
      </c>
      <c r="F4097" s="922" t="n">
        <v>235000</v>
      </c>
      <c r="G4097" s="922" t="n">
        <v>235000</v>
      </c>
    </row>
    <row r="4098" customFormat="false" ht="45" hidden="false" customHeight="false" outlineLevel="0" collapsed="false">
      <c r="A4098" s="398" t="n">
        <v>36531</v>
      </c>
      <c r="B4098" s="399" t="s">
        <v>5398</v>
      </c>
      <c r="C4098" s="919" t="s">
        <v>1298</v>
      </c>
      <c r="D4098" s="920" t="n">
        <f aca="false">F4098</f>
        <v>243597.54</v>
      </c>
      <c r="F4098" s="922" t="n">
        <v>243597.54</v>
      </c>
      <c r="G4098" s="922" t="n">
        <v>243597.54</v>
      </c>
    </row>
    <row r="4099" customFormat="false" ht="15" hidden="false" customHeight="false" outlineLevel="0" collapsed="false">
      <c r="A4099" s="398" t="n">
        <v>34684</v>
      </c>
      <c r="B4099" s="399" t="s">
        <v>5399</v>
      </c>
      <c r="C4099" s="919" t="s">
        <v>1307</v>
      </c>
      <c r="D4099" s="920" t="n">
        <f aca="false">F4099</f>
        <v>179.63</v>
      </c>
      <c r="F4099" s="922" t="n">
        <v>179.63</v>
      </c>
      <c r="G4099" s="922" t="n">
        <v>179.63</v>
      </c>
    </row>
    <row r="4100" customFormat="false" ht="15" hidden="false" customHeight="false" outlineLevel="0" collapsed="false">
      <c r="A4100" s="398" t="n">
        <v>34683</v>
      </c>
      <c r="B4100" s="399" t="s">
        <v>5400</v>
      </c>
      <c r="C4100" s="919" t="s">
        <v>1307</v>
      </c>
      <c r="D4100" s="920" t="n">
        <f aca="false">F4100</f>
        <v>112.27</v>
      </c>
      <c r="F4100" s="920" t="n">
        <v>112.27</v>
      </c>
      <c r="G4100" s="920" t="n">
        <v>112.27</v>
      </c>
    </row>
    <row r="4101" customFormat="false" ht="15" hidden="false" customHeight="false" outlineLevel="0" collapsed="false">
      <c r="A4101" s="398" t="n">
        <v>533</v>
      </c>
      <c r="B4101" s="399" t="s">
        <v>5401</v>
      </c>
      <c r="C4101" s="919" t="s">
        <v>1307</v>
      </c>
      <c r="D4101" s="920" t="n">
        <f aca="false">F4101</f>
        <v>10.32</v>
      </c>
      <c r="F4101" s="920" t="n">
        <v>10.32</v>
      </c>
      <c r="G4101" s="920" t="n">
        <v>10.32</v>
      </c>
    </row>
    <row r="4102" customFormat="false" ht="15" hidden="false" customHeight="false" outlineLevel="0" collapsed="false">
      <c r="A4102" s="398" t="n">
        <v>10515</v>
      </c>
      <c r="B4102" s="399" t="s">
        <v>5402</v>
      </c>
      <c r="C4102" s="919" t="s">
        <v>1307</v>
      </c>
      <c r="D4102" s="920" t="n">
        <f aca="false">F4102</f>
        <v>26.63</v>
      </c>
      <c r="F4102" s="920" t="n">
        <v>26.63</v>
      </c>
      <c r="G4102" s="920" t="n">
        <v>26.63</v>
      </c>
    </row>
    <row r="4103" customFormat="false" ht="15" hidden="false" customHeight="false" outlineLevel="0" collapsed="false">
      <c r="A4103" s="398" t="n">
        <v>536</v>
      </c>
      <c r="B4103" s="399" t="s">
        <v>5403</v>
      </c>
      <c r="C4103" s="919" t="s">
        <v>1307</v>
      </c>
      <c r="D4103" s="920" t="n">
        <f aca="false">F4103</f>
        <v>17.5</v>
      </c>
      <c r="F4103" s="922" t="n">
        <v>17.5</v>
      </c>
      <c r="G4103" s="922" t="n">
        <v>17.5</v>
      </c>
    </row>
    <row r="4104" customFormat="false" ht="15" hidden="false" customHeight="false" outlineLevel="0" collapsed="false">
      <c r="A4104" s="398" t="n">
        <v>153</v>
      </c>
      <c r="B4104" s="399" t="s">
        <v>5404</v>
      </c>
      <c r="C4104" s="919" t="s">
        <v>1376</v>
      </c>
      <c r="D4104" s="920" t="n">
        <f aca="false">F4104</f>
        <v>83.18</v>
      </c>
      <c r="F4104" s="922" t="n">
        <v>83.18</v>
      </c>
      <c r="G4104" s="922" t="n">
        <v>83.18</v>
      </c>
    </row>
    <row r="4105" customFormat="false" ht="15" hidden="false" customHeight="false" outlineLevel="0" collapsed="false">
      <c r="A4105" s="398" t="n">
        <v>34682</v>
      </c>
      <c r="B4105" s="399" t="s">
        <v>5405</v>
      </c>
      <c r="C4105" s="919" t="s">
        <v>1307</v>
      </c>
      <c r="D4105" s="920" t="n">
        <f aca="false">F4105</f>
        <v>85.85</v>
      </c>
      <c r="F4105" s="922" t="n">
        <v>85.85</v>
      </c>
      <c r="G4105" s="922" t="n">
        <v>85.85</v>
      </c>
    </row>
    <row r="4106" customFormat="false" ht="15" hidden="false" customHeight="false" outlineLevel="0" collapsed="false">
      <c r="A4106" s="398" t="n">
        <v>20205</v>
      </c>
      <c r="B4106" s="399" t="s">
        <v>5406</v>
      </c>
      <c r="C4106" s="919" t="s">
        <v>1324</v>
      </c>
      <c r="D4106" s="920" t="n">
        <f aca="false">F4106</f>
        <v>1.41</v>
      </c>
      <c r="F4106" s="922" t="n">
        <v>1.41</v>
      </c>
      <c r="G4106" s="922" t="n">
        <v>1.41</v>
      </c>
    </row>
    <row r="4107" customFormat="false" ht="15" hidden="false" customHeight="false" outlineLevel="0" collapsed="false">
      <c r="A4107" s="398" t="n">
        <v>4412</v>
      </c>
      <c r="B4107" s="399" t="s">
        <v>5407</v>
      </c>
      <c r="C4107" s="919" t="s">
        <v>1324</v>
      </c>
      <c r="D4107" s="920" t="n">
        <f aca="false">F4107</f>
        <v>0.89</v>
      </c>
      <c r="F4107" s="922" t="n">
        <v>0.89</v>
      </c>
      <c r="G4107" s="922" t="n">
        <v>0.89</v>
      </c>
    </row>
    <row r="4108" customFormat="false" ht="15" hidden="false" customHeight="false" outlineLevel="0" collapsed="false">
      <c r="A4108" s="398" t="n">
        <v>4408</v>
      </c>
      <c r="B4108" s="399" t="s">
        <v>5408</v>
      </c>
      <c r="C4108" s="919" t="s">
        <v>1324</v>
      </c>
      <c r="D4108" s="920" t="n">
        <f aca="false">F4108</f>
        <v>1.21</v>
      </c>
      <c r="F4108" s="922" t="n">
        <v>1.21</v>
      </c>
      <c r="G4108" s="922" t="n">
        <v>1.21</v>
      </c>
    </row>
    <row r="4109" customFormat="false" ht="15" hidden="false" customHeight="false" outlineLevel="0" collapsed="false">
      <c r="A4109" s="398" t="n">
        <v>4505</v>
      </c>
      <c r="B4109" s="399" t="s">
        <v>5409</v>
      </c>
      <c r="C4109" s="919" t="s">
        <v>1324</v>
      </c>
      <c r="D4109" s="920" t="n">
        <f aca="false">F4109</f>
        <v>2.32</v>
      </c>
      <c r="F4109" s="922" t="n">
        <v>2.32</v>
      </c>
      <c r="G4109" s="922" t="n">
        <v>2.32</v>
      </c>
    </row>
    <row r="4110" customFormat="false" ht="15" hidden="false" customHeight="false" outlineLevel="0" collapsed="false">
      <c r="A4110" s="398" t="n">
        <v>10559</v>
      </c>
      <c r="B4110" s="399" t="s">
        <v>5410</v>
      </c>
      <c r="C4110" s="919" t="s">
        <v>1298</v>
      </c>
      <c r="D4110" s="920" t="n">
        <f aca="false">F4110</f>
        <v>2073</v>
      </c>
      <c r="F4110" s="922" t="n">
        <v>2073</v>
      </c>
      <c r="G4110" s="922" t="n">
        <v>2073</v>
      </c>
    </row>
    <row r="4111" customFormat="false" ht="15" hidden="false" customHeight="false" outlineLevel="0" collapsed="false">
      <c r="A4111" s="398" t="n">
        <v>10664</v>
      </c>
      <c r="B4111" s="399" t="s">
        <v>5411</v>
      </c>
      <c r="C4111" s="919" t="s">
        <v>1298</v>
      </c>
      <c r="D4111" s="920" t="n">
        <f aca="false">F4111</f>
        <v>5633.97</v>
      </c>
      <c r="F4111" s="922" t="n">
        <v>5633.97</v>
      </c>
      <c r="G4111" s="922" t="n">
        <v>5633.97</v>
      </c>
    </row>
    <row r="4112" customFormat="false" ht="15" hidden="false" customHeight="false" outlineLevel="0" collapsed="false">
      <c r="A4112" s="398" t="n">
        <v>36250</v>
      </c>
      <c r="B4112" s="399" t="s">
        <v>5412</v>
      </c>
      <c r="C4112" s="919" t="s">
        <v>1324</v>
      </c>
      <c r="D4112" s="920" t="n">
        <f aca="false">F4112</f>
        <v>2.27</v>
      </c>
      <c r="F4112" s="922" t="n">
        <v>2.27</v>
      </c>
      <c r="G4112" s="922" t="n">
        <v>2.27</v>
      </c>
    </row>
    <row r="4113" customFormat="false" ht="15" hidden="false" customHeight="false" outlineLevel="0" collapsed="false">
      <c r="A4113" s="398" t="n">
        <v>10857</v>
      </c>
      <c r="B4113" s="399" t="s">
        <v>5413</v>
      </c>
      <c r="C4113" s="919" t="s">
        <v>1324</v>
      </c>
      <c r="D4113" s="920" t="n">
        <f aca="false">F4113</f>
        <v>10.92</v>
      </c>
      <c r="F4113" s="922" t="n">
        <v>10.92</v>
      </c>
      <c r="G4113" s="922" t="n">
        <v>10.92</v>
      </c>
    </row>
    <row r="4114" customFormat="false" ht="15" hidden="false" customHeight="false" outlineLevel="0" collapsed="false">
      <c r="A4114" s="398" t="n">
        <v>4803</v>
      </c>
      <c r="B4114" s="399" t="s">
        <v>5414</v>
      </c>
      <c r="C4114" s="919" t="s">
        <v>1324</v>
      </c>
      <c r="D4114" s="920" t="n">
        <f aca="false">F4114</f>
        <v>20.37</v>
      </c>
      <c r="F4114" s="920" t="n">
        <v>20.37</v>
      </c>
      <c r="G4114" s="920" t="n">
        <v>20.37</v>
      </c>
    </row>
    <row r="4115" customFormat="false" ht="15" hidden="false" customHeight="false" outlineLevel="0" collapsed="false">
      <c r="A4115" s="398" t="n">
        <v>6186</v>
      </c>
      <c r="B4115" s="399" t="s">
        <v>5415</v>
      </c>
      <c r="C4115" s="919" t="s">
        <v>1324</v>
      </c>
      <c r="D4115" s="920" t="n">
        <f aca="false">F4115</f>
        <v>9.8</v>
      </c>
      <c r="F4115" s="920" t="n">
        <v>9.8</v>
      </c>
      <c r="G4115" s="920" t="n">
        <v>9.8</v>
      </c>
    </row>
    <row r="4116" customFormat="false" ht="15" hidden="false" customHeight="false" outlineLevel="0" collapsed="false">
      <c r="A4116" s="398" t="n">
        <v>4829</v>
      </c>
      <c r="B4116" s="399" t="s">
        <v>5416</v>
      </c>
      <c r="C4116" s="919" t="s">
        <v>1324</v>
      </c>
      <c r="D4116" s="920" t="n">
        <f aca="false">F4116</f>
        <v>32.14</v>
      </c>
      <c r="F4116" s="922" t="n">
        <v>32.14</v>
      </c>
      <c r="G4116" s="922" t="n">
        <v>32.14</v>
      </c>
    </row>
    <row r="4117" customFormat="false" ht="15" hidden="false" customHeight="false" outlineLevel="0" collapsed="false">
      <c r="A4117" s="398" t="n">
        <v>39829</v>
      </c>
      <c r="B4117" s="399" t="s">
        <v>5417</v>
      </c>
      <c r="C4117" s="919" t="s">
        <v>1324</v>
      </c>
      <c r="D4117" s="920" t="n">
        <f aca="false">F4117</f>
        <v>20.56</v>
      </c>
      <c r="F4117" s="922" t="n">
        <v>20.56</v>
      </c>
      <c r="G4117" s="922" t="n">
        <v>20.56</v>
      </c>
    </row>
    <row r="4118" customFormat="false" ht="30" hidden="false" customHeight="false" outlineLevel="0" collapsed="false">
      <c r="A4118" s="398" t="n">
        <v>20231</v>
      </c>
      <c r="B4118" s="399" t="s">
        <v>5418</v>
      </c>
      <c r="C4118" s="919" t="s">
        <v>1324</v>
      </c>
      <c r="D4118" s="920" t="n">
        <f aca="false">F4118</f>
        <v>43.9</v>
      </c>
      <c r="F4118" s="922" t="n">
        <v>43.9</v>
      </c>
      <c r="G4118" s="922" t="n">
        <v>43.9</v>
      </c>
    </row>
    <row r="4119" customFormat="false" ht="15" hidden="false" customHeight="false" outlineLevel="0" collapsed="false">
      <c r="A4119" s="398" t="n">
        <v>4804</v>
      </c>
      <c r="B4119" s="399" t="s">
        <v>5419</v>
      </c>
      <c r="C4119" s="919" t="s">
        <v>1324</v>
      </c>
      <c r="D4119" s="920" t="n">
        <f aca="false">F4119</f>
        <v>15.63</v>
      </c>
      <c r="F4119" s="922" t="n">
        <v>15.63</v>
      </c>
      <c r="G4119" s="922" t="n">
        <v>15.63</v>
      </c>
    </row>
    <row r="4120" customFormat="false" ht="15" hidden="false" customHeight="false" outlineLevel="0" collapsed="false">
      <c r="A4120" s="398" t="n">
        <v>34680</v>
      </c>
      <c r="B4120" s="399" t="s">
        <v>5420</v>
      </c>
      <c r="C4120" s="919" t="s">
        <v>1324</v>
      </c>
      <c r="D4120" s="920" t="n">
        <f aca="false">F4120</f>
        <v>26.41</v>
      </c>
      <c r="F4120" s="922" t="n">
        <v>26.41</v>
      </c>
      <c r="G4120" s="922" t="n">
        <v>26.41</v>
      </c>
    </row>
    <row r="4121" customFormat="false" ht="15" hidden="false" customHeight="false" outlineLevel="0" collapsed="false">
      <c r="A4121" s="398" t="n">
        <v>11573</v>
      </c>
      <c r="B4121" s="399" t="s">
        <v>5421</v>
      </c>
      <c r="C4121" s="919" t="s">
        <v>1298</v>
      </c>
      <c r="D4121" s="920" t="n">
        <f aca="false">F4121</f>
        <v>6.46</v>
      </c>
      <c r="F4121" s="922" t="n">
        <v>6.46</v>
      </c>
      <c r="G4121" s="922" t="n">
        <v>6.46</v>
      </c>
    </row>
    <row r="4122" customFormat="false" ht="15" hidden="false" customHeight="false" outlineLevel="0" collapsed="false">
      <c r="A4122" s="398" t="n">
        <v>38401</v>
      </c>
      <c r="B4122" s="399" t="s">
        <v>5422</v>
      </c>
      <c r="C4122" s="919" t="s">
        <v>1298</v>
      </c>
      <c r="D4122" s="920" t="n">
        <f aca="false">F4122</f>
        <v>10.21</v>
      </c>
      <c r="F4122" s="922" t="n">
        <v>10.21</v>
      </c>
      <c r="G4122" s="922" t="n">
        <v>10.21</v>
      </c>
    </row>
    <row r="4123" customFormat="false" ht="30" hidden="false" customHeight="false" outlineLevel="0" collapsed="false">
      <c r="A4123" s="398" t="n">
        <v>38179</v>
      </c>
      <c r="B4123" s="399" t="s">
        <v>5423</v>
      </c>
      <c r="C4123" s="919" t="s">
        <v>1298</v>
      </c>
      <c r="D4123" s="920" t="n">
        <f aca="false">F4123</f>
        <v>28.35</v>
      </c>
      <c r="F4123" s="922" t="n">
        <v>28.35</v>
      </c>
      <c r="G4123" s="922" t="n">
        <v>28.35</v>
      </c>
    </row>
    <row r="4124" customFormat="false" ht="15" hidden="false" customHeight="false" outlineLevel="0" collapsed="false">
      <c r="A4124" s="398" t="n">
        <v>11575</v>
      </c>
      <c r="B4124" s="399" t="s">
        <v>5424</v>
      </c>
      <c r="C4124" s="919" t="s">
        <v>1298</v>
      </c>
      <c r="D4124" s="920" t="n">
        <f aca="false">F4124</f>
        <v>30.59</v>
      </c>
      <c r="F4124" s="922" t="n">
        <v>30.59</v>
      </c>
      <c r="G4124" s="922" t="n">
        <v>30.59</v>
      </c>
    </row>
    <row r="4125" customFormat="false" ht="15" hidden="false" customHeight="false" outlineLevel="0" collapsed="false">
      <c r="A4125" s="398" t="n">
        <v>20256</v>
      </c>
      <c r="B4125" s="399" t="s">
        <v>5425</v>
      </c>
      <c r="C4125" s="919" t="s">
        <v>1298</v>
      </c>
      <c r="D4125" s="920" t="n">
        <f aca="false">F4125</f>
        <v>0.31</v>
      </c>
      <c r="F4125" s="922" t="n">
        <v>0.31</v>
      </c>
      <c r="G4125" s="922" t="n">
        <v>0.31</v>
      </c>
    </row>
    <row r="4126" customFormat="false" ht="30" hidden="false" customHeight="false" outlineLevel="0" collapsed="false">
      <c r="A4126" s="398" t="n">
        <v>14511</v>
      </c>
      <c r="B4126" s="399" t="s">
        <v>5426</v>
      </c>
      <c r="C4126" s="919" t="s">
        <v>1298</v>
      </c>
      <c r="D4126" s="920" t="n">
        <f aca="false">F4126</f>
        <v>492543.6</v>
      </c>
      <c r="F4126" s="922" t="n">
        <v>492543.6</v>
      </c>
      <c r="G4126" s="922" t="n">
        <v>492543.6</v>
      </c>
    </row>
    <row r="4127" customFormat="false" ht="30" hidden="false" customHeight="false" outlineLevel="0" collapsed="false">
      <c r="A4127" s="398" t="n">
        <v>10642</v>
      </c>
      <c r="B4127" s="399" t="s">
        <v>5427</v>
      </c>
      <c r="C4127" s="919" t="s">
        <v>1298</v>
      </c>
      <c r="D4127" s="920" t="n">
        <f aca="false">F4127</f>
        <v>464000</v>
      </c>
      <c r="F4127" s="922" t="n">
        <v>464000</v>
      </c>
      <c r="G4127" s="922" t="n">
        <v>464000</v>
      </c>
    </row>
    <row r="4128" customFormat="false" ht="30" hidden="false" customHeight="false" outlineLevel="0" collapsed="false">
      <c r="A4128" s="398" t="n">
        <v>14489</v>
      </c>
      <c r="B4128" s="399" t="s">
        <v>5428</v>
      </c>
      <c r="C4128" s="919" t="s">
        <v>1298</v>
      </c>
      <c r="D4128" s="920" t="n">
        <f aca="false">F4128</f>
        <v>411559.36</v>
      </c>
      <c r="F4128" s="922" t="n">
        <v>411559.36</v>
      </c>
      <c r="G4128" s="922" t="n">
        <v>411559.36</v>
      </c>
    </row>
    <row r="4129" customFormat="false" ht="30" hidden="false" customHeight="false" outlineLevel="0" collapsed="false">
      <c r="A4129" s="398" t="n">
        <v>14513</v>
      </c>
      <c r="B4129" s="399" t="s">
        <v>5429</v>
      </c>
      <c r="C4129" s="919" t="s">
        <v>1298</v>
      </c>
      <c r="D4129" s="920" t="n">
        <f aca="false">F4129</f>
        <v>308679.29</v>
      </c>
      <c r="F4129" s="922" t="n">
        <v>308679.29</v>
      </c>
      <c r="G4129" s="922" t="n">
        <v>308679.29</v>
      </c>
    </row>
    <row r="4130" customFormat="false" ht="30" hidden="false" customHeight="false" outlineLevel="0" collapsed="false">
      <c r="A4130" s="398" t="n">
        <v>13600</v>
      </c>
      <c r="B4130" s="399" t="s">
        <v>5430</v>
      </c>
      <c r="C4130" s="919" t="s">
        <v>1298</v>
      </c>
      <c r="D4130" s="920" t="n">
        <f aca="false">F4130</f>
        <v>398283.21</v>
      </c>
      <c r="F4130" s="920" t="n">
        <v>398283.21</v>
      </c>
      <c r="G4130" s="920" t="n">
        <v>398283.21</v>
      </c>
    </row>
    <row r="4131" customFormat="false" ht="30" hidden="false" customHeight="false" outlineLevel="0" collapsed="false">
      <c r="A4131" s="398" t="n">
        <v>10646</v>
      </c>
      <c r="B4131" s="399" t="s">
        <v>5431</v>
      </c>
      <c r="C4131" s="919" t="s">
        <v>1298</v>
      </c>
      <c r="D4131" s="920" t="n">
        <f aca="false">F4131</f>
        <v>296893.6</v>
      </c>
      <c r="F4131" s="920" t="n">
        <v>296893.6</v>
      </c>
      <c r="G4131" s="920" t="n">
        <v>296893.6</v>
      </c>
    </row>
    <row r="4132" customFormat="false" ht="30" hidden="false" customHeight="false" outlineLevel="0" collapsed="false">
      <c r="A4132" s="398" t="n">
        <v>6070</v>
      </c>
      <c r="B4132" s="399" t="s">
        <v>5432</v>
      </c>
      <c r="C4132" s="919" t="s">
        <v>1298</v>
      </c>
      <c r="D4132" s="920" t="n">
        <f aca="false">F4132</f>
        <v>405668.56</v>
      </c>
      <c r="F4132" s="920" t="n">
        <v>405668.56</v>
      </c>
      <c r="G4132" s="920" t="n">
        <v>405668.56</v>
      </c>
    </row>
    <row r="4133" customFormat="false" ht="30" hidden="false" customHeight="false" outlineLevel="0" collapsed="false">
      <c r="A4133" s="398" t="n">
        <v>6069</v>
      </c>
      <c r="B4133" s="399" t="s">
        <v>5433</v>
      </c>
      <c r="C4133" s="919" t="s">
        <v>1298</v>
      </c>
      <c r="D4133" s="920" t="n">
        <f aca="false">F4133</f>
        <v>89618.3</v>
      </c>
      <c r="F4133" s="920" t="n">
        <v>89618.3</v>
      </c>
      <c r="G4133" s="920" t="n">
        <v>89618.3</v>
      </c>
    </row>
    <row r="4134" customFormat="false" ht="30" hidden="false" customHeight="false" outlineLevel="0" collapsed="false">
      <c r="A4134" s="398" t="n">
        <v>14626</v>
      </c>
      <c r="B4134" s="399" t="s">
        <v>5434</v>
      </c>
      <c r="C4134" s="919" t="s">
        <v>1298</v>
      </c>
      <c r="D4134" s="920" t="n">
        <f aca="false">F4134</f>
        <v>444114.3</v>
      </c>
      <c r="F4134" s="920" t="n">
        <v>444114.3</v>
      </c>
      <c r="G4134" s="920" t="n">
        <v>444114.3</v>
      </c>
    </row>
    <row r="4135" customFormat="false" ht="30" hidden="false" customHeight="false" outlineLevel="0" collapsed="false">
      <c r="A4135" s="398" t="n">
        <v>6067</v>
      </c>
      <c r="B4135" s="399" t="s">
        <v>5435</v>
      </c>
      <c r="C4135" s="919" t="s">
        <v>1298</v>
      </c>
      <c r="D4135" s="920" t="n">
        <f aca="false">F4135</f>
        <v>364571.43</v>
      </c>
      <c r="F4135" s="920" t="n">
        <v>364571.43</v>
      </c>
      <c r="G4135" s="920" t="n">
        <v>364571.43</v>
      </c>
    </row>
    <row r="4136" customFormat="false" ht="15" hidden="false" customHeight="false" outlineLevel="0" collapsed="false">
      <c r="A4136" s="398" t="n">
        <v>38393</v>
      </c>
      <c r="B4136" s="399" t="s">
        <v>5436</v>
      </c>
      <c r="C4136" s="919" t="s">
        <v>1298</v>
      </c>
      <c r="D4136" s="920" t="n">
        <f aca="false">F4136</f>
        <v>12.69</v>
      </c>
      <c r="F4136" s="920" t="n">
        <v>12.69</v>
      </c>
      <c r="G4136" s="920" t="n">
        <v>12.69</v>
      </c>
    </row>
    <row r="4137" customFormat="false" ht="15" hidden="false" customHeight="false" outlineLevel="0" collapsed="false">
      <c r="A4137" s="398" t="n">
        <v>38390</v>
      </c>
      <c r="B4137" s="399" t="s">
        <v>5437</v>
      </c>
      <c r="C4137" s="919" t="s">
        <v>1298</v>
      </c>
      <c r="D4137" s="920" t="n">
        <f aca="false">F4137</f>
        <v>28.14</v>
      </c>
      <c r="F4137" s="920" t="n">
        <v>28.14</v>
      </c>
      <c r="G4137" s="920" t="n">
        <v>28.14</v>
      </c>
    </row>
    <row r="4138" customFormat="false" ht="15" hidden="false" customHeight="false" outlineLevel="0" collapsed="false">
      <c r="A4138" s="398" t="n">
        <v>36532</v>
      </c>
      <c r="B4138" s="399" t="s">
        <v>5438</v>
      </c>
      <c r="C4138" s="919" t="s">
        <v>1298</v>
      </c>
      <c r="D4138" s="920" t="n">
        <f aca="false">F4138</f>
        <v>20086.71</v>
      </c>
      <c r="F4138" s="920" t="n">
        <v>20086.71</v>
      </c>
      <c r="G4138" s="920" t="n">
        <v>20086.71</v>
      </c>
    </row>
    <row r="4139" customFormat="false" ht="30" hidden="false" customHeight="false" outlineLevel="0" collapsed="false">
      <c r="A4139" s="398" t="n">
        <v>11578</v>
      </c>
      <c r="B4139" s="399" t="s">
        <v>5439</v>
      </c>
      <c r="C4139" s="919" t="s">
        <v>1298</v>
      </c>
      <c r="D4139" s="920" t="n">
        <f aca="false">F4139</f>
        <v>9.82</v>
      </c>
      <c r="F4139" s="920" t="n">
        <v>9.82</v>
      </c>
      <c r="G4139" s="920" t="n">
        <v>9.82</v>
      </c>
    </row>
    <row r="4140" customFormat="false" ht="30" hidden="false" customHeight="false" outlineLevel="0" collapsed="false">
      <c r="A4140" s="398" t="n">
        <v>11577</v>
      </c>
      <c r="B4140" s="399" t="s">
        <v>5440</v>
      </c>
      <c r="C4140" s="919" t="s">
        <v>1298</v>
      </c>
      <c r="D4140" s="920" t="n">
        <f aca="false">F4140</f>
        <v>9.38</v>
      </c>
      <c r="F4140" s="922" t="n">
        <v>9.38</v>
      </c>
      <c r="G4140" s="922" t="n">
        <v>9.38</v>
      </c>
    </row>
    <row r="4141" customFormat="false" ht="30" hidden="false" customHeight="false" outlineLevel="0" collapsed="false">
      <c r="A4141" s="398" t="n">
        <v>42432</v>
      </c>
      <c r="B4141" s="399" t="s">
        <v>5441</v>
      </c>
      <c r="C4141" s="919" t="s">
        <v>1298</v>
      </c>
      <c r="D4141" s="920" t="n">
        <f aca="false">F4141</f>
        <v>1377.27</v>
      </c>
      <c r="F4141" s="922" t="n">
        <v>1377.27</v>
      </c>
      <c r="G4141" s="922" t="n">
        <v>1377.27</v>
      </c>
    </row>
    <row r="4142" customFormat="false" ht="30" hidden="false" customHeight="false" outlineLevel="0" collapsed="false">
      <c r="A4142" s="398" t="n">
        <v>42437</v>
      </c>
      <c r="B4142" s="399" t="s">
        <v>5442</v>
      </c>
      <c r="C4142" s="919" t="s">
        <v>1298</v>
      </c>
      <c r="D4142" s="920" t="n">
        <f aca="false">F4142</f>
        <v>1047.09</v>
      </c>
      <c r="F4142" s="920" t="n">
        <v>1047.09</v>
      </c>
      <c r="G4142" s="920" t="n">
        <v>1047.09</v>
      </c>
    </row>
    <row r="4143" customFormat="false" ht="15" hidden="false" customHeight="false" outlineLevel="0" collapsed="false">
      <c r="A4143" s="398" t="n">
        <v>1116</v>
      </c>
      <c r="B4143" s="399" t="s">
        <v>5443</v>
      </c>
      <c r="C4143" s="919" t="s">
        <v>1324</v>
      </c>
      <c r="D4143" s="920" t="n">
        <f aca="false">F4143</f>
        <v>17.99</v>
      </c>
      <c r="F4143" s="922" t="n">
        <v>17.99</v>
      </c>
      <c r="G4143" s="922" t="n">
        <v>17.99</v>
      </c>
    </row>
    <row r="4144" customFormat="false" ht="15" hidden="false" customHeight="false" outlineLevel="0" collapsed="false">
      <c r="A4144" s="398" t="n">
        <v>1115</v>
      </c>
      <c r="B4144" s="399" t="s">
        <v>5444</v>
      </c>
      <c r="C4144" s="919" t="s">
        <v>1324</v>
      </c>
      <c r="D4144" s="920" t="n">
        <f aca="false">F4144</f>
        <v>21.87</v>
      </c>
      <c r="F4144" s="922" t="n">
        <v>21.87</v>
      </c>
      <c r="G4144" s="922" t="n">
        <v>21.87</v>
      </c>
    </row>
    <row r="4145" customFormat="false" ht="15" hidden="false" customHeight="false" outlineLevel="0" collapsed="false">
      <c r="A4145" s="398" t="n">
        <v>1113</v>
      </c>
      <c r="B4145" s="399" t="s">
        <v>5445</v>
      </c>
      <c r="C4145" s="919" t="s">
        <v>1324</v>
      </c>
      <c r="D4145" s="920" t="n">
        <f aca="false">F4145</f>
        <v>23.99</v>
      </c>
      <c r="F4145" s="920" t="n">
        <v>23.99</v>
      </c>
      <c r="G4145" s="920" t="n">
        <v>23.99</v>
      </c>
    </row>
    <row r="4146" customFormat="false" ht="15" hidden="false" customHeight="false" outlineLevel="0" collapsed="false">
      <c r="A4146" s="398" t="n">
        <v>1114</v>
      </c>
      <c r="B4146" s="399" t="s">
        <v>5446</v>
      </c>
      <c r="C4146" s="919" t="s">
        <v>1324</v>
      </c>
      <c r="D4146" s="920" t="n">
        <f aca="false">F4146</f>
        <v>35.98</v>
      </c>
      <c r="F4146" s="920" t="n">
        <v>35.98</v>
      </c>
      <c r="G4146" s="920" t="n">
        <v>35.98</v>
      </c>
    </row>
    <row r="4147" customFormat="false" ht="15" hidden="false" customHeight="false" outlineLevel="0" collapsed="false">
      <c r="A4147" s="398" t="n">
        <v>40872</v>
      </c>
      <c r="B4147" s="399" t="s">
        <v>5447</v>
      </c>
      <c r="C4147" s="919" t="s">
        <v>1324</v>
      </c>
      <c r="D4147" s="920" t="n">
        <f aca="false">F4147</f>
        <v>20.5</v>
      </c>
      <c r="F4147" s="922" t="n">
        <v>20.5</v>
      </c>
      <c r="G4147" s="922" t="n">
        <v>20.5</v>
      </c>
    </row>
    <row r="4148" customFormat="false" ht="15" hidden="false" customHeight="false" outlineLevel="0" collapsed="false">
      <c r="A4148" s="398" t="n">
        <v>20214</v>
      </c>
      <c r="B4148" s="399" t="s">
        <v>5448</v>
      </c>
      <c r="C4148" s="919" t="s">
        <v>1298</v>
      </c>
      <c r="D4148" s="920" t="n">
        <f aca="false">F4148</f>
        <v>29.77</v>
      </c>
      <c r="F4148" s="922" t="n">
        <v>29.77</v>
      </c>
      <c r="G4148" s="922" t="n">
        <v>29.77</v>
      </c>
    </row>
    <row r="4149" customFormat="false" ht="15" hidden="false" customHeight="false" outlineLevel="0" collapsed="false">
      <c r="A4149" s="398" t="n">
        <v>11064</v>
      </c>
      <c r="B4149" s="399" t="s">
        <v>5449</v>
      </c>
      <c r="C4149" s="919" t="s">
        <v>1298</v>
      </c>
      <c r="D4149" s="920" t="n">
        <f aca="false">F4149</f>
        <v>12.62</v>
      </c>
      <c r="F4149" s="922" t="n">
        <v>12.62</v>
      </c>
      <c r="G4149" s="922" t="n">
        <v>12.62</v>
      </c>
    </row>
    <row r="4150" customFormat="false" ht="15" hidden="false" customHeight="false" outlineLevel="0" collapsed="false">
      <c r="A4150" s="398" t="n">
        <v>7237</v>
      </c>
      <c r="B4150" s="399" t="s">
        <v>5450</v>
      </c>
      <c r="C4150" s="919" t="s">
        <v>1298</v>
      </c>
      <c r="D4150" s="920" t="n">
        <f aca="false">F4150</f>
        <v>17.22</v>
      </c>
      <c r="F4150" s="922" t="n">
        <v>17.22</v>
      </c>
      <c r="G4150" s="922" t="n">
        <v>17.22</v>
      </c>
    </row>
    <row r="4151" customFormat="false" ht="15" hidden="false" customHeight="false" outlineLevel="0" collapsed="false">
      <c r="A4151" s="398" t="n">
        <v>16</v>
      </c>
      <c r="B4151" s="399" t="s">
        <v>5451</v>
      </c>
      <c r="C4151" s="919" t="s">
        <v>1296</v>
      </c>
      <c r="D4151" s="920" t="n">
        <f aca="false">F4151</f>
        <v>6.45</v>
      </c>
      <c r="F4151" s="922" t="n">
        <v>6.45</v>
      </c>
      <c r="G4151" s="922" t="n">
        <v>6.45</v>
      </c>
    </row>
    <row r="4152" customFormat="false" ht="15" hidden="false" customHeight="false" outlineLevel="0" collapsed="false">
      <c r="A4152" s="398" t="n">
        <v>11757</v>
      </c>
      <c r="B4152" s="399" t="s">
        <v>5452</v>
      </c>
      <c r="C4152" s="919" t="s">
        <v>1298</v>
      </c>
      <c r="D4152" s="920" t="n">
        <f aca="false">F4152</f>
        <v>27.9</v>
      </c>
      <c r="F4152" s="922" t="n">
        <v>27.9</v>
      </c>
      <c r="G4152" s="922" t="n">
        <v>27.9</v>
      </c>
    </row>
    <row r="4153" customFormat="false" ht="15" hidden="false" customHeight="false" outlineLevel="0" collapsed="false">
      <c r="A4153" s="398" t="n">
        <v>11758</v>
      </c>
      <c r="B4153" s="399" t="s">
        <v>5453</v>
      </c>
      <c r="C4153" s="919" t="s">
        <v>1298</v>
      </c>
      <c r="D4153" s="920" t="n">
        <f aca="false">F4153</f>
        <v>38.36</v>
      </c>
      <c r="F4153" s="922" t="n">
        <v>38.36</v>
      </c>
      <c r="G4153" s="922" t="n">
        <v>38.36</v>
      </c>
    </row>
    <row r="4154" customFormat="false" ht="15" hidden="false" customHeight="false" outlineLevel="0" collapsed="false">
      <c r="A4154" s="398" t="n">
        <v>37526</v>
      </c>
      <c r="B4154" s="399" t="s">
        <v>5454</v>
      </c>
      <c r="C4154" s="919" t="s">
        <v>1298</v>
      </c>
      <c r="D4154" s="920" t="n">
        <f aca="false">F4154</f>
        <v>2.4</v>
      </c>
      <c r="F4154" s="922" t="n">
        <v>2.4</v>
      </c>
      <c r="G4154" s="922" t="n">
        <v>2.4</v>
      </c>
    </row>
    <row r="4155" customFormat="false" ht="15" hidden="false" customHeight="false" outlineLevel="0" collapsed="false">
      <c r="A4155" s="398" t="n">
        <v>6076</v>
      </c>
      <c r="B4155" s="399" t="s">
        <v>5455</v>
      </c>
      <c r="C4155" s="919" t="s">
        <v>1501</v>
      </c>
      <c r="D4155" s="920" t="n">
        <f aca="false">F4155</f>
        <v>52.91</v>
      </c>
      <c r="F4155" s="922" t="n">
        <v>52.91</v>
      </c>
      <c r="G4155" s="922" t="n">
        <v>52.91</v>
      </c>
    </row>
    <row r="4156" customFormat="false" ht="15" hidden="false" customHeight="false" outlineLevel="0" collapsed="false">
      <c r="A4156" s="398" t="n">
        <v>13109</v>
      </c>
      <c r="B4156" s="399" t="s">
        <v>5456</v>
      </c>
      <c r="C4156" s="919" t="s">
        <v>1298</v>
      </c>
      <c r="D4156" s="920" t="n">
        <f aca="false">F4156</f>
        <v>176.02</v>
      </c>
      <c r="F4156" s="922" t="n">
        <v>176.02</v>
      </c>
      <c r="G4156" s="922" t="n">
        <v>176.02</v>
      </c>
    </row>
    <row r="4157" customFormat="false" ht="15" hidden="false" customHeight="false" outlineLevel="0" collapsed="false">
      <c r="A4157" s="398" t="n">
        <v>13110</v>
      </c>
      <c r="B4157" s="399" t="s">
        <v>5457</v>
      </c>
      <c r="C4157" s="919" t="s">
        <v>1298</v>
      </c>
      <c r="D4157" s="920" t="n">
        <f aca="false">F4157</f>
        <v>231.65</v>
      </c>
      <c r="F4157" s="922" t="n">
        <v>231.65</v>
      </c>
      <c r="G4157" s="922" t="n">
        <v>231.65</v>
      </c>
    </row>
    <row r="4158" customFormat="false" ht="15" hidden="false" customHeight="false" outlineLevel="0" collapsed="false">
      <c r="A4158" s="398" t="n">
        <v>7581</v>
      </c>
      <c r="B4158" s="399" t="s">
        <v>5458</v>
      </c>
      <c r="C4158" s="919" t="s">
        <v>1298</v>
      </c>
      <c r="D4158" s="920" t="n">
        <f aca="false">F4158</f>
        <v>2.75</v>
      </c>
      <c r="F4158" s="922" t="n">
        <v>2.75</v>
      </c>
      <c r="G4158" s="922" t="n">
        <v>2.75</v>
      </c>
    </row>
    <row r="4159" customFormat="false" ht="15" hidden="false" customHeight="false" outlineLevel="0" collapsed="false">
      <c r="A4159" s="398" t="n">
        <v>20206</v>
      </c>
      <c r="B4159" s="399" t="s">
        <v>5459</v>
      </c>
      <c r="C4159" s="919" t="s">
        <v>1324</v>
      </c>
      <c r="D4159" s="920" t="n">
        <f aca="false">F4159</f>
        <v>4.19</v>
      </c>
      <c r="F4159" s="922" t="n">
        <v>4.19</v>
      </c>
      <c r="G4159" s="922" t="n">
        <v>4.19</v>
      </c>
    </row>
    <row r="4160" customFormat="false" ht="15" hidden="false" customHeight="false" outlineLevel="0" collapsed="false">
      <c r="A4160" s="398" t="n">
        <v>4460</v>
      </c>
      <c r="B4160" s="399" t="s">
        <v>5460</v>
      </c>
      <c r="C4160" s="919" t="s">
        <v>1324</v>
      </c>
      <c r="D4160" s="920" t="n">
        <f aca="false">F4160</f>
        <v>5.03</v>
      </c>
      <c r="F4160" s="922" t="n">
        <v>5.03</v>
      </c>
      <c r="G4160" s="922" t="n">
        <v>5.03</v>
      </c>
    </row>
    <row r="4161" customFormat="false" ht="15" hidden="false" customHeight="false" outlineLevel="0" collapsed="false">
      <c r="A4161" s="398" t="n">
        <v>6204</v>
      </c>
      <c r="B4161" s="399" t="s">
        <v>5461</v>
      </c>
      <c r="C4161" s="919" t="s">
        <v>1324</v>
      </c>
      <c r="D4161" s="920" t="n">
        <f aca="false">F4161</f>
        <v>7.52</v>
      </c>
      <c r="F4161" s="922" t="n">
        <v>7.52</v>
      </c>
      <c r="G4161" s="922" t="n">
        <v>7.52</v>
      </c>
    </row>
    <row r="4162" customFormat="false" ht="15" hidden="false" customHeight="false" outlineLevel="0" collapsed="false">
      <c r="A4162" s="398" t="n">
        <v>4417</v>
      </c>
      <c r="B4162" s="399" t="s">
        <v>5462</v>
      </c>
      <c r="C4162" s="919" t="s">
        <v>1324</v>
      </c>
      <c r="D4162" s="920" t="n">
        <f aca="false">F4162</f>
        <v>2.89</v>
      </c>
      <c r="F4162" s="922" t="n">
        <v>2.89</v>
      </c>
      <c r="G4162" s="922" t="n">
        <v>2.89</v>
      </c>
    </row>
    <row r="4163" customFormat="false" ht="15" hidden="false" customHeight="false" outlineLevel="0" collapsed="false">
      <c r="A4163" s="398" t="n">
        <v>4517</v>
      </c>
      <c r="B4163" s="399" t="s">
        <v>5463</v>
      </c>
      <c r="C4163" s="919" t="s">
        <v>1324</v>
      </c>
      <c r="D4163" s="920" t="n">
        <f aca="false">F4163</f>
        <v>1.86</v>
      </c>
      <c r="F4163" s="922" t="n">
        <v>1.86</v>
      </c>
      <c r="G4163" s="922" t="n">
        <v>1.86</v>
      </c>
    </row>
    <row r="4164" customFormat="false" ht="15" hidden="false" customHeight="false" outlineLevel="0" collapsed="false">
      <c r="A4164" s="398" t="n">
        <v>4512</v>
      </c>
      <c r="B4164" s="399" t="s">
        <v>5464</v>
      </c>
      <c r="C4164" s="919" t="s">
        <v>1324</v>
      </c>
      <c r="D4164" s="920" t="n">
        <f aca="false">F4164</f>
        <v>1.35</v>
      </c>
      <c r="F4164" s="922" t="n">
        <v>1.35</v>
      </c>
      <c r="G4164" s="922" t="n">
        <v>1.35</v>
      </c>
    </row>
    <row r="4165" customFormat="false" ht="15" hidden="false" customHeight="false" outlineLevel="0" collapsed="false">
      <c r="A4165" s="398" t="n">
        <v>4415</v>
      </c>
      <c r="B4165" s="399" t="s">
        <v>5465</v>
      </c>
      <c r="C4165" s="919" t="s">
        <v>1324</v>
      </c>
      <c r="D4165" s="920" t="n">
        <f aca="false">F4165</f>
        <v>2.43</v>
      </c>
      <c r="F4165" s="922" t="n">
        <v>2.43</v>
      </c>
      <c r="G4165" s="922" t="n">
        <v>2.43</v>
      </c>
    </row>
    <row r="4166" customFormat="false" ht="15" hidden="false" customHeight="false" outlineLevel="0" collapsed="false">
      <c r="A4166" s="398" t="n">
        <v>37373</v>
      </c>
      <c r="B4166" s="399" t="s">
        <v>5466</v>
      </c>
      <c r="C4166" s="919" t="s">
        <v>1309</v>
      </c>
      <c r="D4166" s="920" t="n">
        <f aca="false">F4166</f>
        <v>0.07</v>
      </c>
      <c r="F4166" s="922" t="n">
        <v>0.07</v>
      </c>
      <c r="G4166" s="922" t="n">
        <v>0.07</v>
      </c>
    </row>
    <row r="4167" customFormat="false" ht="15" hidden="false" customHeight="false" outlineLevel="0" collapsed="false">
      <c r="A4167" s="398" t="n">
        <v>40864</v>
      </c>
      <c r="B4167" s="399" t="s">
        <v>5467</v>
      </c>
      <c r="C4167" s="919" t="s">
        <v>1505</v>
      </c>
      <c r="D4167" s="920" t="n">
        <f aca="false">F4167</f>
        <v>13.07</v>
      </c>
      <c r="F4167" s="922" t="n">
        <v>13.07</v>
      </c>
      <c r="G4167" s="922" t="n">
        <v>13.07</v>
      </c>
    </row>
    <row r="4168" customFormat="false" ht="15" hidden="false" customHeight="false" outlineLevel="0" collapsed="false">
      <c r="A4168" s="398" t="n">
        <v>4734</v>
      </c>
      <c r="B4168" s="399" t="s">
        <v>5468</v>
      </c>
      <c r="C4168" s="919" t="s">
        <v>1501</v>
      </c>
      <c r="D4168" s="920" t="n">
        <f aca="false">F4168</f>
        <v>89.01</v>
      </c>
      <c r="F4168" s="922" t="n">
        <v>89.01</v>
      </c>
      <c r="G4168" s="922" t="n">
        <v>89.01</v>
      </c>
    </row>
    <row r="4169" customFormat="false" ht="15" hidden="false" customHeight="false" outlineLevel="0" collapsed="false">
      <c r="A4169" s="398" t="n">
        <v>6085</v>
      </c>
      <c r="B4169" s="399" t="s">
        <v>5469</v>
      </c>
      <c r="C4169" s="919" t="s">
        <v>1376</v>
      </c>
      <c r="D4169" s="920" t="n">
        <f aca="false">F4169</f>
        <v>4.03</v>
      </c>
      <c r="F4169" s="922" t="n">
        <v>4.03</v>
      </c>
      <c r="G4169" s="922" t="n">
        <v>4.03</v>
      </c>
    </row>
    <row r="4170" customFormat="false" ht="15" hidden="false" customHeight="false" outlineLevel="0" collapsed="false">
      <c r="A4170" s="398" t="n">
        <v>38396</v>
      </c>
      <c r="B4170" s="399" t="s">
        <v>5470</v>
      </c>
      <c r="C4170" s="919" t="s">
        <v>1298</v>
      </c>
      <c r="D4170" s="920" t="n">
        <f aca="false">F4170</f>
        <v>476.09</v>
      </c>
      <c r="F4170" s="922" t="n">
        <v>476.09</v>
      </c>
      <c r="G4170" s="922" t="n">
        <v>476.09</v>
      </c>
    </row>
    <row r="4171" customFormat="false" ht="15" hidden="false" customHeight="false" outlineLevel="0" collapsed="false">
      <c r="A4171" s="398" t="n">
        <v>6090</v>
      </c>
      <c r="B4171" s="399" t="s">
        <v>5471</v>
      </c>
      <c r="C4171" s="919" t="s">
        <v>1376</v>
      </c>
      <c r="D4171" s="920" t="n">
        <f aca="false">F4171</f>
        <v>7.65</v>
      </c>
      <c r="F4171" s="922" t="n">
        <v>7.65</v>
      </c>
      <c r="G4171" s="922" t="n">
        <v>7.65</v>
      </c>
    </row>
    <row r="4172" customFormat="false" ht="15" hidden="false" customHeight="false" outlineLevel="0" collapsed="false">
      <c r="A4172" s="398" t="n">
        <v>11622</v>
      </c>
      <c r="B4172" s="399" t="s">
        <v>5472</v>
      </c>
      <c r="C4172" s="919" t="s">
        <v>1296</v>
      </c>
      <c r="D4172" s="920" t="n">
        <f aca="false">F4172</f>
        <v>53.8</v>
      </c>
      <c r="F4172" s="922" t="n">
        <v>53.8</v>
      </c>
      <c r="G4172" s="922" t="n">
        <v>53.8</v>
      </c>
    </row>
    <row r="4173" customFormat="false" ht="15" hidden="false" customHeight="false" outlineLevel="0" collapsed="false">
      <c r="A4173" s="398" t="n">
        <v>6094</v>
      </c>
      <c r="B4173" s="399" t="s">
        <v>5473</v>
      </c>
      <c r="C4173" s="919" t="s">
        <v>1296</v>
      </c>
      <c r="D4173" s="920" t="n">
        <f aca="false">F4173</f>
        <v>12.94</v>
      </c>
      <c r="F4173" s="922" t="n">
        <v>12.94</v>
      </c>
      <c r="G4173" s="922" t="n">
        <v>12.94</v>
      </c>
    </row>
    <row r="4174" customFormat="false" ht="15" hidden="false" customHeight="false" outlineLevel="0" collapsed="false">
      <c r="A4174" s="398" t="n">
        <v>7317</v>
      </c>
      <c r="B4174" s="399" t="s">
        <v>5474</v>
      </c>
      <c r="C4174" s="919" t="s">
        <v>1296</v>
      </c>
      <c r="D4174" s="920" t="n">
        <f aca="false">F4174</f>
        <v>27.27</v>
      </c>
      <c r="F4174" s="922" t="n">
        <v>27.27</v>
      </c>
      <c r="G4174" s="922" t="n">
        <v>27.27</v>
      </c>
    </row>
    <row r="4175" customFormat="false" ht="15" hidden="false" customHeight="false" outlineLevel="0" collapsed="false">
      <c r="A4175" s="398" t="n">
        <v>142</v>
      </c>
      <c r="B4175" s="399" t="s">
        <v>5475</v>
      </c>
      <c r="C4175" s="919" t="s">
        <v>5476</v>
      </c>
      <c r="D4175" s="920" t="n">
        <f aca="false">F4175</f>
        <v>28.24</v>
      </c>
      <c r="F4175" s="922" t="n">
        <v>28.24</v>
      </c>
      <c r="G4175" s="922" t="n">
        <v>28.24</v>
      </c>
    </row>
    <row r="4176" customFormat="false" ht="15" hidden="false" customHeight="false" outlineLevel="0" collapsed="false">
      <c r="A4176" s="398" t="n">
        <v>38123</v>
      </c>
      <c r="B4176" s="399" t="s">
        <v>5477</v>
      </c>
      <c r="C4176" s="919" t="s">
        <v>1296</v>
      </c>
      <c r="D4176" s="920" t="n">
        <f aca="false">F4176</f>
        <v>55.23</v>
      </c>
      <c r="F4176" s="922" t="n">
        <v>55.23</v>
      </c>
      <c r="G4176" s="922" t="n">
        <v>55.23</v>
      </c>
    </row>
    <row r="4177" customFormat="false" ht="15" hidden="false" customHeight="false" outlineLevel="0" collapsed="false">
      <c r="A4177" s="398" t="n">
        <v>42701</v>
      </c>
      <c r="B4177" s="399" t="s">
        <v>5478</v>
      </c>
      <c r="C4177" s="919" t="s">
        <v>1298</v>
      </c>
      <c r="D4177" s="920" t="n">
        <f aca="false">F4177</f>
        <v>28.95</v>
      </c>
      <c r="F4177" s="922" t="n">
        <v>28.95</v>
      </c>
      <c r="G4177" s="922" t="n">
        <v>28.95</v>
      </c>
    </row>
    <row r="4178" customFormat="false" ht="15" hidden="false" customHeight="false" outlineLevel="0" collapsed="false">
      <c r="A4178" s="398" t="n">
        <v>42702</v>
      </c>
      <c r="B4178" s="399" t="s">
        <v>5479</v>
      </c>
      <c r="C4178" s="919" t="s">
        <v>1298</v>
      </c>
      <c r="D4178" s="920" t="n">
        <f aca="false">F4178</f>
        <v>51.44</v>
      </c>
      <c r="F4178" s="922" t="n">
        <v>51.44</v>
      </c>
      <c r="G4178" s="922" t="n">
        <v>51.44</v>
      </c>
    </row>
    <row r="4179" customFormat="false" ht="15" hidden="false" customHeight="false" outlineLevel="0" collapsed="false">
      <c r="A4179" s="398" t="n">
        <v>37955</v>
      </c>
      <c r="B4179" s="399" t="s">
        <v>5480</v>
      </c>
      <c r="C4179" s="919" t="s">
        <v>1298</v>
      </c>
      <c r="D4179" s="920" t="n">
        <f aca="false">F4179</f>
        <v>66.67</v>
      </c>
      <c r="F4179" s="922" t="n">
        <v>66.67</v>
      </c>
      <c r="G4179" s="922" t="n">
        <v>66.67</v>
      </c>
    </row>
    <row r="4180" customFormat="false" ht="15" hidden="false" customHeight="false" outlineLevel="0" collapsed="false">
      <c r="A4180" s="398" t="n">
        <v>42699</v>
      </c>
      <c r="B4180" s="399" t="s">
        <v>5481</v>
      </c>
      <c r="C4180" s="919" t="s">
        <v>1298</v>
      </c>
      <c r="D4180" s="920" t="n">
        <f aca="false">F4180</f>
        <v>17.68</v>
      </c>
      <c r="F4180" s="922" t="n">
        <v>17.68</v>
      </c>
      <c r="G4180" s="922" t="n">
        <v>17.68</v>
      </c>
    </row>
    <row r="4181" customFormat="false" ht="15" hidden="false" customHeight="false" outlineLevel="0" collapsed="false">
      <c r="A4181" s="398" t="n">
        <v>42700</v>
      </c>
      <c r="B4181" s="399" t="s">
        <v>5482</v>
      </c>
      <c r="C4181" s="919" t="s">
        <v>1298</v>
      </c>
      <c r="D4181" s="920" t="n">
        <f aca="false">F4181</f>
        <v>50.42</v>
      </c>
      <c r="F4181" s="922" t="n">
        <v>50.42</v>
      </c>
      <c r="G4181" s="922" t="n">
        <v>50.42</v>
      </c>
    </row>
    <row r="4182" customFormat="false" ht="30" hidden="false" customHeight="false" outlineLevel="0" collapsed="false">
      <c r="A4182" s="398" t="n">
        <v>37743</v>
      </c>
      <c r="B4182" s="399" t="s">
        <v>5483</v>
      </c>
      <c r="C4182" s="919" t="s">
        <v>1298</v>
      </c>
      <c r="D4182" s="920" t="n">
        <f aca="false">F4182</f>
        <v>118650.34</v>
      </c>
      <c r="F4182" s="922" t="n">
        <v>118650.34</v>
      </c>
      <c r="G4182" s="922" t="n">
        <v>118650.34</v>
      </c>
    </row>
    <row r="4183" customFormat="false" ht="30" hidden="false" customHeight="false" outlineLevel="0" collapsed="false">
      <c r="A4183" s="398" t="n">
        <v>37744</v>
      </c>
      <c r="B4183" s="399" t="s">
        <v>5484</v>
      </c>
      <c r="C4183" s="919" t="s">
        <v>1298</v>
      </c>
      <c r="D4183" s="920" t="n">
        <f aca="false">F4183</f>
        <v>139510.48</v>
      </c>
      <c r="F4183" s="922" t="n">
        <v>139510.48</v>
      </c>
      <c r="G4183" s="922" t="n">
        <v>139510.48</v>
      </c>
    </row>
    <row r="4184" customFormat="false" ht="30" hidden="false" customHeight="false" outlineLevel="0" collapsed="false">
      <c r="A4184" s="398" t="n">
        <v>37741</v>
      </c>
      <c r="B4184" s="399" t="s">
        <v>5485</v>
      </c>
      <c r="C4184" s="919" t="s">
        <v>1298</v>
      </c>
      <c r="D4184" s="920" t="n">
        <f aca="false">F4184</f>
        <v>107888.11</v>
      </c>
      <c r="F4184" s="922" t="n">
        <v>107888.11</v>
      </c>
      <c r="G4184" s="922" t="n">
        <v>107888.11</v>
      </c>
    </row>
    <row r="4185" customFormat="false" ht="15" hidden="false" customHeight="false" outlineLevel="0" collapsed="false">
      <c r="A4185" s="398" t="n">
        <v>39396</v>
      </c>
      <c r="B4185" s="399" t="s">
        <v>5486</v>
      </c>
      <c r="C4185" s="919" t="s">
        <v>1298</v>
      </c>
      <c r="D4185" s="920" t="n">
        <f aca="false">F4185</f>
        <v>33.79</v>
      </c>
      <c r="F4185" s="922" t="n">
        <v>33.79</v>
      </c>
      <c r="G4185" s="922" t="n">
        <v>33.79</v>
      </c>
    </row>
    <row r="4186" customFormat="false" ht="30" hidden="false" customHeight="false" outlineLevel="0" collapsed="false">
      <c r="A4186" s="398" t="n">
        <v>39392</v>
      </c>
      <c r="B4186" s="399" t="s">
        <v>5487</v>
      </c>
      <c r="C4186" s="919" t="s">
        <v>1298</v>
      </c>
      <c r="D4186" s="920" t="n">
        <f aca="false">F4186</f>
        <v>38.11</v>
      </c>
      <c r="F4186" s="920" t="n">
        <v>38.11</v>
      </c>
      <c r="G4186" s="920" t="n">
        <v>38.11</v>
      </c>
    </row>
    <row r="4187" customFormat="false" ht="30" hidden="false" customHeight="false" outlineLevel="0" collapsed="false">
      <c r="A4187" s="398" t="n">
        <v>39393</v>
      </c>
      <c r="B4187" s="399" t="s">
        <v>5488</v>
      </c>
      <c r="C4187" s="919" t="s">
        <v>1298</v>
      </c>
      <c r="D4187" s="920" t="n">
        <f aca="false">F4187</f>
        <v>23.57</v>
      </c>
      <c r="F4187" s="920" t="n">
        <v>23.57</v>
      </c>
      <c r="G4187" s="920" t="n">
        <v>23.57</v>
      </c>
    </row>
    <row r="4188" customFormat="false" ht="30" hidden="false" customHeight="false" outlineLevel="0" collapsed="false">
      <c r="A4188" s="398" t="n">
        <v>39394</v>
      </c>
      <c r="B4188" s="399" t="s">
        <v>5489</v>
      </c>
      <c r="C4188" s="919" t="s">
        <v>1298</v>
      </c>
      <c r="D4188" s="920" t="n">
        <f aca="false">F4188</f>
        <v>26.53</v>
      </c>
      <c r="F4188" s="920" t="n">
        <v>26.53</v>
      </c>
      <c r="G4188" s="920" t="n">
        <v>26.53</v>
      </c>
    </row>
    <row r="4189" customFormat="false" ht="15" hidden="false" customHeight="false" outlineLevel="0" collapsed="false">
      <c r="A4189" s="398" t="n">
        <v>39395</v>
      </c>
      <c r="B4189" s="399" t="s">
        <v>5490</v>
      </c>
      <c r="C4189" s="919" t="s">
        <v>1298</v>
      </c>
      <c r="D4189" s="920" t="n">
        <f aca="false">F4189</f>
        <v>24.67</v>
      </c>
      <c r="F4189" s="922" t="n">
        <v>24.67</v>
      </c>
      <c r="G4189" s="922" t="n">
        <v>24.67</v>
      </c>
    </row>
    <row r="4190" customFormat="false" ht="15" hidden="false" customHeight="false" outlineLevel="0" collapsed="false">
      <c r="A4190" s="398" t="n">
        <v>14618</v>
      </c>
      <c r="B4190" s="399" t="s">
        <v>5491</v>
      </c>
      <c r="C4190" s="919" t="s">
        <v>1298</v>
      </c>
      <c r="D4190" s="920" t="n">
        <f aca="false">F4190</f>
        <v>1391.55</v>
      </c>
      <c r="F4190" s="922" t="n">
        <v>1391.55</v>
      </c>
      <c r="G4190" s="922" t="n">
        <v>1391.55</v>
      </c>
    </row>
    <row r="4191" customFormat="false" ht="30" hidden="false" customHeight="false" outlineLevel="0" collapsed="false">
      <c r="A4191" s="398" t="n">
        <v>40269</v>
      </c>
      <c r="B4191" s="399" t="s">
        <v>5492</v>
      </c>
      <c r="C4191" s="919" t="s">
        <v>1298</v>
      </c>
      <c r="D4191" s="920" t="n">
        <f aca="false">F4191</f>
        <v>5606.48</v>
      </c>
      <c r="F4191" s="922" t="n">
        <v>5606.48</v>
      </c>
      <c r="G4191" s="922" t="n">
        <v>5606.48</v>
      </c>
    </row>
    <row r="4192" customFormat="false" ht="15" hidden="false" customHeight="false" outlineLevel="0" collapsed="false">
      <c r="A4192" s="398" t="n">
        <v>6110</v>
      </c>
      <c r="B4192" s="399" t="s">
        <v>5493</v>
      </c>
      <c r="C4192" s="919" t="s">
        <v>1309</v>
      </c>
      <c r="D4192" s="920" t="n">
        <f aca="false">F4192</f>
        <v>14.88</v>
      </c>
      <c r="F4192" s="922" t="n">
        <v>14.88</v>
      </c>
      <c r="G4192" s="922" t="n">
        <v>14.88</v>
      </c>
    </row>
    <row r="4193" customFormat="false" ht="15" hidden="false" customHeight="false" outlineLevel="0" collapsed="false">
      <c r="A4193" s="398" t="n">
        <v>40910</v>
      </c>
      <c r="B4193" s="399" t="s">
        <v>5494</v>
      </c>
      <c r="C4193" s="919" t="s">
        <v>1505</v>
      </c>
      <c r="D4193" s="920" t="n">
        <f aca="false">F4193</f>
        <v>2637.37</v>
      </c>
      <c r="F4193" s="922" t="n">
        <v>2637.37</v>
      </c>
      <c r="G4193" s="922" t="n">
        <v>2637.37</v>
      </c>
    </row>
    <row r="4194" customFormat="false" ht="15" hidden="false" customHeight="false" outlineLevel="0" collapsed="false">
      <c r="A4194" s="398" t="n">
        <v>6111</v>
      </c>
      <c r="B4194" s="399" t="s">
        <v>5495</v>
      </c>
      <c r="C4194" s="919" t="s">
        <v>1309</v>
      </c>
      <c r="D4194" s="920" t="n">
        <f aca="false">F4194</f>
        <v>11.06</v>
      </c>
      <c r="F4194" s="920" t="n">
        <v>11.06</v>
      </c>
      <c r="G4194" s="920" t="n">
        <v>11.06</v>
      </c>
    </row>
    <row r="4195" customFormat="false" ht="15" hidden="false" customHeight="false" outlineLevel="0" collapsed="false">
      <c r="A4195" s="398" t="n">
        <v>41084</v>
      </c>
      <c r="B4195" s="399" t="s">
        <v>5496</v>
      </c>
      <c r="C4195" s="919" t="s">
        <v>1505</v>
      </c>
      <c r="D4195" s="920" t="n">
        <f aca="false">F4195</f>
        <v>1961.9</v>
      </c>
      <c r="F4195" s="920" t="n">
        <v>1961.9</v>
      </c>
      <c r="G4195" s="920" t="n">
        <v>1961.9</v>
      </c>
    </row>
    <row r="4196" customFormat="false" ht="15" hidden="false" customHeight="false" outlineLevel="0" collapsed="false">
      <c r="A4196" s="398" t="n">
        <v>25950</v>
      </c>
      <c r="B4196" s="399" t="s">
        <v>5497</v>
      </c>
      <c r="C4196" s="919" t="s">
        <v>1501</v>
      </c>
      <c r="D4196" s="920" t="n">
        <f aca="false">F4196</f>
        <v>40.1</v>
      </c>
      <c r="F4196" s="922" t="n">
        <v>40.1</v>
      </c>
      <c r="G4196" s="922" t="n">
        <v>40.1</v>
      </c>
    </row>
    <row r="4197" customFormat="false" ht="15" hidden="false" customHeight="false" outlineLevel="0" collapsed="false">
      <c r="A4197" s="398" t="n">
        <v>38637</v>
      </c>
      <c r="B4197" s="399" t="s">
        <v>5498</v>
      </c>
      <c r="C4197" s="919" t="s">
        <v>1298</v>
      </c>
      <c r="D4197" s="920" t="n">
        <f aca="false">F4197</f>
        <v>184.37</v>
      </c>
      <c r="F4197" s="920" t="n">
        <v>184.37</v>
      </c>
      <c r="G4197" s="920" t="n">
        <v>184.37</v>
      </c>
    </row>
    <row r="4198" customFormat="false" ht="15" hidden="false" customHeight="false" outlineLevel="0" collapsed="false">
      <c r="A4198" s="398" t="n">
        <v>6150</v>
      </c>
      <c r="B4198" s="399" t="s">
        <v>5499</v>
      </c>
      <c r="C4198" s="919" t="s">
        <v>1298</v>
      </c>
      <c r="D4198" s="920" t="n">
        <f aca="false">F4198</f>
        <v>186.63</v>
      </c>
      <c r="F4198" s="922" t="n">
        <v>186.63</v>
      </c>
      <c r="G4198" s="922" t="n">
        <v>186.63</v>
      </c>
    </row>
    <row r="4199" customFormat="false" ht="15" hidden="false" customHeight="false" outlineLevel="0" collapsed="false">
      <c r="A4199" s="398" t="n">
        <v>6136</v>
      </c>
      <c r="B4199" s="399" t="s">
        <v>5500</v>
      </c>
      <c r="C4199" s="919" t="s">
        <v>1298</v>
      </c>
      <c r="D4199" s="920" t="n">
        <f aca="false">F4199</f>
        <v>146.7</v>
      </c>
      <c r="F4199" s="920" t="n">
        <v>146.7</v>
      </c>
      <c r="G4199" s="920" t="n">
        <v>146.7</v>
      </c>
    </row>
    <row r="4200" customFormat="false" ht="15" hidden="false" customHeight="false" outlineLevel="0" collapsed="false">
      <c r="A4200" s="398" t="n">
        <v>38638</v>
      </c>
      <c r="B4200" s="399" t="s">
        <v>5501</v>
      </c>
      <c r="C4200" s="919" t="s">
        <v>1298</v>
      </c>
      <c r="D4200" s="920" t="n">
        <f aca="false">F4200</f>
        <v>155.36</v>
      </c>
      <c r="F4200" s="922" t="n">
        <v>155.36</v>
      </c>
      <c r="G4200" s="922" t="n">
        <v>155.36</v>
      </c>
    </row>
    <row r="4201" customFormat="false" ht="15" hidden="false" customHeight="false" outlineLevel="0" collapsed="false">
      <c r="A4201" s="398" t="n">
        <v>20262</v>
      </c>
      <c r="B4201" s="399" t="s">
        <v>5502</v>
      </c>
      <c r="C4201" s="919" t="s">
        <v>1298</v>
      </c>
      <c r="D4201" s="920" t="n">
        <f aca="false">F4201</f>
        <v>13.65</v>
      </c>
      <c r="F4201" s="922" t="n">
        <v>13.65</v>
      </c>
      <c r="G4201" s="922" t="n">
        <v>13.65</v>
      </c>
    </row>
    <row r="4202" customFormat="false" ht="15" hidden="false" customHeight="false" outlineLevel="0" collapsed="false">
      <c r="A4202" s="398" t="n">
        <v>6148</v>
      </c>
      <c r="B4202" s="399" t="s">
        <v>5503</v>
      </c>
      <c r="C4202" s="919" t="s">
        <v>1298</v>
      </c>
      <c r="D4202" s="920" t="n">
        <f aca="false">F4202</f>
        <v>8.45</v>
      </c>
      <c r="F4202" s="922" t="n">
        <v>8.45</v>
      </c>
      <c r="G4202" s="922" t="n">
        <v>8.45</v>
      </c>
    </row>
    <row r="4203" customFormat="false" ht="15" hidden="false" customHeight="false" outlineLevel="0" collapsed="false">
      <c r="A4203" s="398" t="n">
        <v>6145</v>
      </c>
      <c r="B4203" s="399" t="s">
        <v>5504</v>
      </c>
      <c r="C4203" s="919" t="s">
        <v>1298</v>
      </c>
      <c r="D4203" s="920" t="n">
        <f aca="false">F4203</f>
        <v>15.15</v>
      </c>
      <c r="F4203" s="922" t="n">
        <v>15.15</v>
      </c>
      <c r="G4203" s="922" t="n">
        <v>15.15</v>
      </c>
    </row>
    <row r="4204" customFormat="false" ht="15" hidden="false" customHeight="false" outlineLevel="0" collapsed="false">
      <c r="A4204" s="398" t="n">
        <v>6149</v>
      </c>
      <c r="B4204" s="399" t="s">
        <v>5505</v>
      </c>
      <c r="C4204" s="919" t="s">
        <v>1298</v>
      </c>
      <c r="D4204" s="920" t="n">
        <f aca="false">F4204</f>
        <v>14.28</v>
      </c>
      <c r="F4204" s="922" t="n">
        <v>14.28</v>
      </c>
      <c r="G4204" s="922" t="n">
        <v>14.28</v>
      </c>
    </row>
    <row r="4205" customFormat="false" ht="15" hidden="false" customHeight="false" outlineLevel="0" collapsed="false">
      <c r="A4205" s="398" t="n">
        <v>6146</v>
      </c>
      <c r="B4205" s="399" t="s">
        <v>5506</v>
      </c>
      <c r="C4205" s="919" t="s">
        <v>1298</v>
      </c>
      <c r="D4205" s="920" t="n">
        <f aca="false">F4205</f>
        <v>15.16</v>
      </c>
      <c r="F4205" s="922" t="n">
        <v>15.16</v>
      </c>
      <c r="G4205" s="922" t="n">
        <v>15.16</v>
      </c>
    </row>
    <row r="4206" customFormat="false" ht="15" hidden="false" customHeight="false" outlineLevel="0" collapsed="false">
      <c r="A4206" s="398" t="n">
        <v>26026</v>
      </c>
      <c r="B4206" s="399" t="s">
        <v>5507</v>
      </c>
      <c r="C4206" s="919" t="s">
        <v>1296</v>
      </c>
      <c r="D4206" s="920" t="n">
        <f aca="false">F4206</f>
        <v>2.31</v>
      </c>
      <c r="F4206" s="922" t="n">
        <v>2.31</v>
      </c>
      <c r="G4206" s="922" t="n">
        <v>2.31</v>
      </c>
    </row>
    <row r="4207" customFormat="false" ht="15" hidden="false" customHeight="false" outlineLevel="0" collapsed="false">
      <c r="A4207" s="398" t="n">
        <v>39961</v>
      </c>
      <c r="B4207" s="399" t="s">
        <v>5508</v>
      </c>
      <c r="C4207" s="919" t="s">
        <v>1298</v>
      </c>
      <c r="D4207" s="920" t="n">
        <f aca="false">F4207</f>
        <v>10.11</v>
      </c>
      <c r="F4207" s="922" t="n">
        <v>10.11</v>
      </c>
      <c r="G4207" s="922" t="n">
        <v>10.11</v>
      </c>
    </row>
    <row r="4208" customFormat="false" ht="30" hidden="false" customHeight="false" outlineLevel="0" collapsed="false">
      <c r="A4208" s="398" t="n">
        <v>42433</v>
      </c>
      <c r="B4208" s="399" t="s">
        <v>5509</v>
      </c>
      <c r="C4208" s="919" t="s">
        <v>1298</v>
      </c>
      <c r="D4208" s="920" t="n">
        <f aca="false">F4208</f>
        <v>2720.4</v>
      </c>
      <c r="F4208" s="922" t="n">
        <v>2720.4</v>
      </c>
      <c r="G4208" s="922" t="n">
        <v>2720.4</v>
      </c>
    </row>
    <row r="4209" customFormat="false" ht="30" hidden="false" customHeight="false" outlineLevel="0" collapsed="false">
      <c r="A4209" s="398" t="n">
        <v>42434</v>
      </c>
      <c r="B4209" s="399" t="s">
        <v>5510</v>
      </c>
      <c r="C4209" s="919" t="s">
        <v>1298</v>
      </c>
      <c r="D4209" s="920" t="n">
        <f aca="false">F4209</f>
        <v>2939.79</v>
      </c>
      <c r="F4209" s="922" t="n">
        <v>2939.79</v>
      </c>
      <c r="G4209" s="922" t="n">
        <v>2939.79</v>
      </c>
    </row>
    <row r="4210" customFormat="false" ht="30" hidden="false" customHeight="false" outlineLevel="0" collapsed="false">
      <c r="A4210" s="398" t="n">
        <v>42435</v>
      </c>
      <c r="B4210" s="399" t="s">
        <v>5511</v>
      </c>
      <c r="C4210" s="919" t="s">
        <v>1298</v>
      </c>
      <c r="D4210" s="920" t="n">
        <f aca="false">F4210</f>
        <v>1465.96</v>
      </c>
      <c r="F4210" s="922" t="n">
        <v>1465.96</v>
      </c>
      <c r="G4210" s="922" t="n">
        <v>1465.96</v>
      </c>
    </row>
    <row r="4211" customFormat="false" ht="15" hidden="false" customHeight="false" outlineLevel="0" collapsed="false">
      <c r="A4211" s="398" t="n">
        <v>38061</v>
      </c>
      <c r="B4211" s="399" t="s">
        <v>5512</v>
      </c>
      <c r="C4211" s="919" t="s">
        <v>1298</v>
      </c>
      <c r="D4211" s="920" t="n">
        <f aca="false">F4211</f>
        <v>53.63</v>
      </c>
      <c r="F4211" s="922" t="n">
        <v>53.63</v>
      </c>
      <c r="G4211" s="922" t="n">
        <v>53.63</v>
      </c>
    </row>
    <row r="4212" customFormat="false" ht="15" hidden="false" customHeight="false" outlineLevel="0" collapsed="false">
      <c r="A4212" s="398" t="n">
        <v>20250</v>
      </c>
      <c r="B4212" s="399" t="s">
        <v>5513</v>
      </c>
      <c r="C4212" s="919" t="s">
        <v>1296</v>
      </c>
      <c r="D4212" s="920" t="n">
        <f aca="false">F4212</f>
        <v>10.84</v>
      </c>
      <c r="F4212" s="920" t="n">
        <v>10.84</v>
      </c>
      <c r="G4212" s="920" t="n">
        <v>10.84</v>
      </c>
    </row>
    <row r="4213" customFormat="false" ht="30" hidden="false" customHeight="false" outlineLevel="0" collapsed="false">
      <c r="A4213" s="398" t="n">
        <v>39965</v>
      </c>
      <c r="B4213" s="399" t="s">
        <v>5514</v>
      </c>
      <c r="C4213" s="919" t="s">
        <v>1307</v>
      </c>
      <c r="D4213" s="920" t="n">
        <f aca="false">F4213</f>
        <v>1325.85</v>
      </c>
      <c r="F4213" s="920" t="n">
        <v>1325.85</v>
      </c>
      <c r="G4213" s="920" t="n">
        <v>1325.85</v>
      </c>
    </row>
    <row r="4214" customFormat="false" ht="45" hidden="false" customHeight="false" outlineLevel="0" collapsed="false">
      <c r="A4214" s="398" t="n">
        <v>39964</v>
      </c>
      <c r="B4214" s="399" t="s">
        <v>5515</v>
      </c>
      <c r="C4214" s="919" t="s">
        <v>1307</v>
      </c>
      <c r="D4214" s="920" t="n">
        <f aca="false">F4214</f>
        <v>1126.16</v>
      </c>
      <c r="F4214" s="920" t="n">
        <v>1126.16</v>
      </c>
      <c r="G4214" s="920" t="n">
        <v>1126.16</v>
      </c>
    </row>
    <row r="4215" customFormat="false" ht="15" hidden="false" customHeight="false" outlineLevel="0" collapsed="false">
      <c r="A4215" s="398" t="n">
        <v>7</v>
      </c>
      <c r="B4215" s="399" t="s">
        <v>5516</v>
      </c>
      <c r="C4215" s="919" t="s">
        <v>1296</v>
      </c>
      <c r="D4215" s="920" t="n">
        <f aca="false">F4215</f>
        <v>10.71</v>
      </c>
      <c r="F4215" s="922" t="n">
        <v>10.71</v>
      </c>
      <c r="G4215" s="922" t="n">
        <v>10.71</v>
      </c>
    </row>
    <row r="4216" customFormat="false" ht="15" hidden="false" customHeight="false" outlineLevel="0" collapsed="false">
      <c r="A4216" s="398" t="n">
        <v>13388</v>
      </c>
      <c r="B4216" s="399" t="s">
        <v>5517</v>
      </c>
      <c r="C4216" s="919" t="s">
        <v>1296</v>
      </c>
      <c r="D4216" s="920" t="n">
        <f aca="false">F4216</f>
        <v>62.43</v>
      </c>
      <c r="F4216" s="922" t="n">
        <v>62.43</v>
      </c>
      <c r="G4216" s="922" t="n">
        <v>62.43</v>
      </c>
    </row>
    <row r="4217" customFormat="false" ht="15" hidden="false" customHeight="false" outlineLevel="0" collapsed="false">
      <c r="A4217" s="398" t="n">
        <v>39914</v>
      </c>
      <c r="B4217" s="399" t="s">
        <v>5518</v>
      </c>
      <c r="C4217" s="919" t="s">
        <v>1296</v>
      </c>
      <c r="D4217" s="920" t="n">
        <f aca="false">F4217</f>
        <v>143.39</v>
      </c>
      <c r="F4217" s="920" t="n">
        <v>143.39</v>
      </c>
      <c r="G4217" s="920" t="n">
        <v>143.39</v>
      </c>
    </row>
    <row r="4218" customFormat="false" ht="15" hidden="false" customHeight="false" outlineLevel="0" collapsed="false">
      <c r="A4218" s="398" t="n">
        <v>12732</v>
      </c>
      <c r="B4218" s="399" t="s">
        <v>5519</v>
      </c>
      <c r="C4218" s="919" t="s">
        <v>1298</v>
      </c>
      <c r="D4218" s="920" t="n">
        <f aca="false">F4218</f>
        <v>165.45</v>
      </c>
      <c r="F4218" s="920" t="n">
        <v>165.45</v>
      </c>
      <c r="G4218" s="920" t="n">
        <v>165.45</v>
      </c>
    </row>
    <row r="4219" customFormat="false" ht="15" hidden="false" customHeight="false" outlineLevel="0" collapsed="false">
      <c r="A4219" s="398" t="n">
        <v>6160</v>
      </c>
      <c r="B4219" s="399" t="s">
        <v>5520</v>
      </c>
      <c r="C4219" s="919" t="s">
        <v>1309</v>
      </c>
      <c r="D4219" s="920" t="n">
        <f aca="false">F4219</f>
        <v>14.38</v>
      </c>
      <c r="F4219" s="922" t="n">
        <v>14.38</v>
      </c>
      <c r="G4219" s="922" t="n">
        <v>14.38</v>
      </c>
    </row>
    <row r="4220" customFormat="false" ht="15" hidden="false" customHeight="false" outlineLevel="0" collapsed="false">
      <c r="A4220" s="398" t="n">
        <v>41087</v>
      </c>
      <c r="B4220" s="399" t="s">
        <v>5521</v>
      </c>
      <c r="C4220" s="919" t="s">
        <v>1505</v>
      </c>
      <c r="D4220" s="920" t="n">
        <f aca="false">F4220</f>
        <v>2550.09</v>
      </c>
      <c r="F4220" s="922" t="n">
        <v>2550.09</v>
      </c>
      <c r="G4220" s="922" t="n">
        <v>2550.09</v>
      </c>
    </row>
    <row r="4221" customFormat="false" ht="15" hidden="false" customHeight="false" outlineLevel="0" collapsed="false">
      <c r="A4221" s="398" t="n">
        <v>6166</v>
      </c>
      <c r="B4221" s="399" t="s">
        <v>5522</v>
      </c>
      <c r="C4221" s="919" t="s">
        <v>1309</v>
      </c>
      <c r="D4221" s="920" t="n">
        <f aca="false">F4221</f>
        <v>19.26</v>
      </c>
      <c r="F4221" s="922" t="n">
        <v>19.26</v>
      </c>
      <c r="G4221" s="922" t="n">
        <v>19.26</v>
      </c>
    </row>
    <row r="4222" customFormat="false" ht="15" hidden="false" customHeight="false" outlineLevel="0" collapsed="false">
      <c r="A4222" s="398" t="n">
        <v>41088</v>
      </c>
      <c r="B4222" s="399" t="s">
        <v>5523</v>
      </c>
      <c r="C4222" s="919" t="s">
        <v>1505</v>
      </c>
      <c r="D4222" s="920" t="n">
        <f aca="false">F4222</f>
        <v>3418.64</v>
      </c>
      <c r="F4222" s="922" t="n">
        <v>3418.64</v>
      </c>
      <c r="G4222" s="922" t="n">
        <v>3418.64</v>
      </c>
    </row>
    <row r="4223" customFormat="false" ht="30" hidden="false" customHeight="false" outlineLevel="0" collapsed="false">
      <c r="A4223" s="398" t="n">
        <v>20232</v>
      </c>
      <c r="B4223" s="399" t="s">
        <v>5524</v>
      </c>
      <c r="C4223" s="919" t="s">
        <v>1324</v>
      </c>
      <c r="D4223" s="920" t="n">
        <f aca="false">F4223</f>
        <v>62.15</v>
      </c>
      <c r="F4223" s="922" t="n">
        <v>62.15</v>
      </c>
      <c r="G4223" s="922" t="n">
        <v>62.15</v>
      </c>
    </row>
    <row r="4224" customFormat="false" ht="15" hidden="false" customHeight="false" outlineLevel="0" collapsed="false">
      <c r="A4224" s="398" t="n">
        <v>10856</v>
      </c>
      <c r="B4224" s="399" t="s">
        <v>5525</v>
      </c>
      <c r="C4224" s="919" t="s">
        <v>1324</v>
      </c>
      <c r="D4224" s="920" t="n">
        <f aca="false">F4224</f>
        <v>72.64</v>
      </c>
      <c r="F4224" s="920" t="n">
        <v>72.64</v>
      </c>
      <c r="G4224" s="920" t="n">
        <v>72.64</v>
      </c>
    </row>
    <row r="4225" customFormat="false" ht="15" hidden="false" customHeight="false" outlineLevel="0" collapsed="false">
      <c r="A4225" s="398" t="n">
        <v>4828</v>
      </c>
      <c r="B4225" s="399" t="s">
        <v>5526</v>
      </c>
      <c r="C4225" s="919" t="s">
        <v>1324</v>
      </c>
      <c r="D4225" s="920" t="n">
        <f aca="false">F4225</f>
        <v>47.97</v>
      </c>
      <c r="F4225" s="922" t="n">
        <v>47.97</v>
      </c>
      <c r="G4225" s="922" t="n">
        <v>47.97</v>
      </c>
    </row>
    <row r="4226" customFormat="false" ht="15" hidden="false" customHeight="false" outlineLevel="0" collapsed="false">
      <c r="A4226" s="398" t="n">
        <v>20249</v>
      </c>
      <c r="B4226" s="399" t="s">
        <v>5527</v>
      </c>
      <c r="C4226" s="919" t="s">
        <v>1324</v>
      </c>
      <c r="D4226" s="920" t="n">
        <f aca="false">F4226</f>
        <v>26.27</v>
      </c>
      <c r="F4226" s="920" t="n">
        <v>26.27</v>
      </c>
      <c r="G4226" s="920" t="n">
        <v>26.27</v>
      </c>
    </row>
    <row r="4227" customFormat="false" ht="15" hidden="false" customHeight="false" outlineLevel="0" collapsed="false">
      <c r="A4227" s="398" t="n">
        <v>11609</v>
      </c>
      <c r="B4227" s="399" t="s">
        <v>5528</v>
      </c>
      <c r="C4227" s="919" t="s">
        <v>1376</v>
      </c>
      <c r="D4227" s="920" t="n">
        <f aca="false">F4227</f>
        <v>9.32</v>
      </c>
      <c r="F4227" s="922" t="n">
        <v>9.32</v>
      </c>
      <c r="G4227" s="922" t="n">
        <v>9.32</v>
      </c>
    </row>
    <row r="4228" customFormat="false" ht="15" hidden="false" customHeight="false" outlineLevel="0" collapsed="false">
      <c r="A4228" s="398" t="n">
        <v>20083</v>
      </c>
      <c r="B4228" s="399" t="s">
        <v>5529</v>
      </c>
      <c r="C4228" s="919" t="s">
        <v>1298</v>
      </c>
      <c r="D4228" s="920" t="n">
        <f aca="false">F4228</f>
        <v>56.48</v>
      </c>
      <c r="F4228" s="922" t="n">
        <v>56.48</v>
      </c>
      <c r="G4228" s="922" t="n">
        <v>56.48</v>
      </c>
    </row>
    <row r="4229" customFormat="false" ht="15" hidden="false" customHeight="false" outlineLevel="0" collapsed="false">
      <c r="A4229" s="398" t="n">
        <v>20082</v>
      </c>
      <c r="B4229" s="399" t="s">
        <v>5530</v>
      </c>
      <c r="C4229" s="919" t="s">
        <v>1298</v>
      </c>
      <c r="D4229" s="920" t="n">
        <f aca="false">F4229</f>
        <v>22</v>
      </c>
      <c r="F4229" s="922" t="n">
        <v>22</v>
      </c>
      <c r="G4229" s="922" t="n">
        <v>22</v>
      </c>
    </row>
    <row r="4230" customFormat="false" ht="15" hidden="false" customHeight="false" outlineLevel="0" collapsed="false">
      <c r="A4230" s="398" t="n">
        <v>5318</v>
      </c>
      <c r="B4230" s="399" t="s">
        <v>5531</v>
      </c>
      <c r="C4230" s="919" t="s">
        <v>1376</v>
      </c>
      <c r="D4230" s="920" t="n">
        <f aca="false">F4230</f>
        <v>11.5</v>
      </c>
      <c r="F4230" s="922" t="n">
        <v>11.5</v>
      </c>
      <c r="G4230" s="922" t="n">
        <v>11.5</v>
      </c>
    </row>
    <row r="4231" customFormat="false" ht="15" hidden="false" customHeight="false" outlineLevel="0" collapsed="false">
      <c r="A4231" s="398" t="n">
        <v>10691</v>
      </c>
      <c r="B4231" s="399" t="s">
        <v>5532</v>
      </c>
      <c r="C4231" s="919" t="s">
        <v>1376</v>
      </c>
      <c r="D4231" s="920" t="n">
        <f aca="false">F4231</f>
        <v>37.05</v>
      </c>
      <c r="F4231" s="922" t="n">
        <v>37.05</v>
      </c>
      <c r="G4231" s="922" t="n">
        <v>37.05</v>
      </c>
    </row>
    <row r="4232" customFormat="false" ht="15" hidden="false" customHeight="false" outlineLevel="0" collapsed="false">
      <c r="A4232" s="398" t="n">
        <v>12295</v>
      </c>
      <c r="B4232" s="399" t="s">
        <v>5533</v>
      </c>
      <c r="C4232" s="919" t="s">
        <v>1298</v>
      </c>
      <c r="D4232" s="920" t="n">
        <f aca="false">F4232</f>
        <v>2.64</v>
      </c>
      <c r="F4232" s="922" t="n">
        <v>2.64</v>
      </c>
      <c r="G4232" s="922" t="n">
        <v>2.64</v>
      </c>
    </row>
    <row r="4233" customFormat="false" ht="15" hidden="false" customHeight="false" outlineLevel="0" collapsed="false">
      <c r="A4233" s="398" t="n">
        <v>12296</v>
      </c>
      <c r="B4233" s="399" t="s">
        <v>5534</v>
      </c>
      <c r="C4233" s="919" t="s">
        <v>1298</v>
      </c>
      <c r="D4233" s="920" t="n">
        <f aca="false">F4233</f>
        <v>3.42</v>
      </c>
      <c r="F4233" s="922" t="n">
        <v>3.42</v>
      </c>
      <c r="G4233" s="922" t="n">
        <v>3.42</v>
      </c>
    </row>
    <row r="4234" customFormat="false" ht="15" hidden="false" customHeight="false" outlineLevel="0" collapsed="false">
      <c r="A4234" s="398" t="n">
        <v>12294</v>
      </c>
      <c r="B4234" s="399" t="s">
        <v>5535</v>
      </c>
      <c r="C4234" s="919" t="s">
        <v>1298</v>
      </c>
      <c r="D4234" s="920" t="n">
        <f aca="false">F4234</f>
        <v>8.21</v>
      </c>
      <c r="F4234" s="922" t="n">
        <v>8.21</v>
      </c>
      <c r="G4234" s="922" t="n">
        <v>8.21</v>
      </c>
    </row>
    <row r="4235" customFormat="false" ht="15" hidden="false" customHeight="false" outlineLevel="0" collapsed="false">
      <c r="A4235" s="398" t="n">
        <v>14543</v>
      </c>
      <c r="B4235" s="399" t="s">
        <v>5536</v>
      </c>
      <c r="C4235" s="919" t="s">
        <v>1298</v>
      </c>
      <c r="D4235" s="920" t="n">
        <f aca="false">F4235</f>
        <v>5.86</v>
      </c>
      <c r="F4235" s="922" t="n">
        <v>5.86</v>
      </c>
      <c r="G4235" s="922" t="n">
        <v>5.86</v>
      </c>
    </row>
    <row r="4236" customFormat="false" ht="15" hidden="false" customHeight="false" outlineLevel="0" collapsed="false">
      <c r="A4236" s="398" t="n">
        <v>13329</v>
      </c>
      <c r="B4236" s="399" t="s">
        <v>5537</v>
      </c>
      <c r="C4236" s="919" t="s">
        <v>1298</v>
      </c>
      <c r="D4236" s="920" t="n">
        <f aca="false">F4236</f>
        <v>3.44</v>
      </c>
      <c r="F4236" s="922" t="n">
        <v>3.44</v>
      </c>
      <c r="G4236" s="922" t="n">
        <v>3.44</v>
      </c>
    </row>
    <row r="4237" customFormat="false" ht="15" hidden="false" customHeight="false" outlineLevel="0" collapsed="false">
      <c r="A4237" s="398" t="n">
        <v>21044</v>
      </c>
      <c r="B4237" s="399" t="s">
        <v>5538</v>
      </c>
      <c r="C4237" s="919" t="s">
        <v>1298</v>
      </c>
      <c r="D4237" s="920" t="n">
        <f aca="false">F4237</f>
        <v>22.33</v>
      </c>
      <c r="F4237" s="922" t="n">
        <v>22.33</v>
      </c>
      <c r="G4237" s="922" t="n">
        <v>22.33</v>
      </c>
    </row>
    <row r="4238" customFormat="false" ht="15" hidden="false" customHeight="false" outlineLevel="0" collapsed="false">
      <c r="A4238" s="398" t="n">
        <v>21045</v>
      </c>
      <c r="B4238" s="399" t="s">
        <v>5539</v>
      </c>
      <c r="C4238" s="919" t="s">
        <v>1298</v>
      </c>
      <c r="D4238" s="920" t="n">
        <f aca="false">F4238</f>
        <v>30.58</v>
      </c>
      <c r="F4238" s="922" t="n">
        <v>30.58</v>
      </c>
      <c r="G4238" s="922" t="n">
        <v>30.58</v>
      </c>
    </row>
    <row r="4239" customFormat="false" ht="15" hidden="false" customHeight="false" outlineLevel="0" collapsed="false">
      <c r="A4239" s="398" t="n">
        <v>21040</v>
      </c>
      <c r="B4239" s="399" t="s">
        <v>5540</v>
      </c>
      <c r="C4239" s="919" t="s">
        <v>1298</v>
      </c>
      <c r="D4239" s="920" t="n">
        <f aca="false">F4239</f>
        <v>21.85</v>
      </c>
      <c r="F4239" s="922" t="n">
        <v>21.85</v>
      </c>
      <c r="G4239" s="922" t="n">
        <v>21.85</v>
      </c>
    </row>
    <row r="4240" customFormat="false" ht="15" hidden="false" customHeight="false" outlineLevel="0" collapsed="false">
      <c r="A4240" s="398" t="n">
        <v>21041</v>
      </c>
      <c r="B4240" s="399" t="s">
        <v>5541</v>
      </c>
      <c r="C4240" s="919" t="s">
        <v>1298</v>
      </c>
      <c r="D4240" s="920" t="n">
        <f aca="false">F4240</f>
        <v>26.37</v>
      </c>
      <c r="F4240" s="922" t="n">
        <v>26.37</v>
      </c>
      <c r="G4240" s="922" t="n">
        <v>26.37</v>
      </c>
    </row>
    <row r="4241" customFormat="false" ht="15" hidden="false" customHeight="false" outlineLevel="0" collapsed="false">
      <c r="A4241" s="398" t="n">
        <v>21047</v>
      </c>
      <c r="B4241" s="399" t="s">
        <v>5542</v>
      </c>
      <c r="C4241" s="919" t="s">
        <v>1298</v>
      </c>
      <c r="D4241" s="920" t="n">
        <f aca="false">F4241</f>
        <v>32.92</v>
      </c>
      <c r="F4241" s="922" t="n">
        <v>32.92</v>
      </c>
      <c r="G4241" s="922" t="n">
        <v>32.92</v>
      </c>
    </row>
    <row r="4242" customFormat="false" ht="15" hidden="false" customHeight="false" outlineLevel="0" collapsed="false">
      <c r="A4242" s="398" t="n">
        <v>21043</v>
      </c>
      <c r="B4242" s="399" t="s">
        <v>5543</v>
      </c>
      <c r="C4242" s="919" t="s">
        <v>1298</v>
      </c>
      <c r="D4242" s="920" t="n">
        <f aca="false">F4242</f>
        <v>32.05</v>
      </c>
      <c r="F4242" s="922" t="n">
        <v>32.05</v>
      </c>
      <c r="G4242" s="922" t="n">
        <v>32.05</v>
      </c>
    </row>
    <row r="4243" customFormat="false" ht="15" hidden="false" customHeight="false" outlineLevel="0" collapsed="false">
      <c r="A4243" s="398" t="n">
        <v>21042</v>
      </c>
      <c r="B4243" s="399" t="s">
        <v>5544</v>
      </c>
      <c r="C4243" s="919" t="s">
        <v>1298</v>
      </c>
      <c r="D4243" s="920" t="n">
        <f aca="false">F4243</f>
        <v>25.37</v>
      </c>
      <c r="F4243" s="922" t="n">
        <v>25.37</v>
      </c>
      <c r="G4243" s="922" t="n">
        <v>25.37</v>
      </c>
    </row>
    <row r="4244" customFormat="false" ht="15" hidden="false" customHeight="false" outlineLevel="0" collapsed="false">
      <c r="A4244" s="398" t="n">
        <v>11895</v>
      </c>
      <c r="B4244" s="399" t="s">
        <v>5545</v>
      </c>
      <c r="C4244" s="919" t="s">
        <v>1298</v>
      </c>
      <c r="D4244" s="920" t="n">
        <f aca="false">F4244</f>
        <v>976.95</v>
      </c>
      <c r="F4244" s="922" t="n">
        <v>976.95</v>
      </c>
      <c r="G4244" s="922" t="n">
        <v>976.95</v>
      </c>
    </row>
    <row r="4245" customFormat="false" ht="15" hidden="false" customHeight="false" outlineLevel="0" collapsed="false">
      <c r="A4245" s="398" t="n">
        <v>11896</v>
      </c>
      <c r="B4245" s="399" t="s">
        <v>5546</v>
      </c>
      <c r="C4245" s="919" t="s">
        <v>1298</v>
      </c>
      <c r="D4245" s="920" t="n">
        <f aca="false">F4245</f>
        <v>5120.58</v>
      </c>
      <c r="F4245" s="922" t="n">
        <v>5120.58</v>
      </c>
      <c r="G4245" s="922" t="n">
        <v>5120.58</v>
      </c>
    </row>
    <row r="4246" customFormat="false" ht="15" hidden="false" customHeight="false" outlineLevel="0" collapsed="false">
      <c r="A4246" s="398" t="n">
        <v>11897</v>
      </c>
      <c r="B4246" s="399" t="s">
        <v>5547</v>
      </c>
      <c r="C4246" s="919" t="s">
        <v>1298</v>
      </c>
      <c r="D4246" s="920" t="n">
        <f aca="false">F4246</f>
        <v>6681.46</v>
      </c>
      <c r="F4246" s="922" t="n">
        <v>6681.46</v>
      </c>
      <c r="G4246" s="922" t="n">
        <v>6681.46</v>
      </c>
    </row>
    <row r="4247" customFormat="false" ht="15" hidden="false" customHeight="false" outlineLevel="0" collapsed="false">
      <c r="A4247" s="398" t="n">
        <v>11898</v>
      </c>
      <c r="B4247" s="399" t="s">
        <v>5548</v>
      </c>
      <c r="C4247" s="919" t="s">
        <v>1298</v>
      </c>
      <c r="D4247" s="920" t="n">
        <f aca="false">F4247</f>
        <v>7018.34</v>
      </c>
      <c r="F4247" s="922" t="n">
        <v>7018.34</v>
      </c>
      <c r="G4247" s="922" t="n">
        <v>7018.34</v>
      </c>
    </row>
    <row r="4248" customFormat="false" ht="15" hidden="false" customHeight="false" outlineLevel="0" collapsed="false">
      <c r="A4248" s="398" t="n">
        <v>3282</v>
      </c>
      <c r="B4248" s="399" t="s">
        <v>5549</v>
      </c>
      <c r="C4248" s="919" t="s">
        <v>1298</v>
      </c>
      <c r="D4248" s="920" t="n">
        <f aca="false">F4248</f>
        <v>710.25</v>
      </c>
      <c r="F4248" s="922" t="n">
        <v>710.25</v>
      </c>
      <c r="G4248" s="922" t="n">
        <v>710.25</v>
      </c>
    </row>
    <row r="4249" customFormat="false" ht="15" hidden="false" customHeight="false" outlineLevel="0" collapsed="false">
      <c r="A4249" s="398" t="n">
        <v>11899</v>
      </c>
      <c r="B4249" s="399" t="s">
        <v>5550</v>
      </c>
      <c r="C4249" s="919" t="s">
        <v>1298</v>
      </c>
      <c r="D4249" s="920" t="n">
        <f aca="false">F4249</f>
        <v>3464.25</v>
      </c>
      <c r="F4249" s="920" t="n">
        <v>3464.25</v>
      </c>
      <c r="G4249" s="920" t="n">
        <v>3464.25</v>
      </c>
    </row>
    <row r="4250" customFormat="false" ht="15" hidden="false" customHeight="false" outlineLevel="0" collapsed="false">
      <c r="A4250" s="398" t="n">
        <v>11900</v>
      </c>
      <c r="B4250" s="399" t="s">
        <v>5551</v>
      </c>
      <c r="C4250" s="919" t="s">
        <v>1298</v>
      </c>
      <c r="D4250" s="920" t="n">
        <f aca="false">F4250</f>
        <v>4750.01</v>
      </c>
      <c r="F4250" s="920" t="n">
        <v>4750.01</v>
      </c>
      <c r="G4250" s="920" t="n">
        <v>4750.01</v>
      </c>
    </row>
    <row r="4251" customFormat="false" ht="15" hidden="false" customHeight="false" outlineLevel="0" collapsed="false">
      <c r="A4251" s="398" t="n">
        <v>14149</v>
      </c>
      <c r="B4251" s="399" t="s">
        <v>5552</v>
      </c>
      <c r="C4251" s="919" t="s">
        <v>3580</v>
      </c>
      <c r="D4251" s="920" t="n">
        <f aca="false">F4251</f>
        <v>128.51</v>
      </c>
      <c r="F4251" s="920" t="n">
        <v>128.51</v>
      </c>
      <c r="G4251" s="920" t="n">
        <v>128.51</v>
      </c>
    </row>
    <row r="4252" customFormat="false" ht="30" hidden="false" customHeight="false" outlineLevel="0" collapsed="false">
      <c r="A4252" s="398" t="n">
        <v>38099</v>
      </c>
      <c r="B4252" s="399" t="s">
        <v>5553</v>
      </c>
      <c r="C4252" s="919" t="s">
        <v>1298</v>
      </c>
      <c r="D4252" s="920" t="n">
        <f aca="false">F4252</f>
        <v>1.11</v>
      </c>
      <c r="F4252" s="922" t="n">
        <v>1.11</v>
      </c>
      <c r="G4252" s="922" t="n">
        <v>1.11</v>
      </c>
    </row>
    <row r="4253" customFormat="false" ht="30" hidden="false" customHeight="false" outlineLevel="0" collapsed="false">
      <c r="A4253" s="398" t="n">
        <v>38100</v>
      </c>
      <c r="B4253" s="399" t="s">
        <v>5554</v>
      </c>
      <c r="C4253" s="919" t="s">
        <v>1298</v>
      </c>
      <c r="D4253" s="920" t="n">
        <f aca="false">F4253</f>
        <v>1.81</v>
      </c>
      <c r="F4253" s="920" t="n">
        <v>1.81</v>
      </c>
      <c r="G4253" s="920" t="n">
        <v>1.81</v>
      </c>
    </row>
    <row r="4254" customFormat="false" ht="15" hidden="false" customHeight="false" outlineLevel="0" collapsed="false">
      <c r="A4254" s="398" t="n">
        <v>20061</v>
      </c>
      <c r="B4254" s="399" t="s">
        <v>5555</v>
      </c>
      <c r="C4254" s="919" t="s">
        <v>1298</v>
      </c>
      <c r="D4254" s="920" t="n">
        <f aca="false">F4254</f>
        <v>2.84</v>
      </c>
      <c r="F4254" s="920" t="n">
        <v>2.84</v>
      </c>
      <c r="G4254" s="920" t="n">
        <v>2.84</v>
      </c>
    </row>
    <row r="4255" customFormat="false" ht="15" hidden="false" customHeight="false" outlineLevel="0" collapsed="false">
      <c r="A4255" s="398" t="n">
        <v>7576</v>
      </c>
      <c r="B4255" s="399" t="s">
        <v>5556</v>
      </c>
      <c r="C4255" s="919" t="s">
        <v>1298</v>
      </c>
      <c r="D4255" s="920" t="n">
        <f aca="false">F4255</f>
        <v>112.9</v>
      </c>
      <c r="F4255" s="922" t="n">
        <v>112.9</v>
      </c>
      <c r="G4255" s="922" t="n">
        <v>112.9</v>
      </c>
    </row>
    <row r="4256" customFormat="false" ht="15" hidden="false" customHeight="false" outlineLevel="0" collapsed="false">
      <c r="A4256" s="398" t="n">
        <v>3384</v>
      </c>
      <c r="B4256" s="399" t="s">
        <v>5557</v>
      </c>
      <c r="C4256" s="919" t="s">
        <v>1298</v>
      </c>
      <c r="D4256" s="920" t="n">
        <f aca="false">F4256</f>
        <v>3.85</v>
      </c>
      <c r="F4256" s="922" t="n">
        <v>3.85</v>
      </c>
      <c r="G4256" s="922" t="n">
        <v>3.85</v>
      </c>
    </row>
    <row r="4257" customFormat="false" ht="15" hidden="false" customHeight="false" outlineLevel="0" collapsed="false">
      <c r="A4257" s="398" t="n">
        <v>7572</v>
      </c>
      <c r="B4257" s="399" t="s">
        <v>5558</v>
      </c>
      <c r="C4257" s="919" t="s">
        <v>1298</v>
      </c>
      <c r="D4257" s="920" t="n">
        <f aca="false">F4257</f>
        <v>8.57</v>
      </c>
      <c r="F4257" s="922" t="n">
        <v>8.57</v>
      </c>
      <c r="G4257" s="922" t="n">
        <v>8.57</v>
      </c>
    </row>
    <row r="4258" customFormat="false" ht="15" hidden="false" customHeight="false" outlineLevel="0" collapsed="false">
      <c r="A4258" s="398" t="n">
        <v>3396</v>
      </c>
      <c r="B4258" s="399" t="s">
        <v>5559</v>
      </c>
      <c r="C4258" s="919" t="s">
        <v>1298</v>
      </c>
      <c r="D4258" s="920" t="n">
        <f aca="false">F4258</f>
        <v>6.07</v>
      </c>
      <c r="F4258" s="922" t="n">
        <v>6.07</v>
      </c>
      <c r="G4258" s="922" t="n">
        <v>6.07</v>
      </c>
    </row>
    <row r="4259" customFormat="false" ht="15" hidden="false" customHeight="false" outlineLevel="0" collapsed="false">
      <c r="A4259" s="398" t="n">
        <v>37590</v>
      </c>
      <c r="B4259" s="399" t="s">
        <v>5560</v>
      </c>
      <c r="C4259" s="919" t="s">
        <v>1298</v>
      </c>
      <c r="D4259" s="920" t="n">
        <f aca="false">F4259</f>
        <v>25.45</v>
      </c>
      <c r="F4259" s="922" t="n">
        <v>25.45</v>
      </c>
      <c r="G4259" s="922" t="n">
        <v>25.45</v>
      </c>
    </row>
    <row r="4260" customFormat="false" ht="15" hidden="false" customHeight="false" outlineLevel="0" collapsed="false">
      <c r="A4260" s="398" t="n">
        <v>37591</v>
      </c>
      <c r="B4260" s="399" t="s">
        <v>5561</v>
      </c>
      <c r="C4260" s="919" t="s">
        <v>1298</v>
      </c>
      <c r="D4260" s="920" t="n">
        <f aca="false">F4260</f>
        <v>35.42</v>
      </c>
      <c r="F4260" s="922" t="n">
        <v>35.42</v>
      </c>
      <c r="G4260" s="922" t="n">
        <v>35.42</v>
      </c>
    </row>
    <row r="4261" customFormat="false" ht="15" hidden="false" customHeight="false" outlineLevel="0" collapsed="false">
      <c r="A4261" s="398" t="n">
        <v>12626</v>
      </c>
      <c r="B4261" s="399" t="s">
        <v>5562</v>
      </c>
      <c r="C4261" s="919" t="s">
        <v>1298</v>
      </c>
      <c r="D4261" s="920" t="n">
        <f aca="false">F4261</f>
        <v>13.65</v>
      </c>
      <c r="F4261" s="922" t="n">
        <v>13.65</v>
      </c>
      <c r="G4261" s="922" t="n">
        <v>13.65</v>
      </c>
    </row>
    <row r="4262" customFormat="false" ht="15" hidden="false" customHeight="false" outlineLevel="0" collapsed="false">
      <c r="A4262" s="398" t="n">
        <v>11033</v>
      </c>
      <c r="B4262" s="399" t="s">
        <v>5563</v>
      </c>
      <c r="C4262" s="919" t="s">
        <v>1298</v>
      </c>
      <c r="D4262" s="920" t="n">
        <f aca="false">F4262</f>
        <v>4.34</v>
      </c>
      <c r="F4262" s="922" t="n">
        <v>4.34</v>
      </c>
      <c r="G4262" s="922" t="n">
        <v>4.34</v>
      </c>
    </row>
    <row r="4263" customFormat="false" ht="15" hidden="false" customHeight="false" outlineLevel="0" collapsed="false">
      <c r="A4263" s="398" t="n">
        <v>390</v>
      </c>
      <c r="B4263" s="399" t="s">
        <v>5564</v>
      </c>
      <c r="C4263" s="919" t="s">
        <v>1298</v>
      </c>
      <c r="D4263" s="920" t="n">
        <f aca="false">F4263</f>
        <v>12.2</v>
      </c>
      <c r="F4263" s="922" t="n">
        <v>12.2</v>
      </c>
      <c r="G4263" s="922" t="n">
        <v>12.2</v>
      </c>
    </row>
    <row r="4264" customFormat="false" ht="30" hidden="false" customHeight="false" outlineLevel="0" collapsed="false">
      <c r="A4264" s="398" t="n">
        <v>42436</v>
      </c>
      <c r="B4264" s="399" t="s">
        <v>5565</v>
      </c>
      <c r="C4264" s="919" t="s">
        <v>1298</v>
      </c>
      <c r="D4264" s="920" t="n">
        <f aca="false">F4264</f>
        <v>1534.45</v>
      </c>
      <c r="F4264" s="922" t="n">
        <v>1534.45</v>
      </c>
      <c r="G4264" s="922" t="n">
        <v>1534.45</v>
      </c>
    </row>
    <row r="4265" customFormat="false" ht="15" hidden="false" customHeight="false" outlineLevel="0" collapsed="false">
      <c r="A4265" s="398" t="n">
        <v>6178</v>
      </c>
      <c r="B4265" s="399" t="s">
        <v>5566</v>
      </c>
      <c r="C4265" s="919" t="s">
        <v>1307</v>
      </c>
      <c r="D4265" s="920" t="n">
        <f aca="false">F4265</f>
        <v>163.54</v>
      </c>
      <c r="F4265" s="922" t="n">
        <v>163.54</v>
      </c>
      <c r="G4265" s="922" t="n">
        <v>163.54</v>
      </c>
    </row>
    <row r="4266" customFormat="false" ht="15" hidden="false" customHeight="false" outlineLevel="0" collapsed="false">
      <c r="A4266" s="398" t="n">
        <v>6180</v>
      </c>
      <c r="B4266" s="399" t="s">
        <v>5567</v>
      </c>
      <c r="C4266" s="919" t="s">
        <v>1307</v>
      </c>
      <c r="D4266" s="920" t="n">
        <f aca="false">F4266</f>
        <v>176.5</v>
      </c>
      <c r="F4266" s="922" t="n">
        <v>176.5</v>
      </c>
      <c r="G4266" s="922" t="n">
        <v>176.5</v>
      </c>
    </row>
    <row r="4267" customFormat="false" ht="15" hidden="false" customHeight="false" outlineLevel="0" collapsed="false">
      <c r="A4267" s="398" t="n">
        <v>6182</v>
      </c>
      <c r="B4267" s="399" t="s">
        <v>5568</v>
      </c>
      <c r="C4267" s="919" t="s">
        <v>1307</v>
      </c>
      <c r="D4267" s="920" t="n">
        <f aca="false">F4267</f>
        <v>219.08</v>
      </c>
      <c r="F4267" s="922" t="n">
        <v>219.08</v>
      </c>
      <c r="G4267" s="922" t="n">
        <v>219.08</v>
      </c>
    </row>
    <row r="4268" customFormat="false" ht="15" hidden="false" customHeight="false" outlineLevel="0" collapsed="false">
      <c r="A4268" s="398" t="n">
        <v>3993</v>
      </c>
      <c r="B4268" s="399" t="s">
        <v>5569</v>
      </c>
      <c r="C4268" s="919" t="s">
        <v>1307</v>
      </c>
      <c r="D4268" s="920" t="n">
        <f aca="false">F4268</f>
        <v>54.4</v>
      </c>
      <c r="F4268" s="920" t="n">
        <v>54.4</v>
      </c>
      <c r="G4268" s="920" t="n">
        <v>54.4</v>
      </c>
    </row>
    <row r="4269" customFormat="false" ht="15" hidden="false" customHeight="false" outlineLevel="0" collapsed="false">
      <c r="A4269" s="398" t="n">
        <v>3990</v>
      </c>
      <c r="B4269" s="399" t="s">
        <v>5570</v>
      </c>
      <c r="C4269" s="919" t="s">
        <v>1324</v>
      </c>
      <c r="D4269" s="920" t="n">
        <f aca="false">F4269</f>
        <v>12.02</v>
      </c>
      <c r="F4269" s="922" t="n">
        <v>12.02</v>
      </c>
      <c r="G4269" s="922" t="n">
        <v>12.02</v>
      </c>
    </row>
    <row r="4270" customFormat="false" ht="15" hidden="false" customHeight="false" outlineLevel="0" collapsed="false">
      <c r="A4270" s="398" t="n">
        <v>3992</v>
      </c>
      <c r="B4270" s="399" t="s">
        <v>5571</v>
      </c>
      <c r="C4270" s="919" t="s">
        <v>1324</v>
      </c>
      <c r="D4270" s="920" t="n">
        <f aca="false">F4270</f>
        <v>14.76</v>
      </c>
      <c r="F4270" s="922" t="n">
        <v>14.76</v>
      </c>
      <c r="G4270" s="922" t="n">
        <v>14.76</v>
      </c>
    </row>
    <row r="4271" customFormat="false" ht="15" hidden="false" customHeight="false" outlineLevel="0" collapsed="false">
      <c r="A4271" s="398" t="n">
        <v>4509</v>
      </c>
      <c r="B4271" s="399" t="s">
        <v>5572</v>
      </c>
      <c r="C4271" s="919" t="s">
        <v>1324</v>
      </c>
      <c r="D4271" s="920" t="n">
        <f aca="false">F4271</f>
        <v>2.84</v>
      </c>
      <c r="F4271" s="922" t="n">
        <v>2.84</v>
      </c>
      <c r="G4271" s="922" t="n">
        <v>2.84</v>
      </c>
    </row>
    <row r="4272" customFormat="false" ht="15" hidden="false" customHeight="false" outlineLevel="0" collapsed="false">
      <c r="A4272" s="398" t="n">
        <v>6194</v>
      </c>
      <c r="B4272" s="399" t="s">
        <v>5573</v>
      </c>
      <c r="C4272" s="919" t="s">
        <v>1324</v>
      </c>
      <c r="D4272" s="920" t="n">
        <f aca="false">F4272</f>
        <v>3.86</v>
      </c>
      <c r="F4272" s="922" t="n">
        <v>3.86</v>
      </c>
      <c r="G4272" s="922" t="n">
        <v>3.86</v>
      </c>
    </row>
    <row r="4273" customFormat="false" ht="15" hidden="false" customHeight="false" outlineLevel="0" collapsed="false">
      <c r="A4273" s="398" t="n">
        <v>6193</v>
      </c>
      <c r="B4273" s="399" t="s">
        <v>5574</v>
      </c>
      <c r="C4273" s="919" t="s">
        <v>1324</v>
      </c>
      <c r="D4273" s="920" t="n">
        <f aca="false">F4273</f>
        <v>5.73</v>
      </c>
      <c r="F4273" s="922" t="n">
        <v>5.73</v>
      </c>
      <c r="G4273" s="922" t="n">
        <v>5.73</v>
      </c>
    </row>
    <row r="4274" customFormat="false" ht="15" hidden="false" customHeight="false" outlineLevel="0" collapsed="false">
      <c r="A4274" s="398" t="n">
        <v>10567</v>
      </c>
      <c r="B4274" s="399" t="s">
        <v>5575</v>
      </c>
      <c r="C4274" s="919" t="s">
        <v>1324</v>
      </c>
      <c r="D4274" s="920" t="n">
        <f aca="false">F4274</f>
        <v>6.4</v>
      </c>
      <c r="F4274" s="922" t="n">
        <v>6.4</v>
      </c>
      <c r="G4274" s="922" t="n">
        <v>6.4</v>
      </c>
    </row>
    <row r="4275" customFormat="false" ht="15" hidden="false" customHeight="false" outlineLevel="0" collapsed="false">
      <c r="A4275" s="398" t="n">
        <v>6212</v>
      </c>
      <c r="B4275" s="399" t="s">
        <v>5576</v>
      </c>
      <c r="C4275" s="919" t="s">
        <v>1324</v>
      </c>
      <c r="D4275" s="920" t="n">
        <f aca="false">F4275</f>
        <v>10.49</v>
      </c>
      <c r="F4275" s="922" t="n">
        <v>10.49</v>
      </c>
      <c r="G4275" s="922" t="n">
        <v>10.49</v>
      </c>
    </row>
    <row r="4276" customFormat="false" ht="15" hidden="false" customHeight="false" outlineLevel="0" collapsed="false">
      <c r="A4276" s="398" t="n">
        <v>6188</v>
      </c>
      <c r="B4276" s="399" t="s">
        <v>5576</v>
      </c>
      <c r="C4276" s="919" t="s">
        <v>1307</v>
      </c>
      <c r="D4276" s="920" t="n">
        <f aca="false">F4276</f>
        <v>34.96</v>
      </c>
      <c r="F4276" s="922" t="n">
        <v>34.96</v>
      </c>
      <c r="G4276" s="922" t="n">
        <v>34.96</v>
      </c>
    </row>
    <row r="4277" customFormat="false" ht="15" hidden="false" customHeight="false" outlineLevel="0" collapsed="false">
      <c r="A4277" s="398" t="n">
        <v>6189</v>
      </c>
      <c r="B4277" s="399" t="s">
        <v>5577</v>
      </c>
      <c r="C4277" s="919" t="s">
        <v>1324</v>
      </c>
      <c r="D4277" s="920" t="n">
        <f aca="false">F4277</f>
        <v>8.38</v>
      </c>
      <c r="F4277" s="922" t="n">
        <v>8.38</v>
      </c>
      <c r="G4277" s="922" t="n">
        <v>8.38</v>
      </c>
    </row>
    <row r="4278" customFormat="false" ht="15" hidden="false" customHeight="false" outlineLevel="0" collapsed="false">
      <c r="A4278" s="398" t="n">
        <v>6214</v>
      </c>
      <c r="B4278" s="399" t="s">
        <v>5578</v>
      </c>
      <c r="C4278" s="919" t="s">
        <v>1307</v>
      </c>
      <c r="D4278" s="920" t="n">
        <f aca="false">F4278</f>
        <v>102.44</v>
      </c>
      <c r="F4278" s="922" t="n">
        <v>102.44</v>
      </c>
      <c r="G4278" s="922" t="n">
        <v>102.44</v>
      </c>
    </row>
    <row r="4279" customFormat="false" ht="15" hidden="false" customHeight="false" outlineLevel="0" collapsed="false">
      <c r="A4279" s="398" t="n">
        <v>36153</v>
      </c>
      <c r="B4279" s="399" t="s">
        <v>5579</v>
      </c>
      <c r="C4279" s="919" t="s">
        <v>1298</v>
      </c>
      <c r="D4279" s="920" t="n">
        <f aca="false">F4279</f>
        <v>155.81</v>
      </c>
      <c r="F4279" s="922" t="n">
        <v>155.81</v>
      </c>
      <c r="G4279" s="922" t="n">
        <v>155.81</v>
      </c>
    </row>
    <row r="4280" customFormat="false" ht="15" hidden="false" customHeight="false" outlineLevel="0" collapsed="false">
      <c r="A4280" s="398" t="n">
        <v>10740</v>
      </c>
      <c r="B4280" s="399" t="s">
        <v>5580</v>
      </c>
      <c r="C4280" s="919" t="s">
        <v>1298</v>
      </c>
      <c r="D4280" s="920" t="n">
        <f aca="false">F4280</f>
        <v>9754.19</v>
      </c>
      <c r="F4280" s="922" t="n">
        <v>9754.19</v>
      </c>
      <c r="G4280" s="922" t="n">
        <v>9754.19</v>
      </c>
    </row>
    <row r="4281" customFormat="false" ht="15" hidden="false" customHeight="false" outlineLevel="0" collapsed="false">
      <c r="A4281" s="398" t="n">
        <v>13914</v>
      </c>
      <c r="B4281" s="399" t="s">
        <v>5581</v>
      </c>
      <c r="C4281" s="919" t="s">
        <v>1298</v>
      </c>
      <c r="D4281" s="920" t="n">
        <f aca="false">F4281</f>
        <v>705.75</v>
      </c>
      <c r="F4281" s="922" t="n">
        <v>705.75</v>
      </c>
      <c r="G4281" s="922" t="n">
        <v>705.75</v>
      </c>
    </row>
    <row r="4282" customFormat="false" ht="15" hidden="false" customHeight="false" outlineLevel="0" collapsed="false">
      <c r="A4282" s="398" t="n">
        <v>10742</v>
      </c>
      <c r="B4282" s="399" t="s">
        <v>5582</v>
      </c>
      <c r="C4282" s="919" t="s">
        <v>1298</v>
      </c>
      <c r="D4282" s="920" t="n">
        <f aca="false">F4282</f>
        <v>1029.35</v>
      </c>
      <c r="F4282" s="922" t="n">
        <v>1029.35</v>
      </c>
      <c r="G4282" s="922" t="n">
        <v>1029.35</v>
      </c>
    </row>
    <row r="4283" customFormat="false" ht="15" hidden="false" customHeight="false" outlineLevel="0" collapsed="false">
      <c r="A4283" s="398" t="n">
        <v>38465</v>
      </c>
      <c r="B4283" s="399" t="s">
        <v>5583</v>
      </c>
      <c r="C4283" s="919" t="s">
        <v>1298</v>
      </c>
      <c r="D4283" s="920" t="n">
        <f aca="false">F4283</f>
        <v>28.75</v>
      </c>
      <c r="F4283" s="922" t="n">
        <v>28.75</v>
      </c>
      <c r="G4283" s="922" t="n">
        <v>28.75</v>
      </c>
    </row>
    <row r="4284" customFormat="false" ht="15" hidden="false" customHeight="false" outlineLevel="0" collapsed="false">
      <c r="A4284" s="398" t="n">
        <v>7543</v>
      </c>
      <c r="B4284" s="399" t="s">
        <v>5584</v>
      </c>
      <c r="C4284" s="919" t="s">
        <v>1298</v>
      </c>
      <c r="D4284" s="920" t="n">
        <f aca="false">F4284</f>
        <v>3.52</v>
      </c>
      <c r="F4284" s="920" t="n">
        <v>3.52</v>
      </c>
      <c r="G4284" s="920" t="n">
        <v>3.52</v>
      </c>
    </row>
    <row r="4285" customFormat="false" ht="15" hidden="false" customHeight="false" outlineLevel="0" collapsed="false">
      <c r="A4285" s="398" t="n">
        <v>13255</v>
      </c>
      <c r="B4285" s="399" t="s">
        <v>5585</v>
      </c>
      <c r="C4285" s="919" t="s">
        <v>1298</v>
      </c>
      <c r="D4285" s="920" t="n">
        <f aca="false">F4285</f>
        <v>60.36</v>
      </c>
      <c r="F4285" s="922" t="n">
        <v>60.36</v>
      </c>
      <c r="G4285" s="922" t="n">
        <v>60.36</v>
      </c>
    </row>
    <row r="4286" customFormat="false" ht="15" hidden="false" customHeight="false" outlineLevel="0" collapsed="false">
      <c r="A4286" s="398" t="n">
        <v>39352</v>
      </c>
      <c r="B4286" s="399" t="s">
        <v>5586</v>
      </c>
      <c r="C4286" s="919" t="s">
        <v>1298</v>
      </c>
      <c r="D4286" s="920" t="n">
        <f aca="false">F4286</f>
        <v>2.17</v>
      </c>
      <c r="F4286" s="920" t="n">
        <v>2.17</v>
      </c>
      <c r="G4286" s="920" t="n">
        <v>2.17</v>
      </c>
    </row>
    <row r="4287" customFormat="false" ht="15" hidden="false" customHeight="false" outlineLevel="0" collapsed="false">
      <c r="A4287" s="398" t="n">
        <v>39346</v>
      </c>
      <c r="B4287" s="399" t="s">
        <v>5587</v>
      </c>
      <c r="C4287" s="919" t="s">
        <v>1298</v>
      </c>
      <c r="D4287" s="920" t="n">
        <f aca="false">F4287</f>
        <v>2.17</v>
      </c>
      <c r="F4287" s="922" t="n">
        <v>2.17</v>
      </c>
      <c r="G4287" s="922" t="n">
        <v>2.17</v>
      </c>
    </row>
    <row r="4288" customFormat="false" ht="15" hidden="false" customHeight="false" outlineLevel="0" collapsed="false">
      <c r="A4288" s="398" t="n">
        <v>39350</v>
      </c>
      <c r="B4288" s="399" t="s">
        <v>5588</v>
      </c>
      <c r="C4288" s="919" t="s">
        <v>1298</v>
      </c>
      <c r="D4288" s="920" t="n">
        <f aca="false">F4288</f>
        <v>2.34</v>
      </c>
      <c r="F4288" s="922" t="n">
        <v>2.34</v>
      </c>
      <c r="G4288" s="922" t="n">
        <v>2.34</v>
      </c>
    </row>
    <row r="4289" customFormat="false" ht="15" hidden="false" customHeight="false" outlineLevel="0" collapsed="false">
      <c r="A4289" s="398" t="n">
        <v>39351</v>
      </c>
      <c r="B4289" s="399" t="s">
        <v>5589</v>
      </c>
      <c r="C4289" s="919" t="s">
        <v>1298</v>
      </c>
      <c r="D4289" s="920" t="n">
        <f aca="false">F4289</f>
        <v>2.71</v>
      </c>
      <c r="F4289" s="922" t="n">
        <v>2.71</v>
      </c>
      <c r="G4289" s="922" t="n">
        <v>2.71</v>
      </c>
    </row>
    <row r="4290" customFormat="false" ht="15" hidden="false" customHeight="false" outlineLevel="0" collapsed="false">
      <c r="A4290" s="398" t="n">
        <v>38952</v>
      </c>
      <c r="B4290" s="399" t="s">
        <v>5590</v>
      </c>
      <c r="C4290" s="919" t="s">
        <v>1298</v>
      </c>
      <c r="D4290" s="920" t="n">
        <f aca="false">F4290</f>
        <v>2.52</v>
      </c>
      <c r="F4290" s="922" t="n">
        <v>2.52</v>
      </c>
      <c r="G4290" s="922" t="n">
        <v>2.52</v>
      </c>
    </row>
    <row r="4291" customFormat="false" ht="15" hidden="false" customHeight="false" outlineLevel="0" collapsed="false">
      <c r="A4291" s="398" t="n">
        <v>38953</v>
      </c>
      <c r="B4291" s="399" t="s">
        <v>5591</v>
      </c>
      <c r="C4291" s="919" t="s">
        <v>1298</v>
      </c>
      <c r="D4291" s="920" t="n">
        <f aca="false">F4291</f>
        <v>3.98</v>
      </c>
      <c r="F4291" s="922" t="n">
        <v>3.98</v>
      </c>
      <c r="G4291" s="922" t="n">
        <v>3.98</v>
      </c>
    </row>
    <row r="4292" customFormat="false" ht="15" hidden="false" customHeight="false" outlineLevel="0" collapsed="false">
      <c r="A4292" s="398" t="n">
        <v>38835</v>
      </c>
      <c r="B4292" s="399" t="s">
        <v>5592</v>
      </c>
      <c r="C4292" s="919" t="s">
        <v>1298</v>
      </c>
      <c r="D4292" s="920" t="n">
        <f aca="false">F4292</f>
        <v>3.57</v>
      </c>
      <c r="F4292" s="922" t="n">
        <v>3.57</v>
      </c>
      <c r="G4292" s="922" t="n">
        <v>3.57</v>
      </c>
    </row>
    <row r="4293" customFormat="false" ht="15" hidden="false" customHeight="false" outlineLevel="0" collapsed="false">
      <c r="A4293" s="398" t="n">
        <v>38837</v>
      </c>
      <c r="B4293" s="399" t="s">
        <v>5593</v>
      </c>
      <c r="C4293" s="919" t="s">
        <v>1298</v>
      </c>
      <c r="D4293" s="920" t="n">
        <f aca="false">F4293</f>
        <v>9.29</v>
      </c>
      <c r="F4293" s="922" t="n">
        <v>9.29</v>
      </c>
      <c r="G4293" s="922" t="n">
        <v>9.29</v>
      </c>
    </row>
    <row r="4294" customFormat="false" ht="15" hidden="false" customHeight="false" outlineLevel="0" collapsed="false">
      <c r="A4294" s="398" t="n">
        <v>38836</v>
      </c>
      <c r="B4294" s="399" t="s">
        <v>5594</v>
      </c>
      <c r="C4294" s="919" t="s">
        <v>1298</v>
      </c>
      <c r="D4294" s="920" t="n">
        <f aca="false">F4294</f>
        <v>5.14</v>
      </c>
      <c r="F4294" s="922" t="n">
        <v>5.14</v>
      </c>
      <c r="G4294" s="922" t="n">
        <v>5.14</v>
      </c>
    </row>
    <row r="4295" customFormat="false" ht="15" hidden="false" customHeight="false" outlineLevel="0" collapsed="false">
      <c r="A4295" s="398" t="n">
        <v>2666</v>
      </c>
      <c r="B4295" s="399" t="s">
        <v>5595</v>
      </c>
      <c r="C4295" s="919" t="s">
        <v>1298</v>
      </c>
      <c r="D4295" s="920" t="n">
        <f aca="false">F4295</f>
        <v>5.24</v>
      </c>
      <c r="F4295" s="922" t="n">
        <v>5.24</v>
      </c>
      <c r="G4295" s="922" t="n">
        <v>5.24</v>
      </c>
    </row>
    <row r="4296" customFormat="false" ht="15" hidden="false" customHeight="false" outlineLevel="0" collapsed="false">
      <c r="A4296" s="398" t="n">
        <v>2668</v>
      </c>
      <c r="B4296" s="399" t="s">
        <v>5596</v>
      </c>
      <c r="C4296" s="919" t="s">
        <v>1298</v>
      </c>
      <c r="D4296" s="920" t="n">
        <f aca="false">F4296</f>
        <v>5.98</v>
      </c>
      <c r="F4296" s="922" t="n">
        <v>5.98</v>
      </c>
      <c r="G4296" s="922" t="n">
        <v>5.98</v>
      </c>
    </row>
    <row r="4297" customFormat="false" ht="15" hidden="false" customHeight="false" outlineLevel="0" collapsed="false">
      <c r="A4297" s="398" t="n">
        <v>2664</v>
      </c>
      <c r="B4297" s="399" t="s">
        <v>5597</v>
      </c>
      <c r="C4297" s="919" t="s">
        <v>1298</v>
      </c>
      <c r="D4297" s="920" t="n">
        <f aca="false">F4297</f>
        <v>8.82</v>
      </c>
      <c r="F4297" s="922" t="n">
        <v>8.82</v>
      </c>
      <c r="G4297" s="922" t="n">
        <v>8.82</v>
      </c>
    </row>
    <row r="4298" customFormat="false" ht="15" hidden="false" customHeight="false" outlineLevel="0" collapsed="false">
      <c r="A4298" s="398" t="n">
        <v>2662</v>
      </c>
      <c r="B4298" s="399" t="s">
        <v>5598</v>
      </c>
      <c r="C4298" s="919" t="s">
        <v>1298</v>
      </c>
      <c r="D4298" s="920" t="n">
        <f aca="false">F4298</f>
        <v>10.82</v>
      </c>
      <c r="F4298" s="922" t="n">
        <v>10.82</v>
      </c>
      <c r="G4298" s="922" t="n">
        <v>10.82</v>
      </c>
    </row>
    <row r="4299" customFormat="false" ht="15" hidden="false" customHeight="false" outlineLevel="0" collapsed="false">
      <c r="A4299" s="398" t="n">
        <v>20964</v>
      </c>
      <c r="B4299" s="399" t="s">
        <v>5599</v>
      </c>
      <c r="C4299" s="919" t="s">
        <v>1298</v>
      </c>
      <c r="D4299" s="920" t="n">
        <f aca="false">F4299</f>
        <v>39.82</v>
      </c>
      <c r="F4299" s="922" t="n">
        <v>39.82</v>
      </c>
      <c r="G4299" s="922" t="n">
        <v>39.82</v>
      </c>
    </row>
    <row r="4300" customFormat="false" ht="15" hidden="false" customHeight="false" outlineLevel="0" collapsed="false">
      <c r="A4300" s="398" t="n">
        <v>10905</v>
      </c>
      <c r="B4300" s="399" t="s">
        <v>5600</v>
      </c>
      <c r="C4300" s="919" t="s">
        <v>1298</v>
      </c>
      <c r="D4300" s="920" t="n">
        <f aca="false">F4300</f>
        <v>53.42</v>
      </c>
      <c r="F4300" s="922" t="n">
        <v>53.42</v>
      </c>
      <c r="G4300" s="922" t="n">
        <v>53.42</v>
      </c>
    </row>
    <row r="4301" customFormat="false" ht="15" hidden="false" customHeight="false" outlineLevel="0" collapsed="false">
      <c r="A4301" s="398" t="n">
        <v>42703</v>
      </c>
      <c r="B4301" s="399" t="s">
        <v>5601</v>
      </c>
      <c r="C4301" s="919" t="s">
        <v>1298</v>
      </c>
      <c r="D4301" s="920" t="n">
        <f aca="false">F4301</f>
        <v>56.65</v>
      </c>
      <c r="F4301" s="922" t="n">
        <v>56.65</v>
      </c>
      <c r="G4301" s="922" t="n">
        <v>56.65</v>
      </c>
    </row>
    <row r="4302" customFormat="false" ht="15" hidden="false" customHeight="false" outlineLevel="0" collapsed="false">
      <c r="A4302" s="398" t="n">
        <v>42704</v>
      </c>
      <c r="B4302" s="399" t="s">
        <v>5602</v>
      </c>
      <c r="C4302" s="919" t="s">
        <v>1298</v>
      </c>
      <c r="D4302" s="920" t="n">
        <f aca="false">F4302</f>
        <v>86.97</v>
      </c>
      <c r="F4302" s="922" t="n">
        <v>86.97</v>
      </c>
      <c r="G4302" s="922" t="n">
        <v>86.97</v>
      </c>
    </row>
    <row r="4303" customFormat="false" ht="15" hidden="false" customHeight="false" outlineLevel="0" collapsed="false">
      <c r="A4303" s="398" t="n">
        <v>42705</v>
      </c>
      <c r="B4303" s="399" t="s">
        <v>5603</v>
      </c>
      <c r="C4303" s="919" t="s">
        <v>1298</v>
      </c>
      <c r="D4303" s="920" t="n">
        <f aca="false">F4303</f>
        <v>110.97</v>
      </c>
      <c r="F4303" s="922" t="n">
        <v>110.97</v>
      </c>
      <c r="G4303" s="922" t="n">
        <v>110.97</v>
      </c>
    </row>
    <row r="4304" customFormat="false" ht="15" hidden="false" customHeight="false" outlineLevel="0" collapsed="false">
      <c r="A4304" s="398" t="n">
        <v>42706</v>
      </c>
      <c r="B4304" s="399" t="s">
        <v>5604</v>
      </c>
      <c r="C4304" s="919" t="s">
        <v>1298</v>
      </c>
      <c r="D4304" s="920" t="n">
        <f aca="false">F4304</f>
        <v>137.43</v>
      </c>
      <c r="F4304" s="922" t="n">
        <v>137.43</v>
      </c>
      <c r="G4304" s="922" t="n">
        <v>137.43</v>
      </c>
    </row>
    <row r="4305" customFormat="false" ht="15" hidden="false" customHeight="false" outlineLevel="0" collapsed="false">
      <c r="A4305" s="398" t="n">
        <v>11289</v>
      </c>
      <c r="B4305" s="399" t="s">
        <v>5605</v>
      </c>
      <c r="C4305" s="919" t="s">
        <v>1298</v>
      </c>
      <c r="D4305" s="920" t="n">
        <f aca="false">F4305</f>
        <v>49.77</v>
      </c>
      <c r="F4305" s="922" t="n">
        <v>49.77</v>
      </c>
      <c r="G4305" s="922" t="n">
        <v>49.77</v>
      </c>
    </row>
    <row r="4306" customFormat="false" ht="15" hidden="false" customHeight="false" outlineLevel="0" collapsed="false">
      <c r="A4306" s="398" t="n">
        <v>11241</v>
      </c>
      <c r="B4306" s="399" t="s">
        <v>5606</v>
      </c>
      <c r="C4306" s="919" t="s">
        <v>1298</v>
      </c>
      <c r="D4306" s="920" t="n">
        <f aca="false">F4306</f>
        <v>124.44</v>
      </c>
      <c r="F4306" s="922" t="n">
        <v>124.44</v>
      </c>
      <c r="G4306" s="922" t="n">
        <v>124.44</v>
      </c>
    </row>
    <row r="4307" customFormat="false" ht="15" hidden="false" customHeight="false" outlineLevel="0" collapsed="false">
      <c r="A4307" s="398" t="n">
        <v>11301</v>
      </c>
      <c r="B4307" s="399" t="s">
        <v>5607</v>
      </c>
      <c r="C4307" s="919" t="s">
        <v>1298</v>
      </c>
      <c r="D4307" s="920" t="n">
        <f aca="false">F4307</f>
        <v>315.55</v>
      </c>
      <c r="F4307" s="922" t="n">
        <v>315.55</v>
      </c>
      <c r="G4307" s="922" t="n">
        <v>315.55</v>
      </c>
    </row>
    <row r="4308" customFormat="false" ht="15" hidden="false" customHeight="false" outlineLevel="0" collapsed="false">
      <c r="A4308" s="398" t="n">
        <v>21090</v>
      </c>
      <c r="B4308" s="399" t="s">
        <v>5608</v>
      </c>
      <c r="C4308" s="919" t="s">
        <v>1298</v>
      </c>
      <c r="D4308" s="920" t="n">
        <f aca="false">F4308</f>
        <v>386.67</v>
      </c>
      <c r="F4308" s="922" t="n">
        <v>386.67</v>
      </c>
      <c r="G4308" s="922" t="n">
        <v>386.67</v>
      </c>
    </row>
    <row r="4309" customFormat="false" ht="15" hidden="false" customHeight="false" outlineLevel="0" collapsed="false">
      <c r="A4309" s="398" t="n">
        <v>14112</v>
      </c>
      <c r="B4309" s="399" t="s">
        <v>5609</v>
      </c>
      <c r="C4309" s="919" t="s">
        <v>1298</v>
      </c>
      <c r="D4309" s="920" t="n">
        <f aca="false">F4309</f>
        <v>161.33</v>
      </c>
      <c r="F4309" s="922" t="n">
        <v>161.33</v>
      </c>
      <c r="G4309" s="922" t="n">
        <v>161.33</v>
      </c>
    </row>
    <row r="4310" customFormat="false" ht="15" hidden="false" customHeight="false" outlineLevel="0" collapsed="false">
      <c r="A4310" s="398" t="n">
        <v>11315</v>
      </c>
      <c r="B4310" s="399" t="s">
        <v>5610</v>
      </c>
      <c r="C4310" s="919" t="s">
        <v>1298</v>
      </c>
      <c r="D4310" s="920" t="n">
        <f aca="false">F4310</f>
        <v>75.55</v>
      </c>
      <c r="F4310" s="922" t="n">
        <v>75.55</v>
      </c>
      <c r="G4310" s="922" t="n">
        <v>75.55</v>
      </c>
    </row>
    <row r="4311" customFormat="false" ht="15" hidden="false" customHeight="false" outlineLevel="0" collapsed="false">
      <c r="A4311" s="398" t="n">
        <v>11292</v>
      </c>
      <c r="B4311" s="399" t="s">
        <v>5611</v>
      </c>
      <c r="C4311" s="919" t="s">
        <v>1298</v>
      </c>
      <c r="D4311" s="920" t="n">
        <f aca="false">F4311</f>
        <v>176.89</v>
      </c>
      <c r="F4311" s="922" t="n">
        <v>176.89</v>
      </c>
      <c r="G4311" s="922" t="n">
        <v>176.89</v>
      </c>
    </row>
    <row r="4312" customFormat="false" ht="15" hidden="false" customHeight="false" outlineLevel="0" collapsed="false">
      <c r="A4312" s="398" t="n">
        <v>21071</v>
      </c>
      <c r="B4312" s="399" t="s">
        <v>5612</v>
      </c>
      <c r="C4312" s="919" t="s">
        <v>1298</v>
      </c>
      <c r="D4312" s="920" t="n">
        <f aca="false">F4312</f>
        <v>115.55</v>
      </c>
      <c r="F4312" s="922" t="n">
        <v>115.55</v>
      </c>
      <c r="G4312" s="922" t="n">
        <v>115.55</v>
      </c>
    </row>
    <row r="4313" customFormat="false" ht="15" hidden="false" customHeight="false" outlineLevel="0" collapsed="false">
      <c r="A4313" s="398" t="n">
        <v>11293</v>
      </c>
      <c r="B4313" s="399" t="s">
        <v>5613</v>
      </c>
      <c r="C4313" s="919" t="s">
        <v>1298</v>
      </c>
      <c r="D4313" s="920" t="n">
        <f aca="false">F4313</f>
        <v>195.55</v>
      </c>
      <c r="F4313" s="922" t="n">
        <v>195.55</v>
      </c>
      <c r="G4313" s="922" t="n">
        <v>195.55</v>
      </c>
    </row>
    <row r="4314" customFormat="false" ht="15" hidden="false" customHeight="false" outlineLevel="0" collapsed="false">
      <c r="A4314" s="398" t="n">
        <v>11316</v>
      </c>
      <c r="B4314" s="399" t="s">
        <v>5614</v>
      </c>
      <c r="C4314" s="919" t="s">
        <v>1298</v>
      </c>
      <c r="D4314" s="920" t="n">
        <f aca="false">F4314</f>
        <v>248.89</v>
      </c>
      <c r="F4314" s="922" t="n">
        <v>248.89</v>
      </c>
      <c r="G4314" s="922" t="n">
        <v>248.89</v>
      </c>
    </row>
    <row r="4315" customFormat="false" ht="15" hidden="false" customHeight="false" outlineLevel="0" collapsed="false">
      <c r="A4315" s="398" t="n">
        <v>6243</v>
      </c>
      <c r="B4315" s="399" t="s">
        <v>5615</v>
      </c>
      <c r="C4315" s="919" t="s">
        <v>1298</v>
      </c>
      <c r="D4315" s="920" t="n">
        <f aca="false">F4315</f>
        <v>286.67</v>
      </c>
      <c r="F4315" s="922" t="n">
        <v>286.67</v>
      </c>
      <c r="G4315" s="922" t="n">
        <v>286.67</v>
      </c>
    </row>
    <row r="4316" customFormat="false" ht="15" hidden="false" customHeight="false" outlineLevel="0" collapsed="false">
      <c r="A4316" s="398" t="n">
        <v>21079</v>
      </c>
      <c r="B4316" s="399" t="s">
        <v>5616</v>
      </c>
      <c r="C4316" s="919" t="s">
        <v>1298</v>
      </c>
      <c r="D4316" s="920" t="n">
        <f aca="false">F4316</f>
        <v>341.78</v>
      </c>
      <c r="F4316" s="922" t="n">
        <v>341.78</v>
      </c>
      <c r="G4316" s="922" t="n">
        <v>341.78</v>
      </c>
    </row>
    <row r="4317" customFormat="false" ht="15" hidden="false" customHeight="false" outlineLevel="0" collapsed="false">
      <c r="A4317" s="398" t="n">
        <v>6240</v>
      </c>
      <c r="B4317" s="399" t="s">
        <v>5617</v>
      </c>
      <c r="C4317" s="919" t="s">
        <v>1298</v>
      </c>
      <c r="D4317" s="920" t="n">
        <f aca="false">F4317</f>
        <v>379.55</v>
      </c>
      <c r="F4317" s="922" t="n">
        <v>379.55</v>
      </c>
      <c r="G4317" s="922" t="n">
        <v>379.55</v>
      </c>
    </row>
    <row r="4318" customFormat="false" ht="15" hidden="false" customHeight="false" outlineLevel="0" collapsed="false">
      <c r="A4318" s="398" t="n">
        <v>11296</v>
      </c>
      <c r="B4318" s="399" t="s">
        <v>5618</v>
      </c>
      <c r="C4318" s="919" t="s">
        <v>1298</v>
      </c>
      <c r="D4318" s="920" t="n">
        <f aca="false">F4318</f>
        <v>1209.34</v>
      </c>
      <c r="F4318" s="922" t="n">
        <v>1209.34</v>
      </c>
      <c r="G4318" s="922" t="n">
        <v>1209.34</v>
      </c>
    </row>
    <row r="4319" customFormat="false" ht="15" hidden="false" customHeight="false" outlineLevel="0" collapsed="false">
      <c r="A4319" s="398" t="n">
        <v>11299</v>
      </c>
      <c r="B4319" s="399" t="s">
        <v>5619</v>
      </c>
      <c r="C4319" s="919" t="s">
        <v>1298</v>
      </c>
      <c r="D4319" s="920" t="n">
        <f aca="false">F4319</f>
        <v>409.33</v>
      </c>
      <c r="F4319" s="922" t="n">
        <v>409.33</v>
      </c>
      <c r="G4319" s="922" t="n">
        <v>409.33</v>
      </c>
    </row>
    <row r="4320" customFormat="false" ht="15" hidden="false" customHeight="false" outlineLevel="0" collapsed="false">
      <c r="A4320" s="398" t="n">
        <v>11066</v>
      </c>
      <c r="B4320" s="399" t="s">
        <v>5620</v>
      </c>
      <c r="C4320" s="919" t="s">
        <v>1298</v>
      </c>
      <c r="D4320" s="920" t="n">
        <f aca="false">F4320</f>
        <v>10.47</v>
      </c>
      <c r="F4320" s="922" t="n">
        <v>10.47</v>
      </c>
      <c r="G4320" s="922" t="n">
        <v>10.47</v>
      </c>
    </row>
    <row r="4321" customFormat="false" ht="15" hidden="false" customHeight="false" outlineLevel="0" collapsed="false">
      <c r="A4321" s="398" t="n">
        <v>11065</v>
      </c>
      <c r="B4321" s="399" t="s">
        <v>5621</v>
      </c>
      <c r="C4321" s="919" t="s">
        <v>1298</v>
      </c>
      <c r="D4321" s="920" t="n">
        <f aca="false">F4321</f>
        <v>12.01</v>
      </c>
      <c r="F4321" s="922" t="n">
        <v>12.01</v>
      </c>
      <c r="G4321" s="922" t="n">
        <v>12.01</v>
      </c>
    </row>
    <row r="4322" customFormat="false" ht="15" hidden="false" customHeight="false" outlineLevel="0" collapsed="false">
      <c r="A4322" s="398" t="n">
        <v>11688</v>
      </c>
      <c r="B4322" s="399" t="s">
        <v>5622</v>
      </c>
      <c r="C4322" s="919" t="s">
        <v>1298</v>
      </c>
      <c r="D4322" s="920" t="n">
        <f aca="false">F4322</f>
        <v>348.63</v>
      </c>
      <c r="F4322" s="920" t="n">
        <v>348.63</v>
      </c>
      <c r="G4322" s="920" t="n">
        <v>348.63</v>
      </c>
    </row>
    <row r="4323" customFormat="false" ht="30" hidden="false" customHeight="false" outlineLevel="0" collapsed="false">
      <c r="A4323" s="398" t="n">
        <v>37736</v>
      </c>
      <c r="B4323" s="399" t="s">
        <v>5623</v>
      </c>
      <c r="C4323" s="919" t="s">
        <v>1298</v>
      </c>
      <c r="D4323" s="920" t="n">
        <f aca="false">F4323</f>
        <v>48000</v>
      </c>
      <c r="F4323" s="922" t="n">
        <v>48000</v>
      </c>
      <c r="G4323" s="922" t="n">
        <v>48000</v>
      </c>
    </row>
    <row r="4324" customFormat="false" ht="15" hidden="false" customHeight="false" outlineLevel="0" collapsed="false">
      <c r="A4324" s="398" t="n">
        <v>37739</v>
      </c>
      <c r="B4324" s="399" t="s">
        <v>5624</v>
      </c>
      <c r="C4324" s="919" t="s">
        <v>1298</v>
      </c>
      <c r="D4324" s="920" t="n">
        <f aca="false">F4324</f>
        <v>59076.92</v>
      </c>
      <c r="F4324" s="922" t="n">
        <v>59076.92</v>
      </c>
      <c r="G4324" s="922" t="n">
        <v>59076.92</v>
      </c>
    </row>
    <row r="4325" customFormat="false" ht="15" hidden="false" customHeight="false" outlineLevel="0" collapsed="false">
      <c r="A4325" s="398" t="n">
        <v>37740</v>
      </c>
      <c r="B4325" s="399" t="s">
        <v>5625</v>
      </c>
      <c r="C4325" s="919" t="s">
        <v>1298</v>
      </c>
      <c r="D4325" s="920" t="n">
        <f aca="false">F4325</f>
        <v>33712.37</v>
      </c>
      <c r="F4325" s="922" t="n">
        <v>33712.37</v>
      </c>
      <c r="G4325" s="922" t="n">
        <v>33712.37</v>
      </c>
    </row>
    <row r="4326" customFormat="false" ht="15" hidden="false" customHeight="false" outlineLevel="0" collapsed="false">
      <c r="A4326" s="398" t="n">
        <v>37738</v>
      </c>
      <c r="B4326" s="399" t="s">
        <v>5626</v>
      </c>
      <c r="C4326" s="919" t="s">
        <v>1298</v>
      </c>
      <c r="D4326" s="920" t="n">
        <f aca="false">F4326</f>
        <v>40053.51</v>
      </c>
      <c r="F4326" s="922" t="n">
        <v>40053.51</v>
      </c>
      <c r="G4326" s="922" t="n">
        <v>40053.51</v>
      </c>
    </row>
    <row r="4327" customFormat="false" ht="15" hidden="false" customHeight="false" outlineLevel="0" collapsed="false">
      <c r="A4327" s="398" t="n">
        <v>37737</v>
      </c>
      <c r="B4327" s="399" t="s">
        <v>5627</v>
      </c>
      <c r="C4327" s="919" t="s">
        <v>1298</v>
      </c>
      <c r="D4327" s="920" t="n">
        <f aca="false">F4327</f>
        <v>31866.22</v>
      </c>
      <c r="F4327" s="920" t="n">
        <v>31866.22</v>
      </c>
      <c r="G4327" s="920" t="n">
        <v>31866.22</v>
      </c>
    </row>
    <row r="4328" customFormat="false" ht="15" hidden="false" customHeight="false" outlineLevel="0" collapsed="false">
      <c r="A4328" s="398" t="n">
        <v>25014</v>
      </c>
      <c r="B4328" s="399" t="s">
        <v>5628</v>
      </c>
      <c r="C4328" s="919" t="s">
        <v>1298</v>
      </c>
      <c r="D4328" s="920" t="n">
        <f aca="false">F4328</f>
        <v>66742.47</v>
      </c>
      <c r="F4328" s="920" t="n">
        <v>66742.47</v>
      </c>
      <c r="G4328" s="920" t="n">
        <v>66742.47</v>
      </c>
    </row>
    <row r="4329" customFormat="false" ht="15" hidden="false" customHeight="false" outlineLevel="0" collapsed="false">
      <c r="A4329" s="398" t="n">
        <v>25013</v>
      </c>
      <c r="B4329" s="399" t="s">
        <v>5629</v>
      </c>
      <c r="C4329" s="919" t="s">
        <v>1298</v>
      </c>
      <c r="D4329" s="920" t="n">
        <f aca="false">F4329</f>
        <v>69953.17</v>
      </c>
      <c r="F4329" s="920" t="n">
        <v>69953.17</v>
      </c>
      <c r="G4329" s="920" t="n">
        <v>69953.17</v>
      </c>
    </row>
    <row r="4330" customFormat="false" ht="15" hidden="false" customHeight="false" outlineLevel="0" collapsed="false">
      <c r="A4330" s="398" t="n">
        <v>14405</v>
      </c>
      <c r="B4330" s="399" t="s">
        <v>5630</v>
      </c>
      <c r="C4330" s="919" t="s">
        <v>1298</v>
      </c>
      <c r="D4330" s="920" t="n">
        <f aca="false">F4330</f>
        <v>82113.71</v>
      </c>
      <c r="F4330" s="920" t="n">
        <v>82113.71</v>
      </c>
      <c r="G4330" s="920" t="n">
        <v>82113.71</v>
      </c>
    </row>
    <row r="4331" customFormat="false" ht="15" hidden="false" customHeight="false" outlineLevel="0" collapsed="false">
      <c r="A4331" s="398" t="n">
        <v>36790</v>
      </c>
      <c r="B4331" s="399" t="s">
        <v>5631</v>
      </c>
      <c r="C4331" s="919" t="s">
        <v>1298</v>
      </c>
      <c r="D4331" s="920" t="n">
        <f aca="false">F4331</f>
        <v>187.01</v>
      </c>
      <c r="F4331" s="920" t="n">
        <v>187.01</v>
      </c>
      <c r="G4331" s="920" t="n">
        <v>187.01</v>
      </c>
    </row>
    <row r="4332" customFormat="false" ht="15" hidden="false" customHeight="false" outlineLevel="0" collapsed="false">
      <c r="A4332" s="398" t="n">
        <v>20271</v>
      </c>
      <c r="B4332" s="399" t="s">
        <v>5632</v>
      </c>
      <c r="C4332" s="919" t="s">
        <v>1298</v>
      </c>
      <c r="D4332" s="920" t="n">
        <f aca="false">F4332</f>
        <v>451.46</v>
      </c>
      <c r="F4332" s="920" t="n">
        <v>451.46</v>
      </c>
      <c r="G4332" s="920" t="n">
        <v>451.46</v>
      </c>
    </row>
    <row r="4333" customFormat="false" ht="15" hidden="false" customHeight="false" outlineLevel="0" collapsed="false">
      <c r="A4333" s="398" t="n">
        <v>10423</v>
      </c>
      <c r="B4333" s="399" t="s">
        <v>5633</v>
      </c>
      <c r="C4333" s="919" t="s">
        <v>1298</v>
      </c>
      <c r="D4333" s="920" t="n">
        <f aca="false">F4333</f>
        <v>280.01</v>
      </c>
      <c r="F4333" s="920" t="n">
        <v>280.01</v>
      </c>
      <c r="G4333" s="920" t="n">
        <v>280.01</v>
      </c>
    </row>
    <row r="4334" customFormat="false" ht="15" hidden="false" customHeight="false" outlineLevel="0" collapsed="false">
      <c r="A4334" s="398" t="n">
        <v>37589</v>
      </c>
      <c r="B4334" s="399" t="s">
        <v>5634</v>
      </c>
      <c r="C4334" s="919" t="s">
        <v>1298</v>
      </c>
      <c r="D4334" s="920" t="n">
        <f aca="false">F4334</f>
        <v>229.14</v>
      </c>
      <c r="F4334" s="920" t="n">
        <v>229.14</v>
      </c>
      <c r="G4334" s="920" t="n">
        <v>229.14</v>
      </c>
    </row>
    <row r="4335" customFormat="false" ht="15" hidden="false" customHeight="false" outlineLevel="0" collapsed="false">
      <c r="A4335" s="398" t="n">
        <v>11690</v>
      </c>
      <c r="B4335" s="399" t="s">
        <v>5635</v>
      </c>
      <c r="C4335" s="919" t="s">
        <v>1298</v>
      </c>
      <c r="D4335" s="920" t="n">
        <f aca="false">F4335</f>
        <v>121.72</v>
      </c>
      <c r="F4335" s="922" t="n">
        <v>121.72</v>
      </c>
      <c r="G4335" s="922" t="n">
        <v>121.72</v>
      </c>
    </row>
    <row r="4336" customFormat="false" ht="15" hidden="false" customHeight="false" outlineLevel="0" collapsed="false">
      <c r="A4336" s="398" t="n">
        <v>20234</v>
      </c>
      <c r="B4336" s="399" t="s">
        <v>5636</v>
      </c>
      <c r="C4336" s="919" t="s">
        <v>1298</v>
      </c>
      <c r="D4336" s="920" t="n">
        <f aca="false">F4336</f>
        <v>154.04</v>
      </c>
      <c r="F4336" s="922" t="n">
        <v>154.04</v>
      </c>
      <c r="G4336" s="922" t="n">
        <v>154.04</v>
      </c>
    </row>
    <row r="4337" customFormat="false" ht="15" hidden="false" customHeight="false" outlineLevel="0" collapsed="false">
      <c r="A4337" s="398" t="n">
        <v>4763</v>
      </c>
      <c r="B4337" s="399" t="s">
        <v>5637</v>
      </c>
      <c r="C4337" s="919" t="s">
        <v>1309</v>
      </c>
      <c r="D4337" s="920" t="n">
        <f aca="false">F4337</f>
        <v>18.24</v>
      </c>
      <c r="F4337" s="922" t="n">
        <v>18.24</v>
      </c>
      <c r="G4337" s="922" t="n">
        <v>18.24</v>
      </c>
    </row>
    <row r="4338" customFormat="false" ht="15" hidden="false" customHeight="false" outlineLevel="0" collapsed="false">
      <c r="A4338" s="398" t="n">
        <v>41070</v>
      </c>
      <c r="B4338" s="399" t="s">
        <v>5638</v>
      </c>
      <c r="C4338" s="919" t="s">
        <v>1505</v>
      </c>
      <c r="D4338" s="920" t="n">
        <f aca="false">F4338</f>
        <v>3236.42</v>
      </c>
      <c r="F4338" s="922" t="n">
        <v>3236.42</v>
      </c>
      <c r="G4338" s="922" t="n">
        <v>3236.42</v>
      </c>
    </row>
    <row r="4339" customFormat="false" ht="15" hidden="false" customHeight="false" outlineLevel="0" collapsed="false">
      <c r="A4339" s="398" t="n">
        <v>14583</v>
      </c>
      <c r="B4339" s="399" t="s">
        <v>5639</v>
      </c>
      <c r="C4339" s="919" t="s">
        <v>1501</v>
      </c>
      <c r="D4339" s="920" t="n">
        <f aca="false">F4339</f>
        <v>11.35</v>
      </c>
      <c r="F4339" s="922" t="n">
        <v>11.35</v>
      </c>
      <c r="G4339" s="922" t="n">
        <v>11.35</v>
      </c>
    </row>
    <row r="4340" customFormat="false" ht="15" hidden="false" customHeight="false" outlineLevel="0" collapsed="false">
      <c r="A4340" s="398" t="n">
        <v>11457</v>
      </c>
      <c r="B4340" s="399" t="s">
        <v>5640</v>
      </c>
      <c r="C4340" s="919" t="s">
        <v>1298</v>
      </c>
      <c r="D4340" s="920" t="n">
        <f aca="false">F4340</f>
        <v>26.14</v>
      </c>
      <c r="F4340" s="922" t="n">
        <v>26.14</v>
      </c>
      <c r="G4340" s="922" t="n">
        <v>26.14</v>
      </c>
    </row>
    <row r="4341" customFormat="false" ht="15" hidden="false" customHeight="false" outlineLevel="0" collapsed="false">
      <c r="A4341" s="398" t="n">
        <v>21121</v>
      </c>
      <c r="B4341" s="399" t="s">
        <v>5641</v>
      </c>
      <c r="C4341" s="919" t="s">
        <v>1298</v>
      </c>
      <c r="D4341" s="920" t="n">
        <f aca="false">F4341</f>
        <v>3.65</v>
      </c>
      <c r="F4341" s="922" t="n">
        <v>3.65</v>
      </c>
      <c r="G4341" s="922" t="n">
        <v>3.65</v>
      </c>
    </row>
    <row r="4342" customFormat="false" ht="15" hidden="false" customHeight="false" outlineLevel="0" collapsed="false">
      <c r="A4342" s="398" t="n">
        <v>38010</v>
      </c>
      <c r="B4342" s="399" t="s">
        <v>5642</v>
      </c>
      <c r="C4342" s="919" t="s">
        <v>1298</v>
      </c>
      <c r="D4342" s="920" t="n">
        <f aca="false">F4342</f>
        <v>5.97</v>
      </c>
      <c r="F4342" s="922" t="n">
        <v>5.97</v>
      </c>
      <c r="G4342" s="922" t="n">
        <v>5.97</v>
      </c>
    </row>
    <row r="4343" customFormat="false" ht="15" hidden="false" customHeight="false" outlineLevel="0" collapsed="false">
      <c r="A4343" s="398" t="n">
        <v>38011</v>
      </c>
      <c r="B4343" s="399" t="s">
        <v>5643</v>
      </c>
      <c r="C4343" s="919" t="s">
        <v>1298</v>
      </c>
      <c r="D4343" s="920" t="n">
        <f aca="false">F4343</f>
        <v>11.02</v>
      </c>
      <c r="F4343" s="920" t="n">
        <v>11.02</v>
      </c>
      <c r="G4343" s="920" t="n">
        <v>11.02</v>
      </c>
    </row>
    <row r="4344" customFormat="false" ht="15" hidden="false" customHeight="false" outlineLevel="0" collapsed="false">
      <c r="A4344" s="398" t="n">
        <v>38012</v>
      </c>
      <c r="B4344" s="399" t="s">
        <v>5644</v>
      </c>
      <c r="C4344" s="919" t="s">
        <v>1298</v>
      </c>
      <c r="D4344" s="920" t="n">
        <f aca="false">F4344</f>
        <v>37.65</v>
      </c>
      <c r="F4344" s="922" t="n">
        <v>37.65</v>
      </c>
      <c r="G4344" s="922" t="n">
        <v>37.65</v>
      </c>
    </row>
    <row r="4345" customFormat="false" ht="15" hidden="false" customHeight="false" outlineLevel="0" collapsed="false">
      <c r="A4345" s="398" t="n">
        <v>38013</v>
      </c>
      <c r="B4345" s="399" t="s">
        <v>5645</v>
      </c>
      <c r="C4345" s="919" t="s">
        <v>1298</v>
      </c>
      <c r="D4345" s="920" t="n">
        <f aca="false">F4345</f>
        <v>48.88</v>
      </c>
      <c r="F4345" s="922" t="n">
        <v>48.88</v>
      </c>
      <c r="G4345" s="922" t="n">
        <v>48.88</v>
      </c>
    </row>
    <row r="4346" customFormat="false" ht="15" hidden="false" customHeight="false" outlineLevel="0" collapsed="false">
      <c r="A4346" s="398" t="n">
        <v>38014</v>
      </c>
      <c r="B4346" s="399" t="s">
        <v>5646</v>
      </c>
      <c r="C4346" s="919" t="s">
        <v>1298</v>
      </c>
      <c r="D4346" s="920" t="n">
        <f aca="false">F4346</f>
        <v>79.54</v>
      </c>
      <c r="F4346" s="922" t="n">
        <v>79.54</v>
      </c>
      <c r="G4346" s="922" t="n">
        <v>79.54</v>
      </c>
    </row>
    <row r="4347" customFormat="false" ht="15" hidden="false" customHeight="false" outlineLevel="0" collapsed="false">
      <c r="A4347" s="398" t="n">
        <v>38015</v>
      </c>
      <c r="B4347" s="399" t="s">
        <v>5647</v>
      </c>
      <c r="C4347" s="919" t="s">
        <v>1298</v>
      </c>
      <c r="D4347" s="920" t="n">
        <f aca="false">F4347</f>
        <v>192.06</v>
      </c>
      <c r="F4347" s="922" t="n">
        <v>192.06</v>
      </c>
      <c r="G4347" s="922" t="n">
        <v>192.06</v>
      </c>
    </row>
    <row r="4348" customFormat="false" ht="15" hidden="false" customHeight="false" outlineLevel="0" collapsed="false">
      <c r="A4348" s="398" t="n">
        <v>38016</v>
      </c>
      <c r="B4348" s="399" t="s">
        <v>5648</v>
      </c>
      <c r="C4348" s="919" t="s">
        <v>1298</v>
      </c>
      <c r="D4348" s="920" t="n">
        <f aca="false">F4348</f>
        <v>233.69</v>
      </c>
      <c r="F4348" s="922" t="n">
        <v>233.69</v>
      </c>
      <c r="G4348" s="922" t="n">
        <v>233.69</v>
      </c>
    </row>
    <row r="4349" customFormat="false" ht="15" hidden="false" customHeight="false" outlineLevel="0" collapsed="false">
      <c r="A4349" s="398" t="n">
        <v>12741</v>
      </c>
      <c r="B4349" s="399" t="s">
        <v>5649</v>
      </c>
      <c r="C4349" s="919" t="s">
        <v>1298</v>
      </c>
      <c r="D4349" s="920" t="n">
        <f aca="false">F4349</f>
        <v>794.47</v>
      </c>
      <c r="F4349" s="922" t="n">
        <v>794.47</v>
      </c>
      <c r="G4349" s="922" t="n">
        <v>794.47</v>
      </c>
    </row>
    <row r="4350" customFormat="false" ht="15" hidden="false" customHeight="false" outlineLevel="0" collapsed="false">
      <c r="A4350" s="398" t="n">
        <v>12733</v>
      </c>
      <c r="B4350" s="399" t="s">
        <v>5650</v>
      </c>
      <c r="C4350" s="919" t="s">
        <v>1298</v>
      </c>
      <c r="D4350" s="920" t="n">
        <f aca="false">F4350</f>
        <v>3.99</v>
      </c>
      <c r="F4350" s="922" t="n">
        <v>3.99</v>
      </c>
      <c r="G4350" s="922" t="n">
        <v>3.99</v>
      </c>
    </row>
    <row r="4351" customFormat="false" ht="15" hidden="false" customHeight="false" outlineLevel="0" collapsed="false">
      <c r="A4351" s="398" t="n">
        <v>12734</v>
      </c>
      <c r="B4351" s="399" t="s">
        <v>5651</v>
      </c>
      <c r="C4351" s="919" t="s">
        <v>1298</v>
      </c>
      <c r="D4351" s="920" t="n">
        <f aca="false">F4351</f>
        <v>8.52</v>
      </c>
      <c r="F4351" s="922" t="n">
        <v>8.52</v>
      </c>
      <c r="G4351" s="922" t="n">
        <v>8.52</v>
      </c>
    </row>
    <row r="4352" customFormat="false" ht="15" hidden="false" customHeight="false" outlineLevel="0" collapsed="false">
      <c r="A4352" s="398" t="n">
        <v>12735</v>
      </c>
      <c r="B4352" s="399" t="s">
        <v>5652</v>
      </c>
      <c r="C4352" s="919" t="s">
        <v>1298</v>
      </c>
      <c r="D4352" s="920" t="n">
        <f aca="false">F4352</f>
        <v>14.01</v>
      </c>
      <c r="F4352" s="922" t="n">
        <v>14.01</v>
      </c>
      <c r="G4352" s="922" t="n">
        <v>14.01</v>
      </c>
    </row>
    <row r="4353" customFormat="false" ht="15" hidden="false" customHeight="false" outlineLevel="0" collapsed="false">
      <c r="A4353" s="398" t="n">
        <v>12736</v>
      </c>
      <c r="B4353" s="399" t="s">
        <v>5653</v>
      </c>
      <c r="C4353" s="919" t="s">
        <v>1298</v>
      </c>
      <c r="D4353" s="920" t="n">
        <f aca="false">F4353</f>
        <v>32.04</v>
      </c>
      <c r="F4353" s="922" t="n">
        <v>32.04</v>
      </c>
      <c r="G4353" s="922" t="n">
        <v>32.04</v>
      </c>
    </row>
    <row r="4354" customFormat="false" ht="15" hidden="false" customHeight="false" outlineLevel="0" collapsed="false">
      <c r="A4354" s="398" t="n">
        <v>12737</v>
      </c>
      <c r="B4354" s="399" t="s">
        <v>5654</v>
      </c>
      <c r="C4354" s="919" t="s">
        <v>1298</v>
      </c>
      <c r="D4354" s="920" t="n">
        <f aca="false">F4354</f>
        <v>41.28</v>
      </c>
      <c r="F4354" s="922" t="n">
        <v>41.28</v>
      </c>
      <c r="G4354" s="922" t="n">
        <v>41.28</v>
      </c>
    </row>
    <row r="4355" customFormat="false" ht="15" hidden="false" customHeight="false" outlineLevel="0" collapsed="false">
      <c r="A4355" s="398" t="n">
        <v>12738</v>
      </c>
      <c r="B4355" s="399" t="s">
        <v>5655</v>
      </c>
      <c r="C4355" s="919" t="s">
        <v>1298</v>
      </c>
      <c r="D4355" s="920" t="n">
        <f aca="false">F4355</f>
        <v>81.58</v>
      </c>
      <c r="F4355" s="922" t="n">
        <v>81.58</v>
      </c>
      <c r="G4355" s="922" t="n">
        <v>81.58</v>
      </c>
    </row>
    <row r="4356" customFormat="false" ht="15" hidden="false" customHeight="false" outlineLevel="0" collapsed="false">
      <c r="A4356" s="398" t="n">
        <v>12739</v>
      </c>
      <c r="B4356" s="399" t="s">
        <v>5656</v>
      </c>
      <c r="C4356" s="919" t="s">
        <v>1298</v>
      </c>
      <c r="D4356" s="920" t="n">
        <f aca="false">F4356</f>
        <v>232.24</v>
      </c>
      <c r="F4356" s="922" t="n">
        <v>232.24</v>
      </c>
      <c r="G4356" s="922" t="n">
        <v>232.24</v>
      </c>
    </row>
    <row r="4357" customFormat="false" ht="15" hidden="false" customHeight="false" outlineLevel="0" collapsed="false">
      <c r="A4357" s="398" t="n">
        <v>12740</v>
      </c>
      <c r="B4357" s="399" t="s">
        <v>5657</v>
      </c>
      <c r="C4357" s="919" t="s">
        <v>1298</v>
      </c>
      <c r="D4357" s="920" t="n">
        <f aca="false">F4357</f>
        <v>363.36</v>
      </c>
      <c r="F4357" s="922" t="n">
        <v>363.36</v>
      </c>
      <c r="G4357" s="922" t="n">
        <v>363.36</v>
      </c>
    </row>
    <row r="4358" customFormat="false" ht="15" hidden="false" customHeight="false" outlineLevel="0" collapsed="false">
      <c r="A4358" s="398" t="n">
        <v>6297</v>
      </c>
      <c r="B4358" s="399" t="s">
        <v>5658</v>
      </c>
      <c r="C4358" s="919" t="s">
        <v>1298</v>
      </c>
      <c r="D4358" s="920" t="n">
        <f aca="false">F4358</f>
        <v>19.25</v>
      </c>
      <c r="F4358" s="922" t="n">
        <v>19.25</v>
      </c>
      <c r="G4358" s="922" t="n">
        <v>19.25</v>
      </c>
    </row>
    <row r="4359" customFormat="false" ht="15" hidden="false" customHeight="false" outlineLevel="0" collapsed="false">
      <c r="A4359" s="398" t="n">
        <v>6296</v>
      </c>
      <c r="B4359" s="399" t="s">
        <v>5659</v>
      </c>
      <c r="C4359" s="919" t="s">
        <v>1298</v>
      </c>
      <c r="D4359" s="920" t="n">
        <f aca="false">F4359</f>
        <v>15.19</v>
      </c>
      <c r="F4359" s="922" t="n">
        <v>15.19</v>
      </c>
      <c r="G4359" s="922" t="n">
        <v>15.19</v>
      </c>
    </row>
    <row r="4360" customFormat="false" ht="15" hidden="false" customHeight="false" outlineLevel="0" collapsed="false">
      <c r="A4360" s="398" t="n">
        <v>6294</v>
      </c>
      <c r="B4360" s="399" t="s">
        <v>5660</v>
      </c>
      <c r="C4360" s="919" t="s">
        <v>1298</v>
      </c>
      <c r="D4360" s="920" t="n">
        <f aca="false">F4360</f>
        <v>4.33</v>
      </c>
      <c r="F4360" s="922" t="n">
        <v>4.33</v>
      </c>
      <c r="G4360" s="922" t="n">
        <v>4.33</v>
      </c>
    </row>
    <row r="4361" customFormat="false" ht="15" hidden="false" customHeight="false" outlineLevel="0" collapsed="false">
      <c r="A4361" s="398" t="n">
        <v>6323</v>
      </c>
      <c r="B4361" s="399" t="s">
        <v>5661</v>
      </c>
      <c r="C4361" s="919" t="s">
        <v>1298</v>
      </c>
      <c r="D4361" s="920" t="n">
        <f aca="false">F4361</f>
        <v>9.93</v>
      </c>
      <c r="F4361" s="922" t="n">
        <v>9.93</v>
      </c>
      <c r="G4361" s="922" t="n">
        <v>9.93</v>
      </c>
    </row>
    <row r="4362" customFormat="false" ht="15" hidden="false" customHeight="false" outlineLevel="0" collapsed="false">
      <c r="A4362" s="398" t="n">
        <v>6299</v>
      </c>
      <c r="B4362" s="399" t="s">
        <v>5662</v>
      </c>
      <c r="C4362" s="919" t="s">
        <v>1298</v>
      </c>
      <c r="D4362" s="920" t="n">
        <f aca="false">F4362</f>
        <v>57.91</v>
      </c>
      <c r="F4362" s="922" t="n">
        <v>57.91</v>
      </c>
      <c r="G4362" s="922" t="n">
        <v>57.91</v>
      </c>
    </row>
    <row r="4363" customFormat="false" ht="15" hidden="false" customHeight="false" outlineLevel="0" collapsed="false">
      <c r="A4363" s="398" t="n">
        <v>6298</v>
      </c>
      <c r="B4363" s="399" t="s">
        <v>5663</v>
      </c>
      <c r="C4363" s="919" t="s">
        <v>1298</v>
      </c>
      <c r="D4363" s="920" t="n">
        <f aca="false">F4363</f>
        <v>30.49</v>
      </c>
      <c r="F4363" s="922" t="n">
        <v>30.49</v>
      </c>
      <c r="G4363" s="922" t="n">
        <v>30.49</v>
      </c>
    </row>
    <row r="4364" customFormat="false" ht="15" hidden="false" customHeight="false" outlineLevel="0" collapsed="false">
      <c r="A4364" s="398" t="n">
        <v>6295</v>
      </c>
      <c r="B4364" s="399" t="s">
        <v>5664</v>
      </c>
      <c r="C4364" s="919" t="s">
        <v>1298</v>
      </c>
      <c r="D4364" s="920" t="n">
        <f aca="false">F4364</f>
        <v>6.17</v>
      </c>
      <c r="F4364" s="922" t="n">
        <v>6.17</v>
      </c>
      <c r="G4364" s="922" t="n">
        <v>6.17</v>
      </c>
    </row>
    <row r="4365" customFormat="false" ht="15" hidden="false" customHeight="false" outlineLevel="0" collapsed="false">
      <c r="A4365" s="398" t="n">
        <v>6322</v>
      </c>
      <c r="B4365" s="399" t="s">
        <v>5665</v>
      </c>
      <c r="C4365" s="919" t="s">
        <v>1298</v>
      </c>
      <c r="D4365" s="920" t="n">
        <f aca="false">F4365</f>
        <v>77.56</v>
      </c>
      <c r="F4365" s="922" t="n">
        <v>77.56</v>
      </c>
      <c r="G4365" s="922" t="n">
        <v>77.56</v>
      </c>
    </row>
    <row r="4366" customFormat="false" ht="15" hidden="false" customHeight="false" outlineLevel="0" collapsed="false">
      <c r="A4366" s="398" t="n">
        <v>6300</v>
      </c>
      <c r="B4366" s="399" t="s">
        <v>5666</v>
      </c>
      <c r="C4366" s="919" t="s">
        <v>1298</v>
      </c>
      <c r="D4366" s="920" t="n">
        <f aca="false">F4366</f>
        <v>142.99</v>
      </c>
      <c r="F4366" s="922" t="n">
        <v>142.99</v>
      </c>
      <c r="G4366" s="922" t="n">
        <v>142.99</v>
      </c>
    </row>
    <row r="4367" customFormat="false" ht="15" hidden="false" customHeight="false" outlineLevel="0" collapsed="false">
      <c r="A4367" s="398" t="n">
        <v>6321</v>
      </c>
      <c r="B4367" s="399" t="s">
        <v>5667</v>
      </c>
      <c r="C4367" s="919" t="s">
        <v>1298</v>
      </c>
      <c r="D4367" s="920" t="n">
        <f aca="false">F4367</f>
        <v>204.26</v>
      </c>
      <c r="F4367" s="922" t="n">
        <v>204.26</v>
      </c>
      <c r="G4367" s="922" t="n">
        <v>204.26</v>
      </c>
    </row>
    <row r="4368" customFormat="false" ht="15" hidden="false" customHeight="false" outlineLevel="0" collapsed="false">
      <c r="A4368" s="398" t="n">
        <v>6301</v>
      </c>
      <c r="B4368" s="399" t="s">
        <v>5668</v>
      </c>
      <c r="C4368" s="919" t="s">
        <v>1298</v>
      </c>
      <c r="D4368" s="920" t="n">
        <f aca="false">F4368</f>
        <v>478.76</v>
      </c>
      <c r="F4368" s="922" t="n">
        <v>478.76</v>
      </c>
      <c r="G4368" s="922" t="n">
        <v>478.76</v>
      </c>
    </row>
    <row r="4369" customFormat="false" ht="15" hidden="false" customHeight="false" outlineLevel="0" collapsed="false">
      <c r="A4369" s="398" t="n">
        <v>7105</v>
      </c>
      <c r="B4369" s="399" t="s">
        <v>5669</v>
      </c>
      <c r="C4369" s="919" t="s">
        <v>1298</v>
      </c>
      <c r="D4369" s="920" t="n">
        <f aca="false">F4369</f>
        <v>24.11</v>
      </c>
      <c r="F4369" s="922" t="n">
        <v>24.11</v>
      </c>
      <c r="G4369" s="922" t="n">
        <v>24.11</v>
      </c>
    </row>
    <row r="4370" customFormat="false" ht="15" hidden="false" customHeight="false" outlineLevel="0" collapsed="false">
      <c r="A4370" s="398" t="n">
        <v>20183</v>
      </c>
      <c r="B4370" s="399" t="s">
        <v>5670</v>
      </c>
      <c r="C4370" s="919" t="s">
        <v>1298</v>
      </c>
      <c r="D4370" s="920" t="n">
        <f aca="false">F4370</f>
        <v>31.75</v>
      </c>
      <c r="F4370" s="922" t="n">
        <v>31.75</v>
      </c>
      <c r="G4370" s="922" t="n">
        <v>31.75</v>
      </c>
    </row>
    <row r="4371" customFormat="false" ht="15" hidden="false" customHeight="false" outlineLevel="0" collapsed="false">
      <c r="A4371" s="398" t="n">
        <v>38448</v>
      </c>
      <c r="B4371" s="399" t="s">
        <v>5671</v>
      </c>
      <c r="C4371" s="919" t="s">
        <v>1298</v>
      </c>
      <c r="D4371" s="920" t="n">
        <f aca="false">F4371</f>
        <v>149.18</v>
      </c>
      <c r="F4371" s="922" t="n">
        <v>149.18</v>
      </c>
      <c r="G4371" s="922" t="n">
        <v>149.18</v>
      </c>
    </row>
    <row r="4372" customFormat="false" ht="15" hidden="false" customHeight="false" outlineLevel="0" collapsed="false">
      <c r="A4372" s="398" t="n">
        <v>20182</v>
      </c>
      <c r="B4372" s="399" t="s">
        <v>5672</v>
      </c>
      <c r="C4372" s="919" t="s">
        <v>1298</v>
      </c>
      <c r="D4372" s="920" t="n">
        <f aca="false">F4372</f>
        <v>18.12</v>
      </c>
      <c r="F4372" s="922" t="n">
        <v>18.12</v>
      </c>
      <c r="G4372" s="922" t="n">
        <v>18.12</v>
      </c>
    </row>
    <row r="4373" customFormat="false" ht="15" hidden="false" customHeight="false" outlineLevel="0" collapsed="false">
      <c r="A4373" s="398" t="n">
        <v>7119</v>
      </c>
      <c r="B4373" s="399" t="s">
        <v>5673</v>
      </c>
      <c r="C4373" s="919" t="s">
        <v>1298</v>
      </c>
      <c r="D4373" s="920" t="n">
        <f aca="false">F4373</f>
        <v>6.5</v>
      </c>
      <c r="F4373" s="922" t="n">
        <v>6.5</v>
      </c>
      <c r="G4373" s="922" t="n">
        <v>6.5</v>
      </c>
    </row>
    <row r="4374" customFormat="false" ht="15" hidden="false" customHeight="false" outlineLevel="0" collapsed="false">
      <c r="A4374" s="398" t="n">
        <v>7120</v>
      </c>
      <c r="B4374" s="399" t="s">
        <v>5674</v>
      </c>
      <c r="C4374" s="919" t="s">
        <v>1298</v>
      </c>
      <c r="D4374" s="920" t="n">
        <f aca="false">F4374</f>
        <v>4.46</v>
      </c>
      <c r="F4374" s="922" t="n">
        <v>4.46</v>
      </c>
      <c r="G4374" s="922" t="n">
        <v>4.46</v>
      </c>
    </row>
    <row r="4375" customFormat="false" ht="15" hidden="false" customHeight="false" outlineLevel="0" collapsed="false">
      <c r="A4375" s="398" t="n">
        <v>6319</v>
      </c>
      <c r="B4375" s="399" t="s">
        <v>5675</v>
      </c>
      <c r="C4375" s="919" t="s">
        <v>1298</v>
      </c>
      <c r="D4375" s="920" t="n">
        <f aca="false">F4375</f>
        <v>22.62</v>
      </c>
      <c r="F4375" s="922" t="n">
        <v>22.62</v>
      </c>
      <c r="G4375" s="922" t="n">
        <v>22.62</v>
      </c>
    </row>
    <row r="4376" customFormat="false" ht="15" hidden="false" customHeight="false" outlineLevel="0" collapsed="false">
      <c r="A4376" s="398" t="n">
        <v>6304</v>
      </c>
      <c r="B4376" s="399" t="s">
        <v>5676</v>
      </c>
      <c r="C4376" s="919" t="s">
        <v>1298</v>
      </c>
      <c r="D4376" s="920" t="n">
        <f aca="false">F4376</f>
        <v>22.62</v>
      </c>
      <c r="F4376" s="922" t="n">
        <v>22.62</v>
      </c>
      <c r="G4376" s="922" t="n">
        <v>22.62</v>
      </c>
    </row>
    <row r="4377" customFormat="false" ht="15" hidden="false" customHeight="false" outlineLevel="0" collapsed="false">
      <c r="A4377" s="398" t="n">
        <v>21116</v>
      </c>
      <c r="B4377" s="399" t="s">
        <v>5677</v>
      </c>
      <c r="C4377" s="919" t="s">
        <v>1298</v>
      </c>
      <c r="D4377" s="920" t="n">
        <f aca="false">F4377</f>
        <v>17.13</v>
      </c>
      <c r="F4377" s="922" t="n">
        <v>17.13</v>
      </c>
      <c r="G4377" s="922" t="n">
        <v>17.13</v>
      </c>
    </row>
    <row r="4378" customFormat="false" ht="15" hidden="false" customHeight="false" outlineLevel="0" collapsed="false">
      <c r="A4378" s="398" t="n">
        <v>6320</v>
      </c>
      <c r="B4378" s="399" t="s">
        <v>5678</v>
      </c>
      <c r="C4378" s="919" t="s">
        <v>1298</v>
      </c>
      <c r="D4378" s="920" t="n">
        <f aca="false">F4378</f>
        <v>11.65</v>
      </c>
      <c r="F4378" s="922" t="n">
        <v>11.65</v>
      </c>
      <c r="G4378" s="922" t="n">
        <v>11.65</v>
      </c>
    </row>
    <row r="4379" customFormat="false" ht="15" hidden="false" customHeight="false" outlineLevel="0" collapsed="false">
      <c r="A4379" s="398" t="n">
        <v>6303</v>
      </c>
      <c r="B4379" s="399" t="s">
        <v>5679</v>
      </c>
      <c r="C4379" s="919" t="s">
        <v>1298</v>
      </c>
      <c r="D4379" s="920" t="n">
        <f aca="false">F4379</f>
        <v>11.65</v>
      </c>
      <c r="F4379" s="922" t="n">
        <v>11.65</v>
      </c>
      <c r="G4379" s="922" t="n">
        <v>11.65</v>
      </c>
    </row>
    <row r="4380" customFormat="false" ht="15" hidden="false" customHeight="false" outlineLevel="0" collapsed="false">
      <c r="A4380" s="398" t="n">
        <v>6308</v>
      </c>
      <c r="B4380" s="399" t="s">
        <v>5680</v>
      </c>
      <c r="C4380" s="919" t="s">
        <v>1298</v>
      </c>
      <c r="D4380" s="920" t="n">
        <f aca="false">F4380</f>
        <v>62.59</v>
      </c>
      <c r="F4380" s="922" t="n">
        <v>62.59</v>
      </c>
      <c r="G4380" s="922" t="n">
        <v>62.59</v>
      </c>
    </row>
    <row r="4381" customFormat="false" ht="15" hidden="false" customHeight="false" outlineLevel="0" collapsed="false">
      <c r="A4381" s="398" t="n">
        <v>6317</v>
      </c>
      <c r="B4381" s="399" t="s">
        <v>5681</v>
      </c>
      <c r="C4381" s="919" t="s">
        <v>1298</v>
      </c>
      <c r="D4381" s="920" t="n">
        <f aca="false">F4381</f>
        <v>62.59</v>
      </c>
      <c r="F4381" s="922" t="n">
        <v>62.59</v>
      </c>
      <c r="G4381" s="922" t="n">
        <v>62.59</v>
      </c>
    </row>
    <row r="4382" customFormat="false" ht="15" hidden="false" customHeight="false" outlineLevel="0" collapsed="false">
      <c r="A4382" s="398" t="n">
        <v>6307</v>
      </c>
      <c r="B4382" s="399" t="s">
        <v>5682</v>
      </c>
      <c r="C4382" s="919" t="s">
        <v>1298</v>
      </c>
      <c r="D4382" s="920" t="n">
        <f aca="false">F4382</f>
        <v>62.59</v>
      </c>
      <c r="F4382" s="922" t="n">
        <v>62.59</v>
      </c>
      <c r="G4382" s="922" t="n">
        <v>62.59</v>
      </c>
    </row>
    <row r="4383" customFormat="false" ht="15" hidden="false" customHeight="false" outlineLevel="0" collapsed="false">
      <c r="A4383" s="398" t="n">
        <v>6309</v>
      </c>
      <c r="B4383" s="399" t="s">
        <v>5683</v>
      </c>
      <c r="C4383" s="919" t="s">
        <v>1298</v>
      </c>
      <c r="D4383" s="920" t="n">
        <f aca="false">F4383</f>
        <v>64.41</v>
      </c>
      <c r="F4383" s="922" t="n">
        <v>64.41</v>
      </c>
      <c r="G4383" s="922" t="n">
        <v>64.41</v>
      </c>
    </row>
    <row r="4384" customFormat="false" ht="15" hidden="false" customHeight="false" outlineLevel="0" collapsed="false">
      <c r="A4384" s="398" t="n">
        <v>6318</v>
      </c>
      <c r="B4384" s="399" t="s">
        <v>5684</v>
      </c>
      <c r="C4384" s="919" t="s">
        <v>1298</v>
      </c>
      <c r="D4384" s="920" t="n">
        <f aca="false">F4384</f>
        <v>33.76</v>
      </c>
      <c r="F4384" s="922" t="n">
        <v>33.76</v>
      </c>
      <c r="G4384" s="922" t="n">
        <v>33.76</v>
      </c>
    </row>
    <row r="4385" customFormat="false" ht="15" hidden="false" customHeight="false" outlineLevel="0" collapsed="false">
      <c r="A4385" s="398" t="n">
        <v>6306</v>
      </c>
      <c r="B4385" s="399" t="s">
        <v>5685</v>
      </c>
      <c r="C4385" s="919" t="s">
        <v>1298</v>
      </c>
      <c r="D4385" s="920" t="n">
        <f aca="false">F4385</f>
        <v>33.76</v>
      </c>
      <c r="F4385" s="922" t="n">
        <v>33.76</v>
      </c>
      <c r="G4385" s="922" t="n">
        <v>33.76</v>
      </c>
    </row>
    <row r="4386" customFormat="false" ht="15" hidden="false" customHeight="false" outlineLevel="0" collapsed="false">
      <c r="A4386" s="398" t="n">
        <v>6305</v>
      </c>
      <c r="B4386" s="399" t="s">
        <v>5686</v>
      </c>
      <c r="C4386" s="919" t="s">
        <v>1298</v>
      </c>
      <c r="D4386" s="920" t="n">
        <f aca="false">F4386</f>
        <v>33.76</v>
      </c>
      <c r="F4386" s="922" t="n">
        <v>33.76</v>
      </c>
      <c r="G4386" s="922" t="n">
        <v>33.76</v>
      </c>
    </row>
    <row r="4387" customFormat="false" ht="15" hidden="false" customHeight="false" outlineLevel="0" collapsed="false">
      <c r="A4387" s="398" t="n">
        <v>6302</v>
      </c>
      <c r="B4387" s="399" t="s">
        <v>5687</v>
      </c>
      <c r="C4387" s="919" t="s">
        <v>1298</v>
      </c>
      <c r="D4387" s="920" t="n">
        <f aca="false">F4387</f>
        <v>7.16</v>
      </c>
      <c r="F4387" s="922" t="n">
        <v>7.16</v>
      </c>
      <c r="G4387" s="922" t="n">
        <v>7.16</v>
      </c>
    </row>
    <row r="4388" customFormat="false" ht="15" hidden="false" customHeight="false" outlineLevel="0" collapsed="false">
      <c r="A4388" s="398" t="n">
        <v>6312</v>
      </c>
      <c r="B4388" s="399" t="s">
        <v>5688</v>
      </c>
      <c r="C4388" s="919" t="s">
        <v>1298</v>
      </c>
      <c r="D4388" s="920" t="n">
        <f aca="false">F4388</f>
        <v>90.03</v>
      </c>
      <c r="F4388" s="922" t="n">
        <v>90.03</v>
      </c>
      <c r="G4388" s="922" t="n">
        <v>90.03</v>
      </c>
    </row>
    <row r="4389" customFormat="false" ht="15" hidden="false" customHeight="false" outlineLevel="0" collapsed="false">
      <c r="A4389" s="398" t="n">
        <v>6311</v>
      </c>
      <c r="B4389" s="399" t="s">
        <v>5689</v>
      </c>
      <c r="C4389" s="919" t="s">
        <v>1298</v>
      </c>
      <c r="D4389" s="920" t="n">
        <f aca="false">F4389</f>
        <v>90.03</v>
      </c>
      <c r="F4389" s="922" t="n">
        <v>90.03</v>
      </c>
      <c r="G4389" s="922" t="n">
        <v>90.03</v>
      </c>
    </row>
    <row r="4390" customFormat="false" ht="15" hidden="false" customHeight="false" outlineLevel="0" collapsed="false">
      <c r="A4390" s="398" t="n">
        <v>6310</v>
      </c>
      <c r="B4390" s="399" t="s">
        <v>5690</v>
      </c>
      <c r="C4390" s="919" t="s">
        <v>1298</v>
      </c>
      <c r="D4390" s="920" t="n">
        <f aca="false">F4390</f>
        <v>90.03</v>
      </c>
      <c r="F4390" s="922" t="n">
        <v>90.03</v>
      </c>
      <c r="G4390" s="922" t="n">
        <v>90.03</v>
      </c>
    </row>
    <row r="4391" customFormat="false" ht="15" hidden="false" customHeight="false" outlineLevel="0" collapsed="false">
      <c r="A4391" s="398" t="n">
        <v>6314</v>
      </c>
      <c r="B4391" s="399" t="s">
        <v>5691</v>
      </c>
      <c r="C4391" s="919" t="s">
        <v>1298</v>
      </c>
      <c r="D4391" s="920" t="n">
        <f aca="false">F4391</f>
        <v>90.03</v>
      </c>
      <c r="F4391" s="922" t="n">
        <v>90.03</v>
      </c>
      <c r="G4391" s="922" t="n">
        <v>90.03</v>
      </c>
    </row>
    <row r="4392" customFormat="false" ht="15" hidden="false" customHeight="false" outlineLevel="0" collapsed="false">
      <c r="A4392" s="398" t="n">
        <v>6313</v>
      </c>
      <c r="B4392" s="399" t="s">
        <v>5692</v>
      </c>
      <c r="C4392" s="919" t="s">
        <v>1298</v>
      </c>
      <c r="D4392" s="920" t="n">
        <f aca="false">F4392</f>
        <v>90.03</v>
      </c>
      <c r="F4392" s="922" t="n">
        <v>90.03</v>
      </c>
      <c r="G4392" s="922" t="n">
        <v>90.03</v>
      </c>
    </row>
    <row r="4393" customFormat="false" ht="15" hidden="false" customHeight="false" outlineLevel="0" collapsed="false">
      <c r="A4393" s="398" t="n">
        <v>6315</v>
      </c>
      <c r="B4393" s="399" t="s">
        <v>5693</v>
      </c>
      <c r="C4393" s="919" t="s">
        <v>1298</v>
      </c>
      <c r="D4393" s="920" t="n">
        <f aca="false">F4393</f>
        <v>170.47</v>
      </c>
      <c r="F4393" s="922" t="n">
        <v>170.47</v>
      </c>
      <c r="G4393" s="922" t="n">
        <v>170.47</v>
      </c>
    </row>
    <row r="4394" customFormat="false" ht="15" hidden="false" customHeight="false" outlineLevel="0" collapsed="false">
      <c r="A4394" s="398" t="n">
        <v>6316</v>
      </c>
      <c r="B4394" s="399" t="s">
        <v>5694</v>
      </c>
      <c r="C4394" s="919" t="s">
        <v>1298</v>
      </c>
      <c r="D4394" s="920" t="n">
        <f aca="false">F4394</f>
        <v>170.47</v>
      </c>
      <c r="F4394" s="922" t="n">
        <v>170.47</v>
      </c>
      <c r="G4394" s="922" t="n">
        <v>170.47</v>
      </c>
    </row>
    <row r="4395" customFormat="false" ht="15" hidden="false" customHeight="false" outlineLevel="0" collapsed="false">
      <c r="A4395" s="398" t="n">
        <v>38878</v>
      </c>
      <c r="B4395" s="399" t="s">
        <v>5695</v>
      </c>
      <c r="C4395" s="919" t="s">
        <v>1298</v>
      </c>
      <c r="D4395" s="920" t="n">
        <f aca="false">F4395</f>
        <v>13.07</v>
      </c>
      <c r="F4395" s="922" t="n">
        <v>13.07</v>
      </c>
      <c r="G4395" s="922" t="n">
        <v>13.07</v>
      </c>
    </row>
    <row r="4396" customFormat="false" ht="15" hidden="false" customHeight="false" outlineLevel="0" collapsed="false">
      <c r="A4396" s="398" t="n">
        <v>38879</v>
      </c>
      <c r="B4396" s="399" t="s">
        <v>5696</v>
      </c>
      <c r="C4396" s="919" t="s">
        <v>1298</v>
      </c>
      <c r="D4396" s="920" t="n">
        <f aca="false">F4396</f>
        <v>24.51</v>
      </c>
      <c r="F4396" s="922" t="n">
        <v>24.51</v>
      </c>
      <c r="G4396" s="922" t="n">
        <v>24.51</v>
      </c>
    </row>
    <row r="4397" customFormat="false" ht="15" hidden="false" customHeight="false" outlineLevel="0" collapsed="false">
      <c r="A4397" s="398" t="n">
        <v>38881</v>
      </c>
      <c r="B4397" s="399" t="s">
        <v>5697</v>
      </c>
      <c r="C4397" s="919" t="s">
        <v>1298</v>
      </c>
      <c r="D4397" s="920" t="n">
        <f aca="false">F4397</f>
        <v>12.82</v>
      </c>
      <c r="F4397" s="922" t="n">
        <v>12.82</v>
      </c>
      <c r="G4397" s="922" t="n">
        <v>12.82</v>
      </c>
    </row>
    <row r="4398" customFormat="false" ht="15" hidden="false" customHeight="false" outlineLevel="0" collapsed="false">
      <c r="A4398" s="398" t="n">
        <v>38880</v>
      </c>
      <c r="B4398" s="399" t="s">
        <v>5698</v>
      </c>
      <c r="C4398" s="919" t="s">
        <v>1298</v>
      </c>
      <c r="D4398" s="920" t="n">
        <f aca="false">F4398</f>
        <v>13.44</v>
      </c>
      <c r="F4398" s="922" t="n">
        <v>13.44</v>
      </c>
      <c r="G4398" s="922" t="n">
        <v>13.44</v>
      </c>
    </row>
    <row r="4399" customFormat="false" ht="15" hidden="false" customHeight="false" outlineLevel="0" collapsed="false">
      <c r="A4399" s="398" t="n">
        <v>38882</v>
      </c>
      <c r="B4399" s="399" t="s">
        <v>5699</v>
      </c>
      <c r="C4399" s="919" t="s">
        <v>1298</v>
      </c>
      <c r="D4399" s="920" t="n">
        <f aca="false">F4399</f>
        <v>13.92</v>
      </c>
      <c r="F4399" s="922" t="n">
        <v>13.92</v>
      </c>
      <c r="G4399" s="922" t="n">
        <v>13.92</v>
      </c>
    </row>
    <row r="4400" customFormat="false" ht="15" hidden="false" customHeight="false" outlineLevel="0" collapsed="false">
      <c r="A4400" s="398" t="n">
        <v>38883</v>
      </c>
      <c r="B4400" s="399" t="s">
        <v>5700</v>
      </c>
      <c r="C4400" s="919" t="s">
        <v>1298</v>
      </c>
      <c r="D4400" s="920" t="n">
        <f aca="false">F4400</f>
        <v>20.58</v>
      </c>
      <c r="F4400" s="922" t="n">
        <v>20.58</v>
      </c>
      <c r="G4400" s="922" t="n">
        <v>20.58</v>
      </c>
    </row>
    <row r="4401" customFormat="false" ht="15" hidden="false" customHeight="false" outlineLevel="0" collapsed="false">
      <c r="A4401" s="398" t="n">
        <v>38884</v>
      </c>
      <c r="B4401" s="399" t="s">
        <v>5701</v>
      </c>
      <c r="C4401" s="919" t="s">
        <v>1298</v>
      </c>
      <c r="D4401" s="920" t="n">
        <f aca="false">F4401</f>
        <v>22.35</v>
      </c>
      <c r="F4401" s="922" t="n">
        <v>22.35</v>
      </c>
      <c r="G4401" s="922" t="n">
        <v>22.35</v>
      </c>
    </row>
    <row r="4402" customFormat="false" ht="15" hidden="false" customHeight="false" outlineLevel="0" collapsed="false">
      <c r="A4402" s="398" t="n">
        <v>38885</v>
      </c>
      <c r="B4402" s="399" t="s">
        <v>5702</v>
      </c>
      <c r="C4402" s="919" t="s">
        <v>1298</v>
      </c>
      <c r="D4402" s="920" t="n">
        <f aca="false">F4402</f>
        <v>21.62</v>
      </c>
      <c r="F4402" s="922" t="n">
        <v>21.62</v>
      </c>
      <c r="G4402" s="922" t="n">
        <v>21.62</v>
      </c>
    </row>
    <row r="4403" customFormat="false" ht="15" hidden="false" customHeight="false" outlineLevel="0" collapsed="false">
      <c r="A4403" s="398" t="n">
        <v>38886</v>
      </c>
      <c r="B4403" s="399" t="s">
        <v>5703</v>
      </c>
      <c r="C4403" s="919" t="s">
        <v>1298</v>
      </c>
      <c r="D4403" s="920" t="n">
        <f aca="false">F4403</f>
        <v>23.33</v>
      </c>
      <c r="F4403" s="922" t="n">
        <v>23.33</v>
      </c>
      <c r="G4403" s="922" t="n">
        <v>23.33</v>
      </c>
    </row>
    <row r="4404" customFormat="false" ht="15" hidden="false" customHeight="false" outlineLevel="0" collapsed="false">
      <c r="A4404" s="398" t="n">
        <v>38887</v>
      </c>
      <c r="B4404" s="399" t="s">
        <v>5704</v>
      </c>
      <c r="C4404" s="919" t="s">
        <v>1298</v>
      </c>
      <c r="D4404" s="920" t="n">
        <f aca="false">F4404</f>
        <v>20.95</v>
      </c>
      <c r="F4404" s="922" t="n">
        <v>20.95</v>
      </c>
      <c r="G4404" s="922" t="n">
        <v>20.95</v>
      </c>
    </row>
    <row r="4405" customFormat="false" ht="15" hidden="false" customHeight="false" outlineLevel="0" collapsed="false">
      <c r="A4405" s="398" t="n">
        <v>38888</v>
      </c>
      <c r="B4405" s="399" t="s">
        <v>5705</v>
      </c>
      <c r="C4405" s="919" t="s">
        <v>1298</v>
      </c>
      <c r="D4405" s="920" t="n">
        <f aca="false">F4405</f>
        <v>24.91</v>
      </c>
      <c r="F4405" s="922" t="n">
        <v>24.91</v>
      </c>
      <c r="G4405" s="922" t="n">
        <v>24.91</v>
      </c>
    </row>
    <row r="4406" customFormat="false" ht="15" hidden="false" customHeight="false" outlineLevel="0" collapsed="false">
      <c r="A4406" s="398" t="n">
        <v>38890</v>
      </c>
      <c r="B4406" s="399" t="s">
        <v>5706</v>
      </c>
      <c r="C4406" s="919" t="s">
        <v>1298</v>
      </c>
      <c r="D4406" s="920" t="n">
        <f aca="false">F4406</f>
        <v>37.03</v>
      </c>
      <c r="F4406" s="922" t="n">
        <v>37.03</v>
      </c>
      <c r="G4406" s="922" t="n">
        <v>37.03</v>
      </c>
    </row>
    <row r="4407" customFormat="false" ht="15" hidden="false" customHeight="false" outlineLevel="0" collapsed="false">
      <c r="A4407" s="398" t="n">
        <v>38893</v>
      </c>
      <c r="B4407" s="399" t="s">
        <v>5707</v>
      </c>
      <c r="C4407" s="919" t="s">
        <v>1298</v>
      </c>
      <c r="D4407" s="920" t="n">
        <f aca="false">F4407</f>
        <v>29.78</v>
      </c>
      <c r="F4407" s="922" t="n">
        <v>29.78</v>
      </c>
      <c r="G4407" s="922" t="n">
        <v>29.78</v>
      </c>
    </row>
    <row r="4408" customFormat="false" ht="15" hidden="false" customHeight="false" outlineLevel="0" collapsed="false">
      <c r="A4408" s="398" t="n">
        <v>38894</v>
      </c>
      <c r="B4408" s="399" t="s">
        <v>5708</v>
      </c>
      <c r="C4408" s="919" t="s">
        <v>1298</v>
      </c>
      <c r="D4408" s="920" t="n">
        <f aca="false">F4408</f>
        <v>37.82</v>
      </c>
      <c r="F4408" s="922" t="n">
        <v>37.82</v>
      </c>
      <c r="G4408" s="922" t="n">
        <v>37.82</v>
      </c>
    </row>
    <row r="4409" customFormat="false" ht="15" hidden="false" customHeight="false" outlineLevel="0" collapsed="false">
      <c r="A4409" s="398" t="n">
        <v>38896</v>
      </c>
      <c r="B4409" s="399" t="s">
        <v>5709</v>
      </c>
      <c r="C4409" s="919" t="s">
        <v>1298</v>
      </c>
      <c r="D4409" s="920" t="n">
        <f aca="false">F4409</f>
        <v>38.56</v>
      </c>
      <c r="F4409" s="922" t="n">
        <v>38.56</v>
      </c>
      <c r="G4409" s="922" t="n">
        <v>38.56</v>
      </c>
    </row>
    <row r="4410" customFormat="false" ht="15" hidden="false" customHeight="false" outlineLevel="0" collapsed="false">
      <c r="A4410" s="398" t="n">
        <v>39324</v>
      </c>
      <c r="B4410" s="399" t="s">
        <v>5710</v>
      </c>
      <c r="C4410" s="919" t="s">
        <v>1298</v>
      </c>
      <c r="D4410" s="920" t="n">
        <f aca="false">F4410</f>
        <v>8.09</v>
      </c>
      <c r="F4410" s="922" t="n">
        <v>8.09</v>
      </c>
      <c r="G4410" s="922" t="n">
        <v>8.09</v>
      </c>
    </row>
    <row r="4411" customFormat="false" ht="15" hidden="false" customHeight="false" outlineLevel="0" collapsed="false">
      <c r="A4411" s="398" t="n">
        <v>39325</v>
      </c>
      <c r="B4411" s="399" t="s">
        <v>5711</v>
      </c>
      <c r="C4411" s="919" t="s">
        <v>1298</v>
      </c>
      <c r="D4411" s="920" t="n">
        <f aca="false">F4411</f>
        <v>12.25</v>
      </c>
      <c r="F4411" s="922" t="n">
        <v>12.25</v>
      </c>
      <c r="G4411" s="922" t="n">
        <v>12.25</v>
      </c>
    </row>
    <row r="4412" customFormat="false" ht="15" hidden="false" customHeight="false" outlineLevel="0" collapsed="false">
      <c r="A4412" s="398" t="n">
        <v>39326</v>
      </c>
      <c r="B4412" s="399" t="s">
        <v>5712</v>
      </c>
      <c r="C4412" s="919" t="s">
        <v>1298</v>
      </c>
      <c r="D4412" s="920" t="n">
        <f aca="false">F4412</f>
        <v>31.55</v>
      </c>
      <c r="F4412" s="922" t="n">
        <v>31.55</v>
      </c>
      <c r="G4412" s="922" t="n">
        <v>31.55</v>
      </c>
    </row>
    <row r="4413" customFormat="false" ht="15" hidden="false" customHeight="false" outlineLevel="0" collapsed="false">
      <c r="A4413" s="398" t="n">
        <v>39327</v>
      </c>
      <c r="B4413" s="399" t="s">
        <v>5713</v>
      </c>
      <c r="C4413" s="919" t="s">
        <v>1298</v>
      </c>
      <c r="D4413" s="920" t="n">
        <f aca="false">F4413</f>
        <v>47.79</v>
      </c>
      <c r="F4413" s="922" t="n">
        <v>47.79</v>
      </c>
      <c r="G4413" s="922" t="n">
        <v>47.79</v>
      </c>
    </row>
    <row r="4414" customFormat="false" ht="15" hidden="false" customHeight="false" outlineLevel="0" collapsed="false">
      <c r="A4414" s="398" t="n">
        <v>20176</v>
      </c>
      <c r="B4414" s="399" t="s">
        <v>5714</v>
      </c>
      <c r="C4414" s="919" t="s">
        <v>1298</v>
      </c>
      <c r="D4414" s="920" t="n">
        <f aca="false">F4414</f>
        <v>27.36</v>
      </c>
      <c r="F4414" s="922" t="n">
        <v>27.36</v>
      </c>
      <c r="G4414" s="922" t="n">
        <v>27.36</v>
      </c>
    </row>
    <row r="4415" customFormat="false" ht="15" hidden="false" customHeight="false" outlineLevel="0" collapsed="false">
      <c r="A4415" s="398" t="n">
        <v>11378</v>
      </c>
      <c r="B4415" s="399" t="s">
        <v>5715</v>
      </c>
      <c r="C4415" s="919" t="s">
        <v>1298</v>
      </c>
      <c r="D4415" s="920" t="n">
        <f aca="false">F4415</f>
        <v>70.02</v>
      </c>
      <c r="F4415" s="922" t="n">
        <v>70.02</v>
      </c>
      <c r="G4415" s="922" t="n">
        <v>70.02</v>
      </c>
    </row>
    <row r="4416" customFormat="false" ht="15" hidden="false" customHeight="false" outlineLevel="0" collapsed="false">
      <c r="A4416" s="398" t="n">
        <v>11379</v>
      </c>
      <c r="B4416" s="399" t="s">
        <v>5716</v>
      </c>
      <c r="C4416" s="919" t="s">
        <v>1298</v>
      </c>
      <c r="D4416" s="920" t="n">
        <f aca="false">F4416</f>
        <v>59.17</v>
      </c>
      <c r="F4416" s="922" t="n">
        <v>59.17</v>
      </c>
      <c r="G4416" s="922" t="n">
        <v>59.17</v>
      </c>
    </row>
    <row r="4417" customFormat="false" ht="15" hidden="false" customHeight="false" outlineLevel="0" collapsed="false">
      <c r="A4417" s="398" t="n">
        <v>11493</v>
      </c>
      <c r="B4417" s="399" t="s">
        <v>5717</v>
      </c>
      <c r="C4417" s="919" t="s">
        <v>1298</v>
      </c>
      <c r="D4417" s="920" t="n">
        <f aca="false">F4417</f>
        <v>34.13</v>
      </c>
      <c r="F4417" s="922" t="n">
        <v>34.13</v>
      </c>
      <c r="G4417" s="922" t="n">
        <v>34.13</v>
      </c>
    </row>
    <row r="4418" customFormat="false" ht="15" hidden="false" customHeight="false" outlineLevel="0" collapsed="false">
      <c r="A4418" s="398" t="n">
        <v>42717</v>
      </c>
      <c r="B4418" s="399" t="s">
        <v>5718</v>
      </c>
      <c r="C4418" s="919" t="s">
        <v>1298</v>
      </c>
      <c r="D4418" s="920" t="n">
        <f aca="false">F4418</f>
        <v>337.17</v>
      </c>
      <c r="F4418" s="922" t="n">
        <v>337.17</v>
      </c>
      <c r="G4418" s="922" t="n">
        <v>337.17</v>
      </c>
    </row>
    <row r="4419" customFormat="false" ht="15" hidden="false" customHeight="false" outlineLevel="0" collapsed="false">
      <c r="A4419" s="398" t="n">
        <v>42718</v>
      </c>
      <c r="B4419" s="399" t="s">
        <v>5719</v>
      </c>
      <c r="C4419" s="919" t="s">
        <v>1298</v>
      </c>
      <c r="D4419" s="920" t="n">
        <f aca="false">F4419</f>
        <v>374.32</v>
      </c>
      <c r="F4419" s="922" t="n">
        <v>374.32</v>
      </c>
      <c r="G4419" s="922" t="n">
        <v>374.32</v>
      </c>
    </row>
    <row r="4420" customFormat="false" ht="15" hidden="false" customHeight="false" outlineLevel="0" collapsed="false">
      <c r="A4420" s="398" t="n">
        <v>7106</v>
      </c>
      <c r="B4420" s="399" t="s">
        <v>5720</v>
      </c>
      <c r="C4420" s="919" t="s">
        <v>1298</v>
      </c>
      <c r="D4420" s="920" t="n">
        <f aca="false">F4420</f>
        <v>105.74</v>
      </c>
      <c r="F4420" s="922" t="n">
        <v>105.74</v>
      </c>
      <c r="G4420" s="922" t="n">
        <v>105.74</v>
      </c>
    </row>
    <row r="4421" customFormat="false" ht="15" hidden="false" customHeight="false" outlineLevel="0" collapsed="false">
      <c r="A4421" s="398" t="n">
        <v>7104</v>
      </c>
      <c r="B4421" s="399" t="s">
        <v>5721</v>
      </c>
      <c r="C4421" s="919" t="s">
        <v>1298</v>
      </c>
      <c r="D4421" s="920" t="n">
        <f aca="false">F4421</f>
        <v>2.2</v>
      </c>
      <c r="F4421" s="922" t="n">
        <v>2.2</v>
      </c>
      <c r="G4421" s="922" t="n">
        <v>2.2</v>
      </c>
    </row>
    <row r="4422" customFormat="false" ht="15" hidden="false" customHeight="false" outlineLevel="0" collapsed="false">
      <c r="A4422" s="398" t="n">
        <v>7136</v>
      </c>
      <c r="B4422" s="399" t="s">
        <v>5722</v>
      </c>
      <c r="C4422" s="919" t="s">
        <v>1298</v>
      </c>
      <c r="D4422" s="920" t="n">
        <f aca="false">F4422</f>
        <v>4.14</v>
      </c>
      <c r="F4422" s="922" t="n">
        <v>4.14</v>
      </c>
      <c r="G4422" s="922" t="n">
        <v>4.14</v>
      </c>
    </row>
    <row r="4423" customFormat="false" ht="15" hidden="false" customHeight="false" outlineLevel="0" collapsed="false">
      <c r="A4423" s="398" t="n">
        <v>7128</v>
      </c>
      <c r="B4423" s="399" t="s">
        <v>5723</v>
      </c>
      <c r="C4423" s="919" t="s">
        <v>1298</v>
      </c>
      <c r="D4423" s="920" t="n">
        <f aca="false">F4423</f>
        <v>6.79</v>
      </c>
      <c r="F4423" s="922" t="n">
        <v>6.79</v>
      </c>
      <c r="G4423" s="922" t="n">
        <v>6.79</v>
      </c>
    </row>
    <row r="4424" customFormat="false" ht="15" hidden="false" customHeight="false" outlineLevel="0" collapsed="false">
      <c r="A4424" s="398" t="n">
        <v>7108</v>
      </c>
      <c r="B4424" s="399" t="s">
        <v>5724</v>
      </c>
      <c r="C4424" s="919" t="s">
        <v>1298</v>
      </c>
      <c r="D4424" s="920" t="n">
        <f aca="false">F4424</f>
        <v>7.26</v>
      </c>
      <c r="F4424" s="922" t="n">
        <v>7.26</v>
      </c>
      <c r="G4424" s="922" t="n">
        <v>7.26</v>
      </c>
    </row>
    <row r="4425" customFormat="false" ht="15" hidden="false" customHeight="false" outlineLevel="0" collapsed="false">
      <c r="A4425" s="398" t="n">
        <v>7129</v>
      </c>
      <c r="B4425" s="399" t="s">
        <v>5725</v>
      </c>
      <c r="C4425" s="919" t="s">
        <v>1298</v>
      </c>
      <c r="D4425" s="920" t="n">
        <f aca="false">F4425</f>
        <v>6.04</v>
      </c>
      <c r="F4425" s="922" t="n">
        <v>6.04</v>
      </c>
      <c r="G4425" s="922" t="n">
        <v>6.04</v>
      </c>
    </row>
    <row r="4426" customFormat="false" ht="15" hidden="false" customHeight="false" outlineLevel="0" collapsed="false">
      <c r="A4426" s="398" t="n">
        <v>7130</v>
      </c>
      <c r="B4426" s="399" t="s">
        <v>5726</v>
      </c>
      <c r="C4426" s="919" t="s">
        <v>1298</v>
      </c>
      <c r="D4426" s="920" t="n">
        <f aca="false">F4426</f>
        <v>9.85</v>
      </c>
      <c r="F4426" s="922" t="n">
        <v>9.85</v>
      </c>
      <c r="G4426" s="922" t="n">
        <v>9.85</v>
      </c>
    </row>
    <row r="4427" customFormat="false" ht="15" hidden="false" customHeight="false" outlineLevel="0" collapsed="false">
      <c r="A4427" s="398" t="n">
        <v>7131</v>
      </c>
      <c r="B4427" s="399" t="s">
        <v>5727</v>
      </c>
      <c r="C4427" s="919" t="s">
        <v>1298</v>
      </c>
      <c r="D4427" s="920" t="n">
        <f aca="false">F4427</f>
        <v>12.08</v>
      </c>
      <c r="F4427" s="922" t="n">
        <v>12.08</v>
      </c>
      <c r="G4427" s="922" t="n">
        <v>12.08</v>
      </c>
    </row>
    <row r="4428" customFormat="false" ht="15" hidden="false" customHeight="false" outlineLevel="0" collapsed="false">
      <c r="A4428" s="398" t="n">
        <v>7132</v>
      </c>
      <c r="B4428" s="399" t="s">
        <v>5728</v>
      </c>
      <c r="C4428" s="919" t="s">
        <v>1298</v>
      </c>
      <c r="D4428" s="920" t="n">
        <f aca="false">F4428</f>
        <v>33.55</v>
      </c>
      <c r="F4428" s="922" t="n">
        <v>33.55</v>
      </c>
      <c r="G4428" s="922" t="n">
        <v>33.55</v>
      </c>
    </row>
    <row r="4429" customFormat="false" ht="15" hidden="false" customHeight="false" outlineLevel="0" collapsed="false">
      <c r="A4429" s="398" t="n">
        <v>7133</v>
      </c>
      <c r="B4429" s="399" t="s">
        <v>5729</v>
      </c>
      <c r="C4429" s="919" t="s">
        <v>1298</v>
      </c>
      <c r="D4429" s="920" t="n">
        <f aca="false">F4429</f>
        <v>52.11</v>
      </c>
      <c r="F4429" s="922" t="n">
        <v>52.11</v>
      </c>
      <c r="G4429" s="922" t="n">
        <v>52.11</v>
      </c>
    </row>
    <row r="4430" customFormat="false" ht="15" hidden="false" customHeight="false" outlineLevel="0" collapsed="false">
      <c r="A4430" s="398" t="n">
        <v>37420</v>
      </c>
      <c r="B4430" s="399" t="s">
        <v>5730</v>
      </c>
      <c r="C4430" s="919" t="s">
        <v>1298</v>
      </c>
      <c r="D4430" s="920" t="n">
        <f aca="false">F4430</f>
        <v>30.73</v>
      </c>
      <c r="F4430" s="922" t="n">
        <v>30.73</v>
      </c>
      <c r="G4430" s="922" t="n">
        <v>30.73</v>
      </c>
    </row>
    <row r="4431" customFormat="false" ht="15" hidden="false" customHeight="false" outlineLevel="0" collapsed="false">
      <c r="A4431" s="398" t="n">
        <v>37421</v>
      </c>
      <c r="B4431" s="399" t="s">
        <v>5731</v>
      </c>
      <c r="C4431" s="919" t="s">
        <v>1298</v>
      </c>
      <c r="D4431" s="920" t="n">
        <f aca="false">F4431</f>
        <v>42</v>
      </c>
      <c r="F4431" s="922" t="n">
        <v>42</v>
      </c>
      <c r="G4431" s="922" t="n">
        <v>42</v>
      </c>
    </row>
    <row r="4432" customFormat="false" ht="15" hidden="false" customHeight="false" outlineLevel="0" collapsed="false">
      <c r="A4432" s="398" t="n">
        <v>37422</v>
      </c>
      <c r="B4432" s="399" t="s">
        <v>5732</v>
      </c>
      <c r="C4432" s="919" t="s">
        <v>1298</v>
      </c>
      <c r="D4432" s="920" t="n">
        <f aca="false">F4432</f>
        <v>39.31</v>
      </c>
      <c r="F4432" s="922" t="n">
        <v>39.31</v>
      </c>
      <c r="G4432" s="922" t="n">
        <v>39.31</v>
      </c>
    </row>
    <row r="4433" customFormat="false" ht="15" hidden="false" customHeight="false" outlineLevel="0" collapsed="false">
      <c r="A4433" s="398" t="n">
        <v>37443</v>
      </c>
      <c r="B4433" s="399" t="s">
        <v>5733</v>
      </c>
      <c r="C4433" s="919" t="s">
        <v>1298</v>
      </c>
      <c r="D4433" s="920" t="n">
        <f aca="false">F4433</f>
        <v>125.15</v>
      </c>
      <c r="F4433" s="922" t="n">
        <v>125.15</v>
      </c>
      <c r="G4433" s="922" t="n">
        <v>125.15</v>
      </c>
    </row>
    <row r="4434" customFormat="false" ht="15" hidden="false" customHeight="false" outlineLevel="0" collapsed="false">
      <c r="A4434" s="398" t="n">
        <v>37444</v>
      </c>
      <c r="B4434" s="399" t="s">
        <v>5734</v>
      </c>
      <c r="C4434" s="919" t="s">
        <v>1298</v>
      </c>
      <c r="D4434" s="920" t="n">
        <f aca="false">F4434</f>
        <v>127.27</v>
      </c>
      <c r="F4434" s="922" t="n">
        <v>127.27</v>
      </c>
      <c r="G4434" s="922" t="n">
        <v>127.27</v>
      </c>
    </row>
    <row r="4435" customFormat="false" ht="15" hidden="false" customHeight="false" outlineLevel="0" collapsed="false">
      <c r="A4435" s="398" t="n">
        <v>37445</v>
      </c>
      <c r="B4435" s="399" t="s">
        <v>5735</v>
      </c>
      <c r="C4435" s="919" t="s">
        <v>1298</v>
      </c>
      <c r="D4435" s="920" t="n">
        <f aca="false">F4435</f>
        <v>192.91</v>
      </c>
      <c r="F4435" s="922" t="n">
        <v>192.91</v>
      </c>
      <c r="G4435" s="922" t="n">
        <v>192.91</v>
      </c>
    </row>
    <row r="4436" customFormat="false" ht="15" hidden="false" customHeight="false" outlineLevel="0" collapsed="false">
      <c r="A4436" s="398" t="n">
        <v>37446</v>
      </c>
      <c r="B4436" s="399" t="s">
        <v>5736</v>
      </c>
      <c r="C4436" s="919" t="s">
        <v>1298</v>
      </c>
      <c r="D4436" s="920" t="n">
        <f aca="false">F4436</f>
        <v>210.3</v>
      </c>
      <c r="F4436" s="922" t="n">
        <v>210.3</v>
      </c>
      <c r="G4436" s="922" t="n">
        <v>210.3</v>
      </c>
    </row>
    <row r="4437" customFormat="false" ht="15" hidden="false" customHeight="false" outlineLevel="0" collapsed="false">
      <c r="A4437" s="398" t="n">
        <v>37447</v>
      </c>
      <c r="B4437" s="399" t="s">
        <v>5737</v>
      </c>
      <c r="C4437" s="919" t="s">
        <v>1298</v>
      </c>
      <c r="D4437" s="920" t="n">
        <f aca="false">F4437</f>
        <v>213.59</v>
      </c>
      <c r="F4437" s="922" t="n">
        <v>213.59</v>
      </c>
      <c r="G4437" s="922" t="n">
        <v>213.59</v>
      </c>
    </row>
    <row r="4438" customFormat="false" ht="15" hidden="false" customHeight="false" outlineLevel="0" collapsed="false">
      <c r="A4438" s="398" t="n">
        <v>37448</v>
      </c>
      <c r="B4438" s="399" t="s">
        <v>5738</v>
      </c>
      <c r="C4438" s="919" t="s">
        <v>1298</v>
      </c>
      <c r="D4438" s="920" t="n">
        <f aca="false">F4438</f>
        <v>292.98</v>
      </c>
      <c r="F4438" s="922" t="n">
        <v>292.98</v>
      </c>
      <c r="G4438" s="922" t="n">
        <v>292.98</v>
      </c>
    </row>
    <row r="4439" customFormat="false" ht="15" hidden="false" customHeight="false" outlineLevel="0" collapsed="false">
      <c r="A4439" s="398" t="n">
        <v>37440</v>
      </c>
      <c r="B4439" s="399" t="s">
        <v>5739</v>
      </c>
      <c r="C4439" s="919" t="s">
        <v>1298</v>
      </c>
      <c r="D4439" s="920" t="n">
        <f aca="false">F4439</f>
        <v>99.33</v>
      </c>
      <c r="F4439" s="922" t="n">
        <v>99.33</v>
      </c>
      <c r="G4439" s="922" t="n">
        <v>99.33</v>
      </c>
    </row>
    <row r="4440" customFormat="false" ht="15" hidden="false" customHeight="false" outlineLevel="0" collapsed="false">
      <c r="A4440" s="398" t="n">
        <v>37441</v>
      </c>
      <c r="B4440" s="399" t="s">
        <v>5740</v>
      </c>
      <c r="C4440" s="919" t="s">
        <v>1298</v>
      </c>
      <c r="D4440" s="920" t="n">
        <f aca="false">F4440</f>
        <v>99.33</v>
      </c>
      <c r="F4440" s="922" t="n">
        <v>99.33</v>
      </c>
      <c r="G4440" s="922" t="n">
        <v>99.33</v>
      </c>
    </row>
    <row r="4441" customFormat="false" ht="15" hidden="false" customHeight="false" outlineLevel="0" collapsed="false">
      <c r="A4441" s="398" t="n">
        <v>37442</v>
      </c>
      <c r="B4441" s="399" t="s">
        <v>5741</v>
      </c>
      <c r="C4441" s="919" t="s">
        <v>1298</v>
      </c>
      <c r="D4441" s="920" t="n">
        <f aca="false">F4441</f>
        <v>119.64</v>
      </c>
      <c r="F4441" s="922" t="n">
        <v>119.64</v>
      </c>
      <c r="G4441" s="922" t="n">
        <v>119.64</v>
      </c>
    </row>
    <row r="4442" customFormat="false" ht="15" hidden="false" customHeight="false" outlineLevel="0" collapsed="false">
      <c r="A4442" s="398" t="n">
        <v>38017</v>
      </c>
      <c r="B4442" s="399" t="s">
        <v>5742</v>
      </c>
      <c r="C4442" s="919" t="s">
        <v>1298</v>
      </c>
      <c r="D4442" s="920" t="n">
        <f aca="false">F4442</f>
        <v>11.51</v>
      </c>
      <c r="F4442" s="922" t="n">
        <v>11.51</v>
      </c>
      <c r="G4442" s="922" t="n">
        <v>11.51</v>
      </c>
    </row>
    <row r="4443" customFormat="false" ht="15" hidden="false" customHeight="false" outlineLevel="0" collapsed="false">
      <c r="A4443" s="398" t="n">
        <v>38018</v>
      </c>
      <c r="B4443" s="399" t="s">
        <v>5743</v>
      </c>
      <c r="C4443" s="919" t="s">
        <v>1298</v>
      </c>
      <c r="D4443" s="920" t="n">
        <f aca="false">F4443</f>
        <v>12.7</v>
      </c>
      <c r="F4443" s="922" t="n">
        <v>12.7</v>
      </c>
      <c r="G4443" s="922" t="n">
        <v>12.7</v>
      </c>
    </row>
    <row r="4444" customFormat="false" ht="15" hidden="false" customHeight="false" outlineLevel="0" collapsed="false">
      <c r="A4444" s="398" t="n">
        <v>39895</v>
      </c>
      <c r="B4444" s="399" t="s">
        <v>5744</v>
      </c>
      <c r="C4444" s="919" t="s">
        <v>1298</v>
      </c>
      <c r="D4444" s="920" t="n">
        <f aca="false">F4444</f>
        <v>28.86</v>
      </c>
      <c r="F4444" s="922" t="n">
        <v>28.86</v>
      </c>
      <c r="G4444" s="922" t="n">
        <v>28.86</v>
      </c>
    </row>
    <row r="4445" customFormat="false" ht="15" hidden="false" customHeight="false" outlineLevel="0" collapsed="false">
      <c r="A4445" s="398" t="n">
        <v>39896</v>
      </c>
      <c r="B4445" s="399" t="s">
        <v>5745</v>
      </c>
      <c r="C4445" s="919" t="s">
        <v>1298</v>
      </c>
      <c r="D4445" s="920" t="n">
        <f aca="false">F4445</f>
        <v>42.3</v>
      </c>
      <c r="F4445" s="922" t="n">
        <v>42.3</v>
      </c>
      <c r="G4445" s="922" t="n">
        <v>42.3</v>
      </c>
    </row>
    <row r="4446" customFormat="false" ht="15" hidden="false" customHeight="false" outlineLevel="0" collapsed="false">
      <c r="A4446" s="398" t="n">
        <v>38873</v>
      </c>
      <c r="B4446" s="399" t="s">
        <v>5746</v>
      </c>
      <c r="C4446" s="919" t="s">
        <v>1298</v>
      </c>
      <c r="D4446" s="920" t="n">
        <f aca="false">F4446</f>
        <v>11.6</v>
      </c>
      <c r="F4446" s="922" t="n">
        <v>11.6</v>
      </c>
      <c r="G4446" s="922" t="n">
        <v>11.6</v>
      </c>
    </row>
    <row r="4447" customFormat="false" ht="15" hidden="false" customHeight="false" outlineLevel="0" collapsed="false">
      <c r="A4447" s="398" t="n">
        <v>38874</v>
      </c>
      <c r="B4447" s="399" t="s">
        <v>5747</v>
      </c>
      <c r="C4447" s="919" t="s">
        <v>1298</v>
      </c>
      <c r="D4447" s="920" t="n">
        <f aca="false">F4447</f>
        <v>14.1</v>
      </c>
      <c r="F4447" s="922" t="n">
        <v>14.1</v>
      </c>
      <c r="G4447" s="922" t="n">
        <v>14.1</v>
      </c>
    </row>
    <row r="4448" customFormat="false" ht="15" hidden="false" customHeight="false" outlineLevel="0" collapsed="false">
      <c r="A4448" s="398" t="n">
        <v>38875</v>
      </c>
      <c r="B4448" s="399" t="s">
        <v>5748</v>
      </c>
      <c r="C4448" s="919" t="s">
        <v>1298</v>
      </c>
      <c r="D4448" s="920" t="n">
        <f aca="false">F4448</f>
        <v>24.92</v>
      </c>
      <c r="F4448" s="922" t="n">
        <v>24.92</v>
      </c>
      <c r="G4448" s="922" t="n">
        <v>24.92</v>
      </c>
    </row>
    <row r="4449" customFormat="false" ht="15" hidden="false" customHeight="false" outlineLevel="0" collapsed="false">
      <c r="A4449" s="398" t="n">
        <v>38876</v>
      </c>
      <c r="B4449" s="399" t="s">
        <v>5749</v>
      </c>
      <c r="C4449" s="919" t="s">
        <v>1298</v>
      </c>
      <c r="D4449" s="920" t="n">
        <f aca="false">F4449</f>
        <v>33.53</v>
      </c>
      <c r="F4449" s="922" t="n">
        <v>33.53</v>
      </c>
      <c r="G4449" s="922" t="n">
        <v>33.53</v>
      </c>
    </row>
    <row r="4450" customFormat="false" ht="15" hidden="false" customHeight="false" outlineLevel="0" collapsed="false">
      <c r="A4450" s="398" t="n">
        <v>39000</v>
      </c>
      <c r="B4450" s="399" t="s">
        <v>5750</v>
      </c>
      <c r="C4450" s="919" t="s">
        <v>1298</v>
      </c>
      <c r="D4450" s="920" t="n">
        <f aca="false">F4450</f>
        <v>21.91</v>
      </c>
      <c r="F4450" s="922" t="n">
        <v>21.91</v>
      </c>
      <c r="G4450" s="922" t="n">
        <v>21.91</v>
      </c>
    </row>
    <row r="4451" customFormat="false" ht="15" hidden="false" customHeight="false" outlineLevel="0" collapsed="false">
      <c r="A4451" s="398" t="n">
        <v>38674</v>
      </c>
      <c r="B4451" s="399" t="s">
        <v>5751</v>
      </c>
      <c r="C4451" s="919" t="s">
        <v>1298</v>
      </c>
      <c r="D4451" s="920" t="n">
        <f aca="false">F4451</f>
        <v>40.03</v>
      </c>
      <c r="F4451" s="922" t="n">
        <v>40.03</v>
      </c>
      <c r="G4451" s="922" t="n">
        <v>40.03</v>
      </c>
    </row>
    <row r="4452" customFormat="false" ht="15" hidden="false" customHeight="false" outlineLevel="0" collapsed="false">
      <c r="A4452" s="398" t="n">
        <v>38911</v>
      </c>
      <c r="B4452" s="399" t="s">
        <v>5752</v>
      </c>
      <c r="C4452" s="919" t="s">
        <v>1298</v>
      </c>
      <c r="D4452" s="920" t="n">
        <f aca="false">F4452</f>
        <v>41.58</v>
      </c>
      <c r="F4452" s="922" t="n">
        <v>41.58</v>
      </c>
      <c r="G4452" s="922" t="n">
        <v>41.58</v>
      </c>
    </row>
    <row r="4453" customFormat="false" ht="15" hidden="false" customHeight="false" outlineLevel="0" collapsed="false">
      <c r="A4453" s="398" t="n">
        <v>38912</v>
      </c>
      <c r="B4453" s="399" t="s">
        <v>5753</v>
      </c>
      <c r="C4453" s="919" t="s">
        <v>1298</v>
      </c>
      <c r="D4453" s="920" t="n">
        <f aca="false">F4453</f>
        <v>52.85</v>
      </c>
      <c r="F4453" s="922" t="n">
        <v>52.85</v>
      </c>
      <c r="G4453" s="922" t="n">
        <v>52.85</v>
      </c>
    </row>
    <row r="4454" customFormat="false" ht="15" hidden="false" customHeight="false" outlineLevel="0" collapsed="false">
      <c r="A4454" s="398" t="n">
        <v>38019</v>
      </c>
      <c r="B4454" s="399" t="s">
        <v>5754</v>
      </c>
      <c r="C4454" s="919" t="s">
        <v>1298</v>
      </c>
      <c r="D4454" s="920" t="n">
        <f aca="false">F4454</f>
        <v>10.03</v>
      </c>
      <c r="F4454" s="922" t="n">
        <v>10.03</v>
      </c>
      <c r="G4454" s="922" t="n">
        <v>10.03</v>
      </c>
    </row>
    <row r="4455" customFormat="false" ht="15" hidden="false" customHeight="false" outlineLevel="0" collapsed="false">
      <c r="A4455" s="398" t="n">
        <v>38020</v>
      </c>
      <c r="B4455" s="399" t="s">
        <v>5755</v>
      </c>
      <c r="C4455" s="919" t="s">
        <v>1298</v>
      </c>
      <c r="D4455" s="920" t="n">
        <f aca="false">F4455</f>
        <v>12.7</v>
      </c>
      <c r="F4455" s="922" t="n">
        <v>12.7</v>
      </c>
      <c r="G4455" s="922" t="n">
        <v>12.7</v>
      </c>
    </row>
    <row r="4456" customFormat="false" ht="15" hidden="false" customHeight="false" outlineLevel="0" collapsed="false">
      <c r="A4456" s="398" t="n">
        <v>38454</v>
      </c>
      <c r="B4456" s="399" t="s">
        <v>5756</v>
      </c>
      <c r="C4456" s="919" t="s">
        <v>1298</v>
      </c>
      <c r="D4456" s="920" t="n">
        <f aca="false">F4456</f>
        <v>3.99</v>
      </c>
      <c r="F4456" s="922" t="n">
        <v>3.99</v>
      </c>
      <c r="G4456" s="922" t="n">
        <v>3.99</v>
      </c>
    </row>
    <row r="4457" customFormat="false" ht="15" hidden="false" customHeight="false" outlineLevel="0" collapsed="false">
      <c r="A4457" s="398" t="n">
        <v>38455</v>
      </c>
      <c r="B4457" s="399" t="s">
        <v>5757</v>
      </c>
      <c r="C4457" s="919" t="s">
        <v>1298</v>
      </c>
      <c r="D4457" s="920" t="n">
        <f aca="false">F4457</f>
        <v>3.66</v>
      </c>
      <c r="F4457" s="922" t="n">
        <v>3.66</v>
      </c>
      <c r="G4457" s="922" t="n">
        <v>3.66</v>
      </c>
    </row>
    <row r="4458" customFormat="false" ht="15" hidden="false" customHeight="false" outlineLevel="0" collapsed="false">
      <c r="A4458" s="398" t="n">
        <v>38462</v>
      </c>
      <c r="B4458" s="399" t="s">
        <v>5758</v>
      </c>
      <c r="C4458" s="919" t="s">
        <v>1298</v>
      </c>
      <c r="D4458" s="920" t="n">
        <f aca="false">F4458</f>
        <v>103.32</v>
      </c>
      <c r="F4458" s="922" t="n">
        <v>103.32</v>
      </c>
      <c r="G4458" s="922" t="n">
        <v>103.32</v>
      </c>
    </row>
    <row r="4459" customFormat="false" ht="15" hidden="false" customHeight="false" outlineLevel="0" collapsed="false">
      <c r="A4459" s="398" t="n">
        <v>36362</v>
      </c>
      <c r="B4459" s="399" t="s">
        <v>5759</v>
      </c>
      <c r="C4459" s="919" t="s">
        <v>1298</v>
      </c>
      <c r="D4459" s="920" t="n">
        <f aca="false">F4459</f>
        <v>1.57</v>
      </c>
      <c r="F4459" s="922" t="n">
        <v>1.57</v>
      </c>
      <c r="G4459" s="922" t="n">
        <v>1.57</v>
      </c>
    </row>
    <row r="4460" customFormat="false" ht="15" hidden="false" customHeight="false" outlineLevel="0" collapsed="false">
      <c r="A4460" s="398" t="n">
        <v>36298</v>
      </c>
      <c r="B4460" s="399" t="s">
        <v>5760</v>
      </c>
      <c r="C4460" s="919" t="s">
        <v>1298</v>
      </c>
      <c r="D4460" s="920" t="n">
        <f aca="false">F4460</f>
        <v>2.33</v>
      </c>
      <c r="F4460" s="922" t="n">
        <v>2.33</v>
      </c>
      <c r="G4460" s="922" t="n">
        <v>2.33</v>
      </c>
    </row>
    <row r="4461" customFormat="false" ht="15" hidden="false" customHeight="false" outlineLevel="0" collapsed="false">
      <c r="A4461" s="398" t="n">
        <v>38456</v>
      </c>
      <c r="B4461" s="399" t="s">
        <v>5761</v>
      </c>
      <c r="C4461" s="919" t="s">
        <v>1298</v>
      </c>
      <c r="D4461" s="920" t="n">
        <f aca="false">F4461</f>
        <v>3.8</v>
      </c>
      <c r="F4461" s="922" t="n">
        <v>3.8</v>
      </c>
      <c r="G4461" s="922" t="n">
        <v>3.8</v>
      </c>
    </row>
    <row r="4462" customFormat="false" ht="15" hidden="false" customHeight="false" outlineLevel="0" collapsed="false">
      <c r="A4462" s="398" t="n">
        <v>38457</v>
      </c>
      <c r="B4462" s="399" t="s">
        <v>5762</v>
      </c>
      <c r="C4462" s="919" t="s">
        <v>1298</v>
      </c>
      <c r="D4462" s="920" t="n">
        <f aca="false">F4462</f>
        <v>8.56</v>
      </c>
      <c r="F4462" s="922" t="n">
        <v>8.56</v>
      </c>
      <c r="G4462" s="922" t="n">
        <v>8.56</v>
      </c>
    </row>
    <row r="4463" customFormat="false" ht="15" hidden="false" customHeight="false" outlineLevel="0" collapsed="false">
      <c r="A4463" s="398" t="n">
        <v>38458</v>
      </c>
      <c r="B4463" s="399" t="s">
        <v>5763</v>
      </c>
      <c r="C4463" s="919" t="s">
        <v>1298</v>
      </c>
      <c r="D4463" s="920" t="n">
        <f aca="false">F4463</f>
        <v>11.48</v>
      </c>
      <c r="F4463" s="922" t="n">
        <v>11.48</v>
      </c>
      <c r="G4463" s="922" t="n">
        <v>11.48</v>
      </c>
    </row>
    <row r="4464" customFormat="false" ht="15" hidden="false" customHeight="false" outlineLevel="0" collapsed="false">
      <c r="A4464" s="398" t="n">
        <v>38459</v>
      </c>
      <c r="B4464" s="399" t="s">
        <v>5764</v>
      </c>
      <c r="C4464" s="919" t="s">
        <v>1298</v>
      </c>
      <c r="D4464" s="920" t="n">
        <f aca="false">F4464</f>
        <v>20.26</v>
      </c>
      <c r="F4464" s="922" t="n">
        <v>20.26</v>
      </c>
      <c r="G4464" s="922" t="n">
        <v>20.26</v>
      </c>
    </row>
    <row r="4465" customFormat="false" ht="15" hidden="false" customHeight="false" outlineLevel="0" collapsed="false">
      <c r="A4465" s="398" t="n">
        <v>38460</v>
      </c>
      <c r="B4465" s="399" t="s">
        <v>5765</v>
      </c>
      <c r="C4465" s="919" t="s">
        <v>1298</v>
      </c>
      <c r="D4465" s="920" t="n">
        <f aca="false">F4465</f>
        <v>42.32</v>
      </c>
      <c r="F4465" s="922" t="n">
        <v>42.32</v>
      </c>
      <c r="G4465" s="922" t="n">
        <v>42.32</v>
      </c>
    </row>
    <row r="4466" customFormat="false" ht="15" hidden="false" customHeight="false" outlineLevel="0" collapsed="false">
      <c r="A4466" s="398" t="n">
        <v>38461</v>
      </c>
      <c r="B4466" s="399" t="s">
        <v>5766</v>
      </c>
      <c r="C4466" s="919" t="s">
        <v>1298</v>
      </c>
      <c r="D4466" s="920" t="n">
        <f aca="false">F4466</f>
        <v>64.56</v>
      </c>
      <c r="F4466" s="922" t="n">
        <v>64.56</v>
      </c>
      <c r="G4466" s="922" t="n">
        <v>64.56</v>
      </c>
    </row>
    <row r="4467" customFormat="false" ht="15" hidden="false" customHeight="false" outlineLevel="0" collapsed="false">
      <c r="A4467" s="398" t="n">
        <v>7094</v>
      </c>
      <c r="B4467" s="399" t="s">
        <v>5767</v>
      </c>
      <c r="C4467" s="919" t="s">
        <v>1298</v>
      </c>
      <c r="D4467" s="920" t="n">
        <f aca="false">F4467</f>
        <v>7.62</v>
      </c>
      <c r="F4467" s="922" t="n">
        <v>7.62</v>
      </c>
      <c r="G4467" s="922" t="n">
        <v>7.62</v>
      </c>
    </row>
    <row r="4468" customFormat="false" ht="15" hidden="false" customHeight="false" outlineLevel="0" collapsed="false">
      <c r="A4468" s="398" t="n">
        <v>7116</v>
      </c>
      <c r="B4468" s="399" t="s">
        <v>5768</v>
      </c>
      <c r="C4468" s="919" t="s">
        <v>1298</v>
      </c>
      <c r="D4468" s="920" t="n">
        <f aca="false">F4468</f>
        <v>2.04</v>
      </c>
      <c r="F4468" s="922" t="n">
        <v>2.04</v>
      </c>
      <c r="G4468" s="922" t="n">
        <v>2.04</v>
      </c>
    </row>
    <row r="4469" customFormat="false" ht="15" hidden="false" customHeight="false" outlineLevel="0" collapsed="false">
      <c r="A4469" s="398" t="n">
        <v>7118</v>
      </c>
      <c r="B4469" s="399" t="s">
        <v>5769</v>
      </c>
      <c r="C4469" s="919" t="s">
        <v>1298</v>
      </c>
      <c r="D4469" s="920" t="n">
        <f aca="false">F4469</f>
        <v>16.81</v>
      </c>
      <c r="F4469" s="922" t="n">
        <v>16.81</v>
      </c>
      <c r="G4469" s="922" t="n">
        <v>16.81</v>
      </c>
    </row>
    <row r="4470" customFormat="false" ht="15" hidden="false" customHeight="false" outlineLevel="0" collapsed="false">
      <c r="A4470" s="398" t="n">
        <v>7117</v>
      </c>
      <c r="B4470" s="399" t="s">
        <v>5770</v>
      </c>
      <c r="C4470" s="919" t="s">
        <v>1298</v>
      </c>
      <c r="D4470" s="920" t="n">
        <f aca="false">F4470</f>
        <v>14.95</v>
      </c>
      <c r="F4470" s="922" t="n">
        <v>14.95</v>
      </c>
      <c r="G4470" s="922" t="n">
        <v>14.95</v>
      </c>
    </row>
    <row r="4471" customFormat="false" ht="15" hidden="false" customHeight="false" outlineLevel="0" collapsed="false">
      <c r="A4471" s="398" t="n">
        <v>7098</v>
      </c>
      <c r="B4471" s="399" t="s">
        <v>5771</v>
      </c>
      <c r="C4471" s="919" t="s">
        <v>1298</v>
      </c>
      <c r="D4471" s="920" t="n">
        <f aca="false">F4471</f>
        <v>2.08</v>
      </c>
      <c r="F4471" s="922" t="n">
        <v>2.08</v>
      </c>
      <c r="G4471" s="922" t="n">
        <v>2.08</v>
      </c>
    </row>
    <row r="4472" customFormat="false" ht="15" hidden="false" customHeight="false" outlineLevel="0" collapsed="false">
      <c r="A4472" s="398" t="n">
        <v>7110</v>
      </c>
      <c r="B4472" s="399" t="s">
        <v>5772</v>
      </c>
      <c r="C4472" s="919" t="s">
        <v>1298</v>
      </c>
      <c r="D4472" s="920" t="n">
        <f aca="false">F4472</f>
        <v>36.56</v>
      </c>
      <c r="F4472" s="922" t="n">
        <v>36.56</v>
      </c>
      <c r="G4472" s="922" t="n">
        <v>36.56</v>
      </c>
    </row>
    <row r="4473" customFormat="false" ht="15" hidden="false" customHeight="false" outlineLevel="0" collapsed="false">
      <c r="A4473" s="398" t="n">
        <v>7123</v>
      </c>
      <c r="B4473" s="399" t="s">
        <v>5773</v>
      </c>
      <c r="C4473" s="919" t="s">
        <v>1298</v>
      </c>
      <c r="D4473" s="920" t="n">
        <f aca="false">F4473</f>
        <v>2.68</v>
      </c>
      <c r="F4473" s="922" t="n">
        <v>2.68</v>
      </c>
      <c r="G4473" s="922" t="n">
        <v>2.68</v>
      </c>
    </row>
    <row r="4474" customFormat="false" ht="15" hidden="false" customHeight="false" outlineLevel="0" collapsed="false">
      <c r="A4474" s="398" t="n">
        <v>7121</v>
      </c>
      <c r="B4474" s="399" t="s">
        <v>5774</v>
      </c>
      <c r="C4474" s="919" t="s">
        <v>1298</v>
      </c>
      <c r="D4474" s="920" t="n">
        <f aca="false">F4474</f>
        <v>6.6</v>
      </c>
      <c r="F4474" s="922" t="n">
        <v>6.6</v>
      </c>
      <c r="G4474" s="922" t="n">
        <v>6.6</v>
      </c>
    </row>
    <row r="4475" customFormat="false" ht="15" hidden="false" customHeight="false" outlineLevel="0" collapsed="false">
      <c r="A4475" s="398" t="n">
        <v>7137</v>
      </c>
      <c r="B4475" s="399" t="s">
        <v>5775</v>
      </c>
      <c r="C4475" s="919" t="s">
        <v>1298</v>
      </c>
      <c r="D4475" s="920" t="n">
        <f aca="false">F4475</f>
        <v>5.94</v>
      </c>
      <c r="F4475" s="922" t="n">
        <v>5.94</v>
      </c>
      <c r="G4475" s="922" t="n">
        <v>5.94</v>
      </c>
    </row>
    <row r="4476" customFormat="false" ht="15" hidden="false" customHeight="false" outlineLevel="0" collapsed="false">
      <c r="A4476" s="398" t="n">
        <v>7122</v>
      </c>
      <c r="B4476" s="399" t="s">
        <v>5776</v>
      </c>
      <c r="C4476" s="919" t="s">
        <v>1298</v>
      </c>
      <c r="D4476" s="920" t="n">
        <f aca="false">F4476</f>
        <v>7.43</v>
      </c>
      <c r="F4476" s="922" t="n">
        <v>7.43</v>
      </c>
      <c r="G4476" s="922" t="n">
        <v>7.43</v>
      </c>
    </row>
    <row r="4477" customFormat="false" ht="15" hidden="false" customHeight="false" outlineLevel="0" collapsed="false">
      <c r="A4477" s="398" t="n">
        <v>7114</v>
      </c>
      <c r="B4477" s="399" t="s">
        <v>5777</v>
      </c>
      <c r="C4477" s="919" t="s">
        <v>1298</v>
      </c>
      <c r="D4477" s="920" t="n">
        <f aca="false">F4477</f>
        <v>11.46</v>
      </c>
      <c r="F4477" s="922" t="n">
        <v>11.46</v>
      </c>
      <c r="G4477" s="922" t="n">
        <v>11.46</v>
      </c>
    </row>
    <row r="4478" customFormat="false" ht="15" hidden="false" customHeight="false" outlineLevel="0" collapsed="false">
      <c r="A4478" s="398" t="n">
        <v>7109</v>
      </c>
      <c r="B4478" s="399" t="s">
        <v>5778</v>
      </c>
      <c r="C4478" s="919" t="s">
        <v>1298</v>
      </c>
      <c r="D4478" s="920" t="n">
        <f aca="false">F4478</f>
        <v>2</v>
      </c>
      <c r="F4478" s="922" t="n">
        <v>2</v>
      </c>
      <c r="G4478" s="922" t="n">
        <v>2</v>
      </c>
    </row>
    <row r="4479" customFormat="false" ht="15" hidden="false" customHeight="false" outlineLevel="0" collapsed="false">
      <c r="A4479" s="398" t="n">
        <v>7135</v>
      </c>
      <c r="B4479" s="399" t="s">
        <v>5779</v>
      </c>
      <c r="C4479" s="919" t="s">
        <v>1298</v>
      </c>
      <c r="D4479" s="920" t="n">
        <f aca="false">F4479</f>
        <v>3.13</v>
      </c>
      <c r="F4479" s="922" t="n">
        <v>3.13</v>
      </c>
      <c r="G4479" s="922" t="n">
        <v>3.13</v>
      </c>
    </row>
    <row r="4480" customFormat="false" ht="15" hidden="false" customHeight="false" outlineLevel="0" collapsed="false">
      <c r="A4480" s="398" t="n">
        <v>37947</v>
      </c>
      <c r="B4480" s="399" t="s">
        <v>5780</v>
      </c>
      <c r="C4480" s="919" t="s">
        <v>1298</v>
      </c>
      <c r="D4480" s="920" t="n">
        <f aca="false">F4480</f>
        <v>3.17</v>
      </c>
      <c r="F4480" s="922" t="n">
        <v>3.17</v>
      </c>
      <c r="G4480" s="922" t="n">
        <v>3.17</v>
      </c>
    </row>
    <row r="4481" customFormat="false" ht="15" hidden="false" customHeight="false" outlineLevel="0" collapsed="false">
      <c r="A4481" s="398" t="n">
        <v>7103</v>
      </c>
      <c r="B4481" s="399" t="s">
        <v>5781</v>
      </c>
      <c r="C4481" s="919" t="s">
        <v>1298</v>
      </c>
      <c r="D4481" s="920" t="n">
        <f aca="false">F4481</f>
        <v>7.27</v>
      </c>
      <c r="F4481" s="922" t="n">
        <v>7.27</v>
      </c>
      <c r="G4481" s="922" t="n">
        <v>7.27</v>
      </c>
    </row>
    <row r="4482" customFormat="false" ht="15" hidden="false" customHeight="false" outlineLevel="0" collapsed="false">
      <c r="A4482" s="398" t="n">
        <v>40419</v>
      </c>
      <c r="B4482" s="399" t="s">
        <v>5782</v>
      </c>
      <c r="C4482" s="919" t="s">
        <v>1298</v>
      </c>
      <c r="D4482" s="920" t="n">
        <f aca="false">F4482</f>
        <v>21.26</v>
      </c>
      <c r="F4482" s="922" t="n">
        <v>21.26</v>
      </c>
      <c r="G4482" s="922" t="n">
        <v>21.26</v>
      </c>
    </row>
    <row r="4483" customFormat="false" ht="15" hidden="false" customHeight="false" outlineLevel="0" collapsed="false">
      <c r="A4483" s="398" t="n">
        <v>40420</v>
      </c>
      <c r="B4483" s="399" t="s">
        <v>5783</v>
      </c>
      <c r="C4483" s="919" t="s">
        <v>1298</v>
      </c>
      <c r="D4483" s="920" t="n">
        <f aca="false">F4483</f>
        <v>31.02</v>
      </c>
      <c r="F4483" s="922" t="n">
        <v>31.02</v>
      </c>
      <c r="G4483" s="922" t="n">
        <v>31.02</v>
      </c>
    </row>
    <row r="4484" customFormat="false" ht="15" hidden="false" customHeight="false" outlineLevel="0" collapsed="false">
      <c r="A4484" s="398" t="n">
        <v>40421</v>
      </c>
      <c r="B4484" s="399" t="s">
        <v>5784</v>
      </c>
      <c r="C4484" s="919" t="s">
        <v>1298</v>
      </c>
      <c r="D4484" s="920" t="n">
        <f aca="false">F4484</f>
        <v>33.02</v>
      </c>
      <c r="F4484" s="922" t="n">
        <v>33.02</v>
      </c>
      <c r="G4484" s="922" t="n">
        <v>33.02</v>
      </c>
    </row>
    <row r="4485" customFormat="false" ht="15" hidden="false" customHeight="false" outlineLevel="0" collapsed="false">
      <c r="A4485" s="398" t="n">
        <v>7126</v>
      </c>
      <c r="B4485" s="399" t="s">
        <v>5785</v>
      </c>
      <c r="C4485" s="919" t="s">
        <v>1298</v>
      </c>
      <c r="D4485" s="920" t="n">
        <f aca="false">F4485</f>
        <v>15.25</v>
      </c>
      <c r="F4485" s="922" t="n">
        <v>15.25</v>
      </c>
      <c r="G4485" s="922" t="n">
        <v>15.25</v>
      </c>
    </row>
    <row r="4486" customFormat="false" ht="15" hidden="false" customHeight="false" outlineLevel="0" collapsed="false">
      <c r="A4486" s="398" t="n">
        <v>38905</v>
      </c>
      <c r="B4486" s="399" t="s">
        <v>5786</v>
      </c>
      <c r="C4486" s="919" t="s">
        <v>1298</v>
      </c>
      <c r="D4486" s="920" t="n">
        <f aca="false">F4486</f>
        <v>13.03</v>
      </c>
      <c r="F4486" s="922" t="n">
        <v>13.03</v>
      </c>
      <c r="G4486" s="922" t="n">
        <v>13.03</v>
      </c>
    </row>
    <row r="4487" customFormat="false" ht="15" hidden="false" customHeight="false" outlineLevel="0" collapsed="false">
      <c r="A4487" s="398" t="n">
        <v>38907</v>
      </c>
      <c r="B4487" s="399" t="s">
        <v>5787</v>
      </c>
      <c r="C4487" s="919" t="s">
        <v>1298</v>
      </c>
      <c r="D4487" s="920" t="n">
        <f aca="false">F4487</f>
        <v>13.86</v>
      </c>
      <c r="F4487" s="922" t="n">
        <v>13.86</v>
      </c>
      <c r="G4487" s="922" t="n">
        <v>13.86</v>
      </c>
    </row>
    <row r="4488" customFormat="false" ht="15" hidden="false" customHeight="false" outlineLevel="0" collapsed="false">
      <c r="A4488" s="398" t="n">
        <v>38908</v>
      </c>
      <c r="B4488" s="399" t="s">
        <v>5788</v>
      </c>
      <c r="C4488" s="919" t="s">
        <v>1298</v>
      </c>
      <c r="D4488" s="920" t="n">
        <f aca="false">F4488</f>
        <v>15.6</v>
      </c>
      <c r="F4488" s="922" t="n">
        <v>15.6</v>
      </c>
      <c r="G4488" s="922" t="n">
        <v>15.6</v>
      </c>
    </row>
    <row r="4489" customFormat="false" ht="15" hidden="false" customHeight="false" outlineLevel="0" collapsed="false">
      <c r="A4489" s="398" t="n">
        <v>38909</v>
      </c>
      <c r="B4489" s="399" t="s">
        <v>5789</v>
      </c>
      <c r="C4489" s="919" t="s">
        <v>1298</v>
      </c>
      <c r="D4489" s="920" t="n">
        <f aca="false">F4489</f>
        <v>22.43</v>
      </c>
      <c r="F4489" s="922" t="n">
        <v>22.43</v>
      </c>
      <c r="G4489" s="922" t="n">
        <v>22.43</v>
      </c>
    </row>
    <row r="4490" customFormat="false" ht="15" hidden="false" customHeight="false" outlineLevel="0" collapsed="false">
      <c r="A4490" s="398" t="n">
        <v>38910</v>
      </c>
      <c r="B4490" s="399" t="s">
        <v>5790</v>
      </c>
      <c r="C4490" s="919" t="s">
        <v>1298</v>
      </c>
      <c r="D4490" s="920" t="n">
        <f aca="false">F4490</f>
        <v>24.22</v>
      </c>
      <c r="F4490" s="922" t="n">
        <v>24.22</v>
      </c>
      <c r="G4490" s="922" t="n">
        <v>24.22</v>
      </c>
    </row>
    <row r="4491" customFormat="false" ht="15" hidden="false" customHeight="false" outlineLevel="0" collapsed="false">
      <c r="A4491" s="398" t="n">
        <v>38897</v>
      </c>
      <c r="B4491" s="399" t="s">
        <v>5791</v>
      </c>
      <c r="C4491" s="919" t="s">
        <v>1298</v>
      </c>
      <c r="D4491" s="920" t="n">
        <f aca="false">F4491</f>
        <v>13.08</v>
      </c>
      <c r="F4491" s="922" t="n">
        <v>13.08</v>
      </c>
      <c r="G4491" s="922" t="n">
        <v>13.08</v>
      </c>
    </row>
    <row r="4492" customFormat="false" ht="15" hidden="false" customHeight="false" outlineLevel="0" collapsed="false">
      <c r="A4492" s="398" t="n">
        <v>38899</v>
      </c>
      <c r="B4492" s="399" t="s">
        <v>5792</v>
      </c>
      <c r="C4492" s="919" t="s">
        <v>1298</v>
      </c>
      <c r="D4492" s="920" t="n">
        <f aca="false">F4492</f>
        <v>14.72</v>
      </c>
      <c r="F4492" s="922" t="n">
        <v>14.72</v>
      </c>
      <c r="G4492" s="922" t="n">
        <v>14.72</v>
      </c>
    </row>
    <row r="4493" customFormat="false" ht="15" hidden="false" customHeight="false" outlineLevel="0" collapsed="false">
      <c r="A4493" s="398" t="n">
        <v>38900</v>
      </c>
      <c r="B4493" s="399" t="s">
        <v>5793</v>
      </c>
      <c r="C4493" s="919" t="s">
        <v>1298</v>
      </c>
      <c r="D4493" s="920" t="n">
        <f aca="false">F4493</f>
        <v>15.34</v>
      </c>
      <c r="F4493" s="922" t="n">
        <v>15.34</v>
      </c>
      <c r="G4493" s="922" t="n">
        <v>15.34</v>
      </c>
    </row>
    <row r="4494" customFormat="false" ht="15" hidden="false" customHeight="false" outlineLevel="0" collapsed="false">
      <c r="A4494" s="398" t="n">
        <v>38901</v>
      </c>
      <c r="B4494" s="399" t="s">
        <v>5794</v>
      </c>
      <c r="C4494" s="919" t="s">
        <v>1298</v>
      </c>
      <c r="D4494" s="920" t="n">
        <f aca="false">F4494</f>
        <v>25.1</v>
      </c>
      <c r="F4494" s="922" t="n">
        <v>25.1</v>
      </c>
      <c r="G4494" s="922" t="n">
        <v>25.1</v>
      </c>
    </row>
    <row r="4495" customFormat="false" ht="15" hidden="false" customHeight="false" outlineLevel="0" collapsed="false">
      <c r="A4495" s="398" t="n">
        <v>38904</v>
      </c>
      <c r="B4495" s="399" t="s">
        <v>5795</v>
      </c>
      <c r="C4495" s="919" t="s">
        <v>1298</v>
      </c>
      <c r="D4495" s="920" t="n">
        <f aca="false">F4495</f>
        <v>40.78</v>
      </c>
      <c r="F4495" s="922" t="n">
        <v>40.78</v>
      </c>
      <c r="G4495" s="922" t="n">
        <v>40.78</v>
      </c>
    </row>
    <row r="4496" customFormat="false" ht="15" hidden="false" customHeight="false" outlineLevel="0" collapsed="false">
      <c r="A4496" s="398" t="n">
        <v>38903</v>
      </c>
      <c r="B4496" s="399" t="s">
        <v>5796</v>
      </c>
      <c r="C4496" s="919" t="s">
        <v>1298</v>
      </c>
      <c r="D4496" s="920" t="n">
        <f aca="false">F4496</f>
        <v>40.53</v>
      </c>
      <c r="F4496" s="922" t="n">
        <v>40.53</v>
      </c>
      <c r="G4496" s="922" t="n">
        <v>40.53</v>
      </c>
    </row>
    <row r="4497" customFormat="false" ht="15" hidden="false" customHeight="false" outlineLevel="0" collapsed="false">
      <c r="A4497" s="398" t="n">
        <v>7091</v>
      </c>
      <c r="B4497" s="399" t="s">
        <v>5797</v>
      </c>
      <c r="C4497" s="919" t="s">
        <v>1298</v>
      </c>
      <c r="D4497" s="920" t="n">
        <f aca="false">F4497</f>
        <v>9.63</v>
      </c>
      <c r="F4497" s="922" t="n">
        <v>9.63</v>
      </c>
      <c r="G4497" s="922" t="n">
        <v>9.63</v>
      </c>
    </row>
    <row r="4498" customFormat="false" ht="15" hidden="false" customHeight="false" outlineLevel="0" collapsed="false">
      <c r="A4498" s="398" t="n">
        <v>11655</v>
      </c>
      <c r="B4498" s="399" t="s">
        <v>5798</v>
      </c>
      <c r="C4498" s="919" t="s">
        <v>1298</v>
      </c>
      <c r="D4498" s="920" t="n">
        <f aca="false">F4498</f>
        <v>9.2</v>
      </c>
      <c r="F4498" s="922" t="n">
        <v>9.2</v>
      </c>
      <c r="G4498" s="922" t="n">
        <v>9.2</v>
      </c>
    </row>
    <row r="4499" customFormat="false" ht="15" hidden="false" customHeight="false" outlineLevel="0" collapsed="false">
      <c r="A4499" s="398" t="n">
        <v>11656</v>
      </c>
      <c r="B4499" s="399" t="s">
        <v>5799</v>
      </c>
      <c r="C4499" s="919" t="s">
        <v>1298</v>
      </c>
      <c r="D4499" s="920" t="n">
        <f aca="false">F4499</f>
        <v>9.62</v>
      </c>
      <c r="F4499" s="922" t="n">
        <v>9.62</v>
      </c>
      <c r="G4499" s="922" t="n">
        <v>9.62</v>
      </c>
    </row>
    <row r="4500" customFormat="false" ht="15" hidden="false" customHeight="false" outlineLevel="0" collapsed="false">
      <c r="A4500" s="398" t="n">
        <v>37948</v>
      </c>
      <c r="B4500" s="399" t="s">
        <v>5800</v>
      </c>
      <c r="C4500" s="919" t="s">
        <v>1298</v>
      </c>
      <c r="D4500" s="920" t="n">
        <f aca="false">F4500</f>
        <v>1.95</v>
      </c>
      <c r="F4500" s="922" t="n">
        <v>1.95</v>
      </c>
      <c r="G4500" s="922" t="n">
        <v>1.95</v>
      </c>
    </row>
    <row r="4501" customFormat="false" ht="15" hidden="false" customHeight="false" outlineLevel="0" collapsed="false">
      <c r="A4501" s="398" t="n">
        <v>7097</v>
      </c>
      <c r="B4501" s="399" t="s">
        <v>5801</v>
      </c>
      <c r="C4501" s="919" t="s">
        <v>1298</v>
      </c>
      <c r="D4501" s="920" t="n">
        <f aca="false">F4501</f>
        <v>4.27</v>
      </c>
      <c r="F4501" s="922" t="n">
        <v>4.27</v>
      </c>
      <c r="G4501" s="922" t="n">
        <v>4.27</v>
      </c>
    </row>
    <row r="4502" customFormat="false" ht="15" hidden="false" customHeight="false" outlineLevel="0" collapsed="false">
      <c r="A4502" s="398" t="n">
        <v>11657</v>
      </c>
      <c r="B4502" s="399" t="s">
        <v>5802</v>
      </c>
      <c r="C4502" s="919" t="s">
        <v>1298</v>
      </c>
      <c r="D4502" s="920" t="n">
        <f aca="false">F4502</f>
        <v>8.38</v>
      </c>
      <c r="F4502" s="922" t="n">
        <v>8.38</v>
      </c>
      <c r="G4502" s="922" t="n">
        <v>8.38</v>
      </c>
    </row>
    <row r="4503" customFormat="false" ht="15" hidden="false" customHeight="false" outlineLevel="0" collapsed="false">
      <c r="A4503" s="398" t="n">
        <v>11658</v>
      </c>
      <c r="B4503" s="399" t="s">
        <v>5803</v>
      </c>
      <c r="C4503" s="919" t="s">
        <v>1298</v>
      </c>
      <c r="D4503" s="920" t="n">
        <f aca="false">F4503</f>
        <v>8.54</v>
      </c>
      <c r="F4503" s="922" t="n">
        <v>8.54</v>
      </c>
      <c r="G4503" s="922" t="n">
        <v>8.54</v>
      </c>
    </row>
    <row r="4504" customFormat="false" ht="15" hidden="false" customHeight="false" outlineLevel="0" collapsed="false">
      <c r="A4504" s="398" t="n">
        <v>7146</v>
      </c>
      <c r="B4504" s="399" t="s">
        <v>5804</v>
      </c>
      <c r="C4504" s="919" t="s">
        <v>1298</v>
      </c>
      <c r="D4504" s="920" t="n">
        <f aca="false">F4504</f>
        <v>113.23</v>
      </c>
      <c r="F4504" s="922" t="n">
        <v>113.23</v>
      </c>
      <c r="G4504" s="922" t="n">
        <v>113.23</v>
      </c>
    </row>
    <row r="4505" customFormat="false" ht="15" hidden="false" customHeight="false" outlineLevel="0" collapsed="false">
      <c r="A4505" s="398" t="n">
        <v>7138</v>
      </c>
      <c r="B4505" s="399" t="s">
        <v>5805</v>
      </c>
      <c r="C4505" s="919" t="s">
        <v>1298</v>
      </c>
      <c r="D4505" s="920" t="n">
        <f aca="false">F4505</f>
        <v>0.64</v>
      </c>
      <c r="F4505" s="922" t="n">
        <v>0.64</v>
      </c>
      <c r="G4505" s="922" t="n">
        <v>0.64</v>
      </c>
    </row>
    <row r="4506" customFormat="false" ht="15" hidden="false" customHeight="false" outlineLevel="0" collapsed="false">
      <c r="A4506" s="398" t="n">
        <v>7139</v>
      </c>
      <c r="B4506" s="399" t="s">
        <v>5806</v>
      </c>
      <c r="C4506" s="919" t="s">
        <v>1298</v>
      </c>
      <c r="D4506" s="920" t="n">
        <f aca="false">F4506</f>
        <v>0.84</v>
      </c>
      <c r="F4506" s="922" t="n">
        <v>0.84</v>
      </c>
      <c r="G4506" s="922" t="n">
        <v>0.84</v>
      </c>
    </row>
    <row r="4507" customFormat="false" ht="15" hidden="false" customHeight="false" outlineLevel="0" collapsed="false">
      <c r="A4507" s="398" t="n">
        <v>7140</v>
      </c>
      <c r="B4507" s="399" t="s">
        <v>5807</v>
      </c>
      <c r="C4507" s="919" t="s">
        <v>1298</v>
      </c>
      <c r="D4507" s="920" t="n">
        <f aca="false">F4507</f>
        <v>2.79</v>
      </c>
      <c r="F4507" s="922" t="n">
        <v>2.79</v>
      </c>
      <c r="G4507" s="922" t="n">
        <v>2.79</v>
      </c>
    </row>
    <row r="4508" customFormat="false" ht="15" hidden="false" customHeight="false" outlineLevel="0" collapsed="false">
      <c r="A4508" s="398" t="n">
        <v>7141</v>
      </c>
      <c r="B4508" s="399" t="s">
        <v>5808</v>
      </c>
      <c r="C4508" s="919" t="s">
        <v>1298</v>
      </c>
      <c r="D4508" s="920" t="n">
        <f aca="false">F4508</f>
        <v>6.11</v>
      </c>
      <c r="F4508" s="922" t="n">
        <v>6.11</v>
      </c>
      <c r="G4508" s="922" t="n">
        <v>6.11</v>
      </c>
    </row>
    <row r="4509" customFormat="false" ht="15" hidden="false" customHeight="false" outlineLevel="0" collapsed="false">
      <c r="A4509" s="398" t="n">
        <v>7143</v>
      </c>
      <c r="B4509" s="399" t="s">
        <v>5809</v>
      </c>
      <c r="C4509" s="919" t="s">
        <v>1298</v>
      </c>
      <c r="D4509" s="920" t="n">
        <f aca="false">F4509</f>
        <v>20.35</v>
      </c>
      <c r="F4509" s="922" t="n">
        <v>20.35</v>
      </c>
      <c r="G4509" s="922" t="n">
        <v>20.35</v>
      </c>
    </row>
    <row r="4510" customFormat="false" ht="15" hidden="false" customHeight="false" outlineLevel="0" collapsed="false">
      <c r="A4510" s="398" t="n">
        <v>7144</v>
      </c>
      <c r="B4510" s="399" t="s">
        <v>5810</v>
      </c>
      <c r="C4510" s="919" t="s">
        <v>1298</v>
      </c>
      <c r="D4510" s="920" t="n">
        <f aca="false">F4510</f>
        <v>40.71</v>
      </c>
      <c r="F4510" s="922" t="n">
        <v>40.71</v>
      </c>
      <c r="G4510" s="922" t="n">
        <v>40.71</v>
      </c>
    </row>
    <row r="4511" customFormat="false" ht="15" hidden="false" customHeight="false" outlineLevel="0" collapsed="false">
      <c r="A4511" s="398" t="n">
        <v>7145</v>
      </c>
      <c r="B4511" s="399" t="s">
        <v>5811</v>
      </c>
      <c r="C4511" s="919" t="s">
        <v>1298</v>
      </c>
      <c r="D4511" s="920" t="n">
        <f aca="false">F4511</f>
        <v>66.76</v>
      </c>
      <c r="F4511" s="922" t="n">
        <v>66.76</v>
      </c>
      <c r="G4511" s="922" t="n">
        <v>66.76</v>
      </c>
    </row>
    <row r="4512" customFormat="false" ht="15" hidden="false" customHeight="false" outlineLevel="0" collapsed="false">
      <c r="A4512" s="398" t="n">
        <v>7142</v>
      </c>
      <c r="B4512" s="399" t="s">
        <v>5812</v>
      </c>
      <c r="C4512" s="919" t="s">
        <v>1298</v>
      </c>
      <c r="D4512" s="920" t="n">
        <f aca="false">F4512</f>
        <v>6.83</v>
      </c>
      <c r="F4512" s="922" t="n">
        <v>6.83</v>
      </c>
      <c r="G4512" s="922" t="n">
        <v>6.83</v>
      </c>
    </row>
    <row r="4513" customFormat="false" ht="15" hidden="false" customHeight="false" outlineLevel="0" collapsed="false">
      <c r="A4513" s="398" t="n">
        <v>3593</v>
      </c>
      <c r="B4513" s="399" t="s">
        <v>5813</v>
      </c>
      <c r="C4513" s="919" t="s">
        <v>1298</v>
      </c>
      <c r="D4513" s="920" t="n">
        <f aca="false">F4513</f>
        <v>41.78</v>
      </c>
      <c r="F4513" s="922" t="n">
        <v>41.78</v>
      </c>
      <c r="G4513" s="922" t="n">
        <v>41.78</v>
      </c>
    </row>
    <row r="4514" customFormat="false" ht="15" hidden="false" customHeight="false" outlineLevel="0" collapsed="false">
      <c r="A4514" s="398" t="n">
        <v>3588</v>
      </c>
      <c r="B4514" s="399" t="s">
        <v>5814</v>
      </c>
      <c r="C4514" s="919" t="s">
        <v>1298</v>
      </c>
      <c r="D4514" s="920" t="n">
        <f aca="false">F4514</f>
        <v>32.21</v>
      </c>
      <c r="F4514" s="922" t="n">
        <v>32.21</v>
      </c>
      <c r="G4514" s="922" t="n">
        <v>32.21</v>
      </c>
    </row>
    <row r="4515" customFormat="false" ht="15" hidden="false" customHeight="false" outlineLevel="0" collapsed="false">
      <c r="A4515" s="398" t="n">
        <v>3585</v>
      </c>
      <c r="B4515" s="399" t="s">
        <v>5815</v>
      </c>
      <c r="C4515" s="919" t="s">
        <v>1298</v>
      </c>
      <c r="D4515" s="920" t="n">
        <f aca="false">F4515</f>
        <v>9.94</v>
      </c>
      <c r="F4515" s="922" t="n">
        <v>9.94</v>
      </c>
      <c r="G4515" s="922" t="n">
        <v>9.94</v>
      </c>
    </row>
    <row r="4516" customFormat="false" ht="15" hidden="false" customHeight="false" outlineLevel="0" collapsed="false">
      <c r="A4516" s="398" t="n">
        <v>3587</v>
      </c>
      <c r="B4516" s="399" t="s">
        <v>5816</v>
      </c>
      <c r="C4516" s="919" t="s">
        <v>1298</v>
      </c>
      <c r="D4516" s="920" t="n">
        <f aca="false">F4516</f>
        <v>19.98</v>
      </c>
      <c r="F4516" s="922" t="n">
        <v>19.98</v>
      </c>
      <c r="G4516" s="922" t="n">
        <v>19.98</v>
      </c>
    </row>
    <row r="4517" customFormat="false" ht="15" hidden="false" customHeight="false" outlineLevel="0" collapsed="false">
      <c r="A4517" s="398" t="n">
        <v>3590</v>
      </c>
      <c r="B4517" s="399" t="s">
        <v>5817</v>
      </c>
      <c r="C4517" s="919" t="s">
        <v>1298</v>
      </c>
      <c r="D4517" s="920" t="n">
        <f aca="false">F4517</f>
        <v>118.64</v>
      </c>
      <c r="F4517" s="922" t="n">
        <v>118.64</v>
      </c>
      <c r="G4517" s="922" t="n">
        <v>118.64</v>
      </c>
    </row>
    <row r="4518" customFormat="false" ht="15" hidden="false" customHeight="false" outlineLevel="0" collapsed="false">
      <c r="A4518" s="398" t="n">
        <v>3589</v>
      </c>
      <c r="B4518" s="399" t="s">
        <v>5818</v>
      </c>
      <c r="C4518" s="919" t="s">
        <v>1298</v>
      </c>
      <c r="D4518" s="920" t="n">
        <f aca="false">F4518</f>
        <v>63.68</v>
      </c>
      <c r="F4518" s="922" t="n">
        <v>63.68</v>
      </c>
      <c r="G4518" s="922" t="n">
        <v>63.68</v>
      </c>
    </row>
    <row r="4519" customFormat="false" ht="15" hidden="false" customHeight="false" outlineLevel="0" collapsed="false">
      <c r="A4519" s="398" t="n">
        <v>3586</v>
      </c>
      <c r="B4519" s="399" t="s">
        <v>5819</v>
      </c>
      <c r="C4519" s="919" t="s">
        <v>1298</v>
      </c>
      <c r="D4519" s="920" t="n">
        <f aca="false">F4519</f>
        <v>13.03</v>
      </c>
      <c r="F4519" s="922" t="n">
        <v>13.03</v>
      </c>
      <c r="G4519" s="922" t="n">
        <v>13.03</v>
      </c>
    </row>
    <row r="4520" customFormat="false" ht="15" hidden="false" customHeight="false" outlineLevel="0" collapsed="false">
      <c r="A4520" s="398" t="n">
        <v>3592</v>
      </c>
      <c r="B4520" s="399" t="s">
        <v>5820</v>
      </c>
      <c r="C4520" s="919" t="s">
        <v>1298</v>
      </c>
      <c r="D4520" s="920" t="n">
        <f aca="false">F4520</f>
        <v>187.54</v>
      </c>
      <c r="F4520" s="922" t="n">
        <v>187.54</v>
      </c>
      <c r="G4520" s="922" t="n">
        <v>187.54</v>
      </c>
    </row>
    <row r="4521" customFormat="false" ht="15" hidden="false" customHeight="false" outlineLevel="0" collapsed="false">
      <c r="A4521" s="398" t="n">
        <v>3591</v>
      </c>
      <c r="B4521" s="399" t="s">
        <v>5821</v>
      </c>
      <c r="C4521" s="919" t="s">
        <v>1298</v>
      </c>
      <c r="D4521" s="920" t="n">
        <f aca="false">F4521</f>
        <v>300.64</v>
      </c>
      <c r="F4521" s="922" t="n">
        <v>300.64</v>
      </c>
      <c r="G4521" s="922" t="n">
        <v>300.64</v>
      </c>
    </row>
    <row r="4522" customFormat="false" ht="15" hidden="false" customHeight="false" outlineLevel="0" collapsed="false">
      <c r="A4522" s="398" t="n">
        <v>40396</v>
      </c>
      <c r="B4522" s="399" t="s">
        <v>5822</v>
      </c>
      <c r="C4522" s="919" t="s">
        <v>1298</v>
      </c>
      <c r="D4522" s="920" t="n">
        <f aca="false">F4522</f>
        <v>63.42</v>
      </c>
      <c r="F4522" s="922" t="n">
        <v>63.42</v>
      </c>
      <c r="G4522" s="922" t="n">
        <v>63.42</v>
      </c>
    </row>
    <row r="4523" customFormat="false" ht="15" hidden="false" customHeight="false" outlineLevel="0" collapsed="false">
      <c r="A4523" s="398" t="n">
        <v>40395</v>
      </c>
      <c r="B4523" s="399" t="s">
        <v>5823</v>
      </c>
      <c r="C4523" s="919" t="s">
        <v>1298</v>
      </c>
      <c r="D4523" s="920" t="n">
        <f aca="false">F4523</f>
        <v>48.67</v>
      </c>
      <c r="F4523" s="922" t="n">
        <v>48.67</v>
      </c>
      <c r="G4523" s="922" t="n">
        <v>48.67</v>
      </c>
    </row>
    <row r="4524" customFormat="false" ht="15" hidden="false" customHeight="false" outlineLevel="0" collapsed="false">
      <c r="A4524" s="398" t="n">
        <v>40392</v>
      </c>
      <c r="B4524" s="399" t="s">
        <v>5824</v>
      </c>
      <c r="C4524" s="919" t="s">
        <v>1298</v>
      </c>
      <c r="D4524" s="920" t="n">
        <f aca="false">F4524</f>
        <v>15.66</v>
      </c>
      <c r="F4524" s="922" t="n">
        <v>15.66</v>
      </c>
      <c r="G4524" s="922" t="n">
        <v>15.66</v>
      </c>
    </row>
    <row r="4525" customFormat="false" ht="15" hidden="false" customHeight="false" outlineLevel="0" collapsed="false">
      <c r="A4525" s="398" t="n">
        <v>40394</v>
      </c>
      <c r="B4525" s="399" t="s">
        <v>5825</v>
      </c>
      <c r="C4525" s="919" t="s">
        <v>1298</v>
      </c>
      <c r="D4525" s="920" t="n">
        <f aca="false">F4525</f>
        <v>31.69</v>
      </c>
      <c r="F4525" s="922" t="n">
        <v>31.69</v>
      </c>
      <c r="G4525" s="922" t="n">
        <v>31.69</v>
      </c>
    </row>
    <row r="4526" customFormat="false" ht="15" hidden="false" customHeight="false" outlineLevel="0" collapsed="false">
      <c r="A4526" s="398" t="n">
        <v>40398</v>
      </c>
      <c r="B4526" s="399" t="s">
        <v>5826</v>
      </c>
      <c r="C4526" s="919" t="s">
        <v>1298</v>
      </c>
      <c r="D4526" s="920" t="n">
        <f aca="false">F4526</f>
        <v>203.48</v>
      </c>
      <c r="F4526" s="922" t="n">
        <v>203.48</v>
      </c>
      <c r="G4526" s="922" t="n">
        <v>203.48</v>
      </c>
    </row>
    <row r="4527" customFormat="false" ht="15" hidden="false" customHeight="false" outlineLevel="0" collapsed="false">
      <c r="A4527" s="398" t="n">
        <v>40397</v>
      </c>
      <c r="B4527" s="399" t="s">
        <v>5827</v>
      </c>
      <c r="C4527" s="919" t="s">
        <v>1298</v>
      </c>
      <c r="D4527" s="920" t="n">
        <f aca="false">F4527</f>
        <v>104.2</v>
      </c>
      <c r="F4527" s="922" t="n">
        <v>104.2</v>
      </c>
      <c r="G4527" s="922" t="n">
        <v>104.2</v>
      </c>
    </row>
    <row r="4528" customFormat="false" ht="15" hidden="false" customHeight="false" outlineLevel="0" collapsed="false">
      <c r="A4528" s="398" t="n">
        <v>40393</v>
      </c>
      <c r="B4528" s="399" t="s">
        <v>5828</v>
      </c>
      <c r="C4528" s="919" t="s">
        <v>1298</v>
      </c>
      <c r="D4528" s="920" t="n">
        <f aca="false">F4528</f>
        <v>20.17</v>
      </c>
      <c r="F4528" s="922" t="n">
        <v>20.17</v>
      </c>
      <c r="G4528" s="922" t="n">
        <v>20.17</v>
      </c>
    </row>
    <row r="4529" customFormat="false" ht="15" hidden="false" customHeight="false" outlineLevel="0" collapsed="false">
      <c r="A4529" s="398" t="n">
        <v>40399</v>
      </c>
      <c r="B4529" s="399" t="s">
        <v>5829</v>
      </c>
      <c r="C4529" s="919" t="s">
        <v>1298</v>
      </c>
      <c r="D4529" s="920" t="n">
        <f aca="false">F4529</f>
        <v>332.89</v>
      </c>
      <c r="F4529" s="922" t="n">
        <v>332.89</v>
      </c>
      <c r="G4529" s="922" t="n">
        <v>332.89</v>
      </c>
    </row>
    <row r="4530" customFormat="false" ht="15" hidden="false" customHeight="false" outlineLevel="0" collapsed="false">
      <c r="A4530" s="398" t="n">
        <v>39322</v>
      </c>
      <c r="B4530" s="399" t="s">
        <v>5830</v>
      </c>
      <c r="C4530" s="919" t="s">
        <v>1298</v>
      </c>
      <c r="D4530" s="920" t="n">
        <f aca="false">F4530</f>
        <v>15.81</v>
      </c>
      <c r="F4530" s="922" t="n">
        <v>15.81</v>
      </c>
      <c r="G4530" s="922" t="n">
        <v>15.81</v>
      </c>
    </row>
    <row r="4531" customFormat="false" ht="15" hidden="false" customHeight="false" outlineLevel="0" collapsed="false">
      <c r="A4531" s="398" t="n">
        <v>39289</v>
      </c>
      <c r="B4531" s="399" t="s">
        <v>5831</v>
      </c>
      <c r="C4531" s="919" t="s">
        <v>1298</v>
      </c>
      <c r="D4531" s="920" t="n">
        <f aca="false">F4531</f>
        <v>18.94</v>
      </c>
      <c r="F4531" s="922" t="n">
        <v>18.94</v>
      </c>
      <c r="G4531" s="922" t="n">
        <v>18.94</v>
      </c>
    </row>
    <row r="4532" customFormat="false" ht="15" hidden="false" customHeight="false" outlineLevel="0" collapsed="false">
      <c r="A4532" s="398" t="n">
        <v>39290</v>
      </c>
      <c r="B4532" s="399" t="s">
        <v>5832</v>
      </c>
      <c r="C4532" s="919" t="s">
        <v>1298</v>
      </c>
      <c r="D4532" s="920" t="n">
        <f aca="false">F4532</f>
        <v>32.14</v>
      </c>
      <c r="F4532" s="922" t="n">
        <v>32.14</v>
      </c>
      <c r="G4532" s="922" t="n">
        <v>32.14</v>
      </c>
    </row>
    <row r="4533" customFormat="false" ht="15" hidden="false" customHeight="false" outlineLevel="0" collapsed="false">
      <c r="A4533" s="398" t="n">
        <v>39291</v>
      </c>
      <c r="B4533" s="399" t="s">
        <v>5833</v>
      </c>
      <c r="C4533" s="919" t="s">
        <v>1298</v>
      </c>
      <c r="D4533" s="920" t="n">
        <f aca="false">F4533</f>
        <v>48.12</v>
      </c>
      <c r="F4533" s="922" t="n">
        <v>48.12</v>
      </c>
      <c r="G4533" s="922" t="n">
        <v>48.12</v>
      </c>
    </row>
    <row r="4534" customFormat="false" ht="15" hidden="false" customHeight="false" outlineLevel="0" collapsed="false">
      <c r="A4534" s="398" t="n">
        <v>20174</v>
      </c>
      <c r="B4534" s="399" t="s">
        <v>5834</v>
      </c>
      <c r="C4534" s="919" t="s">
        <v>1298</v>
      </c>
      <c r="D4534" s="920" t="n">
        <f aca="false">F4534</f>
        <v>23.46</v>
      </c>
      <c r="F4534" s="922" t="n">
        <v>23.46</v>
      </c>
      <c r="G4534" s="922" t="n">
        <v>23.46</v>
      </c>
    </row>
    <row r="4535" customFormat="false" ht="15" hidden="false" customHeight="false" outlineLevel="0" collapsed="false">
      <c r="A4535" s="398" t="n">
        <v>41892</v>
      </c>
      <c r="B4535" s="399" t="s">
        <v>5835</v>
      </c>
      <c r="C4535" s="919" t="s">
        <v>1298</v>
      </c>
      <c r="D4535" s="920" t="n">
        <f aca="false">F4535</f>
        <v>88.12</v>
      </c>
      <c r="F4535" s="922" t="n">
        <v>88.12</v>
      </c>
      <c r="G4535" s="922" t="n">
        <v>88.12</v>
      </c>
    </row>
    <row r="4536" customFormat="false" ht="15" hidden="false" customHeight="false" outlineLevel="0" collapsed="false">
      <c r="A4536" s="398" t="n">
        <v>7048</v>
      </c>
      <c r="B4536" s="399" t="s">
        <v>5836</v>
      </c>
      <c r="C4536" s="919" t="s">
        <v>1298</v>
      </c>
      <c r="D4536" s="920" t="n">
        <f aca="false">F4536</f>
        <v>19.02</v>
      </c>
      <c r="F4536" s="922" t="n">
        <v>19.02</v>
      </c>
      <c r="G4536" s="922" t="n">
        <v>19.02</v>
      </c>
    </row>
    <row r="4537" customFormat="false" ht="15" hidden="false" customHeight="false" outlineLevel="0" collapsed="false">
      <c r="A4537" s="398" t="n">
        <v>7088</v>
      </c>
      <c r="B4537" s="399" t="s">
        <v>5837</v>
      </c>
      <c r="C4537" s="919" t="s">
        <v>1298</v>
      </c>
      <c r="D4537" s="920" t="n">
        <f aca="false">F4537</f>
        <v>41.59</v>
      </c>
      <c r="F4537" s="922" t="n">
        <v>41.59</v>
      </c>
      <c r="G4537" s="922" t="n">
        <v>41.59</v>
      </c>
    </row>
    <row r="4538" customFormat="false" ht="15" hidden="false" customHeight="false" outlineLevel="0" collapsed="false">
      <c r="A4538" s="398" t="n">
        <v>20179</v>
      </c>
      <c r="B4538" s="399" t="s">
        <v>5838</v>
      </c>
      <c r="C4538" s="919" t="s">
        <v>1298</v>
      </c>
      <c r="D4538" s="920" t="n">
        <f aca="false">F4538</f>
        <v>31.59</v>
      </c>
      <c r="F4538" s="922" t="n">
        <v>31.59</v>
      </c>
      <c r="G4538" s="922" t="n">
        <v>31.59</v>
      </c>
    </row>
    <row r="4539" customFormat="false" ht="15" hidden="false" customHeight="false" outlineLevel="0" collapsed="false">
      <c r="A4539" s="398" t="n">
        <v>20178</v>
      </c>
      <c r="B4539" s="399" t="s">
        <v>5839</v>
      </c>
      <c r="C4539" s="919" t="s">
        <v>1298</v>
      </c>
      <c r="D4539" s="920" t="n">
        <f aca="false">F4539</f>
        <v>27.92</v>
      </c>
      <c r="F4539" s="922" t="n">
        <v>27.92</v>
      </c>
      <c r="G4539" s="922" t="n">
        <v>27.92</v>
      </c>
    </row>
    <row r="4540" customFormat="false" ht="15" hidden="false" customHeight="false" outlineLevel="0" collapsed="false">
      <c r="A4540" s="398" t="n">
        <v>20180</v>
      </c>
      <c r="B4540" s="399" t="s">
        <v>5840</v>
      </c>
      <c r="C4540" s="919" t="s">
        <v>1298</v>
      </c>
      <c r="D4540" s="920" t="n">
        <f aca="false">F4540</f>
        <v>51.3</v>
      </c>
      <c r="F4540" s="922" t="n">
        <v>51.3</v>
      </c>
      <c r="G4540" s="922" t="n">
        <v>51.3</v>
      </c>
    </row>
    <row r="4541" customFormat="false" ht="15" hidden="false" customHeight="false" outlineLevel="0" collapsed="false">
      <c r="A4541" s="398" t="n">
        <v>20181</v>
      </c>
      <c r="B4541" s="399" t="s">
        <v>5841</v>
      </c>
      <c r="C4541" s="919" t="s">
        <v>1298</v>
      </c>
      <c r="D4541" s="920" t="n">
        <f aca="false">F4541</f>
        <v>76.1</v>
      </c>
      <c r="F4541" s="922" t="n">
        <v>76.1</v>
      </c>
      <c r="G4541" s="922" t="n">
        <v>76.1</v>
      </c>
    </row>
    <row r="4542" customFormat="false" ht="15" hidden="false" customHeight="false" outlineLevel="0" collapsed="false">
      <c r="A4542" s="398" t="n">
        <v>20177</v>
      </c>
      <c r="B4542" s="399" t="s">
        <v>5842</v>
      </c>
      <c r="C4542" s="919" t="s">
        <v>1298</v>
      </c>
      <c r="D4542" s="920" t="n">
        <f aca="false">F4542</f>
        <v>18.29</v>
      </c>
      <c r="F4542" s="922" t="n">
        <v>18.29</v>
      </c>
      <c r="G4542" s="922" t="n">
        <v>18.29</v>
      </c>
    </row>
    <row r="4543" customFormat="false" ht="15" hidden="false" customHeight="false" outlineLevel="0" collapsed="false">
      <c r="A4543" s="398" t="n">
        <v>7082</v>
      </c>
      <c r="B4543" s="399" t="s">
        <v>5843</v>
      </c>
      <c r="C4543" s="919" t="s">
        <v>1298</v>
      </c>
      <c r="D4543" s="920" t="n">
        <f aca="false">F4543</f>
        <v>36.32</v>
      </c>
      <c r="F4543" s="922" t="n">
        <v>36.32</v>
      </c>
      <c r="G4543" s="922" t="n">
        <v>36.32</v>
      </c>
    </row>
    <row r="4544" customFormat="false" ht="15" hidden="false" customHeight="false" outlineLevel="0" collapsed="false">
      <c r="A4544" s="398" t="n">
        <v>42707</v>
      </c>
      <c r="B4544" s="399" t="s">
        <v>5844</v>
      </c>
      <c r="C4544" s="919" t="s">
        <v>1298</v>
      </c>
      <c r="D4544" s="920" t="n">
        <f aca="false">F4544</f>
        <v>98.63</v>
      </c>
      <c r="F4544" s="922" t="n">
        <v>98.63</v>
      </c>
      <c r="G4544" s="922" t="n">
        <v>98.63</v>
      </c>
    </row>
    <row r="4545" customFormat="false" ht="15" hidden="false" customHeight="false" outlineLevel="0" collapsed="false">
      <c r="A4545" s="398" t="n">
        <v>7069</v>
      </c>
      <c r="B4545" s="399" t="s">
        <v>5845</v>
      </c>
      <c r="C4545" s="919" t="s">
        <v>1298</v>
      </c>
      <c r="D4545" s="920" t="n">
        <f aca="false">F4545</f>
        <v>80.61</v>
      </c>
      <c r="F4545" s="922" t="n">
        <v>80.61</v>
      </c>
      <c r="G4545" s="922" t="n">
        <v>80.61</v>
      </c>
    </row>
    <row r="4546" customFormat="false" ht="15" hidden="false" customHeight="false" outlineLevel="0" collapsed="false">
      <c r="A4546" s="398" t="n">
        <v>42708</v>
      </c>
      <c r="B4546" s="399" t="s">
        <v>5846</v>
      </c>
      <c r="C4546" s="919" t="s">
        <v>1298</v>
      </c>
      <c r="D4546" s="920" t="n">
        <f aca="false">F4546</f>
        <v>258.89</v>
      </c>
      <c r="F4546" s="922" t="n">
        <v>258.89</v>
      </c>
      <c r="G4546" s="922" t="n">
        <v>258.89</v>
      </c>
    </row>
    <row r="4547" customFormat="false" ht="15" hidden="false" customHeight="false" outlineLevel="0" collapsed="false">
      <c r="A4547" s="398" t="n">
        <v>7070</v>
      </c>
      <c r="B4547" s="399" t="s">
        <v>5847</v>
      </c>
      <c r="C4547" s="919" t="s">
        <v>1298</v>
      </c>
      <c r="D4547" s="920" t="n">
        <f aca="false">F4547</f>
        <v>115.43</v>
      </c>
      <c r="F4547" s="922" t="n">
        <v>115.43</v>
      </c>
      <c r="G4547" s="922" t="n">
        <v>115.43</v>
      </c>
    </row>
    <row r="4548" customFormat="false" ht="15" hidden="false" customHeight="false" outlineLevel="0" collapsed="false">
      <c r="A4548" s="398" t="n">
        <v>42709</v>
      </c>
      <c r="B4548" s="399" t="s">
        <v>5848</v>
      </c>
      <c r="C4548" s="919" t="s">
        <v>1298</v>
      </c>
      <c r="D4548" s="920" t="n">
        <f aca="false">F4548</f>
        <v>387.18</v>
      </c>
      <c r="F4548" s="922" t="n">
        <v>387.18</v>
      </c>
      <c r="G4548" s="922" t="n">
        <v>387.18</v>
      </c>
    </row>
    <row r="4549" customFormat="false" ht="15" hidden="false" customHeight="false" outlineLevel="0" collapsed="false">
      <c r="A4549" s="398" t="n">
        <v>42710</v>
      </c>
      <c r="B4549" s="399" t="s">
        <v>5849</v>
      </c>
      <c r="C4549" s="919" t="s">
        <v>1298</v>
      </c>
      <c r="D4549" s="920" t="n">
        <f aca="false">F4549</f>
        <v>1112.97</v>
      </c>
      <c r="F4549" s="922" t="n">
        <v>1112.97</v>
      </c>
      <c r="G4549" s="922" t="n">
        <v>1112.97</v>
      </c>
    </row>
    <row r="4550" customFormat="false" ht="15" hidden="false" customHeight="false" outlineLevel="0" collapsed="false">
      <c r="A4550" s="398" t="n">
        <v>42716</v>
      </c>
      <c r="B4550" s="399" t="s">
        <v>5850</v>
      </c>
      <c r="C4550" s="919" t="s">
        <v>1298</v>
      </c>
      <c r="D4550" s="920" t="n">
        <f aca="false">F4550</f>
        <v>1385.28</v>
      </c>
      <c r="F4550" s="922" t="n">
        <v>1385.28</v>
      </c>
      <c r="G4550" s="922" t="n">
        <v>1385.28</v>
      </c>
    </row>
    <row r="4551" customFormat="false" ht="15" hidden="false" customHeight="false" outlineLevel="0" collapsed="false">
      <c r="A4551" s="398" t="n">
        <v>20172</v>
      </c>
      <c r="B4551" s="399" t="s">
        <v>5851</v>
      </c>
      <c r="C4551" s="919" t="s">
        <v>1298</v>
      </c>
      <c r="D4551" s="920" t="n">
        <f aca="false">F4551</f>
        <v>26.64</v>
      </c>
      <c r="F4551" s="922" t="n">
        <v>26.64</v>
      </c>
      <c r="G4551" s="922" t="n">
        <v>26.64</v>
      </c>
    </row>
    <row r="4552" customFormat="false" ht="15" hidden="false" customHeight="false" outlineLevel="0" collapsed="false">
      <c r="A4552" s="398" t="n">
        <v>40945</v>
      </c>
      <c r="B4552" s="399" t="s">
        <v>5852</v>
      </c>
      <c r="C4552" s="919" t="s">
        <v>1309</v>
      </c>
      <c r="D4552" s="920" t="n">
        <f aca="false">F4552</f>
        <v>18.3</v>
      </c>
      <c r="F4552" s="922" t="n">
        <v>18.3</v>
      </c>
      <c r="G4552" s="922" t="n">
        <v>18.3</v>
      </c>
    </row>
    <row r="4553" customFormat="false" ht="15" hidden="false" customHeight="false" outlineLevel="0" collapsed="false">
      <c r="A4553" s="398" t="n">
        <v>40946</v>
      </c>
      <c r="B4553" s="399" t="s">
        <v>5853</v>
      </c>
      <c r="C4553" s="919" t="s">
        <v>1505</v>
      </c>
      <c r="D4553" s="920" t="n">
        <f aca="false">F4553</f>
        <v>2550.09</v>
      </c>
      <c r="F4553" s="922" t="n">
        <v>2550.09</v>
      </c>
      <c r="G4553" s="922" t="n">
        <v>2550.09</v>
      </c>
    </row>
    <row r="4554" customFormat="false" ht="15" hidden="false" customHeight="false" outlineLevel="0" collapsed="false">
      <c r="A4554" s="398" t="n">
        <v>7153</v>
      </c>
      <c r="B4554" s="399" t="s">
        <v>5854</v>
      </c>
      <c r="C4554" s="919" t="s">
        <v>1309</v>
      </c>
      <c r="D4554" s="920" t="n">
        <f aca="false">F4554</f>
        <v>21.41</v>
      </c>
      <c r="F4554" s="920" t="n">
        <v>21.41</v>
      </c>
      <c r="G4554" s="920" t="n">
        <v>21.41</v>
      </c>
    </row>
    <row r="4555" customFormat="false" ht="15" hidden="false" customHeight="false" outlineLevel="0" collapsed="false">
      <c r="A4555" s="398" t="n">
        <v>41089</v>
      </c>
      <c r="B4555" s="399" t="s">
        <v>5855</v>
      </c>
      <c r="C4555" s="919" t="s">
        <v>1505</v>
      </c>
      <c r="D4555" s="920" t="n">
        <f aca="false">F4555</f>
        <v>3797.07</v>
      </c>
      <c r="F4555" s="920" t="n">
        <v>3797.07</v>
      </c>
      <c r="G4555" s="920" t="n">
        <v>3797.07</v>
      </c>
    </row>
    <row r="4556" customFormat="false" ht="15" hidden="false" customHeight="false" outlineLevel="0" collapsed="false">
      <c r="A4556" s="398" t="n">
        <v>40943</v>
      </c>
      <c r="B4556" s="399" t="s">
        <v>5856</v>
      </c>
      <c r="C4556" s="919" t="s">
        <v>1309</v>
      </c>
      <c r="D4556" s="920" t="n">
        <f aca="false">F4556</f>
        <v>22.54</v>
      </c>
      <c r="F4556" s="922" t="n">
        <v>22.54</v>
      </c>
      <c r="G4556" s="922" t="n">
        <v>22.54</v>
      </c>
    </row>
    <row r="4557" customFormat="false" ht="15" hidden="false" customHeight="false" outlineLevel="0" collapsed="false">
      <c r="A4557" s="398" t="n">
        <v>40944</v>
      </c>
      <c r="B4557" s="399" t="s">
        <v>5857</v>
      </c>
      <c r="C4557" s="919" t="s">
        <v>1505</v>
      </c>
      <c r="D4557" s="920" t="n">
        <f aca="false">F4557</f>
        <v>3998.81</v>
      </c>
      <c r="F4557" s="922" t="n">
        <v>3998.81</v>
      </c>
      <c r="G4557" s="922" t="n">
        <v>3998.81</v>
      </c>
    </row>
    <row r="4558" customFormat="false" ht="15" hidden="false" customHeight="false" outlineLevel="0" collapsed="false">
      <c r="A4558" s="398" t="n">
        <v>6175</v>
      </c>
      <c r="B4558" s="399" t="s">
        <v>5858</v>
      </c>
      <c r="C4558" s="919" t="s">
        <v>1309</v>
      </c>
      <c r="D4558" s="920" t="n">
        <f aca="false">F4558</f>
        <v>19.07</v>
      </c>
      <c r="F4558" s="920" t="n">
        <v>19.07</v>
      </c>
      <c r="G4558" s="920" t="n">
        <v>19.07</v>
      </c>
    </row>
    <row r="4559" customFormat="false" ht="15" hidden="false" customHeight="false" outlineLevel="0" collapsed="false">
      <c r="A4559" s="398" t="n">
        <v>41092</v>
      </c>
      <c r="B4559" s="399" t="s">
        <v>5859</v>
      </c>
      <c r="C4559" s="919" t="s">
        <v>1505</v>
      </c>
      <c r="D4559" s="920" t="n">
        <f aca="false">F4559</f>
        <v>3382.11</v>
      </c>
      <c r="F4559" s="922" t="n">
        <v>3382.11</v>
      </c>
      <c r="G4559" s="922" t="n">
        <v>3382.11</v>
      </c>
    </row>
    <row r="4560" customFormat="false" ht="30" hidden="false" customHeight="false" outlineLevel="0" collapsed="false">
      <c r="A4560" s="398" t="n">
        <v>37712</v>
      </c>
      <c r="B4560" s="399" t="s">
        <v>5860</v>
      </c>
      <c r="C4560" s="919" t="s">
        <v>1307</v>
      </c>
      <c r="D4560" s="920" t="n">
        <f aca="false">F4560</f>
        <v>61.49</v>
      </c>
      <c r="F4560" s="920" t="n">
        <v>61.49</v>
      </c>
      <c r="G4560" s="920" t="n">
        <v>61.49</v>
      </c>
    </row>
    <row r="4561" customFormat="false" ht="15" hidden="false" customHeight="false" outlineLevel="0" collapsed="false">
      <c r="A4561" s="398" t="n">
        <v>34547</v>
      </c>
      <c r="B4561" s="399" t="s">
        <v>5861</v>
      </c>
      <c r="C4561" s="919" t="s">
        <v>1324</v>
      </c>
      <c r="D4561" s="920" t="n">
        <f aca="false">F4561</f>
        <v>2.48</v>
      </c>
      <c r="F4561" s="922" t="n">
        <v>2.48</v>
      </c>
      <c r="G4561" s="922" t="n">
        <v>2.48</v>
      </c>
    </row>
    <row r="4562" customFormat="false" ht="15" hidden="false" customHeight="false" outlineLevel="0" collapsed="false">
      <c r="A4562" s="398" t="n">
        <v>34548</v>
      </c>
      <c r="B4562" s="399" t="s">
        <v>5862</v>
      </c>
      <c r="C4562" s="919" t="s">
        <v>1324</v>
      </c>
      <c r="D4562" s="920" t="n">
        <f aca="false">F4562</f>
        <v>2.42</v>
      </c>
      <c r="F4562" s="920" t="n">
        <v>2.42</v>
      </c>
      <c r="G4562" s="920" t="n">
        <v>2.42</v>
      </c>
    </row>
    <row r="4563" customFormat="false" ht="15" hidden="false" customHeight="false" outlineLevel="0" collapsed="false">
      <c r="A4563" s="398" t="n">
        <v>37411</v>
      </c>
      <c r="B4563" s="399" t="s">
        <v>5863</v>
      </c>
      <c r="C4563" s="919" t="s">
        <v>1307</v>
      </c>
      <c r="D4563" s="920" t="n">
        <f aca="false">F4563</f>
        <v>12.15</v>
      </c>
      <c r="F4563" s="922" t="n">
        <v>12.15</v>
      </c>
      <c r="G4563" s="922" t="n">
        <v>12.15</v>
      </c>
    </row>
    <row r="4564" customFormat="false" ht="15" hidden="false" customHeight="false" outlineLevel="0" collapsed="false">
      <c r="A4564" s="398" t="n">
        <v>34558</v>
      </c>
      <c r="B4564" s="399" t="s">
        <v>5864</v>
      </c>
      <c r="C4564" s="919" t="s">
        <v>1324</v>
      </c>
      <c r="D4564" s="920" t="n">
        <f aca="false">F4564</f>
        <v>1.62</v>
      </c>
      <c r="F4564" s="920" t="n">
        <v>1.62</v>
      </c>
      <c r="G4564" s="920" t="n">
        <v>1.62</v>
      </c>
    </row>
    <row r="4565" customFormat="false" ht="15" hidden="false" customHeight="false" outlineLevel="0" collapsed="false">
      <c r="A4565" s="398" t="n">
        <v>34550</v>
      </c>
      <c r="B4565" s="399" t="s">
        <v>5865</v>
      </c>
      <c r="C4565" s="919" t="s">
        <v>1324</v>
      </c>
      <c r="D4565" s="920" t="n">
        <f aca="false">F4565</f>
        <v>0.86</v>
      </c>
      <c r="F4565" s="922" t="n">
        <v>0.86</v>
      </c>
      <c r="G4565" s="922" t="n">
        <v>0.86</v>
      </c>
    </row>
    <row r="4566" customFormat="false" ht="15" hidden="false" customHeight="false" outlineLevel="0" collapsed="false">
      <c r="A4566" s="398" t="n">
        <v>34557</v>
      </c>
      <c r="B4566" s="399" t="s">
        <v>5866</v>
      </c>
      <c r="C4566" s="919" t="s">
        <v>1324</v>
      </c>
      <c r="D4566" s="920" t="n">
        <f aca="false">F4566</f>
        <v>1.52</v>
      </c>
      <c r="F4566" s="922" t="n">
        <v>1.52</v>
      </c>
      <c r="G4566" s="922" t="n">
        <v>1.52</v>
      </c>
    </row>
    <row r="4567" customFormat="false" ht="30" hidden="false" customHeight="false" outlineLevel="0" collapsed="false">
      <c r="A4567" s="398" t="n">
        <v>7155</v>
      </c>
      <c r="B4567" s="399" t="s">
        <v>5867</v>
      </c>
      <c r="C4567" s="919" t="s">
        <v>1307</v>
      </c>
      <c r="D4567" s="920" t="n">
        <f aca="false">F4567</f>
        <v>14.01</v>
      </c>
      <c r="F4567" s="922" t="n">
        <v>14.01</v>
      </c>
      <c r="G4567" s="922" t="n">
        <v>14.01</v>
      </c>
    </row>
    <row r="4568" customFormat="false" ht="30" hidden="false" customHeight="false" outlineLevel="0" collapsed="false">
      <c r="A4568" s="398" t="n">
        <v>7154</v>
      </c>
      <c r="B4568" s="399" t="s">
        <v>5868</v>
      </c>
      <c r="C4568" s="919" t="s">
        <v>1296</v>
      </c>
      <c r="D4568" s="920" t="n">
        <f aca="false">F4568</f>
        <v>6.3</v>
      </c>
      <c r="F4568" s="922" t="n">
        <v>6.3</v>
      </c>
      <c r="G4568" s="922" t="n">
        <v>6.3</v>
      </c>
    </row>
    <row r="4569" customFormat="false" ht="30" hidden="false" customHeight="false" outlineLevel="0" collapsed="false">
      <c r="A4569" s="398" t="n">
        <v>10915</v>
      </c>
      <c r="B4569" s="399" t="s">
        <v>5869</v>
      </c>
      <c r="C4569" s="919" t="s">
        <v>1296</v>
      </c>
      <c r="D4569" s="920" t="n">
        <f aca="false">F4569</f>
        <v>6.54</v>
      </c>
      <c r="F4569" s="922" t="n">
        <v>6.54</v>
      </c>
      <c r="G4569" s="922" t="n">
        <v>6.54</v>
      </c>
    </row>
    <row r="4570" customFormat="false" ht="30" hidden="false" customHeight="false" outlineLevel="0" collapsed="false">
      <c r="A4570" s="398" t="n">
        <v>10917</v>
      </c>
      <c r="B4570" s="399" t="s">
        <v>5870</v>
      </c>
      <c r="C4570" s="919" t="s">
        <v>1307</v>
      </c>
      <c r="D4570" s="920" t="n">
        <f aca="false">F4570</f>
        <v>6.35</v>
      </c>
      <c r="F4570" s="922" t="n">
        <v>6.35</v>
      </c>
      <c r="G4570" s="922" t="n">
        <v>6.35</v>
      </c>
    </row>
    <row r="4571" customFormat="false" ht="30" hidden="false" customHeight="false" outlineLevel="0" collapsed="false">
      <c r="A4571" s="398" t="n">
        <v>21141</v>
      </c>
      <c r="B4571" s="399" t="s">
        <v>5871</v>
      </c>
      <c r="C4571" s="919" t="s">
        <v>1307</v>
      </c>
      <c r="D4571" s="920" t="n">
        <f aca="false">F4571</f>
        <v>9.41</v>
      </c>
      <c r="F4571" s="922" t="n">
        <v>9.41</v>
      </c>
      <c r="G4571" s="922" t="n">
        <v>9.41</v>
      </c>
    </row>
    <row r="4572" customFormat="false" ht="30" hidden="false" customHeight="false" outlineLevel="0" collapsed="false">
      <c r="A4572" s="398" t="n">
        <v>10916</v>
      </c>
      <c r="B4572" s="399" t="s">
        <v>5872</v>
      </c>
      <c r="C4572" s="919" t="s">
        <v>1296</v>
      </c>
      <c r="D4572" s="920" t="n">
        <f aca="false">F4572</f>
        <v>6.36</v>
      </c>
      <c r="F4572" s="922" t="n">
        <v>6.36</v>
      </c>
      <c r="G4572" s="922" t="n">
        <v>6.36</v>
      </c>
    </row>
    <row r="4573" customFormat="false" ht="30" hidden="false" customHeight="false" outlineLevel="0" collapsed="false">
      <c r="A4573" s="398" t="n">
        <v>39508</v>
      </c>
      <c r="B4573" s="399" t="s">
        <v>5873</v>
      </c>
      <c r="C4573" s="919" t="s">
        <v>1307</v>
      </c>
      <c r="D4573" s="920" t="n">
        <f aca="false">F4573</f>
        <v>11.18</v>
      </c>
      <c r="F4573" s="922" t="n">
        <v>11.18</v>
      </c>
      <c r="G4573" s="922" t="n">
        <v>11.18</v>
      </c>
    </row>
    <row r="4574" customFormat="false" ht="30" hidden="false" customHeight="false" outlineLevel="0" collapsed="false">
      <c r="A4574" s="398" t="n">
        <v>39507</v>
      </c>
      <c r="B4574" s="399" t="s">
        <v>5874</v>
      </c>
      <c r="C4574" s="919" t="s">
        <v>1307</v>
      </c>
      <c r="D4574" s="920" t="n">
        <f aca="false">F4574</f>
        <v>10.95</v>
      </c>
      <c r="F4574" s="922" t="n">
        <v>10.95</v>
      </c>
      <c r="G4574" s="922" t="n">
        <v>10.95</v>
      </c>
    </row>
    <row r="4575" customFormat="false" ht="30" hidden="false" customHeight="false" outlineLevel="0" collapsed="false">
      <c r="A4575" s="398" t="n">
        <v>7156</v>
      </c>
      <c r="B4575" s="399" t="s">
        <v>5875</v>
      </c>
      <c r="C4575" s="919" t="s">
        <v>1307</v>
      </c>
      <c r="D4575" s="920" t="n">
        <f aca="false">F4575</f>
        <v>18.93</v>
      </c>
      <c r="F4575" s="922" t="n">
        <v>18.93</v>
      </c>
      <c r="G4575" s="922" t="n">
        <v>18.93</v>
      </c>
    </row>
    <row r="4576" customFormat="false" ht="30" hidden="false" customHeight="false" outlineLevel="0" collapsed="false">
      <c r="A4576" s="398" t="n">
        <v>39509</v>
      </c>
      <c r="B4576" s="399" t="s">
        <v>5876</v>
      </c>
      <c r="C4576" s="919" t="s">
        <v>1307</v>
      </c>
      <c r="D4576" s="920" t="n">
        <f aca="false">F4576</f>
        <v>8.81</v>
      </c>
      <c r="F4576" s="922" t="n">
        <v>8.81</v>
      </c>
      <c r="G4576" s="922" t="n">
        <v>8.81</v>
      </c>
    </row>
    <row r="4577" customFormat="false" ht="15" hidden="false" customHeight="false" outlineLevel="0" collapsed="false">
      <c r="A4577" s="398" t="n">
        <v>25988</v>
      </c>
      <c r="B4577" s="399" t="s">
        <v>5877</v>
      </c>
      <c r="C4577" s="919" t="s">
        <v>1307</v>
      </c>
      <c r="D4577" s="920" t="n">
        <f aca="false">F4577</f>
        <v>9.73</v>
      </c>
      <c r="F4577" s="922" t="n">
        <v>9.73</v>
      </c>
      <c r="G4577" s="922" t="n">
        <v>9.73</v>
      </c>
    </row>
    <row r="4578" customFormat="false" ht="15" hidden="false" customHeight="false" outlineLevel="0" collapsed="false">
      <c r="A4578" s="398" t="n">
        <v>10928</v>
      </c>
      <c r="B4578" s="399" t="s">
        <v>5878</v>
      </c>
      <c r="C4578" s="919" t="s">
        <v>1307</v>
      </c>
      <c r="D4578" s="920" t="n">
        <f aca="false">F4578</f>
        <v>12.14</v>
      </c>
      <c r="F4578" s="922" t="n">
        <v>12.14</v>
      </c>
      <c r="G4578" s="922" t="n">
        <v>12.14</v>
      </c>
    </row>
    <row r="4579" customFormat="false" ht="15" hidden="false" customHeight="false" outlineLevel="0" collapsed="false">
      <c r="A4579" s="398" t="n">
        <v>7167</v>
      </c>
      <c r="B4579" s="399" t="s">
        <v>5879</v>
      </c>
      <c r="C4579" s="919" t="s">
        <v>1307</v>
      </c>
      <c r="D4579" s="920" t="n">
        <f aca="false">F4579</f>
        <v>16.59</v>
      </c>
      <c r="F4579" s="922" t="n">
        <v>16.59</v>
      </c>
      <c r="G4579" s="922" t="n">
        <v>16.59</v>
      </c>
    </row>
    <row r="4580" customFormat="false" ht="15" hidden="false" customHeight="false" outlineLevel="0" collapsed="false">
      <c r="A4580" s="398" t="n">
        <v>10933</v>
      </c>
      <c r="B4580" s="399" t="s">
        <v>5880</v>
      </c>
      <c r="C4580" s="919" t="s">
        <v>1307</v>
      </c>
      <c r="D4580" s="920" t="n">
        <f aca="false">F4580</f>
        <v>14.83</v>
      </c>
      <c r="F4580" s="922" t="n">
        <v>14.83</v>
      </c>
      <c r="G4580" s="922" t="n">
        <v>14.83</v>
      </c>
    </row>
    <row r="4581" customFormat="false" ht="15" hidden="false" customHeight="false" outlineLevel="0" collapsed="false">
      <c r="A4581" s="398" t="n">
        <v>10927</v>
      </c>
      <c r="B4581" s="399" t="s">
        <v>5881</v>
      </c>
      <c r="C4581" s="919" t="s">
        <v>1307</v>
      </c>
      <c r="D4581" s="920" t="n">
        <f aca="false">F4581</f>
        <v>17.91</v>
      </c>
      <c r="F4581" s="922" t="n">
        <v>17.91</v>
      </c>
      <c r="G4581" s="922" t="n">
        <v>17.91</v>
      </c>
    </row>
    <row r="4582" customFormat="false" ht="15" hidden="false" customHeight="false" outlineLevel="0" collapsed="false">
      <c r="A4582" s="398" t="n">
        <v>7158</v>
      </c>
      <c r="B4582" s="399" t="s">
        <v>5882</v>
      </c>
      <c r="C4582" s="919" t="s">
        <v>1307</v>
      </c>
      <c r="D4582" s="920" t="n">
        <f aca="false">F4582</f>
        <v>25</v>
      </c>
      <c r="F4582" s="922" t="n">
        <v>25</v>
      </c>
      <c r="G4582" s="922" t="n">
        <v>25</v>
      </c>
    </row>
    <row r="4583" customFormat="false" ht="15" hidden="false" customHeight="false" outlineLevel="0" collapsed="false">
      <c r="A4583" s="398" t="n">
        <v>7162</v>
      </c>
      <c r="B4583" s="399" t="s">
        <v>5883</v>
      </c>
      <c r="C4583" s="919" t="s">
        <v>1307</v>
      </c>
      <c r="D4583" s="920" t="n">
        <f aca="false">F4583</f>
        <v>37.59</v>
      </c>
      <c r="F4583" s="922" t="n">
        <v>37.59</v>
      </c>
      <c r="G4583" s="922" t="n">
        <v>37.59</v>
      </c>
    </row>
    <row r="4584" customFormat="false" ht="15" hidden="false" customHeight="false" outlineLevel="0" collapsed="false">
      <c r="A4584" s="398" t="n">
        <v>10932</v>
      </c>
      <c r="B4584" s="399" t="s">
        <v>5884</v>
      </c>
      <c r="C4584" s="919" t="s">
        <v>1307</v>
      </c>
      <c r="D4584" s="920" t="n">
        <f aca="false">F4584</f>
        <v>66.56</v>
      </c>
      <c r="F4584" s="922" t="n">
        <v>66.56</v>
      </c>
      <c r="G4584" s="922" t="n">
        <v>66.56</v>
      </c>
    </row>
    <row r="4585" customFormat="false" ht="30" hidden="false" customHeight="false" outlineLevel="0" collapsed="false">
      <c r="A4585" s="398" t="n">
        <v>40706</v>
      </c>
      <c r="B4585" s="399" t="s">
        <v>5885</v>
      </c>
      <c r="C4585" s="919" t="s">
        <v>1307</v>
      </c>
      <c r="D4585" s="920" t="n">
        <f aca="false">F4585</f>
        <v>39.91</v>
      </c>
      <c r="F4585" s="922" t="n">
        <v>39.91</v>
      </c>
      <c r="G4585" s="922" t="n">
        <v>39.91</v>
      </c>
    </row>
    <row r="4586" customFormat="false" ht="30" hidden="false" customHeight="false" outlineLevel="0" collapsed="false">
      <c r="A4586" s="398" t="n">
        <v>10937</v>
      </c>
      <c r="B4586" s="399" t="s">
        <v>5886</v>
      </c>
      <c r="C4586" s="919" t="s">
        <v>1307</v>
      </c>
      <c r="D4586" s="920" t="n">
        <f aca="false">F4586</f>
        <v>26.16</v>
      </c>
      <c r="F4586" s="922" t="n">
        <v>26.16</v>
      </c>
      <c r="G4586" s="922" t="n">
        <v>26.16</v>
      </c>
    </row>
    <row r="4587" customFormat="false" ht="30" hidden="false" customHeight="false" outlineLevel="0" collapsed="false">
      <c r="A4587" s="398" t="n">
        <v>10935</v>
      </c>
      <c r="B4587" s="399" t="s">
        <v>5887</v>
      </c>
      <c r="C4587" s="919" t="s">
        <v>1307</v>
      </c>
      <c r="D4587" s="920" t="n">
        <f aca="false">F4587</f>
        <v>34.45</v>
      </c>
      <c r="F4587" s="922" t="n">
        <v>34.45</v>
      </c>
      <c r="G4587" s="922" t="n">
        <v>34.45</v>
      </c>
    </row>
    <row r="4588" customFormat="false" ht="15" hidden="false" customHeight="false" outlineLevel="0" collapsed="false">
      <c r="A4588" s="398" t="n">
        <v>40707</v>
      </c>
      <c r="B4588" s="399" t="s">
        <v>5888</v>
      </c>
      <c r="C4588" s="919" t="s">
        <v>1307</v>
      </c>
      <c r="D4588" s="920" t="n">
        <f aca="false">F4588</f>
        <v>79.32</v>
      </c>
      <c r="F4588" s="922" t="n">
        <v>79.32</v>
      </c>
      <c r="G4588" s="922" t="n">
        <v>79.32</v>
      </c>
    </row>
    <row r="4589" customFormat="false" ht="15" hidden="false" customHeight="false" outlineLevel="0" collapsed="false">
      <c r="A4589" s="398" t="n">
        <v>10931</v>
      </c>
      <c r="B4589" s="399" t="s">
        <v>5889</v>
      </c>
      <c r="C4589" s="919" t="s">
        <v>1307</v>
      </c>
      <c r="D4589" s="920" t="n">
        <f aca="false">F4589</f>
        <v>11.09</v>
      </c>
      <c r="F4589" s="922" t="n">
        <v>11.09</v>
      </c>
      <c r="G4589" s="922" t="n">
        <v>11.09</v>
      </c>
    </row>
    <row r="4590" customFormat="false" ht="15" hidden="false" customHeight="false" outlineLevel="0" collapsed="false">
      <c r="A4590" s="398" t="n">
        <v>7164</v>
      </c>
      <c r="B4590" s="399" t="s">
        <v>5890</v>
      </c>
      <c r="C4590" s="919" t="s">
        <v>1307</v>
      </c>
      <c r="D4590" s="920" t="n">
        <f aca="false">F4590</f>
        <v>31.06</v>
      </c>
      <c r="F4590" s="922" t="n">
        <v>31.06</v>
      </c>
      <c r="G4590" s="922" t="n">
        <v>31.06</v>
      </c>
    </row>
    <row r="4591" customFormat="false" ht="15" hidden="false" customHeight="false" outlineLevel="0" collapsed="false">
      <c r="A4591" s="398" t="n">
        <v>36887</v>
      </c>
      <c r="B4591" s="399" t="s">
        <v>5891</v>
      </c>
      <c r="C4591" s="919" t="s">
        <v>1307</v>
      </c>
      <c r="D4591" s="920" t="n">
        <f aca="false">F4591</f>
        <v>14.07</v>
      </c>
      <c r="F4591" s="922" t="n">
        <v>14.07</v>
      </c>
      <c r="G4591" s="922" t="n">
        <v>14.07</v>
      </c>
    </row>
    <row r="4592" customFormat="false" ht="30" hidden="false" customHeight="false" outlineLevel="0" collapsed="false">
      <c r="A4592" s="398" t="n">
        <v>34630</v>
      </c>
      <c r="B4592" s="399" t="s">
        <v>5892</v>
      </c>
      <c r="C4592" s="919" t="s">
        <v>1298</v>
      </c>
      <c r="D4592" s="920" t="n">
        <f aca="false">F4592</f>
        <v>999.44</v>
      </c>
      <c r="F4592" s="922" t="n">
        <v>999.44</v>
      </c>
      <c r="G4592" s="922" t="n">
        <v>999.44</v>
      </c>
    </row>
    <row r="4593" customFormat="false" ht="15" hidden="false" customHeight="false" outlineLevel="0" collapsed="false">
      <c r="A4593" s="398" t="n">
        <v>7161</v>
      </c>
      <c r="B4593" s="399" t="s">
        <v>5893</v>
      </c>
      <c r="C4593" s="919" t="s">
        <v>1307</v>
      </c>
      <c r="D4593" s="920" t="n">
        <f aca="false">F4593</f>
        <v>4.71</v>
      </c>
      <c r="F4593" s="922" t="n">
        <v>4.71</v>
      </c>
      <c r="G4593" s="922" t="n">
        <v>4.71</v>
      </c>
    </row>
    <row r="4594" customFormat="false" ht="15" hidden="false" customHeight="false" outlineLevel="0" collapsed="false">
      <c r="A4594" s="398" t="n">
        <v>7170</v>
      </c>
      <c r="B4594" s="399" t="s">
        <v>5894</v>
      </c>
      <c r="C4594" s="919" t="s">
        <v>1307</v>
      </c>
      <c r="D4594" s="920" t="n">
        <f aca="false">F4594</f>
        <v>2</v>
      </c>
      <c r="F4594" s="922" t="n">
        <v>2</v>
      </c>
      <c r="G4594" s="922" t="n">
        <v>2</v>
      </c>
    </row>
    <row r="4595" customFormat="false" ht="15" hidden="false" customHeight="false" outlineLevel="0" collapsed="false">
      <c r="A4595" s="398" t="n">
        <v>37524</v>
      </c>
      <c r="B4595" s="399" t="s">
        <v>5895</v>
      </c>
      <c r="C4595" s="919" t="s">
        <v>1324</v>
      </c>
      <c r="D4595" s="920" t="n">
        <f aca="false">F4595</f>
        <v>1.91</v>
      </c>
      <c r="F4595" s="922" t="n">
        <v>1.91</v>
      </c>
      <c r="G4595" s="922" t="n">
        <v>1.91</v>
      </c>
    </row>
    <row r="4596" customFormat="false" ht="15" hidden="false" customHeight="false" outlineLevel="0" collapsed="false">
      <c r="A4596" s="398" t="n">
        <v>37525</v>
      </c>
      <c r="B4596" s="399" t="s">
        <v>5896</v>
      </c>
      <c r="C4596" s="919" t="s">
        <v>1324</v>
      </c>
      <c r="D4596" s="920" t="n">
        <f aca="false">F4596</f>
        <v>2.28</v>
      </c>
      <c r="F4596" s="922" t="n">
        <v>2.28</v>
      </c>
      <c r="G4596" s="922" t="n">
        <v>2.28</v>
      </c>
    </row>
    <row r="4597" customFormat="false" ht="15" hidden="false" customHeight="false" outlineLevel="0" collapsed="false">
      <c r="A4597" s="398" t="n">
        <v>10920</v>
      </c>
      <c r="B4597" s="399" t="s">
        <v>5897</v>
      </c>
      <c r="C4597" s="919" t="s">
        <v>1307</v>
      </c>
      <c r="D4597" s="920" t="n">
        <f aca="false">F4597</f>
        <v>12.62</v>
      </c>
      <c r="F4597" s="922" t="n">
        <v>12.62</v>
      </c>
      <c r="G4597" s="922" t="n">
        <v>12.62</v>
      </c>
    </row>
    <row r="4598" customFormat="false" ht="15" hidden="false" customHeight="false" outlineLevel="0" collapsed="false">
      <c r="A4598" s="398" t="n">
        <v>7238</v>
      </c>
      <c r="B4598" s="399" t="s">
        <v>5898</v>
      </c>
      <c r="C4598" s="919" t="s">
        <v>1307</v>
      </c>
      <c r="D4598" s="920" t="n">
        <f aca="false">F4598</f>
        <v>40.6</v>
      </c>
      <c r="F4598" s="922" t="n">
        <v>40.6</v>
      </c>
      <c r="G4598" s="922" t="n">
        <v>40.6</v>
      </c>
    </row>
    <row r="4599" customFormat="false" ht="15" hidden="false" customHeight="false" outlineLevel="0" collapsed="false">
      <c r="A4599" s="398" t="n">
        <v>7239</v>
      </c>
      <c r="B4599" s="399" t="s">
        <v>5899</v>
      </c>
      <c r="C4599" s="919" t="s">
        <v>1307</v>
      </c>
      <c r="D4599" s="920" t="n">
        <f aca="false">F4599</f>
        <v>50.48</v>
      </c>
      <c r="F4599" s="922" t="n">
        <v>50.48</v>
      </c>
      <c r="G4599" s="922" t="n">
        <v>50.48</v>
      </c>
    </row>
    <row r="4600" customFormat="false" ht="15" hidden="false" customHeight="false" outlineLevel="0" collapsed="false">
      <c r="A4600" s="398" t="n">
        <v>7240</v>
      </c>
      <c r="B4600" s="399" t="s">
        <v>5900</v>
      </c>
      <c r="C4600" s="919" t="s">
        <v>1307</v>
      </c>
      <c r="D4600" s="920" t="n">
        <f aca="false">F4600</f>
        <v>57.96</v>
      </c>
      <c r="F4600" s="922" t="n">
        <v>57.96</v>
      </c>
      <c r="G4600" s="922" t="n">
        <v>57.96</v>
      </c>
    </row>
    <row r="4601" customFormat="false" ht="15" hidden="false" customHeight="false" outlineLevel="0" collapsed="false">
      <c r="A4601" s="398" t="n">
        <v>36789</v>
      </c>
      <c r="B4601" s="399" t="s">
        <v>5901</v>
      </c>
      <c r="C4601" s="919" t="s">
        <v>1298</v>
      </c>
      <c r="D4601" s="920" t="n">
        <f aca="false">F4601</f>
        <v>2.4</v>
      </c>
      <c r="F4601" s="922" t="n">
        <v>2.4</v>
      </c>
      <c r="G4601" s="922" t="n">
        <v>2.4</v>
      </c>
    </row>
    <row r="4602" customFormat="false" ht="15" hidden="false" customHeight="false" outlineLevel="0" collapsed="false">
      <c r="A4602" s="398" t="n">
        <v>25007</v>
      </c>
      <c r="B4602" s="399" t="s">
        <v>5902</v>
      </c>
      <c r="C4602" s="919" t="s">
        <v>1307</v>
      </c>
      <c r="D4602" s="920" t="n">
        <f aca="false">F4602</f>
        <v>27.5</v>
      </c>
      <c r="F4602" s="922" t="n">
        <v>27.5</v>
      </c>
      <c r="G4602" s="922" t="n">
        <v>27.5</v>
      </c>
    </row>
    <row r="4603" customFormat="false" ht="15" hidden="false" customHeight="false" outlineLevel="0" collapsed="false">
      <c r="A4603" s="398" t="n">
        <v>14171</v>
      </c>
      <c r="B4603" s="399" t="s">
        <v>5903</v>
      </c>
      <c r="C4603" s="919" t="s">
        <v>1307</v>
      </c>
      <c r="D4603" s="920" t="n">
        <f aca="false">F4603</f>
        <v>73.52</v>
      </c>
      <c r="F4603" s="922" t="n">
        <v>73.52</v>
      </c>
      <c r="G4603" s="922" t="n">
        <v>73.52</v>
      </c>
    </row>
    <row r="4604" customFormat="false" ht="15" hidden="false" customHeight="false" outlineLevel="0" collapsed="false">
      <c r="A4604" s="398" t="n">
        <v>14170</v>
      </c>
      <c r="B4604" s="399" t="s">
        <v>5904</v>
      </c>
      <c r="C4604" s="919" t="s">
        <v>1307</v>
      </c>
      <c r="D4604" s="920" t="n">
        <f aca="false">F4604</f>
        <v>64.97</v>
      </c>
      <c r="F4604" s="922" t="n">
        <v>64.97</v>
      </c>
      <c r="G4604" s="922" t="n">
        <v>64.97</v>
      </c>
    </row>
    <row r="4605" customFormat="false" ht="15" hidden="false" customHeight="false" outlineLevel="0" collapsed="false">
      <c r="A4605" s="398" t="n">
        <v>14173</v>
      </c>
      <c r="B4605" s="399" t="s">
        <v>5905</v>
      </c>
      <c r="C4605" s="919" t="s">
        <v>1307</v>
      </c>
      <c r="D4605" s="920" t="n">
        <f aca="false">F4605</f>
        <v>85.66</v>
      </c>
      <c r="F4605" s="922" t="n">
        <v>85.66</v>
      </c>
      <c r="G4605" s="922" t="n">
        <v>85.66</v>
      </c>
    </row>
    <row r="4606" customFormat="false" ht="15" hidden="false" customHeight="false" outlineLevel="0" collapsed="false">
      <c r="A4606" s="398" t="n">
        <v>14172</v>
      </c>
      <c r="B4606" s="399" t="s">
        <v>5906</v>
      </c>
      <c r="C4606" s="919" t="s">
        <v>1307</v>
      </c>
      <c r="D4606" s="920" t="n">
        <f aca="false">F4606</f>
        <v>69.33</v>
      </c>
      <c r="F4606" s="922" t="n">
        <v>69.33</v>
      </c>
      <c r="G4606" s="922" t="n">
        <v>69.33</v>
      </c>
    </row>
    <row r="4607" customFormat="false" ht="15" hidden="false" customHeight="false" outlineLevel="0" collapsed="false">
      <c r="A4607" s="398" t="n">
        <v>7243</v>
      </c>
      <c r="B4607" s="399" t="s">
        <v>5907</v>
      </c>
      <c r="C4607" s="919" t="s">
        <v>1307</v>
      </c>
      <c r="D4607" s="920" t="n">
        <f aca="false">F4607</f>
        <v>27.2</v>
      </c>
      <c r="F4607" s="922" t="n">
        <v>27.2</v>
      </c>
      <c r="G4607" s="922" t="n">
        <v>27.2</v>
      </c>
    </row>
    <row r="4608" customFormat="false" ht="15" hidden="false" customHeight="false" outlineLevel="0" collapsed="false">
      <c r="A4608" s="398" t="n">
        <v>11067</v>
      </c>
      <c r="B4608" s="399" t="s">
        <v>5908</v>
      </c>
      <c r="C4608" s="919" t="s">
        <v>1298</v>
      </c>
      <c r="D4608" s="920" t="n">
        <f aca="false">F4608</f>
        <v>201.94</v>
      </c>
      <c r="F4608" s="922" t="n">
        <v>201.94</v>
      </c>
      <c r="G4608" s="922" t="n">
        <v>201.94</v>
      </c>
    </row>
    <row r="4609" customFormat="false" ht="15" hidden="false" customHeight="false" outlineLevel="0" collapsed="false">
      <c r="A4609" s="398" t="n">
        <v>11068</v>
      </c>
      <c r="B4609" s="399" t="s">
        <v>5909</v>
      </c>
      <c r="C4609" s="919" t="s">
        <v>1298</v>
      </c>
      <c r="D4609" s="920" t="n">
        <f aca="false">F4609</f>
        <v>285.21</v>
      </c>
      <c r="F4609" s="922" t="n">
        <v>285.21</v>
      </c>
      <c r="G4609" s="922" t="n">
        <v>285.21</v>
      </c>
    </row>
    <row r="4610" customFormat="false" ht="30" hidden="false" customHeight="false" outlineLevel="0" collapsed="false">
      <c r="A4610" s="398" t="n">
        <v>7173</v>
      </c>
      <c r="B4610" s="399" t="s">
        <v>5910</v>
      </c>
      <c r="C4610" s="919" t="s">
        <v>1822</v>
      </c>
      <c r="D4610" s="920" t="n">
        <f aca="false">F4610</f>
        <v>1550</v>
      </c>
      <c r="F4610" s="922" t="n">
        <v>1550</v>
      </c>
      <c r="G4610" s="922" t="n">
        <v>1550</v>
      </c>
    </row>
    <row r="4611" customFormat="false" ht="30" hidden="false" customHeight="false" outlineLevel="0" collapsed="false">
      <c r="A4611" s="398" t="n">
        <v>7175</v>
      </c>
      <c r="B4611" s="399" t="s">
        <v>5911</v>
      </c>
      <c r="C4611" s="919" t="s">
        <v>1298</v>
      </c>
      <c r="D4611" s="920" t="n">
        <f aca="false">F4611</f>
        <v>1.75</v>
      </c>
      <c r="F4611" s="922" t="n">
        <v>1.75</v>
      </c>
      <c r="G4611" s="922" t="n">
        <v>1.75</v>
      </c>
    </row>
    <row r="4612" customFormat="false" ht="15" hidden="false" customHeight="false" outlineLevel="0" collapsed="false">
      <c r="A4612" s="398" t="n">
        <v>40865</v>
      </c>
      <c r="B4612" s="399" t="s">
        <v>5912</v>
      </c>
      <c r="C4612" s="919" t="s">
        <v>1298</v>
      </c>
      <c r="D4612" s="920" t="n">
        <f aca="false">F4612</f>
        <v>2.08</v>
      </c>
      <c r="F4612" s="922" t="n">
        <v>2.08</v>
      </c>
      <c r="G4612" s="922" t="n">
        <v>2.08</v>
      </c>
    </row>
    <row r="4613" customFormat="false" ht="15" hidden="false" customHeight="false" outlineLevel="0" collapsed="false">
      <c r="A4613" s="398" t="n">
        <v>7184</v>
      </c>
      <c r="B4613" s="399" t="s">
        <v>5913</v>
      </c>
      <c r="C4613" s="919" t="s">
        <v>1307</v>
      </c>
      <c r="D4613" s="920" t="n">
        <f aca="false">F4613</f>
        <v>27.53</v>
      </c>
      <c r="F4613" s="922" t="n">
        <v>27.53</v>
      </c>
      <c r="G4613" s="922" t="n">
        <v>27.53</v>
      </c>
    </row>
    <row r="4614" customFormat="false" ht="15" hidden="false" customHeight="false" outlineLevel="0" collapsed="false">
      <c r="A4614" s="398" t="n">
        <v>34458</v>
      </c>
      <c r="B4614" s="399" t="s">
        <v>5914</v>
      </c>
      <c r="C4614" s="919" t="s">
        <v>1298</v>
      </c>
      <c r="D4614" s="920" t="n">
        <f aca="false">F4614</f>
        <v>101.14</v>
      </c>
      <c r="F4614" s="922" t="n">
        <v>101.14</v>
      </c>
      <c r="G4614" s="922" t="n">
        <v>101.14</v>
      </c>
    </row>
    <row r="4615" customFormat="false" ht="15" hidden="false" customHeight="false" outlineLevel="0" collapsed="false">
      <c r="A4615" s="398" t="n">
        <v>34464</v>
      </c>
      <c r="B4615" s="399" t="s">
        <v>5915</v>
      </c>
      <c r="C4615" s="919" t="s">
        <v>1298</v>
      </c>
      <c r="D4615" s="920" t="n">
        <f aca="false">F4615</f>
        <v>135.69</v>
      </c>
      <c r="F4615" s="920" t="n">
        <v>135.69</v>
      </c>
      <c r="G4615" s="920" t="n">
        <v>135.69</v>
      </c>
    </row>
    <row r="4616" customFormat="false" ht="15" hidden="false" customHeight="false" outlineLevel="0" collapsed="false">
      <c r="A4616" s="398" t="n">
        <v>34468</v>
      </c>
      <c r="B4616" s="399" t="s">
        <v>5916</v>
      </c>
      <c r="C4616" s="919" t="s">
        <v>1298</v>
      </c>
      <c r="D4616" s="920" t="n">
        <f aca="false">F4616</f>
        <v>156.6</v>
      </c>
      <c r="F4616" s="922" t="n">
        <v>156.6</v>
      </c>
      <c r="G4616" s="922" t="n">
        <v>156.6</v>
      </c>
    </row>
    <row r="4617" customFormat="false" ht="15" hidden="false" customHeight="false" outlineLevel="0" collapsed="false">
      <c r="A4617" s="398" t="n">
        <v>34473</v>
      </c>
      <c r="B4617" s="399" t="s">
        <v>5917</v>
      </c>
      <c r="C4617" s="919" t="s">
        <v>1298</v>
      </c>
      <c r="D4617" s="920" t="n">
        <f aca="false">F4617</f>
        <v>128.07</v>
      </c>
      <c r="F4617" s="922" t="n">
        <v>128.07</v>
      </c>
      <c r="G4617" s="922" t="n">
        <v>128.07</v>
      </c>
    </row>
    <row r="4618" customFormat="false" ht="15" hidden="false" customHeight="false" outlineLevel="0" collapsed="false">
      <c r="A4618" s="398" t="n">
        <v>34480</v>
      </c>
      <c r="B4618" s="399" t="s">
        <v>5918</v>
      </c>
      <c r="C4618" s="919" t="s">
        <v>1298</v>
      </c>
      <c r="D4618" s="920" t="n">
        <f aca="false">F4618</f>
        <v>174.65</v>
      </c>
      <c r="F4618" s="922" t="n">
        <v>174.65</v>
      </c>
      <c r="G4618" s="922" t="n">
        <v>174.65</v>
      </c>
    </row>
    <row r="4619" customFormat="false" ht="15" hidden="false" customHeight="false" outlineLevel="0" collapsed="false">
      <c r="A4619" s="398" t="n">
        <v>34486</v>
      </c>
      <c r="B4619" s="399" t="s">
        <v>5919</v>
      </c>
      <c r="C4619" s="919" t="s">
        <v>1298</v>
      </c>
      <c r="D4619" s="920" t="n">
        <f aca="false">F4619</f>
        <v>195.61</v>
      </c>
      <c r="F4619" s="922" t="n">
        <v>195.61</v>
      </c>
      <c r="G4619" s="922" t="n">
        <v>195.61</v>
      </c>
    </row>
    <row r="4620" customFormat="false" ht="15" hidden="false" customHeight="false" outlineLevel="0" collapsed="false">
      <c r="A4620" s="398" t="n">
        <v>7202</v>
      </c>
      <c r="B4620" s="399" t="s">
        <v>5920</v>
      </c>
      <c r="C4620" s="919" t="s">
        <v>1307</v>
      </c>
      <c r="D4620" s="920" t="n">
        <f aca="false">F4620</f>
        <v>40.08</v>
      </c>
      <c r="F4620" s="922" t="n">
        <v>40.08</v>
      </c>
      <c r="G4620" s="922" t="n">
        <v>40.08</v>
      </c>
    </row>
    <row r="4621" customFormat="false" ht="15" hidden="false" customHeight="false" outlineLevel="0" collapsed="false">
      <c r="A4621" s="398" t="n">
        <v>7190</v>
      </c>
      <c r="B4621" s="399" t="s">
        <v>5921</v>
      </c>
      <c r="C4621" s="919" t="s">
        <v>1298</v>
      </c>
      <c r="D4621" s="920" t="n">
        <f aca="false">F4621</f>
        <v>6.87</v>
      </c>
      <c r="F4621" s="922" t="n">
        <v>6.87</v>
      </c>
      <c r="G4621" s="922" t="n">
        <v>6.87</v>
      </c>
    </row>
    <row r="4622" customFormat="false" ht="15" hidden="false" customHeight="false" outlineLevel="0" collapsed="false">
      <c r="A4622" s="398" t="n">
        <v>34417</v>
      </c>
      <c r="B4622" s="399" t="s">
        <v>5922</v>
      </c>
      <c r="C4622" s="919" t="s">
        <v>1298</v>
      </c>
      <c r="D4622" s="920" t="n">
        <f aca="false">F4622</f>
        <v>11.95</v>
      </c>
      <c r="F4622" s="922" t="n">
        <v>11.95</v>
      </c>
      <c r="G4622" s="922" t="n">
        <v>11.95</v>
      </c>
    </row>
    <row r="4623" customFormat="false" ht="15" hidden="false" customHeight="false" outlineLevel="0" collapsed="false">
      <c r="A4623" s="398" t="n">
        <v>7191</v>
      </c>
      <c r="B4623" s="399" t="s">
        <v>5923</v>
      </c>
      <c r="C4623" s="919" t="s">
        <v>1298</v>
      </c>
      <c r="D4623" s="920" t="n">
        <f aca="false">F4623</f>
        <v>13.85</v>
      </c>
      <c r="F4623" s="922" t="n">
        <v>13.85</v>
      </c>
      <c r="G4623" s="922" t="n">
        <v>13.85</v>
      </c>
    </row>
    <row r="4624" customFormat="false" ht="15" hidden="false" customHeight="false" outlineLevel="0" collapsed="false">
      <c r="A4624" s="398" t="n">
        <v>7213</v>
      </c>
      <c r="B4624" s="399" t="s">
        <v>5923</v>
      </c>
      <c r="C4624" s="919" t="s">
        <v>1307</v>
      </c>
      <c r="D4624" s="920" t="n">
        <f aca="false">F4624</f>
        <v>11.35</v>
      </c>
      <c r="F4624" s="922" t="n">
        <v>11.35</v>
      </c>
      <c r="G4624" s="922" t="n">
        <v>11.35</v>
      </c>
    </row>
    <row r="4625" customFormat="false" ht="15" hidden="false" customHeight="false" outlineLevel="0" collapsed="false">
      <c r="A4625" s="398" t="n">
        <v>7195</v>
      </c>
      <c r="B4625" s="399" t="s">
        <v>5924</v>
      </c>
      <c r="C4625" s="919" t="s">
        <v>1298</v>
      </c>
      <c r="D4625" s="920" t="n">
        <f aca="false">F4625</f>
        <v>33</v>
      </c>
      <c r="F4625" s="922" t="n">
        <v>33</v>
      </c>
      <c r="G4625" s="922" t="n">
        <v>33</v>
      </c>
    </row>
    <row r="4626" customFormat="false" ht="15" hidden="false" customHeight="false" outlineLevel="0" collapsed="false">
      <c r="A4626" s="398" t="n">
        <v>7186</v>
      </c>
      <c r="B4626" s="399" t="s">
        <v>5925</v>
      </c>
      <c r="C4626" s="919" t="s">
        <v>1298</v>
      </c>
      <c r="D4626" s="920" t="n">
        <f aca="false">F4626</f>
        <v>39.49</v>
      </c>
      <c r="F4626" s="922" t="n">
        <v>39.49</v>
      </c>
      <c r="G4626" s="922" t="n">
        <v>39.49</v>
      </c>
    </row>
    <row r="4627" customFormat="false" ht="15" hidden="false" customHeight="false" outlineLevel="0" collapsed="false">
      <c r="A4627" s="398" t="n">
        <v>7194</v>
      </c>
      <c r="B4627" s="399" t="s">
        <v>5926</v>
      </c>
      <c r="C4627" s="919" t="s">
        <v>1307</v>
      </c>
      <c r="D4627" s="920" t="n">
        <f aca="false">F4627</f>
        <v>19.58</v>
      </c>
      <c r="F4627" s="922" t="n">
        <v>19.58</v>
      </c>
      <c r="G4627" s="922" t="n">
        <v>19.58</v>
      </c>
    </row>
    <row r="4628" customFormat="false" ht="15" hidden="false" customHeight="false" outlineLevel="0" collapsed="false">
      <c r="A4628" s="398" t="n">
        <v>7207</v>
      </c>
      <c r="B4628" s="399" t="s">
        <v>5926</v>
      </c>
      <c r="C4628" s="919" t="s">
        <v>1298</v>
      </c>
      <c r="D4628" s="920" t="n">
        <f aca="false">F4628</f>
        <v>52.56</v>
      </c>
      <c r="F4628" s="922" t="n">
        <v>52.56</v>
      </c>
      <c r="G4628" s="922" t="n">
        <v>52.56</v>
      </c>
    </row>
    <row r="4629" customFormat="false" ht="15" hidden="false" customHeight="false" outlineLevel="0" collapsed="false">
      <c r="A4629" s="398" t="n">
        <v>7197</v>
      </c>
      <c r="B4629" s="399" t="s">
        <v>5927</v>
      </c>
      <c r="C4629" s="919" t="s">
        <v>1298</v>
      </c>
      <c r="D4629" s="920" t="n">
        <f aca="false">F4629</f>
        <v>78.96</v>
      </c>
      <c r="F4629" s="922" t="n">
        <v>78.96</v>
      </c>
      <c r="G4629" s="922" t="n">
        <v>78.96</v>
      </c>
    </row>
    <row r="4630" customFormat="false" ht="15" hidden="false" customHeight="false" outlineLevel="0" collapsed="false">
      <c r="A4630" s="398" t="n">
        <v>7192</v>
      </c>
      <c r="B4630" s="399" t="s">
        <v>5928</v>
      </c>
      <c r="C4630" s="919" t="s">
        <v>1298</v>
      </c>
      <c r="D4630" s="920" t="n">
        <f aca="false">F4630</f>
        <v>43.43</v>
      </c>
      <c r="F4630" s="922" t="n">
        <v>43.43</v>
      </c>
      <c r="G4630" s="922" t="n">
        <v>43.43</v>
      </c>
    </row>
    <row r="4631" customFormat="false" ht="15" hidden="false" customHeight="false" outlineLevel="0" collapsed="false">
      <c r="A4631" s="398" t="n">
        <v>7193</v>
      </c>
      <c r="B4631" s="399" t="s">
        <v>5929</v>
      </c>
      <c r="C4631" s="919" t="s">
        <v>1298</v>
      </c>
      <c r="D4631" s="920" t="n">
        <f aca="false">F4631</f>
        <v>51.84</v>
      </c>
      <c r="F4631" s="922" t="n">
        <v>51.84</v>
      </c>
      <c r="G4631" s="922" t="n">
        <v>51.84</v>
      </c>
    </row>
    <row r="4632" customFormat="false" ht="15" hidden="false" customHeight="false" outlineLevel="0" collapsed="false">
      <c r="A4632" s="398" t="n">
        <v>7189</v>
      </c>
      <c r="B4632" s="399" t="s">
        <v>5930</v>
      </c>
      <c r="C4632" s="919" t="s">
        <v>1298</v>
      </c>
      <c r="D4632" s="920" t="n">
        <f aca="false">F4632</f>
        <v>72.81</v>
      </c>
      <c r="F4632" s="922" t="n">
        <v>72.81</v>
      </c>
      <c r="G4632" s="922" t="n">
        <v>72.81</v>
      </c>
    </row>
    <row r="4633" customFormat="false" ht="15" hidden="false" customHeight="false" outlineLevel="0" collapsed="false">
      <c r="A4633" s="398" t="n">
        <v>7198</v>
      </c>
      <c r="B4633" s="399" t="s">
        <v>5931</v>
      </c>
      <c r="C4633" s="919" t="s">
        <v>1307</v>
      </c>
      <c r="D4633" s="920" t="n">
        <f aca="false">F4633</f>
        <v>27.11</v>
      </c>
      <c r="F4633" s="922" t="n">
        <v>27.11</v>
      </c>
      <c r="G4633" s="922" t="n">
        <v>27.11</v>
      </c>
    </row>
    <row r="4634" customFormat="false" ht="15" hidden="false" customHeight="false" outlineLevel="0" collapsed="false">
      <c r="A4634" s="398" t="n">
        <v>34402</v>
      </c>
      <c r="B4634" s="399" t="s">
        <v>5931</v>
      </c>
      <c r="C4634" s="919" t="s">
        <v>1298</v>
      </c>
      <c r="D4634" s="920" t="n">
        <f aca="false">F4634</f>
        <v>109.14</v>
      </c>
      <c r="F4634" s="922" t="n">
        <v>109.14</v>
      </c>
      <c r="G4634" s="922" t="n">
        <v>109.14</v>
      </c>
    </row>
    <row r="4635" customFormat="false" ht="15" hidden="false" customHeight="false" outlineLevel="0" collapsed="false">
      <c r="A4635" s="398" t="n">
        <v>7245</v>
      </c>
      <c r="B4635" s="399" t="s">
        <v>5932</v>
      </c>
      <c r="C4635" s="919" t="s">
        <v>1298</v>
      </c>
      <c r="D4635" s="920" t="n">
        <f aca="false">F4635</f>
        <v>34.02</v>
      </c>
      <c r="F4635" s="922" t="n">
        <v>34.02</v>
      </c>
      <c r="G4635" s="922" t="n">
        <v>34.02</v>
      </c>
    </row>
    <row r="4636" customFormat="false" ht="15" hidden="false" customHeight="false" outlineLevel="0" collapsed="false">
      <c r="A4636" s="398" t="n">
        <v>34425</v>
      </c>
      <c r="B4636" s="399" t="s">
        <v>5933</v>
      </c>
      <c r="C4636" s="919" t="s">
        <v>1298</v>
      </c>
      <c r="D4636" s="920" t="n">
        <f aca="false">F4636</f>
        <v>67.49</v>
      </c>
      <c r="F4636" s="922" t="n">
        <v>67.49</v>
      </c>
      <c r="G4636" s="922" t="n">
        <v>67.49</v>
      </c>
    </row>
    <row r="4637" customFormat="false" ht="15" hidden="false" customHeight="false" outlineLevel="0" collapsed="false">
      <c r="A4637" s="398" t="n">
        <v>7223</v>
      </c>
      <c r="B4637" s="399" t="s">
        <v>5934</v>
      </c>
      <c r="C4637" s="919" t="s">
        <v>1298</v>
      </c>
      <c r="D4637" s="920" t="n">
        <f aca="false">F4637</f>
        <v>78.66</v>
      </c>
      <c r="F4637" s="922" t="n">
        <v>78.66</v>
      </c>
      <c r="G4637" s="922" t="n">
        <v>78.66</v>
      </c>
    </row>
    <row r="4638" customFormat="false" ht="15" hidden="false" customHeight="false" outlineLevel="0" collapsed="false">
      <c r="A4638" s="398" t="n">
        <v>7234</v>
      </c>
      <c r="B4638" s="399" t="s">
        <v>5935</v>
      </c>
      <c r="C4638" s="919" t="s">
        <v>1298</v>
      </c>
      <c r="D4638" s="920" t="n">
        <f aca="false">F4638</f>
        <v>113.45</v>
      </c>
      <c r="F4638" s="922" t="n">
        <v>113.45</v>
      </c>
      <c r="G4638" s="922" t="n">
        <v>113.45</v>
      </c>
    </row>
    <row r="4639" customFormat="false" ht="15" hidden="false" customHeight="false" outlineLevel="0" collapsed="false">
      <c r="A4639" s="398" t="n">
        <v>7224</v>
      </c>
      <c r="B4639" s="399" t="s">
        <v>5936</v>
      </c>
      <c r="C4639" s="919" t="s">
        <v>1298</v>
      </c>
      <c r="D4639" s="920" t="n">
        <f aca="false">F4639</f>
        <v>125.31</v>
      </c>
      <c r="F4639" s="922" t="n">
        <v>125.31</v>
      </c>
      <c r="G4639" s="922" t="n">
        <v>125.31</v>
      </c>
    </row>
    <row r="4640" customFormat="false" ht="15" hidden="false" customHeight="false" outlineLevel="0" collapsed="false">
      <c r="A4640" s="398" t="n">
        <v>7221</v>
      </c>
      <c r="B4640" s="399" t="s">
        <v>5937</v>
      </c>
      <c r="C4640" s="919" t="s">
        <v>1307</v>
      </c>
      <c r="D4640" s="920" t="n">
        <f aca="false">F4640</f>
        <v>60.93</v>
      </c>
      <c r="F4640" s="922" t="n">
        <v>60.93</v>
      </c>
      <c r="G4640" s="922" t="n">
        <v>60.93</v>
      </c>
    </row>
    <row r="4641" customFormat="false" ht="15" hidden="false" customHeight="false" outlineLevel="0" collapsed="false">
      <c r="A4641" s="398" t="n">
        <v>7210</v>
      </c>
      <c r="B4641" s="399" t="s">
        <v>5937</v>
      </c>
      <c r="C4641" s="919" t="s">
        <v>1298</v>
      </c>
      <c r="D4641" s="920" t="n">
        <f aca="false">F4641</f>
        <v>142.58</v>
      </c>
      <c r="F4641" s="922" t="n">
        <v>142.58</v>
      </c>
      <c r="G4641" s="922" t="n">
        <v>142.58</v>
      </c>
    </row>
    <row r="4642" customFormat="false" ht="15" hidden="false" customHeight="false" outlineLevel="0" collapsed="false">
      <c r="A4642" s="398" t="n">
        <v>7225</v>
      </c>
      <c r="B4642" s="399" t="s">
        <v>5938</v>
      </c>
      <c r="C4642" s="919" t="s">
        <v>1298</v>
      </c>
      <c r="D4642" s="920" t="n">
        <f aca="false">F4642</f>
        <v>158.43</v>
      </c>
      <c r="F4642" s="922" t="n">
        <v>158.43</v>
      </c>
      <c r="G4642" s="922" t="n">
        <v>158.43</v>
      </c>
    </row>
    <row r="4643" customFormat="false" ht="15" hidden="false" customHeight="false" outlineLevel="0" collapsed="false">
      <c r="A4643" s="398" t="n">
        <v>7226</v>
      </c>
      <c r="B4643" s="399" t="s">
        <v>5939</v>
      </c>
      <c r="C4643" s="919" t="s">
        <v>1298</v>
      </c>
      <c r="D4643" s="920" t="n">
        <f aca="false">F4643</f>
        <v>174.35</v>
      </c>
      <c r="F4643" s="922" t="n">
        <v>174.35</v>
      </c>
      <c r="G4643" s="922" t="n">
        <v>174.35</v>
      </c>
    </row>
    <row r="4644" customFormat="false" ht="15" hidden="false" customHeight="false" outlineLevel="0" collapsed="false">
      <c r="A4644" s="398" t="n">
        <v>7236</v>
      </c>
      <c r="B4644" s="399" t="s">
        <v>5940</v>
      </c>
      <c r="C4644" s="919" t="s">
        <v>1298</v>
      </c>
      <c r="D4644" s="920" t="n">
        <f aca="false">F4644</f>
        <v>190.15</v>
      </c>
      <c r="F4644" s="922" t="n">
        <v>190.15</v>
      </c>
      <c r="G4644" s="922" t="n">
        <v>190.15</v>
      </c>
    </row>
    <row r="4645" customFormat="false" ht="15" hidden="false" customHeight="false" outlineLevel="0" collapsed="false">
      <c r="A4645" s="398" t="n">
        <v>7227</v>
      </c>
      <c r="B4645" s="399" t="s">
        <v>5941</v>
      </c>
      <c r="C4645" s="919" t="s">
        <v>1298</v>
      </c>
      <c r="D4645" s="920" t="n">
        <f aca="false">F4645</f>
        <v>206</v>
      </c>
      <c r="F4645" s="922" t="n">
        <v>206</v>
      </c>
      <c r="G4645" s="922" t="n">
        <v>206</v>
      </c>
    </row>
    <row r="4646" customFormat="false" ht="15" hidden="false" customHeight="false" outlineLevel="0" collapsed="false">
      <c r="A4646" s="398" t="n">
        <v>7212</v>
      </c>
      <c r="B4646" s="399" t="s">
        <v>5942</v>
      </c>
      <c r="C4646" s="919" t="s">
        <v>1298</v>
      </c>
      <c r="D4646" s="920" t="n">
        <f aca="false">F4646</f>
        <v>228.09</v>
      </c>
      <c r="F4646" s="922" t="n">
        <v>228.09</v>
      </c>
      <c r="G4646" s="922" t="n">
        <v>228.09</v>
      </c>
    </row>
    <row r="4647" customFormat="false" ht="15" hidden="false" customHeight="false" outlineLevel="0" collapsed="false">
      <c r="A4647" s="398" t="n">
        <v>7229</v>
      </c>
      <c r="B4647" s="399" t="s">
        <v>5943</v>
      </c>
      <c r="C4647" s="919" t="s">
        <v>1298</v>
      </c>
      <c r="D4647" s="920" t="n">
        <f aca="false">F4647</f>
        <v>150.84</v>
      </c>
      <c r="F4647" s="922" t="n">
        <v>150.84</v>
      </c>
      <c r="G4647" s="922" t="n">
        <v>150.84</v>
      </c>
    </row>
    <row r="4648" customFormat="false" ht="15" hidden="false" customHeight="false" outlineLevel="0" collapsed="false">
      <c r="A4648" s="398" t="n">
        <v>7230</v>
      </c>
      <c r="B4648" s="399" t="s">
        <v>5944</v>
      </c>
      <c r="C4648" s="919" t="s">
        <v>1298</v>
      </c>
      <c r="D4648" s="920" t="n">
        <f aca="false">F4648</f>
        <v>240.37</v>
      </c>
      <c r="F4648" s="922" t="n">
        <v>240.37</v>
      </c>
      <c r="G4648" s="922" t="n">
        <v>240.37</v>
      </c>
    </row>
    <row r="4649" customFormat="false" ht="15" hidden="false" customHeight="false" outlineLevel="0" collapsed="false">
      <c r="A4649" s="398" t="n">
        <v>7231</v>
      </c>
      <c r="B4649" s="399" t="s">
        <v>5945</v>
      </c>
      <c r="C4649" s="919" t="s">
        <v>1298</v>
      </c>
      <c r="D4649" s="920" t="n">
        <f aca="false">F4649</f>
        <v>315.68</v>
      </c>
      <c r="F4649" s="922" t="n">
        <v>315.68</v>
      </c>
      <c r="G4649" s="922" t="n">
        <v>315.68</v>
      </c>
    </row>
    <row r="4650" customFormat="false" ht="15" hidden="false" customHeight="false" outlineLevel="0" collapsed="false">
      <c r="A4650" s="398" t="n">
        <v>7220</v>
      </c>
      <c r="B4650" s="399" t="s">
        <v>5946</v>
      </c>
      <c r="C4650" s="919" t="s">
        <v>1298</v>
      </c>
      <c r="D4650" s="920" t="n">
        <f aca="false">F4650</f>
        <v>388.1</v>
      </c>
      <c r="F4650" s="922" t="n">
        <v>388.1</v>
      </c>
      <c r="G4650" s="922" t="n">
        <v>388.1</v>
      </c>
    </row>
    <row r="4651" customFormat="false" ht="15" hidden="false" customHeight="false" outlineLevel="0" collapsed="false">
      <c r="A4651" s="398" t="n">
        <v>34447</v>
      </c>
      <c r="B4651" s="399" t="s">
        <v>5947</v>
      </c>
      <c r="C4651" s="919" t="s">
        <v>1298</v>
      </c>
      <c r="D4651" s="920" t="n">
        <f aca="false">F4651</f>
        <v>431.96</v>
      </c>
      <c r="F4651" s="922" t="n">
        <v>431.96</v>
      </c>
      <c r="G4651" s="922" t="n">
        <v>431.96</v>
      </c>
    </row>
    <row r="4652" customFormat="false" ht="15" hidden="false" customHeight="false" outlineLevel="0" collapsed="false">
      <c r="A4652" s="398" t="n">
        <v>7233</v>
      </c>
      <c r="B4652" s="399" t="s">
        <v>5948</v>
      </c>
      <c r="C4652" s="919" t="s">
        <v>1298</v>
      </c>
      <c r="D4652" s="920" t="n">
        <f aca="false">F4652</f>
        <v>483.6</v>
      </c>
      <c r="F4652" s="922" t="n">
        <v>483.6</v>
      </c>
      <c r="G4652" s="922" t="n">
        <v>483.6</v>
      </c>
    </row>
    <row r="4653" customFormat="false" ht="45" hidden="false" customHeight="false" outlineLevel="0" collapsed="false">
      <c r="A4653" s="398" t="n">
        <v>42172</v>
      </c>
      <c r="B4653" s="399" t="s">
        <v>5949</v>
      </c>
      <c r="C4653" s="919" t="s">
        <v>1307</v>
      </c>
      <c r="D4653" s="920" t="n">
        <f aca="false">F4653</f>
        <v>140.5</v>
      </c>
      <c r="F4653" s="922" t="n">
        <v>140.5</v>
      </c>
      <c r="G4653" s="922" t="n">
        <v>140.5</v>
      </c>
    </row>
    <row r="4654" customFormat="false" ht="30" hidden="false" customHeight="false" outlineLevel="0" collapsed="false">
      <c r="A4654" s="398" t="n">
        <v>39520</v>
      </c>
      <c r="B4654" s="399" t="s">
        <v>5950</v>
      </c>
      <c r="C4654" s="919" t="s">
        <v>1307</v>
      </c>
      <c r="D4654" s="920" t="n">
        <f aca="false">F4654</f>
        <v>109.78</v>
      </c>
      <c r="F4654" s="922" t="n">
        <v>109.78</v>
      </c>
      <c r="G4654" s="922" t="n">
        <v>109.78</v>
      </c>
    </row>
    <row r="4655" customFormat="false" ht="30" hidden="false" customHeight="false" outlineLevel="0" collapsed="false">
      <c r="A4655" s="398" t="n">
        <v>39521</v>
      </c>
      <c r="B4655" s="399" t="s">
        <v>5951</v>
      </c>
      <c r="C4655" s="919" t="s">
        <v>1307</v>
      </c>
      <c r="D4655" s="920" t="n">
        <f aca="false">F4655</f>
        <v>117.59</v>
      </c>
      <c r="F4655" s="922" t="n">
        <v>117.59</v>
      </c>
      <c r="G4655" s="922" t="n">
        <v>117.59</v>
      </c>
    </row>
    <row r="4656" customFormat="false" ht="30" hidden="false" customHeight="false" outlineLevel="0" collapsed="false">
      <c r="A4656" s="398" t="n">
        <v>39522</v>
      </c>
      <c r="B4656" s="399" t="s">
        <v>5952</v>
      </c>
      <c r="C4656" s="919" t="s">
        <v>1307</v>
      </c>
      <c r="D4656" s="920" t="n">
        <f aca="false">F4656</f>
        <v>94.02</v>
      </c>
      <c r="F4656" s="922" t="n">
        <v>94.02</v>
      </c>
      <c r="G4656" s="922" t="n">
        <v>94.02</v>
      </c>
    </row>
    <row r="4657" customFormat="false" ht="15" hidden="false" customHeight="false" outlineLevel="0" collapsed="false">
      <c r="A4657" s="398" t="n">
        <v>7246</v>
      </c>
      <c r="B4657" s="399" t="s">
        <v>5953</v>
      </c>
      <c r="C4657" s="919" t="s">
        <v>1298</v>
      </c>
      <c r="D4657" s="920" t="n">
        <f aca="false">F4657</f>
        <v>31.66</v>
      </c>
      <c r="F4657" s="922" t="n">
        <v>31.66</v>
      </c>
      <c r="G4657" s="922" t="n">
        <v>31.66</v>
      </c>
    </row>
    <row r="4658" customFormat="false" ht="15" hidden="false" customHeight="false" outlineLevel="0" collapsed="false">
      <c r="A4658" s="398" t="n">
        <v>12869</v>
      </c>
      <c r="B4658" s="399" t="s">
        <v>5954</v>
      </c>
      <c r="C4658" s="919" t="s">
        <v>1309</v>
      </c>
      <c r="D4658" s="920" t="n">
        <f aca="false">F4658</f>
        <v>16.22</v>
      </c>
      <c r="F4658" s="922" t="n">
        <v>16.22</v>
      </c>
      <c r="G4658" s="922" t="n">
        <v>16.22</v>
      </c>
    </row>
    <row r="4659" customFormat="false" ht="15" hidden="false" customHeight="false" outlineLevel="0" collapsed="false">
      <c r="A4659" s="398" t="n">
        <v>41097</v>
      </c>
      <c r="B4659" s="399" t="s">
        <v>5955</v>
      </c>
      <c r="C4659" s="919" t="s">
        <v>1505</v>
      </c>
      <c r="D4659" s="920" t="n">
        <f aca="false">F4659</f>
        <v>2879.78</v>
      </c>
      <c r="F4659" s="922" t="n">
        <v>2879.78</v>
      </c>
      <c r="G4659" s="922" t="n">
        <v>2879.78</v>
      </c>
    </row>
    <row r="4660" customFormat="false" ht="15" hidden="false" customHeight="false" outlineLevel="0" collapsed="false">
      <c r="A4660" s="398" t="n">
        <v>1574</v>
      </c>
      <c r="B4660" s="399" t="s">
        <v>5956</v>
      </c>
      <c r="C4660" s="919" t="s">
        <v>1298</v>
      </c>
      <c r="D4660" s="920" t="n">
        <f aca="false">F4660</f>
        <v>1.07</v>
      </c>
      <c r="F4660" s="922" t="n">
        <v>1.07</v>
      </c>
      <c r="G4660" s="922" t="n">
        <v>1.07</v>
      </c>
    </row>
    <row r="4661" customFormat="false" ht="15" hidden="false" customHeight="false" outlineLevel="0" collapsed="false">
      <c r="A4661" s="398" t="n">
        <v>1581</v>
      </c>
      <c r="B4661" s="399" t="s">
        <v>5957</v>
      </c>
      <c r="C4661" s="919" t="s">
        <v>1298</v>
      </c>
      <c r="D4661" s="920" t="n">
        <f aca="false">F4661</f>
        <v>7.43</v>
      </c>
      <c r="F4661" s="922" t="n">
        <v>7.43</v>
      </c>
      <c r="G4661" s="922" t="n">
        <v>7.43</v>
      </c>
    </row>
    <row r="4662" customFormat="false" ht="15" hidden="false" customHeight="false" outlineLevel="0" collapsed="false">
      <c r="A4662" s="398" t="n">
        <v>1575</v>
      </c>
      <c r="B4662" s="399" t="s">
        <v>5958</v>
      </c>
      <c r="C4662" s="919" t="s">
        <v>1298</v>
      </c>
      <c r="D4662" s="920" t="n">
        <f aca="false">F4662</f>
        <v>1.27</v>
      </c>
      <c r="F4662" s="922" t="n">
        <v>1.27</v>
      </c>
      <c r="G4662" s="922" t="n">
        <v>1.27</v>
      </c>
    </row>
    <row r="4663" customFormat="false" ht="15" hidden="false" customHeight="false" outlineLevel="0" collapsed="false">
      <c r="A4663" s="398" t="n">
        <v>1570</v>
      </c>
      <c r="B4663" s="399" t="s">
        <v>5959</v>
      </c>
      <c r="C4663" s="919" t="s">
        <v>1298</v>
      </c>
      <c r="D4663" s="920" t="n">
        <f aca="false">F4663</f>
        <v>0.64</v>
      </c>
      <c r="F4663" s="922" t="n">
        <v>0.64</v>
      </c>
      <c r="G4663" s="922" t="n">
        <v>0.64</v>
      </c>
    </row>
    <row r="4664" customFormat="false" ht="15" hidden="false" customHeight="false" outlineLevel="0" collapsed="false">
      <c r="A4664" s="398" t="n">
        <v>1576</v>
      </c>
      <c r="B4664" s="399" t="s">
        <v>5960</v>
      </c>
      <c r="C4664" s="919" t="s">
        <v>1298</v>
      </c>
      <c r="D4664" s="920" t="n">
        <f aca="false">F4664</f>
        <v>1.76</v>
      </c>
      <c r="F4664" s="920" t="n">
        <v>1.76</v>
      </c>
      <c r="G4664" s="920" t="n">
        <v>1.76</v>
      </c>
    </row>
    <row r="4665" customFormat="false" ht="15" hidden="false" customHeight="false" outlineLevel="0" collapsed="false">
      <c r="A4665" s="398" t="n">
        <v>1577</v>
      </c>
      <c r="B4665" s="399" t="s">
        <v>5961</v>
      </c>
      <c r="C4665" s="919" t="s">
        <v>1298</v>
      </c>
      <c r="D4665" s="920" t="n">
        <f aca="false">F4665</f>
        <v>1.98</v>
      </c>
      <c r="F4665" s="922" t="n">
        <v>1.98</v>
      </c>
      <c r="G4665" s="922" t="n">
        <v>1.98</v>
      </c>
    </row>
    <row r="4666" customFormat="false" ht="15" hidden="false" customHeight="false" outlineLevel="0" collapsed="false">
      <c r="A4666" s="398" t="n">
        <v>1571</v>
      </c>
      <c r="B4666" s="399" t="s">
        <v>5962</v>
      </c>
      <c r="C4666" s="919" t="s">
        <v>1298</v>
      </c>
      <c r="D4666" s="920" t="n">
        <f aca="false">F4666</f>
        <v>0.83</v>
      </c>
      <c r="F4666" s="922" t="n">
        <v>0.83</v>
      </c>
      <c r="G4666" s="922" t="n">
        <v>0.83</v>
      </c>
    </row>
    <row r="4667" customFormat="false" ht="15" hidden="false" customHeight="false" outlineLevel="0" collapsed="false">
      <c r="A4667" s="398" t="n">
        <v>1578</v>
      </c>
      <c r="B4667" s="399" t="s">
        <v>5963</v>
      </c>
      <c r="C4667" s="919" t="s">
        <v>1298</v>
      </c>
      <c r="D4667" s="920" t="n">
        <f aca="false">F4667</f>
        <v>3.44</v>
      </c>
      <c r="F4667" s="922" t="n">
        <v>3.44</v>
      </c>
      <c r="G4667" s="922" t="n">
        <v>3.44</v>
      </c>
    </row>
    <row r="4668" customFormat="false" ht="15" hidden="false" customHeight="false" outlineLevel="0" collapsed="false">
      <c r="A4668" s="398" t="n">
        <v>1573</v>
      </c>
      <c r="B4668" s="399" t="s">
        <v>5964</v>
      </c>
      <c r="C4668" s="919" t="s">
        <v>1298</v>
      </c>
      <c r="D4668" s="920" t="n">
        <f aca="false">F4668</f>
        <v>0.99</v>
      </c>
      <c r="F4668" s="922" t="n">
        <v>0.99</v>
      </c>
      <c r="G4668" s="922" t="n">
        <v>0.99</v>
      </c>
    </row>
    <row r="4669" customFormat="false" ht="15" hidden="false" customHeight="false" outlineLevel="0" collapsed="false">
      <c r="A4669" s="398" t="n">
        <v>1579</v>
      </c>
      <c r="B4669" s="399" t="s">
        <v>5965</v>
      </c>
      <c r="C4669" s="919" t="s">
        <v>1298</v>
      </c>
      <c r="D4669" s="920" t="n">
        <f aca="false">F4669</f>
        <v>4.29</v>
      </c>
      <c r="F4669" s="922" t="n">
        <v>4.29</v>
      </c>
      <c r="G4669" s="922" t="n">
        <v>4.29</v>
      </c>
    </row>
    <row r="4670" customFormat="false" ht="15" hidden="false" customHeight="false" outlineLevel="0" collapsed="false">
      <c r="A4670" s="398" t="n">
        <v>1580</v>
      </c>
      <c r="B4670" s="399" t="s">
        <v>5966</v>
      </c>
      <c r="C4670" s="919" t="s">
        <v>1298</v>
      </c>
      <c r="D4670" s="920" t="n">
        <f aca="false">F4670</f>
        <v>5.29</v>
      </c>
      <c r="F4670" s="922" t="n">
        <v>5.29</v>
      </c>
      <c r="G4670" s="922" t="n">
        <v>5.29</v>
      </c>
    </row>
    <row r="4671" customFormat="false" ht="15" hidden="false" customHeight="false" outlineLevel="0" collapsed="false">
      <c r="A4671" s="398" t="n">
        <v>7571</v>
      </c>
      <c r="B4671" s="399" t="s">
        <v>5967</v>
      </c>
      <c r="C4671" s="919" t="s">
        <v>1298</v>
      </c>
      <c r="D4671" s="920" t="n">
        <f aca="false">F4671</f>
        <v>10.46</v>
      </c>
      <c r="F4671" s="922" t="n">
        <v>10.46</v>
      </c>
      <c r="G4671" s="922" t="n">
        <v>10.46</v>
      </c>
    </row>
    <row r="4672" customFormat="false" ht="15" hidden="false" customHeight="false" outlineLevel="0" collapsed="false">
      <c r="A4672" s="398" t="n">
        <v>39321</v>
      </c>
      <c r="B4672" s="399" t="s">
        <v>5968</v>
      </c>
      <c r="C4672" s="919" t="s">
        <v>1298</v>
      </c>
      <c r="D4672" s="920" t="n">
        <f aca="false">F4672</f>
        <v>10.6</v>
      </c>
      <c r="F4672" s="922" t="n">
        <v>10.6</v>
      </c>
      <c r="G4672" s="922" t="n">
        <v>10.6</v>
      </c>
    </row>
    <row r="4673" customFormat="false" ht="15" hidden="false" customHeight="false" outlineLevel="0" collapsed="false">
      <c r="A4673" s="398" t="n">
        <v>39319</v>
      </c>
      <c r="B4673" s="399" t="s">
        <v>5969</v>
      </c>
      <c r="C4673" s="919" t="s">
        <v>1298</v>
      </c>
      <c r="D4673" s="920" t="n">
        <f aca="false">F4673</f>
        <v>4.14</v>
      </c>
      <c r="F4673" s="922" t="n">
        <v>4.14</v>
      </c>
      <c r="G4673" s="922" t="n">
        <v>4.14</v>
      </c>
    </row>
    <row r="4674" customFormat="false" ht="15" hidden="false" customHeight="false" outlineLevel="0" collapsed="false">
      <c r="A4674" s="398" t="n">
        <v>39320</v>
      </c>
      <c r="B4674" s="399" t="s">
        <v>5970</v>
      </c>
      <c r="C4674" s="919" t="s">
        <v>1298</v>
      </c>
      <c r="D4674" s="920" t="n">
        <f aca="false">F4674</f>
        <v>6.88</v>
      </c>
      <c r="F4674" s="922" t="n">
        <v>6.88</v>
      </c>
      <c r="G4674" s="922" t="n">
        <v>6.88</v>
      </c>
    </row>
    <row r="4675" customFormat="false" ht="15" hidden="false" customHeight="false" outlineLevel="0" collapsed="false">
      <c r="A4675" s="398" t="n">
        <v>1591</v>
      </c>
      <c r="B4675" s="399" t="s">
        <v>5971</v>
      </c>
      <c r="C4675" s="919" t="s">
        <v>1298</v>
      </c>
      <c r="D4675" s="920" t="n">
        <f aca="false">F4675</f>
        <v>16.39</v>
      </c>
      <c r="F4675" s="922" t="n">
        <v>16.39</v>
      </c>
      <c r="G4675" s="922" t="n">
        <v>16.39</v>
      </c>
    </row>
    <row r="4676" customFormat="false" ht="15" hidden="false" customHeight="false" outlineLevel="0" collapsed="false">
      <c r="A4676" s="398" t="n">
        <v>1547</v>
      </c>
      <c r="B4676" s="399" t="s">
        <v>5972</v>
      </c>
      <c r="C4676" s="919" t="s">
        <v>1298</v>
      </c>
      <c r="D4676" s="920" t="n">
        <f aca="false">F4676</f>
        <v>85.92</v>
      </c>
      <c r="F4676" s="922" t="n">
        <v>85.92</v>
      </c>
      <c r="G4676" s="922" t="n">
        <v>85.92</v>
      </c>
    </row>
    <row r="4677" customFormat="false" ht="15" hidden="false" customHeight="false" outlineLevel="0" collapsed="false">
      <c r="A4677" s="398" t="n">
        <v>38196</v>
      </c>
      <c r="B4677" s="399" t="s">
        <v>5973</v>
      </c>
      <c r="C4677" s="919" t="s">
        <v>1298</v>
      </c>
      <c r="D4677" s="920" t="n">
        <f aca="false">F4677</f>
        <v>16.73</v>
      </c>
      <c r="F4677" s="922" t="n">
        <v>16.73</v>
      </c>
      <c r="G4677" s="922" t="n">
        <v>16.73</v>
      </c>
    </row>
    <row r="4678" customFormat="false" ht="15" hidden="false" customHeight="false" outlineLevel="0" collapsed="false">
      <c r="A4678" s="398" t="n">
        <v>1543</v>
      </c>
      <c r="B4678" s="399" t="s">
        <v>5974</v>
      </c>
      <c r="C4678" s="919" t="s">
        <v>1298</v>
      </c>
      <c r="D4678" s="920" t="n">
        <f aca="false">F4678</f>
        <v>17.78</v>
      </c>
      <c r="F4678" s="922" t="n">
        <v>17.78</v>
      </c>
      <c r="G4678" s="922" t="n">
        <v>17.78</v>
      </c>
    </row>
    <row r="4679" customFormat="false" ht="15" hidden="false" customHeight="false" outlineLevel="0" collapsed="false">
      <c r="A4679" s="398" t="n">
        <v>1585</v>
      </c>
      <c r="B4679" s="399" t="s">
        <v>5975</v>
      </c>
      <c r="C4679" s="919" t="s">
        <v>1298</v>
      </c>
      <c r="D4679" s="920" t="n">
        <f aca="false">F4679</f>
        <v>3.44</v>
      </c>
      <c r="F4679" s="922" t="n">
        <v>3.44</v>
      </c>
      <c r="G4679" s="922" t="n">
        <v>3.44</v>
      </c>
    </row>
    <row r="4680" customFormat="false" ht="15" hidden="false" customHeight="false" outlineLevel="0" collapsed="false">
      <c r="A4680" s="398" t="n">
        <v>1593</v>
      </c>
      <c r="B4680" s="399" t="s">
        <v>5976</v>
      </c>
      <c r="C4680" s="919" t="s">
        <v>1298</v>
      </c>
      <c r="D4680" s="920" t="n">
        <f aca="false">F4680</f>
        <v>18.29</v>
      </c>
      <c r="F4680" s="922" t="n">
        <v>18.29</v>
      </c>
      <c r="G4680" s="922" t="n">
        <v>18.29</v>
      </c>
    </row>
    <row r="4681" customFormat="false" ht="15" hidden="false" customHeight="false" outlineLevel="0" collapsed="false">
      <c r="A4681" s="398" t="n">
        <v>11838</v>
      </c>
      <c r="B4681" s="399" t="s">
        <v>5977</v>
      </c>
      <c r="C4681" s="919" t="s">
        <v>1298</v>
      </c>
      <c r="D4681" s="920" t="n">
        <f aca="false">F4681</f>
        <v>24.13</v>
      </c>
      <c r="F4681" s="922" t="n">
        <v>24.13</v>
      </c>
      <c r="G4681" s="922" t="n">
        <v>24.13</v>
      </c>
    </row>
    <row r="4682" customFormat="false" ht="15" hidden="false" customHeight="false" outlineLevel="0" collapsed="false">
      <c r="A4682" s="398" t="n">
        <v>1594</v>
      </c>
      <c r="B4682" s="399" t="s">
        <v>5978</v>
      </c>
      <c r="C4682" s="919" t="s">
        <v>1298</v>
      </c>
      <c r="D4682" s="920" t="n">
        <f aca="false">F4682</f>
        <v>24.39</v>
      </c>
      <c r="F4682" s="922" t="n">
        <v>24.39</v>
      </c>
      <c r="G4682" s="922" t="n">
        <v>24.39</v>
      </c>
    </row>
    <row r="4683" customFormat="false" ht="15" hidden="false" customHeight="false" outlineLevel="0" collapsed="false">
      <c r="A4683" s="398" t="n">
        <v>1586</v>
      </c>
      <c r="B4683" s="399" t="s">
        <v>5979</v>
      </c>
      <c r="C4683" s="919" t="s">
        <v>1298</v>
      </c>
      <c r="D4683" s="920" t="n">
        <f aca="false">F4683</f>
        <v>4.36</v>
      </c>
      <c r="F4683" s="922" t="n">
        <v>4.36</v>
      </c>
      <c r="G4683" s="922" t="n">
        <v>4.36</v>
      </c>
    </row>
    <row r="4684" customFormat="false" ht="15" hidden="false" customHeight="false" outlineLevel="0" collapsed="false">
      <c r="A4684" s="398" t="n">
        <v>11839</v>
      </c>
      <c r="B4684" s="399" t="s">
        <v>5980</v>
      </c>
      <c r="C4684" s="919" t="s">
        <v>1298</v>
      </c>
      <c r="D4684" s="920" t="n">
        <f aca="false">F4684</f>
        <v>35.11</v>
      </c>
      <c r="F4684" s="922" t="n">
        <v>35.11</v>
      </c>
      <c r="G4684" s="922" t="n">
        <v>35.11</v>
      </c>
    </row>
    <row r="4685" customFormat="false" ht="15" hidden="false" customHeight="false" outlineLevel="0" collapsed="false">
      <c r="A4685" s="398" t="n">
        <v>1587</v>
      </c>
      <c r="B4685" s="399" t="s">
        <v>5981</v>
      </c>
      <c r="C4685" s="919" t="s">
        <v>1298</v>
      </c>
      <c r="D4685" s="920" t="n">
        <f aca="false">F4685</f>
        <v>4.44</v>
      </c>
      <c r="F4685" s="922" t="n">
        <v>4.44</v>
      </c>
      <c r="G4685" s="922" t="n">
        <v>4.44</v>
      </c>
    </row>
    <row r="4686" customFormat="false" ht="15" hidden="false" customHeight="false" outlineLevel="0" collapsed="false">
      <c r="A4686" s="398" t="n">
        <v>1545</v>
      </c>
      <c r="B4686" s="399" t="s">
        <v>5982</v>
      </c>
      <c r="C4686" s="919" t="s">
        <v>1298</v>
      </c>
      <c r="D4686" s="920" t="n">
        <f aca="false">F4686</f>
        <v>42.13</v>
      </c>
      <c r="F4686" s="922" t="n">
        <v>42.13</v>
      </c>
      <c r="G4686" s="922" t="n">
        <v>42.13</v>
      </c>
    </row>
    <row r="4687" customFormat="false" ht="15" hidden="false" customHeight="false" outlineLevel="0" collapsed="false">
      <c r="A4687" s="398" t="n">
        <v>1588</v>
      </c>
      <c r="B4687" s="399" t="s">
        <v>5983</v>
      </c>
      <c r="C4687" s="919" t="s">
        <v>1298</v>
      </c>
      <c r="D4687" s="920" t="n">
        <f aca="false">F4687</f>
        <v>6.09</v>
      </c>
      <c r="F4687" s="922" t="n">
        <v>6.09</v>
      </c>
      <c r="G4687" s="922" t="n">
        <v>6.09</v>
      </c>
    </row>
    <row r="4688" customFormat="false" ht="15" hidden="false" customHeight="false" outlineLevel="0" collapsed="false">
      <c r="A4688" s="398" t="n">
        <v>1535</v>
      </c>
      <c r="B4688" s="399" t="s">
        <v>5984</v>
      </c>
      <c r="C4688" s="919" t="s">
        <v>1298</v>
      </c>
      <c r="D4688" s="920" t="n">
        <f aca="false">F4688</f>
        <v>3.51</v>
      </c>
      <c r="F4688" s="922" t="n">
        <v>3.51</v>
      </c>
      <c r="G4688" s="922" t="n">
        <v>3.51</v>
      </c>
    </row>
    <row r="4689" customFormat="false" ht="15" hidden="false" customHeight="false" outlineLevel="0" collapsed="false">
      <c r="A4689" s="398" t="n">
        <v>1589</v>
      </c>
      <c r="B4689" s="399" t="s">
        <v>5985</v>
      </c>
      <c r="C4689" s="919" t="s">
        <v>1298</v>
      </c>
      <c r="D4689" s="920" t="n">
        <f aca="false">F4689</f>
        <v>6.28</v>
      </c>
      <c r="F4689" s="922" t="n">
        <v>6.28</v>
      </c>
      <c r="G4689" s="922" t="n">
        <v>6.28</v>
      </c>
    </row>
    <row r="4690" customFormat="false" ht="15" hidden="false" customHeight="false" outlineLevel="0" collapsed="false">
      <c r="A4690" s="398" t="n">
        <v>1546</v>
      </c>
      <c r="B4690" s="399" t="s">
        <v>5986</v>
      </c>
      <c r="C4690" s="919" t="s">
        <v>1298</v>
      </c>
      <c r="D4690" s="920" t="n">
        <f aca="false">F4690</f>
        <v>71.1</v>
      </c>
      <c r="F4690" s="922" t="n">
        <v>71.1</v>
      </c>
      <c r="G4690" s="922" t="n">
        <v>71.1</v>
      </c>
    </row>
    <row r="4691" customFormat="false" ht="15" hidden="false" customHeight="false" outlineLevel="0" collapsed="false">
      <c r="A4691" s="398" t="n">
        <v>1590</v>
      </c>
      <c r="B4691" s="399" t="s">
        <v>5987</v>
      </c>
      <c r="C4691" s="919" t="s">
        <v>1298</v>
      </c>
      <c r="D4691" s="920" t="n">
        <f aca="false">F4691</f>
        <v>11.06</v>
      </c>
      <c r="F4691" s="922" t="n">
        <v>11.06</v>
      </c>
      <c r="G4691" s="922" t="n">
        <v>11.06</v>
      </c>
    </row>
    <row r="4692" customFormat="false" ht="15" hidden="false" customHeight="false" outlineLevel="0" collapsed="false">
      <c r="A4692" s="398" t="n">
        <v>1542</v>
      </c>
      <c r="B4692" s="399" t="s">
        <v>5988</v>
      </c>
      <c r="C4692" s="919" t="s">
        <v>1298</v>
      </c>
      <c r="D4692" s="920" t="n">
        <f aca="false">F4692</f>
        <v>14.65</v>
      </c>
      <c r="F4692" s="922" t="n">
        <v>14.65</v>
      </c>
      <c r="G4692" s="922" t="n">
        <v>14.65</v>
      </c>
    </row>
    <row r="4693" customFormat="false" ht="15" hidden="false" customHeight="false" outlineLevel="0" collapsed="false">
      <c r="A4693" s="398" t="n">
        <v>38415</v>
      </c>
      <c r="B4693" s="399" t="s">
        <v>5989</v>
      </c>
      <c r="C4693" s="919" t="s">
        <v>1298</v>
      </c>
      <c r="D4693" s="920" t="n">
        <f aca="false">F4693</f>
        <v>1031.9</v>
      </c>
      <c r="F4693" s="922" t="n">
        <v>1031.9</v>
      </c>
      <c r="G4693" s="922" t="n">
        <v>1031.9</v>
      </c>
    </row>
    <row r="4694" customFormat="false" ht="15" hidden="false" customHeight="false" outlineLevel="0" collapsed="false">
      <c r="A4694" s="398" t="n">
        <v>38414</v>
      </c>
      <c r="B4694" s="399" t="s">
        <v>5990</v>
      </c>
      <c r="C4694" s="919" t="s">
        <v>1298</v>
      </c>
      <c r="D4694" s="920" t="n">
        <f aca="false">F4694</f>
        <v>1448.28</v>
      </c>
      <c r="F4694" s="922" t="n">
        <v>1448.28</v>
      </c>
      <c r="G4694" s="922" t="n">
        <v>1448.28</v>
      </c>
    </row>
    <row r="4695" customFormat="false" ht="15" hidden="false" customHeight="false" outlineLevel="0" collapsed="false">
      <c r="A4695" s="398" t="n">
        <v>38128</v>
      </c>
      <c r="B4695" s="399" t="s">
        <v>5991</v>
      </c>
      <c r="C4695" s="919" t="s">
        <v>1296</v>
      </c>
      <c r="D4695" s="920" t="n">
        <f aca="false">F4695</f>
        <v>0.51</v>
      </c>
      <c r="F4695" s="922" t="n">
        <v>0.51</v>
      </c>
      <c r="G4695" s="922" t="n">
        <v>0.51</v>
      </c>
    </row>
    <row r="4696" customFormat="false" ht="15" hidden="false" customHeight="false" outlineLevel="0" collapsed="false">
      <c r="A4696" s="398" t="n">
        <v>7253</v>
      </c>
      <c r="B4696" s="399" t="s">
        <v>5992</v>
      </c>
      <c r="C4696" s="919" t="s">
        <v>1501</v>
      </c>
      <c r="D4696" s="920" t="n">
        <f aca="false">F4696</f>
        <v>109.28</v>
      </c>
      <c r="F4696" s="922" t="n">
        <v>109.28</v>
      </c>
      <c r="G4696" s="922" t="n">
        <v>109.28</v>
      </c>
    </row>
    <row r="4697" customFormat="false" ht="15" hidden="false" customHeight="false" outlineLevel="0" collapsed="false">
      <c r="A4697" s="398" t="n">
        <v>4806</v>
      </c>
      <c r="B4697" s="399" t="s">
        <v>5993</v>
      </c>
      <c r="C4697" s="919" t="s">
        <v>1324</v>
      </c>
      <c r="D4697" s="920" t="n">
        <f aca="false">F4697</f>
        <v>11.82</v>
      </c>
      <c r="F4697" s="922" t="n">
        <v>11.82</v>
      </c>
      <c r="G4697" s="922" t="n">
        <v>11.82</v>
      </c>
    </row>
    <row r="4698" customFormat="false" ht="15" hidden="false" customHeight="false" outlineLevel="0" collapsed="false">
      <c r="A4698" s="398" t="n">
        <v>34401</v>
      </c>
      <c r="B4698" s="399" t="s">
        <v>5994</v>
      </c>
      <c r="C4698" s="919" t="s">
        <v>1298</v>
      </c>
      <c r="D4698" s="920" t="n">
        <f aca="false">F4698</f>
        <v>1.19</v>
      </c>
      <c r="F4698" s="920" t="n">
        <v>1.19</v>
      </c>
      <c r="G4698" s="920" t="n">
        <v>1.19</v>
      </c>
    </row>
    <row r="4699" customFormat="false" ht="15" hidden="false" customHeight="false" outlineLevel="0" collapsed="false">
      <c r="A4699" s="398" t="n">
        <v>7258</v>
      </c>
      <c r="B4699" s="399" t="s">
        <v>5995</v>
      </c>
      <c r="C4699" s="919" t="s">
        <v>1298</v>
      </c>
      <c r="D4699" s="920" t="n">
        <f aca="false">F4699</f>
        <v>0.37</v>
      </c>
      <c r="F4699" s="920" t="n">
        <v>0.37</v>
      </c>
      <c r="G4699" s="920" t="n">
        <v>0.37</v>
      </c>
    </row>
    <row r="4700" customFormat="false" ht="15" hidden="false" customHeight="false" outlineLevel="0" collapsed="false">
      <c r="A4700" s="398" t="n">
        <v>7260</v>
      </c>
      <c r="B4700" s="399" t="s">
        <v>5996</v>
      </c>
      <c r="C4700" s="919" t="s">
        <v>1298</v>
      </c>
      <c r="D4700" s="920" t="n">
        <f aca="false">F4700</f>
        <v>1.16</v>
      </c>
      <c r="F4700" s="922" t="n">
        <v>1.16</v>
      </c>
      <c r="G4700" s="922" t="n">
        <v>1.16</v>
      </c>
    </row>
    <row r="4701" customFormat="false" ht="15" hidden="false" customHeight="false" outlineLevel="0" collapsed="false">
      <c r="A4701" s="398" t="n">
        <v>7256</v>
      </c>
      <c r="B4701" s="399" t="s">
        <v>5997</v>
      </c>
      <c r="C4701" s="919" t="s">
        <v>1298</v>
      </c>
      <c r="D4701" s="920" t="n">
        <f aca="false">F4701</f>
        <v>0.67</v>
      </c>
      <c r="F4701" s="922" t="n">
        <v>0.67</v>
      </c>
      <c r="G4701" s="922" t="n">
        <v>0.67</v>
      </c>
    </row>
    <row r="4702" customFormat="false" ht="15" hidden="false" customHeight="false" outlineLevel="0" collapsed="false">
      <c r="A4702" s="398" t="n">
        <v>34400</v>
      </c>
      <c r="B4702" s="399" t="s">
        <v>5998</v>
      </c>
      <c r="C4702" s="919" t="s">
        <v>1298</v>
      </c>
      <c r="D4702" s="920" t="n">
        <f aca="false">F4702</f>
        <v>2.91</v>
      </c>
      <c r="F4702" s="922" t="n">
        <v>2.91</v>
      </c>
      <c r="G4702" s="922" t="n">
        <v>2.91</v>
      </c>
    </row>
    <row r="4703" customFormat="false" ht="15" hidden="false" customHeight="false" outlineLevel="0" collapsed="false">
      <c r="A4703" s="398" t="n">
        <v>10617</v>
      </c>
      <c r="B4703" s="399" t="s">
        <v>5999</v>
      </c>
      <c r="C4703" s="919" t="s">
        <v>1298</v>
      </c>
      <c r="D4703" s="920" t="n">
        <f aca="false">F4703</f>
        <v>4.07</v>
      </c>
      <c r="F4703" s="922" t="n">
        <v>4.07</v>
      </c>
      <c r="G4703" s="922" t="n">
        <v>4.07</v>
      </c>
    </row>
    <row r="4704" customFormat="false" ht="15" hidden="false" customHeight="false" outlineLevel="0" collapsed="false">
      <c r="A4704" s="398" t="n">
        <v>7274</v>
      </c>
      <c r="B4704" s="399" t="s">
        <v>6000</v>
      </c>
      <c r="C4704" s="919" t="s">
        <v>1298</v>
      </c>
      <c r="D4704" s="920" t="n">
        <f aca="false">F4704</f>
        <v>32.05</v>
      </c>
      <c r="F4704" s="922" t="n">
        <v>32.05</v>
      </c>
      <c r="G4704" s="922" t="n">
        <v>32.05</v>
      </c>
    </row>
    <row r="4705" customFormat="false" ht="15" hidden="false" customHeight="false" outlineLevel="0" collapsed="false">
      <c r="A4705" s="398" t="n">
        <v>11663</v>
      </c>
      <c r="B4705" s="399" t="s">
        <v>6001</v>
      </c>
      <c r="C4705" s="919" t="s">
        <v>1298</v>
      </c>
      <c r="D4705" s="920" t="n">
        <f aca="false">F4705</f>
        <v>263.66</v>
      </c>
      <c r="F4705" s="922" t="n">
        <v>263.66</v>
      </c>
      <c r="G4705" s="922" t="n">
        <v>263.66</v>
      </c>
    </row>
    <row r="4706" customFormat="false" ht="15" hidden="false" customHeight="false" outlineLevel="0" collapsed="false">
      <c r="A4706" s="398" t="n">
        <v>38121</v>
      </c>
      <c r="B4706" s="399" t="s">
        <v>6002</v>
      </c>
      <c r="C4706" s="919" t="s">
        <v>1376</v>
      </c>
      <c r="D4706" s="920" t="n">
        <f aca="false">F4706</f>
        <v>7.28</v>
      </c>
      <c r="F4706" s="922" t="n">
        <v>7.28</v>
      </c>
      <c r="G4706" s="922" t="n">
        <v>7.28</v>
      </c>
    </row>
    <row r="4707" customFormat="false" ht="15" hidden="false" customHeight="false" outlineLevel="0" collapsed="false">
      <c r="A4707" s="398" t="n">
        <v>7343</v>
      </c>
      <c r="B4707" s="399" t="s">
        <v>6003</v>
      </c>
      <c r="C4707" s="919" t="s">
        <v>1376</v>
      </c>
      <c r="D4707" s="920" t="n">
        <f aca="false">F4707</f>
        <v>7.37</v>
      </c>
      <c r="F4707" s="922" t="n">
        <v>7.37</v>
      </c>
      <c r="G4707" s="922" t="n">
        <v>7.37</v>
      </c>
    </row>
    <row r="4708" customFormat="false" ht="15" hidden="false" customHeight="false" outlineLevel="0" collapsed="false">
      <c r="A4708" s="398" t="n">
        <v>7287</v>
      </c>
      <c r="B4708" s="399" t="s">
        <v>6004</v>
      </c>
      <c r="C4708" s="919" t="s">
        <v>3662</v>
      </c>
      <c r="D4708" s="920" t="n">
        <f aca="false">F4708</f>
        <v>65.78</v>
      </c>
      <c r="F4708" s="922" t="n">
        <v>65.78</v>
      </c>
      <c r="G4708" s="922" t="n">
        <v>65.78</v>
      </c>
    </row>
    <row r="4709" customFormat="false" ht="15" hidden="false" customHeight="false" outlineLevel="0" collapsed="false">
      <c r="A4709" s="398" t="n">
        <v>7350</v>
      </c>
      <c r="B4709" s="399" t="s">
        <v>6005</v>
      </c>
      <c r="C4709" s="919" t="s">
        <v>1376</v>
      </c>
      <c r="D4709" s="920" t="n">
        <f aca="false">F4709</f>
        <v>22.93</v>
      </c>
      <c r="F4709" s="922" t="n">
        <v>22.93</v>
      </c>
      <c r="G4709" s="922" t="n">
        <v>22.93</v>
      </c>
    </row>
    <row r="4710" customFormat="false" ht="15" hidden="false" customHeight="false" outlineLevel="0" collapsed="false">
      <c r="A4710" s="398" t="n">
        <v>7348</v>
      </c>
      <c r="B4710" s="399" t="s">
        <v>6006</v>
      </c>
      <c r="C4710" s="919" t="s">
        <v>1376</v>
      </c>
      <c r="D4710" s="920" t="n">
        <f aca="false">F4710</f>
        <v>12.86</v>
      </c>
      <c r="F4710" s="922" t="n">
        <v>12.86</v>
      </c>
      <c r="G4710" s="922" t="n">
        <v>12.86</v>
      </c>
    </row>
    <row r="4711" customFormat="false" ht="15" hidden="false" customHeight="false" outlineLevel="0" collapsed="false">
      <c r="A4711" s="398" t="n">
        <v>7347</v>
      </c>
      <c r="B4711" s="399" t="s">
        <v>6006</v>
      </c>
      <c r="C4711" s="919" t="s">
        <v>3662</v>
      </c>
      <c r="D4711" s="920" t="n">
        <f aca="false">F4711</f>
        <v>46.3</v>
      </c>
      <c r="F4711" s="922" t="n">
        <v>46.3</v>
      </c>
      <c r="G4711" s="922" t="n">
        <v>46.3</v>
      </c>
    </row>
    <row r="4712" customFormat="false" ht="15" hidden="false" customHeight="false" outlineLevel="0" collapsed="false">
      <c r="A4712" s="398" t="n">
        <v>7355</v>
      </c>
      <c r="B4712" s="399" t="s">
        <v>6007</v>
      </c>
      <c r="C4712" s="919" t="s">
        <v>3662</v>
      </c>
      <c r="D4712" s="920" t="n">
        <f aca="false">F4712</f>
        <v>69.39</v>
      </c>
      <c r="F4712" s="922" t="n">
        <v>69.39</v>
      </c>
      <c r="G4712" s="922" t="n">
        <v>69.39</v>
      </c>
    </row>
    <row r="4713" customFormat="false" ht="15" hidden="false" customHeight="false" outlineLevel="0" collapsed="false">
      <c r="A4713" s="398" t="n">
        <v>7356</v>
      </c>
      <c r="B4713" s="399" t="s">
        <v>6008</v>
      </c>
      <c r="C4713" s="919" t="s">
        <v>1376</v>
      </c>
      <c r="D4713" s="920" t="n">
        <f aca="false">F4713</f>
        <v>19.27</v>
      </c>
      <c r="F4713" s="922" t="n">
        <v>19.27</v>
      </c>
      <c r="G4713" s="922" t="n">
        <v>19.27</v>
      </c>
    </row>
    <row r="4714" customFormat="false" ht="15" hidden="false" customHeight="false" outlineLevel="0" collapsed="false">
      <c r="A4714" s="398" t="n">
        <v>7313</v>
      </c>
      <c r="B4714" s="399" t="s">
        <v>6009</v>
      </c>
      <c r="C4714" s="919" t="s">
        <v>1376</v>
      </c>
      <c r="D4714" s="920" t="n">
        <f aca="false">F4714</f>
        <v>14.4</v>
      </c>
      <c r="F4714" s="922" t="n">
        <v>14.4</v>
      </c>
      <c r="G4714" s="922" t="n">
        <v>14.4</v>
      </c>
    </row>
    <row r="4715" customFormat="false" ht="15" hidden="false" customHeight="false" outlineLevel="0" collapsed="false">
      <c r="A4715" s="398" t="n">
        <v>7319</v>
      </c>
      <c r="B4715" s="399" t="s">
        <v>6010</v>
      </c>
      <c r="C4715" s="919" t="s">
        <v>1376</v>
      </c>
      <c r="D4715" s="920" t="n">
        <f aca="false">F4715</f>
        <v>8.24</v>
      </c>
      <c r="F4715" s="922" t="n">
        <v>8.24</v>
      </c>
      <c r="G4715" s="922" t="n">
        <v>8.24</v>
      </c>
    </row>
    <row r="4716" customFormat="false" ht="15" hidden="false" customHeight="false" outlineLevel="0" collapsed="false">
      <c r="A4716" s="398" t="n">
        <v>38119</v>
      </c>
      <c r="B4716" s="399" t="s">
        <v>6011</v>
      </c>
      <c r="C4716" s="919" t="s">
        <v>1376</v>
      </c>
      <c r="D4716" s="920" t="n">
        <f aca="false">F4716</f>
        <v>80.15</v>
      </c>
      <c r="F4716" s="922" t="n">
        <v>80.15</v>
      </c>
      <c r="G4716" s="922" t="n">
        <v>80.15</v>
      </c>
    </row>
    <row r="4717" customFormat="false" ht="15" hidden="false" customHeight="false" outlineLevel="0" collapsed="false">
      <c r="A4717" s="398" t="n">
        <v>7314</v>
      </c>
      <c r="B4717" s="399" t="s">
        <v>6012</v>
      </c>
      <c r="C4717" s="919" t="s">
        <v>1376</v>
      </c>
      <c r="D4717" s="920" t="n">
        <f aca="false">F4717</f>
        <v>86.38</v>
      </c>
      <c r="F4717" s="922" t="n">
        <v>86.38</v>
      </c>
      <c r="G4717" s="922" t="n">
        <v>86.38</v>
      </c>
    </row>
    <row r="4718" customFormat="false" ht="15" hidden="false" customHeight="false" outlineLevel="0" collapsed="false">
      <c r="A4718" s="398" t="n">
        <v>38131</v>
      </c>
      <c r="B4718" s="399" t="s">
        <v>6013</v>
      </c>
      <c r="C4718" s="919" t="s">
        <v>1376</v>
      </c>
      <c r="D4718" s="920" t="n">
        <f aca="false">F4718</f>
        <v>80.87</v>
      </c>
      <c r="F4718" s="922" t="n">
        <v>80.87</v>
      </c>
      <c r="G4718" s="922" t="n">
        <v>80.87</v>
      </c>
    </row>
    <row r="4719" customFormat="false" ht="15" hidden="false" customHeight="false" outlineLevel="0" collapsed="false">
      <c r="A4719" s="398" t="n">
        <v>7304</v>
      </c>
      <c r="B4719" s="399" t="s">
        <v>6014</v>
      </c>
      <c r="C4719" s="919" t="s">
        <v>1376</v>
      </c>
      <c r="D4719" s="920" t="n">
        <f aca="false">F4719</f>
        <v>49.09</v>
      </c>
      <c r="F4719" s="922" t="n">
        <v>49.09</v>
      </c>
      <c r="G4719" s="922" t="n">
        <v>49.09</v>
      </c>
    </row>
    <row r="4720" customFormat="false" ht="15" hidden="false" customHeight="false" outlineLevel="0" collapsed="false">
      <c r="A4720" s="398" t="n">
        <v>7293</v>
      </c>
      <c r="B4720" s="399" t="s">
        <v>6015</v>
      </c>
      <c r="C4720" s="919" t="s">
        <v>1376</v>
      </c>
      <c r="D4720" s="920" t="n">
        <f aca="false">F4720</f>
        <v>22.01</v>
      </c>
      <c r="F4720" s="922" t="n">
        <v>22.01</v>
      </c>
      <c r="G4720" s="922" t="n">
        <v>22.01</v>
      </c>
    </row>
    <row r="4721" customFormat="false" ht="15" hidden="false" customHeight="false" outlineLevel="0" collapsed="false">
      <c r="A4721" s="398" t="n">
        <v>7311</v>
      </c>
      <c r="B4721" s="399" t="s">
        <v>6016</v>
      </c>
      <c r="C4721" s="919" t="s">
        <v>1376</v>
      </c>
      <c r="D4721" s="920" t="n">
        <f aca="false">F4721</f>
        <v>21.29</v>
      </c>
      <c r="F4721" s="922" t="n">
        <v>21.29</v>
      </c>
      <c r="G4721" s="922" t="n">
        <v>21.29</v>
      </c>
    </row>
    <row r="4722" customFormat="false" ht="15" hidden="false" customHeight="false" outlineLevel="0" collapsed="false">
      <c r="A4722" s="398" t="n">
        <v>7292</v>
      </c>
      <c r="B4722" s="399" t="s">
        <v>6017</v>
      </c>
      <c r="C4722" s="919" t="s">
        <v>1376</v>
      </c>
      <c r="D4722" s="920" t="n">
        <f aca="false">F4722</f>
        <v>20.67</v>
      </c>
      <c r="F4722" s="922" t="n">
        <v>20.67</v>
      </c>
      <c r="G4722" s="922" t="n">
        <v>20.67</v>
      </c>
    </row>
    <row r="4723" customFormat="false" ht="15" hidden="false" customHeight="false" outlineLevel="0" collapsed="false">
      <c r="A4723" s="398" t="n">
        <v>7288</v>
      </c>
      <c r="B4723" s="399" t="s">
        <v>6018</v>
      </c>
      <c r="C4723" s="919" t="s">
        <v>1376</v>
      </c>
      <c r="D4723" s="920" t="n">
        <f aca="false">F4723</f>
        <v>23.42</v>
      </c>
      <c r="F4723" s="922" t="n">
        <v>23.42</v>
      </c>
      <c r="G4723" s="922" t="n">
        <v>23.42</v>
      </c>
    </row>
    <row r="4724" customFormat="false" ht="15" hidden="false" customHeight="false" outlineLevel="0" collapsed="false">
      <c r="A4724" s="398" t="n">
        <v>35693</v>
      </c>
      <c r="B4724" s="399" t="s">
        <v>6019</v>
      </c>
      <c r="C4724" s="919" t="s">
        <v>1376</v>
      </c>
      <c r="D4724" s="920" t="n">
        <f aca="false">F4724</f>
        <v>8.84</v>
      </c>
      <c r="F4724" s="922" t="n">
        <v>8.84</v>
      </c>
      <c r="G4724" s="922" t="n">
        <v>8.84</v>
      </c>
    </row>
    <row r="4725" customFormat="false" ht="15" hidden="false" customHeight="false" outlineLevel="0" collapsed="false">
      <c r="A4725" s="398" t="n">
        <v>35692</v>
      </c>
      <c r="B4725" s="399" t="s">
        <v>6020</v>
      </c>
      <c r="C4725" s="919" t="s">
        <v>1376</v>
      </c>
      <c r="D4725" s="920" t="n">
        <f aca="false">F4725</f>
        <v>47.4</v>
      </c>
      <c r="F4725" s="922" t="n">
        <v>47.4</v>
      </c>
      <c r="G4725" s="922" t="n">
        <v>47.4</v>
      </c>
    </row>
    <row r="4726" customFormat="false" ht="15" hidden="false" customHeight="false" outlineLevel="0" collapsed="false">
      <c r="A4726" s="398" t="n">
        <v>7344</v>
      </c>
      <c r="B4726" s="399" t="s">
        <v>6021</v>
      </c>
      <c r="C4726" s="919" t="s">
        <v>3662</v>
      </c>
      <c r="D4726" s="920" t="n">
        <f aca="false">F4726</f>
        <v>59.98</v>
      </c>
      <c r="F4726" s="922" t="n">
        <v>59.98</v>
      </c>
      <c r="G4726" s="922" t="n">
        <v>59.98</v>
      </c>
    </row>
    <row r="4727" customFormat="false" ht="15" hidden="false" customHeight="false" outlineLevel="0" collapsed="false">
      <c r="A4727" s="398" t="n">
        <v>7345</v>
      </c>
      <c r="B4727" s="399" t="s">
        <v>6022</v>
      </c>
      <c r="C4727" s="919" t="s">
        <v>1376</v>
      </c>
      <c r="D4727" s="920" t="n">
        <f aca="false">F4727</f>
        <v>16.66</v>
      </c>
      <c r="F4727" s="922" t="n">
        <v>16.66</v>
      </c>
      <c r="G4727" s="922" t="n">
        <v>16.66</v>
      </c>
    </row>
    <row r="4728" customFormat="false" ht="15" hidden="false" customHeight="false" outlineLevel="0" collapsed="false">
      <c r="A4728" s="398" t="n">
        <v>35691</v>
      </c>
      <c r="B4728" s="399" t="s">
        <v>6023</v>
      </c>
      <c r="C4728" s="919" t="s">
        <v>1376</v>
      </c>
      <c r="D4728" s="920" t="n">
        <f aca="false">F4728</f>
        <v>13.16</v>
      </c>
      <c r="F4728" s="922" t="n">
        <v>13.16</v>
      </c>
      <c r="G4728" s="922" t="n">
        <v>13.16</v>
      </c>
    </row>
    <row r="4729" customFormat="false" ht="15" hidden="false" customHeight="false" outlineLevel="0" collapsed="false">
      <c r="A4729" s="398" t="n">
        <v>7342</v>
      </c>
      <c r="B4729" s="399" t="s">
        <v>6024</v>
      </c>
      <c r="C4729" s="919" t="s">
        <v>1296</v>
      </c>
      <c r="D4729" s="920" t="n">
        <f aca="false">F4729</f>
        <v>1.58</v>
      </c>
      <c r="F4729" s="922" t="n">
        <v>1.58</v>
      </c>
      <c r="G4729" s="922" t="n">
        <v>1.58</v>
      </c>
    </row>
    <row r="4730" customFormat="false" ht="15" hidden="false" customHeight="false" outlineLevel="0" collapsed="false">
      <c r="A4730" s="398" t="n">
        <v>7306</v>
      </c>
      <c r="B4730" s="399" t="s">
        <v>6025</v>
      </c>
      <c r="C4730" s="919" t="s">
        <v>1376</v>
      </c>
      <c r="D4730" s="920" t="n">
        <f aca="false">F4730</f>
        <v>25.24</v>
      </c>
      <c r="F4730" s="922" t="n">
        <v>25.24</v>
      </c>
      <c r="G4730" s="922" t="n">
        <v>25.24</v>
      </c>
    </row>
    <row r="4731" customFormat="false" ht="15" hidden="false" customHeight="false" outlineLevel="0" collapsed="false">
      <c r="A4731" s="398" t="n">
        <v>154</v>
      </c>
      <c r="B4731" s="399" t="s">
        <v>6026</v>
      </c>
      <c r="C4731" s="919" t="s">
        <v>1376</v>
      </c>
      <c r="D4731" s="920" t="n">
        <f aca="false">F4731</f>
        <v>38.05</v>
      </c>
      <c r="F4731" s="922" t="n">
        <v>38.05</v>
      </c>
      <c r="G4731" s="922" t="n">
        <v>38.05</v>
      </c>
    </row>
    <row r="4732" customFormat="false" ht="15" hidden="false" customHeight="false" outlineLevel="0" collapsed="false">
      <c r="A4732" s="398" t="n">
        <v>39574</v>
      </c>
      <c r="B4732" s="399" t="s">
        <v>6027</v>
      </c>
      <c r="C4732" s="919" t="s">
        <v>1298</v>
      </c>
      <c r="D4732" s="920" t="n">
        <f aca="false">F4732</f>
        <v>3.27</v>
      </c>
      <c r="F4732" s="922" t="n">
        <v>3.27</v>
      </c>
      <c r="G4732" s="922" t="n">
        <v>3.27</v>
      </c>
    </row>
    <row r="4733" customFormat="false" ht="15" hidden="false" customHeight="false" outlineLevel="0" collapsed="false">
      <c r="A4733" s="398" t="n">
        <v>11060</v>
      </c>
      <c r="B4733" s="399" t="s">
        <v>6028</v>
      </c>
      <c r="C4733" s="919" t="s">
        <v>1298</v>
      </c>
      <c r="D4733" s="920" t="n">
        <f aca="false">F4733</f>
        <v>25.75</v>
      </c>
      <c r="F4733" s="922" t="n">
        <v>25.75</v>
      </c>
      <c r="G4733" s="922" t="n">
        <v>25.75</v>
      </c>
    </row>
    <row r="4734" customFormat="false" ht="15" hidden="false" customHeight="false" outlineLevel="0" collapsed="false">
      <c r="A4734" s="398" t="n">
        <v>37401</v>
      </c>
      <c r="B4734" s="399" t="s">
        <v>1007</v>
      </c>
      <c r="C4734" s="919" t="s">
        <v>1298</v>
      </c>
      <c r="D4734" s="920" t="n">
        <f aca="false">F4734</f>
        <v>39.93</v>
      </c>
      <c r="F4734" s="922" t="n">
        <v>39.93</v>
      </c>
      <c r="G4734" s="922" t="n">
        <v>39.93</v>
      </c>
    </row>
    <row r="4735" customFormat="false" ht="15" hidden="false" customHeight="false" outlineLevel="0" collapsed="false">
      <c r="A4735" s="398" t="n">
        <v>7525</v>
      </c>
      <c r="B4735" s="399" t="s">
        <v>6029</v>
      </c>
      <c r="C4735" s="919" t="s">
        <v>1298</v>
      </c>
      <c r="D4735" s="920" t="n">
        <f aca="false">F4735</f>
        <v>33.23</v>
      </c>
      <c r="F4735" s="922" t="n">
        <v>33.23</v>
      </c>
      <c r="G4735" s="922" t="n">
        <v>33.23</v>
      </c>
    </row>
    <row r="4736" customFormat="false" ht="15" hidden="false" customHeight="false" outlineLevel="0" collapsed="false">
      <c r="A4736" s="398" t="n">
        <v>7524</v>
      </c>
      <c r="B4736" s="399" t="s">
        <v>6030</v>
      </c>
      <c r="C4736" s="919" t="s">
        <v>1298</v>
      </c>
      <c r="D4736" s="920" t="n">
        <f aca="false">F4736</f>
        <v>31.32</v>
      </c>
      <c r="F4736" s="922" t="n">
        <v>31.32</v>
      </c>
      <c r="G4736" s="922" t="n">
        <v>31.32</v>
      </c>
    </row>
    <row r="4737" customFormat="false" ht="15" hidden="false" customHeight="false" outlineLevel="0" collapsed="false">
      <c r="A4737" s="398" t="n">
        <v>38105</v>
      </c>
      <c r="B4737" s="399" t="s">
        <v>6031</v>
      </c>
      <c r="C4737" s="919" t="s">
        <v>1298</v>
      </c>
      <c r="D4737" s="920" t="n">
        <f aca="false">F4737</f>
        <v>8.04</v>
      </c>
      <c r="F4737" s="922" t="n">
        <v>8.04</v>
      </c>
      <c r="G4737" s="922" t="n">
        <v>8.04</v>
      </c>
    </row>
    <row r="4738" customFormat="false" ht="15" hidden="false" customHeight="false" outlineLevel="0" collapsed="false">
      <c r="A4738" s="398" t="n">
        <v>38084</v>
      </c>
      <c r="B4738" s="399" t="s">
        <v>6032</v>
      </c>
      <c r="C4738" s="919" t="s">
        <v>1298</v>
      </c>
      <c r="D4738" s="920" t="n">
        <f aca="false">F4738</f>
        <v>11.42</v>
      </c>
      <c r="F4738" s="922" t="n">
        <v>11.42</v>
      </c>
      <c r="G4738" s="922" t="n">
        <v>11.42</v>
      </c>
    </row>
    <row r="4739" customFormat="false" ht="15" hidden="false" customHeight="false" outlineLevel="0" collapsed="false">
      <c r="A4739" s="398" t="n">
        <v>38103</v>
      </c>
      <c r="B4739" s="399" t="s">
        <v>6033</v>
      </c>
      <c r="C4739" s="919" t="s">
        <v>1298</v>
      </c>
      <c r="D4739" s="920" t="n">
        <f aca="false">F4739</f>
        <v>12.08</v>
      </c>
      <c r="F4739" s="922" t="n">
        <v>12.08</v>
      </c>
      <c r="G4739" s="922" t="n">
        <v>12.08</v>
      </c>
    </row>
    <row r="4740" customFormat="false" ht="15" hidden="false" customHeight="false" outlineLevel="0" collapsed="false">
      <c r="A4740" s="398" t="n">
        <v>38082</v>
      </c>
      <c r="B4740" s="399" t="s">
        <v>6034</v>
      </c>
      <c r="C4740" s="919" t="s">
        <v>1298</v>
      </c>
      <c r="D4740" s="920" t="n">
        <f aca="false">F4740</f>
        <v>14.88</v>
      </c>
      <c r="F4740" s="922" t="n">
        <v>14.88</v>
      </c>
      <c r="G4740" s="922" t="n">
        <v>14.88</v>
      </c>
    </row>
    <row r="4741" customFormat="false" ht="15" hidden="false" customHeight="false" outlineLevel="0" collapsed="false">
      <c r="A4741" s="398" t="n">
        <v>38104</v>
      </c>
      <c r="B4741" s="399" t="s">
        <v>6035</v>
      </c>
      <c r="C4741" s="919" t="s">
        <v>1298</v>
      </c>
      <c r="D4741" s="920" t="n">
        <f aca="false">F4741</f>
        <v>23.65</v>
      </c>
      <c r="F4741" s="922" t="n">
        <v>23.65</v>
      </c>
      <c r="G4741" s="922" t="n">
        <v>23.65</v>
      </c>
    </row>
    <row r="4742" customFormat="false" ht="15" hidden="false" customHeight="false" outlineLevel="0" collapsed="false">
      <c r="A4742" s="398" t="n">
        <v>38083</v>
      </c>
      <c r="B4742" s="399" t="s">
        <v>6036</v>
      </c>
      <c r="C4742" s="919" t="s">
        <v>1298</v>
      </c>
      <c r="D4742" s="920" t="n">
        <f aca="false">F4742</f>
        <v>26.25</v>
      </c>
      <c r="F4742" s="922" t="n">
        <v>26.25</v>
      </c>
      <c r="G4742" s="922" t="n">
        <v>26.25</v>
      </c>
    </row>
    <row r="4743" customFormat="false" ht="15" hidden="false" customHeight="false" outlineLevel="0" collapsed="false">
      <c r="A4743" s="398" t="n">
        <v>38101</v>
      </c>
      <c r="B4743" s="399" t="s">
        <v>6037</v>
      </c>
      <c r="C4743" s="919" t="s">
        <v>1298</v>
      </c>
      <c r="D4743" s="920" t="n">
        <f aca="false">F4743</f>
        <v>5.74</v>
      </c>
      <c r="F4743" s="922" t="n">
        <v>5.74</v>
      </c>
      <c r="G4743" s="922" t="n">
        <v>5.74</v>
      </c>
    </row>
    <row r="4744" customFormat="false" ht="15" hidden="false" customHeight="false" outlineLevel="0" collapsed="false">
      <c r="A4744" s="398" t="n">
        <v>7528</v>
      </c>
      <c r="B4744" s="399" t="s">
        <v>6038</v>
      </c>
      <c r="C4744" s="919" t="s">
        <v>1298</v>
      </c>
      <c r="D4744" s="920" t="n">
        <f aca="false">F4744</f>
        <v>6.75</v>
      </c>
      <c r="F4744" s="922" t="n">
        <v>6.75</v>
      </c>
      <c r="G4744" s="922" t="n">
        <v>6.75</v>
      </c>
    </row>
    <row r="4745" customFormat="false" ht="15" hidden="false" customHeight="false" outlineLevel="0" collapsed="false">
      <c r="A4745" s="398" t="n">
        <v>12147</v>
      </c>
      <c r="B4745" s="399" t="s">
        <v>6039</v>
      </c>
      <c r="C4745" s="919" t="s">
        <v>1298</v>
      </c>
      <c r="D4745" s="920" t="n">
        <f aca="false">F4745</f>
        <v>10.29</v>
      </c>
      <c r="F4745" s="922" t="n">
        <v>10.29</v>
      </c>
      <c r="G4745" s="922" t="n">
        <v>10.29</v>
      </c>
    </row>
    <row r="4746" customFormat="false" ht="15" hidden="false" customHeight="false" outlineLevel="0" collapsed="false">
      <c r="A4746" s="398" t="n">
        <v>38075</v>
      </c>
      <c r="B4746" s="399" t="s">
        <v>6040</v>
      </c>
      <c r="C4746" s="919" t="s">
        <v>1298</v>
      </c>
      <c r="D4746" s="920" t="n">
        <f aca="false">F4746</f>
        <v>11.69</v>
      </c>
      <c r="F4746" s="922" t="n">
        <v>11.69</v>
      </c>
      <c r="G4746" s="922" t="n">
        <v>11.69</v>
      </c>
    </row>
    <row r="4747" customFormat="false" ht="15" hidden="false" customHeight="false" outlineLevel="0" collapsed="false">
      <c r="A4747" s="398" t="n">
        <v>38102</v>
      </c>
      <c r="B4747" s="399" t="s">
        <v>6041</v>
      </c>
      <c r="C4747" s="919" t="s">
        <v>1298</v>
      </c>
      <c r="D4747" s="920" t="n">
        <f aca="false">F4747</f>
        <v>7.35</v>
      </c>
      <c r="F4747" s="922" t="n">
        <v>7.35</v>
      </c>
      <c r="G4747" s="922" t="n">
        <v>7.35</v>
      </c>
    </row>
    <row r="4748" customFormat="false" ht="15" hidden="false" customHeight="false" outlineLevel="0" collapsed="false">
      <c r="A4748" s="398" t="n">
        <v>38076</v>
      </c>
      <c r="B4748" s="399" t="s">
        <v>6042</v>
      </c>
      <c r="C4748" s="919" t="s">
        <v>1298</v>
      </c>
      <c r="D4748" s="920" t="n">
        <f aca="false">F4748</f>
        <v>13.11</v>
      </c>
      <c r="F4748" s="922" t="n">
        <v>13.11</v>
      </c>
      <c r="G4748" s="922" t="n">
        <v>13.11</v>
      </c>
    </row>
    <row r="4749" customFormat="false" ht="15" hidden="false" customHeight="false" outlineLevel="0" collapsed="false">
      <c r="A4749" s="398" t="n">
        <v>7592</v>
      </c>
      <c r="B4749" s="399" t="s">
        <v>6043</v>
      </c>
      <c r="C4749" s="919" t="s">
        <v>1309</v>
      </c>
      <c r="D4749" s="920" t="n">
        <f aca="false">F4749</f>
        <v>14.38</v>
      </c>
      <c r="F4749" s="922" t="n">
        <v>14.38</v>
      </c>
      <c r="G4749" s="922" t="n">
        <v>14.38</v>
      </c>
    </row>
    <row r="4750" customFormat="false" ht="15" hidden="false" customHeight="false" outlineLevel="0" collapsed="false">
      <c r="A4750" s="398" t="n">
        <v>40820</v>
      </c>
      <c r="B4750" s="399" t="s">
        <v>6044</v>
      </c>
      <c r="C4750" s="919" t="s">
        <v>1505</v>
      </c>
      <c r="D4750" s="920" t="n">
        <f aca="false">F4750</f>
        <v>2673.28</v>
      </c>
      <c r="F4750" s="922" t="n">
        <v>2673.28</v>
      </c>
      <c r="G4750" s="922" t="n">
        <v>2673.28</v>
      </c>
    </row>
    <row r="4751" customFormat="false" ht="15" hidden="false" customHeight="false" outlineLevel="0" collapsed="false">
      <c r="A4751" s="398" t="n">
        <v>11762</v>
      </c>
      <c r="B4751" s="399" t="s">
        <v>6045</v>
      </c>
      <c r="C4751" s="919" t="s">
        <v>1298</v>
      </c>
      <c r="D4751" s="920" t="n">
        <f aca="false">F4751</f>
        <v>55.51</v>
      </c>
      <c r="F4751" s="922" t="n">
        <v>55.51</v>
      </c>
      <c r="G4751" s="922" t="n">
        <v>55.51</v>
      </c>
    </row>
    <row r="4752" customFormat="false" ht="15" hidden="false" customHeight="false" outlineLevel="0" collapsed="false">
      <c r="A4752" s="398" t="n">
        <v>13418</v>
      </c>
      <c r="B4752" s="399" t="s">
        <v>6046</v>
      </c>
      <c r="C4752" s="919" t="s">
        <v>1298</v>
      </c>
      <c r="D4752" s="920" t="n">
        <f aca="false">F4752</f>
        <v>15.51</v>
      </c>
      <c r="F4752" s="922" t="n">
        <v>15.51</v>
      </c>
      <c r="G4752" s="922" t="n">
        <v>15.51</v>
      </c>
    </row>
    <row r="4753" customFormat="false" ht="15" hidden="false" customHeight="false" outlineLevel="0" collapsed="false">
      <c r="A4753" s="398" t="n">
        <v>13984</v>
      </c>
      <c r="B4753" s="399" t="s">
        <v>6047</v>
      </c>
      <c r="C4753" s="919" t="s">
        <v>1298</v>
      </c>
      <c r="D4753" s="920" t="n">
        <f aca="false">F4753</f>
        <v>38.79</v>
      </c>
      <c r="F4753" s="922" t="n">
        <v>38.79</v>
      </c>
      <c r="G4753" s="922" t="n">
        <v>38.79</v>
      </c>
    </row>
    <row r="4754" customFormat="false" ht="15" hidden="false" customHeight="false" outlineLevel="0" collapsed="false">
      <c r="A4754" s="398" t="n">
        <v>11772</v>
      </c>
      <c r="B4754" s="399" t="s">
        <v>6048</v>
      </c>
      <c r="C4754" s="919" t="s">
        <v>1298</v>
      </c>
      <c r="D4754" s="920" t="n">
        <f aca="false">F4754</f>
        <v>94.2</v>
      </c>
      <c r="F4754" s="922" t="n">
        <v>94.2</v>
      </c>
      <c r="G4754" s="922" t="n">
        <v>94.2</v>
      </c>
    </row>
    <row r="4755" customFormat="false" ht="15" hidden="false" customHeight="false" outlineLevel="0" collapsed="false">
      <c r="A4755" s="398" t="n">
        <v>36795</v>
      </c>
      <c r="B4755" s="399" t="s">
        <v>6049</v>
      </c>
      <c r="C4755" s="919" t="s">
        <v>1298</v>
      </c>
      <c r="D4755" s="920" t="n">
        <f aca="false">F4755</f>
        <v>605.88</v>
      </c>
      <c r="F4755" s="922" t="n">
        <v>605.88</v>
      </c>
      <c r="G4755" s="922" t="n">
        <v>605.88</v>
      </c>
    </row>
    <row r="4756" customFormat="false" ht="15" hidden="false" customHeight="false" outlineLevel="0" collapsed="false">
      <c r="A4756" s="398" t="n">
        <v>36796</v>
      </c>
      <c r="B4756" s="399" t="s">
        <v>6050</v>
      </c>
      <c r="C4756" s="919" t="s">
        <v>1298</v>
      </c>
      <c r="D4756" s="920" t="n">
        <f aca="false">F4756</f>
        <v>156</v>
      </c>
      <c r="F4756" s="920" t="n">
        <v>156</v>
      </c>
      <c r="G4756" s="920" t="n">
        <v>156</v>
      </c>
    </row>
    <row r="4757" customFormat="false" ht="15" hidden="false" customHeight="false" outlineLevel="0" collapsed="false">
      <c r="A4757" s="398" t="n">
        <v>36791</v>
      </c>
      <c r="B4757" s="399" t="s">
        <v>6051</v>
      </c>
      <c r="C4757" s="919" t="s">
        <v>1298</v>
      </c>
      <c r="D4757" s="920" t="n">
        <f aca="false">F4757</f>
        <v>80.37</v>
      </c>
      <c r="F4757" s="922" t="n">
        <v>80.37</v>
      </c>
      <c r="G4757" s="922" t="n">
        <v>80.37</v>
      </c>
    </row>
    <row r="4758" customFormat="false" ht="15" hidden="false" customHeight="false" outlineLevel="0" collapsed="false">
      <c r="A4758" s="398" t="n">
        <v>13415</v>
      </c>
      <c r="B4758" s="399" t="s">
        <v>6052</v>
      </c>
      <c r="C4758" s="919" t="s">
        <v>1298</v>
      </c>
      <c r="D4758" s="920" t="n">
        <f aca="false">F4758</f>
        <v>46.72</v>
      </c>
      <c r="F4758" s="922" t="n">
        <v>46.72</v>
      </c>
      <c r="G4758" s="922" t="n">
        <v>46.72</v>
      </c>
    </row>
    <row r="4759" customFormat="false" ht="15" hidden="false" customHeight="false" outlineLevel="0" collapsed="false">
      <c r="A4759" s="398" t="n">
        <v>36792</v>
      </c>
      <c r="B4759" s="399" t="s">
        <v>6053</v>
      </c>
      <c r="C4759" s="919" t="s">
        <v>1298</v>
      </c>
      <c r="D4759" s="920" t="n">
        <f aca="false">F4759</f>
        <v>153.64</v>
      </c>
      <c r="F4759" s="922" t="n">
        <v>153.64</v>
      </c>
      <c r="G4759" s="922" t="n">
        <v>153.64</v>
      </c>
    </row>
    <row r="4760" customFormat="false" ht="15" hidden="false" customHeight="false" outlineLevel="0" collapsed="false">
      <c r="A4760" s="398" t="n">
        <v>11773</v>
      </c>
      <c r="B4760" s="399" t="s">
        <v>6054</v>
      </c>
      <c r="C4760" s="919" t="s">
        <v>1298</v>
      </c>
      <c r="D4760" s="920" t="n">
        <f aca="false">F4760</f>
        <v>89.93</v>
      </c>
      <c r="F4760" s="922" t="n">
        <v>89.93</v>
      </c>
      <c r="G4760" s="922" t="n">
        <v>89.93</v>
      </c>
    </row>
    <row r="4761" customFormat="false" ht="15" hidden="false" customHeight="false" outlineLevel="0" collapsed="false">
      <c r="A4761" s="398" t="n">
        <v>11775</v>
      </c>
      <c r="B4761" s="399" t="s">
        <v>6055</v>
      </c>
      <c r="C4761" s="919" t="s">
        <v>1298</v>
      </c>
      <c r="D4761" s="920" t="n">
        <f aca="false">F4761</f>
        <v>93.91</v>
      </c>
      <c r="F4761" s="922" t="n">
        <v>93.91</v>
      </c>
      <c r="G4761" s="922" t="n">
        <v>93.91</v>
      </c>
    </row>
    <row r="4762" customFormat="false" ht="15" hidden="false" customHeight="false" outlineLevel="0" collapsed="false">
      <c r="A4762" s="398" t="n">
        <v>13983</v>
      </c>
      <c r="B4762" s="399" t="s">
        <v>6056</v>
      </c>
      <c r="C4762" s="919" t="s">
        <v>1298</v>
      </c>
      <c r="D4762" s="920" t="n">
        <f aca="false">F4762</f>
        <v>47.98</v>
      </c>
      <c r="F4762" s="922" t="n">
        <v>47.98</v>
      </c>
      <c r="G4762" s="922" t="n">
        <v>47.98</v>
      </c>
    </row>
    <row r="4763" customFormat="false" ht="15" hidden="false" customHeight="false" outlineLevel="0" collapsed="false">
      <c r="A4763" s="398" t="n">
        <v>13416</v>
      </c>
      <c r="B4763" s="399" t="s">
        <v>6057</v>
      </c>
      <c r="C4763" s="919" t="s">
        <v>1298</v>
      </c>
      <c r="D4763" s="920" t="n">
        <f aca="false">F4763</f>
        <v>38.69</v>
      </c>
      <c r="F4763" s="922" t="n">
        <v>38.69</v>
      </c>
      <c r="G4763" s="922" t="n">
        <v>38.69</v>
      </c>
    </row>
    <row r="4764" customFormat="false" ht="15" hidden="false" customHeight="false" outlineLevel="0" collapsed="false">
      <c r="A4764" s="398" t="n">
        <v>13417</v>
      </c>
      <c r="B4764" s="399" t="s">
        <v>6058</v>
      </c>
      <c r="C4764" s="919" t="s">
        <v>1298</v>
      </c>
      <c r="D4764" s="920" t="n">
        <f aca="false">F4764</f>
        <v>34.13</v>
      </c>
      <c r="F4764" s="922" t="n">
        <v>34.13</v>
      </c>
      <c r="G4764" s="922" t="n">
        <v>34.13</v>
      </c>
    </row>
    <row r="4765" customFormat="false" ht="15" hidden="false" customHeight="false" outlineLevel="0" collapsed="false">
      <c r="A4765" s="398" t="n">
        <v>7604</v>
      </c>
      <c r="B4765" s="399" t="s">
        <v>6059</v>
      </c>
      <c r="C4765" s="919" t="s">
        <v>1298</v>
      </c>
      <c r="D4765" s="920" t="n">
        <f aca="false">F4765</f>
        <v>14.78</v>
      </c>
      <c r="F4765" s="922" t="n">
        <v>14.78</v>
      </c>
      <c r="G4765" s="922" t="n">
        <v>14.78</v>
      </c>
    </row>
    <row r="4766" customFormat="false" ht="15" hidden="false" customHeight="false" outlineLevel="0" collapsed="false">
      <c r="A4766" s="398" t="n">
        <v>11763</v>
      </c>
      <c r="B4766" s="399" t="s">
        <v>6060</v>
      </c>
      <c r="C4766" s="919" t="s">
        <v>1298</v>
      </c>
      <c r="D4766" s="920" t="n">
        <f aca="false">F4766</f>
        <v>66.05</v>
      </c>
      <c r="F4766" s="922" t="n">
        <v>66.05</v>
      </c>
      <c r="G4766" s="922" t="n">
        <v>66.05</v>
      </c>
    </row>
    <row r="4767" customFormat="false" ht="15" hidden="false" customHeight="false" outlineLevel="0" collapsed="false">
      <c r="A4767" s="398" t="n">
        <v>11764</v>
      </c>
      <c r="B4767" s="399" t="s">
        <v>6061</v>
      </c>
      <c r="C4767" s="919" t="s">
        <v>1298</v>
      </c>
      <c r="D4767" s="920" t="n">
        <f aca="false">F4767</f>
        <v>70.55</v>
      </c>
      <c r="F4767" s="922" t="n">
        <v>70.55</v>
      </c>
      <c r="G4767" s="922" t="n">
        <v>70.55</v>
      </c>
    </row>
    <row r="4768" customFormat="false" ht="15" hidden="false" customHeight="false" outlineLevel="0" collapsed="false">
      <c r="A4768" s="398" t="n">
        <v>11829</v>
      </c>
      <c r="B4768" s="399" t="s">
        <v>6062</v>
      </c>
      <c r="C4768" s="919" t="s">
        <v>1298</v>
      </c>
      <c r="D4768" s="920" t="n">
        <f aca="false">F4768</f>
        <v>16.91</v>
      </c>
      <c r="F4768" s="922" t="n">
        <v>16.91</v>
      </c>
      <c r="G4768" s="922" t="n">
        <v>16.91</v>
      </c>
    </row>
    <row r="4769" customFormat="false" ht="15" hidden="false" customHeight="false" outlineLevel="0" collapsed="false">
      <c r="A4769" s="398" t="n">
        <v>11825</v>
      </c>
      <c r="B4769" s="399" t="s">
        <v>6063</v>
      </c>
      <c r="C4769" s="919" t="s">
        <v>1298</v>
      </c>
      <c r="D4769" s="920" t="n">
        <f aca="false">F4769</f>
        <v>28.99</v>
      </c>
      <c r="F4769" s="922" t="n">
        <v>28.99</v>
      </c>
      <c r="G4769" s="922" t="n">
        <v>28.99</v>
      </c>
    </row>
    <row r="4770" customFormat="false" ht="15" hidden="false" customHeight="false" outlineLevel="0" collapsed="false">
      <c r="A4770" s="398" t="n">
        <v>11767</v>
      </c>
      <c r="B4770" s="399" t="s">
        <v>6064</v>
      </c>
      <c r="C4770" s="919" t="s">
        <v>1298</v>
      </c>
      <c r="D4770" s="920" t="n">
        <f aca="false">F4770</f>
        <v>117.11</v>
      </c>
      <c r="F4770" s="922" t="n">
        <v>117.11</v>
      </c>
      <c r="G4770" s="922" t="n">
        <v>117.11</v>
      </c>
    </row>
    <row r="4771" customFormat="false" ht="15" hidden="false" customHeight="false" outlineLevel="0" collapsed="false">
      <c r="A4771" s="398" t="n">
        <v>11830</v>
      </c>
      <c r="B4771" s="399" t="s">
        <v>6065</v>
      </c>
      <c r="C4771" s="919" t="s">
        <v>1298</v>
      </c>
      <c r="D4771" s="920" t="n">
        <f aca="false">F4771</f>
        <v>18.27</v>
      </c>
      <c r="F4771" s="922" t="n">
        <v>18.27</v>
      </c>
      <c r="G4771" s="922" t="n">
        <v>18.27</v>
      </c>
    </row>
    <row r="4772" customFormat="false" ht="15" hidden="false" customHeight="false" outlineLevel="0" collapsed="false">
      <c r="A4772" s="398" t="n">
        <v>11766</v>
      </c>
      <c r="B4772" s="399" t="s">
        <v>6066</v>
      </c>
      <c r="C4772" s="919" t="s">
        <v>1298</v>
      </c>
      <c r="D4772" s="920" t="n">
        <f aca="false">F4772</f>
        <v>32.48</v>
      </c>
      <c r="F4772" s="922" t="n">
        <v>32.48</v>
      </c>
      <c r="G4772" s="922" t="n">
        <v>32.48</v>
      </c>
    </row>
    <row r="4773" customFormat="false" ht="15" hidden="false" customHeight="false" outlineLevel="0" collapsed="false">
      <c r="A4773" s="398" t="n">
        <v>11765</v>
      </c>
      <c r="B4773" s="399" t="s">
        <v>6067</v>
      </c>
      <c r="C4773" s="919" t="s">
        <v>1298</v>
      </c>
      <c r="D4773" s="920" t="n">
        <f aca="false">F4773</f>
        <v>44.23</v>
      </c>
      <c r="F4773" s="922" t="n">
        <v>44.23</v>
      </c>
      <c r="G4773" s="922" t="n">
        <v>44.23</v>
      </c>
    </row>
    <row r="4774" customFormat="false" ht="15" hidden="false" customHeight="false" outlineLevel="0" collapsed="false">
      <c r="A4774" s="398" t="n">
        <v>11824</v>
      </c>
      <c r="B4774" s="399" t="s">
        <v>6068</v>
      </c>
      <c r="C4774" s="919" t="s">
        <v>1298</v>
      </c>
      <c r="D4774" s="920" t="n">
        <f aca="false">F4774</f>
        <v>33.5</v>
      </c>
      <c r="F4774" s="922" t="n">
        <v>33.5</v>
      </c>
      <c r="G4774" s="922" t="n">
        <v>33.5</v>
      </c>
    </row>
    <row r="4775" customFormat="false" ht="15" hidden="false" customHeight="false" outlineLevel="0" collapsed="false">
      <c r="A4775" s="398" t="n">
        <v>11777</v>
      </c>
      <c r="B4775" s="399" t="s">
        <v>6069</v>
      </c>
      <c r="C4775" s="919" t="s">
        <v>1298</v>
      </c>
      <c r="D4775" s="920" t="n">
        <f aca="false">F4775</f>
        <v>127.72</v>
      </c>
      <c r="F4775" s="922" t="n">
        <v>127.72</v>
      </c>
      <c r="G4775" s="922" t="n">
        <v>127.72</v>
      </c>
    </row>
    <row r="4776" customFormat="false" ht="15" hidden="false" customHeight="false" outlineLevel="0" collapsed="false">
      <c r="A4776" s="398" t="n">
        <v>7602</v>
      </c>
      <c r="B4776" s="399" t="s">
        <v>6070</v>
      </c>
      <c r="C4776" s="919" t="s">
        <v>1298</v>
      </c>
      <c r="D4776" s="920" t="n">
        <f aca="false">F4776</f>
        <v>14.65</v>
      </c>
      <c r="F4776" s="922" t="n">
        <v>14.65</v>
      </c>
      <c r="G4776" s="922" t="n">
        <v>14.65</v>
      </c>
    </row>
    <row r="4777" customFormat="false" ht="15" hidden="false" customHeight="false" outlineLevel="0" collapsed="false">
      <c r="A4777" s="398" t="n">
        <v>7603</v>
      </c>
      <c r="B4777" s="399" t="s">
        <v>6071</v>
      </c>
      <c r="C4777" s="919" t="s">
        <v>1298</v>
      </c>
      <c r="D4777" s="920" t="n">
        <f aca="false">F4777</f>
        <v>14.21</v>
      </c>
      <c r="F4777" s="922" t="n">
        <v>14.21</v>
      </c>
      <c r="G4777" s="922" t="n">
        <v>14.21</v>
      </c>
    </row>
    <row r="4778" customFormat="false" ht="15" hidden="false" customHeight="false" outlineLevel="0" collapsed="false">
      <c r="A4778" s="398" t="n">
        <v>11826</v>
      </c>
      <c r="B4778" s="399" t="s">
        <v>6072</v>
      </c>
      <c r="C4778" s="919" t="s">
        <v>1298</v>
      </c>
      <c r="D4778" s="920" t="n">
        <f aca="false">F4778</f>
        <v>28.13</v>
      </c>
      <c r="F4778" s="922" t="n">
        <v>28.13</v>
      </c>
      <c r="G4778" s="922" t="n">
        <v>28.13</v>
      </c>
    </row>
    <row r="4779" customFormat="false" ht="15" hidden="false" customHeight="false" outlineLevel="0" collapsed="false">
      <c r="A4779" s="398" t="n">
        <v>7606</v>
      </c>
      <c r="B4779" s="399" t="s">
        <v>6073</v>
      </c>
      <c r="C4779" s="919" t="s">
        <v>1298</v>
      </c>
      <c r="D4779" s="920" t="n">
        <f aca="false">F4779</f>
        <v>29.32</v>
      </c>
      <c r="F4779" s="922" t="n">
        <v>29.32</v>
      </c>
      <c r="G4779" s="922" t="n">
        <v>29.32</v>
      </c>
    </row>
    <row r="4780" customFormat="false" ht="30" hidden="false" customHeight="false" outlineLevel="0" collapsed="false">
      <c r="A4780" s="398" t="n">
        <v>40329</v>
      </c>
      <c r="B4780" s="399" t="s">
        <v>6074</v>
      </c>
      <c r="C4780" s="919" t="s">
        <v>1298</v>
      </c>
      <c r="D4780" s="920" t="n">
        <f aca="false">F4780</f>
        <v>14.18</v>
      </c>
      <c r="F4780" s="922" t="n">
        <v>14.18</v>
      </c>
      <c r="G4780" s="922" t="n">
        <v>14.18</v>
      </c>
    </row>
    <row r="4781" customFormat="false" ht="15" hidden="false" customHeight="false" outlineLevel="0" collapsed="false">
      <c r="A4781" s="398" t="n">
        <v>11823</v>
      </c>
      <c r="B4781" s="399" t="s">
        <v>6075</v>
      </c>
      <c r="C4781" s="919" t="s">
        <v>1298</v>
      </c>
      <c r="D4781" s="920" t="n">
        <f aca="false">F4781</f>
        <v>6.12</v>
      </c>
      <c r="F4781" s="922" t="n">
        <v>6.12</v>
      </c>
      <c r="G4781" s="922" t="n">
        <v>6.12</v>
      </c>
    </row>
    <row r="4782" customFormat="false" ht="15" hidden="false" customHeight="false" outlineLevel="0" collapsed="false">
      <c r="A4782" s="398" t="n">
        <v>11822</v>
      </c>
      <c r="B4782" s="399" t="s">
        <v>6076</v>
      </c>
      <c r="C4782" s="919" t="s">
        <v>1298</v>
      </c>
      <c r="D4782" s="920" t="n">
        <f aca="false">F4782</f>
        <v>37.05</v>
      </c>
      <c r="F4782" s="922" t="n">
        <v>37.05</v>
      </c>
      <c r="G4782" s="922" t="n">
        <v>37.05</v>
      </c>
    </row>
    <row r="4783" customFormat="false" ht="15" hidden="false" customHeight="false" outlineLevel="0" collapsed="false">
      <c r="A4783" s="398" t="n">
        <v>11831</v>
      </c>
      <c r="B4783" s="399" t="s">
        <v>6077</v>
      </c>
      <c r="C4783" s="919" t="s">
        <v>1298</v>
      </c>
      <c r="D4783" s="920" t="n">
        <f aca="false">F4783</f>
        <v>28.13</v>
      </c>
      <c r="F4783" s="922" t="n">
        <v>28.13</v>
      </c>
      <c r="G4783" s="922" t="n">
        <v>28.13</v>
      </c>
    </row>
    <row r="4784" customFormat="false" ht="30" hidden="false" customHeight="false" outlineLevel="0" collapsed="false">
      <c r="A4784" s="398" t="n">
        <v>7613</v>
      </c>
      <c r="B4784" s="399" t="s">
        <v>6078</v>
      </c>
      <c r="C4784" s="919" t="s">
        <v>1298</v>
      </c>
      <c r="D4784" s="920" t="n">
        <f aca="false">F4784</f>
        <v>57921.06</v>
      </c>
      <c r="F4784" s="922" t="n">
        <v>57921.06</v>
      </c>
      <c r="G4784" s="922" t="n">
        <v>57921.06</v>
      </c>
    </row>
    <row r="4785" customFormat="false" ht="30" hidden="false" customHeight="false" outlineLevel="0" collapsed="false">
      <c r="A4785" s="398" t="n">
        <v>7619</v>
      </c>
      <c r="B4785" s="399" t="s">
        <v>6079</v>
      </c>
      <c r="C4785" s="919" t="s">
        <v>1298</v>
      </c>
      <c r="D4785" s="920" t="n">
        <f aca="false">F4785</f>
        <v>8953.35</v>
      </c>
      <c r="F4785" s="922" t="n">
        <v>8953.35</v>
      </c>
      <c r="G4785" s="922" t="n">
        <v>8953.35</v>
      </c>
    </row>
    <row r="4786" customFormat="false" ht="30" hidden="false" customHeight="false" outlineLevel="0" collapsed="false">
      <c r="A4786" s="398" t="n">
        <v>12076</v>
      </c>
      <c r="B4786" s="399" t="s">
        <v>6080</v>
      </c>
      <c r="C4786" s="919" t="s">
        <v>1298</v>
      </c>
      <c r="D4786" s="920" t="n">
        <f aca="false">F4786</f>
        <v>4107.04</v>
      </c>
      <c r="F4786" s="922" t="n">
        <v>4107.04</v>
      </c>
      <c r="G4786" s="922" t="n">
        <v>4107.04</v>
      </c>
    </row>
    <row r="4787" customFormat="false" ht="30" hidden="false" customHeight="false" outlineLevel="0" collapsed="false">
      <c r="A4787" s="398" t="n">
        <v>7614</v>
      </c>
      <c r="B4787" s="399" t="s">
        <v>6081</v>
      </c>
      <c r="C4787" s="919" t="s">
        <v>1298</v>
      </c>
      <c r="D4787" s="920" t="n">
        <f aca="false">F4787</f>
        <v>11292.31</v>
      </c>
      <c r="F4787" s="922" t="n">
        <v>11292.31</v>
      </c>
      <c r="G4787" s="922" t="n">
        <v>11292.31</v>
      </c>
    </row>
    <row r="4788" customFormat="false" ht="30" hidden="false" customHeight="false" outlineLevel="0" collapsed="false">
      <c r="A4788" s="398" t="n">
        <v>7618</v>
      </c>
      <c r="B4788" s="399" t="s">
        <v>6082</v>
      </c>
      <c r="C4788" s="919" t="s">
        <v>1298</v>
      </c>
      <c r="D4788" s="920" t="n">
        <f aca="false">F4788</f>
        <v>73239.16</v>
      </c>
      <c r="F4788" s="922" t="n">
        <v>73239.16</v>
      </c>
      <c r="G4788" s="922" t="n">
        <v>73239.16</v>
      </c>
    </row>
    <row r="4789" customFormat="false" ht="30" hidden="false" customHeight="false" outlineLevel="0" collapsed="false">
      <c r="A4789" s="398" t="n">
        <v>7620</v>
      </c>
      <c r="B4789" s="399" t="s">
        <v>6083</v>
      </c>
      <c r="C4789" s="919" t="s">
        <v>1298</v>
      </c>
      <c r="D4789" s="920" t="n">
        <f aca="false">F4789</f>
        <v>15841.45</v>
      </c>
      <c r="F4789" s="922" t="n">
        <v>15841.45</v>
      </c>
      <c r="G4789" s="922" t="n">
        <v>15841.45</v>
      </c>
    </row>
    <row r="4790" customFormat="false" ht="30" hidden="false" customHeight="false" outlineLevel="0" collapsed="false">
      <c r="A4790" s="398" t="n">
        <v>7610</v>
      </c>
      <c r="B4790" s="399" t="s">
        <v>6084</v>
      </c>
      <c r="C4790" s="919" t="s">
        <v>1298</v>
      </c>
      <c r="D4790" s="920" t="n">
        <f aca="false">F4790</f>
        <v>5016.46</v>
      </c>
      <c r="F4790" s="920" t="n">
        <v>5016.46</v>
      </c>
      <c r="G4790" s="920" t="n">
        <v>5016.46</v>
      </c>
    </row>
    <row r="4791" customFormat="false" ht="30" hidden="false" customHeight="false" outlineLevel="0" collapsed="false">
      <c r="A4791" s="398" t="n">
        <v>7615</v>
      </c>
      <c r="B4791" s="399" t="s">
        <v>6085</v>
      </c>
      <c r="C4791" s="919" t="s">
        <v>1298</v>
      </c>
      <c r="D4791" s="920" t="n">
        <f aca="false">F4791</f>
        <v>18481.69</v>
      </c>
      <c r="F4791" s="920" t="n">
        <v>18481.69</v>
      </c>
      <c r="G4791" s="920" t="n">
        <v>18481.69</v>
      </c>
    </row>
    <row r="4792" customFormat="false" ht="30" hidden="false" customHeight="false" outlineLevel="0" collapsed="false">
      <c r="A4792" s="398" t="n">
        <v>7617</v>
      </c>
      <c r="B4792" s="399" t="s">
        <v>6086</v>
      </c>
      <c r="C4792" s="919" t="s">
        <v>1298</v>
      </c>
      <c r="D4792" s="920" t="n">
        <f aca="false">F4792</f>
        <v>5603.18</v>
      </c>
      <c r="F4792" s="920" t="n">
        <v>5603.18</v>
      </c>
      <c r="G4792" s="920" t="n">
        <v>5603.18</v>
      </c>
    </row>
    <row r="4793" customFormat="false" ht="30" hidden="false" customHeight="false" outlineLevel="0" collapsed="false">
      <c r="A4793" s="398" t="n">
        <v>7616</v>
      </c>
      <c r="B4793" s="399" t="s">
        <v>6087</v>
      </c>
      <c r="C4793" s="919" t="s">
        <v>1298</v>
      </c>
      <c r="D4793" s="920" t="n">
        <f aca="false">F4793</f>
        <v>30159.2</v>
      </c>
      <c r="F4793" s="920" t="n">
        <v>30159.2</v>
      </c>
      <c r="G4793" s="920" t="n">
        <v>30159.2</v>
      </c>
    </row>
    <row r="4794" customFormat="false" ht="30" hidden="false" customHeight="false" outlineLevel="0" collapsed="false">
      <c r="A4794" s="398" t="n">
        <v>7611</v>
      </c>
      <c r="B4794" s="399" t="s">
        <v>6088</v>
      </c>
      <c r="C4794" s="919" t="s">
        <v>1298</v>
      </c>
      <c r="D4794" s="920" t="n">
        <f aca="false">F4794</f>
        <v>7246</v>
      </c>
      <c r="F4794" s="920" t="n">
        <v>7246</v>
      </c>
      <c r="G4794" s="920" t="n">
        <v>7246</v>
      </c>
    </row>
    <row r="4795" customFormat="false" ht="30" hidden="false" customHeight="false" outlineLevel="0" collapsed="false">
      <c r="A4795" s="398" t="n">
        <v>7612</v>
      </c>
      <c r="B4795" s="399" t="s">
        <v>6089</v>
      </c>
      <c r="C4795" s="919" t="s">
        <v>1298</v>
      </c>
      <c r="D4795" s="920" t="n">
        <f aca="false">F4795</f>
        <v>41368.49</v>
      </c>
      <c r="F4795" s="920" t="n">
        <v>41368.49</v>
      </c>
      <c r="G4795" s="920" t="n">
        <v>41368.49</v>
      </c>
    </row>
    <row r="4796" customFormat="false" ht="15" hidden="false" customHeight="false" outlineLevel="0" collapsed="false">
      <c r="A4796" s="398" t="n">
        <v>37371</v>
      </c>
      <c r="B4796" s="399" t="s">
        <v>6090</v>
      </c>
      <c r="C4796" s="919" t="s">
        <v>1309</v>
      </c>
      <c r="D4796" s="920" t="n">
        <f aca="false">F4796</f>
        <v>0.71</v>
      </c>
      <c r="F4796" s="920" t="n">
        <v>0.71</v>
      </c>
      <c r="G4796" s="920" t="n">
        <v>0.71</v>
      </c>
    </row>
    <row r="4797" customFormat="false" ht="15" hidden="false" customHeight="false" outlineLevel="0" collapsed="false">
      <c r="A4797" s="398" t="n">
        <v>40861</v>
      </c>
      <c r="B4797" s="399" t="s">
        <v>6091</v>
      </c>
      <c r="C4797" s="919" t="s">
        <v>1505</v>
      </c>
      <c r="D4797" s="920" t="n">
        <f aca="false">F4797</f>
        <v>133.68</v>
      </c>
      <c r="F4797" s="920" t="n">
        <v>133.68</v>
      </c>
      <c r="G4797" s="920" t="n">
        <v>133.68</v>
      </c>
    </row>
    <row r="4798" customFormat="false" ht="15" hidden="false" customHeight="false" outlineLevel="0" collapsed="false">
      <c r="A4798" s="398" t="n">
        <v>36510</v>
      </c>
      <c r="B4798" s="399" t="s">
        <v>6092</v>
      </c>
      <c r="C4798" s="919" t="s">
        <v>1298</v>
      </c>
      <c r="D4798" s="920" t="n">
        <f aca="false">F4798</f>
        <v>560550.43</v>
      </c>
      <c r="F4798" s="920" t="n">
        <v>560550.43</v>
      </c>
      <c r="G4798" s="920" t="n">
        <v>560550.43</v>
      </c>
    </row>
    <row r="4799" customFormat="false" ht="30" hidden="false" customHeight="false" outlineLevel="0" collapsed="false">
      <c r="A4799" s="398" t="n">
        <v>25020</v>
      </c>
      <c r="B4799" s="399" t="s">
        <v>6093</v>
      </c>
      <c r="C4799" s="919" t="s">
        <v>1298</v>
      </c>
      <c r="D4799" s="920" t="n">
        <f aca="false">F4799</f>
        <v>2309270.57</v>
      </c>
      <c r="F4799" s="920" t="n">
        <v>2309270.57</v>
      </c>
      <c r="G4799" s="920" t="n">
        <v>2309270.57</v>
      </c>
    </row>
    <row r="4800" customFormat="false" ht="15" hidden="false" customHeight="false" outlineLevel="0" collapsed="false">
      <c r="A4800" s="398" t="n">
        <v>7622</v>
      </c>
      <c r="B4800" s="399" t="s">
        <v>6094</v>
      </c>
      <c r="C4800" s="919" t="s">
        <v>1298</v>
      </c>
      <c r="D4800" s="920" t="n">
        <f aca="false">F4800</f>
        <v>543815.85</v>
      </c>
      <c r="F4800" s="920" t="n">
        <v>543815.85</v>
      </c>
      <c r="G4800" s="920" t="n">
        <v>543815.85</v>
      </c>
    </row>
    <row r="4801" customFormat="false" ht="30" hidden="false" customHeight="false" outlineLevel="0" collapsed="false">
      <c r="A4801" s="398" t="n">
        <v>7624</v>
      </c>
      <c r="B4801" s="399" t="s">
        <v>6095</v>
      </c>
      <c r="C4801" s="919" t="s">
        <v>1298</v>
      </c>
      <c r="D4801" s="920" t="n">
        <f aca="false">F4801</f>
        <v>705000</v>
      </c>
      <c r="F4801" s="920" t="n">
        <v>705000</v>
      </c>
      <c r="G4801" s="920" t="n">
        <v>705000</v>
      </c>
    </row>
    <row r="4802" customFormat="false" ht="15" hidden="false" customHeight="false" outlineLevel="0" collapsed="false">
      <c r="A4802" s="398" t="n">
        <v>7625</v>
      </c>
      <c r="B4802" s="399" t="s">
        <v>6096</v>
      </c>
      <c r="C4802" s="919" t="s">
        <v>1298</v>
      </c>
      <c r="D4802" s="920" t="n">
        <f aca="false">F4802</f>
        <v>700688</v>
      </c>
      <c r="F4802" s="922" t="n">
        <v>700688</v>
      </c>
      <c r="G4802" s="922" t="n">
        <v>700688</v>
      </c>
    </row>
    <row r="4803" customFormat="false" ht="15" hidden="false" customHeight="false" outlineLevel="0" collapsed="false">
      <c r="A4803" s="398" t="n">
        <v>7623</v>
      </c>
      <c r="B4803" s="399" t="s">
        <v>6097</v>
      </c>
      <c r="C4803" s="919" t="s">
        <v>1298</v>
      </c>
      <c r="D4803" s="920" t="n">
        <f aca="false">F4803</f>
        <v>2309270.57</v>
      </c>
      <c r="F4803" s="922" t="n">
        <v>2309270.57</v>
      </c>
      <c r="G4803" s="922" t="n">
        <v>2309270.57</v>
      </c>
    </row>
    <row r="4804" customFormat="false" ht="30" hidden="false" customHeight="false" outlineLevel="0" collapsed="false">
      <c r="A4804" s="398" t="n">
        <v>36508</v>
      </c>
      <c r="B4804" s="399" t="s">
        <v>6098</v>
      </c>
      <c r="C4804" s="919" t="s">
        <v>1298</v>
      </c>
      <c r="D4804" s="920" t="n">
        <f aca="false">F4804</f>
        <v>1038570.6</v>
      </c>
      <c r="F4804" s="920" t="n">
        <v>1038570.6</v>
      </c>
      <c r="G4804" s="920" t="n">
        <v>1038570.6</v>
      </c>
    </row>
    <row r="4805" customFormat="false" ht="15" hidden="false" customHeight="false" outlineLevel="0" collapsed="false">
      <c r="A4805" s="398" t="n">
        <v>36509</v>
      </c>
      <c r="B4805" s="399" t="s">
        <v>6099</v>
      </c>
      <c r="C4805" s="919" t="s">
        <v>1298</v>
      </c>
      <c r="D4805" s="920" t="n">
        <f aca="false">F4805</f>
        <v>569174.27</v>
      </c>
      <c r="F4805" s="920" t="n">
        <v>569174.27</v>
      </c>
      <c r="G4805" s="920" t="n">
        <v>569174.27</v>
      </c>
    </row>
    <row r="4806" customFormat="false" ht="15" hidden="false" customHeight="false" outlineLevel="0" collapsed="false">
      <c r="A4806" s="398" t="n">
        <v>13238</v>
      </c>
      <c r="B4806" s="399" t="s">
        <v>6100</v>
      </c>
      <c r="C4806" s="919" t="s">
        <v>1298</v>
      </c>
      <c r="D4806" s="920" t="n">
        <f aca="false">F4806</f>
        <v>151341.29</v>
      </c>
      <c r="F4806" s="920" t="n">
        <v>151341.29</v>
      </c>
      <c r="G4806" s="920" t="n">
        <v>151341.29</v>
      </c>
    </row>
    <row r="4807" customFormat="false" ht="15" hidden="false" customHeight="false" outlineLevel="0" collapsed="false">
      <c r="A4807" s="398" t="n">
        <v>36511</v>
      </c>
      <c r="B4807" s="399" t="s">
        <v>6101</v>
      </c>
      <c r="C4807" s="919" t="s">
        <v>1298</v>
      </c>
      <c r="D4807" s="920" t="n">
        <f aca="false">F4807</f>
        <v>175363.72</v>
      </c>
      <c r="F4807" s="920" t="n">
        <v>175363.72</v>
      </c>
      <c r="G4807" s="920" t="n">
        <v>175363.72</v>
      </c>
    </row>
    <row r="4808" customFormat="false" ht="15" hidden="false" customHeight="false" outlineLevel="0" collapsed="false">
      <c r="A4808" s="398" t="n">
        <v>36515</v>
      </c>
      <c r="B4808" s="399" t="s">
        <v>6102</v>
      </c>
      <c r="C4808" s="919" t="s">
        <v>1298</v>
      </c>
      <c r="D4808" s="920" t="n">
        <f aca="false">F4808</f>
        <v>51648.21</v>
      </c>
      <c r="F4808" s="920" t="n">
        <v>51648.21</v>
      </c>
      <c r="G4808" s="920" t="n">
        <v>51648.21</v>
      </c>
    </row>
    <row r="4809" customFormat="false" ht="15" hidden="false" customHeight="false" outlineLevel="0" collapsed="false">
      <c r="A4809" s="398" t="n">
        <v>10598</v>
      </c>
      <c r="B4809" s="399" t="s">
        <v>6103</v>
      </c>
      <c r="C4809" s="919" t="s">
        <v>1298</v>
      </c>
      <c r="D4809" s="920" t="n">
        <f aca="false">F4809</f>
        <v>83755.39</v>
      </c>
      <c r="F4809" s="920" t="n">
        <v>83755.39</v>
      </c>
      <c r="G4809" s="920" t="n">
        <v>83755.39</v>
      </c>
    </row>
    <row r="4810" customFormat="false" ht="15" hidden="false" customHeight="false" outlineLevel="0" collapsed="false">
      <c r="A4810" s="398" t="n">
        <v>7640</v>
      </c>
      <c r="B4810" s="399" t="s">
        <v>6104</v>
      </c>
      <c r="C4810" s="919" t="s">
        <v>1298</v>
      </c>
      <c r="D4810" s="920" t="n">
        <f aca="false">F4810</f>
        <v>128520</v>
      </c>
      <c r="F4810" s="920" t="n">
        <v>128520</v>
      </c>
      <c r="G4810" s="920" t="n">
        <v>128520</v>
      </c>
    </row>
    <row r="4811" customFormat="false" ht="15" hidden="false" customHeight="false" outlineLevel="0" collapsed="false">
      <c r="A4811" s="398" t="n">
        <v>36513</v>
      </c>
      <c r="B4811" s="399" t="s">
        <v>6105</v>
      </c>
      <c r="C4811" s="919" t="s">
        <v>1298</v>
      </c>
      <c r="D4811" s="920" t="n">
        <f aca="false">F4811</f>
        <v>123805.59</v>
      </c>
      <c r="F4811" s="920" t="n">
        <v>123805.59</v>
      </c>
      <c r="G4811" s="920" t="n">
        <v>123805.59</v>
      </c>
    </row>
    <row r="4812" customFormat="false" ht="15" hidden="false" customHeight="false" outlineLevel="0" collapsed="false">
      <c r="A4812" s="398" t="n">
        <v>36514</v>
      </c>
      <c r="B4812" s="399" t="s">
        <v>6106</v>
      </c>
      <c r="C4812" s="919" t="s">
        <v>1298</v>
      </c>
      <c r="D4812" s="920" t="n">
        <f aca="false">F4812</f>
        <v>138128.96</v>
      </c>
      <c r="F4812" s="920" t="n">
        <v>138128.96</v>
      </c>
      <c r="G4812" s="920" t="n">
        <v>138128.96</v>
      </c>
    </row>
    <row r="4813" customFormat="false" ht="15" hidden="false" customHeight="false" outlineLevel="0" collapsed="false">
      <c r="A4813" s="398" t="n">
        <v>36149</v>
      </c>
      <c r="B4813" s="399" t="s">
        <v>6107</v>
      </c>
      <c r="C4813" s="919" t="s">
        <v>1298</v>
      </c>
      <c r="D4813" s="920" t="n">
        <f aca="false">F4813</f>
        <v>136.88</v>
      </c>
      <c r="F4813" s="920" t="n">
        <v>136.88</v>
      </c>
      <c r="G4813" s="920" t="n">
        <v>136.88</v>
      </c>
    </row>
    <row r="4814" customFormat="false" ht="30" hidden="false" customHeight="false" outlineLevel="0" collapsed="false">
      <c r="A4814" s="398" t="n">
        <v>43066</v>
      </c>
      <c r="B4814" s="399" t="s">
        <v>6108</v>
      </c>
      <c r="C4814" s="919" t="s">
        <v>1324</v>
      </c>
      <c r="D4814" s="920" t="n">
        <f aca="false">F4814</f>
        <v>5.19</v>
      </c>
      <c r="F4814" s="920" t="n">
        <v>5.19</v>
      </c>
      <c r="G4814" s="920" t="n">
        <v>5.19</v>
      </c>
    </row>
    <row r="4815" customFormat="false" ht="15" hidden="false" customHeight="false" outlineLevel="0" collapsed="false">
      <c r="A4815" s="398" t="n">
        <v>11581</v>
      </c>
      <c r="B4815" s="399" t="s">
        <v>6109</v>
      </c>
      <c r="C4815" s="919" t="s">
        <v>1324</v>
      </c>
      <c r="D4815" s="920" t="n">
        <f aca="false">F4815</f>
        <v>25.01</v>
      </c>
      <c r="F4815" s="920" t="n">
        <v>25.01</v>
      </c>
      <c r="G4815" s="920" t="n">
        <v>25.01</v>
      </c>
    </row>
    <row r="4816" customFormat="false" ht="15" hidden="false" customHeight="false" outlineLevel="0" collapsed="false">
      <c r="A4816" s="398" t="n">
        <v>11580</v>
      </c>
      <c r="B4816" s="399" t="s">
        <v>6110</v>
      </c>
      <c r="C4816" s="919" t="s">
        <v>1324</v>
      </c>
      <c r="D4816" s="920" t="n">
        <f aca="false">F4816</f>
        <v>11.39</v>
      </c>
      <c r="F4816" s="920" t="n">
        <v>11.39</v>
      </c>
      <c r="G4816" s="920" t="n">
        <v>11.39</v>
      </c>
    </row>
    <row r="4817" customFormat="false" ht="15" hidden="false" customHeight="false" outlineLevel="0" collapsed="false">
      <c r="A4817" s="398" t="n">
        <v>38177</v>
      </c>
      <c r="B4817" s="399" t="s">
        <v>6111</v>
      </c>
      <c r="C4817" s="919" t="s">
        <v>1298</v>
      </c>
      <c r="D4817" s="920" t="n">
        <f aca="false">F4817</f>
        <v>7.73</v>
      </c>
      <c r="F4817" s="920" t="n">
        <v>7.73</v>
      </c>
      <c r="G4817" s="920" t="n">
        <v>7.73</v>
      </c>
    </row>
    <row r="4818" customFormat="false" ht="15" hidden="false" customHeight="false" outlineLevel="0" collapsed="false">
      <c r="A4818" s="398" t="n">
        <v>10743</v>
      </c>
      <c r="B4818" s="399" t="s">
        <v>6112</v>
      </c>
      <c r="C4818" s="919" t="s">
        <v>1298</v>
      </c>
      <c r="D4818" s="920" t="n">
        <f aca="false">F4818</f>
        <v>569.85</v>
      </c>
      <c r="F4818" s="920" t="n">
        <v>569.85</v>
      </c>
      <c r="G4818" s="920" t="n">
        <v>569.85</v>
      </c>
    </row>
    <row r="4819" customFormat="false" ht="30" hidden="false" customHeight="false" outlineLevel="0" collapsed="false">
      <c r="A4819" s="398" t="n">
        <v>39848</v>
      </c>
      <c r="B4819" s="399" t="s">
        <v>6113</v>
      </c>
      <c r="C4819" s="919" t="s">
        <v>1324</v>
      </c>
      <c r="D4819" s="920" t="n">
        <f aca="false">F4819</f>
        <v>1.19</v>
      </c>
      <c r="F4819" s="922" t="n">
        <v>1.19</v>
      </c>
      <c r="G4819" s="922" t="n">
        <v>1.19</v>
      </c>
    </row>
    <row r="4820" customFormat="false" ht="15" hidden="false" customHeight="false" outlineLevel="0" collapsed="false">
      <c r="A4820" s="398" t="n">
        <v>20999</v>
      </c>
      <c r="B4820" s="399" t="s">
        <v>6114</v>
      </c>
      <c r="C4820" s="919" t="s">
        <v>1324</v>
      </c>
      <c r="D4820" s="920" t="n">
        <f aca="false">F4820</f>
        <v>7.22</v>
      </c>
      <c r="F4820" s="922" t="n">
        <v>7.22</v>
      </c>
      <c r="G4820" s="922" t="n">
        <v>7.22</v>
      </c>
    </row>
    <row r="4821" customFormat="false" ht="15" hidden="false" customHeight="false" outlineLevel="0" collapsed="false">
      <c r="A4821" s="398" t="n">
        <v>21001</v>
      </c>
      <c r="B4821" s="399" t="s">
        <v>6115</v>
      </c>
      <c r="C4821" s="919" t="s">
        <v>1324</v>
      </c>
      <c r="D4821" s="920" t="n">
        <f aca="false">F4821</f>
        <v>13.48</v>
      </c>
      <c r="F4821" s="922" t="n">
        <v>13.48</v>
      </c>
      <c r="G4821" s="922" t="n">
        <v>13.48</v>
      </c>
    </row>
    <row r="4822" customFormat="false" ht="15" hidden="false" customHeight="false" outlineLevel="0" collapsed="false">
      <c r="A4822" s="398" t="n">
        <v>21003</v>
      </c>
      <c r="B4822" s="399" t="s">
        <v>6116</v>
      </c>
      <c r="C4822" s="919" t="s">
        <v>1324</v>
      </c>
      <c r="D4822" s="920" t="n">
        <f aca="false">F4822</f>
        <v>22.15</v>
      </c>
      <c r="F4822" s="922" t="n">
        <v>22.15</v>
      </c>
      <c r="G4822" s="922" t="n">
        <v>22.15</v>
      </c>
    </row>
    <row r="4823" customFormat="false" ht="15" hidden="false" customHeight="false" outlineLevel="0" collapsed="false">
      <c r="A4823" s="398" t="n">
        <v>21006</v>
      </c>
      <c r="B4823" s="399" t="s">
        <v>6117</v>
      </c>
      <c r="C4823" s="919" t="s">
        <v>1324</v>
      </c>
      <c r="D4823" s="920" t="n">
        <f aca="false">F4823</f>
        <v>47.01</v>
      </c>
      <c r="F4823" s="922" t="n">
        <v>47.01</v>
      </c>
      <c r="G4823" s="922" t="n">
        <v>47.01</v>
      </c>
    </row>
    <row r="4824" customFormat="false" ht="15" hidden="false" customHeight="false" outlineLevel="0" collapsed="false">
      <c r="A4824" s="398" t="n">
        <v>21019</v>
      </c>
      <c r="B4824" s="399" t="s">
        <v>6118</v>
      </c>
      <c r="C4824" s="919" t="s">
        <v>1324</v>
      </c>
      <c r="D4824" s="920" t="n">
        <f aca="false">F4824</f>
        <v>16.34</v>
      </c>
      <c r="F4824" s="922" t="n">
        <v>16.34</v>
      </c>
      <c r="G4824" s="922" t="n">
        <v>16.34</v>
      </c>
    </row>
    <row r="4825" customFormat="false" ht="15" hidden="false" customHeight="false" outlineLevel="0" collapsed="false">
      <c r="A4825" s="398" t="n">
        <v>21021</v>
      </c>
      <c r="B4825" s="399" t="s">
        <v>6119</v>
      </c>
      <c r="C4825" s="919" t="s">
        <v>1324</v>
      </c>
      <c r="D4825" s="920" t="n">
        <f aca="false">F4825</f>
        <v>25.83</v>
      </c>
      <c r="F4825" s="922" t="n">
        <v>25.83</v>
      </c>
      <c r="G4825" s="922" t="n">
        <v>25.83</v>
      </c>
    </row>
    <row r="4826" customFormat="false" ht="15" hidden="false" customHeight="false" outlineLevel="0" collapsed="false">
      <c r="A4826" s="398" t="n">
        <v>21024</v>
      </c>
      <c r="B4826" s="399" t="s">
        <v>6120</v>
      </c>
      <c r="C4826" s="919" t="s">
        <v>1324</v>
      </c>
      <c r="D4826" s="920" t="n">
        <f aca="false">F4826</f>
        <v>55.34</v>
      </c>
      <c r="F4826" s="922" t="n">
        <v>55.34</v>
      </c>
      <c r="G4826" s="922" t="n">
        <v>55.34</v>
      </c>
    </row>
    <row r="4827" customFormat="false" ht="15" hidden="false" customHeight="false" outlineLevel="0" collapsed="false">
      <c r="A4827" s="398" t="n">
        <v>40624</v>
      </c>
      <c r="B4827" s="399" t="s">
        <v>6121</v>
      </c>
      <c r="C4827" s="919" t="s">
        <v>1324</v>
      </c>
      <c r="D4827" s="920" t="n">
        <f aca="false">F4827</f>
        <v>42.97</v>
      </c>
      <c r="F4827" s="922" t="n">
        <v>42.97</v>
      </c>
      <c r="G4827" s="922" t="n">
        <v>42.97</v>
      </c>
    </row>
    <row r="4828" customFormat="false" ht="15" hidden="false" customHeight="false" outlineLevel="0" collapsed="false">
      <c r="A4828" s="398" t="n">
        <v>13127</v>
      </c>
      <c r="B4828" s="399" t="s">
        <v>6122</v>
      </c>
      <c r="C4828" s="919" t="s">
        <v>1324</v>
      </c>
      <c r="D4828" s="920" t="n">
        <f aca="false">F4828</f>
        <v>19.16</v>
      </c>
      <c r="F4828" s="922" t="n">
        <v>19.16</v>
      </c>
      <c r="G4828" s="922" t="n">
        <v>19.16</v>
      </c>
    </row>
    <row r="4829" customFormat="false" ht="15" hidden="false" customHeight="false" outlineLevel="0" collapsed="false">
      <c r="A4829" s="398" t="n">
        <v>13137</v>
      </c>
      <c r="B4829" s="399" t="s">
        <v>6123</v>
      </c>
      <c r="C4829" s="919" t="s">
        <v>1324</v>
      </c>
      <c r="D4829" s="920" t="n">
        <f aca="false">F4829</f>
        <v>25.43</v>
      </c>
      <c r="F4829" s="922" t="n">
        <v>25.43</v>
      </c>
      <c r="G4829" s="922" t="n">
        <v>25.43</v>
      </c>
    </row>
    <row r="4830" customFormat="false" ht="15" hidden="false" customHeight="false" outlineLevel="0" collapsed="false">
      <c r="A4830" s="398" t="n">
        <v>20989</v>
      </c>
      <c r="B4830" s="399" t="s">
        <v>6124</v>
      </c>
      <c r="C4830" s="919" t="s">
        <v>1324</v>
      </c>
      <c r="D4830" s="920" t="n">
        <f aca="false">F4830</f>
        <v>911.18</v>
      </c>
      <c r="F4830" s="922" t="n">
        <v>911.18</v>
      </c>
      <c r="G4830" s="922" t="n">
        <v>911.18</v>
      </c>
    </row>
    <row r="4831" customFormat="false" ht="15" hidden="false" customHeight="false" outlineLevel="0" collapsed="false">
      <c r="A4831" s="398" t="n">
        <v>21147</v>
      </c>
      <c r="B4831" s="399" t="s">
        <v>6125</v>
      </c>
      <c r="C4831" s="919" t="s">
        <v>1324</v>
      </c>
      <c r="D4831" s="920" t="n">
        <f aca="false">F4831</f>
        <v>85.43</v>
      </c>
      <c r="F4831" s="922" t="n">
        <v>85.43</v>
      </c>
      <c r="G4831" s="922" t="n">
        <v>85.43</v>
      </c>
    </row>
    <row r="4832" customFormat="false" ht="15" hidden="false" customHeight="false" outlineLevel="0" collapsed="false">
      <c r="A4832" s="398" t="n">
        <v>21148</v>
      </c>
      <c r="B4832" s="399" t="s">
        <v>6126</v>
      </c>
      <c r="C4832" s="919" t="s">
        <v>1324</v>
      </c>
      <c r="D4832" s="920" t="n">
        <f aca="false">F4832</f>
        <v>52.73</v>
      </c>
      <c r="F4832" s="922" t="n">
        <v>52.73</v>
      </c>
      <c r="G4832" s="922" t="n">
        <v>52.73</v>
      </c>
    </row>
    <row r="4833" customFormat="false" ht="15" hidden="false" customHeight="false" outlineLevel="0" collapsed="false">
      <c r="A4833" s="398" t="n">
        <v>20984</v>
      </c>
      <c r="B4833" s="399" t="s">
        <v>6127</v>
      </c>
      <c r="C4833" s="919" t="s">
        <v>1324</v>
      </c>
      <c r="D4833" s="920" t="n">
        <f aca="false">F4833</f>
        <v>1748.39</v>
      </c>
      <c r="F4833" s="922" t="n">
        <v>1748.39</v>
      </c>
      <c r="G4833" s="922" t="n">
        <v>1748.39</v>
      </c>
    </row>
    <row r="4834" customFormat="false" ht="15" hidden="false" customHeight="false" outlineLevel="0" collapsed="false">
      <c r="A4834" s="398" t="n">
        <v>13042</v>
      </c>
      <c r="B4834" s="399" t="s">
        <v>6128</v>
      </c>
      <c r="C4834" s="919" t="s">
        <v>1324</v>
      </c>
      <c r="D4834" s="920" t="n">
        <f aca="false">F4834</f>
        <v>968.86</v>
      </c>
      <c r="F4834" s="922" t="n">
        <v>968.86</v>
      </c>
      <c r="G4834" s="922" t="n">
        <v>968.86</v>
      </c>
    </row>
    <row r="4835" customFormat="false" ht="15" hidden="false" customHeight="false" outlineLevel="0" collapsed="false">
      <c r="A4835" s="398" t="n">
        <v>21150</v>
      </c>
      <c r="B4835" s="399" t="s">
        <v>6129</v>
      </c>
      <c r="C4835" s="919" t="s">
        <v>1324</v>
      </c>
      <c r="D4835" s="920" t="n">
        <f aca="false">F4835</f>
        <v>26.14</v>
      </c>
      <c r="F4835" s="922" t="n">
        <v>26.14</v>
      </c>
      <c r="G4835" s="922" t="n">
        <v>26.14</v>
      </c>
    </row>
    <row r="4836" customFormat="false" ht="15" hidden="false" customHeight="false" outlineLevel="0" collapsed="false">
      <c r="A4836" s="398" t="n">
        <v>13141</v>
      </c>
      <c r="B4836" s="399" t="s">
        <v>6130</v>
      </c>
      <c r="C4836" s="919" t="s">
        <v>1324</v>
      </c>
      <c r="D4836" s="920" t="n">
        <f aca="false">F4836</f>
        <v>32.94</v>
      </c>
      <c r="F4836" s="922" t="n">
        <v>32.94</v>
      </c>
      <c r="G4836" s="922" t="n">
        <v>32.94</v>
      </c>
    </row>
    <row r="4837" customFormat="false" ht="15" hidden="false" customHeight="false" outlineLevel="0" collapsed="false">
      <c r="A4837" s="398" t="n">
        <v>21151</v>
      </c>
      <c r="B4837" s="399" t="s">
        <v>6131</v>
      </c>
      <c r="C4837" s="919" t="s">
        <v>1324</v>
      </c>
      <c r="D4837" s="920" t="n">
        <f aca="false">F4837</f>
        <v>156.5</v>
      </c>
      <c r="F4837" s="922" t="n">
        <v>156.5</v>
      </c>
      <c r="G4837" s="922" t="n">
        <v>156.5</v>
      </c>
    </row>
    <row r="4838" customFormat="false" ht="15" hidden="false" customHeight="false" outlineLevel="0" collapsed="false">
      <c r="A4838" s="398" t="n">
        <v>13142</v>
      </c>
      <c r="B4838" s="399" t="s">
        <v>6132</v>
      </c>
      <c r="C4838" s="919" t="s">
        <v>1324</v>
      </c>
      <c r="D4838" s="920" t="n">
        <f aca="false">F4838</f>
        <v>223.73</v>
      </c>
      <c r="F4838" s="922" t="n">
        <v>223.73</v>
      </c>
      <c r="G4838" s="922" t="n">
        <v>223.73</v>
      </c>
    </row>
    <row r="4839" customFormat="false" ht="15" hidden="false" customHeight="false" outlineLevel="0" collapsed="false">
      <c r="A4839" s="398" t="n">
        <v>20994</v>
      </c>
      <c r="B4839" s="399" t="s">
        <v>6133</v>
      </c>
      <c r="C4839" s="919" t="s">
        <v>1324</v>
      </c>
      <c r="D4839" s="920" t="n">
        <f aca="false">F4839</f>
        <v>421.83</v>
      </c>
      <c r="F4839" s="920" t="n">
        <v>421.83</v>
      </c>
      <c r="G4839" s="920" t="n">
        <v>421.83</v>
      </c>
    </row>
    <row r="4840" customFormat="false" ht="15" hidden="false" customHeight="false" outlineLevel="0" collapsed="false">
      <c r="A4840" s="398" t="n">
        <v>7672</v>
      </c>
      <c r="B4840" s="399" t="s">
        <v>6134</v>
      </c>
      <c r="C4840" s="919" t="s">
        <v>1324</v>
      </c>
      <c r="D4840" s="920" t="n">
        <f aca="false">F4840</f>
        <v>276.34</v>
      </c>
      <c r="F4840" s="922" t="n">
        <v>276.34</v>
      </c>
      <c r="G4840" s="922" t="n">
        <v>276.34</v>
      </c>
    </row>
    <row r="4841" customFormat="false" ht="15" hidden="false" customHeight="false" outlineLevel="0" collapsed="false">
      <c r="A4841" s="398" t="n">
        <v>20995</v>
      </c>
      <c r="B4841" s="399" t="s">
        <v>6135</v>
      </c>
      <c r="C4841" s="919" t="s">
        <v>1324</v>
      </c>
      <c r="D4841" s="920" t="n">
        <f aca="false">F4841</f>
        <v>554.36</v>
      </c>
      <c r="F4841" s="922" t="n">
        <v>554.36</v>
      </c>
      <c r="G4841" s="922" t="n">
        <v>554.36</v>
      </c>
    </row>
    <row r="4842" customFormat="false" ht="15" hidden="false" customHeight="false" outlineLevel="0" collapsed="false">
      <c r="A4842" s="398" t="n">
        <v>7690</v>
      </c>
      <c r="B4842" s="399" t="s">
        <v>6136</v>
      </c>
      <c r="C4842" s="919" t="s">
        <v>1324</v>
      </c>
      <c r="D4842" s="920" t="n">
        <f aca="false">F4842</f>
        <v>320.62</v>
      </c>
      <c r="F4842" s="922" t="n">
        <v>320.62</v>
      </c>
      <c r="G4842" s="922" t="n">
        <v>320.62</v>
      </c>
    </row>
    <row r="4843" customFormat="false" ht="15" hidden="false" customHeight="false" outlineLevel="0" collapsed="false">
      <c r="A4843" s="398" t="n">
        <v>20980</v>
      </c>
      <c r="B4843" s="399" t="s">
        <v>6137</v>
      </c>
      <c r="C4843" s="919" t="s">
        <v>1324</v>
      </c>
      <c r="D4843" s="920" t="n">
        <f aca="false">F4843</f>
        <v>349.77</v>
      </c>
      <c r="F4843" s="922" t="n">
        <v>349.77</v>
      </c>
      <c r="G4843" s="922" t="n">
        <v>349.77</v>
      </c>
    </row>
    <row r="4844" customFormat="false" ht="15" hidden="false" customHeight="false" outlineLevel="0" collapsed="false">
      <c r="A4844" s="398" t="n">
        <v>7661</v>
      </c>
      <c r="B4844" s="399" t="s">
        <v>6138</v>
      </c>
      <c r="C4844" s="919" t="s">
        <v>1324</v>
      </c>
      <c r="D4844" s="920" t="n">
        <f aca="false">F4844</f>
        <v>416.08</v>
      </c>
      <c r="F4844" s="922" t="n">
        <v>416.08</v>
      </c>
      <c r="G4844" s="922" t="n">
        <v>416.08</v>
      </c>
    </row>
    <row r="4845" customFormat="false" ht="15" hidden="false" customHeight="false" outlineLevel="0" collapsed="false">
      <c r="A4845" s="398" t="n">
        <v>21016</v>
      </c>
      <c r="B4845" s="399" t="s">
        <v>6139</v>
      </c>
      <c r="C4845" s="919" t="s">
        <v>1324</v>
      </c>
      <c r="D4845" s="920" t="n">
        <f aca="false">F4845</f>
        <v>94.84</v>
      </c>
      <c r="F4845" s="922" t="n">
        <v>94.84</v>
      </c>
      <c r="G4845" s="922" t="n">
        <v>94.84</v>
      </c>
    </row>
    <row r="4846" customFormat="false" ht="15" hidden="false" customHeight="false" outlineLevel="0" collapsed="false">
      <c r="A4846" s="398" t="n">
        <v>21008</v>
      </c>
      <c r="B4846" s="399" t="s">
        <v>6140</v>
      </c>
      <c r="C4846" s="919" t="s">
        <v>1324</v>
      </c>
      <c r="D4846" s="920" t="n">
        <f aca="false">F4846</f>
        <v>11.08</v>
      </c>
      <c r="F4846" s="922" t="n">
        <v>11.08</v>
      </c>
      <c r="G4846" s="922" t="n">
        <v>11.08</v>
      </c>
    </row>
    <row r="4847" customFormat="false" ht="15" hidden="false" customHeight="false" outlineLevel="0" collapsed="false">
      <c r="A4847" s="398" t="n">
        <v>21009</v>
      </c>
      <c r="B4847" s="399" t="s">
        <v>6141</v>
      </c>
      <c r="C4847" s="919" t="s">
        <v>1324</v>
      </c>
      <c r="D4847" s="920" t="n">
        <f aca="false">F4847</f>
        <v>14.42</v>
      </c>
      <c r="F4847" s="922" t="n">
        <v>14.42</v>
      </c>
      <c r="G4847" s="922" t="n">
        <v>14.42</v>
      </c>
    </row>
    <row r="4848" customFormat="false" ht="15" hidden="false" customHeight="false" outlineLevel="0" collapsed="false">
      <c r="A4848" s="398" t="n">
        <v>21010</v>
      </c>
      <c r="B4848" s="399" t="s">
        <v>6142</v>
      </c>
      <c r="C4848" s="919" t="s">
        <v>1324</v>
      </c>
      <c r="D4848" s="920" t="n">
        <f aca="false">F4848</f>
        <v>19.37</v>
      </c>
      <c r="F4848" s="922" t="n">
        <v>19.37</v>
      </c>
      <c r="G4848" s="922" t="n">
        <v>19.37</v>
      </c>
    </row>
    <row r="4849" customFormat="false" ht="15" hidden="false" customHeight="false" outlineLevel="0" collapsed="false">
      <c r="A4849" s="398" t="n">
        <v>21011</v>
      </c>
      <c r="B4849" s="399" t="s">
        <v>6143</v>
      </c>
      <c r="C4849" s="919" t="s">
        <v>1324</v>
      </c>
      <c r="D4849" s="920" t="n">
        <f aca="false">F4849</f>
        <v>28.23</v>
      </c>
      <c r="F4849" s="922" t="n">
        <v>28.23</v>
      </c>
      <c r="G4849" s="922" t="n">
        <v>28.23</v>
      </c>
    </row>
    <row r="4850" customFormat="false" ht="15" hidden="false" customHeight="false" outlineLevel="0" collapsed="false">
      <c r="A4850" s="398" t="n">
        <v>21012</v>
      </c>
      <c r="B4850" s="399" t="s">
        <v>6144</v>
      </c>
      <c r="C4850" s="919" t="s">
        <v>1324</v>
      </c>
      <c r="D4850" s="920" t="n">
        <f aca="false">F4850</f>
        <v>31.19</v>
      </c>
      <c r="F4850" s="922" t="n">
        <v>31.19</v>
      </c>
      <c r="G4850" s="922" t="n">
        <v>31.19</v>
      </c>
    </row>
    <row r="4851" customFormat="false" ht="15" hidden="false" customHeight="false" outlineLevel="0" collapsed="false">
      <c r="A4851" s="398" t="n">
        <v>21013</v>
      </c>
      <c r="B4851" s="399" t="s">
        <v>6145</v>
      </c>
      <c r="C4851" s="919" t="s">
        <v>1324</v>
      </c>
      <c r="D4851" s="920" t="n">
        <f aca="false">F4851</f>
        <v>40.71</v>
      </c>
      <c r="F4851" s="922" t="n">
        <v>40.71</v>
      </c>
      <c r="G4851" s="922" t="n">
        <v>40.71</v>
      </c>
    </row>
    <row r="4852" customFormat="false" ht="15" hidden="false" customHeight="false" outlineLevel="0" collapsed="false">
      <c r="A4852" s="398" t="n">
        <v>21014</v>
      </c>
      <c r="B4852" s="399" t="s">
        <v>6146</v>
      </c>
      <c r="C4852" s="919" t="s">
        <v>1324</v>
      </c>
      <c r="D4852" s="920" t="n">
        <f aca="false">F4852</f>
        <v>56.96</v>
      </c>
      <c r="F4852" s="922" t="n">
        <v>56.96</v>
      </c>
      <c r="G4852" s="922" t="n">
        <v>56.96</v>
      </c>
    </row>
    <row r="4853" customFormat="false" ht="15" hidden="false" customHeight="false" outlineLevel="0" collapsed="false">
      <c r="A4853" s="398" t="n">
        <v>21015</v>
      </c>
      <c r="B4853" s="399" t="s">
        <v>6147</v>
      </c>
      <c r="C4853" s="919" t="s">
        <v>1324</v>
      </c>
      <c r="D4853" s="920" t="n">
        <f aca="false">F4853</f>
        <v>65.44</v>
      </c>
      <c r="F4853" s="922" t="n">
        <v>65.44</v>
      </c>
      <c r="G4853" s="922" t="n">
        <v>65.44</v>
      </c>
    </row>
    <row r="4854" customFormat="false" ht="15" hidden="false" customHeight="false" outlineLevel="0" collapsed="false">
      <c r="A4854" s="398" t="n">
        <v>7697</v>
      </c>
      <c r="B4854" s="399" t="s">
        <v>6148</v>
      </c>
      <c r="C4854" s="919" t="s">
        <v>1324</v>
      </c>
      <c r="D4854" s="920" t="n">
        <f aca="false">F4854</f>
        <v>31.23</v>
      </c>
      <c r="F4854" s="922" t="n">
        <v>31.23</v>
      </c>
      <c r="G4854" s="922" t="n">
        <v>31.23</v>
      </c>
    </row>
    <row r="4855" customFormat="false" ht="15" hidden="false" customHeight="false" outlineLevel="0" collapsed="false">
      <c r="A4855" s="398" t="n">
        <v>7698</v>
      </c>
      <c r="B4855" s="399" t="s">
        <v>6149</v>
      </c>
      <c r="C4855" s="919" t="s">
        <v>1324</v>
      </c>
      <c r="D4855" s="920" t="n">
        <f aca="false">F4855</f>
        <v>26.88</v>
      </c>
      <c r="F4855" s="922" t="n">
        <v>26.88</v>
      </c>
      <c r="G4855" s="922" t="n">
        <v>26.88</v>
      </c>
    </row>
    <row r="4856" customFormat="false" ht="15" hidden="false" customHeight="false" outlineLevel="0" collapsed="false">
      <c r="A4856" s="398" t="n">
        <v>7691</v>
      </c>
      <c r="B4856" s="399" t="s">
        <v>6150</v>
      </c>
      <c r="C4856" s="919" t="s">
        <v>1324</v>
      </c>
      <c r="D4856" s="920" t="n">
        <f aca="false">F4856</f>
        <v>11.36</v>
      </c>
      <c r="F4856" s="922" t="n">
        <v>11.36</v>
      </c>
      <c r="G4856" s="922" t="n">
        <v>11.36</v>
      </c>
    </row>
    <row r="4857" customFormat="false" ht="15" hidden="false" customHeight="false" outlineLevel="0" collapsed="false">
      <c r="A4857" s="398" t="n">
        <v>40626</v>
      </c>
      <c r="B4857" s="399" t="s">
        <v>6151</v>
      </c>
      <c r="C4857" s="919" t="s">
        <v>1324</v>
      </c>
      <c r="D4857" s="920" t="n">
        <f aca="false">F4857</f>
        <v>21.31</v>
      </c>
      <c r="F4857" s="922" t="n">
        <v>21.31</v>
      </c>
      <c r="G4857" s="922" t="n">
        <v>21.31</v>
      </c>
    </row>
    <row r="4858" customFormat="false" ht="15" hidden="false" customHeight="false" outlineLevel="0" collapsed="false">
      <c r="A4858" s="398" t="n">
        <v>7701</v>
      </c>
      <c r="B4858" s="399" t="s">
        <v>6152</v>
      </c>
      <c r="C4858" s="919" t="s">
        <v>1324</v>
      </c>
      <c r="D4858" s="920" t="n">
        <f aca="false">F4858</f>
        <v>55.88</v>
      </c>
      <c r="F4858" s="922" t="n">
        <v>55.88</v>
      </c>
      <c r="G4858" s="922" t="n">
        <v>55.88</v>
      </c>
    </row>
    <row r="4859" customFormat="false" ht="15" hidden="false" customHeight="false" outlineLevel="0" collapsed="false">
      <c r="A4859" s="398" t="n">
        <v>7696</v>
      </c>
      <c r="B4859" s="399" t="s">
        <v>6153</v>
      </c>
      <c r="C4859" s="919" t="s">
        <v>1324</v>
      </c>
      <c r="D4859" s="920" t="n">
        <f aca="false">F4859</f>
        <v>45.03</v>
      </c>
      <c r="F4859" s="922" t="n">
        <v>45.03</v>
      </c>
      <c r="G4859" s="922" t="n">
        <v>45.03</v>
      </c>
    </row>
    <row r="4860" customFormat="false" ht="15" hidden="false" customHeight="false" outlineLevel="0" collapsed="false">
      <c r="A4860" s="398" t="n">
        <v>7700</v>
      </c>
      <c r="B4860" s="399" t="s">
        <v>6154</v>
      </c>
      <c r="C4860" s="919" t="s">
        <v>1324</v>
      </c>
      <c r="D4860" s="920" t="n">
        <f aca="false">F4860</f>
        <v>14.36</v>
      </c>
      <c r="F4860" s="922" t="n">
        <v>14.36</v>
      </c>
      <c r="G4860" s="922" t="n">
        <v>14.36</v>
      </c>
    </row>
    <row r="4861" customFormat="false" ht="15" hidden="false" customHeight="false" outlineLevel="0" collapsed="false">
      <c r="A4861" s="398" t="n">
        <v>7694</v>
      </c>
      <c r="B4861" s="399" t="s">
        <v>6155</v>
      </c>
      <c r="C4861" s="919" t="s">
        <v>1324</v>
      </c>
      <c r="D4861" s="920" t="n">
        <f aca="false">F4861</f>
        <v>75.2</v>
      </c>
      <c r="F4861" s="922" t="n">
        <v>75.2</v>
      </c>
      <c r="G4861" s="922" t="n">
        <v>75.2</v>
      </c>
    </row>
    <row r="4862" customFormat="false" ht="15" hidden="false" customHeight="false" outlineLevel="0" collapsed="false">
      <c r="A4862" s="398" t="n">
        <v>7693</v>
      </c>
      <c r="B4862" s="399" t="s">
        <v>6156</v>
      </c>
      <c r="C4862" s="919" t="s">
        <v>1324</v>
      </c>
      <c r="D4862" s="920" t="n">
        <f aca="false">F4862</f>
        <v>103.57</v>
      </c>
      <c r="F4862" s="922" t="n">
        <v>103.57</v>
      </c>
      <c r="G4862" s="922" t="n">
        <v>103.57</v>
      </c>
    </row>
    <row r="4863" customFormat="false" ht="15" hidden="false" customHeight="false" outlineLevel="0" collapsed="false">
      <c r="A4863" s="398" t="n">
        <v>7692</v>
      </c>
      <c r="B4863" s="399" t="s">
        <v>6157</v>
      </c>
      <c r="C4863" s="919" t="s">
        <v>1324</v>
      </c>
      <c r="D4863" s="920" t="n">
        <f aca="false">F4863</f>
        <v>155.06</v>
      </c>
      <c r="F4863" s="922" t="n">
        <v>155.06</v>
      </c>
      <c r="G4863" s="922" t="n">
        <v>155.06</v>
      </c>
    </row>
    <row r="4864" customFormat="false" ht="15" hidden="false" customHeight="false" outlineLevel="0" collapsed="false">
      <c r="A4864" s="398" t="n">
        <v>7695</v>
      </c>
      <c r="B4864" s="399" t="s">
        <v>6158</v>
      </c>
      <c r="C4864" s="919" t="s">
        <v>1324</v>
      </c>
      <c r="D4864" s="920" t="n">
        <f aca="false">F4864</f>
        <v>168.17</v>
      </c>
      <c r="F4864" s="922" t="n">
        <v>168.17</v>
      </c>
      <c r="G4864" s="922" t="n">
        <v>168.17</v>
      </c>
    </row>
    <row r="4865" customFormat="false" ht="15" hidden="false" customHeight="false" outlineLevel="0" collapsed="false">
      <c r="A4865" s="398" t="n">
        <v>13356</v>
      </c>
      <c r="B4865" s="399" t="s">
        <v>6159</v>
      </c>
      <c r="C4865" s="919" t="s">
        <v>1324</v>
      </c>
      <c r="D4865" s="920" t="n">
        <f aca="false">F4865</f>
        <v>12.19</v>
      </c>
      <c r="F4865" s="922" t="n">
        <v>12.19</v>
      </c>
      <c r="G4865" s="922" t="n">
        <v>12.19</v>
      </c>
    </row>
    <row r="4866" customFormat="false" ht="15" hidden="false" customHeight="false" outlineLevel="0" collapsed="false">
      <c r="A4866" s="398" t="n">
        <v>36365</v>
      </c>
      <c r="B4866" s="399" t="s">
        <v>6160</v>
      </c>
      <c r="C4866" s="919" t="s">
        <v>1324</v>
      </c>
      <c r="D4866" s="920" t="n">
        <f aca="false">F4866</f>
        <v>19.61</v>
      </c>
      <c r="F4866" s="922" t="n">
        <v>19.61</v>
      </c>
      <c r="G4866" s="922" t="n">
        <v>19.61</v>
      </c>
    </row>
    <row r="4867" customFormat="false" ht="15" hidden="false" customHeight="false" outlineLevel="0" collapsed="false">
      <c r="A4867" s="398" t="n">
        <v>41930</v>
      </c>
      <c r="B4867" s="399" t="s">
        <v>6161</v>
      </c>
      <c r="C4867" s="919" t="s">
        <v>1324</v>
      </c>
      <c r="D4867" s="920" t="n">
        <f aca="false">F4867</f>
        <v>63.48</v>
      </c>
      <c r="F4867" s="922" t="n">
        <v>63.48</v>
      </c>
      <c r="G4867" s="922" t="n">
        <v>63.48</v>
      </c>
    </row>
    <row r="4868" customFormat="false" ht="15" hidden="false" customHeight="false" outlineLevel="0" collapsed="false">
      <c r="A4868" s="398" t="n">
        <v>41931</v>
      </c>
      <c r="B4868" s="399" t="s">
        <v>6162</v>
      </c>
      <c r="C4868" s="919" t="s">
        <v>1324</v>
      </c>
      <c r="D4868" s="920" t="n">
        <f aca="false">F4868</f>
        <v>108.25</v>
      </c>
      <c r="F4868" s="922" t="n">
        <v>108.25</v>
      </c>
      <c r="G4868" s="922" t="n">
        <v>108.25</v>
      </c>
    </row>
    <row r="4869" customFormat="false" ht="15" hidden="false" customHeight="false" outlineLevel="0" collapsed="false">
      <c r="A4869" s="398" t="n">
        <v>41932</v>
      </c>
      <c r="B4869" s="399" t="s">
        <v>6163</v>
      </c>
      <c r="C4869" s="919" t="s">
        <v>1324</v>
      </c>
      <c r="D4869" s="920" t="n">
        <f aca="false">F4869</f>
        <v>174.84</v>
      </c>
      <c r="F4869" s="922" t="n">
        <v>174.84</v>
      </c>
      <c r="G4869" s="922" t="n">
        <v>174.84</v>
      </c>
    </row>
    <row r="4870" customFormat="false" ht="15" hidden="false" customHeight="false" outlineLevel="0" collapsed="false">
      <c r="A4870" s="398" t="n">
        <v>41933</v>
      </c>
      <c r="B4870" s="399" t="s">
        <v>6164</v>
      </c>
      <c r="C4870" s="919" t="s">
        <v>1324</v>
      </c>
      <c r="D4870" s="920" t="n">
        <f aca="false">F4870</f>
        <v>216.54</v>
      </c>
      <c r="F4870" s="922" t="n">
        <v>216.54</v>
      </c>
      <c r="G4870" s="922" t="n">
        <v>216.54</v>
      </c>
    </row>
    <row r="4871" customFormat="false" ht="15" hidden="false" customHeight="false" outlineLevel="0" collapsed="false">
      <c r="A4871" s="398" t="n">
        <v>41934</v>
      </c>
      <c r="B4871" s="399" t="s">
        <v>6165</v>
      </c>
      <c r="C4871" s="919" t="s">
        <v>1324</v>
      </c>
      <c r="D4871" s="920" t="n">
        <f aca="false">F4871</f>
        <v>280.47</v>
      </c>
      <c r="F4871" s="922" t="n">
        <v>280.47</v>
      </c>
      <c r="G4871" s="922" t="n">
        <v>280.47</v>
      </c>
    </row>
    <row r="4872" customFormat="false" ht="15" hidden="false" customHeight="false" outlineLevel="0" collapsed="false">
      <c r="A4872" s="398" t="n">
        <v>41936</v>
      </c>
      <c r="B4872" s="399" t="s">
        <v>6166</v>
      </c>
      <c r="C4872" s="919" t="s">
        <v>1324</v>
      </c>
      <c r="D4872" s="920" t="n">
        <f aca="false">F4872</f>
        <v>42.28</v>
      </c>
      <c r="F4872" s="922" t="n">
        <v>42.28</v>
      </c>
      <c r="G4872" s="922" t="n">
        <v>42.28</v>
      </c>
    </row>
    <row r="4873" customFormat="false" ht="15" hidden="false" customHeight="false" outlineLevel="0" collapsed="false">
      <c r="A4873" s="398" t="n">
        <v>7720</v>
      </c>
      <c r="B4873" s="399" t="s">
        <v>6167</v>
      </c>
      <c r="C4873" s="919" t="s">
        <v>1324</v>
      </c>
      <c r="D4873" s="920" t="n">
        <f aca="false">F4873</f>
        <v>457.03</v>
      </c>
      <c r="F4873" s="922" t="n">
        <v>457.03</v>
      </c>
      <c r="G4873" s="922" t="n">
        <v>457.03</v>
      </c>
    </row>
    <row r="4874" customFormat="false" ht="15" hidden="false" customHeight="false" outlineLevel="0" collapsed="false">
      <c r="A4874" s="398" t="n">
        <v>40335</v>
      </c>
      <c r="B4874" s="399" t="s">
        <v>6168</v>
      </c>
      <c r="C4874" s="919" t="s">
        <v>1324</v>
      </c>
      <c r="D4874" s="920" t="n">
        <f aca="false">F4874</f>
        <v>93.09</v>
      </c>
      <c r="F4874" s="922" t="n">
        <v>93.09</v>
      </c>
      <c r="G4874" s="922" t="n">
        <v>93.09</v>
      </c>
    </row>
    <row r="4875" customFormat="false" ht="15" hidden="false" customHeight="false" outlineLevel="0" collapsed="false">
      <c r="A4875" s="398" t="n">
        <v>7740</v>
      </c>
      <c r="B4875" s="399" t="s">
        <v>6169</v>
      </c>
      <c r="C4875" s="919" t="s">
        <v>1324</v>
      </c>
      <c r="D4875" s="920" t="n">
        <f aca="false">F4875</f>
        <v>127</v>
      </c>
      <c r="F4875" s="922" t="n">
        <v>127</v>
      </c>
      <c r="G4875" s="922" t="n">
        <v>127</v>
      </c>
    </row>
    <row r="4876" customFormat="false" ht="15" hidden="false" customHeight="false" outlineLevel="0" collapsed="false">
      <c r="A4876" s="398" t="n">
        <v>7741</v>
      </c>
      <c r="B4876" s="399" t="s">
        <v>6170</v>
      </c>
      <c r="C4876" s="919" t="s">
        <v>1324</v>
      </c>
      <c r="D4876" s="920" t="n">
        <f aca="false">F4876</f>
        <v>160.28</v>
      </c>
      <c r="F4876" s="922" t="n">
        <v>160.28</v>
      </c>
      <c r="G4876" s="922" t="n">
        <v>160.28</v>
      </c>
    </row>
    <row r="4877" customFormat="false" ht="15" hidden="false" customHeight="false" outlineLevel="0" collapsed="false">
      <c r="A4877" s="398" t="n">
        <v>7774</v>
      </c>
      <c r="B4877" s="399" t="s">
        <v>6171</v>
      </c>
      <c r="C4877" s="919" t="s">
        <v>1324</v>
      </c>
      <c r="D4877" s="920" t="n">
        <f aca="false">F4877</f>
        <v>215.77</v>
      </c>
      <c r="F4877" s="922" t="n">
        <v>215.77</v>
      </c>
      <c r="G4877" s="922" t="n">
        <v>215.77</v>
      </c>
    </row>
    <row r="4878" customFormat="false" ht="15" hidden="false" customHeight="false" outlineLevel="0" collapsed="false">
      <c r="A4878" s="398" t="n">
        <v>7744</v>
      </c>
      <c r="B4878" s="399" t="s">
        <v>6172</v>
      </c>
      <c r="C4878" s="919" t="s">
        <v>1324</v>
      </c>
      <c r="D4878" s="920" t="n">
        <f aca="false">F4878</f>
        <v>248.73</v>
      </c>
      <c r="F4878" s="922" t="n">
        <v>248.73</v>
      </c>
      <c r="G4878" s="922" t="n">
        <v>248.73</v>
      </c>
    </row>
    <row r="4879" customFormat="false" ht="15" hidden="false" customHeight="false" outlineLevel="0" collapsed="false">
      <c r="A4879" s="398" t="n">
        <v>7773</v>
      </c>
      <c r="B4879" s="399" t="s">
        <v>6173</v>
      </c>
      <c r="C4879" s="919" t="s">
        <v>1324</v>
      </c>
      <c r="D4879" s="920" t="n">
        <f aca="false">F4879</f>
        <v>309.76</v>
      </c>
      <c r="F4879" s="922" t="n">
        <v>309.76</v>
      </c>
      <c r="G4879" s="922" t="n">
        <v>309.76</v>
      </c>
    </row>
    <row r="4880" customFormat="false" ht="15" hidden="false" customHeight="false" outlineLevel="0" collapsed="false">
      <c r="A4880" s="398" t="n">
        <v>7754</v>
      </c>
      <c r="B4880" s="399" t="s">
        <v>6174</v>
      </c>
      <c r="C4880" s="919" t="s">
        <v>1324</v>
      </c>
      <c r="D4880" s="920" t="n">
        <f aca="false">F4880</f>
        <v>420.94</v>
      </c>
      <c r="F4880" s="922" t="n">
        <v>420.94</v>
      </c>
      <c r="G4880" s="922" t="n">
        <v>420.94</v>
      </c>
    </row>
    <row r="4881" customFormat="false" ht="15" hidden="false" customHeight="false" outlineLevel="0" collapsed="false">
      <c r="A4881" s="398" t="n">
        <v>7735</v>
      </c>
      <c r="B4881" s="399" t="s">
        <v>6175</v>
      </c>
      <c r="C4881" s="919" t="s">
        <v>1324</v>
      </c>
      <c r="D4881" s="920" t="n">
        <f aca="false">F4881</f>
        <v>576.95</v>
      </c>
      <c r="F4881" s="922" t="n">
        <v>576.95</v>
      </c>
      <c r="G4881" s="922" t="n">
        <v>576.95</v>
      </c>
    </row>
    <row r="4882" customFormat="false" ht="15" hidden="false" customHeight="false" outlineLevel="0" collapsed="false">
      <c r="A4882" s="398" t="n">
        <v>7755</v>
      </c>
      <c r="B4882" s="399" t="s">
        <v>6176</v>
      </c>
      <c r="C4882" s="919" t="s">
        <v>1324</v>
      </c>
      <c r="D4882" s="920" t="n">
        <f aca="false">F4882</f>
        <v>154.72</v>
      </c>
      <c r="F4882" s="922" t="n">
        <v>154.72</v>
      </c>
      <c r="G4882" s="922" t="n">
        <v>154.72</v>
      </c>
    </row>
    <row r="4883" customFormat="false" ht="15" hidden="false" customHeight="false" outlineLevel="0" collapsed="false">
      <c r="A4883" s="398" t="n">
        <v>7776</v>
      </c>
      <c r="B4883" s="399" t="s">
        <v>6177</v>
      </c>
      <c r="C4883" s="919" t="s">
        <v>1324</v>
      </c>
      <c r="D4883" s="920" t="n">
        <f aca="false">F4883</f>
        <v>201.38</v>
      </c>
      <c r="F4883" s="922" t="n">
        <v>201.38</v>
      </c>
      <c r="G4883" s="922" t="n">
        <v>201.38</v>
      </c>
    </row>
    <row r="4884" customFormat="false" ht="15" hidden="false" customHeight="false" outlineLevel="0" collapsed="false">
      <c r="A4884" s="398" t="n">
        <v>7743</v>
      </c>
      <c r="B4884" s="399" t="s">
        <v>6178</v>
      </c>
      <c r="C4884" s="919" t="s">
        <v>1324</v>
      </c>
      <c r="D4884" s="920" t="n">
        <f aca="false">F4884</f>
        <v>265.93</v>
      </c>
      <c r="F4884" s="922" t="n">
        <v>265.93</v>
      </c>
      <c r="G4884" s="922" t="n">
        <v>265.93</v>
      </c>
    </row>
    <row r="4885" customFormat="false" ht="15" hidden="false" customHeight="false" outlineLevel="0" collapsed="false">
      <c r="A4885" s="398" t="n">
        <v>7733</v>
      </c>
      <c r="B4885" s="399" t="s">
        <v>6179</v>
      </c>
      <c r="C4885" s="919" t="s">
        <v>1324</v>
      </c>
      <c r="D4885" s="920" t="n">
        <f aca="false">F4885</f>
        <v>296.54</v>
      </c>
      <c r="F4885" s="922" t="n">
        <v>296.54</v>
      </c>
      <c r="G4885" s="922" t="n">
        <v>296.54</v>
      </c>
    </row>
    <row r="4886" customFormat="false" ht="15" hidden="false" customHeight="false" outlineLevel="0" collapsed="false">
      <c r="A4886" s="398" t="n">
        <v>7775</v>
      </c>
      <c r="B4886" s="399" t="s">
        <v>6180</v>
      </c>
      <c r="C4886" s="919" t="s">
        <v>1324</v>
      </c>
      <c r="D4886" s="920" t="n">
        <f aca="false">F4886</f>
        <v>364.84</v>
      </c>
      <c r="F4886" s="922" t="n">
        <v>364.84</v>
      </c>
      <c r="G4886" s="922" t="n">
        <v>364.84</v>
      </c>
    </row>
    <row r="4887" customFormat="false" ht="15" hidden="false" customHeight="false" outlineLevel="0" collapsed="false">
      <c r="A4887" s="398" t="n">
        <v>7734</v>
      </c>
      <c r="B4887" s="399" t="s">
        <v>6181</v>
      </c>
      <c r="C4887" s="919" t="s">
        <v>1324</v>
      </c>
      <c r="D4887" s="920" t="n">
        <f aca="false">F4887</f>
        <v>527.44</v>
      </c>
      <c r="F4887" s="922" t="n">
        <v>527.44</v>
      </c>
      <c r="G4887" s="922" t="n">
        <v>527.44</v>
      </c>
    </row>
    <row r="4888" customFormat="false" ht="15" hidden="false" customHeight="false" outlineLevel="0" collapsed="false">
      <c r="A4888" s="398" t="n">
        <v>7753</v>
      </c>
      <c r="B4888" s="399" t="s">
        <v>6182</v>
      </c>
      <c r="C4888" s="919" t="s">
        <v>1324</v>
      </c>
      <c r="D4888" s="920" t="n">
        <f aca="false">F4888</f>
        <v>267.42</v>
      </c>
      <c r="F4888" s="922" t="n">
        <v>267.42</v>
      </c>
      <c r="G4888" s="922" t="n">
        <v>267.42</v>
      </c>
    </row>
    <row r="4889" customFormat="false" ht="15" hidden="false" customHeight="false" outlineLevel="0" collapsed="false">
      <c r="A4889" s="398" t="n">
        <v>13256</v>
      </c>
      <c r="B4889" s="399" t="s">
        <v>6183</v>
      </c>
      <c r="C4889" s="919" t="s">
        <v>1324</v>
      </c>
      <c r="D4889" s="920" t="n">
        <f aca="false">F4889</f>
        <v>312.17</v>
      </c>
      <c r="F4889" s="922" t="n">
        <v>312.17</v>
      </c>
      <c r="G4889" s="922" t="n">
        <v>312.17</v>
      </c>
    </row>
    <row r="4890" customFormat="false" ht="15" hidden="false" customHeight="false" outlineLevel="0" collapsed="false">
      <c r="A4890" s="398" t="n">
        <v>7757</v>
      </c>
      <c r="B4890" s="399" t="s">
        <v>6184</v>
      </c>
      <c r="C4890" s="919" t="s">
        <v>1324</v>
      </c>
      <c r="D4890" s="920" t="n">
        <f aca="false">F4890</f>
        <v>378.99</v>
      </c>
      <c r="F4890" s="922" t="n">
        <v>378.99</v>
      </c>
      <c r="G4890" s="922" t="n">
        <v>378.99</v>
      </c>
    </row>
    <row r="4891" customFormat="false" ht="15" hidden="false" customHeight="false" outlineLevel="0" collapsed="false">
      <c r="A4891" s="398" t="n">
        <v>7758</v>
      </c>
      <c r="B4891" s="399" t="s">
        <v>6185</v>
      </c>
      <c r="C4891" s="919" t="s">
        <v>1324</v>
      </c>
      <c r="D4891" s="920" t="n">
        <f aca="false">F4891</f>
        <v>563.71</v>
      </c>
      <c r="F4891" s="922" t="n">
        <v>563.71</v>
      </c>
      <c r="G4891" s="922" t="n">
        <v>563.71</v>
      </c>
    </row>
    <row r="4892" customFormat="false" ht="15" hidden="false" customHeight="false" outlineLevel="0" collapsed="false">
      <c r="A4892" s="398" t="n">
        <v>7759</v>
      </c>
      <c r="B4892" s="399" t="s">
        <v>6186</v>
      </c>
      <c r="C4892" s="919" t="s">
        <v>1324</v>
      </c>
      <c r="D4892" s="920" t="n">
        <f aca="false">F4892</f>
        <v>1228.12</v>
      </c>
      <c r="F4892" s="922" t="n">
        <v>1228.12</v>
      </c>
      <c r="G4892" s="922" t="n">
        <v>1228.12</v>
      </c>
    </row>
    <row r="4893" customFormat="false" ht="15" hidden="false" customHeight="false" outlineLevel="0" collapsed="false">
      <c r="A4893" s="398" t="n">
        <v>40334</v>
      </c>
      <c r="B4893" s="399" t="s">
        <v>6187</v>
      </c>
      <c r="C4893" s="919" t="s">
        <v>1324</v>
      </c>
      <c r="D4893" s="920" t="n">
        <f aca="false">F4893</f>
        <v>66.3</v>
      </c>
      <c r="F4893" s="922" t="n">
        <v>66.3</v>
      </c>
      <c r="G4893" s="922" t="n">
        <v>66.3</v>
      </c>
    </row>
    <row r="4894" customFormat="false" ht="15" hidden="false" customHeight="false" outlineLevel="0" collapsed="false">
      <c r="A4894" s="398" t="n">
        <v>7745</v>
      </c>
      <c r="B4894" s="399" t="s">
        <v>6188</v>
      </c>
      <c r="C4894" s="919" t="s">
        <v>1324</v>
      </c>
      <c r="D4894" s="920" t="n">
        <f aca="false">F4894</f>
        <v>70.07</v>
      </c>
      <c r="F4894" s="922" t="n">
        <v>70.07</v>
      </c>
      <c r="G4894" s="922" t="n">
        <v>70.07</v>
      </c>
    </row>
    <row r="4895" customFormat="false" ht="15" hidden="false" customHeight="false" outlineLevel="0" collapsed="false">
      <c r="A4895" s="398" t="n">
        <v>7714</v>
      </c>
      <c r="B4895" s="399" t="s">
        <v>6189</v>
      </c>
      <c r="C4895" s="919" t="s">
        <v>1324</v>
      </c>
      <c r="D4895" s="920" t="n">
        <f aca="false">F4895</f>
        <v>92.52</v>
      </c>
      <c r="F4895" s="922" t="n">
        <v>92.52</v>
      </c>
      <c r="G4895" s="922" t="n">
        <v>92.52</v>
      </c>
    </row>
    <row r="4896" customFormat="false" ht="15" hidden="false" customHeight="false" outlineLevel="0" collapsed="false">
      <c r="A4896" s="398" t="n">
        <v>7725</v>
      </c>
      <c r="B4896" s="399" t="s">
        <v>6190</v>
      </c>
      <c r="C4896" s="919" t="s">
        <v>1324</v>
      </c>
      <c r="D4896" s="920" t="n">
        <f aca="false">F4896</f>
        <v>122.4</v>
      </c>
      <c r="F4896" s="922" t="n">
        <v>122.4</v>
      </c>
      <c r="G4896" s="922" t="n">
        <v>122.4</v>
      </c>
    </row>
    <row r="4897" customFormat="false" ht="15" hidden="false" customHeight="false" outlineLevel="0" collapsed="false">
      <c r="A4897" s="398" t="n">
        <v>7742</v>
      </c>
      <c r="B4897" s="399" t="s">
        <v>6191</v>
      </c>
      <c r="C4897" s="919" t="s">
        <v>1324</v>
      </c>
      <c r="D4897" s="920" t="n">
        <f aca="false">F4897</f>
        <v>171.8</v>
      </c>
      <c r="F4897" s="922" t="n">
        <v>171.8</v>
      </c>
      <c r="G4897" s="922" t="n">
        <v>171.8</v>
      </c>
    </row>
    <row r="4898" customFormat="false" ht="15" hidden="false" customHeight="false" outlineLevel="0" collapsed="false">
      <c r="A4898" s="398" t="n">
        <v>7750</v>
      </c>
      <c r="B4898" s="399" t="s">
        <v>6192</v>
      </c>
      <c r="C4898" s="919" t="s">
        <v>1324</v>
      </c>
      <c r="D4898" s="920" t="n">
        <f aca="false">F4898</f>
        <v>194.82</v>
      </c>
      <c r="F4898" s="920" t="n">
        <v>194.82</v>
      </c>
      <c r="G4898" s="920" t="n">
        <v>194.82</v>
      </c>
    </row>
    <row r="4899" customFormat="false" ht="15" hidden="false" customHeight="false" outlineLevel="0" collapsed="false">
      <c r="A4899" s="398" t="n">
        <v>7756</v>
      </c>
      <c r="B4899" s="399" t="s">
        <v>6193</v>
      </c>
      <c r="C4899" s="919" t="s">
        <v>1324</v>
      </c>
      <c r="D4899" s="920" t="n">
        <f aca="false">F4899</f>
        <v>240.53</v>
      </c>
      <c r="F4899" s="922" t="n">
        <v>240.53</v>
      </c>
      <c r="G4899" s="922" t="n">
        <v>240.53</v>
      </c>
    </row>
    <row r="4900" customFormat="false" ht="15" hidden="false" customHeight="false" outlineLevel="0" collapsed="false">
      <c r="A4900" s="398" t="n">
        <v>7765</v>
      </c>
      <c r="B4900" s="399" t="s">
        <v>6194</v>
      </c>
      <c r="C4900" s="919" t="s">
        <v>1324</v>
      </c>
      <c r="D4900" s="920" t="n">
        <f aca="false">F4900</f>
        <v>295.33</v>
      </c>
      <c r="F4900" s="922" t="n">
        <v>295.33</v>
      </c>
      <c r="G4900" s="922" t="n">
        <v>295.33</v>
      </c>
    </row>
    <row r="4901" customFormat="false" ht="15" hidden="false" customHeight="false" outlineLevel="0" collapsed="false">
      <c r="A4901" s="398" t="n">
        <v>12569</v>
      </c>
      <c r="B4901" s="399" t="s">
        <v>6195</v>
      </c>
      <c r="C4901" s="919" t="s">
        <v>1324</v>
      </c>
      <c r="D4901" s="920" t="n">
        <f aca="false">F4901</f>
        <v>317.79</v>
      </c>
      <c r="F4901" s="922" t="n">
        <v>317.79</v>
      </c>
      <c r="G4901" s="922" t="n">
        <v>317.79</v>
      </c>
    </row>
    <row r="4902" customFormat="false" ht="15" hidden="false" customHeight="false" outlineLevel="0" collapsed="false">
      <c r="A4902" s="398" t="n">
        <v>7766</v>
      </c>
      <c r="B4902" s="399" t="s">
        <v>6196</v>
      </c>
      <c r="C4902" s="919" t="s">
        <v>1324</v>
      </c>
      <c r="D4902" s="920" t="n">
        <f aca="false">F4902</f>
        <v>429.52</v>
      </c>
      <c r="F4902" s="922" t="n">
        <v>429.52</v>
      </c>
      <c r="G4902" s="922" t="n">
        <v>429.52</v>
      </c>
    </row>
    <row r="4903" customFormat="false" ht="15" hidden="false" customHeight="false" outlineLevel="0" collapsed="false">
      <c r="A4903" s="398" t="n">
        <v>7767</v>
      </c>
      <c r="B4903" s="399" t="s">
        <v>6197</v>
      </c>
      <c r="C4903" s="919" t="s">
        <v>1324</v>
      </c>
      <c r="D4903" s="920" t="n">
        <f aca="false">F4903</f>
        <v>661.86</v>
      </c>
      <c r="F4903" s="922" t="n">
        <v>661.86</v>
      </c>
      <c r="G4903" s="922" t="n">
        <v>661.86</v>
      </c>
    </row>
    <row r="4904" customFormat="false" ht="15" hidden="false" customHeight="false" outlineLevel="0" collapsed="false">
      <c r="A4904" s="398" t="n">
        <v>7727</v>
      </c>
      <c r="B4904" s="399" t="s">
        <v>6198</v>
      </c>
      <c r="C4904" s="919" t="s">
        <v>1324</v>
      </c>
      <c r="D4904" s="920" t="n">
        <f aca="false">F4904</f>
        <v>1437.35</v>
      </c>
      <c r="F4904" s="922" t="n">
        <v>1437.35</v>
      </c>
      <c r="G4904" s="922" t="n">
        <v>1437.35</v>
      </c>
    </row>
    <row r="4905" customFormat="false" ht="15" hidden="false" customHeight="false" outlineLevel="0" collapsed="false">
      <c r="A4905" s="398" t="n">
        <v>7760</v>
      </c>
      <c r="B4905" s="399" t="s">
        <v>6199</v>
      </c>
      <c r="C4905" s="919" t="s">
        <v>1324</v>
      </c>
      <c r="D4905" s="920" t="n">
        <f aca="false">F4905</f>
        <v>69.73</v>
      </c>
      <c r="F4905" s="922" t="n">
        <v>69.73</v>
      </c>
      <c r="G4905" s="922" t="n">
        <v>69.73</v>
      </c>
    </row>
    <row r="4906" customFormat="false" ht="15" hidden="false" customHeight="false" outlineLevel="0" collapsed="false">
      <c r="A4906" s="398" t="n">
        <v>7761</v>
      </c>
      <c r="B4906" s="399" t="s">
        <v>6200</v>
      </c>
      <c r="C4906" s="919" t="s">
        <v>1324</v>
      </c>
      <c r="D4906" s="920" t="n">
        <f aca="false">F4906</f>
        <v>74.11</v>
      </c>
      <c r="F4906" s="922" t="n">
        <v>74.11</v>
      </c>
      <c r="G4906" s="922" t="n">
        <v>74.11</v>
      </c>
    </row>
    <row r="4907" customFormat="false" ht="15" hidden="false" customHeight="false" outlineLevel="0" collapsed="false">
      <c r="A4907" s="398" t="n">
        <v>7752</v>
      </c>
      <c r="B4907" s="399" t="s">
        <v>6201</v>
      </c>
      <c r="C4907" s="919" t="s">
        <v>1324</v>
      </c>
      <c r="D4907" s="920" t="n">
        <f aca="false">F4907</f>
        <v>89.77</v>
      </c>
      <c r="F4907" s="922" t="n">
        <v>89.77</v>
      </c>
      <c r="G4907" s="922" t="n">
        <v>89.77</v>
      </c>
    </row>
    <row r="4908" customFormat="false" ht="15" hidden="false" customHeight="false" outlineLevel="0" collapsed="false">
      <c r="A4908" s="398" t="n">
        <v>7762</v>
      </c>
      <c r="B4908" s="399" t="s">
        <v>6202</v>
      </c>
      <c r="C4908" s="919" t="s">
        <v>1324</v>
      </c>
      <c r="D4908" s="920" t="n">
        <f aca="false">F4908</f>
        <v>117.45</v>
      </c>
      <c r="F4908" s="922" t="n">
        <v>117.45</v>
      </c>
      <c r="G4908" s="922" t="n">
        <v>117.45</v>
      </c>
    </row>
    <row r="4909" customFormat="false" ht="15" hidden="false" customHeight="false" outlineLevel="0" collapsed="false">
      <c r="A4909" s="398" t="n">
        <v>7722</v>
      </c>
      <c r="B4909" s="399" t="s">
        <v>6203</v>
      </c>
      <c r="C4909" s="919" t="s">
        <v>1324</v>
      </c>
      <c r="D4909" s="920" t="n">
        <f aca="false">F4909</f>
        <v>181.12</v>
      </c>
      <c r="F4909" s="922" t="n">
        <v>181.12</v>
      </c>
      <c r="G4909" s="922" t="n">
        <v>181.12</v>
      </c>
    </row>
    <row r="4910" customFormat="false" ht="15" hidden="false" customHeight="false" outlineLevel="0" collapsed="false">
      <c r="A4910" s="398" t="n">
        <v>7763</v>
      </c>
      <c r="B4910" s="399" t="s">
        <v>6204</v>
      </c>
      <c r="C4910" s="919" t="s">
        <v>1324</v>
      </c>
      <c r="D4910" s="920" t="n">
        <f aca="false">F4910</f>
        <v>201.84</v>
      </c>
      <c r="F4910" s="920" t="n">
        <v>201.84</v>
      </c>
      <c r="G4910" s="920" t="n">
        <v>201.84</v>
      </c>
    </row>
    <row r="4911" customFormat="false" ht="15" hidden="false" customHeight="false" outlineLevel="0" collapsed="false">
      <c r="A4911" s="398" t="n">
        <v>7764</v>
      </c>
      <c r="B4911" s="399" t="s">
        <v>6205</v>
      </c>
      <c r="C4911" s="919" t="s">
        <v>1324</v>
      </c>
      <c r="D4911" s="920" t="n">
        <f aca="false">F4911</f>
        <v>303.19</v>
      </c>
      <c r="F4911" s="922" t="n">
        <v>303.19</v>
      </c>
      <c r="G4911" s="922" t="n">
        <v>303.19</v>
      </c>
    </row>
    <row r="4912" customFormat="false" ht="15" hidden="false" customHeight="false" outlineLevel="0" collapsed="false">
      <c r="A4912" s="398" t="n">
        <v>12572</v>
      </c>
      <c r="B4912" s="399" t="s">
        <v>6206</v>
      </c>
      <c r="C4912" s="919" t="s">
        <v>1324</v>
      </c>
      <c r="D4912" s="920" t="n">
        <f aca="false">F4912</f>
        <v>397.51</v>
      </c>
      <c r="F4912" s="922" t="n">
        <v>397.51</v>
      </c>
      <c r="G4912" s="922" t="n">
        <v>397.51</v>
      </c>
    </row>
    <row r="4913" customFormat="false" ht="15" hidden="false" customHeight="false" outlineLevel="0" collapsed="false">
      <c r="A4913" s="398" t="n">
        <v>12573</v>
      </c>
      <c r="B4913" s="399" t="s">
        <v>6207</v>
      </c>
      <c r="C4913" s="919" t="s">
        <v>1324</v>
      </c>
      <c r="D4913" s="920" t="n">
        <f aca="false">F4913</f>
        <v>417.73</v>
      </c>
      <c r="F4913" s="922" t="n">
        <v>417.73</v>
      </c>
      <c r="G4913" s="922" t="n">
        <v>417.73</v>
      </c>
    </row>
    <row r="4914" customFormat="false" ht="15" hidden="false" customHeight="false" outlineLevel="0" collapsed="false">
      <c r="A4914" s="398" t="n">
        <v>12574</v>
      </c>
      <c r="B4914" s="399" t="s">
        <v>6208</v>
      </c>
      <c r="C4914" s="919" t="s">
        <v>1324</v>
      </c>
      <c r="D4914" s="920" t="n">
        <f aca="false">F4914</f>
        <v>542.8</v>
      </c>
      <c r="F4914" s="922" t="n">
        <v>542.8</v>
      </c>
      <c r="G4914" s="922" t="n">
        <v>542.8</v>
      </c>
    </row>
    <row r="4915" customFormat="false" ht="15" hidden="false" customHeight="false" outlineLevel="0" collapsed="false">
      <c r="A4915" s="398" t="n">
        <v>12575</v>
      </c>
      <c r="B4915" s="399" t="s">
        <v>6209</v>
      </c>
      <c r="C4915" s="919" t="s">
        <v>1324</v>
      </c>
      <c r="D4915" s="920" t="n">
        <f aca="false">F4915</f>
        <v>796.72</v>
      </c>
      <c r="F4915" s="922" t="n">
        <v>796.72</v>
      </c>
      <c r="G4915" s="922" t="n">
        <v>796.72</v>
      </c>
    </row>
    <row r="4916" customFormat="false" ht="15" hidden="false" customHeight="false" outlineLevel="0" collapsed="false">
      <c r="A4916" s="398" t="n">
        <v>12576</v>
      </c>
      <c r="B4916" s="399" t="s">
        <v>6210</v>
      </c>
      <c r="C4916" s="919" t="s">
        <v>1324</v>
      </c>
      <c r="D4916" s="920" t="n">
        <f aca="false">F4916</f>
        <v>84.22</v>
      </c>
      <c r="F4916" s="922" t="n">
        <v>84.22</v>
      </c>
      <c r="G4916" s="922" t="n">
        <v>84.22</v>
      </c>
    </row>
    <row r="4917" customFormat="false" ht="15" hidden="false" customHeight="false" outlineLevel="0" collapsed="false">
      <c r="A4917" s="398" t="n">
        <v>12577</v>
      </c>
      <c r="B4917" s="399" t="s">
        <v>6211</v>
      </c>
      <c r="C4917" s="919" t="s">
        <v>1324</v>
      </c>
      <c r="D4917" s="920" t="n">
        <f aca="false">F4917</f>
        <v>108.92</v>
      </c>
      <c r="F4917" s="922" t="n">
        <v>108.92</v>
      </c>
      <c r="G4917" s="922" t="n">
        <v>108.92</v>
      </c>
    </row>
    <row r="4918" customFormat="false" ht="15" hidden="false" customHeight="false" outlineLevel="0" collapsed="false">
      <c r="A4918" s="398" t="n">
        <v>12578</v>
      </c>
      <c r="B4918" s="399" t="s">
        <v>6212</v>
      </c>
      <c r="C4918" s="919" t="s">
        <v>1324</v>
      </c>
      <c r="D4918" s="920" t="n">
        <f aca="false">F4918</f>
        <v>146.09</v>
      </c>
      <c r="F4918" s="922" t="n">
        <v>146.09</v>
      </c>
      <c r="G4918" s="922" t="n">
        <v>146.09</v>
      </c>
    </row>
    <row r="4919" customFormat="false" ht="15" hidden="false" customHeight="false" outlineLevel="0" collapsed="false">
      <c r="A4919" s="398" t="n">
        <v>12579</v>
      </c>
      <c r="B4919" s="399" t="s">
        <v>6213</v>
      </c>
      <c r="C4919" s="919" t="s">
        <v>1324</v>
      </c>
      <c r="D4919" s="920" t="n">
        <f aca="false">F4919</f>
        <v>213.92</v>
      </c>
      <c r="F4919" s="922" t="n">
        <v>213.92</v>
      </c>
      <c r="G4919" s="922" t="n">
        <v>213.92</v>
      </c>
    </row>
    <row r="4920" customFormat="false" ht="15" hidden="false" customHeight="false" outlineLevel="0" collapsed="false">
      <c r="A4920" s="398" t="n">
        <v>12580</v>
      </c>
      <c r="B4920" s="399" t="s">
        <v>6214</v>
      </c>
      <c r="C4920" s="919" t="s">
        <v>1324</v>
      </c>
      <c r="D4920" s="920" t="n">
        <f aca="false">F4920</f>
        <v>276.15</v>
      </c>
      <c r="F4920" s="922" t="n">
        <v>276.15</v>
      </c>
      <c r="G4920" s="922" t="n">
        <v>276.15</v>
      </c>
    </row>
    <row r="4921" customFormat="false" ht="15" hidden="false" customHeight="false" outlineLevel="0" collapsed="false">
      <c r="A4921" s="398" t="n">
        <v>12581</v>
      </c>
      <c r="B4921" s="399" t="s">
        <v>6215</v>
      </c>
      <c r="C4921" s="919" t="s">
        <v>1324</v>
      </c>
      <c r="D4921" s="920" t="n">
        <f aca="false">F4921</f>
        <v>377.86</v>
      </c>
      <c r="F4921" s="922" t="n">
        <v>377.86</v>
      </c>
      <c r="G4921" s="922" t="n">
        <v>377.86</v>
      </c>
    </row>
    <row r="4922" customFormat="false" ht="15" hidden="false" customHeight="false" outlineLevel="0" collapsed="false">
      <c r="A4922" s="398" t="n">
        <v>41785</v>
      </c>
      <c r="B4922" s="399" t="s">
        <v>6216</v>
      </c>
      <c r="C4922" s="919" t="s">
        <v>1324</v>
      </c>
      <c r="D4922" s="920" t="n">
        <f aca="false">F4922</f>
        <v>1118.04</v>
      </c>
      <c r="F4922" s="922" t="n">
        <v>1118.04</v>
      </c>
      <c r="G4922" s="922" t="n">
        <v>1118.04</v>
      </c>
    </row>
    <row r="4923" customFormat="false" ht="15" hidden="false" customHeight="false" outlineLevel="0" collapsed="false">
      <c r="A4923" s="398" t="n">
        <v>41781</v>
      </c>
      <c r="B4923" s="399" t="s">
        <v>6217</v>
      </c>
      <c r="C4923" s="919" t="s">
        <v>1324</v>
      </c>
      <c r="D4923" s="920" t="n">
        <f aca="false">F4923</f>
        <v>318.76</v>
      </c>
      <c r="F4923" s="922" t="n">
        <v>318.76</v>
      </c>
      <c r="G4923" s="922" t="n">
        <v>318.76</v>
      </c>
    </row>
    <row r="4924" customFormat="false" ht="15" hidden="false" customHeight="false" outlineLevel="0" collapsed="false">
      <c r="A4924" s="398" t="n">
        <v>41783</v>
      </c>
      <c r="B4924" s="399" t="s">
        <v>6218</v>
      </c>
      <c r="C4924" s="919" t="s">
        <v>1324</v>
      </c>
      <c r="D4924" s="920" t="n">
        <f aca="false">F4924</f>
        <v>841.16</v>
      </c>
      <c r="F4924" s="922" t="n">
        <v>841.16</v>
      </c>
      <c r="G4924" s="922" t="n">
        <v>841.16</v>
      </c>
    </row>
    <row r="4925" customFormat="false" ht="15" hidden="false" customHeight="false" outlineLevel="0" collapsed="false">
      <c r="A4925" s="398" t="n">
        <v>41786</v>
      </c>
      <c r="B4925" s="399" t="s">
        <v>6219</v>
      </c>
      <c r="C4925" s="919" t="s">
        <v>1324</v>
      </c>
      <c r="D4925" s="920" t="n">
        <f aca="false">F4925</f>
        <v>1754.76</v>
      </c>
      <c r="F4925" s="922" t="n">
        <v>1754.76</v>
      </c>
      <c r="G4925" s="922" t="n">
        <v>1754.76</v>
      </c>
    </row>
    <row r="4926" customFormat="false" ht="15" hidden="false" customHeight="false" outlineLevel="0" collapsed="false">
      <c r="A4926" s="398" t="n">
        <v>41779</v>
      </c>
      <c r="B4926" s="399" t="s">
        <v>6220</v>
      </c>
      <c r="C4926" s="919" t="s">
        <v>1324</v>
      </c>
      <c r="D4926" s="920" t="n">
        <f aca="false">F4926</f>
        <v>122.25</v>
      </c>
      <c r="F4926" s="922" t="n">
        <v>122.25</v>
      </c>
      <c r="G4926" s="922" t="n">
        <v>122.25</v>
      </c>
    </row>
    <row r="4927" customFormat="false" ht="15" hidden="false" customHeight="false" outlineLevel="0" collapsed="false">
      <c r="A4927" s="398" t="n">
        <v>41780</v>
      </c>
      <c r="B4927" s="399" t="s">
        <v>6221</v>
      </c>
      <c r="C4927" s="919" t="s">
        <v>1324</v>
      </c>
      <c r="D4927" s="920" t="n">
        <f aca="false">F4927</f>
        <v>144.59</v>
      </c>
      <c r="F4927" s="922" t="n">
        <v>144.59</v>
      </c>
      <c r="G4927" s="922" t="n">
        <v>144.59</v>
      </c>
    </row>
    <row r="4928" customFormat="false" ht="15" hidden="false" customHeight="false" outlineLevel="0" collapsed="false">
      <c r="A4928" s="398" t="n">
        <v>41782</v>
      </c>
      <c r="B4928" s="399" t="s">
        <v>6222</v>
      </c>
      <c r="C4928" s="919" t="s">
        <v>1324</v>
      </c>
      <c r="D4928" s="920" t="n">
        <f aca="false">F4928</f>
        <v>596.06</v>
      </c>
      <c r="F4928" s="920" t="n">
        <v>596.06</v>
      </c>
      <c r="G4928" s="920" t="n">
        <v>596.06</v>
      </c>
    </row>
    <row r="4929" customFormat="false" ht="15" hidden="false" customHeight="false" outlineLevel="0" collapsed="false">
      <c r="A4929" s="398" t="n">
        <v>38130</v>
      </c>
      <c r="B4929" s="399" t="s">
        <v>6223</v>
      </c>
      <c r="C4929" s="919" t="s">
        <v>1324</v>
      </c>
      <c r="D4929" s="920" t="n">
        <f aca="false">F4929</f>
        <v>30.37</v>
      </c>
      <c r="F4929" s="922" t="n">
        <v>30.37</v>
      </c>
      <c r="G4929" s="922" t="n">
        <v>30.37</v>
      </c>
    </row>
    <row r="4930" customFormat="false" ht="15" hidden="false" customHeight="false" outlineLevel="0" collapsed="false">
      <c r="A4930" s="398" t="n">
        <v>21123</v>
      </c>
      <c r="B4930" s="399" t="s">
        <v>6224</v>
      </c>
      <c r="C4930" s="919" t="s">
        <v>1324</v>
      </c>
      <c r="D4930" s="920" t="n">
        <f aca="false">F4930</f>
        <v>8.62</v>
      </c>
      <c r="F4930" s="922" t="n">
        <v>8.62</v>
      </c>
      <c r="G4930" s="922" t="n">
        <v>8.62</v>
      </c>
    </row>
    <row r="4931" customFormat="false" ht="15" hidden="false" customHeight="false" outlineLevel="0" collapsed="false">
      <c r="A4931" s="398" t="n">
        <v>21124</v>
      </c>
      <c r="B4931" s="399" t="s">
        <v>6225</v>
      </c>
      <c r="C4931" s="919" t="s">
        <v>1324</v>
      </c>
      <c r="D4931" s="920" t="n">
        <f aca="false">F4931</f>
        <v>15.28</v>
      </c>
      <c r="F4931" s="920" t="n">
        <v>15.28</v>
      </c>
      <c r="G4931" s="920" t="n">
        <v>15.28</v>
      </c>
    </row>
    <row r="4932" customFormat="false" ht="15" hidden="false" customHeight="false" outlineLevel="0" collapsed="false">
      <c r="A4932" s="398" t="n">
        <v>21125</v>
      </c>
      <c r="B4932" s="399" t="s">
        <v>6226</v>
      </c>
      <c r="C4932" s="919" t="s">
        <v>1324</v>
      </c>
      <c r="D4932" s="920" t="n">
        <f aca="false">F4932</f>
        <v>24.53</v>
      </c>
      <c r="F4932" s="922" t="n">
        <v>24.53</v>
      </c>
      <c r="G4932" s="922" t="n">
        <v>24.53</v>
      </c>
    </row>
    <row r="4933" customFormat="false" ht="15" hidden="false" customHeight="false" outlineLevel="0" collapsed="false">
      <c r="A4933" s="398" t="n">
        <v>38028</v>
      </c>
      <c r="B4933" s="399" t="s">
        <v>6227</v>
      </c>
      <c r="C4933" s="919" t="s">
        <v>1324</v>
      </c>
      <c r="D4933" s="920" t="n">
        <f aca="false">F4933</f>
        <v>41.62</v>
      </c>
      <c r="F4933" s="922" t="n">
        <v>41.62</v>
      </c>
      <c r="G4933" s="922" t="n">
        <v>41.62</v>
      </c>
    </row>
    <row r="4934" customFormat="false" ht="15" hidden="false" customHeight="false" outlineLevel="0" collapsed="false">
      <c r="A4934" s="398" t="n">
        <v>38029</v>
      </c>
      <c r="B4934" s="399" t="s">
        <v>6228</v>
      </c>
      <c r="C4934" s="919" t="s">
        <v>1324</v>
      </c>
      <c r="D4934" s="920" t="n">
        <f aca="false">F4934</f>
        <v>63.45</v>
      </c>
      <c r="F4934" s="922" t="n">
        <v>63.45</v>
      </c>
      <c r="G4934" s="922" t="n">
        <v>63.45</v>
      </c>
    </row>
    <row r="4935" customFormat="false" ht="15" hidden="false" customHeight="false" outlineLevel="0" collapsed="false">
      <c r="A4935" s="398" t="n">
        <v>38030</v>
      </c>
      <c r="B4935" s="399" t="s">
        <v>6229</v>
      </c>
      <c r="C4935" s="919" t="s">
        <v>1324</v>
      </c>
      <c r="D4935" s="920" t="n">
        <f aca="false">F4935</f>
        <v>97.47</v>
      </c>
      <c r="F4935" s="922" t="n">
        <v>97.47</v>
      </c>
      <c r="G4935" s="922" t="n">
        <v>97.47</v>
      </c>
    </row>
    <row r="4936" customFormat="false" ht="15" hidden="false" customHeight="false" outlineLevel="0" collapsed="false">
      <c r="A4936" s="398" t="n">
        <v>38031</v>
      </c>
      <c r="B4936" s="399" t="s">
        <v>6230</v>
      </c>
      <c r="C4936" s="919" t="s">
        <v>1324</v>
      </c>
      <c r="D4936" s="920" t="n">
        <f aca="false">F4936</f>
        <v>154.45</v>
      </c>
      <c r="F4936" s="922" t="n">
        <v>154.45</v>
      </c>
      <c r="G4936" s="922" t="n">
        <v>154.45</v>
      </c>
    </row>
    <row r="4937" customFormat="false" ht="30" hidden="false" customHeight="false" outlineLevel="0" collapsed="false">
      <c r="A4937" s="398" t="n">
        <v>39735</v>
      </c>
      <c r="B4937" s="399" t="s">
        <v>6231</v>
      </c>
      <c r="C4937" s="919" t="s">
        <v>1324</v>
      </c>
      <c r="D4937" s="920" t="n">
        <f aca="false">F4937</f>
        <v>67.2</v>
      </c>
      <c r="F4937" s="922" t="n">
        <v>67.2</v>
      </c>
      <c r="G4937" s="922" t="n">
        <v>67.2</v>
      </c>
    </row>
    <row r="4938" customFormat="false" ht="30" hidden="false" customHeight="false" outlineLevel="0" collapsed="false">
      <c r="A4938" s="398" t="n">
        <v>39734</v>
      </c>
      <c r="B4938" s="399" t="s">
        <v>6232</v>
      </c>
      <c r="C4938" s="919" t="s">
        <v>1324</v>
      </c>
      <c r="D4938" s="920" t="n">
        <f aca="false">F4938</f>
        <v>79.71</v>
      </c>
      <c r="F4938" s="922" t="n">
        <v>79.71</v>
      </c>
      <c r="G4938" s="922" t="n">
        <v>79.71</v>
      </c>
    </row>
    <row r="4939" customFormat="false" ht="30" hidden="false" customHeight="false" outlineLevel="0" collapsed="false">
      <c r="A4939" s="398" t="n">
        <v>39736</v>
      </c>
      <c r="B4939" s="399" t="s">
        <v>6233</v>
      </c>
      <c r="C4939" s="919" t="s">
        <v>1324</v>
      </c>
      <c r="D4939" s="920" t="n">
        <f aca="false">F4939</f>
        <v>90.97</v>
      </c>
      <c r="F4939" s="922" t="n">
        <v>90.97</v>
      </c>
      <c r="G4939" s="922" t="n">
        <v>90.97</v>
      </c>
    </row>
    <row r="4940" customFormat="false" ht="30" hidden="false" customHeight="false" outlineLevel="0" collapsed="false">
      <c r="A4940" s="398" t="n">
        <v>39737</v>
      </c>
      <c r="B4940" s="399" t="s">
        <v>6234</v>
      </c>
      <c r="C4940" s="919" t="s">
        <v>1324</v>
      </c>
      <c r="D4940" s="920" t="n">
        <f aca="false">F4940</f>
        <v>12.23</v>
      </c>
      <c r="F4940" s="922" t="n">
        <v>12.23</v>
      </c>
      <c r="G4940" s="922" t="n">
        <v>12.23</v>
      </c>
    </row>
    <row r="4941" customFormat="false" ht="30" hidden="false" customHeight="false" outlineLevel="0" collapsed="false">
      <c r="A4941" s="398" t="n">
        <v>39738</v>
      </c>
      <c r="B4941" s="399" t="s">
        <v>6235</v>
      </c>
      <c r="C4941" s="919" t="s">
        <v>1324</v>
      </c>
      <c r="D4941" s="920" t="n">
        <f aca="false">F4941</f>
        <v>4.42</v>
      </c>
      <c r="F4941" s="922" t="n">
        <v>4.42</v>
      </c>
      <c r="G4941" s="922" t="n">
        <v>4.42</v>
      </c>
    </row>
    <row r="4942" customFormat="false" ht="30" hidden="false" customHeight="false" outlineLevel="0" collapsed="false">
      <c r="A4942" s="398" t="n">
        <v>39739</v>
      </c>
      <c r="B4942" s="399" t="s">
        <v>6236</v>
      </c>
      <c r="C4942" s="919" t="s">
        <v>1324</v>
      </c>
      <c r="D4942" s="920" t="n">
        <f aca="false">F4942</f>
        <v>62.91</v>
      </c>
      <c r="F4942" s="922" t="n">
        <v>62.91</v>
      </c>
      <c r="G4942" s="922" t="n">
        <v>62.91</v>
      </c>
    </row>
    <row r="4943" customFormat="false" ht="30" hidden="false" customHeight="false" outlineLevel="0" collapsed="false">
      <c r="A4943" s="398" t="n">
        <v>39733</v>
      </c>
      <c r="B4943" s="399" t="s">
        <v>6237</v>
      </c>
      <c r="C4943" s="919" t="s">
        <v>1324</v>
      </c>
      <c r="D4943" s="920" t="n">
        <f aca="false">F4943</f>
        <v>108.87</v>
      </c>
      <c r="F4943" s="922" t="n">
        <v>108.87</v>
      </c>
      <c r="G4943" s="922" t="n">
        <v>108.87</v>
      </c>
    </row>
    <row r="4944" customFormat="false" ht="30" hidden="false" customHeight="false" outlineLevel="0" collapsed="false">
      <c r="A4944" s="398" t="n">
        <v>39854</v>
      </c>
      <c r="B4944" s="399" t="s">
        <v>6238</v>
      </c>
      <c r="C4944" s="919" t="s">
        <v>1324</v>
      </c>
      <c r="D4944" s="920" t="n">
        <f aca="false">F4944</f>
        <v>110.41</v>
      </c>
      <c r="F4944" s="922" t="n">
        <v>110.41</v>
      </c>
      <c r="G4944" s="922" t="n">
        <v>110.41</v>
      </c>
    </row>
    <row r="4945" customFormat="false" ht="30" hidden="false" customHeight="false" outlineLevel="0" collapsed="false">
      <c r="A4945" s="398" t="n">
        <v>39740</v>
      </c>
      <c r="B4945" s="399" t="s">
        <v>6239</v>
      </c>
      <c r="C4945" s="919" t="s">
        <v>1324</v>
      </c>
      <c r="D4945" s="920" t="n">
        <f aca="false">F4945</f>
        <v>60.41</v>
      </c>
      <c r="F4945" s="922" t="n">
        <v>60.41</v>
      </c>
      <c r="G4945" s="922" t="n">
        <v>60.41</v>
      </c>
    </row>
    <row r="4946" customFormat="false" ht="30" hidden="false" customHeight="false" outlineLevel="0" collapsed="false">
      <c r="A4946" s="398" t="n">
        <v>39741</v>
      </c>
      <c r="B4946" s="399" t="s">
        <v>6240</v>
      </c>
      <c r="C4946" s="919" t="s">
        <v>1324</v>
      </c>
      <c r="D4946" s="920" t="n">
        <f aca="false">F4946</f>
        <v>11.13</v>
      </c>
      <c r="F4946" s="922" t="n">
        <v>11.13</v>
      </c>
      <c r="G4946" s="922" t="n">
        <v>11.13</v>
      </c>
    </row>
    <row r="4947" customFormat="false" ht="30" hidden="false" customHeight="false" outlineLevel="0" collapsed="false">
      <c r="A4947" s="398" t="n">
        <v>39853</v>
      </c>
      <c r="B4947" s="399" t="s">
        <v>6241</v>
      </c>
      <c r="C4947" s="919" t="s">
        <v>1324</v>
      </c>
      <c r="D4947" s="920" t="n">
        <f aca="false">F4947</f>
        <v>14.62</v>
      </c>
      <c r="F4947" s="922" t="n">
        <v>14.62</v>
      </c>
      <c r="G4947" s="922" t="n">
        <v>14.62</v>
      </c>
    </row>
    <row r="4948" customFormat="false" ht="30" hidden="false" customHeight="false" outlineLevel="0" collapsed="false">
      <c r="A4948" s="398" t="n">
        <v>39742</v>
      </c>
      <c r="B4948" s="399" t="s">
        <v>6242</v>
      </c>
      <c r="C4948" s="919" t="s">
        <v>1324</v>
      </c>
      <c r="D4948" s="920" t="n">
        <f aca="false">F4948</f>
        <v>48.56</v>
      </c>
      <c r="F4948" s="922" t="n">
        <v>48.56</v>
      </c>
      <c r="G4948" s="922" t="n">
        <v>48.56</v>
      </c>
    </row>
    <row r="4949" customFormat="false" ht="15" hidden="false" customHeight="false" outlineLevel="0" collapsed="false">
      <c r="A4949" s="398" t="n">
        <v>39749</v>
      </c>
      <c r="B4949" s="399" t="s">
        <v>6243</v>
      </c>
      <c r="C4949" s="919" t="s">
        <v>1324</v>
      </c>
      <c r="D4949" s="920" t="n">
        <f aca="false">F4949</f>
        <v>55.77</v>
      </c>
      <c r="F4949" s="922" t="n">
        <v>55.77</v>
      </c>
      <c r="G4949" s="922" t="n">
        <v>55.77</v>
      </c>
    </row>
    <row r="4950" customFormat="false" ht="15" hidden="false" customHeight="false" outlineLevel="0" collapsed="false">
      <c r="A4950" s="398" t="n">
        <v>39751</v>
      </c>
      <c r="B4950" s="399" t="s">
        <v>6244</v>
      </c>
      <c r="C4950" s="919" t="s">
        <v>1324</v>
      </c>
      <c r="D4950" s="920" t="n">
        <f aca="false">F4950</f>
        <v>101.34</v>
      </c>
      <c r="F4950" s="922" t="n">
        <v>101.34</v>
      </c>
      <c r="G4950" s="922" t="n">
        <v>101.34</v>
      </c>
    </row>
    <row r="4951" customFormat="false" ht="15" hidden="false" customHeight="false" outlineLevel="0" collapsed="false">
      <c r="A4951" s="398" t="n">
        <v>39750</v>
      </c>
      <c r="B4951" s="399" t="s">
        <v>6245</v>
      </c>
      <c r="C4951" s="919" t="s">
        <v>1324</v>
      </c>
      <c r="D4951" s="920" t="n">
        <f aca="false">F4951</f>
        <v>84.23</v>
      </c>
      <c r="F4951" s="922" t="n">
        <v>84.23</v>
      </c>
      <c r="G4951" s="922" t="n">
        <v>84.23</v>
      </c>
    </row>
    <row r="4952" customFormat="false" ht="15" hidden="false" customHeight="false" outlineLevel="0" collapsed="false">
      <c r="A4952" s="398" t="n">
        <v>39747</v>
      </c>
      <c r="B4952" s="399" t="s">
        <v>6246</v>
      </c>
      <c r="C4952" s="919" t="s">
        <v>1324</v>
      </c>
      <c r="D4952" s="920" t="n">
        <f aca="false">F4952</f>
        <v>27.09</v>
      </c>
      <c r="F4952" s="922" t="n">
        <v>27.09</v>
      </c>
      <c r="G4952" s="922" t="n">
        <v>27.09</v>
      </c>
    </row>
    <row r="4953" customFormat="false" ht="15" hidden="false" customHeight="false" outlineLevel="0" collapsed="false">
      <c r="A4953" s="398" t="n">
        <v>39753</v>
      </c>
      <c r="B4953" s="399" t="s">
        <v>6247</v>
      </c>
      <c r="C4953" s="919" t="s">
        <v>1324</v>
      </c>
      <c r="D4953" s="920" t="n">
        <f aca="false">F4953</f>
        <v>186.54</v>
      </c>
      <c r="F4953" s="922" t="n">
        <v>186.54</v>
      </c>
      <c r="G4953" s="922" t="n">
        <v>186.54</v>
      </c>
    </row>
    <row r="4954" customFormat="false" ht="15" hidden="false" customHeight="false" outlineLevel="0" collapsed="false">
      <c r="A4954" s="398" t="n">
        <v>39754</v>
      </c>
      <c r="B4954" s="399" t="s">
        <v>6248</v>
      </c>
      <c r="C4954" s="919" t="s">
        <v>1324</v>
      </c>
      <c r="D4954" s="920" t="n">
        <f aca="false">F4954</f>
        <v>274.83</v>
      </c>
      <c r="F4954" s="922" t="n">
        <v>274.83</v>
      </c>
      <c r="G4954" s="922" t="n">
        <v>274.83</v>
      </c>
    </row>
    <row r="4955" customFormat="false" ht="15" hidden="false" customHeight="false" outlineLevel="0" collapsed="false">
      <c r="A4955" s="398" t="n">
        <v>39748</v>
      </c>
      <c r="B4955" s="399" t="s">
        <v>6249</v>
      </c>
      <c r="C4955" s="919" t="s">
        <v>1324</v>
      </c>
      <c r="D4955" s="920" t="n">
        <f aca="false">F4955</f>
        <v>43.84</v>
      </c>
      <c r="F4955" s="922" t="n">
        <v>43.84</v>
      </c>
      <c r="G4955" s="922" t="n">
        <v>43.84</v>
      </c>
    </row>
    <row r="4956" customFormat="false" ht="15" hidden="false" customHeight="false" outlineLevel="0" collapsed="false">
      <c r="A4956" s="398" t="n">
        <v>39755</v>
      </c>
      <c r="B4956" s="399" t="s">
        <v>6250</v>
      </c>
      <c r="C4956" s="919" t="s">
        <v>1324</v>
      </c>
      <c r="D4956" s="920" t="n">
        <f aca="false">F4956</f>
        <v>416.71</v>
      </c>
      <c r="F4956" s="922" t="n">
        <v>416.71</v>
      </c>
      <c r="G4956" s="922" t="n">
        <v>416.71</v>
      </c>
    </row>
    <row r="4957" customFormat="false" ht="15" hidden="false" customHeight="false" outlineLevel="0" collapsed="false">
      <c r="A4957" s="398" t="n">
        <v>12742</v>
      </c>
      <c r="B4957" s="399" t="s">
        <v>6251</v>
      </c>
      <c r="C4957" s="919" t="s">
        <v>1324</v>
      </c>
      <c r="D4957" s="920" t="n">
        <f aca="false">F4957</f>
        <v>329.96</v>
      </c>
      <c r="F4957" s="922" t="n">
        <v>329.96</v>
      </c>
      <c r="G4957" s="922" t="n">
        <v>329.96</v>
      </c>
    </row>
    <row r="4958" customFormat="false" ht="15" hidden="false" customHeight="false" outlineLevel="0" collapsed="false">
      <c r="A4958" s="398" t="n">
        <v>12713</v>
      </c>
      <c r="B4958" s="399" t="s">
        <v>6252</v>
      </c>
      <c r="C4958" s="919" t="s">
        <v>1324</v>
      </c>
      <c r="D4958" s="920" t="n">
        <f aca="false">F4958</f>
        <v>17.5</v>
      </c>
      <c r="F4958" s="922" t="n">
        <v>17.5</v>
      </c>
      <c r="G4958" s="922" t="n">
        <v>17.5</v>
      </c>
    </row>
    <row r="4959" customFormat="false" ht="15" hidden="false" customHeight="false" outlineLevel="0" collapsed="false">
      <c r="A4959" s="398" t="n">
        <v>12743</v>
      </c>
      <c r="B4959" s="399" t="s">
        <v>6253</v>
      </c>
      <c r="C4959" s="919" t="s">
        <v>1324</v>
      </c>
      <c r="D4959" s="920" t="n">
        <f aca="false">F4959</f>
        <v>30.1</v>
      </c>
      <c r="F4959" s="922" t="n">
        <v>30.1</v>
      </c>
      <c r="G4959" s="922" t="n">
        <v>30.1</v>
      </c>
    </row>
    <row r="4960" customFormat="false" ht="15" hidden="false" customHeight="false" outlineLevel="0" collapsed="false">
      <c r="A4960" s="398" t="n">
        <v>12744</v>
      </c>
      <c r="B4960" s="399" t="s">
        <v>6254</v>
      </c>
      <c r="C4960" s="919" t="s">
        <v>1324</v>
      </c>
      <c r="D4960" s="920" t="n">
        <f aca="false">F4960</f>
        <v>38.2</v>
      </c>
      <c r="F4960" s="922" t="n">
        <v>38.2</v>
      </c>
      <c r="G4960" s="922" t="n">
        <v>38.2</v>
      </c>
    </row>
    <row r="4961" customFormat="false" ht="15" hidden="false" customHeight="false" outlineLevel="0" collapsed="false">
      <c r="A4961" s="398" t="n">
        <v>12745</v>
      </c>
      <c r="B4961" s="399" t="s">
        <v>6255</v>
      </c>
      <c r="C4961" s="919" t="s">
        <v>1324</v>
      </c>
      <c r="D4961" s="920" t="n">
        <f aca="false">F4961</f>
        <v>55.48</v>
      </c>
      <c r="F4961" s="922" t="n">
        <v>55.48</v>
      </c>
      <c r="G4961" s="922" t="n">
        <v>55.48</v>
      </c>
    </row>
    <row r="4962" customFormat="false" ht="15" hidden="false" customHeight="false" outlineLevel="0" collapsed="false">
      <c r="A4962" s="398" t="n">
        <v>12746</v>
      </c>
      <c r="B4962" s="399" t="s">
        <v>6256</v>
      </c>
      <c r="C4962" s="919" t="s">
        <v>1324</v>
      </c>
      <c r="D4962" s="920" t="n">
        <f aca="false">F4962</f>
        <v>74.92</v>
      </c>
      <c r="F4962" s="922" t="n">
        <v>74.92</v>
      </c>
      <c r="G4962" s="922" t="n">
        <v>74.92</v>
      </c>
    </row>
    <row r="4963" customFormat="false" ht="15" hidden="false" customHeight="false" outlineLevel="0" collapsed="false">
      <c r="A4963" s="398" t="n">
        <v>12747</v>
      </c>
      <c r="B4963" s="399" t="s">
        <v>6257</v>
      </c>
      <c r="C4963" s="919" t="s">
        <v>1324</v>
      </c>
      <c r="D4963" s="920" t="n">
        <f aca="false">F4963</f>
        <v>108.65</v>
      </c>
      <c r="F4963" s="922" t="n">
        <v>108.65</v>
      </c>
      <c r="G4963" s="922" t="n">
        <v>108.65</v>
      </c>
    </row>
    <row r="4964" customFormat="false" ht="15" hidden="false" customHeight="false" outlineLevel="0" collapsed="false">
      <c r="A4964" s="398" t="n">
        <v>12748</v>
      </c>
      <c r="B4964" s="399" t="s">
        <v>6258</v>
      </c>
      <c r="C4964" s="919" t="s">
        <v>1324</v>
      </c>
      <c r="D4964" s="920" t="n">
        <f aca="false">F4964</f>
        <v>153.07</v>
      </c>
      <c r="F4964" s="922" t="n">
        <v>153.07</v>
      </c>
      <c r="G4964" s="922" t="n">
        <v>153.07</v>
      </c>
    </row>
    <row r="4965" customFormat="false" ht="15" hidden="false" customHeight="false" outlineLevel="0" collapsed="false">
      <c r="A4965" s="398" t="n">
        <v>12749</v>
      </c>
      <c r="B4965" s="399" t="s">
        <v>6259</v>
      </c>
      <c r="C4965" s="919" t="s">
        <v>1324</v>
      </c>
      <c r="D4965" s="920" t="n">
        <f aca="false">F4965</f>
        <v>223.77</v>
      </c>
      <c r="F4965" s="922" t="n">
        <v>223.77</v>
      </c>
      <c r="G4965" s="922" t="n">
        <v>223.77</v>
      </c>
    </row>
    <row r="4966" customFormat="false" ht="15" hidden="false" customHeight="false" outlineLevel="0" collapsed="false">
      <c r="A4966" s="398" t="n">
        <v>39726</v>
      </c>
      <c r="B4966" s="399" t="s">
        <v>6260</v>
      </c>
      <c r="C4966" s="919" t="s">
        <v>1324</v>
      </c>
      <c r="D4966" s="920" t="n">
        <f aca="false">F4966</f>
        <v>73.5</v>
      </c>
      <c r="F4966" s="922" t="n">
        <v>73.5</v>
      </c>
      <c r="G4966" s="922" t="n">
        <v>73.5</v>
      </c>
    </row>
    <row r="4967" customFormat="false" ht="15" hidden="false" customHeight="false" outlineLevel="0" collapsed="false">
      <c r="A4967" s="398" t="n">
        <v>39728</v>
      </c>
      <c r="B4967" s="399" t="s">
        <v>6261</v>
      </c>
      <c r="C4967" s="919" t="s">
        <v>1324</v>
      </c>
      <c r="D4967" s="920" t="n">
        <f aca="false">F4967</f>
        <v>129.17</v>
      </c>
      <c r="F4967" s="922" t="n">
        <v>129.17</v>
      </c>
      <c r="G4967" s="922" t="n">
        <v>129.17</v>
      </c>
    </row>
    <row r="4968" customFormat="false" ht="15" hidden="false" customHeight="false" outlineLevel="0" collapsed="false">
      <c r="A4968" s="398" t="n">
        <v>39727</v>
      </c>
      <c r="B4968" s="399" t="s">
        <v>6262</v>
      </c>
      <c r="C4968" s="919" t="s">
        <v>1324</v>
      </c>
      <c r="D4968" s="920" t="n">
        <f aca="false">F4968</f>
        <v>106.3</v>
      </c>
      <c r="F4968" s="922" t="n">
        <v>106.3</v>
      </c>
      <c r="G4968" s="922" t="n">
        <v>106.3</v>
      </c>
    </row>
    <row r="4969" customFormat="false" ht="15" hidden="false" customHeight="false" outlineLevel="0" collapsed="false">
      <c r="A4969" s="398" t="n">
        <v>39724</v>
      </c>
      <c r="B4969" s="399" t="s">
        <v>6263</v>
      </c>
      <c r="C4969" s="919" t="s">
        <v>1324</v>
      </c>
      <c r="D4969" s="920" t="n">
        <f aca="false">F4969</f>
        <v>32.54</v>
      </c>
      <c r="F4969" s="922" t="n">
        <v>32.54</v>
      </c>
      <c r="G4969" s="922" t="n">
        <v>32.54</v>
      </c>
    </row>
    <row r="4970" customFormat="false" ht="15" hidden="false" customHeight="false" outlineLevel="0" collapsed="false">
      <c r="A4970" s="398" t="n">
        <v>39729</v>
      </c>
      <c r="B4970" s="399" t="s">
        <v>6264</v>
      </c>
      <c r="C4970" s="919" t="s">
        <v>1324</v>
      </c>
      <c r="D4970" s="920" t="n">
        <f aca="false">F4970</f>
        <v>178.88</v>
      </c>
      <c r="F4970" s="922" t="n">
        <v>178.88</v>
      </c>
      <c r="G4970" s="922" t="n">
        <v>178.88</v>
      </c>
    </row>
    <row r="4971" customFormat="false" ht="15" hidden="false" customHeight="false" outlineLevel="0" collapsed="false">
      <c r="A4971" s="398" t="n">
        <v>39730</v>
      </c>
      <c r="B4971" s="399" t="s">
        <v>6265</v>
      </c>
      <c r="C4971" s="919" t="s">
        <v>1324</v>
      </c>
      <c r="D4971" s="920" t="n">
        <f aca="false">F4971</f>
        <v>232.09</v>
      </c>
      <c r="F4971" s="922" t="n">
        <v>232.09</v>
      </c>
      <c r="G4971" s="922" t="n">
        <v>232.09</v>
      </c>
    </row>
    <row r="4972" customFormat="false" ht="15" hidden="false" customHeight="false" outlineLevel="0" collapsed="false">
      <c r="A4972" s="398" t="n">
        <v>39731</v>
      </c>
      <c r="B4972" s="399" t="s">
        <v>6266</v>
      </c>
      <c r="C4972" s="919" t="s">
        <v>1324</v>
      </c>
      <c r="D4972" s="920" t="n">
        <f aca="false">F4972</f>
        <v>343.75</v>
      </c>
      <c r="F4972" s="922" t="n">
        <v>343.75</v>
      </c>
      <c r="G4972" s="922" t="n">
        <v>343.75</v>
      </c>
    </row>
    <row r="4973" customFormat="false" ht="15" hidden="false" customHeight="false" outlineLevel="0" collapsed="false">
      <c r="A4973" s="398" t="n">
        <v>39725</v>
      </c>
      <c r="B4973" s="399" t="s">
        <v>6267</v>
      </c>
      <c r="C4973" s="919" t="s">
        <v>1324</v>
      </c>
      <c r="D4973" s="920" t="n">
        <f aca="false">F4973</f>
        <v>53.05</v>
      </c>
      <c r="F4973" s="922" t="n">
        <v>53.05</v>
      </c>
      <c r="G4973" s="922" t="n">
        <v>53.05</v>
      </c>
    </row>
    <row r="4974" customFormat="false" ht="15" hidden="false" customHeight="false" outlineLevel="0" collapsed="false">
      <c r="A4974" s="398" t="n">
        <v>39732</v>
      </c>
      <c r="B4974" s="399" t="s">
        <v>6268</v>
      </c>
      <c r="C4974" s="919" t="s">
        <v>1324</v>
      </c>
      <c r="D4974" s="920" t="n">
        <f aca="false">F4974</f>
        <v>505.98</v>
      </c>
      <c r="F4974" s="922" t="n">
        <v>505.98</v>
      </c>
      <c r="G4974" s="922" t="n">
        <v>505.98</v>
      </c>
    </row>
    <row r="4975" customFormat="false" ht="15" hidden="false" customHeight="false" outlineLevel="0" collapsed="false">
      <c r="A4975" s="398" t="n">
        <v>39660</v>
      </c>
      <c r="B4975" s="399" t="s">
        <v>6269</v>
      </c>
      <c r="C4975" s="919" t="s">
        <v>1324</v>
      </c>
      <c r="D4975" s="920" t="n">
        <f aca="false">F4975</f>
        <v>23.05</v>
      </c>
      <c r="F4975" s="922" t="n">
        <v>23.05</v>
      </c>
      <c r="G4975" s="922" t="n">
        <v>23.05</v>
      </c>
    </row>
    <row r="4976" customFormat="false" ht="15" hidden="false" customHeight="false" outlineLevel="0" collapsed="false">
      <c r="A4976" s="398" t="n">
        <v>39662</v>
      </c>
      <c r="B4976" s="399" t="s">
        <v>6270</v>
      </c>
      <c r="C4976" s="919" t="s">
        <v>1324</v>
      </c>
      <c r="D4976" s="920" t="n">
        <f aca="false">F4976</f>
        <v>11.05</v>
      </c>
      <c r="F4976" s="922" t="n">
        <v>11.05</v>
      </c>
      <c r="G4976" s="922" t="n">
        <v>11.05</v>
      </c>
    </row>
    <row r="4977" customFormat="false" ht="15" hidden="false" customHeight="false" outlineLevel="0" collapsed="false">
      <c r="A4977" s="398" t="n">
        <v>39661</v>
      </c>
      <c r="B4977" s="399" t="s">
        <v>6271</v>
      </c>
      <c r="C4977" s="919" t="s">
        <v>1324</v>
      </c>
      <c r="D4977" s="920" t="n">
        <f aca="false">F4977</f>
        <v>7.53</v>
      </c>
      <c r="F4977" s="922" t="n">
        <v>7.53</v>
      </c>
      <c r="G4977" s="922" t="n">
        <v>7.53</v>
      </c>
    </row>
    <row r="4978" customFormat="false" ht="15" hidden="false" customHeight="false" outlineLevel="0" collapsed="false">
      <c r="A4978" s="398" t="n">
        <v>39666</v>
      </c>
      <c r="B4978" s="399" t="s">
        <v>6272</v>
      </c>
      <c r="C4978" s="919" t="s">
        <v>1324</v>
      </c>
      <c r="D4978" s="920" t="n">
        <f aca="false">F4978</f>
        <v>34.68</v>
      </c>
      <c r="F4978" s="922" t="n">
        <v>34.68</v>
      </c>
      <c r="G4978" s="922" t="n">
        <v>34.68</v>
      </c>
    </row>
    <row r="4979" customFormat="false" ht="15" hidden="false" customHeight="false" outlineLevel="0" collapsed="false">
      <c r="A4979" s="398" t="n">
        <v>39664</v>
      </c>
      <c r="B4979" s="399" t="s">
        <v>6273</v>
      </c>
      <c r="C4979" s="919" t="s">
        <v>1324</v>
      </c>
      <c r="D4979" s="920" t="n">
        <f aca="false">F4979</f>
        <v>17</v>
      </c>
      <c r="F4979" s="922" t="n">
        <v>17</v>
      </c>
      <c r="G4979" s="922" t="n">
        <v>17</v>
      </c>
    </row>
    <row r="4980" customFormat="false" ht="15" hidden="false" customHeight="false" outlineLevel="0" collapsed="false">
      <c r="A4980" s="398" t="n">
        <v>39663</v>
      </c>
      <c r="B4980" s="399" t="s">
        <v>6274</v>
      </c>
      <c r="C4980" s="919" t="s">
        <v>1324</v>
      </c>
      <c r="D4980" s="920" t="n">
        <f aca="false">F4980</f>
        <v>13.59</v>
      </c>
      <c r="F4980" s="922" t="n">
        <v>13.59</v>
      </c>
      <c r="G4980" s="922" t="n">
        <v>13.59</v>
      </c>
    </row>
    <row r="4981" customFormat="false" ht="15" hidden="false" customHeight="false" outlineLevel="0" collapsed="false">
      <c r="A4981" s="398" t="n">
        <v>39665</v>
      </c>
      <c r="B4981" s="399" t="s">
        <v>6275</v>
      </c>
      <c r="C4981" s="919" t="s">
        <v>1324</v>
      </c>
      <c r="D4981" s="920" t="n">
        <f aca="false">F4981</f>
        <v>28.68</v>
      </c>
      <c r="F4981" s="922" t="n">
        <v>28.68</v>
      </c>
      <c r="G4981" s="922" t="n">
        <v>28.68</v>
      </c>
    </row>
    <row r="4982" customFormat="false" ht="15" hidden="false" customHeight="false" outlineLevel="0" collapsed="false">
      <c r="A4982" s="398" t="n">
        <v>39752</v>
      </c>
      <c r="B4982" s="399" t="s">
        <v>6276</v>
      </c>
      <c r="C4982" s="919" t="s">
        <v>1324</v>
      </c>
      <c r="D4982" s="920" t="n">
        <f aca="false">F4982</f>
        <v>144.2</v>
      </c>
      <c r="F4982" s="922" t="n">
        <v>144.2</v>
      </c>
      <c r="G4982" s="922" t="n">
        <v>144.2</v>
      </c>
    </row>
    <row r="4983" customFormat="false" ht="15" hidden="false" customHeight="false" outlineLevel="0" collapsed="false">
      <c r="A4983" s="398" t="n">
        <v>12583</v>
      </c>
      <c r="B4983" s="399" t="s">
        <v>6277</v>
      </c>
      <c r="C4983" s="919" t="s">
        <v>1324</v>
      </c>
      <c r="D4983" s="920" t="n">
        <f aca="false">F4983</f>
        <v>23.89</v>
      </c>
      <c r="F4983" s="922" t="n">
        <v>23.89</v>
      </c>
      <c r="G4983" s="922" t="n">
        <v>23.89</v>
      </c>
    </row>
    <row r="4984" customFormat="false" ht="15" hidden="false" customHeight="false" outlineLevel="0" collapsed="false">
      <c r="A4984" s="398" t="n">
        <v>12584</v>
      </c>
      <c r="B4984" s="399" t="s">
        <v>6278</v>
      </c>
      <c r="C4984" s="919" t="s">
        <v>1324</v>
      </c>
      <c r="D4984" s="920" t="n">
        <f aca="false">F4984</f>
        <v>22.99</v>
      </c>
      <c r="F4984" s="922" t="n">
        <v>22.99</v>
      </c>
      <c r="G4984" s="922" t="n">
        <v>22.99</v>
      </c>
    </row>
    <row r="4985" customFormat="false" ht="15" hidden="false" customHeight="false" outlineLevel="0" collapsed="false">
      <c r="A4985" s="398" t="n">
        <v>13159</v>
      </c>
      <c r="B4985" s="399" t="s">
        <v>6279</v>
      </c>
      <c r="C4985" s="919" t="s">
        <v>1324</v>
      </c>
      <c r="D4985" s="920" t="n">
        <f aca="false">F4985</f>
        <v>69.66</v>
      </c>
      <c r="F4985" s="922" t="n">
        <v>69.66</v>
      </c>
      <c r="G4985" s="922" t="n">
        <v>69.66</v>
      </c>
    </row>
    <row r="4986" customFormat="false" ht="15" hidden="false" customHeight="false" outlineLevel="0" collapsed="false">
      <c r="A4986" s="398" t="n">
        <v>13168</v>
      </c>
      <c r="B4986" s="399" t="s">
        <v>6280</v>
      </c>
      <c r="C4986" s="919" t="s">
        <v>1324</v>
      </c>
      <c r="D4986" s="920" t="n">
        <f aca="false">F4986</f>
        <v>104.74</v>
      </c>
      <c r="F4986" s="922" t="n">
        <v>104.74</v>
      </c>
      <c r="G4986" s="922" t="n">
        <v>104.74</v>
      </c>
    </row>
    <row r="4987" customFormat="false" ht="15" hidden="false" customHeight="false" outlineLevel="0" collapsed="false">
      <c r="A4987" s="398" t="n">
        <v>13173</v>
      </c>
      <c r="B4987" s="399" t="s">
        <v>6281</v>
      </c>
      <c r="C4987" s="919" t="s">
        <v>1324</v>
      </c>
      <c r="D4987" s="920" t="n">
        <f aca="false">F4987</f>
        <v>129.15</v>
      </c>
      <c r="F4987" s="922" t="n">
        <v>129.15</v>
      </c>
      <c r="G4987" s="922" t="n">
        <v>129.15</v>
      </c>
    </row>
    <row r="4988" customFormat="false" ht="15" hidden="false" customHeight="false" outlineLevel="0" collapsed="false">
      <c r="A4988" s="398" t="n">
        <v>37449</v>
      </c>
      <c r="B4988" s="399" t="s">
        <v>6282</v>
      </c>
      <c r="C4988" s="919" t="s">
        <v>1324</v>
      </c>
      <c r="D4988" s="920" t="n">
        <f aca="false">F4988</f>
        <v>21.35</v>
      </c>
      <c r="F4988" s="922" t="n">
        <v>21.35</v>
      </c>
      <c r="G4988" s="922" t="n">
        <v>21.35</v>
      </c>
    </row>
    <row r="4989" customFormat="false" ht="15" hidden="false" customHeight="false" outlineLevel="0" collapsed="false">
      <c r="A4989" s="398" t="n">
        <v>37450</v>
      </c>
      <c r="B4989" s="399" t="s">
        <v>6283</v>
      </c>
      <c r="C4989" s="919" t="s">
        <v>1324</v>
      </c>
      <c r="D4989" s="920" t="n">
        <f aca="false">F4989</f>
        <v>26.03</v>
      </c>
      <c r="F4989" s="922" t="n">
        <v>26.03</v>
      </c>
      <c r="G4989" s="922" t="n">
        <v>26.03</v>
      </c>
    </row>
    <row r="4990" customFormat="false" ht="15" hidden="false" customHeight="false" outlineLevel="0" collapsed="false">
      <c r="A4990" s="398" t="n">
        <v>37451</v>
      </c>
      <c r="B4990" s="399" t="s">
        <v>6284</v>
      </c>
      <c r="C4990" s="919" t="s">
        <v>1324</v>
      </c>
      <c r="D4990" s="920" t="n">
        <f aca="false">F4990</f>
        <v>39.86</v>
      </c>
      <c r="F4990" s="922" t="n">
        <v>39.86</v>
      </c>
      <c r="G4990" s="922" t="n">
        <v>39.86</v>
      </c>
    </row>
    <row r="4991" customFormat="false" ht="15" hidden="false" customHeight="false" outlineLevel="0" collapsed="false">
      <c r="A4991" s="398" t="n">
        <v>37452</v>
      </c>
      <c r="B4991" s="399" t="s">
        <v>6285</v>
      </c>
      <c r="C4991" s="919" t="s">
        <v>1324</v>
      </c>
      <c r="D4991" s="920" t="n">
        <f aca="false">F4991</f>
        <v>52.88</v>
      </c>
      <c r="F4991" s="922" t="n">
        <v>52.88</v>
      </c>
      <c r="G4991" s="922" t="n">
        <v>52.88</v>
      </c>
    </row>
    <row r="4992" customFormat="false" ht="15" hidden="false" customHeight="false" outlineLevel="0" collapsed="false">
      <c r="A4992" s="398" t="n">
        <v>37453</v>
      </c>
      <c r="B4992" s="399" t="s">
        <v>6286</v>
      </c>
      <c r="C4992" s="919" t="s">
        <v>1324</v>
      </c>
      <c r="D4992" s="920" t="n">
        <f aca="false">F4992</f>
        <v>66.35</v>
      </c>
      <c r="F4992" s="922" t="n">
        <v>66.35</v>
      </c>
      <c r="G4992" s="922" t="n">
        <v>66.35</v>
      </c>
    </row>
    <row r="4993" customFormat="false" ht="15" hidden="false" customHeight="false" outlineLevel="0" collapsed="false">
      <c r="A4993" s="398" t="n">
        <v>7778</v>
      </c>
      <c r="B4993" s="399" t="s">
        <v>6287</v>
      </c>
      <c r="C4993" s="919" t="s">
        <v>1324</v>
      </c>
      <c r="D4993" s="920" t="n">
        <f aca="false">F4993</f>
        <v>24.91</v>
      </c>
      <c r="F4993" s="922" t="n">
        <v>24.91</v>
      </c>
      <c r="G4993" s="922" t="n">
        <v>24.91</v>
      </c>
    </row>
    <row r="4994" customFormat="false" ht="15" hidden="false" customHeight="false" outlineLevel="0" collapsed="false">
      <c r="A4994" s="398" t="n">
        <v>7796</v>
      </c>
      <c r="B4994" s="399" t="s">
        <v>6288</v>
      </c>
      <c r="C4994" s="919" t="s">
        <v>1324</v>
      </c>
      <c r="D4994" s="920" t="n">
        <f aca="false">F4994</f>
        <v>30</v>
      </c>
      <c r="F4994" s="922" t="n">
        <v>30</v>
      </c>
      <c r="G4994" s="922" t="n">
        <v>30</v>
      </c>
    </row>
    <row r="4995" customFormat="false" ht="15" hidden="false" customHeight="false" outlineLevel="0" collapsed="false">
      <c r="A4995" s="398" t="n">
        <v>7781</v>
      </c>
      <c r="B4995" s="399" t="s">
        <v>6289</v>
      </c>
      <c r="C4995" s="919" t="s">
        <v>1324</v>
      </c>
      <c r="D4995" s="920" t="n">
        <f aca="false">F4995</f>
        <v>39.66</v>
      </c>
      <c r="F4995" s="922" t="n">
        <v>39.66</v>
      </c>
      <c r="G4995" s="922" t="n">
        <v>39.66</v>
      </c>
    </row>
    <row r="4996" customFormat="false" ht="15" hidden="false" customHeight="false" outlineLevel="0" collapsed="false">
      <c r="A4996" s="398" t="n">
        <v>7795</v>
      </c>
      <c r="B4996" s="399" t="s">
        <v>6290</v>
      </c>
      <c r="C4996" s="919" t="s">
        <v>1324</v>
      </c>
      <c r="D4996" s="920" t="n">
        <f aca="false">F4996</f>
        <v>57.45</v>
      </c>
      <c r="F4996" s="922" t="n">
        <v>57.45</v>
      </c>
      <c r="G4996" s="922" t="n">
        <v>57.45</v>
      </c>
    </row>
    <row r="4997" customFormat="false" ht="15" hidden="false" customHeight="false" outlineLevel="0" collapsed="false">
      <c r="A4997" s="398" t="n">
        <v>7791</v>
      </c>
      <c r="B4997" s="399" t="s">
        <v>6291</v>
      </c>
      <c r="C4997" s="919" t="s">
        <v>1324</v>
      </c>
      <c r="D4997" s="920" t="n">
        <f aca="false">F4997</f>
        <v>73.22</v>
      </c>
      <c r="F4997" s="922" t="n">
        <v>73.22</v>
      </c>
      <c r="G4997" s="922" t="n">
        <v>73.22</v>
      </c>
    </row>
    <row r="4998" customFormat="false" ht="15" hidden="false" customHeight="false" outlineLevel="0" collapsed="false">
      <c r="A4998" s="398" t="n">
        <v>7783</v>
      </c>
      <c r="B4998" s="399" t="s">
        <v>6292</v>
      </c>
      <c r="C4998" s="919" t="s">
        <v>1324</v>
      </c>
      <c r="D4998" s="920" t="n">
        <f aca="false">F4998</f>
        <v>27.96</v>
      </c>
      <c r="F4998" s="922" t="n">
        <v>27.96</v>
      </c>
      <c r="G4998" s="922" t="n">
        <v>27.96</v>
      </c>
    </row>
    <row r="4999" customFormat="false" ht="15" hidden="false" customHeight="false" outlineLevel="0" collapsed="false">
      <c r="A4999" s="398" t="n">
        <v>7790</v>
      </c>
      <c r="B4999" s="399" t="s">
        <v>6293</v>
      </c>
      <c r="C4999" s="919" t="s">
        <v>1324</v>
      </c>
      <c r="D4999" s="920" t="n">
        <f aca="false">F4999</f>
        <v>32.54</v>
      </c>
      <c r="F4999" s="922" t="n">
        <v>32.54</v>
      </c>
      <c r="G4999" s="922" t="n">
        <v>32.54</v>
      </c>
    </row>
    <row r="5000" customFormat="false" ht="15" hidden="false" customHeight="false" outlineLevel="0" collapsed="false">
      <c r="A5000" s="398" t="n">
        <v>7785</v>
      </c>
      <c r="B5000" s="399" t="s">
        <v>6294</v>
      </c>
      <c r="C5000" s="919" t="s">
        <v>1324</v>
      </c>
      <c r="D5000" s="920" t="n">
        <f aca="false">F5000</f>
        <v>42.71</v>
      </c>
      <c r="F5000" s="922" t="n">
        <v>42.71</v>
      </c>
      <c r="G5000" s="922" t="n">
        <v>42.71</v>
      </c>
    </row>
    <row r="5001" customFormat="false" ht="15" hidden="false" customHeight="false" outlineLevel="0" collapsed="false">
      <c r="A5001" s="398" t="n">
        <v>7792</v>
      </c>
      <c r="B5001" s="399" t="s">
        <v>6295</v>
      </c>
      <c r="C5001" s="919" t="s">
        <v>1324</v>
      </c>
      <c r="D5001" s="920" t="n">
        <f aca="false">F5001</f>
        <v>62.03</v>
      </c>
      <c r="F5001" s="922" t="n">
        <v>62.03</v>
      </c>
      <c r="G5001" s="922" t="n">
        <v>62.03</v>
      </c>
    </row>
    <row r="5002" customFormat="false" ht="15" hidden="false" customHeight="false" outlineLevel="0" collapsed="false">
      <c r="A5002" s="398" t="n">
        <v>7793</v>
      </c>
      <c r="B5002" s="399" t="s">
        <v>6296</v>
      </c>
      <c r="C5002" s="919" t="s">
        <v>1324</v>
      </c>
      <c r="D5002" s="920" t="n">
        <f aca="false">F5002</f>
        <v>80.05</v>
      </c>
      <c r="F5002" s="922" t="n">
        <v>80.05</v>
      </c>
      <c r="G5002" s="922" t="n">
        <v>80.05</v>
      </c>
    </row>
    <row r="5003" customFormat="false" ht="15" hidden="false" customHeight="false" outlineLevel="0" collapsed="false">
      <c r="A5003" s="398" t="n">
        <v>12613</v>
      </c>
      <c r="B5003" s="399" t="s">
        <v>6297</v>
      </c>
      <c r="C5003" s="919" t="s">
        <v>1298</v>
      </c>
      <c r="D5003" s="920" t="n">
        <f aca="false">F5003</f>
        <v>14.74</v>
      </c>
      <c r="F5003" s="922" t="n">
        <v>14.74</v>
      </c>
      <c r="G5003" s="922" t="n">
        <v>14.74</v>
      </c>
    </row>
    <row r="5004" customFormat="false" ht="15" hidden="false" customHeight="false" outlineLevel="0" collapsed="false">
      <c r="A5004" s="398" t="n">
        <v>1031</v>
      </c>
      <c r="B5004" s="399" t="s">
        <v>6298</v>
      </c>
      <c r="C5004" s="919" t="s">
        <v>1298</v>
      </c>
      <c r="D5004" s="920" t="n">
        <f aca="false">F5004</f>
        <v>9.07</v>
      </c>
      <c r="F5004" s="922" t="n">
        <v>9.07</v>
      </c>
      <c r="G5004" s="922" t="n">
        <v>9.07</v>
      </c>
    </row>
    <row r="5005" customFormat="false" ht="30" hidden="false" customHeight="false" outlineLevel="0" collapsed="false">
      <c r="A5005" s="398" t="n">
        <v>39707</v>
      </c>
      <c r="B5005" s="399" t="s">
        <v>6299</v>
      </c>
      <c r="C5005" s="919" t="s">
        <v>1324</v>
      </c>
      <c r="D5005" s="920" t="n">
        <f aca="false">F5005</f>
        <v>2.68</v>
      </c>
      <c r="F5005" s="922" t="n">
        <v>2.68</v>
      </c>
      <c r="G5005" s="922" t="n">
        <v>2.68</v>
      </c>
    </row>
    <row r="5006" customFormat="false" ht="30" hidden="false" customHeight="false" outlineLevel="0" collapsed="false">
      <c r="A5006" s="398" t="n">
        <v>39708</v>
      </c>
      <c r="B5006" s="399" t="s">
        <v>6300</v>
      </c>
      <c r="C5006" s="919" t="s">
        <v>1324</v>
      </c>
      <c r="D5006" s="920" t="n">
        <f aca="false">F5006</f>
        <v>2.6</v>
      </c>
      <c r="F5006" s="922" t="n">
        <v>2.6</v>
      </c>
      <c r="G5006" s="922" t="n">
        <v>2.6</v>
      </c>
    </row>
    <row r="5007" customFormat="false" ht="30" hidden="false" customHeight="false" outlineLevel="0" collapsed="false">
      <c r="A5007" s="398" t="n">
        <v>39710</v>
      </c>
      <c r="B5007" s="399" t="s">
        <v>6301</v>
      </c>
      <c r="C5007" s="919" t="s">
        <v>1324</v>
      </c>
      <c r="D5007" s="920" t="n">
        <f aca="false">F5007</f>
        <v>1.83</v>
      </c>
      <c r="F5007" s="922" t="n">
        <v>1.83</v>
      </c>
      <c r="G5007" s="922" t="n">
        <v>1.83</v>
      </c>
    </row>
    <row r="5008" customFormat="false" ht="30" hidden="false" customHeight="false" outlineLevel="0" collapsed="false">
      <c r="A5008" s="398" t="n">
        <v>39709</v>
      </c>
      <c r="B5008" s="399" t="s">
        <v>6302</v>
      </c>
      <c r="C5008" s="919" t="s">
        <v>1324</v>
      </c>
      <c r="D5008" s="920" t="n">
        <f aca="false">F5008</f>
        <v>2.54</v>
      </c>
      <c r="F5008" s="922" t="n">
        <v>2.54</v>
      </c>
      <c r="G5008" s="922" t="n">
        <v>2.54</v>
      </c>
    </row>
    <row r="5009" customFormat="false" ht="30" hidden="false" customHeight="false" outlineLevel="0" collapsed="false">
      <c r="A5009" s="398" t="n">
        <v>39711</v>
      </c>
      <c r="B5009" s="399" t="s">
        <v>6303</v>
      </c>
      <c r="C5009" s="919" t="s">
        <v>1324</v>
      </c>
      <c r="D5009" s="920" t="n">
        <f aca="false">F5009</f>
        <v>2.85</v>
      </c>
      <c r="F5009" s="922" t="n">
        <v>2.85</v>
      </c>
      <c r="G5009" s="922" t="n">
        <v>2.85</v>
      </c>
    </row>
    <row r="5010" customFormat="false" ht="30" hidden="false" customHeight="false" outlineLevel="0" collapsed="false">
      <c r="A5010" s="398" t="n">
        <v>39712</v>
      </c>
      <c r="B5010" s="399" t="s">
        <v>6304</v>
      </c>
      <c r="C5010" s="919" t="s">
        <v>1324</v>
      </c>
      <c r="D5010" s="920" t="n">
        <f aca="false">F5010</f>
        <v>1</v>
      </c>
      <c r="F5010" s="922" t="n">
        <v>1</v>
      </c>
      <c r="G5010" s="922" t="n">
        <v>1</v>
      </c>
    </row>
    <row r="5011" customFormat="false" ht="30" hidden="false" customHeight="false" outlineLevel="0" collapsed="false">
      <c r="A5011" s="398" t="n">
        <v>39713</v>
      </c>
      <c r="B5011" s="399" t="s">
        <v>6305</v>
      </c>
      <c r="C5011" s="919" t="s">
        <v>1324</v>
      </c>
      <c r="D5011" s="920" t="n">
        <f aca="false">F5011</f>
        <v>0.79</v>
      </c>
      <c r="F5011" s="922" t="n">
        <v>0.79</v>
      </c>
      <c r="G5011" s="922" t="n">
        <v>0.79</v>
      </c>
    </row>
    <row r="5012" customFormat="false" ht="30" hidden="false" customHeight="false" outlineLevel="0" collapsed="false">
      <c r="A5012" s="398" t="n">
        <v>39714</v>
      </c>
      <c r="B5012" s="399" t="s">
        <v>6306</v>
      </c>
      <c r="C5012" s="919" t="s">
        <v>1324</v>
      </c>
      <c r="D5012" s="920" t="n">
        <f aca="false">F5012</f>
        <v>1.81</v>
      </c>
      <c r="F5012" s="922" t="n">
        <v>1.81</v>
      </c>
      <c r="G5012" s="922" t="n">
        <v>1.81</v>
      </c>
    </row>
    <row r="5013" customFormat="false" ht="30" hidden="false" customHeight="false" outlineLevel="0" collapsed="false">
      <c r="A5013" s="398" t="n">
        <v>39715</v>
      </c>
      <c r="B5013" s="399" t="s">
        <v>6307</v>
      </c>
      <c r="C5013" s="919" t="s">
        <v>1324</v>
      </c>
      <c r="D5013" s="920" t="n">
        <f aca="false">F5013</f>
        <v>1.29</v>
      </c>
      <c r="F5013" s="922" t="n">
        <v>1.29</v>
      </c>
      <c r="G5013" s="922" t="n">
        <v>1.29</v>
      </c>
    </row>
    <row r="5014" customFormat="false" ht="30" hidden="false" customHeight="false" outlineLevel="0" collapsed="false">
      <c r="A5014" s="398" t="n">
        <v>39716</v>
      </c>
      <c r="B5014" s="399" t="s">
        <v>6308</v>
      </c>
      <c r="C5014" s="919" t="s">
        <v>1324</v>
      </c>
      <c r="D5014" s="920" t="n">
        <f aca="false">F5014</f>
        <v>0.97</v>
      </c>
      <c r="F5014" s="922" t="n">
        <v>0.97</v>
      </c>
      <c r="G5014" s="922" t="n">
        <v>0.97</v>
      </c>
    </row>
    <row r="5015" customFormat="false" ht="30" hidden="false" customHeight="false" outlineLevel="0" collapsed="false">
      <c r="A5015" s="398" t="n">
        <v>39718</v>
      </c>
      <c r="B5015" s="399" t="s">
        <v>6309</v>
      </c>
      <c r="C5015" s="919" t="s">
        <v>1324</v>
      </c>
      <c r="D5015" s="920" t="n">
        <f aca="false">F5015</f>
        <v>1.66</v>
      </c>
      <c r="F5015" s="922" t="n">
        <v>1.66</v>
      </c>
      <c r="G5015" s="922" t="n">
        <v>1.66</v>
      </c>
    </row>
    <row r="5016" customFormat="false" ht="15" hidden="false" customHeight="false" outlineLevel="0" collapsed="false">
      <c r="A5016" s="398" t="n">
        <v>9813</v>
      </c>
      <c r="B5016" s="399" t="s">
        <v>6310</v>
      </c>
      <c r="C5016" s="919" t="s">
        <v>1324</v>
      </c>
      <c r="D5016" s="920" t="n">
        <f aca="false">F5016</f>
        <v>3.4</v>
      </c>
      <c r="F5016" s="922" t="n">
        <v>3.4</v>
      </c>
      <c r="G5016" s="922" t="n">
        <v>3.4</v>
      </c>
    </row>
    <row r="5017" customFormat="false" ht="15" hidden="false" customHeight="false" outlineLevel="0" collapsed="false">
      <c r="A5017" s="398" t="n">
        <v>9815</v>
      </c>
      <c r="B5017" s="399" t="s">
        <v>6311</v>
      </c>
      <c r="C5017" s="919" t="s">
        <v>1324</v>
      </c>
      <c r="D5017" s="920" t="n">
        <f aca="false">F5017</f>
        <v>6.71</v>
      </c>
      <c r="F5017" s="922" t="n">
        <v>6.71</v>
      </c>
      <c r="G5017" s="922" t="n">
        <v>6.71</v>
      </c>
    </row>
    <row r="5018" customFormat="false" ht="30" hidden="false" customHeight="false" outlineLevel="0" collapsed="false">
      <c r="A5018" s="398" t="n">
        <v>25876</v>
      </c>
      <c r="B5018" s="399" t="s">
        <v>6312</v>
      </c>
      <c r="C5018" s="919" t="s">
        <v>1324</v>
      </c>
      <c r="D5018" s="920" t="n">
        <f aca="false">F5018</f>
        <v>3341.06</v>
      </c>
      <c r="F5018" s="922" t="n">
        <v>3341.06</v>
      </c>
      <c r="G5018" s="922" t="n">
        <v>3341.06</v>
      </c>
    </row>
    <row r="5019" customFormat="false" ht="30" hidden="false" customHeight="false" outlineLevel="0" collapsed="false">
      <c r="A5019" s="398" t="n">
        <v>25888</v>
      </c>
      <c r="B5019" s="399" t="s">
        <v>6313</v>
      </c>
      <c r="C5019" s="919" t="s">
        <v>1324</v>
      </c>
      <c r="D5019" s="920" t="n">
        <f aca="false">F5019</f>
        <v>81.88</v>
      </c>
      <c r="F5019" s="922" t="n">
        <v>81.88</v>
      </c>
      <c r="G5019" s="922" t="n">
        <v>81.88</v>
      </c>
    </row>
    <row r="5020" customFormat="false" ht="30" hidden="false" customHeight="false" outlineLevel="0" collapsed="false">
      <c r="A5020" s="398" t="n">
        <v>25874</v>
      </c>
      <c r="B5020" s="399" t="s">
        <v>6314</v>
      </c>
      <c r="C5020" s="919" t="s">
        <v>1324</v>
      </c>
      <c r="D5020" s="920" t="n">
        <f aca="false">F5020</f>
        <v>5859.72</v>
      </c>
      <c r="F5020" s="922" t="n">
        <v>5859.72</v>
      </c>
      <c r="G5020" s="922" t="n">
        <v>5859.72</v>
      </c>
    </row>
    <row r="5021" customFormat="false" ht="30" hidden="false" customHeight="false" outlineLevel="0" collapsed="false">
      <c r="A5021" s="398" t="n">
        <v>25877</v>
      </c>
      <c r="B5021" s="399" t="s">
        <v>6315</v>
      </c>
      <c r="C5021" s="919" t="s">
        <v>1324</v>
      </c>
      <c r="D5021" s="920" t="n">
        <f aca="false">F5021</f>
        <v>7995.81</v>
      </c>
      <c r="F5021" s="922" t="n">
        <v>7995.81</v>
      </c>
      <c r="G5021" s="922" t="n">
        <v>7995.81</v>
      </c>
    </row>
    <row r="5022" customFormat="false" ht="30" hidden="false" customHeight="false" outlineLevel="0" collapsed="false">
      <c r="A5022" s="398" t="n">
        <v>25878</v>
      </c>
      <c r="B5022" s="399" t="s">
        <v>6316</v>
      </c>
      <c r="C5022" s="919" t="s">
        <v>1324</v>
      </c>
      <c r="D5022" s="920" t="n">
        <f aca="false">F5022</f>
        <v>175.76</v>
      </c>
      <c r="F5022" s="922" t="n">
        <v>175.76</v>
      </c>
      <c r="G5022" s="922" t="n">
        <v>175.76</v>
      </c>
    </row>
    <row r="5023" customFormat="false" ht="30" hidden="false" customHeight="false" outlineLevel="0" collapsed="false">
      <c r="A5023" s="398" t="n">
        <v>25879</v>
      </c>
      <c r="B5023" s="399" t="s">
        <v>6317</v>
      </c>
      <c r="C5023" s="919" t="s">
        <v>1324</v>
      </c>
      <c r="D5023" s="920" t="n">
        <f aca="false">F5023</f>
        <v>7584.98</v>
      </c>
      <c r="F5023" s="922" t="n">
        <v>7584.98</v>
      </c>
      <c r="G5023" s="922" t="n">
        <v>7584.98</v>
      </c>
    </row>
    <row r="5024" customFormat="false" ht="30" hidden="false" customHeight="false" outlineLevel="0" collapsed="false">
      <c r="A5024" s="398" t="n">
        <v>25887</v>
      </c>
      <c r="B5024" s="399" t="s">
        <v>6318</v>
      </c>
      <c r="C5024" s="919" t="s">
        <v>1324</v>
      </c>
      <c r="D5024" s="920" t="n">
        <f aca="false">F5024</f>
        <v>3030.32</v>
      </c>
      <c r="F5024" s="920" t="n">
        <v>3030.32</v>
      </c>
      <c r="G5024" s="920" t="n">
        <v>3030.32</v>
      </c>
    </row>
    <row r="5025" customFormat="false" ht="30" hidden="false" customHeight="false" outlineLevel="0" collapsed="false">
      <c r="A5025" s="398" t="n">
        <v>25880</v>
      </c>
      <c r="B5025" s="399" t="s">
        <v>6319</v>
      </c>
      <c r="C5025" s="919" t="s">
        <v>1324</v>
      </c>
      <c r="D5025" s="920" t="n">
        <f aca="false">F5025</f>
        <v>274</v>
      </c>
      <c r="F5025" s="922" t="n">
        <v>274</v>
      </c>
      <c r="G5025" s="922" t="n">
        <v>274</v>
      </c>
    </row>
    <row r="5026" customFormat="false" ht="30" hidden="false" customHeight="false" outlineLevel="0" collapsed="false">
      <c r="A5026" s="398" t="n">
        <v>25881</v>
      </c>
      <c r="B5026" s="399" t="s">
        <v>6320</v>
      </c>
      <c r="C5026" s="919" t="s">
        <v>1324</v>
      </c>
      <c r="D5026" s="920" t="n">
        <f aca="false">F5026</f>
        <v>671.37</v>
      </c>
      <c r="F5026" s="920" t="n">
        <v>671.37</v>
      </c>
      <c r="G5026" s="920" t="n">
        <v>671.37</v>
      </c>
    </row>
    <row r="5027" customFormat="false" ht="30" hidden="false" customHeight="false" outlineLevel="0" collapsed="false">
      <c r="A5027" s="398" t="n">
        <v>25882</v>
      </c>
      <c r="B5027" s="399" t="s">
        <v>6321</v>
      </c>
      <c r="C5027" s="919" t="s">
        <v>1324</v>
      </c>
      <c r="D5027" s="920" t="n">
        <f aca="false">F5027</f>
        <v>1081.33</v>
      </c>
      <c r="F5027" s="920" t="n">
        <v>1081.33</v>
      </c>
      <c r="G5027" s="920" t="n">
        <v>1081.33</v>
      </c>
    </row>
    <row r="5028" customFormat="false" ht="30" hidden="false" customHeight="false" outlineLevel="0" collapsed="false">
      <c r="A5028" s="398" t="n">
        <v>25883</v>
      </c>
      <c r="B5028" s="399" t="s">
        <v>6322</v>
      </c>
      <c r="C5028" s="919" t="s">
        <v>1324</v>
      </c>
      <c r="D5028" s="920" t="n">
        <f aca="false">F5028</f>
        <v>17.44</v>
      </c>
      <c r="F5028" s="922" t="n">
        <v>17.44</v>
      </c>
      <c r="G5028" s="922" t="n">
        <v>17.44</v>
      </c>
    </row>
    <row r="5029" customFormat="false" ht="30" hidden="false" customHeight="false" outlineLevel="0" collapsed="false">
      <c r="A5029" s="398" t="n">
        <v>25884</v>
      </c>
      <c r="B5029" s="399" t="s">
        <v>6323</v>
      </c>
      <c r="C5029" s="919" t="s">
        <v>1324</v>
      </c>
      <c r="D5029" s="920" t="n">
        <f aca="false">F5029</f>
        <v>1898.41</v>
      </c>
      <c r="F5029" s="920" t="n">
        <v>1898.41</v>
      </c>
      <c r="G5029" s="920" t="n">
        <v>1898.41</v>
      </c>
    </row>
    <row r="5030" customFormat="false" ht="30" hidden="false" customHeight="false" outlineLevel="0" collapsed="false">
      <c r="A5030" s="398" t="n">
        <v>25885</v>
      </c>
      <c r="B5030" s="399" t="s">
        <v>6324</v>
      </c>
      <c r="C5030" s="919" t="s">
        <v>1324</v>
      </c>
      <c r="D5030" s="920" t="n">
        <f aca="false">F5030</f>
        <v>2823.48</v>
      </c>
      <c r="F5030" s="920" t="n">
        <v>2823.48</v>
      </c>
      <c r="G5030" s="920" t="n">
        <v>2823.48</v>
      </c>
    </row>
    <row r="5031" customFormat="false" ht="30" hidden="false" customHeight="false" outlineLevel="0" collapsed="false">
      <c r="A5031" s="398" t="n">
        <v>25889</v>
      </c>
      <c r="B5031" s="399" t="s">
        <v>6325</v>
      </c>
      <c r="C5031" s="919" t="s">
        <v>1324</v>
      </c>
      <c r="D5031" s="920" t="n">
        <f aca="false">F5031</f>
        <v>1415.9</v>
      </c>
      <c r="F5031" s="922" t="n">
        <v>1415.9</v>
      </c>
      <c r="G5031" s="922" t="n">
        <v>1415.9</v>
      </c>
    </row>
    <row r="5032" customFormat="false" ht="30" hidden="false" customHeight="false" outlineLevel="0" collapsed="false">
      <c r="A5032" s="398" t="n">
        <v>25886</v>
      </c>
      <c r="B5032" s="399" t="s">
        <v>6326</v>
      </c>
      <c r="C5032" s="919" t="s">
        <v>1324</v>
      </c>
      <c r="D5032" s="920" t="n">
        <f aca="false">F5032</f>
        <v>39.01</v>
      </c>
      <c r="F5032" s="922" t="n">
        <v>39.01</v>
      </c>
      <c r="G5032" s="922" t="n">
        <v>39.01</v>
      </c>
    </row>
    <row r="5033" customFormat="false" ht="30" hidden="false" customHeight="false" outlineLevel="0" collapsed="false">
      <c r="A5033" s="398" t="n">
        <v>25875</v>
      </c>
      <c r="B5033" s="399" t="s">
        <v>6327</v>
      </c>
      <c r="C5033" s="919" t="s">
        <v>1324</v>
      </c>
      <c r="D5033" s="920" t="n">
        <f aca="false">F5033</f>
        <v>1847.28</v>
      </c>
      <c r="F5033" s="920" t="n">
        <v>1847.28</v>
      </c>
      <c r="G5033" s="920" t="n">
        <v>1847.28</v>
      </c>
    </row>
    <row r="5034" customFormat="false" ht="15" hidden="false" customHeight="false" outlineLevel="0" collapsed="false">
      <c r="A5034" s="398" t="n">
        <v>9876</v>
      </c>
      <c r="B5034" s="399" t="s">
        <v>6328</v>
      </c>
      <c r="C5034" s="919" t="s">
        <v>1324</v>
      </c>
      <c r="D5034" s="920" t="n">
        <f aca="false">F5034</f>
        <v>13.52</v>
      </c>
      <c r="F5034" s="922" t="n">
        <v>13.52</v>
      </c>
      <c r="G5034" s="922" t="n">
        <v>13.52</v>
      </c>
    </row>
    <row r="5035" customFormat="false" ht="15" hidden="false" customHeight="false" outlineLevel="0" collapsed="false">
      <c r="A5035" s="398" t="n">
        <v>9877</v>
      </c>
      <c r="B5035" s="399" t="s">
        <v>6329</v>
      </c>
      <c r="C5035" s="919" t="s">
        <v>1324</v>
      </c>
      <c r="D5035" s="920" t="n">
        <f aca="false">F5035</f>
        <v>47.38</v>
      </c>
      <c r="F5035" s="920" t="n">
        <v>47.38</v>
      </c>
      <c r="G5035" s="920" t="n">
        <v>47.38</v>
      </c>
    </row>
    <row r="5036" customFormat="false" ht="15" hidden="false" customHeight="false" outlineLevel="0" collapsed="false">
      <c r="A5036" s="398" t="n">
        <v>9878</v>
      </c>
      <c r="B5036" s="399" t="s">
        <v>6330</v>
      </c>
      <c r="C5036" s="919" t="s">
        <v>1324</v>
      </c>
      <c r="D5036" s="920" t="n">
        <f aca="false">F5036</f>
        <v>61.71</v>
      </c>
      <c r="F5036" s="920" t="n">
        <v>61.71</v>
      </c>
      <c r="G5036" s="920" t="n">
        <v>61.71</v>
      </c>
    </row>
    <row r="5037" customFormat="false" ht="15" hidden="false" customHeight="false" outlineLevel="0" collapsed="false">
      <c r="A5037" s="398" t="n">
        <v>9879</v>
      </c>
      <c r="B5037" s="399" t="s">
        <v>6331</v>
      </c>
      <c r="C5037" s="919" t="s">
        <v>1324</v>
      </c>
      <c r="D5037" s="920" t="n">
        <f aca="false">F5037</f>
        <v>147.3</v>
      </c>
      <c r="F5037" s="920" t="n">
        <v>147.3</v>
      </c>
      <c r="G5037" s="920" t="n">
        <v>147.3</v>
      </c>
    </row>
    <row r="5038" customFormat="false" ht="30" hidden="false" customHeight="false" outlineLevel="0" collapsed="false">
      <c r="A5038" s="398" t="n">
        <v>42001</v>
      </c>
      <c r="B5038" s="399" t="s">
        <v>6332</v>
      </c>
      <c r="C5038" s="919" t="s">
        <v>1324</v>
      </c>
      <c r="D5038" s="920" t="n">
        <f aca="false">F5038</f>
        <v>368.23</v>
      </c>
      <c r="F5038" s="922" t="n">
        <v>368.23</v>
      </c>
      <c r="G5038" s="922" t="n">
        <v>368.23</v>
      </c>
    </row>
    <row r="5039" customFormat="false" ht="30" hidden="false" customHeight="false" outlineLevel="0" collapsed="false">
      <c r="A5039" s="398" t="n">
        <v>41998</v>
      </c>
      <c r="B5039" s="399" t="s">
        <v>6333</v>
      </c>
      <c r="C5039" s="919" t="s">
        <v>1324</v>
      </c>
      <c r="D5039" s="920" t="n">
        <f aca="false">F5039</f>
        <v>907.45</v>
      </c>
      <c r="F5039" s="920" t="n">
        <v>907.45</v>
      </c>
      <c r="G5039" s="920" t="n">
        <v>907.45</v>
      </c>
    </row>
    <row r="5040" customFormat="false" ht="30" hidden="false" customHeight="false" outlineLevel="0" collapsed="false">
      <c r="A5040" s="398" t="n">
        <v>41999</v>
      </c>
      <c r="B5040" s="399" t="s">
        <v>6334</v>
      </c>
      <c r="C5040" s="919" t="s">
        <v>1324</v>
      </c>
      <c r="D5040" s="920" t="n">
        <f aca="false">F5040</f>
        <v>1664.62</v>
      </c>
      <c r="F5040" s="922" t="n">
        <v>1664.62</v>
      </c>
      <c r="G5040" s="922" t="n">
        <v>1664.62</v>
      </c>
    </row>
    <row r="5041" customFormat="false" ht="30" hidden="false" customHeight="false" outlineLevel="0" collapsed="false">
      <c r="A5041" s="398" t="n">
        <v>42000</v>
      </c>
      <c r="B5041" s="399" t="s">
        <v>6335</v>
      </c>
      <c r="C5041" s="919" t="s">
        <v>1324</v>
      </c>
      <c r="D5041" s="920" t="n">
        <f aca="false">F5041</f>
        <v>2842.65</v>
      </c>
      <c r="F5041" s="922" t="n">
        <v>2842.65</v>
      </c>
      <c r="G5041" s="922" t="n">
        <v>2842.65</v>
      </c>
    </row>
    <row r="5042" customFormat="false" ht="30" hidden="false" customHeight="false" outlineLevel="0" collapsed="false">
      <c r="A5042" s="398" t="n">
        <v>38053</v>
      </c>
      <c r="B5042" s="399" t="s">
        <v>6336</v>
      </c>
      <c r="C5042" s="919" t="s">
        <v>1324</v>
      </c>
      <c r="D5042" s="920" t="n">
        <f aca="false">F5042</f>
        <v>10.63</v>
      </c>
      <c r="F5042" s="922" t="n">
        <v>10.63</v>
      </c>
      <c r="G5042" s="922" t="n">
        <v>10.63</v>
      </c>
    </row>
    <row r="5043" customFormat="false" ht="30" hidden="false" customHeight="false" outlineLevel="0" collapsed="false">
      <c r="A5043" s="398" t="n">
        <v>38054</v>
      </c>
      <c r="B5043" s="399" t="s">
        <v>6337</v>
      </c>
      <c r="C5043" s="919" t="s">
        <v>1324</v>
      </c>
      <c r="D5043" s="920" t="n">
        <f aca="false">F5043</f>
        <v>18.28</v>
      </c>
      <c r="F5043" s="922" t="n">
        <v>18.28</v>
      </c>
      <c r="G5043" s="922" t="n">
        <v>18.28</v>
      </c>
    </row>
    <row r="5044" customFormat="false" ht="30" hidden="false" customHeight="false" outlineLevel="0" collapsed="false">
      <c r="A5044" s="398" t="n">
        <v>38052</v>
      </c>
      <c r="B5044" s="399" t="s">
        <v>6338</v>
      </c>
      <c r="C5044" s="919" t="s">
        <v>1324</v>
      </c>
      <c r="D5044" s="920" t="n">
        <f aca="false">F5044</f>
        <v>5.15</v>
      </c>
      <c r="F5044" s="922" t="n">
        <v>5.15</v>
      </c>
      <c r="G5044" s="922" t="n">
        <v>5.15</v>
      </c>
    </row>
    <row r="5045" customFormat="false" ht="30" hidden="false" customHeight="false" outlineLevel="0" collapsed="false">
      <c r="A5045" s="398" t="n">
        <v>38051</v>
      </c>
      <c r="B5045" s="399" t="s">
        <v>6339</v>
      </c>
      <c r="C5045" s="919" t="s">
        <v>1324</v>
      </c>
      <c r="D5045" s="920" t="n">
        <f aca="false">F5045</f>
        <v>3.21</v>
      </c>
      <c r="F5045" s="922" t="n">
        <v>3.21</v>
      </c>
      <c r="G5045" s="922" t="n">
        <v>3.21</v>
      </c>
    </row>
    <row r="5046" customFormat="false" ht="15" hidden="false" customHeight="false" outlineLevel="0" collapsed="false">
      <c r="A5046" s="398" t="n">
        <v>38787</v>
      </c>
      <c r="B5046" s="399" t="s">
        <v>6340</v>
      </c>
      <c r="C5046" s="919" t="s">
        <v>1324</v>
      </c>
      <c r="D5046" s="920" t="n">
        <f aca="false">F5046</f>
        <v>4.05</v>
      </c>
      <c r="F5046" s="920" t="n">
        <v>4.05</v>
      </c>
      <c r="G5046" s="920" t="n">
        <v>4.05</v>
      </c>
    </row>
    <row r="5047" customFormat="false" ht="15" hidden="false" customHeight="false" outlineLevel="0" collapsed="false">
      <c r="A5047" s="398" t="n">
        <v>38825</v>
      </c>
      <c r="B5047" s="399" t="s">
        <v>6341</v>
      </c>
      <c r="C5047" s="919" t="s">
        <v>1324</v>
      </c>
      <c r="D5047" s="920" t="n">
        <f aca="false">F5047</f>
        <v>5.3</v>
      </c>
      <c r="F5047" s="920" t="n">
        <v>5.3</v>
      </c>
      <c r="G5047" s="920" t="n">
        <v>5.3</v>
      </c>
    </row>
    <row r="5048" customFormat="false" ht="15" hidden="false" customHeight="false" outlineLevel="0" collapsed="false">
      <c r="A5048" s="398" t="n">
        <v>38826</v>
      </c>
      <c r="B5048" s="399" t="s">
        <v>6342</v>
      </c>
      <c r="C5048" s="919" t="s">
        <v>1324</v>
      </c>
      <c r="D5048" s="920" t="n">
        <f aca="false">F5048</f>
        <v>7.86</v>
      </c>
      <c r="F5048" s="922" t="n">
        <v>7.86</v>
      </c>
      <c r="G5048" s="922" t="n">
        <v>7.86</v>
      </c>
    </row>
    <row r="5049" customFormat="false" ht="15" hidden="false" customHeight="false" outlineLevel="0" collapsed="false">
      <c r="A5049" s="398" t="n">
        <v>38827</v>
      </c>
      <c r="B5049" s="399" t="s">
        <v>6343</v>
      </c>
      <c r="C5049" s="919" t="s">
        <v>1324</v>
      </c>
      <c r="D5049" s="920" t="n">
        <f aca="false">F5049</f>
        <v>12.63</v>
      </c>
      <c r="F5049" s="922" t="n">
        <v>12.63</v>
      </c>
      <c r="G5049" s="922" t="n">
        <v>12.63</v>
      </c>
    </row>
    <row r="5050" customFormat="false" ht="15" hidden="false" customHeight="false" outlineLevel="0" collapsed="false">
      <c r="A5050" s="398" t="n">
        <v>38830</v>
      </c>
      <c r="B5050" s="399" t="s">
        <v>6344</v>
      </c>
      <c r="C5050" s="919" t="s">
        <v>1324</v>
      </c>
      <c r="D5050" s="920" t="n">
        <f aca="false">F5050</f>
        <v>17.69</v>
      </c>
      <c r="F5050" s="922" t="n">
        <v>17.69</v>
      </c>
      <c r="G5050" s="922" t="n">
        <v>17.69</v>
      </c>
    </row>
    <row r="5051" customFormat="false" ht="15" hidden="false" customHeight="false" outlineLevel="0" collapsed="false">
      <c r="A5051" s="398" t="n">
        <v>38828</v>
      </c>
      <c r="B5051" s="399" t="s">
        <v>6345</v>
      </c>
      <c r="C5051" s="919" t="s">
        <v>1324</v>
      </c>
      <c r="D5051" s="920" t="n">
        <f aca="false">F5051</f>
        <v>7.8</v>
      </c>
      <c r="F5051" s="922" t="n">
        <v>7.8</v>
      </c>
      <c r="G5051" s="922" t="n">
        <v>7.8</v>
      </c>
    </row>
    <row r="5052" customFormat="false" ht="15" hidden="false" customHeight="false" outlineLevel="0" collapsed="false">
      <c r="A5052" s="398" t="n">
        <v>38829</v>
      </c>
      <c r="B5052" s="399" t="s">
        <v>6346</v>
      </c>
      <c r="C5052" s="919" t="s">
        <v>1324</v>
      </c>
      <c r="D5052" s="920" t="n">
        <f aca="false">F5052</f>
        <v>12.77</v>
      </c>
      <c r="F5052" s="922" t="n">
        <v>12.77</v>
      </c>
      <c r="G5052" s="922" t="n">
        <v>12.77</v>
      </c>
    </row>
    <row r="5053" customFormat="false" ht="15" hidden="false" customHeight="false" outlineLevel="0" collapsed="false">
      <c r="A5053" s="398" t="n">
        <v>38831</v>
      </c>
      <c r="B5053" s="399" t="s">
        <v>6347</v>
      </c>
      <c r="C5053" s="919" t="s">
        <v>1324</v>
      </c>
      <c r="D5053" s="920" t="n">
        <f aca="false">F5053</f>
        <v>24.67</v>
      </c>
      <c r="F5053" s="922" t="n">
        <v>24.67</v>
      </c>
      <c r="G5053" s="922" t="n">
        <v>24.67</v>
      </c>
    </row>
    <row r="5054" customFormat="false" ht="15" hidden="false" customHeight="false" outlineLevel="0" collapsed="false">
      <c r="A5054" s="398" t="n">
        <v>36274</v>
      </c>
      <c r="B5054" s="399" t="s">
        <v>6348</v>
      </c>
      <c r="C5054" s="919" t="s">
        <v>1324</v>
      </c>
      <c r="D5054" s="920" t="n">
        <f aca="false">F5054</f>
        <v>4.88</v>
      </c>
      <c r="F5054" s="922" t="n">
        <v>4.88</v>
      </c>
      <c r="G5054" s="922" t="n">
        <v>4.88</v>
      </c>
    </row>
    <row r="5055" customFormat="false" ht="15" hidden="false" customHeight="false" outlineLevel="0" collapsed="false">
      <c r="A5055" s="398" t="n">
        <v>36278</v>
      </c>
      <c r="B5055" s="399" t="s">
        <v>6349</v>
      </c>
      <c r="C5055" s="919" t="s">
        <v>1324</v>
      </c>
      <c r="D5055" s="920" t="n">
        <f aca="false">F5055</f>
        <v>6.62</v>
      </c>
      <c r="F5055" s="922" t="n">
        <v>6.62</v>
      </c>
      <c r="G5055" s="922" t="n">
        <v>6.62</v>
      </c>
    </row>
    <row r="5056" customFormat="false" ht="15" hidden="false" customHeight="false" outlineLevel="0" collapsed="false">
      <c r="A5056" s="398" t="n">
        <v>38977</v>
      </c>
      <c r="B5056" s="399" t="s">
        <v>6350</v>
      </c>
      <c r="C5056" s="919" t="s">
        <v>1324</v>
      </c>
      <c r="D5056" s="920" t="n">
        <f aca="false">F5056</f>
        <v>100.74</v>
      </c>
      <c r="F5056" s="922" t="n">
        <v>100.74</v>
      </c>
      <c r="G5056" s="922" t="n">
        <v>100.74</v>
      </c>
    </row>
    <row r="5057" customFormat="false" ht="15" hidden="false" customHeight="false" outlineLevel="0" collapsed="false">
      <c r="A5057" s="398" t="n">
        <v>38971</v>
      </c>
      <c r="B5057" s="399" t="s">
        <v>6351</v>
      </c>
      <c r="C5057" s="919" t="s">
        <v>1324</v>
      </c>
      <c r="D5057" s="920" t="n">
        <f aca="false">F5057</f>
        <v>8.3</v>
      </c>
      <c r="F5057" s="922" t="n">
        <v>8.3</v>
      </c>
      <c r="G5057" s="922" t="n">
        <v>8.3</v>
      </c>
    </row>
    <row r="5058" customFormat="false" ht="15" hidden="false" customHeight="false" outlineLevel="0" collapsed="false">
      <c r="A5058" s="398" t="n">
        <v>38972</v>
      </c>
      <c r="B5058" s="399" t="s">
        <v>6352</v>
      </c>
      <c r="C5058" s="919" t="s">
        <v>1324</v>
      </c>
      <c r="D5058" s="920" t="n">
        <f aca="false">F5058</f>
        <v>12.64</v>
      </c>
      <c r="F5058" s="922" t="n">
        <v>12.64</v>
      </c>
      <c r="G5058" s="922" t="n">
        <v>12.64</v>
      </c>
    </row>
    <row r="5059" customFormat="false" ht="15" hidden="false" customHeight="false" outlineLevel="0" collapsed="false">
      <c r="A5059" s="398" t="n">
        <v>38973</v>
      </c>
      <c r="B5059" s="399" t="s">
        <v>6353</v>
      </c>
      <c r="C5059" s="919" t="s">
        <v>1324</v>
      </c>
      <c r="D5059" s="920" t="n">
        <f aca="false">F5059</f>
        <v>16.72</v>
      </c>
      <c r="F5059" s="922" t="n">
        <v>16.72</v>
      </c>
      <c r="G5059" s="922" t="n">
        <v>16.72</v>
      </c>
    </row>
    <row r="5060" customFormat="false" ht="15" hidden="false" customHeight="false" outlineLevel="0" collapsed="false">
      <c r="A5060" s="398" t="n">
        <v>38974</v>
      </c>
      <c r="B5060" s="399" t="s">
        <v>6354</v>
      </c>
      <c r="C5060" s="919" t="s">
        <v>1324</v>
      </c>
      <c r="D5060" s="920" t="n">
        <f aca="false">F5060</f>
        <v>24.38</v>
      </c>
      <c r="F5060" s="922" t="n">
        <v>24.38</v>
      </c>
      <c r="G5060" s="922" t="n">
        <v>24.38</v>
      </c>
    </row>
    <row r="5061" customFormat="false" ht="15" hidden="false" customHeight="false" outlineLevel="0" collapsed="false">
      <c r="A5061" s="398" t="n">
        <v>38975</v>
      </c>
      <c r="B5061" s="399" t="s">
        <v>6355</v>
      </c>
      <c r="C5061" s="919" t="s">
        <v>1324</v>
      </c>
      <c r="D5061" s="920" t="n">
        <f aca="false">F5061</f>
        <v>40.63</v>
      </c>
      <c r="F5061" s="922" t="n">
        <v>40.63</v>
      </c>
      <c r="G5061" s="922" t="n">
        <v>40.63</v>
      </c>
    </row>
    <row r="5062" customFormat="false" ht="15" hidden="false" customHeight="false" outlineLevel="0" collapsed="false">
      <c r="A5062" s="398" t="n">
        <v>38976</v>
      </c>
      <c r="B5062" s="399" t="s">
        <v>6356</v>
      </c>
      <c r="C5062" s="919" t="s">
        <v>1324</v>
      </c>
      <c r="D5062" s="920" t="n">
        <f aca="false">F5062</f>
        <v>56.99</v>
      </c>
      <c r="F5062" s="922" t="n">
        <v>56.99</v>
      </c>
      <c r="G5062" s="922" t="n">
        <v>56.99</v>
      </c>
    </row>
    <row r="5063" customFormat="false" ht="15" hidden="false" customHeight="false" outlineLevel="0" collapsed="false">
      <c r="A5063" s="398" t="n">
        <v>38986</v>
      </c>
      <c r="B5063" s="399" t="s">
        <v>6357</v>
      </c>
      <c r="C5063" s="919" t="s">
        <v>1324</v>
      </c>
      <c r="D5063" s="920" t="n">
        <f aca="false">F5063</f>
        <v>114.68</v>
      </c>
      <c r="F5063" s="922" t="n">
        <v>114.68</v>
      </c>
      <c r="G5063" s="922" t="n">
        <v>114.68</v>
      </c>
    </row>
    <row r="5064" customFormat="false" ht="15" hidden="false" customHeight="false" outlineLevel="0" collapsed="false">
      <c r="A5064" s="398" t="n">
        <v>38978</v>
      </c>
      <c r="B5064" s="399" t="s">
        <v>6358</v>
      </c>
      <c r="C5064" s="919" t="s">
        <v>1324</v>
      </c>
      <c r="D5064" s="920" t="n">
        <f aca="false">F5064</f>
        <v>4.88</v>
      </c>
      <c r="F5064" s="922" t="n">
        <v>4.88</v>
      </c>
      <c r="G5064" s="922" t="n">
        <v>4.88</v>
      </c>
    </row>
    <row r="5065" customFormat="false" ht="15" hidden="false" customHeight="false" outlineLevel="0" collapsed="false">
      <c r="A5065" s="398" t="n">
        <v>38979</v>
      </c>
      <c r="B5065" s="399" t="s">
        <v>6359</v>
      </c>
      <c r="C5065" s="919" t="s">
        <v>1324</v>
      </c>
      <c r="D5065" s="920" t="n">
        <f aca="false">F5065</f>
        <v>6.62</v>
      </c>
      <c r="F5065" s="922" t="n">
        <v>6.62</v>
      </c>
      <c r="G5065" s="922" t="n">
        <v>6.62</v>
      </c>
    </row>
    <row r="5066" customFormat="false" ht="15" hidden="false" customHeight="false" outlineLevel="0" collapsed="false">
      <c r="A5066" s="398" t="n">
        <v>38980</v>
      </c>
      <c r="B5066" s="399" t="s">
        <v>6360</v>
      </c>
      <c r="C5066" s="919" t="s">
        <v>1324</v>
      </c>
      <c r="D5066" s="920" t="n">
        <f aca="false">F5066</f>
        <v>11.06</v>
      </c>
      <c r="F5066" s="922" t="n">
        <v>11.06</v>
      </c>
      <c r="G5066" s="922" t="n">
        <v>11.06</v>
      </c>
    </row>
    <row r="5067" customFormat="false" ht="15" hidden="false" customHeight="false" outlineLevel="0" collapsed="false">
      <c r="A5067" s="398" t="n">
        <v>38981</v>
      </c>
      <c r="B5067" s="399" t="s">
        <v>6361</v>
      </c>
      <c r="C5067" s="919" t="s">
        <v>1324</v>
      </c>
      <c r="D5067" s="920" t="n">
        <f aca="false">F5067</f>
        <v>15.32</v>
      </c>
      <c r="F5067" s="922" t="n">
        <v>15.32</v>
      </c>
      <c r="G5067" s="922" t="n">
        <v>15.32</v>
      </c>
    </row>
    <row r="5068" customFormat="false" ht="15" hidden="false" customHeight="false" outlineLevel="0" collapsed="false">
      <c r="A5068" s="398" t="n">
        <v>38982</v>
      </c>
      <c r="B5068" s="399" t="s">
        <v>6362</v>
      </c>
      <c r="C5068" s="919" t="s">
        <v>1324</v>
      </c>
      <c r="D5068" s="920" t="n">
        <f aca="false">F5068</f>
        <v>22.3</v>
      </c>
      <c r="F5068" s="922" t="n">
        <v>22.3</v>
      </c>
      <c r="G5068" s="922" t="n">
        <v>22.3</v>
      </c>
    </row>
    <row r="5069" customFormat="false" ht="15" hidden="false" customHeight="false" outlineLevel="0" collapsed="false">
      <c r="A5069" s="398" t="n">
        <v>38983</v>
      </c>
      <c r="B5069" s="399" t="s">
        <v>6363</v>
      </c>
      <c r="C5069" s="919" t="s">
        <v>1324</v>
      </c>
      <c r="D5069" s="920" t="n">
        <f aca="false">F5069</f>
        <v>29.56</v>
      </c>
      <c r="F5069" s="922" t="n">
        <v>29.56</v>
      </c>
      <c r="G5069" s="922" t="n">
        <v>29.56</v>
      </c>
    </row>
    <row r="5070" customFormat="false" ht="15" hidden="false" customHeight="false" outlineLevel="0" collapsed="false">
      <c r="A5070" s="398" t="n">
        <v>38984</v>
      </c>
      <c r="B5070" s="399" t="s">
        <v>6364</v>
      </c>
      <c r="C5070" s="919" t="s">
        <v>1324</v>
      </c>
      <c r="D5070" s="920" t="n">
        <f aca="false">F5070</f>
        <v>57.02</v>
      </c>
      <c r="F5070" s="922" t="n">
        <v>57.02</v>
      </c>
      <c r="G5070" s="922" t="n">
        <v>57.02</v>
      </c>
    </row>
    <row r="5071" customFormat="false" ht="15" hidden="false" customHeight="false" outlineLevel="0" collapsed="false">
      <c r="A5071" s="398" t="n">
        <v>38985</v>
      </c>
      <c r="B5071" s="399" t="s">
        <v>6365</v>
      </c>
      <c r="C5071" s="919" t="s">
        <v>1324</v>
      </c>
      <c r="D5071" s="920" t="n">
        <f aca="false">F5071</f>
        <v>84.42</v>
      </c>
      <c r="F5071" s="922" t="n">
        <v>84.42</v>
      </c>
      <c r="G5071" s="922" t="n">
        <v>84.42</v>
      </c>
    </row>
    <row r="5072" customFormat="false" ht="15" hidden="false" customHeight="false" outlineLevel="0" collapsed="false">
      <c r="A5072" s="398" t="n">
        <v>9836</v>
      </c>
      <c r="B5072" s="399" t="s">
        <v>6366</v>
      </c>
      <c r="C5072" s="919" t="s">
        <v>1324</v>
      </c>
      <c r="D5072" s="920" t="n">
        <f aca="false">F5072</f>
        <v>8.82</v>
      </c>
      <c r="F5072" s="922" t="n">
        <v>8.82</v>
      </c>
      <c r="G5072" s="922" t="n">
        <v>8.82</v>
      </c>
    </row>
    <row r="5073" customFormat="false" ht="15" hidden="false" customHeight="false" outlineLevel="0" collapsed="false">
      <c r="A5073" s="398" t="n">
        <v>20065</v>
      </c>
      <c r="B5073" s="399" t="s">
        <v>6367</v>
      </c>
      <c r="C5073" s="919" t="s">
        <v>1324</v>
      </c>
      <c r="D5073" s="920" t="n">
        <f aca="false">F5073</f>
        <v>22.56</v>
      </c>
      <c r="F5073" s="922" t="n">
        <v>22.56</v>
      </c>
      <c r="G5073" s="922" t="n">
        <v>22.56</v>
      </c>
    </row>
    <row r="5074" customFormat="false" ht="15" hidden="false" customHeight="false" outlineLevel="0" collapsed="false">
      <c r="A5074" s="398" t="n">
        <v>9835</v>
      </c>
      <c r="B5074" s="399" t="s">
        <v>6368</v>
      </c>
      <c r="C5074" s="919" t="s">
        <v>1324</v>
      </c>
      <c r="D5074" s="920" t="n">
        <f aca="false">F5074</f>
        <v>3.18</v>
      </c>
      <c r="F5074" s="922" t="n">
        <v>3.18</v>
      </c>
      <c r="G5074" s="922" t="n">
        <v>3.18</v>
      </c>
    </row>
    <row r="5075" customFormat="false" ht="15" hidden="false" customHeight="false" outlineLevel="0" collapsed="false">
      <c r="A5075" s="398" t="n">
        <v>38032</v>
      </c>
      <c r="B5075" s="399" t="s">
        <v>6369</v>
      </c>
      <c r="C5075" s="919" t="s">
        <v>1324</v>
      </c>
      <c r="D5075" s="920" t="n">
        <f aca="false">F5075</f>
        <v>32.79</v>
      </c>
      <c r="F5075" s="922" t="n">
        <v>32.79</v>
      </c>
      <c r="G5075" s="922" t="n">
        <v>32.79</v>
      </c>
    </row>
    <row r="5076" customFormat="false" ht="15" hidden="false" customHeight="false" outlineLevel="0" collapsed="false">
      <c r="A5076" s="398" t="n">
        <v>38033</v>
      </c>
      <c r="B5076" s="399" t="s">
        <v>6370</v>
      </c>
      <c r="C5076" s="919" t="s">
        <v>1324</v>
      </c>
      <c r="D5076" s="920" t="n">
        <f aca="false">F5076</f>
        <v>53.65</v>
      </c>
      <c r="F5076" s="922" t="n">
        <v>53.65</v>
      </c>
      <c r="G5076" s="922" t="n">
        <v>53.65</v>
      </c>
    </row>
    <row r="5077" customFormat="false" ht="15" hidden="false" customHeight="false" outlineLevel="0" collapsed="false">
      <c r="A5077" s="398" t="n">
        <v>38034</v>
      </c>
      <c r="B5077" s="399" t="s">
        <v>6371</v>
      </c>
      <c r="C5077" s="919" t="s">
        <v>1324</v>
      </c>
      <c r="D5077" s="920" t="n">
        <f aca="false">F5077</f>
        <v>88.75</v>
      </c>
      <c r="F5077" s="922" t="n">
        <v>88.75</v>
      </c>
      <c r="G5077" s="922" t="n">
        <v>88.75</v>
      </c>
    </row>
    <row r="5078" customFormat="false" ht="15" hidden="false" customHeight="false" outlineLevel="0" collapsed="false">
      <c r="A5078" s="398" t="n">
        <v>38035</v>
      </c>
      <c r="B5078" s="399" t="s">
        <v>6372</v>
      </c>
      <c r="C5078" s="919" t="s">
        <v>1324</v>
      </c>
      <c r="D5078" s="920" t="n">
        <f aca="false">F5078</f>
        <v>123.68</v>
      </c>
      <c r="F5078" s="922" t="n">
        <v>123.68</v>
      </c>
      <c r="G5078" s="922" t="n">
        <v>123.68</v>
      </c>
    </row>
    <row r="5079" customFormat="false" ht="15" hidden="false" customHeight="false" outlineLevel="0" collapsed="false">
      <c r="A5079" s="398" t="n">
        <v>38036</v>
      </c>
      <c r="B5079" s="399" t="s">
        <v>6373</v>
      </c>
      <c r="C5079" s="919" t="s">
        <v>1324</v>
      </c>
      <c r="D5079" s="920" t="n">
        <f aca="false">F5079</f>
        <v>174.52</v>
      </c>
      <c r="F5079" s="922" t="n">
        <v>174.52</v>
      </c>
      <c r="G5079" s="922" t="n">
        <v>174.52</v>
      </c>
    </row>
    <row r="5080" customFormat="false" ht="15" hidden="false" customHeight="false" outlineLevel="0" collapsed="false">
      <c r="A5080" s="398" t="n">
        <v>38037</v>
      </c>
      <c r="B5080" s="399" t="s">
        <v>6374</v>
      </c>
      <c r="C5080" s="919" t="s">
        <v>1324</v>
      </c>
      <c r="D5080" s="920" t="n">
        <f aca="false">F5080</f>
        <v>202.35</v>
      </c>
      <c r="F5080" s="922" t="n">
        <v>202.35</v>
      </c>
      <c r="G5080" s="922" t="n">
        <v>202.35</v>
      </c>
    </row>
    <row r="5081" customFormat="false" ht="15" hidden="false" customHeight="false" outlineLevel="0" collapsed="false">
      <c r="A5081" s="398" t="n">
        <v>9850</v>
      </c>
      <c r="B5081" s="399" t="s">
        <v>6375</v>
      </c>
      <c r="C5081" s="919" t="s">
        <v>1324</v>
      </c>
      <c r="D5081" s="920" t="n">
        <f aca="false">F5081</f>
        <v>95.99</v>
      </c>
      <c r="F5081" s="922" t="n">
        <v>95.99</v>
      </c>
      <c r="G5081" s="922" t="n">
        <v>95.99</v>
      </c>
    </row>
    <row r="5082" customFormat="false" ht="15" hidden="false" customHeight="false" outlineLevel="0" collapsed="false">
      <c r="A5082" s="398" t="n">
        <v>9853</v>
      </c>
      <c r="B5082" s="399" t="s">
        <v>6376</v>
      </c>
      <c r="C5082" s="919" t="s">
        <v>1324</v>
      </c>
      <c r="D5082" s="920" t="n">
        <f aca="false">F5082</f>
        <v>170.7</v>
      </c>
      <c r="F5082" s="922" t="n">
        <v>170.7</v>
      </c>
      <c r="G5082" s="922" t="n">
        <v>170.7</v>
      </c>
    </row>
    <row r="5083" customFormat="false" ht="15" hidden="false" customHeight="false" outlineLevel="0" collapsed="false">
      <c r="A5083" s="398" t="n">
        <v>9854</v>
      </c>
      <c r="B5083" s="399" t="s">
        <v>6377</v>
      </c>
      <c r="C5083" s="919" t="s">
        <v>1324</v>
      </c>
      <c r="D5083" s="920" t="n">
        <f aca="false">F5083</f>
        <v>74.79</v>
      </c>
      <c r="F5083" s="922" t="n">
        <v>74.79</v>
      </c>
      <c r="G5083" s="922" t="n">
        <v>74.79</v>
      </c>
    </row>
    <row r="5084" customFormat="false" ht="15" hidden="false" customHeight="false" outlineLevel="0" collapsed="false">
      <c r="A5084" s="398" t="n">
        <v>9851</v>
      </c>
      <c r="B5084" s="399" t="s">
        <v>6378</v>
      </c>
      <c r="C5084" s="919" t="s">
        <v>1324</v>
      </c>
      <c r="D5084" s="920" t="n">
        <f aca="false">F5084</f>
        <v>129.69</v>
      </c>
      <c r="F5084" s="922" t="n">
        <v>129.69</v>
      </c>
      <c r="G5084" s="922" t="n">
        <v>129.69</v>
      </c>
    </row>
    <row r="5085" customFormat="false" ht="15" hidden="false" customHeight="false" outlineLevel="0" collapsed="false">
      <c r="A5085" s="398" t="n">
        <v>9855</v>
      </c>
      <c r="B5085" s="399" t="s">
        <v>6379</v>
      </c>
      <c r="C5085" s="919" t="s">
        <v>1324</v>
      </c>
      <c r="D5085" s="920" t="n">
        <f aca="false">F5085</f>
        <v>216.92</v>
      </c>
      <c r="F5085" s="922" t="n">
        <v>216.92</v>
      </c>
      <c r="G5085" s="922" t="n">
        <v>216.92</v>
      </c>
    </row>
    <row r="5086" customFormat="false" ht="15" hidden="false" customHeight="false" outlineLevel="0" collapsed="false">
      <c r="A5086" s="398" t="n">
        <v>9825</v>
      </c>
      <c r="B5086" s="399" t="s">
        <v>6380</v>
      </c>
      <c r="C5086" s="919" t="s">
        <v>1324</v>
      </c>
      <c r="D5086" s="920" t="n">
        <f aca="false">F5086</f>
        <v>35.71</v>
      </c>
      <c r="F5086" s="922" t="n">
        <v>35.71</v>
      </c>
      <c r="G5086" s="922" t="n">
        <v>35.71</v>
      </c>
    </row>
    <row r="5087" customFormat="false" ht="15" hidden="false" customHeight="false" outlineLevel="0" collapsed="false">
      <c r="A5087" s="398" t="n">
        <v>9828</v>
      </c>
      <c r="B5087" s="399" t="s">
        <v>6381</v>
      </c>
      <c r="C5087" s="919" t="s">
        <v>1324</v>
      </c>
      <c r="D5087" s="920" t="n">
        <f aca="false">F5087</f>
        <v>96.1</v>
      </c>
      <c r="F5087" s="922" t="n">
        <v>96.1</v>
      </c>
      <c r="G5087" s="922" t="n">
        <v>96.1</v>
      </c>
    </row>
    <row r="5088" customFormat="false" ht="15" hidden="false" customHeight="false" outlineLevel="0" collapsed="false">
      <c r="A5088" s="398" t="n">
        <v>9829</v>
      </c>
      <c r="B5088" s="399" t="s">
        <v>6382</v>
      </c>
      <c r="C5088" s="919" t="s">
        <v>1324</v>
      </c>
      <c r="D5088" s="920" t="n">
        <f aca="false">F5088</f>
        <v>162.87</v>
      </c>
      <c r="F5088" s="922" t="n">
        <v>162.87</v>
      </c>
      <c r="G5088" s="922" t="n">
        <v>162.87</v>
      </c>
    </row>
    <row r="5089" customFormat="false" ht="15" hidden="false" customHeight="false" outlineLevel="0" collapsed="false">
      <c r="A5089" s="398" t="n">
        <v>9826</v>
      </c>
      <c r="B5089" s="399" t="s">
        <v>6383</v>
      </c>
      <c r="C5089" s="919" t="s">
        <v>1324</v>
      </c>
      <c r="D5089" s="920" t="n">
        <f aca="false">F5089</f>
        <v>247.95</v>
      </c>
      <c r="F5089" s="922" t="n">
        <v>247.95</v>
      </c>
      <c r="G5089" s="922" t="n">
        <v>247.95</v>
      </c>
    </row>
    <row r="5090" customFormat="false" ht="15" hidden="false" customHeight="false" outlineLevel="0" collapsed="false">
      <c r="A5090" s="398" t="n">
        <v>9827</v>
      </c>
      <c r="B5090" s="399" t="s">
        <v>6384</v>
      </c>
      <c r="C5090" s="919" t="s">
        <v>1324</v>
      </c>
      <c r="D5090" s="920" t="n">
        <f aca="false">F5090</f>
        <v>352.09</v>
      </c>
      <c r="F5090" s="922" t="n">
        <v>352.09</v>
      </c>
      <c r="G5090" s="922" t="n">
        <v>352.09</v>
      </c>
    </row>
    <row r="5091" customFormat="false" ht="15" hidden="false" customHeight="false" outlineLevel="0" collapsed="false">
      <c r="A5091" s="398" t="n">
        <v>36374</v>
      </c>
      <c r="B5091" s="399" t="s">
        <v>6385</v>
      </c>
      <c r="C5091" s="919" t="s">
        <v>1324</v>
      </c>
      <c r="D5091" s="920" t="n">
        <f aca="false">F5091</f>
        <v>42.8</v>
      </c>
      <c r="F5091" s="922" t="n">
        <v>42.8</v>
      </c>
      <c r="G5091" s="922" t="n">
        <v>42.8</v>
      </c>
    </row>
    <row r="5092" customFormat="false" ht="15" hidden="false" customHeight="false" outlineLevel="0" collapsed="false">
      <c r="A5092" s="398" t="n">
        <v>36084</v>
      </c>
      <c r="B5092" s="399" t="s">
        <v>6386</v>
      </c>
      <c r="C5092" s="919" t="s">
        <v>1324</v>
      </c>
      <c r="D5092" s="920" t="n">
        <f aca="false">F5092</f>
        <v>12.68</v>
      </c>
      <c r="F5092" s="922" t="n">
        <v>12.68</v>
      </c>
      <c r="G5092" s="922" t="n">
        <v>12.68</v>
      </c>
    </row>
    <row r="5093" customFormat="false" ht="15" hidden="false" customHeight="false" outlineLevel="0" collapsed="false">
      <c r="A5093" s="398" t="n">
        <v>36373</v>
      </c>
      <c r="B5093" s="399" t="s">
        <v>6387</v>
      </c>
      <c r="C5093" s="919" t="s">
        <v>1324</v>
      </c>
      <c r="D5093" s="920" t="n">
        <f aca="false">F5093</f>
        <v>26.33</v>
      </c>
      <c r="F5093" s="922" t="n">
        <v>26.33</v>
      </c>
      <c r="G5093" s="922" t="n">
        <v>26.33</v>
      </c>
    </row>
    <row r="5094" customFormat="false" ht="15" hidden="false" customHeight="false" outlineLevel="0" collapsed="false">
      <c r="A5094" s="398" t="n">
        <v>36377</v>
      </c>
      <c r="B5094" s="399" t="s">
        <v>6388</v>
      </c>
      <c r="C5094" s="919" t="s">
        <v>1324</v>
      </c>
      <c r="D5094" s="920" t="n">
        <f aca="false">F5094</f>
        <v>51.34</v>
      </c>
      <c r="F5094" s="922" t="n">
        <v>51.34</v>
      </c>
      <c r="G5094" s="922" t="n">
        <v>51.34</v>
      </c>
    </row>
    <row r="5095" customFormat="false" ht="15" hidden="false" customHeight="false" outlineLevel="0" collapsed="false">
      <c r="A5095" s="398" t="n">
        <v>36375</v>
      </c>
      <c r="B5095" s="399" t="s">
        <v>6389</v>
      </c>
      <c r="C5095" s="919" t="s">
        <v>1324</v>
      </c>
      <c r="D5095" s="920" t="n">
        <f aca="false">F5095</f>
        <v>15.65</v>
      </c>
      <c r="F5095" s="922" t="n">
        <v>15.65</v>
      </c>
      <c r="G5095" s="922" t="n">
        <v>15.65</v>
      </c>
    </row>
    <row r="5096" customFormat="false" ht="15" hidden="false" customHeight="false" outlineLevel="0" collapsed="false">
      <c r="A5096" s="398" t="n">
        <v>36376</v>
      </c>
      <c r="B5096" s="399" t="s">
        <v>6390</v>
      </c>
      <c r="C5096" s="919" t="s">
        <v>1324</v>
      </c>
      <c r="D5096" s="920" t="n">
        <f aca="false">F5096</f>
        <v>30.73</v>
      </c>
      <c r="F5096" s="922" t="n">
        <v>30.73</v>
      </c>
      <c r="G5096" s="922" t="n">
        <v>30.73</v>
      </c>
    </row>
    <row r="5097" customFormat="false" ht="15" hidden="false" customHeight="false" outlineLevel="0" collapsed="false">
      <c r="A5097" s="398" t="n">
        <v>36380</v>
      </c>
      <c r="B5097" s="399" t="s">
        <v>6391</v>
      </c>
      <c r="C5097" s="919" t="s">
        <v>1324</v>
      </c>
      <c r="D5097" s="920" t="n">
        <f aca="false">F5097</f>
        <v>64.2</v>
      </c>
      <c r="F5097" s="922" t="n">
        <v>64.2</v>
      </c>
      <c r="G5097" s="922" t="n">
        <v>64.2</v>
      </c>
    </row>
    <row r="5098" customFormat="false" ht="15" hidden="false" customHeight="false" outlineLevel="0" collapsed="false">
      <c r="A5098" s="398" t="n">
        <v>36378</v>
      </c>
      <c r="B5098" s="399" t="s">
        <v>6392</v>
      </c>
      <c r="C5098" s="919" t="s">
        <v>1324</v>
      </c>
      <c r="D5098" s="920" t="n">
        <f aca="false">F5098</f>
        <v>19.23</v>
      </c>
      <c r="F5098" s="922" t="n">
        <v>19.23</v>
      </c>
      <c r="G5098" s="922" t="n">
        <v>19.23</v>
      </c>
    </row>
    <row r="5099" customFormat="false" ht="15" hidden="false" customHeight="false" outlineLevel="0" collapsed="false">
      <c r="A5099" s="398" t="n">
        <v>36379</v>
      </c>
      <c r="B5099" s="399" t="s">
        <v>6393</v>
      </c>
      <c r="C5099" s="919" t="s">
        <v>1324</v>
      </c>
      <c r="D5099" s="920" t="n">
        <f aca="false">F5099</f>
        <v>38.78</v>
      </c>
      <c r="F5099" s="922" t="n">
        <v>38.78</v>
      </c>
      <c r="G5099" s="922" t="n">
        <v>38.78</v>
      </c>
    </row>
    <row r="5100" customFormat="false" ht="15" hidden="false" customHeight="false" outlineLevel="0" collapsed="false">
      <c r="A5100" s="398" t="n">
        <v>9859</v>
      </c>
      <c r="B5100" s="399" t="s">
        <v>6394</v>
      </c>
      <c r="C5100" s="919" t="s">
        <v>1324</v>
      </c>
      <c r="D5100" s="920" t="n">
        <f aca="false">F5100</f>
        <v>6.76</v>
      </c>
      <c r="F5100" s="922" t="n">
        <v>6.76</v>
      </c>
      <c r="G5100" s="922" t="n">
        <v>6.76</v>
      </c>
    </row>
    <row r="5101" customFormat="false" ht="15" hidden="false" customHeight="false" outlineLevel="0" collapsed="false">
      <c r="A5101" s="398" t="n">
        <v>9838</v>
      </c>
      <c r="B5101" s="399" t="s">
        <v>6395</v>
      </c>
      <c r="C5101" s="919" t="s">
        <v>1324</v>
      </c>
      <c r="D5101" s="920" t="n">
        <f aca="false">F5101</f>
        <v>5.41</v>
      </c>
      <c r="F5101" s="922" t="n">
        <v>5.41</v>
      </c>
      <c r="G5101" s="922" t="n">
        <v>5.41</v>
      </c>
    </row>
    <row r="5102" customFormat="false" ht="15" hidden="false" customHeight="false" outlineLevel="0" collapsed="false">
      <c r="A5102" s="398" t="n">
        <v>9837</v>
      </c>
      <c r="B5102" s="399" t="s">
        <v>6396</v>
      </c>
      <c r="C5102" s="919" t="s">
        <v>1324</v>
      </c>
      <c r="D5102" s="920" t="n">
        <f aca="false">F5102</f>
        <v>7.81</v>
      </c>
      <c r="F5102" s="922" t="n">
        <v>7.81</v>
      </c>
      <c r="G5102" s="922" t="n">
        <v>7.81</v>
      </c>
    </row>
    <row r="5103" customFormat="false" ht="15" hidden="false" customHeight="false" outlineLevel="0" collapsed="false">
      <c r="A5103" s="398" t="n">
        <v>9833</v>
      </c>
      <c r="B5103" s="399" t="s">
        <v>6397</v>
      </c>
      <c r="C5103" s="919" t="s">
        <v>1324</v>
      </c>
      <c r="D5103" s="920" t="n">
        <f aca="false">F5103</f>
        <v>9.62</v>
      </c>
      <c r="F5103" s="922" t="n">
        <v>9.62</v>
      </c>
      <c r="G5103" s="922" t="n">
        <v>9.62</v>
      </c>
    </row>
    <row r="5104" customFormat="false" ht="15" hidden="false" customHeight="false" outlineLevel="0" collapsed="false">
      <c r="A5104" s="398" t="n">
        <v>9830</v>
      </c>
      <c r="B5104" s="399" t="s">
        <v>6398</v>
      </c>
      <c r="C5104" s="919" t="s">
        <v>1324</v>
      </c>
      <c r="D5104" s="920" t="n">
        <f aca="false">F5104</f>
        <v>5.15</v>
      </c>
      <c r="F5104" s="922" t="n">
        <v>5.15</v>
      </c>
      <c r="G5104" s="922" t="n">
        <v>5.15</v>
      </c>
    </row>
    <row r="5105" customFormat="false" ht="15" hidden="false" customHeight="false" outlineLevel="0" collapsed="false">
      <c r="A5105" s="398" t="n">
        <v>9834</v>
      </c>
      <c r="B5105" s="399" t="s">
        <v>6399</v>
      </c>
      <c r="C5105" s="919" t="s">
        <v>1324</v>
      </c>
      <c r="D5105" s="920" t="n">
        <f aca="false">F5105</f>
        <v>26.78</v>
      </c>
      <c r="F5105" s="922" t="n">
        <v>26.78</v>
      </c>
      <c r="G5105" s="922" t="n">
        <v>26.78</v>
      </c>
    </row>
    <row r="5106" customFormat="false" ht="15" hidden="false" customHeight="false" outlineLevel="0" collapsed="false">
      <c r="A5106" s="398" t="n">
        <v>9863</v>
      </c>
      <c r="B5106" s="399" t="s">
        <v>6400</v>
      </c>
      <c r="C5106" s="919" t="s">
        <v>1324</v>
      </c>
      <c r="D5106" s="920" t="n">
        <f aca="false">F5106</f>
        <v>48.83</v>
      </c>
      <c r="F5106" s="922" t="n">
        <v>48.83</v>
      </c>
      <c r="G5106" s="922" t="n">
        <v>48.83</v>
      </c>
    </row>
    <row r="5107" customFormat="false" ht="15" hidden="false" customHeight="false" outlineLevel="0" collapsed="false">
      <c r="A5107" s="398" t="n">
        <v>9860</v>
      </c>
      <c r="B5107" s="399" t="s">
        <v>6401</v>
      </c>
      <c r="C5107" s="919" t="s">
        <v>1324</v>
      </c>
      <c r="D5107" s="920" t="n">
        <f aca="false">F5107</f>
        <v>31.35</v>
      </c>
      <c r="F5107" s="922" t="n">
        <v>31.35</v>
      </c>
      <c r="G5107" s="922" t="n">
        <v>31.35</v>
      </c>
    </row>
    <row r="5108" customFormat="false" ht="15" hidden="false" customHeight="false" outlineLevel="0" collapsed="false">
      <c r="A5108" s="398" t="n">
        <v>9862</v>
      </c>
      <c r="B5108" s="399" t="s">
        <v>6402</v>
      </c>
      <c r="C5108" s="919" t="s">
        <v>1324</v>
      </c>
      <c r="D5108" s="920" t="n">
        <f aca="false">F5108</f>
        <v>22.12</v>
      </c>
      <c r="F5108" s="922" t="n">
        <v>22.12</v>
      </c>
      <c r="G5108" s="922" t="n">
        <v>22.12</v>
      </c>
    </row>
    <row r="5109" customFormat="false" ht="15" hidden="false" customHeight="false" outlineLevel="0" collapsed="false">
      <c r="A5109" s="398" t="n">
        <v>9861</v>
      </c>
      <c r="B5109" s="399" t="s">
        <v>6403</v>
      </c>
      <c r="C5109" s="919" t="s">
        <v>1324</v>
      </c>
      <c r="D5109" s="920" t="n">
        <f aca="false">F5109</f>
        <v>17.78</v>
      </c>
      <c r="F5109" s="922" t="n">
        <v>17.78</v>
      </c>
      <c r="G5109" s="922" t="n">
        <v>17.78</v>
      </c>
    </row>
    <row r="5110" customFormat="false" ht="15" hidden="false" customHeight="false" outlineLevel="0" collapsed="false">
      <c r="A5110" s="398" t="n">
        <v>9856</v>
      </c>
      <c r="B5110" s="399" t="s">
        <v>6404</v>
      </c>
      <c r="C5110" s="919" t="s">
        <v>1324</v>
      </c>
      <c r="D5110" s="920" t="n">
        <f aca="false">F5110</f>
        <v>4.78</v>
      </c>
      <c r="F5110" s="922" t="n">
        <v>4.78</v>
      </c>
      <c r="G5110" s="922" t="n">
        <v>4.78</v>
      </c>
    </row>
    <row r="5111" customFormat="false" ht="15" hidden="false" customHeight="false" outlineLevel="0" collapsed="false">
      <c r="A5111" s="398" t="n">
        <v>9866</v>
      </c>
      <c r="B5111" s="399" t="s">
        <v>6405</v>
      </c>
      <c r="C5111" s="919" t="s">
        <v>1324</v>
      </c>
      <c r="D5111" s="920" t="n">
        <f aca="false">F5111</f>
        <v>13.13</v>
      </c>
      <c r="F5111" s="922" t="n">
        <v>13.13</v>
      </c>
      <c r="G5111" s="922" t="n">
        <v>13.13</v>
      </c>
    </row>
    <row r="5112" customFormat="false" ht="15" hidden="false" customHeight="false" outlineLevel="0" collapsed="false">
      <c r="A5112" s="398" t="n">
        <v>9857</v>
      </c>
      <c r="B5112" s="399" t="s">
        <v>6406</v>
      </c>
      <c r="C5112" s="919" t="s">
        <v>1324</v>
      </c>
      <c r="D5112" s="920" t="n">
        <f aca="false">F5112</f>
        <v>63.15</v>
      </c>
      <c r="F5112" s="922" t="n">
        <v>63.15</v>
      </c>
      <c r="G5112" s="922" t="n">
        <v>63.15</v>
      </c>
    </row>
    <row r="5113" customFormat="false" ht="15" hidden="false" customHeight="false" outlineLevel="0" collapsed="false">
      <c r="A5113" s="398" t="n">
        <v>9864</v>
      </c>
      <c r="B5113" s="399" t="s">
        <v>6407</v>
      </c>
      <c r="C5113" s="919" t="s">
        <v>1324</v>
      </c>
      <c r="D5113" s="920" t="n">
        <f aca="false">F5113</f>
        <v>76.24</v>
      </c>
      <c r="F5113" s="922" t="n">
        <v>76.24</v>
      </c>
      <c r="G5113" s="922" t="n">
        <v>76.24</v>
      </c>
    </row>
    <row r="5114" customFormat="false" ht="15" hidden="false" customHeight="false" outlineLevel="0" collapsed="false">
      <c r="A5114" s="398" t="n">
        <v>9865</v>
      </c>
      <c r="B5114" s="399" t="s">
        <v>6408</v>
      </c>
      <c r="C5114" s="919" t="s">
        <v>1324</v>
      </c>
      <c r="D5114" s="920" t="n">
        <f aca="false">F5114</f>
        <v>109.65</v>
      </c>
      <c r="F5114" s="922" t="n">
        <v>109.65</v>
      </c>
      <c r="G5114" s="922" t="n">
        <v>109.65</v>
      </c>
    </row>
    <row r="5115" customFormat="false" ht="15" hidden="false" customHeight="false" outlineLevel="0" collapsed="false">
      <c r="A5115" s="398" t="n">
        <v>9858</v>
      </c>
      <c r="B5115" s="399" t="s">
        <v>6409</v>
      </c>
      <c r="C5115" s="919" t="s">
        <v>1324</v>
      </c>
      <c r="D5115" s="920" t="n">
        <f aca="false">F5115</f>
        <v>114.96</v>
      </c>
      <c r="F5115" s="922" t="n">
        <v>114.96</v>
      </c>
      <c r="G5115" s="922" t="n">
        <v>114.96</v>
      </c>
    </row>
    <row r="5116" customFormat="false" ht="15" hidden="false" customHeight="false" outlineLevel="0" collapsed="false">
      <c r="A5116" s="398" t="n">
        <v>9841</v>
      </c>
      <c r="B5116" s="399" t="s">
        <v>6410</v>
      </c>
      <c r="C5116" s="919" t="s">
        <v>1324</v>
      </c>
      <c r="D5116" s="920" t="n">
        <f aca="false">F5116</f>
        <v>21.76</v>
      </c>
      <c r="F5116" s="922" t="n">
        <v>21.76</v>
      </c>
      <c r="G5116" s="922" t="n">
        <v>21.76</v>
      </c>
    </row>
    <row r="5117" customFormat="false" ht="15" hidden="false" customHeight="false" outlineLevel="0" collapsed="false">
      <c r="A5117" s="398" t="n">
        <v>9840</v>
      </c>
      <c r="B5117" s="399" t="s">
        <v>6411</v>
      </c>
      <c r="C5117" s="919" t="s">
        <v>1324</v>
      </c>
      <c r="D5117" s="920" t="n">
        <f aca="false">F5117</f>
        <v>44.24</v>
      </c>
      <c r="F5117" s="922" t="n">
        <v>44.24</v>
      </c>
      <c r="G5117" s="922" t="n">
        <v>44.24</v>
      </c>
    </row>
    <row r="5118" customFormat="false" ht="15" hidden="false" customHeight="false" outlineLevel="0" collapsed="false">
      <c r="A5118" s="398" t="n">
        <v>20067</v>
      </c>
      <c r="B5118" s="399" t="s">
        <v>6412</v>
      </c>
      <c r="C5118" s="919" t="s">
        <v>1324</v>
      </c>
      <c r="D5118" s="920" t="n">
        <f aca="false">F5118</f>
        <v>7.6</v>
      </c>
      <c r="F5118" s="922" t="n">
        <v>7.6</v>
      </c>
      <c r="G5118" s="922" t="n">
        <v>7.6</v>
      </c>
    </row>
    <row r="5119" customFormat="false" ht="15" hidden="false" customHeight="false" outlineLevel="0" collapsed="false">
      <c r="A5119" s="398" t="n">
        <v>20068</v>
      </c>
      <c r="B5119" s="399" t="s">
        <v>6413</v>
      </c>
      <c r="C5119" s="919" t="s">
        <v>1324</v>
      </c>
      <c r="D5119" s="920" t="n">
        <f aca="false">F5119</f>
        <v>9.48</v>
      </c>
      <c r="F5119" s="922" t="n">
        <v>9.48</v>
      </c>
      <c r="G5119" s="922" t="n">
        <v>9.48</v>
      </c>
    </row>
    <row r="5120" customFormat="false" ht="15" hidden="false" customHeight="false" outlineLevel="0" collapsed="false">
      <c r="A5120" s="398" t="n">
        <v>9839</v>
      </c>
      <c r="B5120" s="399" t="s">
        <v>6414</v>
      </c>
      <c r="C5120" s="919" t="s">
        <v>1324</v>
      </c>
      <c r="D5120" s="920" t="n">
        <f aca="false">F5120</f>
        <v>12.42</v>
      </c>
      <c r="F5120" s="922" t="n">
        <v>12.42</v>
      </c>
      <c r="G5120" s="922" t="n">
        <v>12.42</v>
      </c>
    </row>
    <row r="5121" customFormat="false" ht="15" hidden="false" customHeight="false" outlineLevel="0" collapsed="false">
      <c r="A5121" s="398" t="n">
        <v>9870</v>
      </c>
      <c r="B5121" s="399" t="s">
        <v>6415</v>
      </c>
      <c r="C5121" s="919" t="s">
        <v>1324</v>
      </c>
      <c r="D5121" s="920" t="n">
        <f aca="false">F5121</f>
        <v>53.25</v>
      </c>
      <c r="F5121" s="922" t="n">
        <v>53.25</v>
      </c>
      <c r="G5121" s="922" t="n">
        <v>53.25</v>
      </c>
    </row>
    <row r="5122" customFormat="false" ht="15" hidden="false" customHeight="false" outlineLevel="0" collapsed="false">
      <c r="A5122" s="398" t="n">
        <v>9867</v>
      </c>
      <c r="B5122" s="399" t="s">
        <v>6416</v>
      </c>
      <c r="C5122" s="919" t="s">
        <v>1324</v>
      </c>
      <c r="D5122" s="920" t="n">
        <f aca="false">F5122</f>
        <v>1.95</v>
      </c>
      <c r="F5122" s="922" t="n">
        <v>1.95</v>
      </c>
      <c r="G5122" s="922" t="n">
        <v>1.95</v>
      </c>
    </row>
    <row r="5123" customFormat="false" ht="15" hidden="false" customHeight="false" outlineLevel="0" collapsed="false">
      <c r="A5123" s="398" t="n">
        <v>9868</v>
      </c>
      <c r="B5123" s="399" t="s">
        <v>6417</v>
      </c>
      <c r="C5123" s="919" t="s">
        <v>1324</v>
      </c>
      <c r="D5123" s="920" t="n">
        <f aca="false">F5123</f>
        <v>2.51</v>
      </c>
      <c r="F5123" s="922" t="n">
        <v>2.51</v>
      </c>
      <c r="G5123" s="922" t="n">
        <v>2.51</v>
      </c>
    </row>
    <row r="5124" customFormat="false" ht="15" hidden="false" customHeight="false" outlineLevel="0" collapsed="false">
      <c r="A5124" s="398" t="n">
        <v>9869</v>
      </c>
      <c r="B5124" s="399" t="s">
        <v>6418</v>
      </c>
      <c r="C5124" s="919" t="s">
        <v>1324</v>
      </c>
      <c r="D5124" s="920" t="n">
        <f aca="false">F5124</f>
        <v>5.63</v>
      </c>
      <c r="F5124" s="922" t="n">
        <v>5.63</v>
      </c>
      <c r="G5124" s="922" t="n">
        <v>5.63</v>
      </c>
    </row>
    <row r="5125" customFormat="false" ht="15" hidden="false" customHeight="false" outlineLevel="0" collapsed="false">
      <c r="A5125" s="398" t="n">
        <v>9874</v>
      </c>
      <c r="B5125" s="399" t="s">
        <v>6419</v>
      </c>
      <c r="C5125" s="919" t="s">
        <v>1324</v>
      </c>
      <c r="D5125" s="920" t="n">
        <f aca="false">F5125</f>
        <v>8.2</v>
      </c>
      <c r="F5125" s="922" t="n">
        <v>8.2</v>
      </c>
      <c r="G5125" s="922" t="n">
        <v>8.2</v>
      </c>
    </row>
    <row r="5126" customFormat="false" ht="15" hidden="false" customHeight="false" outlineLevel="0" collapsed="false">
      <c r="A5126" s="398" t="n">
        <v>9875</v>
      </c>
      <c r="B5126" s="399" t="s">
        <v>6420</v>
      </c>
      <c r="C5126" s="919" t="s">
        <v>1324</v>
      </c>
      <c r="D5126" s="920" t="n">
        <f aca="false">F5126</f>
        <v>9.4</v>
      </c>
      <c r="F5126" s="922" t="n">
        <v>9.4</v>
      </c>
      <c r="G5126" s="922" t="n">
        <v>9.4</v>
      </c>
    </row>
    <row r="5127" customFormat="false" ht="15" hidden="false" customHeight="false" outlineLevel="0" collapsed="false">
      <c r="A5127" s="398" t="n">
        <v>9873</v>
      </c>
      <c r="B5127" s="399" t="s">
        <v>6421</v>
      </c>
      <c r="C5127" s="919" t="s">
        <v>1324</v>
      </c>
      <c r="D5127" s="920" t="n">
        <f aca="false">F5127</f>
        <v>15.86</v>
      </c>
      <c r="F5127" s="922" t="n">
        <v>15.86</v>
      </c>
      <c r="G5127" s="922" t="n">
        <v>15.86</v>
      </c>
    </row>
    <row r="5128" customFormat="false" ht="15" hidden="false" customHeight="false" outlineLevel="0" collapsed="false">
      <c r="A5128" s="398" t="n">
        <v>9871</v>
      </c>
      <c r="B5128" s="399" t="s">
        <v>6422</v>
      </c>
      <c r="C5128" s="919" t="s">
        <v>1324</v>
      </c>
      <c r="D5128" s="920" t="n">
        <f aca="false">F5128</f>
        <v>26.56</v>
      </c>
      <c r="F5128" s="922" t="n">
        <v>26.56</v>
      </c>
      <c r="G5128" s="922" t="n">
        <v>26.56</v>
      </c>
    </row>
    <row r="5129" customFormat="false" ht="15" hidden="false" customHeight="false" outlineLevel="0" collapsed="false">
      <c r="A5129" s="398" t="n">
        <v>9872</v>
      </c>
      <c r="B5129" s="399" t="s">
        <v>6423</v>
      </c>
      <c r="C5129" s="919" t="s">
        <v>1324</v>
      </c>
      <c r="D5129" s="920" t="n">
        <f aca="false">F5129</f>
        <v>33.19</v>
      </c>
      <c r="F5129" s="922" t="n">
        <v>33.19</v>
      </c>
      <c r="G5129" s="922" t="n">
        <v>33.19</v>
      </c>
    </row>
    <row r="5130" customFormat="false" ht="15" hidden="false" customHeight="false" outlineLevel="0" collapsed="false">
      <c r="A5130" s="398" t="n">
        <v>7667</v>
      </c>
      <c r="B5130" s="399" t="s">
        <v>6424</v>
      </c>
      <c r="C5130" s="919" t="s">
        <v>1324</v>
      </c>
      <c r="D5130" s="920" t="n">
        <f aca="false">F5130</f>
        <v>1556.45</v>
      </c>
      <c r="F5130" s="922" t="n">
        <v>1556.45</v>
      </c>
      <c r="G5130" s="922" t="n">
        <v>1556.45</v>
      </c>
    </row>
    <row r="5131" customFormat="false" ht="15" hidden="false" customHeight="false" outlineLevel="0" collapsed="false">
      <c r="A5131" s="398" t="n">
        <v>7660</v>
      </c>
      <c r="B5131" s="399" t="s">
        <v>6425</v>
      </c>
      <c r="C5131" s="919" t="s">
        <v>1324</v>
      </c>
      <c r="D5131" s="920" t="n">
        <f aca="false">F5131</f>
        <v>1984.1</v>
      </c>
      <c r="F5131" s="922" t="n">
        <v>1984.1</v>
      </c>
      <c r="G5131" s="922" t="n">
        <v>1984.1</v>
      </c>
    </row>
    <row r="5132" customFormat="false" ht="15" hidden="false" customHeight="false" outlineLevel="0" collapsed="false">
      <c r="A5132" s="398" t="n">
        <v>7676</v>
      </c>
      <c r="B5132" s="399" t="s">
        <v>6426</v>
      </c>
      <c r="C5132" s="919" t="s">
        <v>1324</v>
      </c>
      <c r="D5132" s="920" t="n">
        <f aca="false">F5132</f>
        <v>2006.78</v>
      </c>
      <c r="F5132" s="922" t="n">
        <v>2006.78</v>
      </c>
      <c r="G5132" s="922" t="n">
        <v>2006.78</v>
      </c>
    </row>
    <row r="5133" customFormat="false" ht="15" hidden="false" customHeight="false" outlineLevel="0" collapsed="false">
      <c r="A5133" s="398" t="n">
        <v>12426</v>
      </c>
      <c r="B5133" s="399" t="s">
        <v>6427</v>
      </c>
      <c r="C5133" s="919" t="s">
        <v>1298</v>
      </c>
      <c r="D5133" s="920" t="n">
        <f aca="false">F5133</f>
        <v>20.88</v>
      </c>
      <c r="F5133" s="922" t="n">
        <v>20.88</v>
      </c>
      <c r="G5133" s="922" t="n">
        <v>20.88</v>
      </c>
    </row>
    <row r="5134" customFormat="false" ht="15" hidden="false" customHeight="false" outlineLevel="0" collapsed="false">
      <c r="A5134" s="398" t="n">
        <v>12425</v>
      </c>
      <c r="B5134" s="399" t="s">
        <v>6428</v>
      </c>
      <c r="C5134" s="919" t="s">
        <v>1298</v>
      </c>
      <c r="D5134" s="920" t="n">
        <f aca="false">F5134</f>
        <v>28.68</v>
      </c>
      <c r="F5134" s="922" t="n">
        <v>28.68</v>
      </c>
      <c r="G5134" s="922" t="n">
        <v>28.68</v>
      </c>
    </row>
    <row r="5135" customFormat="false" ht="15" hidden="false" customHeight="false" outlineLevel="0" collapsed="false">
      <c r="A5135" s="398" t="n">
        <v>12427</v>
      </c>
      <c r="B5135" s="399" t="s">
        <v>6429</v>
      </c>
      <c r="C5135" s="919" t="s">
        <v>1298</v>
      </c>
      <c r="D5135" s="920" t="n">
        <f aca="false">F5135</f>
        <v>119.06</v>
      </c>
      <c r="F5135" s="922" t="n">
        <v>119.06</v>
      </c>
      <c r="G5135" s="922" t="n">
        <v>119.06</v>
      </c>
    </row>
    <row r="5136" customFormat="false" ht="15" hidden="false" customHeight="false" outlineLevel="0" collapsed="false">
      <c r="A5136" s="398" t="n">
        <v>12428</v>
      </c>
      <c r="B5136" s="399" t="s">
        <v>6430</v>
      </c>
      <c r="C5136" s="919" t="s">
        <v>1298</v>
      </c>
      <c r="D5136" s="920" t="n">
        <f aca="false">F5136</f>
        <v>76.42</v>
      </c>
      <c r="F5136" s="920" t="n">
        <v>76.42</v>
      </c>
      <c r="G5136" s="920" t="n">
        <v>76.42</v>
      </c>
    </row>
    <row r="5137" customFormat="false" ht="15" hidden="false" customHeight="false" outlineLevel="0" collapsed="false">
      <c r="A5137" s="398" t="n">
        <v>12430</v>
      </c>
      <c r="B5137" s="399" t="s">
        <v>6431</v>
      </c>
      <c r="C5137" s="919" t="s">
        <v>1298</v>
      </c>
      <c r="D5137" s="920" t="n">
        <f aca="false">F5137</f>
        <v>25.59</v>
      </c>
      <c r="F5137" s="920" t="n">
        <v>25.59</v>
      </c>
      <c r="G5137" s="920" t="n">
        <v>25.59</v>
      </c>
    </row>
    <row r="5138" customFormat="false" ht="15" hidden="false" customHeight="false" outlineLevel="0" collapsed="false">
      <c r="A5138" s="398" t="n">
        <v>12429</v>
      </c>
      <c r="B5138" s="399" t="s">
        <v>6432</v>
      </c>
      <c r="C5138" s="919" t="s">
        <v>1298</v>
      </c>
      <c r="D5138" s="920" t="n">
        <f aca="false">F5138</f>
        <v>192.52</v>
      </c>
      <c r="F5138" s="920" t="n">
        <v>192.52</v>
      </c>
      <c r="G5138" s="920" t="n">
        <v>192.52</v>
      </c>
    </row>
    <row r="5139" customFormat="false" ht="15" hidden="false" customHeight="false" outlineLevel="0" collapsed="false">
      <c r="A5139" s="398" t="n">
        <v>12431</v>
      </c>
      <c r="B5139" s="399" t="s">
        <v>6433</v>
      </c>
      <c r="C5139" s="919" t="s">
        <v>1298</v>
      </c>
      <c r="D5139" s="920" t="n">
        <f aca="false">F5139</f>
        <v>327.64</v>
      </c>
      <c r="F5139" s="922" t="n">
        <v>327.64</v>
      </c>
      <c r="G5139" s="922" t="n">
        <v>327.64</v>
      </c>
    </row>
    <row r="5140" customFormat="false" ht="15" hidden="false" customHeight="false" outlineLevel="0" collapsed="false">
      <c r="A5140" s="398" t="n">
        <v>12432</v>
      </c>
      <c r="B5140" s="399" t="s">
        <v>6434</v>
      </c>
      <c r="C5140" s="919" t="s">
        <v>1298</v>
      </c>
      <c r="D5140" s="920" t="n">
        <f aca="false">F5140</f>
        <v>67.38</v>
      </c>
      <c r="F5140" s="922" t="n">
        <v>67.38</v>
      </c>
      <c r="G5140" s="922" t="n">
        <v>67.38</v>
      </c>
    </row>
    <row r="5141" customFormat="false" ht="15" hidden="false" customHeight="false" outlineLevel="0" collapsed="false">
      <c r="A5141" s="398" t="n">
        <v>12434</v>
      </c>
      <c r="B5141" s="399" t="s">
        <v>6435</v>
      </c>
      <c r="C5141" s="919" t="s">
        <v>1298</v>
      </c>
      <c r="D5141" s="920" t="n">
        <f aca="false">F5141</f>
        <v>21.96</v>
      </c>
      <c r="F5141" s="922" t="n">
        <v>21.96</v>
      </c>
      <c r="G5141" s="922" t="n">
        <v>21.96</v>
      </c>
    </row>
    <row r="5142" customFormat="false" ht="15" hidden="false" customHeight="false" outlineLevel="0" collapsed="false">
      <c r="A5142" s="398" t="n">
        <v>12433</v>
      </c>
      <c r="B5142" s="399" t="s">
        <v>6436</v>
      </c>
      <c r="C5142" s="919" t="s">
        <v>1298</v>
      </c>
      <c r="D5142" s="920" t="n">
        <f aca="false">F5142</f>
        <v>42.89</v>
      </c>
      <c r="F5142" s="922" t="n">
        <v>42.89</v>
      </c>
      <c r="G5142" s="922" t="n">
        <v>42.89</v>
      </c>
    </row>
    <row r="5143" customFormat="false" ht="15" hidden="false" customHeight="false" outlineLevel="0" collapsed="false">
      <c r="A5143" s="398" t="n">
        <v>12435</v>
      </c>
      <c r="B5143" s="399" t="s">
        <v>6437</v>
      </c>
      <c r="C5143" s="919" t="s">
        <v>1298</v>
      </c>
      <c r="D5143" s="920" t="n">
        <f aca="false">F5143</f>
        <v>132.76</v>
      </c>
      <c r="F5143" s="922" t="n">
        <v>132.76</v>
      </c>
      <c r="G5143" s="922" t="n">
        <v>132.76</v>
      </c>
    </row>
    <row r="5144" customFormat="false" ht="15" hidden="false" customHeight="false" outlineLevel="0" collapsed="false">
      <c r="A5144" s="398" t="n">
        <v>12437</v>
      </c>
      <c r="B5144" s="399" t="s">
        <v>6438</v>
      </c>
      <c r="C5144" s="919" t="s">
        <v>1298</v>
      </c>
      <c r="D5144" s="920" t="n">
        <f aca="false">F5144</f>
        <v>107.22</v>
      </c>
      <c r="F5144" s="922" t="n">
        <v>107.22</v>
      </c>
      <c r="G5144" s="922" t="n">
        <v>107.22</v>
      </c>
    </row>
    <row r="5145" customFormat="false" ht="15" hidden="false" customHeight="false" outlineLevel="0" collapsed="false">
      <c r="A5145" s="398" t="n">
        <v>12439</v>
      </c>
      <c r="B5145" s="399" t="s">
        <v>6439</v>
      </c>
      <c r="C5145" s="919" t="s">
        <v>1298</v>
      </c>
      <c r="D5145" s="920" t="n">
        <f aca="false">F5145</f>
        <v>34.41</v>
      </c>
      <c r="F5145" s="922" t="n">
        <v>34.41</v>
      </c>
      <c r="G5145" s="922" t="n">
        <v>34.41</v>
      </c>
    </row>
    <row r="5146" customFormat="false" ht="15" hidden="false" customHeight="false" outlineLevel="0" collapsed="false">
      <c r="A5146" s="398" t="n">
        <v>12438</v>
      </c>
      <c r="B5146" s="399" t="s">
        <v>6440</v>
      </c>
      <c r="C5146" s="919" t="s">
        <v>1298</v>
      </c>
      <c r="D5146" s="920" t="n">
        <f aca="false">F5146</f>
        <v>194.03</v>
      </c>
      <c r="F5146" s="922" t="n">
        <v>194.03</v>
      </c>
      <c r="G5146" s="922" t="n">
        <v>194.03</v>
      </c>
    </row>
    <row r="5147" customFormat="false" ht="15" hidden="false" customHeight="false" outlineLevel="0" collapsed="false">
      <c r="A5147" s="398" t="n">
        <v>12436</v>
      </c>
      <c r="B5147" s="399" t="s">
        <v>6441</v>
      </c>
      <c r="C5147" s="919" t="s">
        <v>1298</v>
      </c>
      <c r="D5147" s="920" t="n">
        <f aca="false">F5147</f>
        <v>245.11</v>
      </c>
      <c r="F5147" s="922" t="n">
        <v>245.11</v>
      </c>
      <c r="G5147" s="922" t="n">
        <v>245.11</v>
      </c>
    </row>
    <row r="5148" customFormat="false" ht="15" hidden="false" customHeight="false" outlineLevel="0" collapsed="false">
      <c r="A5148" s="398" t="n">
        <v>36357</v>
      </c>
      <c r="B5148" s="399" t="s">
        <v>6442</v>
      </c>
      <c r="C5148" s="919" t="s">
        <v>1298</v>
      </c>
      <c r="D5148" s="920" t="n">
        <f aca="false">F5148</f>
        <v>86.81</v>
      </c>
      <c r="F5148" s="922" t="n">
        <v>86.81</v>
      </c>
      <c r="G5148" s="922" t="n">
        <v>86.81</v>
      </c>
    </row>
    <row r="5149" customFormat="false" ht="15" hidden="false" customHeight="false" outlineLevel="0" collapsed="false">
      <c r="A5149" s="398" t="n">
        <v>12424</v>
      </c>
      <c r="B5149" s="399" t="s">
        <v>6443</v>
      </c>
      <c r="C5149" s="919" t="s">
        <v>1298</v>
      </c>
      <c r="D5149" s="920" t="n">
        <f aca="false">F5149</f>
        <v>44.16</v>
      </c>
      <c r="F5149" s="922" t="n">
        <v>44.16</v>
      </c>
      <c r="G5149" s="922" t="n">
        <v>44.16</v>
      </c>
    </row>
    <row r="5150" customFormat="false" ht="15" hidden="false" customHeight="false" outlineLevel="0" collapsed="false">
      <c r="A5150" s="398" t="n">
        <v>12440</v>
      </c>
      <c r="B5150" s="399" t="s">
        <v>6444</v>
      </c>
      <c r="C5150" s="919" t="s">
        <v>1298</v>
      </c>
      <c r="D5150" s="920" t="n">
        <f aca="false">F5150</f>
        <v>42.69</v>
      </c>
      <c r="F5150" s="922" t="n">
        <v>42.69</v>
      </c>
      <c r="G5150" s="922" t="n">
        <v>42.69</v>
      </c>
    </row>
    <row r="5151" customFormat="false" ht="15" hidden="false" customHeight="false" outlineLevel="0" collapsed="false">
      <c r="A5151" s="398" t="n">
        <v>9884</v>
      </c>
      <c r="B5151" s="399" t="s">
        <v>6445</v>
      </c>
      <c r="C5151" s="919" t="s">
        <v>1298</v>
      </c>
      <c r="D5151" s="920" t="n">
        <f aca="false">F5151</f>
        <v>31.84</v>
      </c>
      <c r="F5151" s="922" t="n">
        <v>31.84</v>
      </c>
      <c r="G5151" s="922" t="n">
        <v>31.84</v>
      </c>
    </row>
    <row r="5152" customFormat="false" ht="15" hidden="false" customHeight="false" outlineLevel="0" collapsed="false">
      <c r="A5152" s="398" t="n">
        <v>9888</v>
      </c>
      <c r="B5152" s="399" t="s">
        <v>6446</v>
      </c>
      <c r="C5152" s="919" t="s">
        <v>1298</v>
      </c>
      <c r="D5152" s="920" t="n">
        <f aca="false">F5152</f>
        <v>25.58</v>
      </c>
      <c r="F5152" s="922" t="n">
        <v>25.58</v>
      </c>
      <c r="G5152" s="922" t="n">
        <v>25.58</v>
      </c>
    </row>
    <row r="5153" customFormat="false" ht="15" hidden="false" customHeight="false" outlineLevel="0" collapsed="false">
      <c r="A5153" s="398" t="n">
        <v>9883</v>
      </c>
      <c r="B5153" s="399" t="s">
        <v>6447</v>
      </c>
      <c r="C5153" s="919" t="s">
        <v>1298</v>
      </c>
      <c r="D5153" s="920" t="n">
        <f aca="false">F5153</f>
        <v>11.16</v>
      </c>
      <c r="F5153" s="922" t="n">
        <v>11.16</v>
      </c>
      <c r="G5153" s="922" t="n">
        <v>11.16</v>
      </c>
    </row>
    <row r="5154" customFormat="false" ht="15" hidden="false" customHeight="false" outlineLevel="0" collapsed="false">
      <c r="A5154" s="398" t="n">
        <v>9886</v>
      </c>
      <c r="B5154" s="399" t="s">
        <v>6448</v>
      </c>
      <c r="C5154" s="919" t="s">
        <v>1298</v>
      </c>
      <c r="D5154" s="920" t="n">
        <f aca="false">F5154</f>
        <v>15.29</v>
      </c>
      <c r="F5154" s="922" t="n">
        <v>15.29</v>
      </c>
      <c r="G5154" s="922" t="n">
        <v>15.29</v>
      </c>
    </row>
    <row r="5155" customFormat="false" ht="15" hidden="false" customHeight="false" outlineLevel="0" collapsed="false">
      <c r="A5155" s="398" t="n">
        <v>9889</v>
      </c>
      <c r="B5155" s="399" t="s">
        <v>6449</v>
      </c>
      <c r="C5155" s="919" t="s">
        <v>1298</v>
      </c>
      <c r="D5155" s="920" t="n">
        <f aca="false">F5155</f>
        <v>77.47</v>
      </c>
      <c r="F5155" s="922" t="n">
        <v>77.47</v>
      </c>
      <c r="G5155" s="922" t="n">
        <v>77.47</v>
      </c>
    </row>
    <row r="5156" customFormat="false" ht="15" hidden="false" customHeight="false" outlineLevel="0" collapsed="false">
      <c r="A5156" s="398" t="n">
        <v>9887</v>
      </c>
      <c r="B5156" s="399" t="s">
        <v>6450</v>
      </c>
      <c r="C5156" s="919" t="s">
        <v>1298</v>
      </c>
      <c r="D5156" s="920" t="n">
        <f aca="false">F5156</f>
        <v>46.82</v>
      </c>
      <c r="F5156" s="922" t="n">
        <v>46.82</v>
      </c>
      <c r="G5156" s="922" t="n">
        <v>46.82</v>
      </c>
    </row>
    <row r="5157" customFormat="false" ht="15" hidden="false" customHeight="false" outlineLevel="0" collapsed="false">
      <c r="A5157" s="398" t="n">
        <v>9885</v>
      </c>
      <c r="B5157" s="399" t="s">
        <v>6451</v>
      </c>
      <c r="C5157" s="919" t="s">
        <v>1298</v>
      </c>
      <c r="D5157" s="920" t="n">
        <f aca="false">F5157</f>
        <v>14.78</v>
      </c>
      <c r="F5157" s="922" t="n">
        <v>14.78</v>
      </c>
      <c r="G5157" s="922" t="n">
        <v>14.78</v>
      </c>
    </row>
    <row r="5158" customFormat="false" ht="15" hidden="false" customHeight="false" outlineLevel="0" collapsed="false">
      <c r="A5158" s="398" t="n">
        <v>9890</v>
      </c>
      <c r="B5158" s="399" t="s">
        <v>6452</v>
      </c>
      <c r="C5158" s="919" t="s">
        <v>1298</v>
      </c>
      <c r="D5158" s="920" t="n">
        <f aca="false">F5158</f>
        <v>120.02</v>
      </c>
      <c r="F5158" s="922" t="n">
        <v>120.02</v>
      </c>
      <c r="G5158" s="922" t="n">
        <v>120.02</v>
      </c>
    </row>
    <row r="5159" customFormat="false" ht="15" hidden="false" customHeight="false" outlineLevel="0" collapsed="false">
      <c r="A5159" s="398" t="n">
        <v>9891</v>
      </c>
      <c r="B5159" s="399" t="s">
        <v>6453</v>
      </c>
      <c r="C5159" s="919" t="s">
        <v>1298</v>
      </c>
      <c r="D5159" s="920" t="n">
        <f aca="false">F5159</f>
        <v>168.49</v>
      </c>
      <c r="F5159" s="922" t="n">
        <v>168.49</v>
      </c>
      <c r="G5159" s="922" t="n">
        <v>168.49</v>
      </c>
    </row>
    <row r="5160" customFormat="false" ht="15" hidden="false" customHeight="false" outlineLevel="0" collapsed="false">
      <c r="A5160" s="398" t="n">
        <v>39292</v>
      </c>
      <c r="B5160" s="399" t="s">
        <v>6454</v>
      </c>
      <c r="C5160" s="919" t="s">
        <v>1298</v>
      </c>
      <c r="D5160" s="920" t="n">
        <f aca="false">F5160</f>
        <v>7.32</v>
      </c>
      <c r="F5160" s="922" t="n">
        <v>7.32</v>
      </c>
      <c r="G5160" s="922" t="n">
        <v>7.32</v>
      </c>
    </row>
    <row r="5161" customFormat="false" ht="15" hidden="false" customHeight="false" outlineLevel="0" collapsed="false">
      <c r="A5161" s="398" t="n">
        <v>39293</v>
      </c>
      <c r="B5161" s="399" t="s">
        <v>6455</v>
      </c>
      <c r="C5161" s="919" t="s">
        <v>1298</v>
      </c>
      <c r="D5161" s="920" t="n">
        <f aca="false">F5161</f>
        <v>11.82</v>
      </c>
      <c r="F5161" s="922" t="n">
        <v>11.82</v>
      </c>
      <c r="G5161" s="922" t="n">
        <v>11.82</v>
      </c>
    </row>
    <row r="5162" customFormat="false" ht="15" hidden="false" customHeight="false" outlineLevel="0" collapsed="false">
      <c r="A5162" s="398" t="n">
        <v>39294</v>
      </c>
      <c r="B5162" s="399" t="s">
        <v>6456</v>
      </c>
      <c r="C5162" s="919" t="s">
        <v>1298</v>
      </c>
      <c r="D5162" s="920" t="n">
        <f aca="false">F5162</f>
        <v>11.82</v>
      </c>
      <c r="F5162" s="922" t="n">
        <v>11.82</v>
      </c>
      <c r="G5162" s="922" t="n">
        <v>11.82</v>
      </c>
    </row>
    <row r="5163" customFormat="false" ht="15" hidden="false" customHeight="false" outlineLevel="0" collapsed="false">
      <c r="A5163" s="398" t="n">
        <v>39295</v>
      </c>
      <c r="B5163" s="399" t="s">
        <v>6457</v>
      </c>
      <c r="C5163" s="919" t="s">
        <v>1298</v>
      </c>
      <c r="D5163" s="920" t="n">
        <f aca="false">F5163</f>
        <v>20.16</v>
      </c>
      <c r="F5163" s="922" t="n">
        <v>20.16</v>
      </c>
      <c r="G5163" s="922" t="n">
        <v>20.16</v>
      </c>
    </row>
    <row r="5164" customFormat="false" ht="15" hidden="false" customHeight="false" outlineLevel="0" collapsed="false">
      <c r="A5164" s="398" t="n">
        <v>36313</v>
      </c>
      <c r="B5164" s="399" t="s">
        <v>6458</v>
      </c>
      <c r="C5164" s="919" t="s">
        <v>1298</v>
      </c>
      <c r="D5164" s="920" t="n">
        <f aca="false">F5164</f>
        <v>20.58</v>
      </c>
      <c r="F5164" s="922" t="n">
        <v>20.58</v>
      </c>
      <c r="G5164" s="922" t="n">
        <v>20.58</v>
      </c>
    </row>
    <row r="5165" customFormat="false" ht="15" hidden="false" customHeight="false" outlineLevel="0" collapsed="false">
      <c r="A5165" s="398" t="n">
        <v>36316</v>
      </c>
      <c r="B5165" s="399" t="s">
        <v>6459</v>
      </c>
      <c r="C5165" s="919" t="s">
        <v>1298</v>
      </c>
      <c r="D5165" s="920" t="n">
        <f aca="false">F5165</f>
        <v>24.96</v>
      </c>
      <c r="F5165" s="922" t="n">
        <v>24.96</v>
      </c>
      <c r="G5165" s="922" t="n">
        <v>24.96</v>
      </c>
    </row>
    <row r="5166" customFormat="false" ht="15" hidden="false" customHeight="false" outlineLevel="0" collapsed="false">
      <c r="A5166" s="398" t="n">
        <v>64</v>
      </c>
      <c r="B5166" s="399" t="s">
        <v>6460</v>
      </c>
      <c r="C5166" s="919" t="s">
        <v>1298</v>
      </c>
      <c r="D5166" s="920" t="n">
        <f aca="false">F5166</f>
        <v>3.65</v>
      </c>
      <c r="F5166" s="922" t="n">
        <v>3.65</v>
      </c>
      <c r="G5166" s="922" t="n">
        <v>3.65</v>
      </c>
    </row>
    <row r="5167" customFormat="false" ht="15" hidden="false" customHeight="false" outlineLevel="0" collapsed="false">
      <c r="A5167" s="398" t="n">
        <v>37423</v>
      </c>
      <c r="B5167" s="399" t="s">
        <v>6461</v>
      </c>
      <c r="C5167" s="919" t="s">
        <v>1298</v>
      </c>
      <c r="D5167" s="920" t="n">
        <f aca="false">F5167</f>
        <v>9.02</v>
      </c>
      <c r="F5167" s="922" t="n">
        <v>9.02</v>
      </c>
      <c r="G5167" s="922" t="n">
        <v>9.02</v>
      </c>
    </row>
    <row r="5168" customFormat="false" ht="15" hidden="false" customHeight="false" outlineLevel="0" collapsed="false">
      <c r="A5168" s="398" t="n">
        <v>39296</v>
      </c>
      <c r="B5168" s="399" t="s">
        <v>6462</v>
      </c>
      <c r="C5168" s="919" t="s">
        <v>1298</v>
      </c>
      <c r="D5168" s="920" t="n">
        <f aca="false">F5168</f>
        <v>5.66</v>
      </c>
      <c r="F5168" s="922" t="n">
        <v>5.66</v>
      </c>
      <c r="G5168" s="922" t="n">
        <v>5.66</v>
      </c>
    </row>
    <row r="5169" customFormat="false" ht="15" hidden="false" customHeight="false" outlineLevel="0" collapsed="false">
      <c r="A5169" s="398" t="n">
        <v>39297</v>
      </c>
      <c r="B5169" s="399" t="s">
        <v>6463</v>
      </c>
      <c r="C5169" s="919" t="s">
        <v>1298</v>
      </c>
      <c r="D5169" s="920" t="n">
        <f aca="false">F5169</f>
        <v>8.09</v>
      </c>
      <c r="F5169" s="922" t="n">
        <v>8.09</v>
      </c>
      <c r="G5169" s="922" t="n">
        <v>8.09</v>
      </c>
    </row>
    <row r="5170" customFormat="false" ht="15" hidden="false" customHeight="false" outlineLevel="0" collapsed="false">
      <c r="A5170" s="398" t="n">
        <v>39298</v>
      </c>
      <c r="B5170" s="399" t="s">
        <v>6464</v>
      </c>
      <c r="C5170" s="919" t="s">
        <v>1298</v>
      </c>
      <c r="D5170" s="920" t="n">
        <f aca="false">F5170</f>
        <v>14.25</v>
      </c>
      <c r="F5170" s="922" t="n">
        <v>14.25</v>
      </c>
      <c r="G5170" s="922" t="n">
        <v>14.25</v>
      </c>
    </row>
    <row r="5171" customFormat="false" ht="15" hidden="false" customHeight="false" outlineLevel="0" collapsed="false">
      <c r="A5171" s="398" t="n">
        <v>39299</v>
      </c>
      <c r="B5171" s="399" t="s">
        <v>6465</v>
      </c>
      <c r="C5171" s="919" t="s">
        <v>1298</v>
      </c>
      <c r="D5171" s="920" t="n">
        <f aca="false">F5171</f>
        <v>24.25</v>
      </c>
      <c r="F5171" s="922" t="n">
        <v>24.25</v>
      </c>
      <c r="G5171" s="922" t="n">
        <v>24.25</v>
      </c>
    </row>
    <row r="5172" customFormat="false" ht="15" hidden="false" customHeight="false" outlineLevel="0" collapsed="false">
      <c r="A5172" s="398" t="n">
        <v>9892</v>
      </c>
      <c r="B5172" s="399" t="s">
        <v>6466</v>
      </c>
      <c r="C5172" s="919" t="s">
        <v>1298</v>
      </c>
      <c r="D5172" s="920" t="n">
        <f aca="false">F5172</f>
        <v>4.26</v>
      </c>
      <c r="F5172" s="922" t="n">
        <v>4.26</v>
      </c>
      <c r="G5172" s="922" t="n">
        <v>4.26</v>
      </c>
    </row>
    <row r="5173" customFormat="false" ht="15" hidden="false" customHeight="false" outlineLevel="0" collapsed="false">
      <c r="A5173" s="398" t="n">
        <v>9893</v>
      </c>
      <c r="B5173" s="399" t="s">
        <v>6467</v>
      </c>
      <c r="C5173" s="919" t="s">
        <v>1298</v>
      </c>
      <c r="D5173" s="920" t="n">
        <f aca="false">F5173</f>
        <v>57.92</v>
      </c>
      <c r="F5173" s="922" t="n">
        <v>57.92</v>
      </c>
      <c r="G5173" s="922" t="n">
        <v>57.92</v>
      </c>
    </row>
    <row r="5174" customFormat="false" ht="15" hidden="false" customHeight="false" outlineLevel="0" collapsed="false">
      <c r="A5174" s="398" t="n">
        <v>9901</v>
      </c>
      <c r="B5174" s="399" t="s">
        <v>6468</v>
      </c>
      <c r="C5174" s="919" t="s">
        <v>1298</v>
      </c>
      <c r="D5174" s="920" t="n">
        <f aca="false">F5174</f>
        <v>25.7</v>
      </c>
      <c r="F5174" s="922" t="n">
        <v>25.7</v>
      </c>
      <c r="G5174" s="922" t="n">
        <v>25.7</v>
      </c>
    </row>
    <row r="5175" customFormat="false" ht="15" hidden="false" customHeight="false" outlineLevel="0" collapsed="false">
      <c r="A5175" s="398" t="n">
        <v>9896</v>
      </c>
      <c r="B5175" s="399" t="s">
        <v>6469</v>
      </c>
      <c r="C5175" s="919" t="s">
        <v>1298</v>
      </c>
      <c r="D5175" s="920" t="n">
        <f aca="false">F5175</f>
        <v>23.16</v>
      </c>
      <c r="F5175" s="922" t="n">
        <v>23.16</v>
      </c>
      <c r="G5175" s="922" t="n">
        <v>23.16</v>
      </c>
    </row>
    <row r="5176" customFormat="false" ht="15" hidden="false" customHeight="false" outlineLevel="0" collapsed="false">
      <c r="A5176" s="398" t="n">
        <v>9900</v>
      </c>
      <c r="B5176" s="399" t="s">
        <v>6470</v>
      </c>
      <c r="C5176" s="919" t="s">
        <v>1298</v>
      </c>
      <c r="D5176" s="920" t="n">
        <f aca="false">F5176</f>
        <v>14.05</v>
      </c>
      <c r="F5176" s="922" t="n">
        <v>14.05</v>
      </c>
      <c r="G5176" s="922" t="n">
        <v>14.05</v>
      </c>
    </row>
    <row r="5177" customFormat="false" ht="15" hidden="false" customHeight="false" outlineLevel="0" collapsed="false">
      <c r="A5177" s="398" t="n">
        <v>9898</v>
      </c>
      <c r="B5177" s="399" t="s">
        <v>6471</v>
      </c>
      <c r="C5177" s="919" t="s">
        <v>1298</v>
      </c>
      <c r="D5177" s="920" t="n">
        <f aca="false">F5177</f>
        <v>119.1</v>
      </c>
      <c r="F5177" s="922" t="n">
        <v>119.1</v>
      </c>
      <c r="G5177" s="922" t="n">
        <v>119.1</v>
      </c>
    </row>
    <row r="5178" customFormat="false" ht="15" hidden="false" customHeight="false" outlineLevel="0" collapsed="false">
      <c r="A5178" s="398" t="n">
        <v>9899</v>
      </c>
      <c r="B5178" s="399" t="s">
        <v>6472</v>
      </c>
      <c r="C5178" s="919" t="s">
        <v>1298</v>
      </c>
      <c r="D5178" s="920" t="n">
        <f aca="false">F5178</f>
        <v>7.67</v>
      </c>
      <c r="F5178" s="922" t="n">
        <v>7.67</v>
      </c>
      <c r="G5178" s="922" t="n">
        <v>7.67</v>
      </c>
    </row>
    <row r="5179" customFormat="false" ht="15" hidden="false" customHeight="false" outlineLevel="0" collapsed="false">
      <c r="A5179" s="398" t="n">
        <v>9902</v>
      </c>
      <c r="B5179" s="399" t="s">
        <v>6473</v>
      </c>
      <c r="C5179" s="919" t="s">
        <v>1298</v>
      </c>
      <c r="D5179" s="920" t="n">
        <f aca="false">F5179</f>
        <v>150.82</v>
      </c>
      <c r="F5179" s="922" t="n">
        <v>150.82</v>
      </c>
      <c r="G5179" s="922" t="n">
        <v>150.82</v>
      </c>
    </row>
    <row r="5180" customFormat="false" ht="15" hidden="false" customHeight="false" outlineLevel="0" collapsed="false">
      <c r="A5180" s="398" t="n">
        <v>9908</v>
      </c>
      <c r="B5180" s="399" t="s">
        <v>6474</v>
      </c>
      <c r="C5180" s="919" t="s">
        <v>1298</v>
      </c>
      <c r="D5180" s="920" t="n">
        <f aca="false">F5180</f>
        <v>300.71</v>
      </c>
      <c r="F5180" s="922" t="n">
        <v>300.71</v>
      </c>
      <c r="G5180" s="922" t="n">
        <v>300.71</v>
      </c>
    </row>
    <row r="5181" customFormat="false" ht="15" hidden="false" customHeight="false" outlineLevel="0" collapsed="false">
      <c r="A5181" s="398" t="n">
        <v>9905</v>
      </c>
      <c r="B5181" s="399" t="s">
        <v>6475</v>
      </c>
      <c r="C5181" s="919" t="s">
        <v>1298</v>
      </c>
      <c r="D5181" s="920" t="n">
        <f aca="false">F5181</f>
        <v>5.02</v>
      </c>
      <c r="F5181" s="922" t="n">
        <v>5.02</v>
      </c>
      <c r="G5181" s="922" t="n">
        <v>5.02</v>
      </c>
    </row>
    <row r="5182" customFormat="false" ht="15" hidden="false" customHeight="false" outlineLevel="0" collapsed="false">
      <c r="A5182" s="398" t="n">
        <v>9906</v>
      </c>
      <c r="B5182" s="399" t="s">
        <v>6476</v>
      </c>
      <c r="C5182" s="919" t="s">
        <v>1298</v>
      </c>
      <c r="D5182" s="920" t="n">
        <f aca="false">F5182</f>
        <v>6.02</v>
      </c>
      <c r="F5182" s="922" t="n">
        <v>6.02</v>
      </c>
      <c r="G5182" s="922" t="n">
        <v>6.02</v>
      </c>
    </row>
    <row r="5183" customFormat="false" ht="15" hidden="false" customHeight="false" outlineLevel="0" collapsed="false">
      <c r="A5183" s="398" t="n">
        <v>9895</v>
      </c>
      <c r="B5183" s="399" t="s">
        <v>6477</v>
      </c>
      <c r="C5183" s="919" t="s">
        <v>1298</v>
      </c>
      <c r="D5183" s="920" t="n">
        <f aca="false">F5183</f>
        <v>9.87</v>
      </c>
      <c r="F5183" s="922" t="n">
        <v>9.87</v>
      </c>
      <c r="G5183" s="922" t="n">
        <v>9.87</v>
      </c>
    </row>
    <row r="5184" customFormat="false" ht="15" hidden="false" customHeight="false" outlineLevel="0" collapsed="false">
      <c r="A5184" s="398" t="n">
        <v>9894</v>
      </c>
      <c r="B5184" s="399" t="s">
        <v>6478</v>
      </c>
      <c r="C5184" s="919" t="s">
        <v>1298</v>
      </c>
      <c r="D5184" s="920" t="n">
        <f aca="false">F5184</f>
        <v>19.24</v>
      </c>
      <c r="F5184" s="922" t="n">
        <v>19.24</v>
      </c>
      <c r="G5184" s="922" t="n">
        <v>19.24</v>
      </c>
    </row>
    <row r="5185" customFormat="false" ht="15" hidden="false" customHeight="false" outlineLevel="0" collapsed="false">
      <c r="A5185" s="398" t="n">
        <v>9897</v>
      </c>
      <c r="B5185" s="399" t="s">
        <v>6479</v>
      </c>
      <c r="C5185" s="919" t="s">
        <v>1298</v>
      </c>
      <c r="D5185" s="920" t="n">
        <f aca="false">F5185</f>
        <v>20.83</v>
      </c>
      <c r="F5185" s="922" t="n">
        <v>20.83</v>
      </c>
      <c r="G5185" s="922" t="n">
        <v>20.83</v>
      </c>
    </row>
    <row r="5186" customFormat="false" ht="15" hidden="false" customHeight="false" outlineLevel="0" collapsed="false">
      <c r="A5186" s="398" t="n">
        <v>9910</v>
      </c>
      <c r="B5186" s="399" t="s">
        <v>6480</v>
      </c>
      <c r="C5186" s="919" t="s">
        <v>1298</v>
      </c>
      <c r="D5186" s="920" t="n">
        <f aca="false">F5186</f>
        <v>52.44</v>
      </c>
      <c r="F5186" s="922" t="n">
        <v>52.44</v>
      </c>
      <c r="G5186" s="922" t="n">
        <v>52.44</v>
      </c>
    </row>
    <row r="5187" customFormat="false" ht="15" hidden="false" customHeight="false" outlineLevel="0" collapsed="false">
      <c r="A5187" s="398" t="n">
        <v>9909</v>
      </c>
      <c r="B5187" s="399" t="s">
        <v>6481</v>
      </c>
      <c r="C5187" s="919" t="s">
        <v>1298</v>
      </c>
      <c r="D5187" s="920" t="n">
        <f aca="false">F5187</f>
        <v>105.82</v>
      </c>
      <c r="F5187" s="922" t="n">
        <v>105.82</v>
      </c>
      <c r="G5187" s="922" t="n">
        <v>105.82</v>
      </c>
    </row>
    <row r="5188" customFormat="false" ht="15" hidden="false" customHeight="false" outlineLevel="0" collapsed="false">
      <c r="A5188" s="398" t="n">
        <v>9907</v>
      </c>
      <c r="B5188" s="399" t="s">
        <v>6482</v>
      </c>
      <c r="C5188" s="919" t="s">
        <v>1298</v>
      </c>
      <c r="D5188" s="920" t="n">
        <f aca="false">F5188</f>
        <v>162.71</v>
      </c>
      <c r="F5188" s="922" t="n">
        <v>162.71</v>
      </c>
      <c r="G5188" s="922" t="n">
        <v>162.71</v>
      </c>
    </row>
    <row r="5189" customFormat="false" ht="30" hidden="false" customHeight="false" outlineLevel="0" collapsed="false">
      <c r="A5189" s="398" t="n">
        <v>20973</v>
      </c>
      <c r="B5189" s="399" t="s">
        <v>6483</v>
      </c>
      <c r="C5189" s="919" t="s">
        <v>1298</v>
      </c>
      <c r="D5189" s="920" t="n">
        <f aca="false">F5189</f>
        <v>62.46</v>
      </c>
      <c r="F5189" s="922" t="n">
        <v>62.46</v>
      </c>
      <c r="G5189" s="922" t="n">
        <v>62.46</v>
      </c>
    </row>
    <row r="5190" customFormat="false" ht="30" hidden="false" customHeight="false" outlineLevel="0" collapsed="false">
      <c r="A5190" s="398" t="n">
        <v>20974</v>
      </c>
      <c r="B5190" s="399" t="s">
        <v>6484</v>
      </c>
      <c r="C5190" s="919" t="s">
        <v>1298</v>
      </c>
      <c r="D5190" s="920" t="n">
        <f aca="false">F5190</f>
        <v>89.37</v>
      </c>
      <c r="F5190" s="922" t="n">
        <v>89.37</v>
      </c>
      <c r="G5190" s="922" t="n">
        <v>89.37</v>
      </c>
    </row>
    <row r="5191" customFormat="false" ht="15" hidden="false" customHeight="false" outlineLevel="0" collapsed="false">
      <c r="A5191" s="398" t="n">
        <v>37989</v>
      </c>
      <c r="B5191" s="399" t="s">
        <v>6485</v>
      </c>
      <c r="C5191" s="919" t="s">
        <v>1298</v>
      </c>
      <c r="D5191" s="920" t="n">
        <f aca="false">F5191</f>
        <v>13.08</v>
      </c>
      <c r="F5191" s="922" t="n">
        <v>13.08</v>
      </c>
      <c r="G5191" s="922" t="n">
        <v>13.08</v>
      </c>
    </row>
    <row r="5192" customFormat="false" ht="15" hidden="false" customHeight="false" outlineLevel="0" collapsed="false">
      <c r="A5192" s="398" t="n">
        <v>37990</v>
      </c>
      <c r="B5192" s="399" t="s">
        <v>6486</v>
      </c>
      <c r="C5192" s="919" t="s">
        <v>1298</v>
      </c>
      <c r="D5192" s="920" t="n">
        <f aca="false">F5192</f>
        <v>15.2</v>
      </c>
      <c r="F5192" s="922" t="n">
        <v>15.2</v>
      </c>
      <c r="G5192" s="922" t="n">
        <v>15.2</v>
      </c>
    </row>
    <row r="5193" customFormat="false" ht="15" hidden="false" customHeight="false" outlineLevel="0" collapsed="false">
      <c r="A5193" s="398" t="n">
        <v>37991</v>
      </c>
      <c r="B5193" s="399" t="s">
        <v>6487</v>
      </c>
      <c r="C5193" s="919" t="s">
        <v>1298</v>
      </c>
      <c r="D5193" s="920" t="n">
        <f aca="false">F5193</f>
        <v>24.04</v>
      </c>
      <c r="F5193" s="922" t="n">
        <v>24.04</v>
      </c>
      <c r="G5193" s="922" t="n">
        <v>24.04</v>
      </c>
    </row>
    <row r="5194" customFormat="false" ht="15" hidden="false" customHeight="false" outlineLevel="0" collapsed="false">
      <c r="A5194" s="398" t="n">
        <v>37992</v>
      </c>
      <c r="B5194" s="399" t="s">
        <v>6488</v>
      </c>
      <c r="C5194" s="919" t="s">
        <v>1298</v>
      </c>
      <c r="D5194" s="920" t="n">
        <f aca="false">F5194</f>
        <v>36.72</v>
      </c>
      <c r="F5194" s="922" t="n">
        <v>36.72</v>
      </c>
      <c r="G5194" s="922" t="n">
        <v>36.72</v>
      </c>
    </row>
    <row r="5195" customFormat="false" ht="15" hidden="false" customHeight="false" outlineLevel="0" collapsed="false">
      <c r="A5195" s="398" t="n">
        <v>37993</v>
      </c>
      <c r="B5195" s="399" t="s">
        <v>6489</v>
      </c>
      <c r="C5195" s="919" t="s">
        <v>1298</v>
      </c>
      <c r="D5195" s="920" t="n">
        <f aca="false">F5195</f>
        <v>54.5</v>
      </c>
      <c r="F5195" s="922" t="n">
        <v>54.5</v>
      </c>
      <c r="G5195" s="922" t="n">
        <v>54.5</v>
      </c>
    </row>
    <row r="5196" customFormat="false" ht="15" hidden="false" customHeight="false" outlineLevel="0" collapsed="false">
      <c r="A5196" s="398" t="n">
        <v>37994</v>
      </c>
      <c r="B5196" s="399" t="s">
        <v>6490</v>
      </c>
      <c r="C5196" s="919" t="s">
        <v>1298</v>
      </c>
      <c r="D5196" s="920" t="n">
        <f aca="false">F5196</f>
        <v>130.97</v>
      </c>
      <c r="F5196" s="922" t="n">
        <v>130.97</v>
      </c>
      <c r="G5196" s="922" t="n">
        <v>130.97</v>
      </c>
    </row>
    <row r="5197" customFormat="false" ht="15" hidden="false" customHeight="false" outlineLevel="0" collapsed="false">
      <c r="A5197" s="398" t="n">
        <v>37995</v>
      </c>
      <c r="B5197" s="399" t="s">
        <v>6491</v>
      </c>
      <c r="C5197" s="919" t="s">
        <v>1298</v>
      </c>
      <c r="D5197" s="920" t="n">
        <f aca="false">F5197</f>
        <v>190.09</v>
      </c>
      <c r="F5197" s="922" t="n">
        <v>190.09</v>
      </c>
      <c r="G5197" s="922" t="n">
        <v>190.09</v>
      </c>
    </row>
    <row r="5198" customFormat="false" ht="15" hidden="false" customHeight="false" outlineLevel="0" collapsed="false">
      <c r="A5198" s="398" t="n">
        <v>37996</v>
      </c>
      <c r="B5198" s="399" t="s">
        <v>6492</v>
      </c>
      <c r="C5198" s="919" t="s">
        <v>1298</v>
      </c>
      <c r="D5198" s="920" t="n">
        <f aca="false">F5198</f>
        <v>280.28</v>
      </c>
      <c r="F5198" s="922" t="n">
        <v>280.28</v>
      </c>
      <c r="G5198" s="922" t="n">
        <v>280.28</v>
      </c>
    </row>
    <row r="5199" customFormat="false" ht="15" hidden="false" customHeight="false" outlineLevel="0" collapsed="false">
      <c r="A5199" s="398" t="n">
        <v>13883</v>
      </c>
      <c r="B5199" s="399" t="s">
        <v>6493</v>
      </c>
      <c r="C5199" s="919" t="s">
        <v>1298</v>
      </c>
      <c r="D5199" s="920" t="n">
        <f aca="false">F5199</f>
        <v>79853.28</v>
      </c>
      <c r="F5199" s="922" t="n">
        <v>79853.28</v>
      </c>
      <c r="G5199" s="922" t="n">
        <v>79853.28</v>
      </c>
    </row>
    <row r="5200" customFormat="false" ht="15" hidden="false" customHeight="false" outlineLevel="0" collapsed="false">
      <c r="A5200" s="398" t="n">
        <v>38604</v>
      </c>
      <c r="B5200" s="399" t="s">
        <v>6494</v>
      </c>
      <c r="C5200" s="919" t="s">
        <v>1298</v>
      </c>
      <c r="D5200" s="920" t="n">
        <f aca="false">F5200</f>
        <v>99456.21</v>
      </c>
      <c r="F5200" s="922" t="n">
        <v>99456.21</v>
      </c>
      <c r="G5200" s="922" t="n">
        <v>99456.21</v>
      </c>
    </row>
    <row r="5201" customFormat="false" ht="30" hidden="false" customHeight="false" outlineLevel="0" collapsed="false">
      <c r="A5201" s="398" t="n">
        <v>10601</v>
      </c>
      <c r="B5201" s="399" t="s">
        <v>6495</v>
      </c>
      <c r="C5201" s="919" t="s">
        <v>1298</v>
      </c>
      <c r="D5201" s="920" t="n">
        <f aca="false">F5201</f>
        <v>1934621.64</v>
      </c>
      <c r="F5201" s="922" t="n">
        <v>1934621.64</v>
      </c>
      <c r="G5201" s="922" t="n">
        <v>1934621.64</v>
      </c>
    </row>
    <row r="5202" customFormat="false" ht="15" hidden="false" customHeight="false" outlineLevel="0" collapsed="false">
      <c r="A5202" s="398" t="n">
        <v>26034</v>
      </c>
      <c r="B5202" s="399" t="s">
        <v>6496</v>
      </c>
      <c r="C5202" s="919" t="s">
        <v>1298</v>
      </c>
      <c r="D5202" s="920" t="n">
        <f aca="false">F5202</f>
        <v>5093790.5</v>
      </c>
      <c r="F5202" s="922" t="n">
        <v>5093790.5</v>
      </c>
      <c r="G5202" s="922" t="n">
        <v>5093790.5</v>
      </c>
    </row>
    <row r="5203" customFormat="false" ht="15" hidden="false" customHeight="false" outlineLevel="0" collapsed="false">
      <c r="A5203" s="398" t="n">
        <v>13894</v>
      </c>
      <c r="B5203" s="399" t="s">
        <v>6497</v>
      </c>
      <c r="C5203" s="919" t="s">
        <v>1298</v>
      </c>
      <c r="D5203" s="920" t="n">
        <f aca="false">F5203</f>
        <v>392649.25</v>
      </c>
      <c r="F5203" s="922" t="n">
        <v>392649.25</v>
      </c>
      <c r="G5203" s="922" t="n">
        <v>392649.25</v>
      </c>
    </row>
    <row r="5204" customFormat="false" ht="15" hidden="false" customHeight="false" outlineLevel="0" collapsed="false">
      <c r="A5204" s="398" t="n">
        <v>13895</v>
      </c>
      <c r="B5204" s="399" t="s">
        <v>6498</v>
      </c>
      <c r="C5204" s="919" t="s">
        <v>1298</v>
      </c>
      <c r="D5204" s="920" t="n">
        <f aca="false">F5204</f>
        <v>527982.35</v>
      </c>
      <c r="F5204" s="922" t="n">
        <v>527982.35</v>
      </c>
      <c r="G5204" s="922" t="n">
        <v>527982.35</v>
      </c>
    </row>
    <row r="5205" customFormat="false" ht="15" hidden="false" customHeight="false" outlineLevel="0" collapsed="false">
      <c r="A5205" s="398" t="n">
        <v>13892</v>
      </c>
      <c r="B5205" s="399" t="s">
        <v>6499</v>
      </c>
      <c r="C5205" s="919" t="s">
        <v>1298</v>
      </c>
      <c r="D5205" s="920" t="n">
        <f aca="false">F5205</f>
        <v>647029.46</v>
      </c>
      <c r="F5205" s="920" t="n">
        <v>647029.46</v>
      </c>
      <c r="G5205" s="920" t="n">
        <v>647029.46</v>
      </c>
    </row>
    <row r="5206" customFormat="false" ht="15" hidden="false" customHeight="false" outlineLevel="0" collapsed="false">
      <c r="A5206" s="398" t="n">
        <v>9914</v>
      </c>
      <c r="B5206" s="399" t="s">
        <v>6500</v>
      </c>
      <c r="C5206" s="919" t="s">
        <v>1298</v>
      </c>
      <c r="D5206" s="920" t="n">
        <f aca="false">F5206</f>
        <v>700000</v>
      </c>
      <c r="F5206" s="920" t="n">
        <v>700000</v>
      </c>
      <c r="G5206" s="920" t="n">
        <v>700000</v>
      </c>
    </row>
    <row r="5207" customFormat="false" ht="30" hidden="false" customHeight="false" outlineLevel="0" collapsed="false">
      <c r="A5207" s="398" t="n">
        <v>36485</v>
      </c>
      <c r="B5207" s="399" t="s">
        <v>6501</v>
      </c>
      <c r="C5207" s="919" t="s">
        <v>1298</v>
      </c>
      <c r="D5207" s="920" t="n">
        <f aca="false">F5207</f>
        <v>424438.89</v>
      </c>
      <c r="F5207" s="920" t="n">
        <v>424438.89</v>
      </c>
      <c r="G5207" s="920" t="n">
        <v>424438.89</v>
      </c>
    </row>
    <row r="5208" customFormat="false" ht="15" hidden="false" customHeight="false" outlineLevel="0" collapsed="false">
      <c r="A5208" s="398" t="n">
        <v>9912</v>
      </c>
      <c r="B5208" s="399" t="s">
        <v>6502</v>
      </c>
      <c r="C5208" s="919" t="s">
        <v>1298</v>
      </c>
      <c r="D5208" s="920" t="n">
        <f aca="false">F5208</f>
        <v>1575000</v>
      </c>
      <c r="F5208" s="920" t="n">
        <v>1575000</v>
      </c>
      <c r="G5208" s="920" t="n">
        <v>1575000</v>
      </c>
    </row>
    <row r="5209" customFormat="false" ht="15" hidden="false" customHeight="false" outlineLevel="0" collapsed="false">
      <c r="A5209" s="398" t="n">
        <v>9921</v>
      </c>
      <c r="B5209" s="399" t="s">
        <v>6503</v>
      </c>
      <c r="C5209" s="919" t="s">
        <v>1298</v>
      </c>
      <c r="D5209" s="920" t="n">
        <f aca="false">F5209</f>
        <v>812459.49</v>
      </c>
      <c r="F5209" s="920" t="n">
        <v>812459.49</v>
      </c>
      <c r="G5209" s="920" t="n">
        <v>812459.49</v>
      </c>
    </row>
    <row r="5210" customFormat="false" ht="15" hidden="false" customHeight="false" outlineLevel="0" collapsed="false">
      <c r="A5210" s="398" t="n">
        <v>21112</v>
      </c>
      <c r="B5210" s="399" t="s">
        <v>6504</v>
      </c>
      <c r="C5210" s="919" t="s">
        <v>1298</v>
      </c>
      <c r="D5210" s="920" t="n">
        <f aca="false">F5210</f>
        <v>146.67</v>
      </c>
      <c r="F5210" s="920" t="n">
        <v>146.67</v>
      </c>
      <c r="G5210" s="920" t="n">
        <v>146.67</v>
      </c>
    </row>
    <row r="5211" customFormat="false" ht="15" hidden="false" customHeight="false" outlineLevel="0" collapsed="false">
      <c r="A5211" s="398" t="n">
        <v>10228</v>
      </c>
      <c r="B5211" s="399" t="s">
        <v>6505</v>
      </c>
      <c r="C5211" s="919" t="s">
        <v>1298</v>
      </c>
      <c r="D5211" s="920" t="n">
        <f aca="false">F5211</f>
        <v>170.39</v>
      </c>
      <c r="F5211" s="920" t="n">
        <v>170.39</v>
      </c>
      <c r="G5211" s="920" t="n">
        <v>170.39</v>
      </c>
    </row>
    <row r="5212" customFormat="false" ht="15" hidden="false" customHeight="false" outlineLevel="0" collapsed="false">
      <c r="A5212" s="398" t="n">
        <v>11781</v>
      </c>
      <c r="B5212" s="399" t="s">
        <v>6506</v>
      </c>
      <c r="C5212" s="919" t="s">
        <v>1298</v>
      </c>
      <c r="D5212" s="920" t="n">
        <f aca="false">F5212</f>
        <v>138.03</v>
      </c>
      <c r="F5212" s="920" t="n">
        <v>138.03</v>
      </c>
      <c r="G5212" s="920" t="n">
        <v>138.03</v>
      </c>
    </row>
    <row r="5213" customFormat="false" ht="15" hidden="false" customHeight="false" outlineLevel="0" collapsed="false">
      <c r="A5213" s="398" t="n">
        <v>11746</v>
      </c>
      <c r="B5213" s="399" t="s">
        <v>6507</v>
      </c>
      <c r="C5213" s="919" t="s">
        <v>1298</v>
      </c>
      <c r="D5213" s="920" t="n">
        <f aca="false">F5213</f>
        <v>48.05</v>
      </c>
      <c r="F5213" s="920" t="n">
        <v>48.05</v>
      </c>
      <c r="G5213" s="920" t="n">
        <v>48.05</v>
      </c>
    </row>
    <row r="5214" customFormat="false" ht="15" hidden="false" customHeight="false" outlineLevel="0" collapsed="false">
      <c r="A5214" s="398" t="n">
        <v>11751</v>
      </c>
      <c r="B5214" s="399" t="s">
        <v>6508</v>
      </c>
      <c r="C5214" s="919" t="s">
        <v>1298</v>
      </c>
      <c r="D5214" s="920" t="n">
        <f aca="false">F5214</f>
        <v>86.31</v>
      </c>
      <c r="F5214" s="920" t="n">
        <v>86.31</v>
      </c>
      <c r="G5214" s="920" t="n">
        <v>86.31</v>
      </c>
    </row>
    <row r="5215" customFormat="false" ht="15" hidden="false" customHeight="false" outlineLevel="0" collapsed="false">
      <c r="A5215" s="398" t="n">
        <v>11750</v>
      </c>
      <c r="B5215" s="399" t="s">
        <v>6509</v>
      </c>
      <c r="C5215" s="919" t="s">
        <v>1298</v>
      </c>
      <c r="D5215" s="920" t="n">
        <f aca="false">F5215</f>
        <v>71.63</v>
      </c>
      <c r="F5215" s="920" t="n">
        <v>71.63</v>
      </c>
      <c r="G5215" s="920" t="n">
        <v>71.63</v>
      </c>
    </row>
    <row r="5216" customFormat="false" ht="15" hidden="false" customHeight="false" outlineLevel="0" collapsed="false">
      <c r="A5216" s="398" t="n">
        <v>11748</v>
      </c>
      <c r="B5216" s="399" t="s">
        <v>6510</v>
      </c>
      <c r="C5216" s="919" t="s">
        <v>1298</v>
      </c>
      <c r="D5216" s="920" t="n">
        <f aca="false">F5216</f>
        <v>30.84</v>
      </c>
      <c r="F5216" s="922" t="n">
        <v>30.84</v>
      </c>
      <c r="G5216" s="922" t="n">
        <v>30.84</v>
      </c>
    </row>
    <row r="5217" customFormat="false" ht="15" hidden="false" customHeight="false" outlineLevel="0" collapsed="false">
      <c r="A5217" s="398" t="n">
        <v>11747</v>
      </c>
      <c r="B5217" s="399" t="s">
        <v>6511</v>
      </c>
      <c r="C5217" s="919" t="s">
        <v>1298</v>
      </c>
      <c r="D5217" s="920" t="n">
        <f aca="false">F5217</f>
        <v>133.09</v>
      </c>
      <c r="F5217" s="922" t="n">
        <v>133.09</v>
      </c>
      <c r="G5217" s="922" t="n">
        <v>133.09</v>
      </c>
    </row>
    <row r="5218" customFormat="false" ht="15" hidden="false" customHeight="false" outlineLevel="0" collapsed="false">
      <c r="A5218" s="398" t="n">
        <v>11749</v>
      </c>
      <c r="B5218" s="399" t="s">
        <v>6512</v>
      </c>
      <c r="C5218" s="919" t="s">
        <v>1298</v>
      </c>
      <c r="D5218" s="920" t="n">
        <f aca="false">F5218</f>
        <v>35.59</v>
      </c>
      <c r="F5218" s="922" t="n">
        <v>35.59</v>
      </c>
      <c r="G5218" s="922" t="n">
        <v>35.59</v>
      </c>
    </row>
    <row r="5219" customFormat="false" ht="15" hidden="false" customHeight="false" outlineLevel="0" collapsed="false">
      <c r="A5219" s="398" t="n">
        <v>10236</v>
      </c>
      <c r="B5219" s="399" t="s">
        <v>6513</v>
      </c>
      <c r="C5219" s="919" t="s">
        <v>1298</v>
      </c>
      <c r="D5219" s="920" t="n">
        <f aca="false">F5219</f>
        <v>57.24</v>
      </c>
      <c r="F5219" s="922" t="n">
        <v>57.24</v>
      </c>
      <c r="G5219" s="922" t="n">
        <v>57.24</v>
      </c>
    </row>
    <row r="5220" customFormat="false" ht="15" hidden="false" customHeight="false" outlineLevel="0" collapsed="false">
      <c r="A5220" s="398" t="n">
        <v>10233</v>
      </c>
      <c r="B5220" s="399" t="s">
        <v>6514</v>
      </c>
      <c r="C5220" s="919" t="s">
        <v>1298</v>
      </c>
      <c r="D5220" s="920" t="n">
        <f aca="false">F5220</f>
        <v>53.64</v>
      </c>
      <c r="F5220" s="922" t="n">
        <v>53.64</v>
      </c>
      <c r="G5220" s="922" t="n">
        <v>53.64</v>
      </c>
    </row>
    <row r="5221" customFormat="false" ht="15" hidden="false" customHeight="false" outlineLevel="0" collapsed="false">
      <c r="A5221" s="398" t="n">
        <v>10234</v>
      </c>
      <c r="B5221" s="399" t="s">
        <v>6515</v>
      </c>
      <c r="C5221" s="919" t="s">
        <v>1298</v>
      </c>
      <c r="D5221" s="920" t="n">
        <f aca="false">F5221</f>
        <v>33.79</v>
      </c>
      <c r="F5221" s="922" t="n">
        <v>33.79</v>
      </c>
      <c r="G5221" s="922" t="n">
        <v>33.79</v>
      </c>
    </row>
    <row r="5222" customFormat="false" ht="15" hidden="false" customHeight="false" outlineLevel="0" collapsed="false">
      <c r="A5222" s="398" t="n">
        <v>10231</v>
      </c>
      <c r="B5222" s="399" t="s">
        <v>6516</v>
      </c>
      <c r="C5222" s="919" t="s">
        <v>1298</v>
      </c>
      <c r="D5222" s="920" t="n">
        <f aca="false">F5222</f>
        <v>154.95</v>
      </c>
      <c r="F5222" s="922" t="n">
        <v>154.95</v>
      </c>
      <c r="G5222" s="922" t="n">
        <v>154.95</v>
      </c>
    </row>
    <row r="5223" customFormat="false" ht="15" hidden="false" customHeight="false" outlineLevel="0" collapsed="false">
      <c r="A5223" s="398" t="n">
        <v>10232</v>
      </c>
      <c r="B5223" s="399" t="s">
        <v>6517</v>
      </c>
      <c r="C5223" s="919" t="s">
        <v>1298</v>
      </c>
      <c r="D5223" s="920" t="n">
        <f aca="false">F5223</f>
        <v>86.71</v>
      </c>
      <c r="F5223" s="922" t="n">
        <v>86.71</v>
      </c>
      <c r="G5223" s="922" t="n">
        <v>86.71</v>
      </c>
    </row>
    <row r="5224" customFormat="false" ht="15" hidden="false" customHeight="false" outlineLevel="0" collapsed="false">
      <c r="A5224" s="398" t="n">
        <v>10229</v>
      </c>
      <c r="B5224" s="399" t="s">
        <v>6518</v>
      </c>
      <c r="C5224" s="919" t="s">
        <v>1298</v>
      </c>
      <c r="D5224" s="920" t="n">
        <f aca="false">F5224</f>
        <v>30.56</v>
      </c>
      <c r="F5224" s="922" t="n">
        <v>30.56</v>
      </c>
      <c r="G5224" s="922" t="n">
        <v>30.56</v>
      </c>
    </row>
    <row r="5225" customFormat="false" ht="15" hidden="false" customHeight="false" outlineLevel="0" collapsed="false">
      <c r="A5225" s="398" t="n">
        <v>10235</v>
      </c>
      <c r="B5225" s="399" t="s">
        <v>6519</v>
      </c>
      <c r="C5225" s="919" t="s">
        <v>1298</v>
      </c>
      <c r="D5225" s="920" t="n">
        <f aca="false">F5225</f>
        <v>212.43</v>
      </c>
      <c r="F5225" s="922" t="n">
        <v>212.43</v>
      </c>
      <c r="G5225" s="922" t="n">
        <v>212.43</v>
      </c>
    </row>
    <row r="5226" customFormat="false" ht="15" hidden="false" customHeight="false" outlineLevel="0" collapsed="false">
      <c r="A5226" s="398" t="n">
        <v>10230</v>
      </c>
      <c r="B5226" s="399" t="s">
        <v>6520</v>
      </c>
      <c r="C5226" s="919" t="s">
        <v>1298</v>
      </c>
      <c r="D5226" s="920" t="n">
        <f aca="false">F5226</f>
        <v>373.85</v>
      </c>
      <c r="F5226" s="922" t="n">
        <v>373.85</v>
      </c>
      <c r="G5226" s="922" t="n">
        <v>373.85</v>
      </c>
    </row>
    <row r="5227" customFormat="false" ht="15" hidden="false" customHeight="false" outlineLevel="0" collapsed="false">
      <c r="A5227" s="398" t="n">
        <v>10409</v>
      </c>
      <c r="B5227" s="399" t="s">
        <v>6521</v>
      </c>
      <c r="C5227" s="919" t="s">
        <v>1298</v>
      </c>
      <c r="D5227" s="920" t="n">
        <f aca="false">F5227</f>
        <v>111.06</v>
      </c>
      <c r="F5227" s="922" t="n">
        <v>111.06</v>
      </c>
      <c r="G5227" s="922" t="n">
        <v>111.06</v>
      </c>
    </row>
    <row r="5228" customFormat="false" ht="15" hidden="false" customHeight="false" outlineLevel="0" collapsed="false">
      <c r="A5228" s="398" t="n">
        <v>10411</v>
      </c>
      <c r="B5228" s="399" t="s">
        <v>6522</v>
      </c>
      <c r="C5228" s="919" t="s">
        <v>1298</v>
      </c>
      <c r="D5228" s="920" t="n">
        <f aca="false">F5228</f>
        <v>99.38</v>
      </c>
      <c r="F5228" s="922" t="n">
        <v>99.38</v>
      </c>
      <c r="G5228" s="922" t="n">
        <v>99.38</v>
      </c>
    </row>
    <row r="5229" customFormat="false" ht="15" hidden="false" customHeight="false" outlineLevel="0" collapsed="false">
      <c r="A5229" s="398" t="n">
        <v>10404</v>
      </c>
      <c r="B5229" s="399" t="s">
        <v>6523</v>
      </c>
      <c r="C5229" s="919" t="s">
        <v>1298</v>
      </c>
      <c r="D5229" s="920" t="n">
        <f aca="false">F5229</f>
        <v>40.3</v>
      </c>
      <c r="F5229" s="922" t="n">
        <v>40.3</v>
      </c>
      <c r="G5229" s="922" t="n">
        <v>40.3</v>
      </c>
    </row>
    <row r="5230" customFormat="false" ht="15" hidden="false" customHeight="false" outlineLevel="0" collapsed="false">
      <c r="A5230" s="398" t="n">
        <v>10410</v>
      </c>
      <c r="B5230" s="399" t="s">
        <v>6524</v>
      </c>
      <c r="C5230" s="919" t="s">
        <v>1298</v>
      </c>
      <c r="D5230" s="920" t="n">
        <f aca="false">F5230</f>
        <v>66.38</v>
      </c>
      <c r="F5230" s="922" t="n">
        <v>66.38</v>
      </c>
      <c r="G5230" s="922" t="n">
        <v>66.38</v>
      </c>
    </row>
    <row r="5231" customFormat="false" ht="15" hidden="false" customHeight="false" outlineLevel="0" collapsed="false">
      <c r="A5231" s="398" t="n">
        <v>10405</v>
      </c>
      <c r="B5231" s="399" t="s">
        <v>6525</v>
      </c>
      <c r="C5231" s="919" t="s">
        <v>1298</v>
      </c>
      <c r="D5231" s="920" t="n">
        <f aca="false">F5231</f>
        <v>222.52</v>
      </c>
      <c r="F5231" s="922" t="n">
        <v>222.52</v>
      </c>
      <c r="G5231" s="922" t="n">
        <v>222.52</v>
      </c>
    </row>
    <row r="5232" customFormat="false" ht="15" hidden="false" customHeight="false" outlineLevel="0" collapsed="false">
      <c r="A5232" s="398" t="n">
        <v>10408</v>
      </c>
      <c r="B5232" s="399" t="s">
        <v>6526</v>
      </c>
      <c r="C5232" s="919" t="s">
        <v>1298</v>
      </c>
      <c r="D5232" s="920" t="n">
        <f aca="false">F5232</f>
        <v>155.6</v>
      </c>
      <c r="F5232" s="922" t="n">
        <v>155.6</v>
      </c>
      <c r="G5232" s="922" t="n">
        <v>155.6</v>
      </c>
    </row>
    <row r="5233" customFormat="false" ht="15" hidden="false" customHeight="false" outlineLevel="0" collapsed="false">
      <c r="A5233" s="398" t="n">
        <v>10412</v>
      </c>
      <c r="B5233" s="399" t="s">
        <v>6527</v>
      </c>
      <c r="C5233" s="919" t="s">
        <v>1298</v>
      </c>
      <c r="D5233" s="920" t="n">
        <f aca="false">F5233</f>
        <v>48.84</v>
      </c>
      <c r="F5233" s="922" t="n">
        <v>48.84</v>
      </c>
      <c r="G5233" s="922" t="n">
        <v>48.84</v>
      </c>
    </row>
    <row r="5234" customFormat="false" ht="15" hidden="false" customHeight="false" outlineLevel="0" collapsed="false">
      <c r="A5234" s="398" t="n">
        <v>10406</v>
      </c>
      <c r="B5234" s="399" t="s">
        <v>6528</v>
      </c>
      <c r="C5234" s="919" t="s">
        <v>1298</v>
      </c>
      <c r="D5234" s="920" t="n">
        <f aca="false">F5234</f>
        <v>307.35</v>
      </c>
      <c r="F5234" s="922" t="n">
        <v>307.35</v>
      </c>
      <c r="G5234" s="922" t="n">
        <v>307.35</v>
      </c>
    </row>
    <row r="5235" customFormat="false" ht="15" hidden="false" customHeight="false" outlineLevel="0" collapsed="false">
      <c r="A5235" s="398" t="n">
        <v>10407</v>
      </c>
      <c r="B5235" s="399" t="s">
        <v>6529</v>
      </c>
      <c r="C5235" s="919" t="s">
        <v>1298</v>
      </c>
      <c r="D5235" s="920" t="n">
        <f aca="false">F5235</f>
        <v>476.7</v>
      </c>
      <c r="F5235" s="922" t="n">
        <v>476.7</v>
      </c>
      <c r="G5235" s="922" t="n">
        <v>476.7</v>
      </c>
    </row>
    <row r="5236" customFormat="false" ht="15" hidden="false" customHeight="false" outlineLevel="0" collapsed="false">
      <c r="A5236" s="398" t="n">
        <v>10416</v>
      </c>
      <c r="B5236" s="399" t="s">
        <v>6530</v>
      </c>
      <c r="C5236" s="919" t="s">
        <v>1298</v>
      </c>
      <c r="D5236" s="920" t="n">
        <f aca="false">F5236</f>
        <v>59.13</v>
      </c>
      <c r="F5236" s="922" t="n">
        <v>59.13</v>
      </c>
      <c r="G5236" s="922" t="n">
        <v>59.13</v>
      </c>
    </row>
    <row r="5237" customFormat="false" ht="15" hidden="false" customHeight="false" outlineLevel="0" collapsed="false">
      <c r="A5237" s="398" t="n">
        <v>10419</v>
      </c>
      <c r="B5237" s="399" t="s">
        <v>6531</v>
      </c>
      <c r="C5237" s="919" t="s">
        <v>1298</v>
      </c>
      <c r="D5237" s="920" t="n">
        <f aca="false">F5237</f>
        <v>51.32</v>
      </c>
      <c r="F5237" s="922" t="n">
        <v>51.32</v>
      </c>
      <c r="G5237" s="922" t="n">
        <v>51.32</v>
      </c>
    </row>
    <row r="5238" customFormat="false" ht="15" hidden="false" customHeight="false" outlineLevel="0" collapsed="false">
      <c r="A5238" s="398" t="n">
        <v>21092</v>
      </c>
      <c r="B5238" s="399" t="s">
        <v>6532</v>
      </c>
      <c r="C5238" s="919" t="s">
        <v>1298</v>
      </c>
      <c r="D5238" s="920" t="n">
        <f aca="false">F5238</f>
        <v>29.34</v>
      </c>
      <c r="F5238" s="922" t="n">
        <v>29.34</v>
      </c>
      <c r="G5238" s="922" t="n">
        <v>29.34</v>
      </c>
    </row>
    <row r="5239" customFormat="false" ht="15" hidden="false" customHeight="false" outlineLevel="0" collapsed="false">
      <c r="A5239" s="398" t="n">
        <v>10418</v>
      </c>
      <c r="B5239" s="399" t="s">
        <v>6533</v>
      </c>
      <c r="C5239" s="919" t="s">
        <v>1298</v>
      </c>
      <c r="D5239" s="920" t="n">
        <f aca="false">F5239</f>
        <v>34.21</v>
      </c>
      <c r="F5239" s="922" t="n">
        <v>34.21</v>
      </c>
      <c r="G5239" s="922" t="n">
        <v>34.21</v>
      </c>
    </row>
    <row r="5240" customFormat="false" ht="15" hidden="false" customHeight="false" outlineLevel="0" collapsed="false">
      <c r="A5240" s="398" t="n">
        <v>12657</v>
      </c>
      <c r="B5240" s="399" t="s">
        <v>6534</v>
      </c>
      <c r="C5240" s="919" t="s">
        <v>1298</v>
      </c>
      <c r="D5240" s="920" t="n">
        <f aca="false">F5240</f>
        <v>138.05</v>
      </c>
      <c r="F5240" s="922" t="n">
        <v>138.05</v>
      </c>
      <c r="G5240" s="922" t="n">
        <v>138.05</v>
      </c>
    </row>
    <row r="5241" customFormat="false" ht="15" hidden="false" customHeight="false" outlineLevel="0" collapsed="false">
      <c r="A5241" s="398" t="n">
        <v>10417</v>
      </c>
      <c r="B5241" s="399" t="s">
        <v>6535</v>
      </c>
      <c r="C5241" s="919" t="s">
        <v>1298</v>
      </c>
      <c r="D5241" s="920" t="n">
        <f aca="false">F5241</f>
        <v>86.15</v>
      </c>
      <c r="F5241" s="922" t="n">
        <v>86.15</v>
      </c>
      <c r="G5241" s="922" t="n">
        <v>86.15</v>
      </c>
    </row>
    <row r="5242" customFormat="false" ht="15" hidden="false" customHeight="false" outlineLevel="0" collapsed="false">
      <c r="A5242" s="398" t="n">
        <v>10413</v>
      </c>
      <c r="B5242" s="399" t="s">
        <v>6536</v>
      </c>
      <c r="C5242" s="919" t="s">
        <v>1298</v>
      </c>
      <c r="D5242" s="920" t="n">
        <f aca="false">F5242</f>
        <v>31.31</v>
      </c>
      <c r="F5242" s="922" t="n">
        <v>31.31</v>
      </c>
      <c r="G5242" s="922" t="n">
        <v>31.31</v>
      </c>
    </row>
    <row r="5243" customFormat="false" ht="15" hidden="false" customHeight="false" outlineLevel="0" collapsed="false">
      <c r="A5243" s="398" t="n">
        <v>10414</v>
      </c>
      <c r="B5243" s="399" t="s">
        <v>6537</v>
      </c>
      <c r="C5243" s="919" t="s">
        <v>1298</v>
      </c>
      <c r="D5243" s="920" t="n">
        <f aca="false">F5243</f>
        <v>188.52</v>
      </c>
      <c r="F5243" s="922" t="n">
        <v>188.52</v>
      </c>
      <c r="G5243" s="922" t="n">
        <v>188.52</v>
      </c>
    </row>
    <row r="5244" customFormat="false" ht="15" hidden="false" customHeight="false" outlineLevel="0" collapsed="false">
      <c r="A5244" s="398" t="n">
        <v>10415</v>
      </c>
      <c r="B5244" s="399" t="s">
        <v>6538</v>
      </c>
      <c r="C5244" s="919" t="s">
        <v>1298</v>
      </c>
      <c r="D5244" s="920" t="n">
        <f aca="false">F5244</f>
        <v>327.19</v>
      </c>
      <c r="F5244" s="922" t="n">
        <v>327.19</v>
      </c>
      <c r="G5244" s="922" t="n">
        <v>327.19</v>
      </c>
    </row>
    <row r="5245" customFormat="false" ht="15" hidden="false" customHeight="false" outlineLevel="0" collapsed="false">
      <c r="A5245" s="398" t="n">
        <v>38643</v>
      </c>
      <c r="B5245" s="399" t="s">
        <v>6539</v>
      </c>
      <c r="C5245" s="919" t="s">
        <v>1298</v>
      </c>
      <c r="D5245" s="920" t="n">
        <f aca="false">F5245</f>
        <v>36.67</v>
      </c>
      <c r="F5245" s="922" t="n">
        <v>36.67</v>
      </c>
      <c r="G5245" s="922" t="n">
        <v>36.67</v>
      </c>
    </row>
    <row r="5246" customFormat="false" ht="15" hidden="false" customHeight="false" outlineLevel="0" collapsed="false">
      <c r="A5246" s="398" t="n">
        <v>6157</v>
      </c>
      <c r="B5246" s="399" t="s">
        <v>6540</v>
      </c>
      <c r="C5246" s="919" t="s">
        <v>1298</v>
      </c>
      <c r="D5246" s="920" t="n">
        <f aca="false">F5246</f>
        <v>50.1</v>
      </c>
      <c r="F5246" s="922" t="n">
        <v>50.1</v>
      </c>
      <c r="G5246" s="922" t="n">
        <v>50.1</v>
      </c>
    </row>
    <row r="5247" customFormat="false" ht="15" hidden="false" customHeight="false" outlineLevel="0" collapsed="false">
      <c r="A5247" s="398" t="n">
        <v>37588</v>
      </c>
      <c r="B5247" s="399" t="s">
        <v>6541</v>
      </c>
      <c r="C5247" s="919" t="s">
        <v>1298</v>
      </c>
      <c r="D5247" s="920" t="n">
        <f aca="false">F5247</f>
        <v>21.11</v>
      </c>
      <c r="F5247" s="922" t="n">
        <v>21.11</v>
      </c>
      <c r="G5247" s="922" t="n">
        <v>21.11</v>
      </c>
    </row>
    <row r="5248" customFormat="false" ht="15" hidden="false" customHeight="false" outlineLevel="0" collapsed="false">
      <c r="A5248" s="398" t="n">
        <v>6152</v>
      </c>
      <c r="B5248" s="399" t="s">
        <v>6542</v>
      </c>
      <c r="C5248" s="919" t="s">
        <v>1298</v>
      </c>
      <c r="D5248" s="920" t="n">
        <f aca="false">F5248</f>
        <v>3.24</v>
      </c>
      <c r="F5248" s="922" t="n">
        <v>3.24</v>
      </c>
      <c r="G5248" s="922" t="n">
        <v>3.24</v>
      </c>
    </row>
    <row r="5249" customFormat="false" ht="15" hidden="false" customHeight="false" outlineLevel="0" collapsed="false">
      <c r="A5249" s="398" t="n">
        <v>6158</v>
      </c>
      <c r="B5249" s="399" t="s">
        <v>6543</v>
      </c>
      <c r="C5249" s="919" t="s">
        <v>1298</v>
      </c>
      <c r="D5249" s="920" t="n">
        <f aca="false">F5249</f>
        <v>3.91</v>
      </c>
      <c r="F5249" s="922" t="n">
        <v>3.91</v>
      </c>
      <c r="G5249" s="922" t="n">
        <v>3.91</v>
      </c>
    </row>
    <row r="5250" customFormat="false" ht="15" hidden="false" customHeight="false" outlineLevel="0" collapsed="false">
      <c r="A5250" s="398" t="n">
        <v>6153</v>
      </c>
      <c r="B5250" s="399" t="s">
        <v>6544</v>
      </c>
      <c r="C5250" s="919" t="s">
        <v>1298</v>
      </c>
      <c r="D5250" s="920" t="n">
        <f aca="false">F5250</f>
        <v>3.05</v>
      </c>
      <c r="F5250" s="922" t="n">
        <v>3.05</v>
      </c>
      <c r="G5250" s="922" t="n">
        <v>3.05</v>
      </c>
    </row>
    <row r="5251" customFormat="false" ht="15" hidden="false" customHeight="false" outlineLevel="0" collapsed="false">
      <c r="A5251" s="398" t="n">
        <v>6156</v>
      </c>
      <c r="B5251" s="399" t="s">
        <v>6545</v>
      </c>
      <c r="C5251" s="919" t="s">
        <v>1298</v>
      </c>
      <c r="D5251" s="920" t="n">
        <f aca="false">F5251</f>
        <v>3.86</v>
      </c>
      <c r="F5251" s="922" t="n">
        <v>3.86</v>
      </c>
      <c r="G5251" s="922" t="n">
        <v>3.86</v>
      </c>
    </row>
    <row r="5252" customFormat="false" ht="15" hidden="false" customHeight="false" outlineLevel="0" collapsed="false">
      <c r="A5252" s="398" t="n">
        <v>6154</v>
      </c>
      <c r="B5252" s="399" t="s">
        <v>6546</v>
      </c>
      <c r="C5252" s="919" t="s">
        <v>1298</v>
      </c>
      <c r="D5252" s="920" t="n">
        <f aca="false">F5252</f>
        <v>7.26</v>
      </c>
      <c r="F5252" s="922" t="n">
        <v>7.26</v>
      </c>
      <c r="G5252" s="922" t="n">
        <v>7.26</v>
      </c>
    </row>
    <row r="5253" customFormat="false" ht="15" hidden="false" customHeight="false" outlineLevel="0" collapsed="false">
      <c r="A5253" s="398" t="n">
        <v>6155</v>
      </c>
      <c r="B5253" s="399" t="s">
        <v>6547</v>
      </c>
      <c r="C5253" s="919" t="s">
        <v>1298</v>
      </c>
      <c r="D5253" s="920" t="n">
        <f aca="false">F5253</f>
        <v>15.01</v>
      </c>
      <c r="F5253" s="922" t="n">
        <v>15.01</v>
      </c>
      <c r="G5253" s="922" t="n">
        <v>15.01</v>
      </c>
    </row>
    <row r="5254" customFormat="false" ht="15" hidden="false" customHeight="false" outlineLevel="0" collapsed="false">
      <c r="A5254" s="398" t="n">
        <v>3115</v>
      </c>
      <c r="B5254" s="399" t="s">
        <v>6548</v>
      </c>
      <c r="C5254" s="919" t="s">
        <v>1298</v>
      </c>
      <c r="D5254" s="920" t="n">
        <f aca="false">F5254</f>
        <v>16.86</v>
      </c>
      <c r="F5254" s="922" t="n">
        <v>16.86</v>
      </c>
      <c r="G5254" s="922" t="n">
        <v>16.86</v>
      </c>
    </row>
    <row r="5255" customFormat="false" ht="15" hidden="false" customHeight="false" outlineLevel="0" collapsed="false">
      <c r="A5255" s="398" t="n">
        <v>3116</v>
      </c>
      <c r="B5255" s="399" t="s">
        <v>6549</v>
      </c>
      <c r="C5255" s="919" t="s">
        <v>1298</v>
      </c>
      <c r="D5255" s="920" t="n">
        <f aca="false">F5255</f>
        <v>17.38</v>
      </c>
      <c r="F5255" s="922" t="n">
        <v>17.38</v>
      </c>
      <c r="G5255" s="922" t="n">
        <v>17.38</v>
      </c>
    </row>
    <row r="5256" customFormat="false" ht="15" hidden="false" customHeight="false" outlineLevel="0" collapsed="false">
      <c r="A5256" s="398" t="n">
        <v>38166</v>
      </c>
      <c r="B5256" s="399" t="s">
        <v>6550</v>
      </c>
      <c r="C5256" s="919" t="s">
        <v>1298</v>
      </c>
      <c r="D5256" s="920" t="n">
        <f aca="false">F5256</f>
        <v>35.57</v>
      </c>
      <c r="F5256" s="922" t="n">
        <v>35.57</v>
      </c>
      <c r="G5256" s="922" t="n">
        <v>35.57</v>
      </c>
    </row>
    <row r="5257" customFormat="false" ht="15" hidden="false" customHeight="false" outlineLevel="0" collapsed="false">
      <c r="A5257" s="398" t="n">
        <v>38108</v>
      </c>
      <c r="B5257" s="399" t="s">
        <v>6551</v>
      </c>
      <c r="C5257" s="919" t="s">
        <v>1298</v>
      </c>
      <c r="D5257" s="920" t="n">
        <f aca="false">F5257</f>
        <v>35.15</v>
      </c>
      <c r="F5257" s="922" t="n">
        <v>35.15</v>
      </c>
      <c r="G5257" s="922" t="n">
        <v>35.15</v>
      </c>
    </row>
    <row r="5258" customFormat="false" ht="30" hidden="false" customHeight="false" outlineLevel="0" collapsed="false">
      <c r="A5258" s="398" t="n">
        <v>38087</v>
      </c>
      <c r="B5258" s="399" t="s">
        <v>6552</v>
      </c>
      <c r="C5258" s="919" t="s">
        <v>1298</v>
      </c>
      <c r="D5258" s="920" t="n">
        <f aca="false">F5258</f>
        <v>45.21</v>
      </c>
      <c r="F5258" s="922" t="n">
        <v>45.21</v>
      </c>
      <c r="G5258" s="922" t="n">
        <v>45.21</v>
      </c>
    </row>
    <row r="5259" customFormat="false" ht="15" hidden="false" customHeight="false" outlineLevel="0" collapsed="false">
      <c r="A5259" s="398" t="n">
        <v>38109</v>
      </c>
      <c r="B5259" s="399" t="s">
        <v>6553</v>
      </c>
      <c r="C5259" s="919" t="s">
        <v>1298</v>
      </c>
      <c r="D5259" s="920" t="n">
        <f aca="false">F5259</f>
        <v>56.18</v>
      </c>
      <c r="F5259" s="922" t="n">
        <v>56.18</v>
      </c>
      <c r="G5259" s="922" t="n">
        <v>56.18</v>
      </c>
    </row>
    <row r="5260" customFormat="false" ht="30" hidden="false" customHeight="false" outlineLevel="0" collapsed="false">
      <c r="A5260" s="398" t="n">
        <v>38088</v>
      </c>
      <c r="B5260" s="399" t="s">
        <v>6554</v>
      </c>
      <c r="C5260" s="919" t="s">
        <v>1298</v>
      </c>
      <c r="D5260" s="920" t="n">
        <f aca="false">F5260</f>
        <v>59.07</v>
      </c>
      <c r="F5260" s="922" t="n">
        <v>59.07</v>
      </c>
      <c r="G5260" s="922" t="n">
        <v>59.07</v>
      </c>
    </row>
    <row r="5261" customFormat="false" ht="15" hidden="false" customHeight="false" outlineLevel="0" collapsed="false">
      <c r="A5261" s="398" t="n">
        <v>38110</v>
      </c>
      <c r="B5261" s="399" t="s">
        <v>6555</v>
      </c>
      <c r="C5261" s="919" t="s">
        <v>1298</v>
      </c>
      <c r="D5261" s="920" t="n">
        <f aca="false">F5261</f>
        <v>21.61</v>
      </c>
      <c r="F5261" s="922" t="n">
        <v>21.61</v>
      </c>
      <c r="G5261" s="922" t="n">
        <v>21.61</v>
      </c>
    </row>
    <row r="5262" customFormat="false" ht="30" hidden="false" customHeight="false" outlineLevel="0" collapsed="false">
      <c r="A5262" s="398" t="n">
        <v>38089</v>
      </c>
      <c r="B5262" s="399" t="s">
        <v>6556</v>
      </c>
      <c r="C5262" s="919" t="s">
        <v>1298</v>
      </c>
      <c r="D5262" s="920" t="n">
        <f aca="false">F5262</f>
        <v>37.66</v>
      </c>
      <c r="F5262" s="922" t="n">
        <v>37.66</v>
      </c>
      <c r="G5262" s="922" t="n">
        <v>37.66</v>
      </c>
    </row>
    <row r="5263" customFormat="false" ht="15" hidden="false" customHeight="false" outlineLevel="0" collapsed="false">
      <c r="A5263" s="398" t="n">
        <v>38111</v>
      </c>
      <c r="B5263" s="399" t="s">
        <v>6557</v>
      </c>
      <c r="C5263" s="919" t="s">
        <v>1298</v>
      </c>
      <c r="D5263" s="920" t="n">
        <f aca="false">F5263</f>
        <v>24.17</v>
      </c>
      <c r="F5263" s="922" t="n">
        <v>24.17</v>
      </c>
      <c r="G5263" s="922" t="n">
        <v>24.17</v>
      </c>
    </row>
    <row r="5264" customFormat="false" ht="30" hidden="false" customHeight="false" outlineLevel="0" collapsed="false">
      <c r="A5264" s="398" t="n">
        <v>38090</v>
      </c>
      <c r="B5264" s="399" t="s">
        <v>6558</v>
      </c>
      <c r="C5264" s="919" t="s">
        <v>1298</v>
      </c>
      <c r="D5264" s="920" t="n">
        <f aca="false">F5264</f>
        <v>38.92</v>
      </c>
      <c r="F5264" s="922" t="n">
        <v>38.92</v>
      </c>
      <c r="G5264" s="922" t="n">
        <v>38.92</v>
      </c>
    </row>
    <row r="5265" customFormat="false" ht="15" hidden="false" customHeight="false" outlineLevel="0" collapsed="false">
      <c r="A5265" s="398" t="n">
        <v>11786</v>
      </c>
      <c r="B5265" s="399" t="s">
        <v>6559</v>
      </c>
      <c r="C5265" s="919" t="s">
        <v>1298</v>
      </c>
      <c r="D5265" s="920" t="n">
        <f aca="false">F5265</f>
        <v>232.89</v>
      </c>
      <c r="F5265" s="922" t="n">
        <v>232.89</v>
      </c>
      <c r="G5265" s="922" t="n">
        <v>232.89</v>
      </c>
    </row>
    <row r="5266" customFormat="false" ht="15" hidden="false" customHeight="false" outlineLevel="0" collapsed="false">
      <c r="A5266" s="398" t="n">
        <v>13726</v>
      </c>
      <c r="B5266" s="399" t="s">
        <v>6560</v>
      </c>
      <c r="C5266" s="919" t="s">
        <v>1298</v>
      </c>
      <c r="D5266" s="920" t="n">
        <f aca="false">F5266</f>
        <v>35423.46</v>
      </c>
      <c r="F5266" s="922" t="n">
        <v>35423.46</v>
      </c>
      <c r="G5266" s="922" t="n">
        <v>35423.46</v>
      </c>
    </row>
    <row r="5267" customFormat="false" ht="15" hidden="false" customHeight="false" outlineLevel="0" collapsed="false">
      <c r="A5267" s="398" t="n">
        <v>38400</v>
      </c>
      <c r="B5267" s="399" t="s">
        <v>6561</v>
      </c>
      <c r="C5267" s="919" t="s">
        <v>1298</v>
      </c>
      <c r="D5267" s="920" t="n">
        <f aca="false">F5267</f>
        <v>14.28</v>
      </c>
      <c r="F5267" s="922" t="n">
        <v>14.28</v>
      </c>
      <c r="G5267" s="922" t="n">
        <v>14.28</v>
      </c>
    </row>
    <row r="5268" customFormat="false" ht="15" hidden="false" customHeight="false" outlineLevel="0" collapsed="false">
      <c r="A5268" s="398" t="n">
        <v>12627</v>
      </c>
      <c r="B5268" s="399" t="s">
        <v>6562</v>
      </c>
      <c r="C5268" s="919" t="s">
        <v>1298</v>
      </c>
      <c r="D5268" s="920" t="n">
        <f aca="false">F5268</f>
        <v>0.39</v>
      </c>
      <c r="F5268" s="922" t="n">
        <v>0.39</v>
      </c>
      <c r="G5268" s="922" t="n">
        <v>0.39</v>
      </c>
    </row>
    <row r="5269" customFormat="false" ht="15" hidden="false" customHeight="false" outlineLevel="0" collapsed="false">
      <c r="A5269" s="398" t="n">
        <v>6138</v>
      </c>
      <c r="B5269" s="399" t="s">
        <v>6563</v>
      </c>
      <c r="C5269" s="919" t="s">
        <v>1298</v>
      </c>
      <c r="D5269" s="920" t="n">
        <f aca="false">F5269</f>
        <v>1.83</v>
      </c>
      <c r="F5269" s="922" t="n">
        <v>1.83</v>
      </c>
      <c r="G5269" s="922" t="n">
        <v>1.83</v>
      </c>
    </row>
    <row r="5270" customFormat="false" ht="15" hidden="false" customHeight="false" outlineLevel="0" collapsed="false">
      <c r="A5270" s="398" t="n">
        <v>39996</v>
      </c>
      <c r="B5270" s="399" t="s">
        <v>6564</v>
      </c>
      <c r="C5270" s="919" t="s">
        <v>1324</v>
      </c>
      <c r="D5270" s="920" t="n">
        <f aca="false">F5270</f>
        <v>2.45</v>
      </c>
      <c r="F5270" s="922" t="n">
        <v>2.45</v>
      </c>
      <c r="G5270" s="922" t="n">
        <v>2.45</v>
      </c>
    </row>
    <row r="5271" customFormat="false" ht="15" hidden="false" customHeight="false" outlineLevel="0" collapsed="false">
      <c r="A5271" s="398" t="n">
        <v>10478</v>
      </c>
      <c r="B5271" s="399" t="s">
        <v>6565</v>
      </c>
      <c r="C5271" s="919" t="s">
        <v>1376</v>
      </c>
      <c r="D5271" s="920" t="n">
        <f aca="false">F5271</f>
        <v>23.56</v>
      </c>
      <c r="F5271" s="922" t="n">
        <v>23.56</v>
      </c>
      <c r="G5271" s="922" t="n">
        <v>23.56</v>
      </c>
    </row>
    <row r="5272" customFormat="false" ht="15" hidden="false" customHeight="false" outlineLevel="0" collapsed="false">
      <c r="A5272" s="398" t="n">
        <v>40514</v>
      </c>
      <c r="B5272" s="399" t="s">
        <v>6566</v>
      </c>
      <c r="C5272" s="919" t="s">
        <v>1376</v>
      </c>
      <c r="D5272" s="920" t="n">
        <f aca="false">F5272</f>
        <v>20.87</v>
      </c>
      <c r="F5272" s="920" t="n">
        <v>20.87</v>
      </c>
      <c r="G5272" s="920" t="n">
        <v>20.87</v>
      </c>
    </row>
    <row r="5273" customFormat="false" ht="15" hidden="false" customHeight="false" outlineLevel="0" collapsed="false">
      <c r="A5273" s="398" t="n">
        <v>10475</v>
      </c>
      <c r="B5273" s="399" t="s">
        <v>6567</v>
      </c>
      <c r="C5273" s="919" t="s">
        <v>1376</v>
      </c>
      <c r="D5273" s="920" t="n">
        <f aca="false">F5273</f>
        <v>20.73</v>
      </c>
      <c r="F5273" s="922" t="n">
        <v>20.73</v>
      </c>
      <c r="G5273" s="922" t="n">
        <v>20.73</v>
      </c>
    </row>
    <row r="5274" customFormat="false" ht="15" hidden="false" customHeight="false" outlineLevel="0" collapsed="false">
      <c r="A5274" s="398" t="n">
        <v>10481</v>
      </c>
      <c r="B5274" s="399" t="s">
        <v>6568</v>
      </c>
      <c r="C5274" s="919" t="s">
        <v>1376</v>
      </c>
      <c r="D5274" s="920" t="n">
        <f aca="false">F5274</f>
        <v>22.6</v>
      </c>
      <c r="F5274" s="922" t="n">
        <v>22.6</v>
      </c>
      <c r="G5274" s="922" t="n">
        <v>22.6</v>
      </c>
    </row>
    <row r="5275" customFormat="false" ht="15" hidden="false" customHeight="false" outlineLevel="0" collapsed="false">
      <c r="A5275" s="398" t="n">
        <v>4031</v>
      </c>
      <c r="B5275" s="399" t="s">
        <v>6569</v>
      </c>
      <c r="C5275" s="919" t="s">
        <v>1307</v>
      </c>
      <c r="D5275" s="920" t="n">
        <f aca="false">F5275</f>
        <v>29.08</v>
      </c>
      <c r="F5275" s="922" t="n">
        <v>29.08</v>
      </c>
      <c r="G5275" s="922" t="n">
        <v>29.08</v>
      </c>
    </row>
    <row r="5276" customFormat="false" ht="15" hidden="false" customHeight="false" outlineLevel="0" collapsed="false">
      <c r="A5276" s="398" t="n">
        <v>4030</v>
      </c>
      <c r="B5276" s="399" t="s">
        <v>6570</v>
      </c>
      <c r="C5276" s="919" t="s">
        <v>1307</v>
      </c>
      <c r="D5276" s="920" t="n">
        <f aca="false">F5276</f>
        <v>6.18</v>
      </c>
      <c r="F5276" s="922" t="n">
        <v>6.18</v>
      </c>
      <c r="G5276" s="922" t="n">
        <v>6.18</v>
      </c>
    </row>
    <row r="5277" customFormat="false" ht="15" hidden="false" customHeight="false" outlineLevel="0" collapsed="false">
      <c r="A5277" s="398" t="n">
        <v>39399</v>
      </c>
      <c r="B5277" s="399" t="s">
        <v>6571</v>
      </c>
      <c r="C5277" s="919" t="s">
        <v>1298</v>
      </c>
      <c r="D5277" s="920" t="n">
        <f aca="false">F5277</f>
        <v>914.91</v>
      </c>
      <c r="F5277" s="922" t="n">
        <v>914.91</v>
      </c>
      <c r="G5277" s="922" t="n">
        <v>914.91</v>
      </c>
    </row>
    <row r="5278" customFormat="false" ht="15" hidden="false" customHeight="false" outlineLevel="0" collapsed="false">
      <c r="A5278" s="398" t="n">
        <v>39400</v>
      </c>
      <c r="B5278" s="399" t="s">
        <v>6572</v>
      </c>
      <c r="C5278" s="919" t="s">
        <v>1298</v>
      </c>
      <c r="D5278" s="920" t="n">
        <f aca="false">F5278</f>
        <v>994.47</v>
      </c>
      <c r="F5278" s="922" t="n">
        <v>994.47</v>
      </c>
      <c r="G5278" s="922" t="n">
        <v>994.47</v>
      </c>
    </row>
    <row r="5279" customFormat="false" ht="15" hidden="false" customHeight="false" outlineLevel="0" collapsed="false">
      <c r="A5279" s="398" t="n">
        <v>39401</v>
      </c>
      <c r="B5279" s="399" t="s">
        <v>6573</v>
      </c>
      <c r="C5279" s="919" t="s">
        <v>1298</v>
      </c>
      <c r="D5279" s="920" t="n">
        <f aca="false">F5279</f>
        <v>1115.56</v>
      </c>
      <c r="F5279" s="922" t="n">
        <v>1115.56</v>
      </c>
      <c r="G5279" s="922" t="n">
        <v>1115.56</v>
      </c>
    </row>
    <row r="5280" customFormat="false" ht="15" hidden="false" customHeight="false" outlineLevel="0" collapsed="false">
      <c r="A5280" s="398" t="n">
        <v>11652</v>
      </c>
      <c r="B5280" s="399" t="s">
        <v>6574</v>
      </c>
      <c r="C5280" s="919" t="s">
        <v>1298</v>
      </c>
      <c r="D5280" s="920" t="n">
        <f aca="false">F5280</f>
        <v>2400</v>
      </c>
      <c r="F5280" s="922" t="n">
        <v>2400</v>
      </c>
      <c r="G5280" s="922" t="n">
        <v>2400</v>
      </c>
    </row>
    <row r="5281" customFormat="false" ht="15" hidden="false" customHeight="false" outlineLevel="0" collapsed="false">
      <c r="A5281" s="398" t="n">
        <v>13896</v>
      </c>
      <c r="B5281" s="399" t="s">
        <v>6575</v>
      </c>
      <c r="C5281" s="919" t="s">
        <v>1298</v>
      </c>
      <c r="D5281" s="920" t="n">
        <f aca="false">F5281</f>
        <v>2153.01</v>
      </c>
      <c r="F5281" s="922" t="n">
        <v>2153.01</v>
      </c>
      <c r="G5281" s="922" t="n">
        <v>2153.01</v>
      </c>
    </row>
    <row r="5282" customFormat="false" ht="15" hidden="false" customHeight="false" outlineLevel="0" collapsed="false">
      <c r="A5282" s="398" t="n">
        <v>13475</v>
      </c>
      <c r="B5282" s="399" t="s">
        <v>6576</v>
      </c>
      <c r="C5282" s="919" t="s">
        <v>1298</v>
      </c>
      <c r="D5282" s="920" t="n">
        <f aca="false">F5282</f>
        <v>2622.62</v>
      </c>
      <c r="F5282" s="922" t="n">
        <v>2622.62</v>
      </c>
      <c r="G5282" s="922" t="n">
        <v>2622.62</v>
      </c>
    </row>
    <row r="5283" customFormat="false" ht="15" hidden="false" customHeight="false" outlineLevel="0" collapsed="false">
      <c r="A5283" s="398" t="n">
        <v>25971</v>
      </c>
      <c r="B5283" s="399" t="s">
        <v>6577</v>
      </c>
      <c r="C5283" s="919" t="s">
        <v>1298</v>
      </c>
      <c r="D5283" s="920" t="n">
        <f aca="false">F5283</f>
        <v>3131580.23</v>
      </c>
      <c r="F5283" s="922" t="n">
        <v>3131580.23</v>
      </c>
      <c r="G5283" s="922" t="n">
        <v>3131580.23</v>
      </c>
    </row>
    <row r="5284" customFormat="false" ht="15" hidden="false" customHeight="false" outlineLevel="0" collapsed="false">
      <c r="A5284" s="398" t="n">
        <v>25970</v>
      </c>
      <c r="B5284" s="399" t="s">
        <v>6578</v>
      </c>
      <c r="C5284" s="919" t="s">
        <v>1298</v>
      </c>
      <c r="D5284" s="920" t="n">
        <f aca="false">F5284</f>
        <v>1318358.93</v>
      </c>
      <c r="F5284" s="922" t="n">
        <v>1318358.93</v>
      </c>
      <c r="G5284" s="922" t="n">
        <v>1318358.93</v>
      </c>
    </row>
    <row r="5285" customFormat="false" ht="15" hidden="false" customHeight="false" outlineLevel="0" collapsed="false">
      <c r="A5285" s="398" t="n">
        <v>13476</v>
      </c>
      <c r="B5285" s="399" t="s">
        <v>6579</v>
      </c>
      <c r="C5285" s="919" t="s">
        <v>1298</v>
      </c>
      <c r="D5285" s="920" t="n">
        <f aca="false">F5285</f>
        <v>1327912.35</v>
      </c>
      <c r="F5285" s="922" t="n">
        <v>1327912.35</v>
      </c>
      <c r="G5285" s="922" t="n">
        <v>1327912.35</v>
      </c>
    </row>
    <row r="5286" customFormat="false" ht="15" hidden="false" customHeight="false" outlineLevel="0" collapsed="false">
      <c r="A5286" s="398" t="n">
        <v>10488</v>
      </c>
      <c r="B5286" s="399" t="s">
        <v>6580</v>
      </c>
      <c r="C5286" s="919" t="s">
        <v>1298</v>
      </c>
      <c r="D5286" s="920" t="n">
        <f aca="false">F5286</f>
        <v>1608780.1</v>
      </c>
      <c r="F5286" s="920" t="n">
        <v>1608780.1</v>
      </c>
      <c r="G5286" s="920" t="n">
        <v>1608780.1</v>
      </c>
    </row>
    <row r="5287" customFormat="false" ht="30" hidden="false" customHeight="false" outlineLevel="0" collapsed="false">
      <c r="A5287" s="398" t="n">
        <v>13606</v>
      </c>
      <c r="B5287" s="399" t="s">
        <v>6581</v>
      </c>
      <c r="C5287" s="919" t="s">
        <v>1298</v>
      </c>
      <c r="D5287" s="920" t="n">
        <f aca="false">F5287</f>
        <v>1425356.16</v>
      </c>
      <c r="F5287" s="920" t="n">
        <v>1425356.16</v>
      </c>
      <c r="G5287" s="920" t="n">
        <v>1425356.16</v>
      </c>
    </row>
    <row r="5288" customFormat="false" ht="15" hidden="false" customHeight="false" outlineLevel="0" collapsed="false">
      <c r="A5288" s="398" t="n">
        <v>10489</v>
      </c>
      <c r="B5288" s="399" t="s">
        <v>6582</v>
      </c>
      <c r="C5288" s="919" t="s">
        <v>1309</v>
      </c>
      <c r="D5288" s="920" t="n">
        <f aca="false">F5288</f>
        <v>14.23</v>
      </c>
      <c r="F5288" s="920" t="n">
        <v>14.23</v>
      </c>
      <c r="G5288" s="920" t="n">
        <v>14.23</v>
      </c>
    </row>
    <row r="5289" customFormat="false" ht="15" hidden="false" customHeight="false" outlineLevel="0" collapsed="false">
      <c r="A5289" s="398" t="n">
        <v>41073</v>
      </c>
      <c r="B5289" s="399" t="s">
        <v>6583</v>
      </c>
      <c r="C5289" s="919" t="s">
        <v>1505</v>
      </c>
      <c r="D5289" s="920" t="n">
        <f aca="false">F5289</f>
        <v>2527.16</v>
      </c>
      <c r="F5289" s="920" t="n">
        <v>2527.16</v>
      </c>
      <c r="G5289" s="920" t="n">
        <v>2527.16</v>
      </c>
    </row>
    <row r="5290" customFormat="false" ht="15" hidden="false" customHeight="false" outlineLevel="0" collapsed="false">
      <c r="A5290" s="398" t="n">
        <v>34391</v>
      </c>
      <c r="B5290" s="399" t="s">
        <v>6584</v>
      </c>
      <c r="C5290" s="919" t="s">
        <v>1307</v>
      </c>
      <c r="D5290" s="920" t="n">
        <f aca="false">F5290</f>
        <v>497.8</v>
      </c>
      <c r="F5290" s="920" t="n">
        <v>497.8</v>
      </c>
      <c r="G5290" s="920" t="n">
        <v>497.8</v>
      </c>
    </row>
    <row r="5291" customFormat="false" ht="15" hidden="false" customHeight="false" outlineLevel="0" collapsed="false">
      <c r="A5291" s="398" t="n">
        <v>10496</v>
      </c>
      <c r="B5291" s="399" t="s">
        <v>6585</v>
      </c>
      <c r="C5291" s="919" t="s">
        <v>1307</v>
      </c>
      <c r="D5291" s="920" t="n">
        <f aca="false">F5291</f>
        <v>433.33</v>
      </c>
      <c r="F5291" s="920" t="n">
        <v>433.33</v>
      </c>
      <c r="G5291" s="920" t="n">
        <v>433.33</v>
      </c>
    </row>
    <row r="5292" customFormat="false" ht="15" hidden="false" customHeight="false" outlineLevel="0" collapsed="false">
      <c r="A5292" s="398" t="n">
        <v>10497</v>
      </c>
      <c r="B5292" s="399" t="s">
        <v>6586</v>
      </c>
      <c r="C5292" s="919" t="s">
        <v>1307</v>
      </c>
      <c r="D5292" s="920" t="n">
        <f aca="false">F5292</f>
        <v>1126.66</v>
      </c>
      <c r="F5292" s="920" t="n">
        <v>1126.66</v>
      </c>
      <c r="G5292" s="920" t="n">
        <v>1126.66</v>
      </c>
    </row>
    <row r="5293" customFormat="false" ht="15" hidden="false" customHeight="false" outlineLevel="0" collapsed="false">
      <c r="A5293" s="398" t="n">
        <v>10504</v>
      </c>
      <c r="B5293" s="399" t="s">
        <v>6587</v>
      </c>
      <c r="C5293" s="919" t="s">
        <v>1307</v>
      </c>
      <c r="D5293" s="920" t="n">
        <f aca="false">F5293</f>
        <v>1317.33</v>
      </c>
      <c r="F5293" s="920" t="n">
        <v>1317.33</v>
      </c>
      <c r="G5293" s="920" t="n">
        <v>1317.33</v>
      </c>
    </row>
    <row r="5294" customFormat="false" ht="15" hidden="false" customHeight="false" outlineLevel="0" collapsed="false">
      <c r="A5294" s="398" t="n">
        <v>34390</v>
      </c>
      <c r="B5294" s="399" t="s">
        <v>6588</v>
      </c>
      <c r="C5294" s="919" t="s">
        <v>1307</v>
      </c>
      <c r="D5294" s="920" t="n">
        <f aca="false">F5294</f>
        <v>388.26</v>
      </c>
      <c r="F5294" s="922" t="n">
        <v>388.26</v>
      </c>
      <c r="G5294" s="922" t="n">
        <v>388.26</v>
      </c>
    </row>
    <row r="5295" customFormat="false" ht="15" hidden="false" customHeight="false" outlineLevel="0" collapsed="false">
      <c r="A5295" s="398" t="n">
        <v>34389</v>
      </c>
      <c r="B5295" s="399" t="s">
        <v>6589</v>
      </c>
      <c r="C5295" s="919" t="s">
        <v>1307</v>
      </c>
      <c r="D5295" s="920" t="n">
        <f aca="false">F5295</f>
        <v>121.33</v>
      </c>
      <c r="F5295" s="920" t="n">
        <v>121.33</v>
      </c>
      <c r="G5295" s="920" t="n">
        <v>121.33</v>
      </c>
    </row>
    <row r="5296" customFormat="false" ht="15" hidden="false" customHeight="false" outlineLevel="0" collapsed="false">
      <c r="A5296" s="398" t="n">
        <v>34388</v>
      </c>
      <c r="B5296" s="399" t="s">
        <v>6590</v>
      </c>
      <c r="C5296" s="919" t="s">
        <v>1307</v>
      </c>
      <c r="D5296" s="920" t="n">
        <f aca="false">F5296</f>
        <v>172.44</v>
      </c>
      <c r="F5296" s="922" t="n">
        <v>172.44</v>
      </c>
      <c r="G5296" s="922" t="n">
        <v>172.44</v>
      </c>
    </row>
    <row r="5297" customFormat="false" ht="15" hidden="false" customHeight="false" outlineLevel="0" collapsed="false">
      <c r="A5297" s="398" t="n">
        <v>34387</v>
      </c>
      <c r="B5297" s="399" t="s">
        <v>6591</v>
      </c>
      <c r="C5297" s="919" t="s">
        <v>1307</v>
      </c>
      <c r="D5297" s="920" t="n">
        <f aca="false">F5297</f>
        <v>279.93</v>
      </c>
      <c r="F5297" s="922" t="n">
        <v>279.93</v>
      </c>
      <c r="G5297" s="922" t="n">
        <v>279.93</v>
      </c>
    </row>
    <row r="5298" customFormat="false" ht="15" hidden="false" customHeight="false" outlineLevel="0" collapsed="false">
      <c r="A5298" s="398" t="n">
        <v>11188</v>
      </c>
      <c r="B5298" s="399" t="s">
        <v>6592</v>
      </c>
      <c r="C5298" s="919" t="s">
        <v>1307</v>
      </c>
      <c r="D5298" s="920" t="n">
        <f aca="false">F5298</f>
        <v>138.66</v>
      </c>
      <c r="F5298" s="920" t="n">
        <v>138.66</v>
      </c>
      <c r="G5298" s="920" t="n">
        <v>138.66</v>
      </c>
    </row>
    <row r="5299" customFormat="false" ht="15" hidden="false" customHeight="false" outlineLevel="0" collapsed="false">
      <c r="A5299" s="398" t="n">
        <v>11189</v>
      </c>
      <c r="B5299" s="399" t="s">
        <v>6593</v>
      </c>
      <c r="C5299" s="919" t="s">
        <v>1307</v>
      </c>
      <c r="D5299" s="920" t="n">
        <f aca="false">F5299</f>
        <v>208</v>
      </c>
      <c r="F5299" s="920" t="n">
        <v>208</v>
      </c>
      <c r="G5299" s="920" t="n">
        <v>208</v>
      </c>
    </row>
    <row r="5300" customFormat="false" ht="15" hidden="false" customHeight="false" outlineLevel="0" collapsed="false">
      <c r="A5300" s="398" t="n">
        <v>21107</v>
      </c>
      <c r="B5300" s="399" t="s">
        <v>6594</v>
      </c>
      <c r="C5300" s="919" t="s">
        <v>1307</v>
      </c>
      <c r="D5300" s="920" t="n">
        <f aca="false">F5300</f>
        <v>149.68</v>
      </c>
      <c r="F5300" s="922" t="n">
        <v>149.68</v>
      </c>
      <c r="G5300" s="922" t="n">
        <v>149.68</v>
      </c>
    </row>
    <row r="5301" customFormat="false" ht="15" hidden="false" customHeight="false" outlineLevel="0" collapsed="false">
      <c r="A5301" s="398" t="n">
        <v>34386</v>
      </c>
      <c r="B5301" s="399" t="s">
        <v>6595</v>
      </c>
      <c r="C5301" s="919" t="s">
        <v>1307</v>
      </c>
      <c r="D5301" s="920" t="n">
        <f aca="false">F5301</f>
        <v>259.99</v>
      </c>
      <c r="F5301" s="922" t="n">
        <v>259.99</v>
      </c>
      <c r="G5301" s="922" t="n">
        <v>259.99</v>
      </c>
    </row>
    <row r="5302" customFormat="false" ht="15" hidden="false" customHeight="false" outlineLevel="0" collapsed="false">
      <c r="A5302" s="398" t="n">
        <v>10490</v>
      </c>
      <c r="B5302" s="399" t="s">
        <v>6596</v>
      </c>
      <c r="C5302" s="919" t="s">
        <v>1307</v>
      </c>
      <c r="D5302" s="920" t="n">
        <f aca="false">F5302</f>
        <v>78</v>
      </c>
      <c r="F5302" s="922" t="n">
        <v>78</v>
      </c>
      <c r="G5302" s="922" t="n">
        <v>78</v>
      </c>
    </row>
    <row r="5303" customFormat="false" ht="15" hidden="false" customHeight="false" outlineLevel="0" collapsed="false">
      <c r="A5303" s="398" t="n">
        <v>10492</v>
      </c>
      <c r="B5303" s="399" t="s">
        <v>6597</v>
      </c>
      <c r="C5303" s="919" t="s">
        <v>1307</v>
      </c>
      <c r="D5303" s="920" t="n">
        <f aca="false">F5303</f>
        <v>103.99</v>
      </c>
      <c r="F5303" s="922" t="n">
        <v>103.99</v>
      </c>
      <c r="G5303" s="922" t="n">
        <v>103.99</v>
      </c>
    </row>
    <row r="5304" customFormat="false" ht="15" hidden="false" customHeight="false" outlineLevel="0" collapsed="false">
      <c r="A5304" s="398" t="n">
        <v>10493</v>
      </c>
      <c r="B5304" s="399" t="s">
        <v>6598</v>
      </c>
      <c r="C5304" s="919" t="s">
        <v>1307</v>
      </c>
      <c r="D5304" s="920" t="n">
        <f aca="false">F5304</f>
        <v>121.33</v>
      </c>
      <c r="F5304" s="922" t="n">
        <v>121.33</v>
      </c>
      <c r="G5304" s="922" t="n">
        <v>121.33</v>
      </c>
    </row>
    <row r="5305" customFormat="false" ht="15" hidden="false" customHeight="false" outlineLevel="0" collapsed="false">
      <c r="A5305" s="398" t="n">
        <v>10491</v>
      </c>
      <c r="B5305" s="399" t="s">
        <v>6599</v>
      </c>
      <c r="C5305" s="919" t="s">
        <v>1307</v>
      </c>
      <c r="D5305" s="920" t="n">
        <f aca="false">F5305</f>
        <v>147.33</v>
      </c>
      <c r="F5305" s="922" t="n">
        <v>147.33</v>
      </c>
      <c r="G5305" s="922" t="n">
        <v>147.33</v>
      </c>
    </row>
    <row r="5306" customFormat="false" ht="15" hidden="false" customHeight="false" outlineLevel="0" collapsed="false">
      <c r="A5306" s="398" t="n">
        <v>34385</v>
      </c>
      <c r="B5306" s="399" t="s">
        <v>6600</v>
      </c>
      <c r="C5306" s="919" t="s">
        <v>1307</v>
      </c>
      <c r="D5306" s="920" t="n">
        <f aca="false">F5306</f>
        <v>214.93</v>
      </c>
      <c r="F5306" s="922" t="n">
        <v>214.93</v>
      </c>
      <c r="G5306" s="922" t="n">
        <v>214.93</v>
      </c>
    </row>
    <row r="5307" customFormat="false" ht="15" hidden="false" customHeight="false" outlineLevel="0" collapsed="false">
      <c r="A5307" s="398" t="n">
        <v>10499</v>
      </c>
      <c r="B5307" s="399" t="s">
        <v>6601</v>
      </c>
      <c r="C5307" s="919" t="s">
        <v>1307</v>
      </c>
      <c r="D5307" s="920" t="n">
        <f aca="false">F5307</f>
        <v>86.66</v>
      </c>
      <c r="F5307" s="922" t="n">
        <v>86.66</v>
      </c>
      <c r="G5307" s="922" t="n">
        <v>86.66</v>
      </c>
    </row>
    <row r="5308" customFormat="false" ht="15" hidden="false" customHeight="false" outlineLevel="0" collapsed="false">
      <c r="A5308" s="398" t="n">
        <v>34384</v>
      </c>
      <c r="B5308" s="399" t="s">
        <v>6602</v>
      </c>
      <c r="C5308" s="919" t="s">
        <v>1307</v>
      </c>
      <c r="D5308" s="920" t="n">
        <f aca="false">F5308</f>
        <v>259.99</v>
      </c>
      <c r="F5308" s="922" t="n">
        <v>259.99</v>
      </c>
      <c r="G5308" s="922" t="n">
        <v>259.99</v>
      </c>
    </row>
    <row r="5309" customFormat="false" ht="15" hidden="false" customHeight="false" outlineLevel="0" collapsed="false">
      <c r="A5309" s="398" t="n">
        <v>11185</v>
      </c>
      <c r="B5309" s="399" t="s">
        <v>6603</v>
      </c>
      <c r="C5309" s="919" t="s">
        <v>1307</v>
      </c>
      <c r="D5309" s="920" t="n">
        <f aca="false">F5309</f>
        <v>268.66</v>
      </c>
      <c r="F5309" s="922" t="n">
        <v>268.66</v>
      </c>
      <c r="G5309" s="922" t="n">
        <v>268.66</v>
      </c>
    </row>
    <row r="5310" customFormat="false" ht="15" hidden="false" customHeight="false" outlineLevel="0" collapsed="false">
      <c r="A5310" s="398" t="n">
        <v>10507</v>
      </c>
      <c r="B5310" s="399" t="s">
        <v>6604</v>
      </c>
      <c r="C5310" s="919" t="s">
        <v>1307</v>
      </c>
      <c r="D5310" s="920" t="n">
        <f aca="false">F5310</f>
        <v>274.03</v>
      </c>
      <c r="F5310" s="922" t="n">
        <v>274.03</v>
      </c>
      <c r="G5310" s="922" t="n">
        <v>274.03</v>
      </c>
    </row>
    <row r="5311" customFormat="false" ht="15" hidden="false" customHeight="false" outlineLevel="0" collapsed="false">
      <c r="A5311" s="398" t="n">
        <v>10505</v>
      </c>
      <c r="B5311" s="399" t="s">
        <v>6605</v>
      </c>
      <c r="C5311" s="919" t="s">
        <v>1307</v>
      </c>
      <c r="D5311" s="920" t="n">
        <f aca="false">F5311</f>
        <v>161.7</v>
      </c>
      <c r="F5311" s="922" t="n">
        <v>161.7</v>
      </c>
      <c r="G5311" s="922" t="n">
        <v>161.7</v>
      </c>
    </row>
    <row r="5312" customFormat="false" ht="15" hidden="false" customHeight="false" outlineLevel="0" collapsed="false">
      <c r="A5312" s="398" t="n">
        <v>10506</v>
      </c>
      <c r="B5312" s="399" t="s">
        <v>6606</v>
      </c>
      <c r="C5312" s="919" t="s">
        <v>1307</v>
      </c>
      <c r="D5312" s="920" t="n">
        <f aca="false">F5312</f>
        <v>211.08</v>
      </c>
      <c r="F5312" s="922" t="n">
        <v>211.08</v>
      </c>
      <c r="G5312" s="922" t="n">
        <v>211.08</v>
      </c>
    </row>
    <row r="5313" customFormat="false" ht="15" hidden="false" customHeight="false" outlineLevel="0" collapsed="false">
      <c r="A5313" s="398" t="n">
        <v>5031</v>
      </c>
      <c r="B5313" s="399" t="s">
        <v>6607</v>
      </c>
      <c r="C5313" s="919" t="s">
        <v>1307</v>
      </c>
      <c r="D5313" s="920" t="n">
        <f aca="false">F5313</f>
        <v>296.4</v>
      </c>
      <c r="F5313" s="922" t="n">
        <v>296.4</v>
      </c>
      <c r="G5313" s="922" t="n">
        <v>296.4</v>
      </c>
    </row>
    <row r="5314" customFormat="false" ht="15" hidden="false" customHeight="false" outlineLevel="0" collapsed="false">
      <c r="A5314" s="398" t="n">
        <v>10502</v>
      </c>
      <c r="B5314" s="399" t="s">
        <v>6608</v>
      </c>
      <c r="C5314" s="919" t="s">
        <v>1307</v>
      </c>
      <c r="D5314" s="920" t="n">
        <f aca="false">F5314</f>
        <v>345.37</v>
      </c>
      <c r="F5314" s="922" t="n">
        <v>345.37</v>
      </c>
      <c r="G5314" s="922" t="n">
        <v>345.37</v>
      </c>
    </row>
    <row r="5315" customFormat="false" ht="15" hidden="false" customHeight="false" outlineLevel="0" collapsed="false">
      <c r="A5315" s="398" t="n">
        <v>10501</v>
      </c>
      <c r="B5315" s="399" t="s">
        <v>6609</v>
      </c>
      <c r="C5315" s="919" t="s">
        <v>1307</v>
      </c>
      <c r="D5315" s="920" t="n">
        <f aca="false">F5315</f>
        <v>195.12</v>
      </c>
      <c r="F5315" s="922" t="n">
        <v>195.12</v>
      </c>
      <c r="G5315" s="922" t="n">
        <v>195.12</v>
      </c>
    </row>
    <row r="5316" customFormat="false" ht="15" hidden="false" customHeight="false" outlineLevel="0" collapsed="false">
      <c r="A5316" s="398" t="n">
        <v>10503</v>
      </c>
      <c r="B5316" s="399" t="s">
        <v>6610</v>
      </c>
      <c r="C5316" s="919" t="s">
        <v>1307</v>
      </c>
      <c r="D5316" s="920" t="n">
        <f aca="false">F5316</f>
        <v>263.61</v>
      </c>
      <c r="F5316" s="922" t="n">
        <v>263.61</v>
      </c>
      <c r="G5316" s="922" t="n">
        <v>263.61</v>
      </c>
    </row>
    <row r="5317" customFormat="false" ht="15" hidden="false" customHeight="false" outlineLevel="0" collapsed="false">
      <c r="A5317" s="398" t="n">
        <v>40270</v>
      </c>
      <c r="B5317" s="399" t="s">
        <v>6611</v>
      </c>
      <c r="C5317" s="919" t="s">
        <v>1324</v>
      </c>
      <c r="D5317" s="920" t="n">
        <f aca="false">F5317</f>
        <v>44.75</v>
      </c>
      <c r="F5317" s="922" t="n">
        <v>44.75</v>
      </c>
      <c r="G5317" s="922" t="n">
        <v>44.75</v>
      </c>
    </row>
    <row r="5318" customFormat="false" ht="15" hidden="false" customHeight="false" outlineLevel="0" collapsed="false">
      <c r="A5318" s="398" t="n">
        <v>20213</v>
      </c>
      <c r="B5318" s="399" t="s">
        <v>6612</v>
      </c>
      <c r="C5318" s="919" t="s">
        <v>1324</v>
      </c>
      <c r="D5318" s="920" t="n">
        <f aca="false">F5318</f>
        <v>11.23</v>
      </c>
      <c r="F5318" s="922" t="n">
        <v>11.23</v>
      </c>
      <c r="G5318" s="922" t="n">
        <v>11.23</v>
      </c>
    </row>
    <row r="5319" customFormat="false" ht="15" hidden="false" customHeight="false" outlineLevel="0" collapsed="false">
      <c r="A5319" s="398" t="n">
        <v>20211</v>
      </c>
      <c r="B5319" s="399" t="s">
        <v>6613</v>
      </c>
      <c r="C5319" s="919" t="s">
        <v>1324</v>
      </c>
      <c r="D5319" s="920" t="n">
        <f aca="false">F5319</f>
        <v>16.58</v>
      </c>
      <c r="F5319" s="922" t="n">
        <v>16.58</v>
      </c>
      <c r="G5319" s="922" t="n">
        <v>16.58</v>
      </c>
    </row>
    <row r="5320" customFormat="false" ht="15" hidden="false" customHeight="false" outlineLevel="0" collapsed="false">
      <c r="A5320" s="398" t="n">
        <v>4472</v>
      </c>
      <c r="B5320" s="399" t="s">
        <v>6614</v>
      </c>
      <c r="C5320" s="919" t="s">
        <v>1324</v>
      </c>
      <c r="D5320" s="920" t="n">
        <f aca="false">F5320</f>
        <v>14.5</v>
      </c>
      <c r="F5320" s="922" t="n">
        <v>14.5</v>
      </c>
      <c r="G5320" s="922" t="n">
        <v>14.5</v>
      </c>
    </row>
    <row r="5321" customFormat="false" ht="15" hidden="false" customHeight="false" outlineLevel="0" collapsed="false">
      <c r="A5321" s="398" t="n">
        <v>35272</v>
      </c>
      <c r="B5321" s="399" t="s">
        <v>6615</v>
      </c>
      <c r="C5321" s="919" t="s">
        <v>1324</v>
      </c>
      <c r="D5321" s="920" t="n">
        <f aca="false">F5321</f>
        <v>19.04</v>
      </c>
      <c r="F5321" s="922" t="n">
        <v>19.04</v>
      </c>
      <c r="G5321" s="922" t="n">
        <v>19.04</v>
      </c>
    </row>
    <row r="5322" customFormat="false" ht="15" hidden="false" customHeight="false" outlineLevel="0" collapsed="false">
      <c r="A5322" s="398" t="n">
        <v>4448</v>
      </c>
      <c r="B5322" s="399" t="s">
        <v>6616</v>
      </c>
      <c r="C5322" s="919" t="s">
        <v>1324</v>
      </c>
      <c r="D5322" s="920" t="n">
        <f aca="false">F5322</f>
        <v>30.04</v>
      </c>
      <c r="F5322" s="922" t="n">
        <v>30.04</v>
      </c>
      <c r="G5322" s="922" t="n">
        <v>30.04</v>
      </c>
    </row>
    <row r="5323" customFormat="false" ht="15" hidden="false" customHeight="false" outlineLevel="0" collapsed="false">
      <c r="A5323" s="398" t="n">
        <v>4425</v>
      </c>
      <c r="B5323" s="399" t="s">
        <v>6617</v>
      </c>
      <c r="C5323" s="919" t="s">
        <v>1324</v>
      </c>
      <c r="D5323" s="920" t="n">
        <f aca="false">F5323</f>
        <v>10.65</v>
      </c>
      <c r="F5323" s="922" t="n">
        <v>10.65</v>
      </c>
      <c r="G5323" s="922" t="n">
        <v>10.65</v>
      </c>
    </row>
    <row r="5324" customFormat="false" ht="15" hidden="false" customHeight="false" outlineLevel="0" collapsed="false">
      <c r="A5324" s="398" t="n">
        <v>4481</v>
      </c>
      <c r="B5324" s="399" t="s">
        <v>6618</v>
      </c>
      <c r="C5324" s="919" t="s">
        <v>1324</v>
      </c>
      <c r="D5324" s="920" t="n">
        <f aca="false">F5324</f>
        <v>19.62</v>
      </c>
      <c r="F5324" s="922" t="n">
        <v>19.62</v>
      </c>
      <c r="G5324" s="922" t="n">
        <v>19.62</v>
      </c>
    </row>
    <row r="5325" customFormat="false" ht="15" hidden="false" customHeight="false" outlineLevel="0" collapsed="false">
      <c r="A5325" s="398" t="n">
        <v>34345</v>
      </c>
      <c r="B5325" s="399" t="s">
        <v>6619</v>
      </c>
      <c r="C5325" s="919" t="s">
        <v>1309</v>
      </c>
      <c r="D5325" s="920" t="n">
        <f aca="false">F5325</f>
        <v>11.51</v>
      </c>
      <c r="F5325" s="922" t="n">
        <v>11.51</v>
      </c>
      <c r="G5325" s="922" t="n">
        <v>11.51</v>
      </c>
    </row>
    <row r="5326" customFormat="false" ht="15" hidden="false" customHeight="false" outlineLevel="0" collapsed="false">
      <c r="A5326" s="398" t="n">
        <v>41096</v>
      </c>
      <c r="B5326" s="399" t="s">
        <v>6620</v>
      </c>
      <c r="C5326" s="919" t="s">
        <v>1505</v>
      </c>
      <c r="D5326" s="920" t="n">
        <f aca="false">F5326</f>
        <v>2045.36</v>
      </c>
      <c r="F5326" s="922" t="n">
        <v>2045.36</v>
      </c>
      <c r="G5326" s="922" t="n">
        <v>2045.36</v>
      </c>
    </row>
    <row r="5327" customFormat="false" ht="15" hidden="false" customHeight="false" outlineLevel="0" collapsed="false">
      <c r="A5327" s="398" t="n">
        <v>41776</v>
      </c>
      <c r="B5327" s="399" t="s">
        <v>6621</v>
      </c>
      <c r="C5327" s="919" t="s">
        <v>1309</v>
      </c>
      <c r="D5327" s="920" t="n">
        <f aca="false">F5327</f>
        <v>15.8</v>
      </c>
      <c r="F5327" s="922" t="n">
        <v>15.8</v>
      </c>
      <c r="G5327" s="922" t="n">
        <v>15.8</v>
      </c>
    </row>
    <row r="5328" customFormat="false" ht="15" hidden="false" customHeight="false" outlineLevel="0" collapsed="false">
      <c r="A5328" s="398" t="n">
        <v>4487</v>
      </c>
      <c r="B5328" s="399" t="s">
        <v>6622</v>
      </c>
      <c r="C5328" s="919" t="s">
        <v>1324</v>
      </c>
      <c r="D5328" s="920" t="n">
        <f aca="false">F5328</f>
        <v>9.52</v>
      </c>
      <c r="F5328" s="922" t="n">
        <v>9.52</v>
      </c>
      <c r="G5328" s="922" t="n">
        <v>9.52</v>
      </c>
    </row>
    <row r="5329" customFormat="false" ht="15" hidden="false" customHeight="false" outlineLevel="0" collapsed="false">
      <c r="A5329" s="398" t="n">
        <v>11157</v>
      </c>
      <c r="B5329" s="399" t="s">
        <v>6623</v>
      </c>
      <c r="C5329" s="919" t="s">
        <v>3662</v>
      </c>
      <c r="D5329" s="920" t="n">
        <f aca="false">F5329</f>
        <v>131.76</v>
      </c>
      <c r="F5329" s="922" t="n">
        <v>131.76</v>
      </c>
      <c r="G5329" s="922" t="n">
        <v>131.76</v>
      </c>
    </row>
    <row r="5330" customFormat="false" ht="15" hidden="false" customHeight="false" outlineLevel="0" collapsed="false">
      <c r="C5330" s="919"/>
      <c r="D5330" s="920" t="n">
        <f aca="false">F5330</f>
        <v>0</v>
      </c>
      <c r="F5330" s="922"/>
      <c r="G5330" s="922"/>
    </row>
  </sheetData>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5.xml><?xml version="1.0" encoding="utf-8"?>
<worksheet xmlns="http://schemas.openxmlformats.org/spreadsheetml/2006/main" xmlns:r="http://schemas.openxmlformats.org/officeDocument/2006/relationships">
  <sheetPr filterMode="false">
    <pageSetUpPr fitToPage="false"/>
  </sheetPr>
  <dimension ref="A1:K6428"/>
  <sheetViews>
    <sheetView showFormulas="false" showGridLines="true" showRowColHeaders="true" showZeros="true" rightToLeft="false" tabSelected="false" showOutlineSymbols="true" defaultGridColor="true" view="normal" topLeftCell="A1" colorId="64" zoomScale="65" zoomScaleNormal="65" zoomScalePageLayoutView="100" workbookViewId="0">
      <selection pane="topLeft" activeCell="K2" activeCellId="0" sqref="K2"/>
    </sheetView>
  </sheetViews>
  <sheetFormatPr defaultRowHeight="15" zeroHeight="false" outlineLevelRow="0" outlineLevelCol="0"/>
  <cols>
    <col collapsed="false" customWidth="true" hidden="false" outlineLevel="0" max="1" min="1" style="396" width="6"/>
    <col collapsed="false" customWidth="true" hidden="false" outlineLevel="0" max="2" min="2" style="919" width="20.71"/>
    <col collapsed="false" customWidth="true" hidden="false" outlineLevel="0" max="3" min="3" style="399" width="76.57"/>
    <col collapsed="false" customWidth="true" hidden="false" outlineLevel="0" max="4" min="4" style="398" width="10.71"/>
    <col collapsed="false" customWidth="true" hidden="false" outlineLevel="0" max="5" min="5" style="396" width="13.57"/>
    <col collapsed="false" customWidth="true" hidden="false" outlineLevel="0" max="6" min="6" style="396" width="9.85"/>
    <col collapsed="false" customWidth="true" hidden="false" outlineLevel="0" max="7" min="7" style="397" width="8.7"/>
    <col collapsed="false" customWidth="true" hidden="false" outlineLevel="0" max="8" min="8" style="396" width="14.85"/>
    <col collapsed="false" customWidth="true" hidden="false" outlineLevel="0" max="9" min="9" style="396" width="20.14"/>
    <col collapsed="false" customWidth="true" hidden="false" outlineLevel="0" max="10" min="10" style="396" width="12.43"/>
    <col collapsed="false" customWidth="true" hidden="false" outlineLevel="0" max="11" min="11" style="396" width="23.28"/>
    <col collapsed="false" customWidth="true" hidden="false" outlineLevel="0" max="12" min="12" style="397" width="8.7"/>
    <col collapsed="false" customWidth="true" hidden="false" outlineLevel="0" max="13" min="13" style="396" width="12.57"/>
    <col collapsed="false" customWidth="true" hidden="false" outlineLevel="0" max="1025" min="14" style="397" width="8.7"/>
  </cols>
  <sheetData>
    <row r="1" customFormat="false" ht="15.75" hidden="false" customHeight="false" outlineLevel="0" collapsed="false">
      <c r="B1" s="375" t="s">
        <v>1294</v>
      </c>
      <c r="C1" s="918" t="s">
        <v>648</v>
      </c>
      <c r="D1" s="375" t="s">
        <v>713</v>
      </c>
      <c r="E1" s="375" t="s">
        <v>714</v>
      </c>
      <c r="H1" s="375" t="s">
        <v>3</v>
      </c>
      <c r="I1" s="375" t="s">
        <v>5</v>
      </c>
    </row>
    <row r="2" customFormat="false" ht="15" hidden="false" customHeight="false" outlineLevel="0" collapsed="false">
      <c r="B2" s="923" t="n">
        <v>97141</v>
      </c>
      <c r="C2" s="924" t="s">
        <v>6624</v>
      </c>
      <c r="D2" s="923" t="s">
        <v>470</v>
      </c>
      <c r="E2" s="923" t="n">
        <f aca="false">IF($K$2=$H$1,H2,I2)</f>
        <v>5.6</v>
      </c>
      <c r="F2" s="396" t="n">
        <f aca="false">IF(LEN($B2)=7,CONCATENATE(MID($B2,1,6),"00",RIGHT($B2,1)),IF(LEN($B2)=8,CONCATENATE(MID($B2,1,6),"0",RIGHT($B2,2)),$B2))</f>
        <v>97141</v>
      </c>
      <c r="H2" s="925" t="n">
        <v>5.19</v>
      </c>
      <c r="I2" s="923" t="n">
        <v>5.6</v>
      </c>
      <c r="K2" s="921" t="str">
        <f aca="false">'1. ORÇAMENTO'!F6</f>
        <v>NÃO DESONERADO</v>
      </c>
    </row>
    <row r="3" customFormat="false" ht="15" hidden="false" customHeight="false" outlineLevel="0" collapsed="false">
      <c r="B3" s="923" t="n">
        <v>97142</v>
      </c>
      <c r="C3" s="924" t="s">
        <v>6625</v>
      </c>
      <c r="D3" s="923" t="s">
        <v>470</v>
      </c>
      <c r="E3" s="923" t="n">
        <f aca="false">IF($K$2=$H$1,H3,I3)</f>
        <v>6.25</v>
      </c>
      <c r="F3" s="396" t="n">
        <f aca="false">IF(LEN($B3)=7,CONCATENATE(MID($B3,1,6),"00",RIGHT($B3,1)),IF(LEN($B3)=8,CONCATENATE(MID($B3,1,6),"0",RIGHT($B3,2)),$B3))</f>
        <v>97142</v>
      </c>
      <c r="H3" s="925" t="n">
        <v>5.79</v>
      </c>
      <c r="I3" s="923" t="n">
        <v>6.25</v>
      </c>
    </row>
    <row r="4" customFormat="false" ht="15" hidden="false" customHeight="false" outlineLevel="0" collapsed="false">
      <c r="B4" s="923" t="n">
        <v>97143</v>
      </c>
      <c r="C4" s="924" t="s">
        <v>6626</v>
      </c>
      <c r="D4" s="923" t="s">
        <v>470</v>
      </c>
      <c r="E4" s="923" t="n">
        <f aca="false">IF($K$2=$H$1,H4,I4)</f>
        <v>7.89</v>
      </c>
      <c r="F4" s="396" t="n">
        <f aca="false">IF(LEN($B4)=7,CONCATENATE(MID($B4,1,6),"00",RIGHT($B4,1)),IF(LEN($B4)=8,CONCATENATE(MID($B4,1,6),"0",RIGHT($B4,2)),$B4))</f>
        <v>97143</v>
      </c>
      <c r="H4" s="925" t="n">
        <v>7.3</v>
      </c>
      <c r="I4" s="923" t="n">
        <v>7.89</v>
      </c>
    </row>
    <row r="5" customFormat="false" ht="15" hidden="false" customHeight="false" outlineLevel="0" collapsed="false">
      <c r="B5" s="923" t="n">
        <v>97144</v>
      </c>
      <c r="C5" s="924" t="s">
        <v>6627</v>
      </c>
      <c r="D5" s="923" t="s">
        <v>470</v>
      </c>
      <c r="E5" s="923" t="n">
        <f aca="false">IF($K$2=$H$1,H5,I5)</f>
        <v>9.53</v>
      </c>
      <c r="F5" s="396" t="n">
        <f aca="false">IF(LEN($B5)=7,CONCATENATE(MID($B5,1,6),"00",RIGHT($B5,1)),IF(LEN($B5)=8,CONCATENATE(MID($B5,1,6),"0",RIGHT($B5,2)),$B5))</f>
        <v>97144</v>
      </c>
      <c r="H5" s="925" t="n">
        <v>8.79</v>
      </c>
      <c r="I5" s="923" t="n">
        <v>9.53</v>
      </c>
    </row>
    <row r="6" customFormat="false" ht="15" hidden="false" customHeight="false" outlineLevel="0" collapsed="false">
      <c r="B6" s="923" t="n">
        <v>97145</v>
      </c>
      <c r="C6" s="924" t="s">
        <v>6628</v>
      </c>
      <c r="D6" s="923" t="s">
        <v>470</v>
      </c>
      <c r="E6" s="923" t="n">
        <f aca="false">IF($K$2=$H$1,H6,I6)</f>
        <v>11.19</v>
      </c>
      <c r="F6" s="396" t="n">
        <f aca="false">IF(LEN($B6)=7,CONCATENATE(MID($B6,1,6),"00",RIGHT($B6,1)),IF(LEN($B6)=8,CONCATENATE(MID($B6,1,6),"0",RIGHT($B6,2)),$B6))</f>
        <v>97145</v>
      </c>
      <c r="H6" s="925" t="n">
        <v>10.33</v>
      </c>
      <c r="I6" s="923" t="n">
        <v>11.19</v>
      </c>
    </row>
    <row r="7" customFormat="false" ht="15" hidden="false" customHeight="false" outlineLevel="0" collapsed="false">
      <c r="B7" s="923" t="n">
        <v>97146</v>
      </c>
      <c r="C7" s="924" t="s">
        <v>6629</v>
      </c>
      <c r="D7" s="923" t="s">
        <v>470</v>
      </c>
      <c r="E7" s="923" t="n">
        <f aca="false">IF($K$2=$H$1,H7,I7)</f>
        <v>12.84</v>
      </c>
      <c r="F7" s="396" t="n">
        <f aca="false">IF(LEN($B7)=7,CONCATENATE(MID($B7,1,6),"00",RIGHT($B7,1)),IF(LEN($B7)=8,CONCATENATE(MID($B7,1,6),"0",RIGHT($B7,2)),$B7))</f>
        <v>97146</v>
      </c>
      <c r="H7" s="925" t="n">
        <v>11.85</v>
      </c>
      <c r="I7" s="923" t="n">
        <v>12.84</v>
      </c>
    </row>
    <row r="8" customFormat="false" ht="15" hidden="false" customHeight="false" outlineLevel="0" collapsed="false">
      <c r="B8" s="923" t="n">
        <v>97147</v>
      </c>
      <c r="C8" s="924" t="s">
        <v>6630</v>
      </c>
      <c r="D8" s="923" t="s">
        <v>470</v>
      </c>
      <c r="E8" s="923" t="n">
        <f aca="false">IF($K$2=$H$1,H8,I8)</f>
        <v>14.5</v>
      </c>
      <c r="F8" s="396" t="n">
        <f aca="false">IF(LEN($B8)=7,CONCATENATE(MID($B8,1,6),"00",RIGHT($B8,1)),IF(LEN($B8)=8,CONCATENATE(MID($B8,1,6),"0",RIGHT($B8,2)),$B8))</f>
        <v>97147</v>
      </c>
      <c r="H8" s="925" t="n">
        <v>13.37</v>
      </c>
      <c r="I8" s="923" t="n">
        <v>14.5</v>
      </c>
    </row>
    <row r="9" customFormat="false" ht="15" hidden="false" customHeight="false" outlineLevel="0" collapsed="false">
      <c r="B9" s="923" t="n">
        <v>97148</v>
      </c>
      <c r="C9" s="924" t="s">
        <v>6631</v>
      </c>
      <c r="D9" s="923" t="s">
        <v>470</v>
      </c>
      <c r="E9" s="923" t="n">
        <f aca="false">IF($K$2=$H$1,H9,I9)</f>
        <v>16.15</v>
      </c>
      <c r="F9" s="396" t="n">
        <f aca="false">IF(LEN($B9)=7,CONCATENATE(MID($B9,1,6),"00",RIGHT($B9,1)),IF(LEN($B9)=8,CONCATENATE(MID($B9,1,6),"0",RIGHT($B9,2)),$B9))</f>
        <v>97148</v>
      </c>
      <c r="H9" s="925" t="n">
        <v>14.89</v>
      </c>
      <c r="I9" s="923" t="n">
        <v>16.15</v>
      </c>
    </row>
    <row r="10" customFormat="false" ht="15" hidden="false" customHeight="false" outlineLevel="0" collapsed="false">
      <c r="B10" s="923" t="n">
        <v>97149</v>
      </c>
      <c r="C10" s="924" t="s">
        <v>6632</v>
      </c>
      <c r="D10" s="923" t="s">
        <v>470</v>
      </c>
      <c r="E10" s="923" t="n">
        <f aca="false">IF($K$2=$H$1,H10,I10)</f>
        <v>17.84</v>
      </c>
      <c r="F10" s="396" t="n">
        <f aca="false">IF(LEN($B10)=7,CONCATENATE(MID($B10,1,6),"00",RIGHT($B10,1)),IF(LEN($B10)=8,CONCATENATE(MID($B10,1,6),"0",RIGHT($B10,2)),$B10))</f>
        <v>97149</v>
      </c>
      <c r="H10" s="925" t="n">
        <v>16.43</v>
      </c>
      <c r="I10" s="923" t="n">
        <v>17.84</v>
      </c>
    </row>
    <row r="11" customFormat="false" ht="15" hidden="false" customHeight="false" outlineLevel="0" collapsed="false">
      <c r="B11" s="923" t="n">
        <v>97150</v>
      </c>
      <c r="C11" s="924" t="s">
        <v>6633</v>
      </c>
      <c r="D11" s="923" t="s">
        <v>470</v>
      </c>
      <c r="E11" s="923" t="n">
        <f aca="false">IF($K$2=$H$1,H11,I11)</f>
        <v>21.68</v>
      </c>
      <c r="F11" s="396" t="n">
        <f aca="false">IF(LEN($B11)=7,CONCATENATE(MID($B11,1,6),"00",RIGHT($B11,1)),IF(LEN($B11)=8,CONCATENATE(MID($B11,1,6),"0",RIGHT($B11,2)),$B11))</f>
        <v>97150</v>
      </c>
      <c r="H11" s="925" t="n">
        <v>20.15</v>
      </c>
      <c r="I11" s="923" t="n">
        <v>21.68</v>
      </c>
    </row>
    <row r="12" customFormat="false" ht="15" hidden="false" customHeight="false" outlineLevel="0" collapsed="false">
      <c r="B12" s="923" t="n">
        <v>97151</v>
      </c>
      <c r="C12" s="924" t="s">
        <v>6634</v>
      </c>
      <c r="D12" s="923" t="s">
        <v>470</v>
      </c>
      <c r="E12" s="923" t="n">
        <f aca="false">IF($K$2=$H$1,H12,I12)</f>
        <v>25.33</v>
      </c>
      <c r="F12" s="396" t="n">
        <f aca="false">IF(LEN($B12)=7,CONCATENATE(MID($B12,1,6),"00",RIGHT($B12,1)),IF(LEN($B12)=8,CONCATENATE(MID($B12,1,6),"0",RIGHT($B12,2)),$B12))</f>
        <v>97151</v>
      </c>
      <c r="H12" s="925" t="n">
        <v>23.53</v>
      </c>
      <c r="I12" s="923" t="n">
        <v>25.33</v>
      </c>
    </row>
    <row r="13" customFormat="false" ht="15" hidden="false" customHeight="false" outlineLevel="0" collapsed="false">
      <c r="B13" s="923" t="n">
        <v>97152</v>
      </c>
      <c r="C13" s="924" t="s">
        <v>6635</v>
      </c>
      <c r="D13" s="923" t="s">
        <v>470</v>
      </c>
      <c r="E13" s="923" t="n">
        <f aca="false">IF($K$2=$H$1,H13,I13)</f>
        <v>28.77</v>
      </c>
      <c r="F13" s="396" t="n">
        <f aca="false">IF(LEN($B13)=7,CONCATENATE(MID($B13,1,6),"00",RIGHT($B13,1)),IF(LEN($B13)=8,CONCATENATE(MID($B13,1,6),"0",RIGHT($B13,2)),$B13))</f>
        <v>97152</v>
      </c>
      <c r="H13" s="925" t="n">
        <v>26.69</v>
      </c>
      <c r="I13" s="923" t="n">
        <v>28.77</v>
      </c>
    </row>
    <row r="14" customFormat="false" ht="15" hidden="false" customHeight="false" outlineLevel="0" collapsed="false">
      <c r="B14" s="923" t="n">
        <v>97153</v>
      </c>
      <c r="C14" s="924" t="s">
        <v>6636</v>
      </c>
      <c r="D14" s="923" t="s">
        <v>470</v>
      </c>
      <c r="E14" s="923" t="n">
        <f aca="false">IF($K$2=$H$1,H14,I14)</f>
        <v>32.33</v>
      </c>
      <c r="F14" s="396" t="n">
        <f aca="false">IF(LEN($B14)=7,CONCATENATE(MID($B14,1,6),"00",RIGHT($B14,1)),IF(LEN($B14)=8,CONCATENATE(MID($B14,1,6),"0",RIGHT($B14,2)),$B14))</f>
        <v>97153</v>
      </c>
      <c r="H14" s="925" t="n">
        <v>30</v>
      </c>
      <c r="I14" s="923" t="n">
        <v>32.33</v>
      </c>
    </row>
    <row r="15" customFormat="false" ht="15" hidden="false" customHeight="false" outlineLevel="0" collapsed="false">
      <c r="B15" s="923" t="n">
        <v>97154</v>
      </c>
      <c r="C15" s="924" t="s">
        <v>6637</v>
      </c>
      <c r="D15" s="923" t="s">
        <v>470</v>
      </c>
      <c r="E15" s="923" t="n">
        <f aca="false">IF($K$2=$H$1,H15,I15)</f>
        <v>35.94</v>
      </c>
      <c r="F15" s="396" t="n">
        <f aca="false">IF(LEN($B15)=7,CONCATENATE(MID($B15,1,6),"00",RIGHT($B15,1)),IF(LEN($B15)=8,CONCATENATE(MID($B15,1,6),"0",RIGHT($B15,2)),$B15))</f>
        <v>97154</v>
      </c>
      <c r="H15" s="925" t="n">
        <v>33.33</v>
      </c>
      <c r="I15" s="923" t="n">
        <v>35.94</v>
      </c>
    </row>
    <row r="16" customFormat="false" ht="15" hidden="false" customHeight="false" outlineLevel="0" collapsed="false">
      <c r="B16" s="923" t="n">
        <v>97155</v>
      </c>
      <c r="C16" s="924" t="s">
        <v>6638</v>
      </c>
      <c r="D16" s="923" t="s">
        <v>470</v>
      </c>
      <c r="E16" s="923" t="n">
        <f aca="false">IF($K$2=$H$1,H16,I16)</f>
        <v>39.54</v>
      </c>
      <c r="F16" s="396" t="n">
        <f aca="false">IF(LEN($B16)=7,CONCATENATE(MID($B16,1,6),"00",RIGHT($B16,1)),IF(LEN($B16)=8,CONCATENATE(MID($B16,1,6),"0",RIGHT($B16,2)),$B16))</f>
        <v>97155</v>
      </c>
      <c r="H16" s="925" t="n">
        <v>36.68</v>
      </c>
      <c r="I16" s="923" t="n">
        <v>39.54</v>
      </c>
    </row>
    <row r="17" customFormat="false" ht="15" hidden="false" customHeight="false" outlineLevel="0" collapsed="false">
      <c r="B17" s="923" t="n">
        <v>97156</v>
      </c>
      <c r="C17" s="924" t="s">
        <v>6639</v>
      </c>
      <c r="D17" s="923" t="s">
        <v>470</v>
      </c>
      <c r="E17" s="923" t="n">
        <f aca="false">IF($K$2=$H$1,H17,I17)</f>
        <v>47.12</v>
      </c>
      <c r="F17" s="396" t="n">
        <f aca="false">IF(LEN($B17)=7,CONCATENATE(MID($B17,1,6),"00",RIGHT($B17,1)),IF(LEN($B17)=8,CONCATENATE(MID($B17,1,6),"0",RIGHT($B17,2)),$B17))</f>
        <v>97156</v>
      </c>
      <c r="H17" s="925" t="n">
        <v>43.72</v>
      </c>
      <c r="I17" s="923" t="n">
        <v>47.12</v>
      </c>
    </row>
    <row r="18" customFormat="false" ht="15" hidden="false" customHeight="false" outlineLevel="0" collapsed="false">
      <c r="B18" s="923" t="n">
        <v>97157</v>
      </c>
      <c r="C18" s="924" t="s">
        <v>6640</v>
      </c>
      <c r="D18" s="923" t="s">
        <v>470</v>
      </c>
      <c r="E18" s="923" t="n">
        <f aca="false">IF($K$2=$H$1,H18,I18)</f>
        <v>3.41</v>
      </c>
      <c r="F18" s="396" t="n">
        <f aca="false">IF(LEN($B18)=7,CONCATENATE(MID($B18,1,6),"00",RIGHT($B18,1)),IF(LEN($B18)=8,CONCATENATE(MID($B18,1,6),"0",RIGHT($B18,2)),$B18))</f>
        <v>97157</v>
      </c>
      <c r="H18" s="925" t="n">
        <v>3.18</v>
      </c>
      <c r="I18" s="923" t="n">
        <v>3.41</v>
      </c>
    </row>
    <row r="19" customFormat="false" ht="15" hidden="false" customHeight="false" outlineLevel="0" collapsed="false">
      <c r="B19" s="923" t="n">
        <v>97158</v>
      </c>
      <c r="C19" s="924" t="s">
        <v>6641</v>
      </c>
      <c r="D19" s="923" t="s">
        <v>470</v>
      </c>
      <c r="E19" s="923" t="n">
        <f aca="false">IF($K$2=$H$1,H19,I19)</f>
        <v>3.82</v>
      </c>
      <c r="F19" s="396" t="n">
        <f aca="false">IF(LEN($B19)=7,CONCATENATE(MID($B19,1,6),"00",RIGHT($B19,1)),IF(LEN($B19)=8,CONCATENATE(MID($B19,1,6),"0",RIGHT($B19,2)),$B19))</f>
        <v>97158</v>
      </c>
      <c r="H19" s="925" t="n">
        <v>3.56</v>
      </c>
      <c r="I19" s="923" t="n">
        <v>3.82</v>
      </c>
    </row>
    <row r="20" customFormat="false" ht="15" hidden="false" customHeight="false" outlineLevel="0" collapsed="false">
      <c r="B20" s="923" t="n">
        <v>97159</v>
      </c>
      <c r="C20" s="924" t="s">
        <v>6642</v>
      </c>
      <c r="D20" s="923" t="s">
        <v>470</v>
      </c>
      <c r="E20" s="923" t="n">
        <f aca="false">IF($K$2=$H$1,H20,I20)</f>
        <v>4.83</v>
      </c>
      <c r="F20" s="396" t="n">
        <f aca="false">IF(LEN($B20)=7,CONCATENATE(MID($B20,1,6),"00",RIGHT($B20,1)),IF(LEN($B20)=8,CONCATENATE(MID($B20,1,6),"0",RIGHT($B20,2)),$B20))</f>
        <v>97159</v>
      </c>
      <c r="H20" s="925" t="n">
        <v>4.48</v>
      </c>
      <c r="I20" s="923" t="n">
        <v>4.83</v>
      </c>
    </row>
    <row r="21" customFormat="false" ht="15" hidden="false" customHeight="false" outlineLevel="0" collapsed="false">
      <c r="B21" s="923" t="n">
        <v>97160</v>
      </c>
      <c r="C21" s="924" t="s">
        <v>6643</v>
      </c>
      <c r="D21" s="923" t="s">
        <v>470</v>
      </c>
      <c r="E21" s="923" t="n">
        <f aca="false">IF($K$2=$H$1,H21,I21)</f>
        <v>5.83</v>
      </c>
      <c r="F21" s="396" t="n">
        <f aca="false">IF(LEN($B21)=7,CONCATENATE(MID($B21,1,6),"00",RIGHT($B21,1)),IF(LEN($B21)=8,CONCATENATE(MID($B21,1,6),"0",RIGHT($B21,2)),$B21))</f>
        <v>97160</v>
      </c>
      <c r="H21" s="925" t="n">
        <v>5.4</v>
      </c>
      <c r="I21" s="923" t="n">
        <v>5.83</v>
      </c>
    </row>
    <row r="22" customFormat="false" ht="15" hidden="false" customHeight="false" outlineLevel="0" collapsed="false">
      <c r="B22" s="923" t="n">
        <v>97161</v>
      </c>
      <c r="C22" s="924" t="s">
        <v>6644</v>
      </c>
      <c r="D22" s="923" t="s">
        <v>470</v>
      </c>
      <c r="E22" s="923" t="n">
        <f aca="false">IF($K$2=$H$1,H22,I22)</f>
        <v>6.86</v>
      </c>
      <c r="F22" s="396" t="n">
        <f aca="false">IF(LEN($B22)=7,CONCATENATE(MID($B22,1,6),"00",RIGHT($B22,1)),IF(LEN($B22)=8,CONCATENATE(MID($B22,1,6),"0",RIGHT($B22,2)),$B22))</f>
        <v>97161</v>
      </c>
      <c r="H22" s="925" t="n">
        <v>6.36</v>
      </c>
      <c r="I22" s="923" t="n">
        <v>6.86</v>
      </c>
    </row>
    <row r="23" customFormat="false" ht="15" hidden="false" customHeight="false" outlineLevel="0" collapsed="false">
      <c r="B23" s="923" t="n">
        <v>97162</v>
      </c>
      <c r="C23" s="924" t="s">
        <v>6645</v>
      </c>
      <c r="D23" s="923" t="s">
        <v>470</v>
      </c>
      <c r="E23" s="923" t="n">
        <f aca="false">IF($K$2=$H$1,H23,I23)</f>
        <v>7.89</v>
      </c>
      <c r="F23" s="396" t="n">
        <f aca="false">IF(LEN($B23)=7,CONCATENATE(MID($B23,1,6),"00",RIGHT($B23,1)),IF(LEN($B23)=8,CONCATENATE(MID($B23,1,6),"0",RIGHT($B23,2)),$B23))</f>
        <v>97162</v>
      </c>
      <c r="H23" s="925" t="n">
        <v>7.3</v>
      </c>
      <c r="I23" s="923" t="n">
        <v>7.89</v>
      </c>
    </row>
    <row r="24" customFormat="false" ht="15" hidden="false" customHeight="false" outlineLevel="0" collapsed="false">
      <c r="B24" s="923" t="n">
        <v>97163</v>
      </c>
      <c r="C24" s="924" t="s">
        <v>6646</v>
      </c>
      <c r="D24" s="923" t="s">
        <v>470</v>
      </c>
      <c r="E24" s="923" t="n">
        <f aca="false">IF($K$2=$H$1,H24,I24)</f>
        <v>8.92</v>
      </c>
      <c r="F24" s="396" t="n">
        <f aca="false">IF(LEN($B24)=7,CONCATENATE(MID($B24,1,6),"00",RIGHT($B24,1)),IF(LEN($B24)=8,CONCATENATE(MID($B24,1,6),"0",RIGHT($B24,2)),$B24))</f>
        <v>97163</v>
      </c>
      <c r="H24" s="925" t="n">
        <v>8.25</v>
      </c>
      <c r="I24" s="923" t="n">
        <v>8.92</v>
      </c>
    </row>
    <row r="25" customFormat="false" ht="15" hidden="false" customHeight="false" outlineLevel="0" collapsed="false">
      <c r="B25" s="923" t="n">
        <v>97164</v>
      </c>
      <c r="C25" s="924" t="s">
        <v>6647</v>
      </c>
      <c r="D25" s="923" t="s">
        <v>470</v>
      </c>
      <c r="E25" s="923" t="n">
        <f aca="false">IF($K$2=$H$1,H25,I25)</f>
        <v>9.93</v>
      </c>
      <c r="F25" s="396" t="n">
        <f aca="false">IF(LEN($B25)=7,CONCATENATE(MID($B25,1,6),"00",RIGHT($B25,1)),IF(LEN($B25)=8,CONCATENATE(MID($B25,1,6),"0",RIGHT($B25,2)),$B25))</f>
        <v>97164</v>
      </c>
      <c r="H25" s="925" t="n">
        <v>9.18</v>
      </c>
      <c r="I25" s="923" t="n">
        <v>9.93</v>
      </c>
    </row>
    <row r="26" customFormat="false" ht="15" hidden="false" customHeight="false" outlineLevel="0" collapsed="false">
      <c r="B26" s="923" t="n">
        <v>97165</v>
      </c>
      <c r="C26" s="924" t="s">
        <v>6648</v>
      </c>
      <c r="D26" s="923" t="s">
        <v>470</v>
      </c>
      <c r="E26" s="923" t="n">
        <f aca="false">IF($K$2=$H$1,H26,I26)</f>
        <v>10.98</v>
      </c>
      <c r="F26" s="396" t="n">
        <f aca="false">IF(LEN($B26)=7,CONCATENATE(MID($B26,1,6),"00",RIGHT($B26,1)),IF(LEN($B26)=8,CONCATENATE(MID($B26,1,6),"0",RIGHT($B26,2)),$B26))</f>
        <v>97165</v>
      </c>
      <c r="H26" s="925" t="n">
        <v>10.17</v>
      </c>
      <c r="I26" s="923" t="n">
        <v>10.98</v>
      </c>
    </row>
    <row r="27" customFormat="false" ht="15" hidden="false" customHeight="false" outlineLevel="0" collapsed="false">
      <c r="B27" s="923" t="n">
        <v>97166</v>
      </c>
      <c r="C27" s="924" t="s">
        <v>6649</v>
      </c>
      <c r="D27" s="923" t="s">
        <v>470</v>
      </c>
      <c r="E27" s="923" t="n">
        <f aca="false">IF($K$2=$H$1,H27,I27)</f>
        <v>13.34</v>
      </c>
      <c r="F27" s="396" t="n">
        <f aca="false">IF(LEN($B27)=7,CONCATENATE(MID($B27,1,6),"00",RIGHT($B27,1)),IF(LEN($B27)=8,CONCATENATE(MID($B27,1,6),"0",RIGHT($B27,2)),$B27))</f>
        <v>97166</v>
      </c>
      <c r="H27" s="925" t="n">
        <v>12.44</v>
      </c>
      <c r="I27" s="923" t="n">
        <v>13.34</v>
      </c>
    </row>
    <row r="28" customFormat="false" ht="15" hidden="false" customHeight="false" outlineLevel="0" collapsed="false">
      <c r="B28" s="923" t="n">
        <v>97167</v>
      </c>
      <c r="C28" s="924" t="s">
        <v>6650</v>
      </c>
      <c r="D28" s="923" t="s">
        <v>470</v>
      </c>
      <c r="E28" s="923" t="n">
        <f aca="false">IF($K$2=$H$1,H28,I28)</f>
        <v>15.62</v>
      </c>
      <c r="F28" s="396" t="n">
        <f aca="false">IF(LEN($B28)=7,CONCATENATE(MID($B28,1,6),"00",RIGHT($B28,1)),IF(LEN($B28)=8,CONCATENATE(MID($B28,1,6),"0",RIGHT($B28,2)),$B28))</f>
        <v>97167</v>
      </c>
      <c r="H28" s="925" t="n">
        <v>14.56</v>
      </c>
      <c r="I28" s="923" t="n">
        <v>15.62</v>
      </c>
    </row>
    <row r="29" customFormat="false" ht="15" hidden="false" customHeight="false" outlineLevel="0" collapsed="false">
      <c r="B29" s="923" t="n">
        <v>97168</v>
      </c>
      <c r="C29" s="924" t="s">
        <v>6651</v>
      </c>
      <c r="D29" s="923" t="s">
        <v>470</v>
      </c>
      <c r="E29" s="923" t="n">
        <f aca="false">IF($K$2=$H$1,H29,I29)</f>
        <v>17.67</v>
      </c>
      <c r="F29" s="396" t="n">
        <f aca="false">IF(LEN($B29)=7,CONCATENATE(MID($B29,1,6),"00",RIGHT($B29,1)),IF(LEN($B29)=8,CONCATENATE(MID($B29,1,6),"0",RIGHT($B29,2)),$B29))</f>
        <v>97168</v>
      </c>
      <c r="H29" s="925" t="n">
        <v>16.46</v>
      </c>
      <c r="I29" s="923" t="n">
        <v>17.67</v>
      </c>
    </row>
    <row r="30" customFormat="false" ht="15" hidden="false" customHeight="false" outlineLevel="0" collapsed="false">
      <c r="B30" s="923" t="n">
        <v>97169</v>
      </c>
      <c r="C30" s="924" t="s">
        <v>6652</v>
      </c>
      <c r="D30" s="923" t="s">
        <v>470</v>
      </c>
      <c r="E30" s="923" t="n">
        <f aca="false">IF($K$2=$H$1,H30,I30)</f>
        <v>19.85</v>
      </c>
      <c r="F30" s="396" t="n">
        <f aca="false">IF(LEN($B30)=7,CONCATENATE(MID($B30,1,6),"00",RIGHT($B30,1)),IF(LEN($B30)=8,CONCATENATE(MID($B30,1,6),"0",RIGHT($B30,2)),$B30))</f>
        <v>97169</v>
      </c>
      <c r="H30" s="925" t="n">
        <v>18.48</v>
      </c>
      <c r="I30" s="923" t="n">
        <v>19.85</v>
      </c>
    </row>
    <row r="31" customFormat="false" ht="15" hidden="false" customHeight="false" outlineLevel="0" collapsed="false">
      <c r="B31" s="923" t="n">
        <v>97170</v>
      </c>
      <c r="C31" s="924" t="s">
        <v>6653</v>
      </c>
      <c r="D31" s="923" t="s">
        <v>470</v>
      </c>
      <c r="E31" s="923" t="n">
        <f aca="false">IF($K$2=$H$1,H31,I31)</f>
        <v>22.07</v>
      </c>
      <c r="F31" s="396" t="n">
        <f aca="false">IF(LEN($B31)=7,CONCATENATE(MID($B31,1,6),"00",RIGHT($B31,1)),IF(LEN($B31)=8,CONCATENATE(MID($B31,1,6),"0",RIGHT($B31,2)),$B31))</f>
        <v>97170</v>
      </c>
      <c r="H31" s="925" t="n">
        <v>20.55</v>
      </c>
      <c r="I31" s="923" t="n">
        <v>22.07</v>
      </c>
    </row>
    <row r="32" customFormat="false" ht="15" hidden="false" customHeight="false" outlineLevel="0" collapsed="false">
      <c r="B32" s="923" t="n">
        <v>97171</v>
      </c>
      <c r="C32" s="924" t="s">
        <v>6654</v>
      </c>
      <c r="D32" s="923" t="s">
        <v>470</v>
      </c>
      <c r="E32" s="923" t="n">
        <f aca="false">IF($K$2=$H$1,H32,I32)</f>
        <v>24.31</v>
      </c>
      <c r="F32" s="396" t="n">
        <f aca="false">IF(LEN($B32)=7,CONCATENATE(MID($B32,1,6),"00",RIGHT($B32,1)),IF(LEN($B32)=8,CONCATENATE(MID($B32,1,6),"0",RIGHT($B32,2)),$B32))</f>
        <v>97171</v>
      </c>
      <c r="H32" s="925" t="n">
        <v>22.61</v>
      </c>
      <c r="I32" s="923" t="n">
        <v>24.31</v>
      </c>
    </row>
    <row r="33" customFormat="false" ht="15" hidden="false" customHeight="false" outlineLevel="0" collapsed="false">
      <c r="B33" s="923" t="n">
        <v>97172</v>
      </c>
      <c r="C33" s="924" t="s">
        <v>6655</v>
      </c>
      <c r="D33" s="923" t="s">
        <v>470</v>
      </c>
      <c r="E33" s="923" t="n">
        <f aca="false">IF($K$2=$H$1,H33,I33)</f>
        <v>29.12</v>
      </c>
      <c r="F33" s="396" t="n">
        <f aca="false">IF(LEN($B33)=7,CONCATENATE(MID($B33,1,6),"00",RIGHT($B33,1)),IF(LEN($B33)=8,CONCATENATE(MID($B33,1,6),"0",RIGHT($B33,2)),$B33))</f>
        <v>97172</v>
      </c>
      <c r="H33" s="925" t="n">
        <v>27.12</v>
      </c>
      <c r="I33" s="923" t="n">
        <v>29.12</v>
      </c>
    </row>
    <row r="34" customFormat="false" ht="15" hidden="false" customHeight="false" outlineLevel="0" collapsed="false">
      <c r="B34" s="923" t="n">
        <v>97173</v>
      </c>
      <c r="C34" s="924" t="s">
        <v>6656</v>
      </c>
      <c r="D34" s="923" t="s">
        <v>470</v>
      </c>
      <c r="E34" s="923" t="n">
        <f aca="false">IF($K$2=$H$1,H34,I34)</f>
        <v>22.83</v>
      </c>
      <c r="F34" s="396" t="n">
        <f aca="false">IF(LEN($B34)=7,CONCATENATE(MID($B34,1,6),"00",RIGHT($B34,1)),IF(LEN($B34)=8,CONCATENATE(MID($B34,1,6),"0",RIGHT($B34,2)),$B34))</f>
        <v>97173</v>
      </c>
      <c r="H34" s="925" t="n">
        <v>21.3</v>
      </c>
      <c r="I34" s="923" t="n">
        <v>22.83</v>
      </c>
    </row>
    <row r="35" customFormat="false" ht="15" hidden="false" customHeight="false" outlineLevel="0" collapsed="false">
      <c r="B35" s="923" t="n">
        <v>97174</v>
      </c>
      <c r="C35" s="924" t="s">
        <v>6657</v>
      </c>
      <c r="D35" s="923" t="s">
        <v>470</v>
      </c>
      <c r="E35" s="923" t="n">
        <f aca="false">IF($K$2=$H$1,H35,I35)</f>
        <v>26.4</v>
      </c>
      <c r="F35" s="396" t="n">
        <f aca="false">IF(LEN($B35)=7,CONCATENATE(MID($B35,1,6),"00",RIGHT($B35,1)),IF(LEN($B35)=8,CONCATENATE(MID($B35,1,6),"0",RIGHT($B35,2)),$B35))</f>
        <v>97174</v>
      </c>
      <c r="H35" s="925" t="n">
        <v>24.61</v>
      </c>
      <c r="I35" s="923" t="n">
        <v>26.4</v>
      </c>
    </row>
    <row r="36" customFormat="false" ht="15" hidden="false" customHeight="false" outlineLevel="0" collapsed="false">
      <c r="B36" s="923" t="n">
        <v>97175</v>
      </c>
      <c r="C36" s="924" t="s">
        <v>6658</v>
      </c>
      <c r="D36" s="923" t="s">
        <v>470</v>
      </c>
      <c r="E36" s="923" t="n">
        <f aca="false">IF($K$2=$H$1,H36,I36)</f>
        <v>29.96</v>
      </c>
      <c r="F36" s="396" t="n">
        <f aca="false">IF(LEN($B36)=7,CONCATENATE(MID($B36,1,6),"00",RIGHT($B36,1)),IF(LEN($B36)=8,CONCATENATE(MID($B36,1,6),"0",RIGHT($B36,2)),$B36))</f>
        <v>97175</v>
      </c>
      <c r="H36" s="925" t="n">
        <v>27.95</v>
      </c>
      <c r="I36" s="923" t="n">
        <v>29.96</v>
      </c>
    </row>
    <row r="37" customFormat="false" ht="15" hidden="false" customHeight="false" outlineLevel="0" collapsed="false">
      <c r="B37" s="923" t="n">
        <v>97176</v>
      </c>
      <c r="C37" s="924" t="s">
        <v>6659</v>
      </c>
      <c r="D37" s="923" t="s">
        <v>470</v>
      </c>
      <c r="E37" s="923" t="n">
        <f aca="false">IF($K$2=$H$1,H37,I37)</f>
        <v>33.52</v>
      </c>
      <c r="F37" s="396" t="n">
        <f aca="false">IF(LEN($B37)=7,CONCATENATE(MID($B37,1,6),"00",RIGHT($B37,1)),IF(LEN($B37)=8,CONCATENATE(MID($B37,1,6),"0",RIGHT($B37,2)),$B37))</f>
        <v>97176</v>
      </c>
      <c r="H37" s="925" t="n">
        <v>31.29</v>
      </c>
      <c r="I37" s="923" t="n">
        <v>33.52</v>
      </c>
    </row>
    <row r="38" customFormat="false" ht="15" hidden="false" customHeight="false" outlineLevel="0" collapsed="false">
      <c r="B38" s="923" t="n">
        <v>97177</v>
      </c>
      <c r="C38" s="924" t="s">
        <v>6660</v>
      </c>
      <c r="D38" s="923" t="s">
        <v>470</v>
      </c>
      <c r="E38" s="923" t="n">
        <f aca="false">IF($K$2=$H$1,H38,I38)</f>
        <v>40.64</v>
      </c>
      <c r="F38" s="396" t="n">
        <f aca="false">IF(LEN($B38)=7,CONCATENATE(MID($B38,1,6),"00",RIGHT($B38,1)),IF(LEN($B38)=8,CONCATENATE(MID($B38,1,6),"0",RIGHT($B38,2)),$B38))</f>
        <v>97177</v>
      </c>
      <c r="H38" s="925" t="n">
        <v>37.95</v>
      </c>
      <c r="I38" s="923" t="n">
        <v>40.64</v>
      </c>
    </row>
    <row r="39" customFormat="false" ht="15" hidden="false" customHeight="false" outlineLevel="0" collapsed="false">
      <c r="B39" s="923" t="n">
        <v>97178</v>
      </c>
      <c r="C39" s="924" t="s">
        <v>6661</v>
      </c>
      <c r="D39" s="923" t="s">
        <v>470</v>
      </c>
      <c r="E39" s="923" t="n">
        <f aca="false">IF($K$2=$H$1,H39,I39)</f>
        <v>47.77</v>
      </c>
      <c r="F39" s="396" t="n">
        <f aca="false">IF(LEN($B39)=7,CONCATENATE(MID($B39,1,6),"00",RIGHT($B39,1)),IF(LEN($B39)=8,CONCATENATE(MID($B39,1,6),"0",RIGHT($B39,2)),$B39))</f>
        <v>97178</v>
      </c>
      <c r="H39" s="925" t="n">
        <v>44.61</v>
      </c>
      <c r="I39" s="923" t="n">
        <v>47.77</v>
      </c>
    </row>
    <row r="40" customFormat="false" ht="15" hidden="false" customHeight="false" outlineLevel="0" collapsed="false">
      <c r="B40" s="923" t="n">
        <v>97179</v>
      </c>
      <c r="C40" s="924" t="s">
        <v>6662</v>
      </c>
      <c r="D40" s="923" t="s">
        <v>470</v>
      </c>
      <c r="E40" s="923" t="n">
        <f aca="false">IF($K$2=$H$1,H40,I40)</f>
        <v>54.89</v>
      </c>
      <c r="F40" s="396" t="n">
        <f aca="false">IF(LEN($B40)=7,CONCATENATE(MID($B40,1,6),"00",RIGHT($B40,1)),IF(LEN($B40)=8,CONCATENATE(MID($B40,1,6),"0",RIGHT($B40,2)),$B40))</f>
        <v>97179</v>
      </c>
      <c r="H40" s="925" t="n">
        <v>51.27</v>
      </c>
      <c r="I40" s="923" t="n">
        <v>54.89</v>
      </c>
    </row>
    <row r="41" customFormat="false" ht="15" hidden="false" customHeight="false" outlineLevel="0" collapsed="false">
      <c r="B41" s="923" t="n">
        <v>97180</v>
      </c>
      <c r="C41" s="924" t="s">
        <v>6663</v>
      </c>
      <c r="D41" s="923" t="s">
        <v>470</v>
      </c>
      <c r="E41" s="923" t="n">
        <f aca="false">IF($K$2=$H$1,H41,I41)</f>
        <v>62.03</v>
      </c>
      <c r="F41" s="396" t="n">
        <f aca="false">IF(LEN($B41)=7,CONCATENATE(MID($B41,1,6),"00",RIGHT($B41,1)),IF(LEN($B41)=8,CONCATENATE(MID($B41,1,6),"0",RIGHT($B41,2)),$B41))</f>
        <v>97180</v>
      </c>
      <c r="H41" s="925" t="n">
        <v>57.94</v>
      </c>
      <c r="I41" s="923" t="n">
        <v>62.03</v>
      </c>
    </row>
    <row r="42" customFormat="false" ht="15" hidden="false" customHeight="false" outlineLevel="0" collapsed="false">
      <c r="B42" s="923" t="n">
        <v>97181</v>
      </c>
      <c r="C42" s="924" t="s">
        <v>6664</v>
      </c>
      <c r="D42" s="923" t="s">
        <v>470</v>
      </c>
      <c r="E42" s="923" t="n">
        <f aca="false">IF($K$2=$H$1,H42,I42)</f>
        <v>71.76</v>
      </c>
      <c r="F42" s="396" t="n">
        <f aca="false">IF(LEN($B42)=7,CONCATENATE(MID($B42,1,6),"00",RIGHT($B42,1)),IF(LEN($B42)=8,CONCATENATE(MID($B42,1,6),"0",RIGHT($B42,2)),$B42))</f>
        <v>97181</v>
      </c>
      <c r="H42" s="925" t="n">
        <v>67.21</v>
      </c>
      <c r="I42" s="923" t="n">
        <v>71.76</v>
      </c>
    </row>
    <row r="43" customFormat="false" ht="15" hidden="false" customHeight="false" outlineLevel="0" collapsed="false">
      <c r="B43" s="923" t="n">
        <v>97182</v>
      </c>
      <c r="C43" s="924" t="s">
        <v>6665</v>
      </c>
      <c r="D43" s="923" t="s">
        <v>470</v>
      </c>
      <c r="E43" s="923" t="n">
        <f aca="false">IF($K$2=$H$1,H43,I43)</f>
        <v>79.17</v>
      </c>
      <c r="F43" s="396" t="n">
        <f aca="false">IF(LEN($B43)=7,CONCATENATE(MID($B43,1,6),"00",RIGHT($B43,1)),IF(LEN($B43)=8,CONCATENATE(MID($B43,1,6),"0",RIGHT($B43,2)),$B43))</f>
        <v>97182</v>
      </c>
      <c r="H43" s="925" t="n">
        <v>74.15</v>
      </c>
      <c r="I43" s="923" t="n">
        <v>79.17</v>
      </c>
    </row>
    <row r="44" customFormat="false" ht="15" hidden="false" customHeight="false" outlineLevel="0" collapsed="false">
      <c r="B44" s="923" t="n">
        <v>97183</v>
      </c>
      <c r="C44" s="924" t="s">
        <v>6666</v>
      </c>
      <c r="D44" s="923" t="s">
        <v>470</v>
      </c>
      <c r="E44" s="923" t="n">
        <f aca="false">IF($K$2=$H$1,H44,I44)</f>
        <v>18.54</v>
      </c>
      <c r="F44" s="396" t="n">
        <f aca="false">IF(LEN($B44)=7,CONCATENATE(MID($B44,1,6),"00",RIGHT($B44,1)),IF(LEN($B44)=8,CONCATENATE(MID($B44,1,6),"0",RIGHT($B44,2)),$B44))</f>
        <v>97183</v>
      </c>
      <c r="H44" s="925" t="n">
        <v>17.26</v>
      </c>
      <c r="I44" s="923" t="n">
        <v>18.54</v>
      </c>
    </row>
    <row r="45" customFormat="false" ht="15" hidden="false" customHeight="false" outlineLevel="0" collapsed="false">
      <c r="B45" s="923" t="n">
        <v>97184</v>
      </c>
      <c r="C45" s="924" t="s">
        <v>6667</v>
      </c>
      <c r="D45" s="923" t="s">
        <v>470</v>
      </c>
      <c r="E45" s="923" t="n">
        <f aca="false">IF($K$2=$H$1,H45,I45)</f>
        <v>21.49</v>
      </c>
      <c r="F45" s="396" t="n">
        <f aca="false">IF(LEN($B45)=7,CONCATENATE(MID($B45,1,6),"00",RIGHT($B45,1)),IF(LEN($B45)=8,CONCATENATE(MID($B45,1,6),"0",RIGHT($B45,2)),$B45))</f>
        <v>97184</v>
      </c>
      <c r="H45" s="925" t="n">
        <v>20.01</v>
      </c>
      <c r="I45" s="923" t="n">
        <v>21.49</v>
      </c>
    </row>
    <row r="46" customFormat="false" ht="15" hidden="false" customHeight="false" outlineLevel="0" collapsed="false">
      <c r="B46" s="923" t="n">
        <v>97185</v>
      </c>
      <c r="C46" s="924" t="s">
        <v>6668</v>
      </c>
      <c r="D46" s="923" t="s">
        <v>470</v>
      </c>
      <c r="E46" s="923" t="n">
        <f aca="false">IF($K$2=$H$1,H46,I46)</f>
        <v>24.45</v>
      </c>
      <c r="F46" s="396" t="n">
        <f aca="false">IF(LEN($B46)=7,CONCATENATE(MID($B46,1,6),"00",RIGHT($B46,1)),IF(LEN($B46)=8,CONCATENATE(MID($B46,1,6),"0",RIGHT($B46,2)),$B46))</f>
        <v>97185</v>
      </c>
      <c r="H46" s="925" t="n">
        <v>22.77</v>
      </c>
      <c r="I46" s="923" t="n">
        <v>24.45</v>
      </c>
    </row>
    <row r="47" customFormat="false" ht="15" hidden="false" customHeight="false" outlineLevel="0" collapsed="false">
      <c r="B47" s="923" t="n">
        <v>97186</v>
      </c>
      <c r="C47" s="924" t="s">
        <v>6669</v>
      </c>
      <c r="D47" s="923" t="s">
        <v>470</v>
      </c>
      <c r="E47" s="923" t="n">
        <f aca="false">IF($K$2=$H$1,H47,I47)</f>
        <v>27.39</v>
      </c>
      <c r="F47" s="396" t="n">
        <f aca="false">IF(LEN($B47)=7,CONCATENATE(MID($B47,1,6),"00",RIGHT($B47,1)),IF(LEN($B47)=8,CONCATENATE(MID($B47,1,6),"0",RIGHT($B47,2)),$B47))</f>
        <v>97186</v>
      </c>
      <c r="H47" s="925" t="n">
        <v>25.52</v>
      </c>
      <c r="I47" s="923" t="n">
        <v>27.39</v>
      </c>
    </row>
    <row r="48" customFormat="false" ht="15" hidden="false" customHeight="false" outlineLevel="0" collapsed="false">
      <c r="B48" s="923" t="n">
        <v>97187</v>
      </c>
      <c r="C48" s="924" t="s">
        <v>6670</v>
      </c>
      <c r="D48" s="923" t="s">
        <v>470</v>
      </c>
      <c r="E48" s="923" t="n">
        <f aca="false">IF($K$2=$H$1,H48,I48)</f>
        <v>33.28</v>
      </c>
      <c r="F48" s="396" t="n">
        <f aca="false">IF(LEN($B48)=7,CONCATENATE(MID($B48,1,6),"00",RIGHT($B48,1)),IF(LEN($B48)=8,CONCATENATE(MID($B48,1,6),"0",RIGHT($B48,2)),$B48))</f>
        <v>97187</v>
      </c>
      <c r="H48" s="925" t="n">
        <v>31</v>
      </c>
      <c r="I48" s="923" t="n">
        <v>33.28</v>
      </c>
    </row>
    <row r="49" customFormat="false" ht="15" hidden="false" customHeight="false" outlineLevel="0" collapsed="false">
      <c r="B49" s="923" t="n">
        <v>97188</v>
      </c>
      <c r="C49" s="924" t="s">
        <v>6671</v>
      </c>
      <c r="D49" s="923" t="s">
        <v>470</v>
      </c>
      <c r="E49" s="923" t="n">
        <f aca="false">IF($K$2=$H$1,H49,I49)</f>
        <v>39.18</v>
      </c>
      <c r="F49" s="396" t="n">
        <f aca="false">IF(LEN($B49)=7,CONCATENATE(MID($B49,1,6),"00",RIGHT($B49,1)),IF(LEN($B49)=8,CONCATENATE(MID($B49,1,6),"0",RIGHT($B49,2)),$B49))</f>
        <v>97188</v>
      </c>
      <c r="H49" s="925" t="n">
        <v>36.5</v>
      </c>
      <c r="I49" s="923" t="n">
        <v>39.18</v>
      </c>
    </row>
    <row r="50" customFormat="false" ht="15" hidden="false" customHeight="false" outlineLevel="0" collapsed="false">
      <c r="B50" s="923" t="n">
        <v>97189</v>
      </c>
      <c r="C50" s="924" t="s">
        <v>6672</v>
      </c>
      <c r="D50" s="923" t="s">
        <v>470</v>
      </c>
      <c r="E50" s="923" t="n">
        <f aca="false">IF($K$2=$H$1,H50,I50)</f>
        <v>45.06</v>
      </c>
      <c r="F50" s="396" t="n">
        <f aca="false">IF(LEN($B50)=7,CONCATENATE(MID($B50,1,6),"00",RIGHT($B50,1)),IF(LEN($B50)=8,CONCATENATE(MID($B50,1,6),"0",RIGHT($B50,2)),$B50))</f>
        <v>97189</v>
      </c>
      <c r="H50" s="925" t="n">
        <v>42</v>
      </c>
      <c r="I50" s="923" t="n">
        <v>45.06</v>
      </c>
    </row>
    <row r="51" customFormat="false" ht="15" hidden="false" customHeight="false" outlineLevel="0" collapsed="false">
      <c r="B51" s="923" t="n">
        <v>97190</v>
      </c>
      <c r="C51" s="924" t="s">
        <v>6673</v>
      </c>
      <c r="D51" s="923" t="s">
        <v>470</v>
      </c>
      <c r="E51" s="923" t="n">
        <f aca="false">IF($K$2=$H$1,H51,I51)</f>
        <v>50.96</v>
      </c>
      <c r="F51" s="396" t="n">
        <f aca="false">IF(LEN($B51)=7,CONCATENATE(MID($B51,1,6),"00",RIGHT($B51,1)),IF(LEN($B51)=8,CONCATENATE(MID($B51,1,6),"0",RIGHT($B51,2)),$B51))</f>
        <v>97190</v>
      </c>
      <c r="H51" s="925" t="n">
        <v>47.49</v>
      </c>
      <c r="I51" s="923" t="n">
        <v>50.96</v>
      </c>
    </row>
    <row r="52" customFormat="false" ht="15" hidden="false" customHeight="false" outlineLevel="0" collapsed="false">
      <c r="B52" s="923" t="n">
        <v>97191</v>
      </c>
      <c r="C52" s="924" t="s">
        <v>6674</v>
      </c>
      <c r="D52" s="923" t="s">
        <v>470</v>
      </c>
      <c r="E52" s="923" t="n">
        <f aca="false">IF($K$2=$H$1,H52,I52)</f>
        <v>58.83</v>
      </c>
      <c r="F52" s="396" t="n">
        <f aca="false">IF(LEN($B52)=7,CONCATENATE(MID($B52,1,6),"00",RIGHT($B52,1)),IF(LEN($B52)=8,CONCATENATE(MID($B52,1,6),"0",RIGHT($B52,2)),$B52))</f>
        <v>97191</v>
      </c>
      <c r="H52" s="925" t="n">
        <v>54.97</v>
      </c>
      <c r="I52" s="923" t="n">
        <v>58.83</v>
      </c>
    </row>
    <row r="53" customFormat="false" ht="15" hidden="false" customHeight="false" outlineLevel="0" collapsed="false">
      <c r="B53" s="923" t="n">
        <v>97192</v>
      </c>
      <c r="C53" s="924" t="s">
        <v>6675</v>
      </c>
      <c r="D53" s="923" t="s">
        <v>470</v>
      </c>
      <c r="E53" s="923" t="n">
        <f aca="false">IF($K$2=$H$1,H53,I53)</f>
        <v>64.93</v>
      </c>
      <c r="F53" s="396" t="n">
        <f aca="false">IF(LEN($B53)=7,CONCATENATE(MID($B53,1,6),"00",RIGHT($B53,1)),IF(LEN($B53)=8,CONCATENATE(MID($B53,1,6),"0",RIGHT($B53,2)),$B53))</f>
        <v>97192</v>
      </c>
      <c r="H53" s="925" t="n">
        <v>60.69</v>
      </c>
      <c r="I53" s="923" t="n">
        <v>64.93</v>
      </c>
    </row>
    <row r="54" customFormat="false" ht="15" hidden="false" customHeight="false" outlineLevel="0" collapsed="false">
      <c r="B54" s="923" t="n">
        <v>90694</v>
      </c>
      <c r="C54" s="924" t="s">
        <v>6676</v>
      </c>
      <c r="D54" s="923" t="s">
        <v>470</v>
      </c>
      <c r="E54" s="923" t="n">
        <f aca="false">IF($K$2=$H$1,H54,I54)</f>
        <v>22.77</v>
      </c>
      <c r="F54" s="396" t="n">
        <f aca="false">IF(LEN($B54)=7,CONCATENATE(MID($B54,1,6),"00",RIGHT($B54,1)),IF(LEN($B54)=8,CONCATENATE(MID($B54,1,6),"0",RIGHT($B54,2)),$B54))</f>
        <v>90694</v>
      </c>
      <c r="H54" s="925" t="n">
        <v>22.58</v>
      </c>
      <c r="I54" s="923" t="n">
        <v>22.77</v>
      </c>
    </row>
    <row r="55" customFormat="false" ht="15" hidden="false" customHeight="false" outlineLevel="0" collapsed="false">
      <c r="B55" s="923" t="n">
        <v>90695</v>
      </c>
      <c r="C55" s="924" t="s">
        <v>6677</v>
      </c>
      <c r="D55" s="923" t="s">
        <v>470</v>
      </c>
      <c r="E55" s="923" t="n">
        <f aca="false">IF($K$2=$H$1,H55,I55)</f>
        <v>47.1</v>
      </c>
      <c r="F55" s="396" t="n">
        <f aca="false">IF(LEN($B55)=7,CONCATENATE(MID($B55,1,6),"00",RIGHT($B55,1)),IF(LEN($B55)=8,CONCATENATE(MID($B55,1,6),"0",RIGHT($B55,2)),$B55))</f>
        <v>90695</v>
      </c>
      <c r="H55" s="925" t="n">
        <v>46.86</v>
      </c>
      <c r="I55" s="923" t="n">
        <v>47.1</v>
      </c>
    </row>
    <row r="56" customFormat="false" ht="15" hidden="false" customHeight="false" outlineLevel="0" collapsed="false">
      <c r="B56" s="923" t="n">
        <v>90696</v>
      </c>
      <c r="C56" s="924" t="s">
        <v>6678</v>
      </c>
      <c r="D56" s="923" t="s">
        <v>470</v>
      </c>
      <c r="E56" s="923" t="n">
        <f aca="false">IF($K$2=$H$1,H56,I56)</f>
        <v>69.85</v>
      </c>
      <c r="F56" s="396" t="n">
        <f aca="false">IF(LEN($B56)=7,CONCATENATE(MID($B56,1,6),"00",RIGHT($B56,1)),IF(LEN($B56)=8,CONCATENATE(MID($B56,1,6),"0",RIGHT($B56,2)),$B56))</f>
        <v>90696</v>
      </c>
      <c r="H56" s="925" t="n">
        <v>69.58</v>
      </c>
      <c r="I56" s="923" t="n">
        <v>69.85</v>
      </c>
    </row>
    <row r="57" customFormat="false" ht="15" hidden="false" customHeight="false" outlineLevel="0" collapsed="false">
      <c r="B57" s="923" t="n">
        <v>90697</v>
      </c>
      <c r="C57" s="924" t="s">
        <v>6679</v>
      </c>
      <c r="D57" s="923" t="s">
        <v>470</v>
      </c>
      <c r="E57" s="923" t="n">
        <f aca="false">IF($K$2=$H$1,H57,I57)</f>
        <v>117.4</v>
      </c>
      <c r="F57" s="396" t="n">
        <f aca="false">IF(LEN($B57)=7,CONCATENATE(MID($B57,1,6),"00",RIGHT($B57,1)),IF(LEN($B57)=8,CONCATENATE(MID($B57,1,6),"0",RIGHT($B57,2)),$B57))</f>
        <v>90697</v>
      </c>
      <c r="H57" s="925" t="n">
        <v>117.07</v>
      </c>
      <c r="I57" s="923" t="n">
        <v>117.4</v>
      </c>
    </row>
    <row r="58" customFormat="false" ht="15" hidden="false" customHeight="false" outlineLevel="0" collapsed="false">
      <c r="B58" s="923" t="n">
        <v>90698</v>
      </c>
      <c r="C58" s="924" t="s">
        <v>6680</v>
      </c>
      <c r="D58" s="923" t="s">
        <v>470</v>
      </c>
      <c r="E58" s="923" t="n">
        <f aca="false">IF($K$2=$H$1,H58,I58)</f>
        <v>187.85</v>
      </c>
      <c r="F58" s="396" t="n">
        <f aca="false">IF(LEN($B58)=7,CONCATENATE(MID($B58,1,6),"00",RIGHT($B58,1)),IF(LEN($B58)=8,CONCATENATE(MID($B58,1,6),"0",RIGHT($B58,2)),$B58))</f>
        <v>90698</v>
      </c>
      <c r="H58" s="925" t="n">
        <v>187.48</v>
      </c>
      <c r="I58" s="923" t="n">
        <v>187.85</v>
      </c>
    </row>
    <row r="59" customFormat="false" ht="15" hidden="false" customHeight="false" outlineLevel="0" collapsed="false">
      <c r="B59" s="923" t="n">
        <v>90699</v>
      </c>
      <c r="C59" s="924" t="s">
        <v>6681</v>
      </c>
      <c r="D59" s="923" t="s">
        <v>470</v>
      </c>
      <c r="E59" s="923" t="n">
        <f aca="false">IF($K$2=$H$1,H59,I59)</f>
        <v>232.17</v>
      </c>
      <c r="F59" s="396" t="n">
        <f aca="false">IF(LEN($B59)=7,CONCATENATE(MID($B59,1,6),"00",RIGHT($B59,1)),IF(LEN($B59)=8,CONCATENATE(MID($B59,1,6),"0",RIGHT($B59,2)),$B59))</f>
        <v>90699</v>
      </c>
      <c r="H59" s="925" t="n">
        <v>231.75</v>
      </c>
      <c r="I59" s="923" t="n">
        <v>232.17</v>
      </c>
    </row>
    <row r="60" customFormat="false" ht="15" hidden="false" customHeight="false" outlineLevel="0" collapsed="false">
      <c r="B60" s="923" t="n">
        <v>90700</v>
      </c>
      <c r="C60" s="924" t="s">
        <v>6682</v>
      </c>
      <c r="D60" s="923" t="s">
        <v>470</v>
      </c>
      <c r="E60" s="923" t="n">
        <f aca="false">IF($K$2=$H$1,H60,I60)</f>
        <v>304.84</v>
      </c>
      <c r="F60" s="396" t="n">
        <f aca="false">IF(LEN($B60)=7,CONCATENATE(MID($B60,1,6),"00",RIGHT($B60,1)),IF(LEN($B60)=8,CONCATENATE(MID($B60,1,6),"0",RIGHT($B60,2)),$B60))</f>
        <v>90700</v>
      </c>
      <c r="H60" s="925" t="n">
        <v>304.24</v>
      </c>
      <c r="I60" s="923" t="n">
        <v>304.84</v>
      </c>
    </row>
    <row r="61" customFormat="false" ht="15" hidden="false" customHeight="false" outlineLevel="0" collapsed="false">
      <c r="B61" s="923" t="n">
        <v>90701</v>
      </c>
      <c r="C61" s="924" t="s">
        <v>6683</v>
      </c>
      <c r="D61" s="923" t="s">
        <v>470</v>
      </c>
      <c r="E61" s="923" t="n">
        <f aca="false">IF($K$2=$H$1,H61,I61)</f>
        <v>40.86</v>
      </c>
      <c r="F61" s="396" t="n">
        <f aca="false">IF(LEN($B61)=7,CONCATENATE(MID($B61,1,6),"00",RIGHT($B61,1)),IF(LEN($B61)=8,CONCATENATE(MID($B61,1,6),"0",RIGHT($B61,2)),$B61))</f>
        <v>90701</v>
      </c>
      <c r="H61" s="925" t="n">
        <v>40.43</v>
      </c>
      <c r="I61" s="923" t="n">
        <v>40.86</v>
      </c>
    </row>
    <row r="62" customFormat="false" ht="15" hidden="false" customHeight="false" outlineLevel="0" collapsed="false">
      <c r="B62" s="923" t="n">
        <v>90702</v>
      </c>
      <c r="C62" s="924" t="s">
        <v>6684</v>
      </c>
      <c r="D62" s="923" t="s">
        <v>470</v>
      </c>
      <c r="E62" s="923" t="n">
        <f aca="false">IF($K$2=$H$1,H62,I62)</f>
        <v>63.61</v>
      </c>
      <c r="F62" s="396" t="n">
        <f aca="false">IF(LEN($B62)=7,CONCATENATE(MID($B62,1,6),"00",RIGHT($B62,1)),IF(LEN($B62)=8,CONCATENATE(MID($B62,1,6),"0",RIGHT($B62,2)),$B62))</f>
        <v>90702</v>
      </c>
      <c r="H62" s="925" t="n">
        <v>63.13</v>
      </c>
      <c r="I62" s="923" t="n">
        <v>63.61</v>
      </c>
    </row>
    <row r="63" customFormat="false" ht="15" hidden="false" customHeight="false" outlineLevel="0" collapsed="false">
      <c r="B63" s="923" t="n">
        <v>90703</v>
      </c>
      <c r="C63" s="924" t="s">
        <v>6685</v>
      </c>
      <c r="D63" s="923" t="s">
        <v>470</v>
      </c>
      <c r="E63" s="923" t="n">
        <f aca="false">IF($K$2=$H$1,H63,I63)</f>
        <v>103.02</v>
      </c>
      <c r="F63" s="396" t="n">
        <f aca="false">IF(LEN($B63)=7,CONCATENATE(MID($B63,1,6),"00",RIGHT($B63,1)),IF(LEN($B63)=8,CONCATENATE(MID($B63,1,6),"0",RIGHT($B63,2)),$B63))</f>
        <v>90703</v>
      </c>
      <c r="H63" s="925" t="n">
        <v>102.51</v>
      </c>
      <c r="I63" s="923" t="n">
        <v>103.02</v>
      </c>
    </row>
    <row r="64" customFormat="false" ht="15" hidden="false" customHeight="false" outlineLevel="0" collapsed="false">
      <c r="B64" s="923" t="n">
        <v>90704</v>
      </c>
      <c r="C64" s="924" t="s">
        <v>6686</v>
      </c>
      <c r="D64" s="923" t="s">
        <v>470</v>
      </c>
      <c r="E64" s="923" t="n">
        <f aca="false">IF($K$2=$H$1,H64,I64)</f>
        <v>141.6</v>
      </c>
      <c r="F64" s="396" t="n">
        <f aca="false">IF(LEN($B64)=7,CONCATENATE(MID($B64,1,6),"00",RIGHT($B64,1)),IF(LEN($B64)=8,CONCATENATE(MID($B64,1,6),"0",RIGHT($B64,2)),$B64))</f>
        <v>90704</v>
      </c>
      <c r="H64" s="925" t="n">
        <v>141.04</v>
      </c>
      <c r="I64" s="923" t="n">
        <v>141.6</v>
      </c>
    </row>
    <row r="65" customFormat="false" ht="15" hidden="false" customHeight="false" outlineLevel="0" collapsed="false">
      <c r="B65" s="923" t="n">
        <v>90705</v>
      </c>
      <c r="C65" s="924" t="s">
        <v>6687</v>
      </c>
      <c r="D65" s="923" t="s">
        <v>470</v>
      </c>
      <c r="E65" s="923" t="n">
        <f aca="false">IF($K$2=$H$1,H65,I65)</f>
        <v>198.47</v>
      </c>
      <c r="F65" s="396" t="n">
        <f aca="false">IF(LEN($B65)=7,CONCATENATE(MID($B65,1,6),"00",RIGHT($B65,1)),IF(LEN($B65)=8,CONCATENATE(MID($B65,1,6),"0",RIGHT($B65,2)),$B65))</f>
        <v>90705</v>
      </c>
      <c r="H65" s="925" t="n">
        <v>197.86</v>
      </c>
      <c r="I65" s="923" t="n">
        <v>198.47</v>
      </c>
    </row>
    <row r="66" customFormat="false" ht="15" hidden="false" customHeight="false" outlineLevel="0" collapsed="false">
      <c r="B66" s="923" t="n">
        <v>90706</v>
      </c>
      <c r="C66" s="924" t="s">
        <v>6688</v>
      </c>
      <c r="D66" s="923" t="s">
        <v>470</v>
      </c>
      <c r="E66" s="923" t="n">
        <f aca="false">IF($K$2=$H$1,H66,I66)</f>
        <v>237.64</v>
      </c>
      <c r="F66" s="396" t="n">
        <f aca="false">IF(LEN($B66)=7,CONCATENATE(MID($B66,1,6),"00",RIGHT($B66,1)),IF(LEN($B66)=8,CONCATENATE(MID($B66,1,6),"0",RIGHT($B66,2)),$B66))</f>
        <v>90706</v>
      </c>
      <c r="H66" s="925" t="n">
        <v>236.78</v>
      </c>
      <c r="I66" s="923" t="n">
        <v>237.64</v>
      </c>
    </row>
    <row r="67" customFormat="false" ht="15" hidden="false" customHeight="false" outlineLevel="0" collapsed="false">
      <c r="B67" s="923" t="n">
        <v>90708</v>
      </c>
      <c r="C67" s="924" t="s">
        <v>6689</v>
      </c>
      <c r="D67" s="923" t="s">
        <v>470</v>
      </c>
      <c r="E67" s="923" t="n">
        <f aca="false">IF($K$2=$H$1,H67,I67)</f>
        <v>638.02</v>
      </c>
      <c r="F67" s="396" t="n">
        <f aca="false">IF(LEN($B67)=7,CONCATENATE(MID($B67,1,6),"00",RIGHT($B67,1)),IF(LEN($B67)=8,CONCATENATE(MID($B67,1,6),"0",RIGHT($B67,2)),$B67))</f>
        <v>90708</v>
      </c>
      <c r="H67" s="925" t="n">
        <v>637.46</v>
      </c>
      <c r="I67" s="923" t="n">
        <v>638.02</v>
      </c>
    </row>
    <row r="68" customFormat="false" ht="15" hidden="false" customHeight="false" outlineLevel="0" collapsed="false">
      <c r="B68" s="923" t="n">
        <v>90709</v>
      </c>
      <c r="C68" s="924" t="s">
        <v>6690</v>
      </c>
      <c r="D68" s="923" t="s">
        <v>470</v>
      </c>
      <c r="E68" s="923" t="n">
        <f aca="false">IF($K$2=$H$1,H68,I68)</f>
        <v>24.32</v>
      </c>
      <c r="F68" s="396" t="n">
        <f aca="false">IF(LEN($B68)=7,CONCATENATE(MID($B68,1,6),"00",RIGHT($B68,1)),IF(LEN($B68)=8,CONCATENATE(MID($B68,1,6),"0",RIGHT($B68,2)),$B68))</f>
        <v>90709</v>
      </c>
      <c r="H68" s="925" t="n">
        <v>23.96</v>
      </c>
      <c r="I68" s="923" t="n">
        <v>24.32</v>
      </c>
    </row>
    <row r="69" customFormat="false" ht="15" hidden="false" customHeight="false" outlineLevel="0" collapsed="false">
      <c r="B69" s="923" t="n">
        <v>90710</v>
      </c>
      <c r="C69" s="924" t="s">
        <v>6691</v>
      </c>
      <c r="D69" s="923" t="s">
        <v>470</v>
      </c>
      <c r="E69" s="923" t="n">
        <f aca="false">IF($K$2=$H$1,H69,I69)</f>
        <v>48.65</v>
      </c>
      <c r="F69" s="396" t="n">
        <f aca="false">IF(LEN($B69)=7,CONCATENATE(MID($B69,1,6),"00",RIGHT($B69,1)),IF(LEN($B69)=8,CONCATENATE(MID($B69,1,6),"0",RIGHT($B69,2)),$B69))</f>
        <v>90710</v>
      </c>
      <c r="H69" s="925" t="n">
        <v>48.26</v>
      </c>
      <c r="I69" s="923" t="n">
        <v>48.65</v>
      </c>
    </row>
    <row r="70" customFormat="false" ht="15" hidden="false" customHeight="false" outlineLevel="0" collapsed="false">
      <c r="B70" s="923" t="n">
        <v>90711</v>
      </c>
      <c r="C70" s="924" t="s">
        <v>6692</v>
      </c>
      <c r="D70" s="923" t="s">
        <v>470</v>
      </c>
      <c r="E70" s="923" t="n">
        <f aca="false">IF($K$2=$H$1,H70,I70)</f>
        <v>71.39</v>
      </c>
      <c r="F70" s="396" t="n">
        <f aca="false">IF(LEN($B70)=7,CONCATENATE(MID($B70,1,6),"00",RIGHT($B70,1)),IF(LEN($B70)=8,CONCATENATE(MID($B70,1,6),"0",RIGHT($B70,2)),$B70))</f>
        <v>90711</v>
      </c>
      <c r="H70" s="925" t="n">
        <v>70.96</v>
      </c>
      <c r="I70" s="923" t="n">
        <v>71.39</v>
      </c>
    </row>
    <row r="71" customFormat="false" ht="15" hidden="false" customHeight="false" outlineLevel="0" collapsed="false">
      <c r="B71" s="923" t="n">
        <v>90712</v>
      </c>
      <c r="C71" s="924" t="s">
        <v>6693</v>
      </c>
      <c r="D71" s="923" t="s">
        <v>470</v>
      </c>
      <c r="E71" s="923" t="n">
        <f aca="false">IF($K$2=$H$1,H71,I71)</f>
        <v>118.94</v>
      </c>
      <c r="F71" s="396" t="n">
        <f aca="false">IF(LEN($B71)=7,CONCATENATE(MID($B71,1,6),"00",RIGHT($B71,1)),IF(LEN($B71)=8,CONCATENATE(MID($B71,1,6),"0",RIGHT($B71,2)),$B71))</f>
        <v>90712</v>
      </c>
      <c r="H71" s="925" t="n">
        <v>118.46</v>
      </c>
      <c r="I71" s="923" t="n">
        <v>118.94</v>
      </c>
    </row>
    <row r="72" customFormat="false" ht="15" hidden="false" customHeight="false" outlineLevel="0" collapsed="false">
      <c r="B72" s="923" t="n">
        <v>90713</v>
      </c>
      <c r="C72" s="924" t="s">
        <v>6694</v>
      </c>
      <c r="D72" s="923" t="s">
        <v>470</v>
      </c>
      <c r="E72" s="923" t="n">
        <f aca="false">IF($K$2=$H$1,H72,I72)</f>
        <v>189.39</v>
      </c>
      <c r="F72" s="396" t="n">
        <f aca="false">IF(LEN($B72)=7,CONCATENATE(MID($B72,1,6),"00",RIGHT($B72,1)),IF(LEN($B72)=8,CONCATENATE(MID($B72,1,6),"0",RIGHT($B72,2)),$B72))</f>
        <v>90713</v>
      </c>
      <c r="H72" s="925" t="n">
        <v>188.87</v>
      </c>
      <c r="I72" s="923" t="n">
        <v>189.39</v>
      </c>
    </row>
    <row r="73" customFormat="false" ht="15" hidden="false" customHeight="false" outlineLevel="0" collapsed="false">
      <c r="B73" s="923" t="n">
        <v>90714</v>
      </c>
      <c r="C73" s="924" t="s">
        <v>6695</v>
      </c>
      <c r="D73" s="923" t="s">
        <v>470</v>
      </c>
      <c r="E73" s="923" t="n">
        <f aca="false">IF($K$2=$H$1,H73,I73)</f>
        <v>233.71</v>
      </c>
      <c r="F73" s="396" t="n">
        <f aca="false">IF(LEN($B73)=7,CONCATENATE(MID($B73,1,6),"00",RIGHT($B73,1)),IF(LEN($B73)=8,CONCATENATE(MID($B73,1,6),"0",RIGHT($B73,2)),$B73))</f>
        <v>90714</v>
      </c>
      <c r="H73" s="925" t="n">
        <v>233.15</v>
      </c>
      <c r="I73" s="923" t="n">
        <v>233.71</v>
      </c>
    </row>
    <row r="74" customFormat="false" ht="15" hidden="false" customHeight="false" outlineLevel="0" collapsed="false">
      <c r="B74" s="923" t="n">
        <v>90715</v>
      </c>
      <c r="C74" s="924" t="s">
        <v>6696</v>
      </c>
      <c r="D74" s="923" t="s">
        <v>470</v>
      </c>
      <c r="E74" s="923" t="n">
        <f aca="false">IF($K$2=$H$1,H74,I74)</f>
        <v>308.08</v>
      </c>
      <c r="F74" s="396" t="n">
        <f aca="false">IF(LEN($B74)=7,CONCATENATE(MID($B74,1,6),"00",RIGHT($B74,1)),IF(LEN($B74)=8,CONCATENATE(MID($B74,1,6),"0",RIGHT($B74,2)),$B74))</f>
        <v>90715</v>
      </c>
      <c r="H74" s="925" t="n">
        <v>307.28</v>
      </c>
      <c r="I74" s="923" t="n">
        <v>308.08</v>
      </c>
    </row>
    <row r="75" customFormat="false" ht="15" hidden="false" customHeight="false" outlineLevel="0" collapsed="false">
      <c r="B75" s="923" t="n">
        <v>90716</v>
      </c>
      <c r="C75" s="924" t="s">
        <v>6697</v>
      </c>
      <c r="D75" s="923" t="s">
        <v>470</v>
      </c>
      <c r="E75" s="923" t="n">
        <f aca="false">IF($K$2=$H$1,H75,I75)</f>
        <v>42.41</v>
      </c>
      <c r="F75" s="396" t="n">
        <f aca="false">IF(LEN($B75)=7,CONCATENATE(MID($B75,1,6),"00",RIGHT($B75,1)),IF(LEN($B75)=8,CONCATENATE(MID($B75,1,6),"0",RIGHT($B75,2)),$B75))</f>
        <v>90716</v>
      </c>
      <c r="H75" s="925" t="n">
        <v>41.82</v>
      </c>
      <c r="I75" s="923" t="n">
        <v>42.41</v>
      </c>
    </row>
    <row r="76" customFormat="false" ht="15" hidden="false" customHeight="false" outlineLevel="0" collapsed="false">
      <c r="B76" s="923" t="n">
        <v>90717</v>
      </c>
      <c r="C76" s="924" t="s">
        <v>6698</v>
      </c>
      <c r="D76" s="923" t="s">
        <v>470</v>
      </c>
      <c r="E76" s="923" t="n">
        <f aca="false">IF($K$2=$H$1,H76,I76)</f>
        <v>65.15</v>
      </c>
      <c r="F76" s="396" t="n">
        <f aca="false">IF(LEN($B76)=7,CONCATENATE(MID($B76,1,6),"00",RIGHT($B76,1)),IF(LEN($B76)=8,CONCATENATE(MID($B76,1,6),"0",RIGHT($B76,2)),$B76))</f>
        <v>90717</v>
      </c>
      <c r="H76" s="925" t="n">
        <v>64.52</v>
      </c>
      <c r="I76" s="923" t="n">
        <v>65.15</v>
      </c>
    </row>
    <row r="77" customFormat="false" ht="15" hidden="false" customHeight="false" outlineLevel="0" collapsed="false">
      <c r="B77" s="923" t="n">
        <v>90718</v>
      </c>
      <c r="C77" s="924" t="s">
        <v>6699</v>
      </c>
      <c r="D77" s="923" t="s">
        <v>470</v>
      </c>
      <c r="E77" s="923" t="n">
        <f aca="false">IF($K$2=$H$1,H77,I77)</f>
        <v>104.57</v>
      </c>
      <c r="F77" s="396" t="n">
        <f aca="false">IF(LEN($B77)=7,CONCATENATE(MID($B77,1,6),"00",RIGHT($B77,1)),IF(LEN($B77)=8,CONCATENATE(MID($B77,1,6),"0",RIGHT($B77,2)),$B77))</f>
        <v>90718</v>
      </c>
      <c r="H77" s="925" t="n">
        <v>103.89</v>
      </c>
      <c r="I77" s="923" t="n">
        <v>104.57</v>
      </c>
    </row>
    <row r="78" customFormat="false" ht="15" hidden="false" customHeight="false" outlineLevel="0" collapsed="false">
      <c r="B78" s="923" t="n">
        <v>90719</v>
      </c>
      <c r="C78" s="924" t="s">
        <v>6700</v>
      </c>
      <c r="D78" s="923" t="s">
        <v>470</v>
      </c>
      <c r="E78" s="923" t="n">
        <f aca="false">IF($K$2=$H$1,H78,I78)</f>
        <v>143.14</v>
      </c>
      <c r="F78" s="396" t="n">
        <f aca="false">IF(LEN($B78)=7,CONCATENATE(MID($B78,1,6),"00",RIGHT($B78,1)),IF(LEN($B78)=8,CONCATENATE(MID($B78,1,6),"0",RIGHT($B78,2)),$B78))</f>
        <v>90719</v>
      </c>
      <c r="H78" s="925" t="n">
        <v>142.42</v>
      </c>
      <c r="I78" s="923" t="n">
        <v>143.14</v>
      </c>
    </row>
    <row r="79" customFormat="false" ht="15" hidden="false" customHeight="false" outlineLevel="0" collapsed="false">
      <c r="B79" s="923" t="n">
        <v>90720</v>
      </c>
      <c r="C79" s="924" t="s">
        <v>6701</v>
      </c>
      <c r="D79" s="923" t="s">
        <v>470</v>
      </c>
      <c r="E79" s="923" t="n">
        <f aca="false">IF($K$2=$H$1,H79,I79)</f>
        <v>200</v>
      </c>
      <c r="F79" s="396" t="n">
        <f aca="false">IF(LEN($B79)=7,CONCATENATE(MID($B79,1,6),"00",RIGHT($B79,1)),IF(LEN($B79)=8,CONCATENATE(MID($B79,1,6),"0",RIGHT($B79,2)),$B79))</f>
        <v>90720</v>
      </c>
      <c r="H79" s="925" t="n">
        <v>199.24</v>
      </c>
      <c r="I79" s="923" t="n">
        <v>200</v>
      </c>
    </row>
    <row r="80" customFormat="false" ht="15" hidden="false" customHeight="false" outlineLevel="0" collapsed="false">
      <c r="B80" s="923" t="n">
        <v>90721</v>
      </c>
      <c r="C80" s="924" t="s">
        <v>6702</v>
      </c>
      <c r="D80" s="923" t="s">
        <v>470</v>
      </c>
      <c r="E80" s="923" t="n">
        <f aca="false">IF($K$2=$H$1,H80,I80)</f>
        <v>240.89</v>
      </c>
      <c r="F80" s="396" t="n">
        <f aca="false">IF(LEN($B80)=7,CONCATENATE(MID($B80,1,6),"00",RIGHT($B80,1)),IF(LEN($B80)=8,CONCATENATE(MID($B80,1,6),"0",RIGHT($B80,2)),$B80))</f>
        <v>90721</v>
      </c>
      <c r="H80" s="925" t="n">
        <v>239.83</v>
      </c>
      <c r="I80" s="923" t="n">
        <v>240.89</v>
      </c>
    </row>
    <row r="81" customFormat="false" ht="15" hidden="false" customHeight="false" outlineLevel="0" collapsed="false">
      <c r="B81" s="923" t="n">
        <v>90723</v>
      </c>
      <c r="C81" s="924" t="s">
        <v>6703</v>
      </c>
      <c r="D81" s="923" t="s">
        <v>470</v>
      </c>
      <c r="E81" s="923" t="n">
        <f aca="false">IF($K$2=$H$1,H81,I81)</f>
        <v>640.04</v>
      </c>
      <c r="F81" s="396" t="n">
        <f aca="false">IF(LEN($B81)=7,CONCATENATE(MID($B81,1,6),"00",RIGHT($B81,1)),IF(LEN($B81)=8,CONCATENATE(MID($B81,1,6),"0",RIGHT($B81,2)),$B81))</f>
        <v>90723</v>
      </c>
      <c r="H81" s="925" t="n">
        <v>639.37</v>
      </c>
      <c r="I81" s="923" t="n">
        <v>640.04</v>
      </c>
    </row>
    <row r="82" customFormat="false" ht="15" hidden="false" customHeight="false" outlineLevel="0" collapsed="false">
      <c r="B82" s="923" t="n">
        <v>90724</v>
      </c>
      <c r="C82" s="924" t="s">
        <v>6704</v>
      </c>
      <c r="D82" s="923" t="s">
        <v>451</v>
      </c>
      <c r="E82" s="923" t="n">
        <f aca="false">IF($K$2=$H$1,H82,I82)</f>
        <v>18.17</v>
      </c>
      <c r="F82" s="396" t="n">
        <f aca="false">IF(LEN($B82)=7,CONCATENATE(MID($B82,1,6),"00",RIGHT($B82,1)),IF(LEN($B82)=8,CONCATENATE(MID($B82,1,6),"0",RIGHT($B82,2)),$B82))</f>
        <v>90724</v>
      </c>
      <c r="H82" s="925" t="n">
        <v>16.47</v>
      </c>
      <c r="I82" s="923" t="n">
        <v>18.17</v>
      </c>
    </row>
    <row r="83" customFormat="false" ht="15" hidden="false" customHeight="false" outlineLevel="0" collapsed="false">
      <c r="B83" s="923" t="n">
        <v>90725</v>
      </c>
      <c r="C83" s="924" t="s">
        <v>6705</v>
      </c>
      <c r="D83" s="923" t="s">
        <v>451</v>
      </c>
      <c r="E83" s="923" t="n">
        <f aca="false">IF($K$2=$H$1,H83,I83)</f>
        <v>22.47</v>
      </c>
      <c r="F83" s="396" t="n">
        <f aca="false">IF(LEN($B83)=7,CONCATENATE(MID($B83,1,6),"00",RIGHT($B83,1)),IF(LEN($B83)=8,CONCATENATE(MID($B83,1,6),"0",RIGHT($B83,2)),$B83))</f>
        <v>90725</v>
      </c>
      <c r="H83" s="925" t="n">
        <v>20.38</v>
      </c>
      <c r="I83" s="923" t="n">
        <v>22.47</v>
      </c>
    </row>
    <row r="84" customFormat="false" ht="15" hidden="false" customHeight="false" outlineLevel="0" collapsed="false">
      <c r="B84" s="923" t="n">
        <v>90726</v>
      </c>
      <c r="C84" s="924" t="s">
        <v>6706</v>
      </c>
      <c r="D84" s="923" t="s">
        <v>451</v>
      </c>
      <c r="E84" s="923" t="n">
        <f aca="false">IF($K$2=$H$1,H84,I84)</f>
        <v>26.77</v>
      </c>
      <c r="F84" s="396" t="n">
        <f aca="false">IF(LEN($B84)=7,CONCATENATE(MID($B84,1,6),"00",RIGHT($B84,1)),IF(LEN($B84)=8,CONCATENATE(MID($B84,1,6),"0",RIGHT($B84,2)),$B84))</f>
        <v>90726</v>
      </c>
      <c r="H84" s="925" t="n">
        <v>24.29</v>
      </c>
      <c r="I84" s="923" t="n">
        <v>26.77</v>
      </c>
    </row>
    <row r="85" customFormat="false" ht="15" hidden="false" customHeight="false" outlineLevel="0" collapsed="false">
      <c r="B85" s="923" t="n">
        <v>90727</v>
      </c>
      <c r="C85" s="924" t="s">
        <v>6707</v>
      </c>
      <c r="D85" s="923" t="s">
        <v>451</v>
      </c>
      <c r="E85" s="923" t="n">
        <f aca="false">IF($K$2=$H$1,H85,I85)</f>
        <v>31.06</v>
      </c>
      <c r="F85" s="396" t="n">
        <f aca="false">IF(LEN($B85)=7,CONCATENATE(MID($B85,1,6),"00",RIGHT($B85,1)),IF(LEN($B85)=8,CONCATENATE(MID($B85,1,6),"0",RIGHT($B85,2)),$B85))</f>
        <v>90727</v>
      </c>
      <c r="H85" s="925" t="n">
        <v>28.2</v>
      </c>
      <c r="I85" s="923" t="n">
        <v>31.06</v>
      </c>
    </row>
    <row r="86" customFormat="false" ht="15" hidden="false" customHeight="false" outlineLevel="0" collapsed="false">
      <c r="B86" s="923" t="n">
        <v>90728</v>
      </c>
      <c r="C86" s="924" t="s">
        <v>6708</v>
      </c>
      <c r="D86" s="923" t="s">
        <v>451</v>
      </c>
      <c r="E86" s="923" t="n">
        <f aca="false">IF($K$2=$H$1,H86,I86)</f>
        <v>35.36</v>
      </c>
      <c r="F86" s="396" t="n">
        <f aca="false">IF(LEN($B86)=7,CONCATENATE(MID($B86,1,6),"00",RIGHT($B86,1)),IF(LEN($B86)=8,CONCATENATE(MID($B86,1,6),"0",RIGHT($B86,2)),$B86))</f>
        <v>90728</v>
      </c>
      <c r="H86" s="925" t="n">
        <v>32.11</v>
      </c>
      <c r="I86" s="923" t="n">
        <v>35.36</v>
      </c>
    </row>
    <row r="87" customFormat="false" ht="15" hidden="false" customHeight="false" outlineLevel="0" collapsed="false">
      <c r="B87" s="923" t="n">
        <v>90729</v>
      </c>
      <c r="C87" s="924" t="s">
        <v>6709</v>
      </c>
      <c r="D87" s="923" t="s">
        <v>451</v>
      </c>
      <c r="E87" s="923" t="n">
        <f aca="false">IF($K$2=$H$1,H87,I87)</f>
        <v>39.67</v>
      </c>
      <c r="F87" s="396" t="n">
        <f aca="false">IF(LEN($B87)=7,CONCATENATE(MID($B87,1,6),"00",RIGHT($B87,1)),IF(LEN($B87)=8,CONCATENATE(MID($B87,1,6),"0",RIGHT($B87,2)),$B87))</f>
        <v>90729</v>
      </c>
      <c r="H87" s="925" t="n">
        <v>36.02</v>
      </c>
      <c r="I87" s="923" t="n">
        <v>39.67</v>
      </c>
    </row>
    <row r="88" customFormat="false" ht="15" hidden="false" customHeight="false" outlineLevel="0" collapsed="false">
      <c r="B88" s="923" t="n">
        <v>90730</v>
      </c>
      <c r="C88" s="924" t="s">
        <v>6710</v>
      </c>
      <c r="D88" s="923" t="s">
        <v>451</v>
      </c>
      <c r="E88" s="923" t="n">
        <f aca="false">IF($K$2=$H$1,H88,I88)</f>
        <v>44</v>
      </c>
      <c r="F88" s="396" t="n">
        <f aca="false">IF(LEN($B88)=7,CONCATENATE(MID($B88,1,6),"00",RIGHT($B88,1)),IF(LEN($B88)=8,CONCATENATE(MID($B88,1,6),"0",RIGHT($B88,2)),$B88))</f>
        <v>90730</v>
      </c>
      <c r="H88" s="925" t="n">
        <v>39.98</v>
      </c>
      <c r="I88" s="923" t="n">
        <v>44</v>
      </c>
    </row>
    <row r="89" customFormat="false" ht="15" hidden="false" customHeight="false" outlineLevel="0" collapsed="false">
      <c r="B89" s="923" t="n">
        <v>90731</v>
      </c>
      <c r="C89" s="924" t="s">
        <v>6711</v>
      </c>
      <c r="D89" s="923" t="s">
        <v>451</v>
      </c>
      <c r="E89" s="923" t="n">
        <f aca="false">IF($K$2=$H$1,H89,I89)</f>
        <v>48.29</v>
      </c>
      <c r="F89" s="396" t="n">
        <f aca="false">IF(LEN($B89)=7,CONCATENATE(MID($B89,1,6),"00",RIGHT($B89,1)),IF(LEN($B89)=8,CONCATENATE(MID($B89,1,6),"0",RIGHT($B89,2)),$B89))</f>
        <v>90731</v>
      </c>
      <c r="H89" s="925" t="n">
        <v>43.89</v>
      </c>
      <c r="I89" s="923" t="n">
        <v>48.29</v>
      </c>
    </row>
    <row r="90" customFormat="false" ht="15" hidden="false" customHeight="false" outlineLevel="0" collapsed="false">
      <c r="B90" s="923" t="n">
        <v>90732</v>
      </c>
      <c r="C90" s="924" t="s">
        <v>6712</v>
      </c>
      <c r="D90" s="923" t="s">
        <v>451</v>
      </c>
      <c r="E90" s="923" t="n">
        <f aca="false">IF($K$2=$H$1,H90,I90)</f>
        <v>61.19</v>
      </c>
      <c r="F90" s="396" t="n">
        <f aca="false">IF(LEN($B90)=7,CONCATENATE(MID($B90,1,6),"00",RIGHT($B90,1)),IF(LEN($B90)=8,CONCATENATE(MID($B90,1,6),"0",RIGHT($B90,2)),$B90))</f>
        <v>90732</v>
      </c>
      <c r="H90" s="925" t="n">
        <v>55.63</v>
      </c>
      <c r="I90" s="923" t="n">
        <v>61.19</v>
      </c>
    </row>
    <row r="91" customFormat="false" ht="15" hidden="false" customHeight="false" outlineLevel="0" collapsed="false">
      <c r="B91" s="923" t="n">
        <v>90733</v>
      </c>
      <c r="C91" s="924" t="s">
        <v>6713</v>
      </c>
      <c r="D91" s="923" t="s">
        <v>470</v>
      </c>
      <c r="E91" s="923" t="n">
        <f aca="false">IF($K$2=$H$1,H91,I91)</f>
        <v>1.94</v>
      </c>
      <c r="F91" s="396" t="n">
        <f aca="false">IF(LEN($B91)=7,CONCATENATE(MID($B91,1,6),"00",RIGHT($B91,1)),IF(LEN($B91)=8,CONCATENATE(MID($B91,1,6),"0",RIGHT($B91,2)),$B91))</f>
        <v>90733</v>
      </c>
      <c r="H91" s="925" t="n">
        <v>1.75</v>
      </c>
      <c r="I91" s="923" t="n">
        <v>1.94</v>
      </c>
    </row>
    <row r="92" customFormat="false" ht="15" hidden="false" customHeight="false" outlineLevel="0" collapsed="false">
      <c r="B92" s="923" t="n">
        <v>90734</v>
      </c>
      <c r="C92" s="924" t="s">
        <v>6714</v>
      </c>
      <c r="D92" s="923" t="s">
        <v>470</v>
      </c>
      <c r="E92" s="923" t="n">
        <f aca="false">IF($K$2=$H$1,H92,I92)</f>
        <v>2.37</v>
      </c>
      <c r="F92" s="396" t="n">
        <f aca="false">IF(LEN($B92)=7,CONCATENATE(MID($B92,1,6),"00",RIGHT($B92,1)),IF(LEN($B92)=8,CONCATENATE(MID($B92,1,6),"0",RIGHT($B92,2)),$B92))</f>
        <v>90734</v>
      </c>
      <c r="H92" s="925" t="n">
        <v>2.13</v>
      </c>
      <c r="I92" s="923" t="n">
        <v>2.37</v>
      </c>
    </row>
    <row r="93" customFormat="false" ht="15" hidden="false" customHeight="false" outlineLevel="0" collapsed="false">
      <c r="B93" s="923" t="n">
        <v>90735</v>
      </c>
      <c r="C93" s="924" t="s">
        <v>6715</v>
      </c>
      <c r="D93" s="923" t="s">
        <v>470</v>
      </c>
      <c r="E93" s="923" t="n">
        <f aca="false">IF($K$2=$H$1,H93,I93)</f>
        <v>2.81</v>
      </c>
      <c r="F93" s="396" t="n">
        <f aca="false">IF(LEN($B93)=7,CONCATENATE(MID($B93,1,6),"00",RIGHT($B93,1)),IF(LEN($B93)=8,CONCATENATE(MID($B93,1,6),"0",RIGHT($B93,2)),$B93))</f>
        <v>90735</v>
      </c>
      <c r="H93" s="925" t="n">
        <v>2.54</v>
      </c>
      <c r="I93" s="923" t="n">
        <v>2.81</v>
      </c>
    </row>
    <row r="94" customFormat="false" ht="15" hidden="false" customHeight="false" outlineLevel="0" collapsed="false">
      <c r="B94" s="923" t="n">
        <v>90736</v>
      </c>
      <c r="C94" s="924" t="s">
        <v>6716</v>
      </c>
      <c r="D94" s="923" t="s">
        <v>470</v>
      </c>
      <c r="E94" s="923" t="n">
        <f aca="false">IF($K$2=$H$1,H94,I94)</f>
        <v>3.25</v>
      </c>
      <c r="F94" s="396" t="n">
        <f aca="false">IF(LEN($B94)=7,CONCATENATE(MID($B94,1,6),"00",RIGHT($B94,1)),IF(LEN($B94)=8,CONCATENATE(MID($B94,1,6),"0",RIGHT($B94,2)),$B94))</f>
        <v>90736</v>
      </c>
      <c r="H94" s="925" t="n">
        <v>2.92</v>
      </c>
      <c r="I94" s="923" t="n">
        <v>3.25</v>
      </c>
    </row>
    <row r="95" customFormat="false" ht="15" hidden="false" customHeight="false" outlineLevel="0" collapsed="false">
      <c r="B95" s="923" t="n">
        <v>90737</v>
      </c>
      <c r="C95" s="924" t="s">
        <v>6717</v>
      </c>
      <c r="D95" s="923" t="s">
        <v>470</v>
      </c>
      <c r="E95" s="923" t="n">
        <f aca="false">IF($K$2=$H$1,H95,I95)</f>
        <v>3.68</v>
      </c>
      <c r="F95" s="396" t="n">
        <f aca="false">IF(LEN($B95)=7,CONCATENATE(MID($B95,1,6),"00",RIGHT($B95,1)),IF(LEN($B95)=8,CONCATENATE(MID($B95,1,6),"0",RIGHT($B95,2)),$B95))</f>
        <v>90737</v>
      </c>
      <c r="H95" s="925" t="n">
        <v>3.31</v>
      </c>
      <c r="I95" s="923" t="n">
        <v>3.68</v>
      </c>
    </row>
    <row r="96" customFormat="false" ht="15" hidden="false" customHeight="false" outlineLevel="0" collapsed="false">
      <c r="B96" s="923" t="n">
        <v>90738</v>
      </c>
      <c r="C96" s="924" t="s">
        <v>6718</v>
      </c>
      <c r="D96" s="923" t="s">
        <v>470</v>
      </c>
      <c r="E96" s="923" t="n">
        <f aca="false">IF($K$2=$H$1,H96,I96)</f>
        <v>4.12</v>
      </c>
      <c r="F96" s="396" t="n">
        <f aca="false">IF(LEN($B96)=7,CONCATENATE(MID($B96,1,6),"00",RIGHT($B96,1)),IF(LEN($B96)=8,CONCATENATE(MID($B96,1,6),"0",RIGHT($B96,2)),$B96))</f>
        <v>90738</v>
      </c>
      <c r="H96" s="925" t="n">
        <v>3.7</v>
      </c>
      <c r="I96" s="923" t="n">
        <v>4.12</v>
      </c>
    </row>
    <row r="97" customFormat="false" ht="15" hidden="false" customHeight="false" outlineLevel="0" collapsed="false">
      <c r="B97" s="923" t="n">
        <v>90739</v>
      </c>
      <c r="C97" s="924" t="s">
        <v>6719</v>
      </c>
      <c r="D97" s="923" t="s">
        <v>470</v>
      </c>
      <c r="E97" s="923" t="n">
        <f aca="false">IF($K$2=$H$1,H97,I97)</f>
        <v>9.56</v>
      </c>
      <c r="F97" s="396" t="n">
        <f aca="false">IF(LEN($B97)=7,CONCATENATE(MID($B97,1,6),"00",RIGHT($B97,1)),IF(LEN($B97)=8,CONCATENATE(MID($B97,1,6),"0",RIGHT($B97,2)),$B97))</f>
        <v>90739</v>
      </c>
      <c r="H97" s="925" t="n">
        <v>8.96</v>
      </c>
      <c r="I97" s="923" t="n">
        <v>9.56</v>
      </c>
    </row>
    <row r="98" customFormat="false" ht="15" hidden="false" customHeight="false" outlineLevel="0" collapsed="false">
      <c r="B98" s="923" t="n">
        <v>90740</v>
      </c>
      <c r="C98" s="924" t="s">
        <v>6720</v>
      </c>
      <c r="D98" s="923" t="s">
        <v>470</v>
      </c>
      <c r="E98" s="923" t="n">
        <f aca="false">IF($K$2=$H$1,H98,I98)</f>
        <v>4.33</v>
      </c>
      <c r="F98" s="396" t="n">
        <f aca="false">IF(LEN($B98)=7,CONCATENATE(MID($B98,1,6),"00",RIGHT($B98,1)),IF(LEN($B98)=8,CONCATENATE(MID($B98,1,6),"0",RIGHT($B98,2)),$B98))</f>
        <v>90740</v>
      </c>
      <c r="H98" s="925" t="n">
        <v>3.9</v>
      </c>
      <c r="I98" s="923" t="n">
        <v>4.33</v>
      </c>
    </row>
    <row r="99" customFormat="false" ht="15" hidden="false" customHeight="false" outlineLevel="0" collapsed="false">
      <c r="B99" s="923" t="n">
        <v>90741</v>
      </c>
      <c r="C99" s="924" t="s">
        <v>6721</v>
      </c>
      <c r="D99" s="923" t="s">
        <v>470</v>
      </c>
      <c r="E99" s="923" t="n">
        <f aca="false">IF($K$2=$H$1,H99,I99)</f>
        <v>4.77</v>
      </c>
      <c r="F99" s="396" t="n">
        <f aca="false">IF(LEN($B99)=7,CONCATENATE(MID($B99,1,6),"00",RIGHT($B99,1)),IF(LEN($B99)=8,CONCATENATE(MID($B99,1,6),"0",RIGHT($B99,2)),$B99))</f>
        <v>90741</v>
      </c>
      <c r="H99" s="925" t="n">
        <v>4.29</v>
      </c>
      <c r="I99" s="923" t="n">
        <v>4.77</v>
      </c>
    </row>
    <row r="100" customFormat="false" ht="15" hidden="false" customHeight="false" outlineLevel="0" collapsed="false">
      <c r="B100" s="923" t="n">
        <v>90742</v>
      </c>
      <c r="C100" s="924" t="s">
        <v>6722</v>
      </c>
      <c r="D100" s="923" t="s">
        <v>470</v>
      </c>
      <c r="E100" s="923" t="n">
        <f aca="false">IF($K$2=$H$1,H100,I100)</f>
        <v>5.2</v>
      </c>
      <c r="F100" s="396" t="n">
        <f aca="false">IF(LEN($B100)=7,CONCATENATE(MID($B100,1,6),"00",RIGHT($B100,1)),IF(LEN($B100)=8,CONCATENATE(MID($B100,1,6),"0",RIGHT($B100,2)),$B100))</f>
        <v>90742</v>
      </c>
      <c r="H100" s="925" t="n">
        <v>4.69</v>
      </c>
      <c r="I100" s="923" t="n">
        <v>5.2</v>
      </c>
    </row>
    <row r="101" customFormat="false" ht="15" hidden="false" customHeight="false" outlineLevel="0" collapsed="false">
      <c r="B101" s="923" t="n">
        <v>90743</v>
      </c>
      <c r="C101" s="924" t="s">
        <v>6723</v>
      </c>
      <c r="D101" s="923" t="s">
        <v>470</v>
      </c>
      <c r="E101" s="923" t="n">
        <f aca="false">IF($K$2=$H$1,H101,I101)</f>
        <v>5.64</v>
      </c>
      <c r="F101" s="396" t="n">
        <f aca="false">IF(LEN($B101)=7,CONCATENATE(MID($B101,1,6),"00",RIGHT($B101,1)),IF(LEN($B101)=8,CONCATENATE(MID($B101,1,6),"0",RIGHT($B101,2)),$B101))</f>
        <v>90743</v>
      </c>
      <c r="H101" s="925" t="n">
        <v>5.08</v>
      </c>
      <c r="I101" s="923" t="n">
        <v>5.64</v>
      </c>
    </row>
    <row r="102" customFormat="false" ht="15" hidden="false" customHeight="false" outlineLevel="0" collapsed="false">
      <c r="B102" s="923" t="n">
        <v>90744</v>
      </c>
      <c r="C102" s="924" t="s">
        <v>6724</v>
      </c>
      <c r="D102" s="923" t="s">
        <v>470</v>
      </c>
      <c r="E102" s="923" t="n">
        <f aca="false">IF($K$2=$H$1,H102,I102)</f>
        <v>6.08</v>
      </c>
      <c r="F102" s="396" t="n">
        <f aca="false">IF(LEN($B102)=7,CONCATENATE(MID($B102,1,6),"00",RIGHT($B102,1)),IF(LEN($B102)=8,CONCATENATE(MID($B102,1,6),"0",RIGHT($B102,2)),$B102))</f>
        <v>90744</v>
      </c>
      <c r="H102" s="925" t="n">
        <v>5.47</v>
      </c>
      <c r="I102" s="923" t="n">
        <v>6.08</v>
      </c>
    </row>
    <row r="103" customFormat="false" ht="15" hidden="false" customHeight="false" outlineLevel="0" collapsed="false">
      <c r="B103" s="923" t="n">
        <v>90745</v>
      </c>
      <c r="C103" s="924" t="s">
        <v>6725</v>
      </c>
      <c r="D103" s="923" t="s">
        <v>470</v>
      </c>
      <c r="E103" s="923" t="n">
        <f aca="false">IF($K$2=$H$1,H103,I103)</f>
        <v>13.67</v>
      </c>
      <c r="F103" s="396" t="n">
        <f aca="false">IF(LEN($B103)=7,CONCATENATE(MID($B103,1,6),"00",RIGHT($B103,1)),IF(LEN($B103)=8,CONCATENATE(MID($B103,1,6),"0",RIGHT($B103,2)),$B103))</f>
        <v>90745</v>
      </c>
      <c r="H103" s="925" t="n">
        <v>12.81</v>
      </c>
      <c r="I103" s="923" t="n">
        <v>13.67</v>
      </c>
    </row>
    <row r="104" customFormat="false" ht="15" hidden="false" customHeight="false" outlineLevel="0" collapsed="false">
      <c r="B104" s="923" t="n">
        <v>90746</v>
      </c>
      <c r="C104" s="924" t="s">
        <v>6726</v>
      </c>
      <c r="D104" s="923" t="s">
        <v>470</v>
      </c>
      <c r="E104" s="923" t="n">
        <f aca="false">IF($K$2=$H$1,H104,I104)</f>
        <v>2.64</v>
      </c>
      <c r="F104" s="396" t="n">
        <f aca="false">IF(LEN($B104)=7,CONCATENATE(MID($B104,1,6),"00",RIGHT($B104,1)),IF(LEN($B104)=8,CONCATENATE(MID($B104,1,6),"0",RIGHT($B104,2)),$B104))</f>
        <v>90746</v>
      </c>
      <c r="H104" s="925" t="n">
        <v>2.38</v>
      </c>
      <c r="I104" s="923" t="n">
        <v>2.64</v>
      </c>
    </row>
    <row r="105" customFormat="false" ht="15" hidden="false" customHeight="false" outlineLevel="0" collapsed="false">
      <c r="B105" s="923" t="n">
        <v>90747</v>
      </c>
      <c r="C105" s="924" t="s">
        <v>6727</v>
      </c>
      <c r="D105" s="923" t="s">
        <v>470</v>
      </c>
      <c r="E105" s="923" t="n">
        <f aca="false">IF($K$2=$H$1,H105,I105)</f>
        <v>10.51</v>
      </c>
      <c r="F105" s="396" t="n">
        <f aca="false">IF(LEN($B105)=7,CONCATENATE(MID($B105,1,6),"00",RIGHT($B105,1)),IF(LEN($B105)=8,CONCATENATE(MID($B105,1,6),"0",RIGHT($B105,2)),$B105))</f>
        <v>90747</v>
      </c>
      <c r="H105" s="925" t="n">
        <v>9.95</v>
      </c>
      <c r="I105" s="923" t="n">
        <v>10.51</v>
      </c>
    </row>
    <row r="106" customFormat="false" ht="15" hidden="false" customHeight="false" outlineLevel="0" collapsed="false">
      <c r="B106" s="923" t="n">
        <v>90748</v>
      </c>
      <c r="C106" s="924" t="s">
        <v>6728</v>
      </c>
      <c r="D106" s="923" t="s">
        <v>470</v>
      </c>
      <c r="E106" s="923" t="n">
        <f aca="false">IF($K$2=$H$1,H106,I106)</f>
        <v>3.49</v>
      </c>
      <c r="F106" s="396" t="n">
        <f aca="false">IF(LEN($B106)=7,CONCATENATE(MID($B106,1,6),"00",RIGHT($B106,1)),IF(LEN($B106)=8,CONCATENATE(MID($B106,1,6),"0",RIGHT($B106,2)),$B106))</f>
        <v>90748</v>
      </c>
      <c r="H106" s="925" t="n">
        <v>3.13</v>
      </c>
      <c r="I106" s="923" t="n">
        <v>3.49</v>
      </c>
    </row>
    <row r="107" customFormat="false" ht="15" hidden="false" customHeight="false" outlineLevel="0" collapsed="false">
      <c r="B107" s="923" t="n">
        <v>90749</v>
      </c>
      <c r="C107" s="924" t="s">
        <v>6729</v>
      </c>
      <c r="D107" s="923" t="s">
        <v>470</v>
      </c>
      <c r="E107" s="923" t="n">
        <f aca="false">IF($K$2=$H$1,H107,I107)</f>
        <v>3.92</v>
      </c>
      <c r="F107" s="396" t="n">
        <f aca="false">IF(LEN($B107)=7,CONCATENATE(MID($B107,1,6),"00",RIGHT($B107,1)),IF(LEN($B107)=8,CONCATENATE(MID($B107,1,6),"0",RIGHT($B107,2)),$B107))</f>
        <v>90749</v>
      </c>
      <c r="H107" s="925" t="n">
        <v>3.53</v>
      </c>
      <c r="I107" s="923" t="n">
        <v>3.92</v>
      </c>
    </row>
    <row r="108" customFormat="false" ht="15" hidden="false" customHeight="false" outlineLevel="0" collapsed="false">
      <c r="B108" s="923" t="n">
        <v>90750</v>
      </c>
      <c r="C108" s="924" t="s">
        <v>6730</v>
      </c>
      <c r="D108" s="923" t="s">
        <v>470</v>
      </c>
      <c r="E108" s="923" t="n">
        <f aca="false">IF($K$2=$H$1,H108,I108)</f>
        <v>4.35</v>
      </c>
      <c r="F108" s="396" t="n">
        <f aca="false">IF(LEN($B108)=7,CONCATENATE(MID($B108,1,6),"00",RIGHT($B108,1)),IF(LEN($B108)=8,CONCATENATE(MID($B108,1,6),"0",RIGHT($B108,2)),$B108))</f>
        <v>90750</v>
      </c>
      <c r="H108" s="925" t="n">
        <v>3.92</v>
      </c>
      <c r="I108" s="923" t="n">
        <v>4.35</v>
      </c>
    </row>
    <row r="109" customFormat="false" ht="15" hidden="false" customHeight="false" outlineLevel="0" collapsed="false">
      <c r="B109" s="923" t="n">
        <v>90751</v>
      </c>
      <c r="C109" s="924" t="s">
        <v>6731</v>
      </c>
      <c r="D109" s="923" t="s">
        <v>470</v>
      </c>
      <c r="E109" s="923" t="n">
        <f aca="false">IF($K$2=$H$1,H109,I109)</f>
        <v>4.79</v>
      </c>
      <c r="F109" s="396" t="n">
        <f aca="false">IF(LEN($B109)=7,CONCATENATE(MID($B109,1,6),"00",RIGHT($B109,1)),IF(LEN($B109)=8,CONCATENATE(MID($B109,1,6),"0",RIGHT($B109,2)),$B109))</f>
        <v>90751</v>
      </c>
      <c r="H109" s="925" t="n">
        <v>4.31</v>
      </c>
      <c r="I109" s="923" t="n">
        <v>4.79</v>
      </c>
    </row>
    <row r="110" customFormat="false" ht="15" hidden="false" customHeight="false" outlineLevel="0" collapsed="false">
      <c r="B110" s="923" t="n">
        <v>90752</v>
      </c>
      <c r="C110" s="924" t="s">
        <v>6732</v>
      </c>
      <c r="D110" s="923" t="s">
        <v>470</v>
      </c>
      <c r="E110" s="923" t="n">
        <f aca="false">IF($K$2=$H$1,H110,I110)</f>
        <v>5.22</v>
      </c>
      <c r="F110" s="396" t="n">
        <f aca="false">IF(LEN($B110)=7,CONCATENATE(MID($B110,1,6),"00",RIGHT($B110,1)),IF(LEN($B110)=8,CONCATENATE(MID($B110,1,6),"0",RIGHT($B110,2)),$B110))</f>
        <v>90752</v>
      </c>
      <c r="H110" s="925" t="n">
        <v>4.7</v>
      </c>
      <c r="I110" s="923" t="n">
        <v>5.22</v>
      </c>
    </row>
    <row r="111" customFormat="false" ht="15" hidden="false" customHeight="false" outlineLevel="0" collapsed="false">
      <c r="B111" s="923" t="n">
        <v>90753</v>
      </c>
      <c r="C111" s="924" t="s">
        <v>6733</v>
      </c>
      <c r="D111" s="923" t="s">
        <v>470</v>
      </c>
      <c r="E111" s="923" t="n">
        <f aca="false">IF($K$2=$H$1,H111,I111)</f>
        <v>5.66</v>
      </c>
      <c r="F111" s="396" t="n">
        <f aca="false">IF(LEN($B111)=7,CONCATENATE(MID($B111,1,6),"00",RIGHT($B111,1)),IF(LEN($B111)=8,CONCATENATE(MID($B111,1,6),"0",RIGHT($B111,2)),$B111))</f>
        <v>90753</v>
      </c>
      <c r="H111" s="925" t="n">
        <v>5.1</v>
      </c>
      <c r="I111" s="923" t="n">
        <v>5.66</v>
      </c>
    </row>
    <row r="112" customFormat="false" ht="15" hidden="false" customHeight="false" outlineLevel="0" collapsed="false">
      <c r="B112" s="923" t="n">
        <v>90754</v>
      </c>
      <c r="C112" s="924" t="s">
        <v>6734</v>
      </c>
      <c r="D112" s="923" t="s">
        <v>470</v>
      </c>
      <c r="E112" s="923" t="n">
        <f aca="false">IF($K$2=$H$1,H112,I112)</f>
        <v>12.8</v>
      </c>
      <c r="F112" s="396" t="n">
        <f aca="false">IF(LEN($B112)=7,CONCATENATE(MID($B112,1,6),"00",RIGHT($B112,1)),IF(LEN($B112)=8,CONCATENATE(MID($B112,1,6),"0",RIGHT($B112,2)),$B112))</f>
        <v>90754</v>
      </c>
      <c r="H112" s="925" t="n">
        <v>12</v>
      </c>
      <c r="I112" s="923" t="n">
        <v>12.8</v>
      </c>
    </row>
    <row r="113" customFormat="false" ht="15" hidden="false" customHeight="false" outlineLevel="0" collapsed="false">
      <c r="B113" s="923" t="n">
        <v>90755</v>
      </c>
      <c r="C113" s="924" t="s">
        <v>6735</v>
      </c>
      <c r="D113" s="923" t="s">
        <v>470</v>
      </c>
      <c r="E113" s="923" t="n">
        <f aca="false">IF($K$2=$H$1,H113,I113)</f>
        <v>5.88</v>
      </c>
      <c r="F113" s="396" t="n">
        <f aca="false">IF(LEN($B113)=7,CONCATENATE(MID($B113,1,6),"00",RIGHT($B113,1)),IF(LEN($B113)=8,CONCATENATE(MID($B113,1,6),"0",RIGHT($B113,2)),$B113))</f>
        <v>90755</v>
      </c>
      <c r="H113" s="925" t="n">
        <v>5.29</v>
      </c>
      <c r="I113" s="923" t="n">
        <v>5.88</v>
      </c>
    </row>
    <row r="114" customFormat="false" ht="15" hidden="false" customHeight="false" outlineLevel="0" collapsed="false">
      <c r="B114" s="923" t="n">
        <v>90756</v>
      </c>
      <c r="C114" s="924" t="s">
        <v>6736</v>
      </c>
      <c r="D114" s="923" t="s">
        <v>470</v>
      </c>
      <c r="E114" s="923" t="n">
        <f aca="false">IF($K$2=$H$1,H114,I114)</f>
        <v>6.31</v>
      </c>
      <c r="F114" s="396" t="n">
        <f aca="false">IF(LEN($B114)=7,CONCATENATE(MID($B114,1,6),"00",RIGHT($B114,1)),IF(LEN($B114)=8,CONCATENATE(MID($B114,1,6),"0",RIGHT($B114,2)),$B114))</f>
        <v>90756</v>
      </c>
      <c r="H114" s="925" t="n">
        <v>5.68</v>
      </c>
      <c r="I114" s="923" t="n">
        <v>6.31</v>
      </c>
    </row>
    <row r="115" customFormat="false" ht="15" hidden="false" customHeight="false" outlineLevel="0" collapsed="false">
      <c r="B115" s="923" t="n">
        <v>90757</v>
      </c>
      <c r="C115" s="924" t="s">
        <v>6737</v>
      </c>
      <c r="D115" s="923" t="s">
        <v>470</v>
      </c>
      <c r="E115" s="923" t="n">
        <f aca="false">IF($K$2=$H$1,H115,I115)</f>
        <v>6.75</v>
      </c>
      <c r="F115" s="396" t="n">
        <f aca="false">IF(LEN($B115)=7,CONCATENATE(MID($B115,1,6),"00",RIGHT($B115,1)),IF(LEN($B115)=8,CONCATENATE(MID($B115,1,6),"0",RIGHT($B115,2)),$B115))</f>
        <v>90757</v>
      </c>
      <c r="H115" s="925" t="n">
        <v>6.07</v>
      </c>
      <c r="I115" s="923" t="n">
        <v>6.75</v>
      </c>
    </row>
    <row r="116" customFormat="false" ht="15" hidden="false" customHeight="false" outlineLevel="0" collapsed="false">
      <c r="B116" s="923" t="n">
        <v>90758</v>
      </c>
      <c r="C116" s="924" t="s">
        <v>6738</v>
      </c>
      <c r="D116" s="923" t="s">
        <v>470</v>
      </c>
      <c r="E116" s="923" t="n">
        <f aca="false">IF($K$2=$H$1,H116,I116)</f>
        <v>7.18</v>
      </c>
      <c r="F116" s="396" t="n">
        <f aca="false">IF(LEN($B116)=7,CONCATENATE(MID($B116,1,6),"00",RIGHT($B116,1)),IF(LEN($B116)=8,CONCATENATE(MID($B116,1,6),"0",RIGHT($B116,2)),$B116))</f>
        <v>90758</v>
      </c>
      <c r="H116" s="925" t="n">
        <v>6.46</v>
      </c>
      <c r="I116" s="923" t="n">
        <v>7.18</v>
      </c>
    </row>
    <row r="117" customFormat="false" ht="15" hidden="false" customHeight="false" outlineLevel="0" collapsed="false">
      <c r="B117" s="923" t="n">
        <v>90759</v>
      </c>
      <c r="C117" s="924" t="s">
        <v>6739</v>
      </c>
      <c r="D117" s="923" t="s">
        <v>470</v>
      </c>
      <c r="E117" s="923" t="n">
        <f aca="false">IF($K$2=$H$1,H117,I117)</f>
        <v>7.61</v>
      </c>
      <c r="F117" s="396" t="n">
        <f aca="false">IF(LEN($B117)=7,CONCATENATE(MID($B117,1,6),"00",RIGHT($B117,1)),IF(LEN($B117)=8,CONCATENATE(MID($B117,1,6),"0",RIGHT($B117,2)),$B117))</f>
        <v>90759</v>
      </c>
      <c r="H117" s="925" t="n">
        <v>6.85</v>
      </c>
      <c r="I117" s="923" t="n">
        <v>7.61</v>
      </c>
    </row>
    <row r="118" customFormat="false" ht="15" hidden="false" customHeight="false" outlineLevel="0" collapsed="false">
      <c r="B118" s="923" t="n">
        <v>90760</v>
      </c>
      <c r="C118" s="924" t="s">
        <v>6740</v>
      </c>
      <c r="D118" s="923" t="s">
        <v>470</v>
      </c>
      <c r="E118" s="923" t="n">
        <f aca="false">IF($K$2=$H$1,H118,I118)</f>
        <v>16.92</v>
      </c>
      <c r="F118" s="396" t="n">
        <f aca="false">IF(LEN($B118)=7,CONCATENATE(MID($B118,1,6),"00",RIGHT($B118,1)),IF(LEN($B118)=8,CONCATENATE(MID($B118,1,6),"0",RIGHT($B118,2)),$B118))</f>
        <v>90760</v>
      </c>
      <c r="H118" s="925" t="n">
        <v>15.86</v>
      </c>
      <c r="I118" s="923" t="n">
        <v>16.92</v>
      </c>
    </row>
    <row r="119" customFormat="false" ht="15" hidden="false" customHeight="false" outlineLevel="0" collapsed="false">
      <c r="B119" s="923" t="n">
        <v>90761</v>
      </c>
      <c r="C119" s="924" t="s">
        <v>6741</v>
      </c>
      <c r="D119" s="923" t="s">
        <v>470</v>
      </c>
      <c r="E119" s="923" t="n">
        <f aca="false">IF($K$2=$H$1,H119,I119)</f>
        <v>3.23</v>
      </c>
      <c r="F119" s="396" t="n">
        <f aca="false">IF(LEN($B119)=7,CONCATENATE(MID($B119,1,6),"00",RIGHT($B119,1)),IF(LEN($B119)=8,CONCATENATE(MID($B119,1,6),"0",RIGHT($B119,2)),$B119))</f>
        <v>90761</v>
      </c>
      <c r="H119" s="925" t="n">
        <v>2.91</v>
      </c>
      <c r="I119" s="923" t="n">
        <v>3.23</v>
      </c>
    </row>
    <row r="120" customFormat="false" ht="15" hidden="false" customHeight="false" outlineLevel="0" collapsed="false">
      <c r="B120" s="923" t="n">
        <v>90762</v>
      </c>
      <c r="C120" s="924" t="s">
        <v>6742</v>
      </c>
      <c r="D120" s="923" t="s">
        <v>470</v>
      </c>
      <c r="E120" s="923" t="n">
        <f aca="false">IF($K$2=$H$1,H120,I120)</f>
        <v>12.53</v>
      </c>
      <c r="F120" s="396" t="n">
        <f aca="false">IF(LEN($B120)=7,CONCATENATE(MID($B120,1,6),"00",RIGHT($B120,1)),IF(LEN($B120)=8,CONCATENATE(MID($B120,1,6),"0",RIGHT($B120,2)),$B120))</f>
        <v>90762</v>
      </c>
      <c r="H120" s="925" t="n">
        <v>11.86</v>
      </c>
      <c r="I120" s="923" t="n">
        <v>12.53</v>
      </c>
    </row>
    <row r="121" customFormat="false" ht="15" hidden="false" customHeight="false" outlineLevel="0" collapsed="false">
      <c r="B121" s="923" t="n">
        <v>94869</v>
      </c>
      <c r="C121" s="924" t="s">
        <v>6743</v>
      </c>
      <c r="D121" s="923" t="s">
        <v>470</v>
      </c>
      <c r="E121" s="923" t="n">
        <f aca="false">IF($K$2=$H$1,H121,I121)</f>
        <v>129.9</v>
      </c>
      <c r="F121" s="396" t="n">
        <f aca="false">IF(LEN($B121)=7,CONCATENATE(MID($B121,1,6),"00",RIGHT($B121,1)),IF(LEN($B121)=8,CONCATENATE(MID($B121,1,6),"0",RIGHT($B121,2)),$B121))</f>
        <v>94869</v>
      </c>
      <c r="H121" s="925" t="n">
        <v>129.83</v>
      </c>
      <c r="I121" s="923" t="n">
        <v>129.9</v>
      </c>
    </row>
    <row r="122" customFormat="false" ht="15" hidden="false" customHeight="false" outlineLevel="0" collapsed="false">
      <c r="B122" s="923" t="n">
        <v>94870</v>
      </c>
      <c r="C122" s="924" t="s">
        <v>6744</v>
      </c>
      <c r="D122" s="923" t="s">
        <v>470</v>
      </c>
      <c r="E122" s="923" t="n">
        <f aca="false">IF($K$2=$H$1,H122,I122)</f>
        <v>0.64</v>
      </c>
      <c r="F122" s="396" t="n">
        <f aca="false">IF(LEN($B122)=7,CONCATENATE(MID($B122,1,6),"00",RIGHT($B122,1)),IF(LEN($B122)=8,CONCATENATE(MID($B122,1,6),"0",RIGHT($B122,2)),$B122))</f>
        <v>94870</v>
      </c>
      <c r="H122" s="925" t="n">
        <v>0.57</v>
      </c>
      <c r="I122" s="923" t="n">
        <v>0.64</v>
      </c>
    </row>
    <row r="123" customFormat="false" ht="15" hidden="false" customHeight="false" outlineLevel="0" collapsed="false">
      <c r="B123" s="923" t="n">
        <v>94871</v>
      </c>
      <c r="C123" s="924" t="s">
        <v>6745</v>
      </c>
      <c r="D123" s="923" t="s">
        <v>470</v>
      </c>
      <c r="E123" s="923" t="n">
        <f aca="false">IF($K$2=$H$1,H123,I123)</f>
        <v>153.92</v>
      </c>
      <c r="F123" s="396" t="n">
        <f aca="false">IF(LEN($B123)=7,CONCATENATE(MID($B123,1,6),"00",RIGHT($B123,1)),IF(LEN($B123)=8,CONCATENATE(MID($B123,1,6),"0",RIGHT($B123,2)),$B123))</f>
        <v>94871</v>
      </c>
      <c r="H123" s="925" t="n">
        <v>153.81</v>
      </c>
      <c r="I123" s="923" t="n">
        <v>153.92</v>
      </c>
    </row>
    <row r="124" customFormat="false" ht="15" hidden="false" customHeight="false" outlineLevel="0" collapsed="false">
      <c r="B124" s="923" t="n">
        <v>94872</v>
      </c>
      <c r="C124" s="924" t="s">
        <v>6746</v>
      </c>
      <c r="D124" s="923" t="s">
        <v>470</v>
      </c>
      <c r="E124" s="923" t="n">
        <f aca="false">IF($K$2=$H$1,H124,I124)</f>
        <v>1.12</v>
      </c>
      <c r="F124" s="396" t="n">
        <f aca="false">IF(LEN($B124)=7,CONCATENATE(MID($B124,1,6),"00",RIGHT($B124,1)),IF(LEN($B124)=8,CONCATENATE(MID($B124,1,6),"0",RIGHT($B124,2)),$B124))</f>
        <v>94872</v>
      </c>
      <c r="H124" s="925" t="n">
        <v>1.01</v>
      </c>
      <c r="I124" s="923" t="n">
        <v>1.12</v>
      </c>
    </row>
    <row r="125" customFormat="false" ht="15" hidden="false" customHeight="false" outlineLevel="0" collapsed="false">
      <c r="B125" s="923" t="n">
        <v>94875</v>
      </c>
      <c r="C125" s="924" t="s">
        <v>6747</v>
      </c>
      <c r="D125" s="923" t="s">
        <v>470</v>
      </c>
      <c r="E125" s="923" t="n">
        <f aca="false">IF($K$2=$H$1,H125,I125)</f>
        <v>901.61</v>
      </c>
      <c r="F125" s="396" t="n">
        <f aca="false">IF(LEN($B125)=7,CONCATENATE(MID($B125,1,6),"00",RIGHT($B125,1)),IF(LEN($B125)=8,CONCATENATE(MID($B125,1,6),"0",RIGHT($B125,2)),$B125))</f>
        <v>94875</v>
      </c>
      <c r="H125" s="925" t="n">
        <v>900.78</v>
      </c>
      <c r="I125" s="923" t="n">
        <v>901.61</v>
      </c>
    </row>
    <row r="126" customFormat="false" ht="15" hidden="false" customHeight="false" outlineLevel="0" collapsed="false">
      <c r="B126" s="923" t="n">
        <v>94876</v>
      </c>
      <c r="C126" s="924" t="s">
        <v>6748</v>
      </c>
      <c r="D126" s="923" t="s">
        <v>470</v>
      </c>
      <c r="E126" s="923" t="n">
        <f aca="false">IF($K$2=$H$1,H126,I126)</f>
        <v>15.92</v>
      </c>
      <c r="F126" s="396" t="n">
        <f aca="false">IF(LEN($B126)=7,CONCATENATE(MID($B126,1,6),"00",RIGHT($B126,1)),IF(LEN($B126)=8,CONCATENATE(MID($B126,1,6),"0",RIGHT($B126,2)),$B126))</f>
        <v>94876</v>
      </c>
      <c r="H126" s="925" t="n">
        <v>15.09</v>
      </c>
      <c r="I126" s="923" t="n">
        <v>15.92</v>
      </c>
    </row>
    <row r="127" customFormat="false" ht="15" hidden="false" customHeight="false" outlineLevel="0" collapsed="false">
      <c r="B127" s="923" t="n">
        <v>94878</v>
      </c>
      <c r="C127" s="924" t="s">
        <v>6749</v>
      </c>
      <c r="D127" s="923" t="s">
        <v>470</v>
      </c>
      <c r="E127" s="923" t="n">
        <f aca="false">IF($K$2=$H$1,H127,I127)</f>
        <v>18.68</v>
      </c>
      <c r="F127" s="396" t="n">
        <f aca="false">IF(LEN($B127)=7,CONCATENATE(MID($B127,1,6),"00",RIGHT($B127,1)),IF(LEN($B127)=8,CONCATENATE(MID($B127,1,6),"0",RIGHT($B127,2)),$B127))</f>
        <v>94878</v>
      </c>
      <c r="H127" s="925" t="n">
        <v>17.7</v>
      </c>
      <c r="I127" s="923" t="n">
        <v>18.68</v>
      </c>
    </row>
    <row r="128" customFormat="false" ht="15" hidden="false" customHeight="false" outlineLevel="0" collapsed="false">
      <c r="B128" s="923" t="n">
        <v>94879</v>
      </c>
      <c r="C128" s="924" t="s">
        <v>6750</v>
      </c>
      <c r="D128" s="923" t="s">
        <v>470</v>
      </c>
      <c r="E128" s="923" t="n">
        <f aca="false">IF($K$2=$H$1,H128,I128)</f>
        <v>1201.77</v>
      </c>
      <c r="F128" s="396" t="n">
        <f aca="false">IF(LEN($B128)=7,CONCATENATE(MID($B128,1,6),"00",RIGHT($B128,1)),IF(LEN($B128)=8,CONCATENATE(MID($B128,1,6),"0",RIGHT($B128,2)),$B128))</f>
        <v>94879</v>
      </c>
      <c r="H128" s="926" t="n">
        <v>1200.57</v>
      </c>
      <c r="I128" s="927" t="n">
        <v>1201.77</v>
      </c>
    </row>
    <row r="129" customFormat="false" ht="15" hidden="false" customHeight="false" outlineLevel="0" collapsed="false">
      <c r="B129" s="923" t="n">
        <v>94880</v>
      </c>
      <c r="C129" s="924" t="s">
        <v>6751</v>
      </c>
      <c r="D129" s="923" t="s">
        <v>470</v>
      </c>
      <c r="E129" s="923" t="n">
        <f aca="false">IF($K$2=$H$1,H129,I129)</f>
        <v>22.88</v>
      </c>
      <c r="F129" s="396" t="n">
        <f aca="false">IF(LEN($B129)=7,CONCATENATE(MID($B129,1,6),"00",RIGHT($B129,1)),IF(LEN($B129)=8,CONCATENATE(MID($B129,1,6),"0",RIGHT($B129,2)),$B129))</f>
        <v>94880</v>
      </c>
      <c r="H129" s="925" t="n">
        <v>21.68</v>
      </c>
      <c r="I129" s="923" t="n">
        <v>22.88</v>
      </c>
    </row>
    <row r="130" customFormat="false" ht="15" hidden="false" customHeight="false" outlineLevel="0" collapsed="false">
      <c r="B130" s="923" t="n">
        <v>94881</v>
      </c>
      <c r="C130" s="924" t="s">
        <v>6752</v>
      </c>
      <c r="D130" s="923" t="s">
        <v>470</v>
      </c>
      <c r="E130" s="923" t="n">
        <f aca="false">IF($K$2=$H$1,H130,I130)</f>
        <v>1874.58</v>
      </c>
      <c r="F130" s="396" t="n">
        <f aca="false">IF(LEN($B130)=7,CONCATENATE(MID($B130,1,6),"00",RIGHT($B130,1)),IF(LEN($B130)=8,CONCATENATE(MID($B130,1,6),"0",RIGHT($B130,2)),$B130))</f>
        <v>94881</v>
      </c>
      <c r="H130" s="926" t="n">
        <v>1873.15</v>
      </c>
      <c r="I130" s="927" t="n">
        <v>1874.58</v>
      </c>
    </row>
    <row r="131" customFormat="false" ht="15" hidden="false" customHeight="false" outlineLevel="0" collapsed="false">
      <c r="B131" s="923" t="n">
        <v>94882</v>
      </c>
      <c r="C131" s="924" t="s">
        <v>6753</v>
      </c>
      <c r="D131" s="923" t="s">
        <v>470</v>
      </c>
      <c r="E131" s="923" t="n">
        <f aca="false">IF($K$2=$H$1,H131,I131)</f>
        <v>27.14</v>
      </c>
      <c r="F131" s="396" t="n">
        <f aca="false">IF(LEN($B131)=7,CONCATENATE(MID($B131,1,6),"00",RIGHT($B131,1)),IF(LEN($B131)=8,CONCATENATE(MID($B131,1,6),"0",RIGHT($B131,2)),$B131))</f>
        <v>94882</v>
      </c>
      <c r="H131" s="925" t="n">
        <v>25.71</v>
      </c>
      <c r="I131" s="923" t="n">
        <v>27.14</v>
      </c>
    </row>
    <row r="132" customFormat="false" ht="15" hidden="false" customHeight="false" outlineLevel="0" collapsed="false">
      <c r="B132" s="923" t="n">
        <v>94884</v>
      </c>
      <c r="C132" s="924" t="s">
        <v>6754</v>
      </c>
      <c r="D132" s="923" t="s">
        <v>470</v>
      </c>
      <c r="E132" s="923" t="n">
        <f aca="false">IF($K$2=$H$1,H132,I132)</f>
        <v>35.79</v>
      </c>
      <c r="F132" s="396" t="n">
        <f aca="false">IF(LEN($B132)=7,CONCATENATE(MID($B132,1,6),"00",RIGHT($B132,1)),IF(LEN($B132)=8,CONCATENATE(MID($B132,1,6),"0",RIGHT($B132,2)),$B132))</f>
        <v>94884</v>
      </c>
      <c r="H132" s="925" t="n">
        <v>33.89</v>
      </c>
      <c r="I132" s="923" t="n">
        <v>35.79</v>
      </c>
    </row>
    <row r="133" customFormat="false" ht="15" hidden="false" customHeight="false" outlineLevel="0" collapsed="false">
      <c r="B133" s="923" t="n">
        <v>94885</v>
      </c>
      <c r="C133" s="924" t="s">
        <v>6755</v>
      </c>
      <c r="D133" s="923" t="s">
        <v>470</v>
      </c>
      <c r="E133" s="923" t="n">
        <f aca="false">IF($K$2=$H$1,H133,I133)</f>
        <v>130.09</v>
      </c>
      <c r="F133" s="396" t="n">
        <f aca="false">IF(LEN($B133)=7,CONCATENATE(MID($B133,1,6),"00",RIGHT($B133,1)),IF(LEN($B133)=8,CONCATENATE(MID($B133,1,6),"0",RIGHT($B133,2)),$B133))</f>
        <v>94885</v>
      </c>
      <c r="H133" s="925" t="n">
        <v>130.01</v>
      </c>
      <c r="I133" s="923" t="n">
        <v>130.09</v>
      </c>
    </row>
    <row r="134" customFormat="false" ht="15" hidden="false" customHeight="false" outlineLevel="0" collapsed="false">
      <c r="B134" s="923" t="n">
        <v>94886</v>
      </c>
      <c r="C134" s="924" t="s">
        <v>6756</v>
      </c>
      <c r="D134" s="923" t="s">
        <v>470</v>
      </c>
      <c r="E134" s="923" t="n">
        <f aca="false">IF($K$2=$H$1,H134,I134)</f>
        <v>0.83</v>
      </c>
      <c r="F134" s="396" t="n">
        <f aca="false">IF(LEN($B134)=7,CONCATENATE(MID($B134,1,6),"00",RIGHT($B134,1)),IF(LEN($B134)=8,CONCATENATE(MID($B134,1,6),"0",RIGHT($B134,2)),$B134))</f>
        <v>94886</v>
      </c>
      <c r="H134" s="925" t="n">
        <v>0.75</v>
      </c>
      <c r="I134" s="923" t="n">
        <v>0.83</v>
      </c>
    </row>
    <row r="135" customFormat="false" ht="15" hidden="false" customHeight="false" outlineLevel="0" collapsed="false">
      <c r="B135" s="923" t="n">
        <v>94887</v>
      </c>
      <c r="C135" s="924" t="s">
        <v>6757</v>
      </c>
      <c r="D135" s="923" t="s">
        <v>470</v>
      </c>
      <c r="E135" s="923" t="n">
        <f aca="false">IF($K$2=$H$1,H135,I135)</f>
        <v>154.23</v>
      </c>
      <c r="F135" s="396" t="n">
        <f aca="false">IF(LEN($B135)=7,CONCATENATE(MID($B135,1,6),"00",RIGHT($B135,1)),IF(LEN($B135)=8,CONCATENATE(MID($B135,1,6),"0",RIGHT($B135,2)),$B135))</f>
        <v>94887</v>
      </c>
      <c r="H135" s="925" t="n">
        <v>154.08</v>
      </c>
      <c r="I135" s="923" t="n">
        <v>154.23</v>
      </c>
    </row>
    <row r="136" customFormat="false" ht="15" hidden="false" customHeight="false" outlineLevel="0" collapsed="false">
      <c r="B136" s="923" t="n">
        <v>94888</v>
      </c>
      <c r="C136" s="924" t="s">
        <v>6758</v>
      </c>
      <c r="D136" s="923" t="s">
        <v>470</v>
      </c>
      <c r="E136" s="923" t="n">
        <f aca="false">IF($K$2=$H$1,H136,I136)</f>
        <v>1.43</v>
      </c>
      <c r="F136" s="396" t="n">
        <f aca="false">IF(LEN($B136)=7,CONCATENATE(MID($B136,1,6),"00",RIGHT($B136,1)),IF(LEN($B136)=8,CONCATENATE(MID($B136,1,6),"0",RIGHT($B136,2)),$B136))</f>
        <v>94888</v>
      </c>
      <c r="H136" s="925" t="n">
        <v>1.28</v>
      </c>
      <c r="I136" s="923" t="n">
        <v>1.43</v>
      </c>
    </row>
    <row r="137" customFormat="false" ht="15" hidden="false" customHeight="false" outlineLevel="0" collapsed="false">
      <c r="B137" s="923" t="n">
        <v>94891</v>
      </c>
      <c r="C137" s="924" t="s">
        <v>6759</v>
      </c>
      <c r="D137" s="923" t="s">
        <v>470</v>
      </c>
      <c r="E137" s="923" t="n">
        <f aca="false">IF($K$2=$H$1,H137,I137)</f>
        <v>904.18</v>
      </c>
      <c r="F137" s="396" t="n">
        <f aca="false">IF(LEN($B137)=7,CONCATENATE(MID($B137,1,6),"00",RIGHT($B137,1)),IF(LEN($B137)=8,CONCATENATE(MID($B137,1,6),"0",RIGHT($B137,2)),$B137))</f>
        <v>94891</v>
      </c>
      <c r="H137" s="925" t="n">
        <v>903.2</v>
      </c>
      <c r="I137" s="923" t="n">
        <v>904.18</v>
      </c>
    </row>
    <row r="138" customFormat="false" ht="15" hidden="false" customHeight="false" outlineLevel="0" collapsed="false">
      <c r="B138" s="923" t="n">
        <v>94892</v>
      </c>
      <c r="C138" s="924" t="s">
        <v>6760</v>
      </c>
      <c r="D138" s="923" t="s">
        <v>470</v>
      </c>
      <c r="E138" s="923" t="n">
        <f aca="false">IF($K$2=$H$1,H138,I138)</f>
        <v>18.49</v>
      </c>
      <c r="F138" s="396" t="n">
        <f aca="false">IF(LEN($B138)=7,CONCATENATE(MID($B138,1,6),"00",RIGHT($B138,1)),IF(LEN($B138)=8,CONCATENATE(MID($B138,1,6),"0",RIGHT($B138,2)),$B138))</f>
        <v>94892</v>
      </c>
      <c r="H138" s="925" t="n">
        <v>17.51</v>
      </c>
      <c r="I138" s="923" t="n">
        <v>18.49</v>
      </c>
    </row>
    <row r="139" customFormat="false" ht="15" hidden="false" customHeight="false" outlineLevel="0" collapsed="false">
      <c r="B139" s="923" t="n">
        <v>94894</v>
      </c>
      <c r="C139" s="924" t="s">
        <v>6761</v>
      </c>
      <c r="D139" s="923" t="s">
        <v>470</v>
      </c>
      <c r="E139" s="923" t="n">
        <f aca="false">IF($K$2=$H$1,H139,I139)</f>
        <v>21.47</v>
      </c>
      <c r="F139" s="396" t="n">
        <f aca="false">IF(LEN($B139)=7,CONCATENATE(MID($B139,1,6),"00",RIGHT($B139,1)),IF(LEN($B139)=8,CONCATENATE(MID($B139,1,6),"0",RIGHT($B139,2)),$B139))</f>
        <v>94894</v>
      </c>
      <c r="H139" s="925" t="n">
        <v>20.34</v>
      </c>
      <c r="I139" s="923" t="n">
        <v>21.47</v>
      </c>
    </row>
    <row r="140" customFormat="false" ht="15" hidden="false" customHeight="false" outlineLevel="0" collapsed="false">
      <c r="B140" s="923" t="n">
        <v>94895</v>
      </c>
      <c r="C140" s="924" t="s">
        <v>6762</v>
      </c>
      <c r="D140" s="923" t="s">
        <v>470</v>
      </c>
      <c r="E140" s="923" t="n">
        <f aca="false">IF($K$2=$H$1,H140,I140)</f>
        <v>1204.84</v>
      </c>
      <c r="F140" s="396" t="n">
        <f aca="false">IF(LEN($B140)=7,CONCATENATE(MID($B140,1,6),"00",RIGHT($B140,1)),IF(LEN($B140)=8,CONCATENATE(MID($B140,1,6),"0",RIGHT($B140,2)),$B140))</f>
        <v>94895</v>
      </c>
      <c r="H140" s="926" t="n">
        <v>1203.46</v>
      </c>
      <c r="I140" s="927" t="n">
        <v>1204.84</v>
      </c>
    </row>
    <row r="141" customFormat="false" ht="15" hidden="false" customHeight="false" outlineLevel="0" collapsed="false">
      <c r="B141" s="923" t="n">
        <v>94896</v>
      </c>
      <c r="C141" s="924" t="s">
        <v>6763</v>
      </c>
      <c r="D141" s="923" t="s">
        <v>470</v>
      </c>
      <c r="E141" s="923" t="n">
        <f aca="false">IF($K$2=$H$1,H141,I141)</f>
        <v>25.95</v>
      </c>
      <c r="F141" s="396" t="n">
        <f aca="false">IF(LEN($B141)=7,CONCATENATE(MID($B141,1,6),"00",RIGHT($B141,1)),IF(LEN($B141)=8,CONCATENATE(MID($B141,1,6),"0",RIGHT($B141,2)),$B141))</f>
        <v>94896</v>
      </c>
      <c r="H141" s="925" t="n">
        <v>24.57</v>
      </c>
      <c r="I141" s="923" t="n">
        <v>25.95</v>
      </c>
    </row>
    <row r="142" customFormat="false" ht="15" hidden="false" customHeight="false" outlineLevel="0" collapsed="false">
      <c r="B142" s="923" t="n">
        <v>94897</v>
      </c>
      <c r="C142" s="924" t="s">
        <v>6764</v>
      </c>
      <c r="D142" s="923" t="s">
        <v>470</v>
      </c>
      <c r="E142" s="923" t="n">
        <f aca="false">IF($K$2=$H$1,H142,I142)</f>
        <v>1877.86</v>
      </c>
      <c r="F142" s="396" t="n">
        <f aca="false">IF(LEN($B142)=7,CONCATENATE(MID($B142,1,6),"00",RIGHT($B142,1)),IF(LEN($B142)=8,CONCATENATE(MID($B142,1,6),"0",RIGHT($B142,2)),$B142))</f>
        <v>94897</v>
      </c>
      <c r="H142" s="926" t="n">
        <v>1876.25</v>
      </c>
      <c r="I142" s="927" t="n">
        <v>1877.86</v>
      </c>
    </row>
    <row r="143" customFormat="false" ht="15" hidden="false" customHeight="false" outlineLevel="0" collapsed="false">
      <c r="B143" s="923" t="n">
        <v>94898</v>
      </c>
      <c r="C143" s="924" t="s">
        <v>6765</v>
      </c>
      <c r="D143" s="923" t="s">
        <v>470</v>
      </c>
      <c r="E143" s="923" t="n">
        <f aca="false">IF($K$2=$H$1,H143,I143)</f>
        <v>30.42</v>
      </c>
      <c r="F143" s="396" t="n">
        <f aca="false">IF(LEN($B143)=7,CONCATENATE(MID($B143,1,6),"00",RIGHT($B143,1)),IF(LEN($B143)=8,CONCATENATE(MID($B143,1,6),"0",RIGHT($B143,2)),$B143))</f>
        <v>94898</v>
      </c>
      <c r="H143" s="925" t="n">
        <v>28.81</v>
      </c>
      <c r="I143" s="923" t="n">
        <v>30.42</v>
      </c>
    </row>
    <row r="144" customFormat="false" ht="15" hidden="false" customHeight="false" outlineLevel="0" collapsed="false">
      <c r="B144" s="923" t="n">
        <v>94900</v>
      </c>
      <c r="C144" s="924" t="s">
        <v>6766</v>
      </c>
      <c r="D144" s="923" t="s">
        <v>470</v>
      </c>
      <c r="E144" s="923" t="n">
        <f aca="false">IF($K$2=$H$1,H144,I144)</f>
        <v>39.38</v>
      </c>
      <c r="F144" s="396" t="n">
        <f aca="false">IF(LEN($B144)=7,CONCATENATE(MID($B144,1,6),"00",RIGHT($B144,1)),IF(LEN($B144)=8,CONCATENATE(MID($B144,1,6),"0",RIGHT($B144,2)),$B144))</f>
        <v>94900</v>
      </c>
      <c r="H144" s="925" t="n">
        <v>37.3</v>
      </c>
      <c r="I144" s="923" t="n">
        <v>39.38</v>
      </c>
    </row>
    <row r="145" customFormat="false" ht="15" hidden="false" customHeight="false" outlineLevel="0" collapsed="false">
      <c r="B145" s="923" t="n">
        <v>97121</v>
      </c>
      <c r="C145" s="924" t="s">
        <v>6767</v>
      </c>
      <c r="D145" s="923" t="s">
        <v>470</v>
      </c>
      <c r="E145" s="923" t="n">
        <f aca="false">IF($K$2=$H$1,H145,I145)</f>
        <v>1.47</v>
      </c>
      <c r="F145" s="396" t="n">
        <f aca="false">IF(LEN($B145)=7,CONCATENATE(MID($B145,1,6),"00",RIGHT($B145,1)),IF(LEN($B145)=8,CONCATENATE(MID($B145,1,6),"0",RIGHT($B145,2)),$B145))</f>
        <v>97121</v>
      </c>
      <c r="H145" s="925" t="n">
        <v>1.34</v>
      </c>
      <c r="I145" s="923" t="n">
        <v>1.47</v>
      </c>
    </row>
    <row r="146" customFormat="false" ht="15" hidden="false" customHeight="false" outlineLevel="0" collapsed="false">
      <c r="B146" s="923" t="n">
        <v>97122</v>
      </c>
      <c r="C146" s="924" t="s">
        <v>6768</v>
      </c>
      <c r="D146" s="923" t="s">
        <v>470</v>
      </c>
      <c r="E146" s="923" t="n">
        <f aca="false">IF($K$2=$H$1,H146,I146)</f>
        <v>2.05</v>
      </c>
      <c r="F146" s="396" t="n">
        <f aca="false">IF(LEN($B146)=7,CONCATENATE(MID($B146,1,6),"00",RIGHT($B146,1)),IF(LEN($B146)=8,CONCATENATE(MID($B146,1,6),"0",RIGHT($B146,2)),$B146))</f>
        <v>97122</v>
      </c>
      <c r="H146" s="925" t="n">
        <v>1.86</v>
      </c>
      <c r="I146" s="923" t="n">
        <v>2.05</v>
      </c>
    </row>
    <row r="147" customFormat="false" ht="15" hidden="false" customHeight="false" outlineLevel="0" collapsed="false">
      <c r="B147" s="923" t="n">
        <v>97123</v>
      </c>
      <c r="C147" s="924" t="s">
        <v>6769</v>
      </c>
      <c r="D147" s="923" t="s">
        <v>470</v>
      </c>
      <c r="E147" s="923" t="n">
        <f aca="false">IF($K$2=$H$1,H147,I147)</f>
        <v>2.61</v>
      </c>
      <c r="F147" s="396" t="n">
        <f aca="false">IF(LEN($B147)=7,CONCATENATE(MID($B147,1,6),"00",RIGHT($B147,1)),IF(LEN($B147)=8,CONCATENATE(MID($B147,1,6),"0",RIGHT($B147,2)),$B147))</f>
        <v>97123</v>
      </c>
      <c r="H147" s="925" t="n">
        <v>2.37</v>
      </c>
      <c r="I147" s="923" t="n">
        <v>2.61</v>
      </c>
    </row>
    <row r="148" customFormat="false" ht="15" hidden="false" customHeight="false" outlineLevel="0" collapsed="false">
      <c r="B148" s="923" t="n">
        <v>97124</v>
      </c>
      <c r="C148" s="924" t="s">
        <v>6770</v>
      </c>
      <c r="D148" s="923" t="s">
        <v>470</v>
      </c>
      <c r="E148" s="923" t="n">
        <f aca="false">IF($K$2=$H$1,H148,I148)</f>
        <v>0.67</v>
      </c>
      <c r="F148" s="396" t="n">
        <f aca="false">IF(LEN($B148)=7,CONCATENATE(MID($B148,1,6),"00",RIGHT($B148,1)),IF(LEN($B148)=8,CONCATENATE(MID($B148,1,6),"0",RIGHT($B148,2)),$B148))</f>
        <v>97124</v>
      </c>
      <c r="H148" s="925" t="n">
        <v>0.61</v>
      </c>
      <c r="I148" s="923" t="n">
        <v>0.67</v>
      </c>
    </row>
    <row r="149" customFormat="false" ht="15" hidden="false" customHeight="false" outlineLevel="0" collapsed="false">
      <c r="B149" s="923" t="n">
        <v>97125</v>
      </c>
      <c r="C149" s="924" t="s">
        <v>6771</v>
      </c>
      <c r="D149" s="923" t="s">
        <v>470</v>
      </c>
      <c r="E149" s="923" t="n">
        <f aca="false">IF($K$2=$H$1,H149,I149)</f>
        <v>0.95</v>
      </c>
      <c r="F149" s="396" t="n">
        <f aca="false">IF(LEN($B149)=7,CONCATENATE(MID($B149,1,6),"00",RIGHT($B149,1)),IF(LEN($B149)=8,CONCATENATE(MID($B149,1,6),"0",RIGHT($B149,2)),$B149))</f>
        <v>97125</v>
      </c>
      <c r="H149" s="925" t="n">
        <v>0.86</v>
      </c>
      <c r="I149" s="923" t="n">
        <v>0.95</v>
      </c>
    </row>
    <row r="150" customFormat="false" ht="15" hidden="false" customHeight="false" outlineLevel="0" collapsed="false">
      <c r="B150" s="923" t="n">
        <v>97126</v>
      </c>
      <c r="C150" s="924" t="s">
        <v>6772</v>
      </c>
      <c r="D150" s="923" t="s">
        <v>470</v>
      </c>
      <c r="E150" s="923" t="n">
        <f aca="false">IF($K$2=$H$1,H150,I150)</f>
        <v>1.2</v>
      </c>
      <c r="F150" s="396" t="n">
        <f aca="false">IF(LEN($B150)=7,CONCATENATE(MID($B150,1,6),"00",RIGHT($B150,1)),IF(LEN($B150)=8,CONCATENATE(MID($B150,1,6),"0",RIGHT($B150,2)),$B150))</f>
        <v>97126</v>
      </c>
      <c r="H150" s="925" t="n">
        <v>1.1</v>
      </c>
      <c r="I150" s="923" t="n">
        <v>1.2</v>
      </c>
    </row>
    <row r="151" customFormat="false" ht="15" hidden="false" customHeight="false" outlineLevel="0" collapsed="false">
      <c r="B151" s="923" t="n">
        <v>92833</v>
      </c>
      <c r="C151" s="924" t="s">
        <v>6773</v>
      </c>
      <c r="D151" s="923" t="s">
        <v>470</v>
      </c>
      <c r="E151" s="923" t="n">
        <f aca="false">IF($K$2=$H$1,H151,I151)</f>
        <v>141.23</v>
      </c>
      <c r="F151" s="396" t="n">
        <f aca="false">IF(LEN($B151)=7,CONCATENATE(MID($B151,1,6),"00",RIGHT($B151,1)),IF(LEN($B151)=8,CONCATENATE(MID($B151,1,6),"0",RIGHT($B151,2)),$B151))</f>
        <v>92833</v>
      </c>
      <c r="H151" s="925" t="n">
        <v>140.87</v>
      </c>
      <c r="I151" s="923" t="n">
        <v>141.23</v>
      </c>
    </row>
    <row r="152" customFormat="false" ht="15" hidden="false" customHeight="false" outlineLevel="0" collapsed="false">
      <c r="B152" s="923" t="n">
        <v>92834</v>
      </c>
      <c r="C152" s="924" t="s">
        <v>6774</v>
      </c>
      <c r="D152" s="923" t="s">
        <v>470</v>
      </c>
      <c r="E152" s="923" t="n">
        <f aca="false">IF($K$2=$H$1,H152,I152)</f>
        <v>5.85</v>
      </c>
      <c r="F152" s="396" t="n">
        <f aca="false">IF(LEN($B152)=7,CONCATENATE(MID($B152,1,6),"00",RIGHT($B152,1)),IF(LEN($B152)=8,CONCATENATE(MID($B152,1,6),"0",RIGHT($B152,2)),$B152))</f>
        <v>92834</v>
      </c>
      <c r="H152" s="925" t="n">
        <v>5.47</v>
      </c>
      <c r="I152" s="923" t="n">
        <v>5.85</v>
      </c>
    </row>
    <row r="153" customFormat="false" ht="15" hidden="false" customHeight="false" outlineLevel="0" collapsed="false">
      <c r="B153" s="923" t="n">
        <v>92835</v>
      </c>
      <c r="C153" s="924" t="s">
        <v>6775</v>
      </c>
      <c r="D153" s="923" t="s">
        <v>470</v>
      </c>
      <c r="E153" s="923" t="n">
        <f aca="false">IF($K$2=$H$1,H153,I153)</f>
        <v>185.04</v>
      </c>
      <c r="F153" s="396" t="n">
        <f aca="false">IF(LEN($B153)=7,CONCATENATE(MID($B153,1,6),"00",RIGHT($B153,1)),IF(LEN($B153)=8,CONCATENATE(MID($B153,1,6),"0",RIGHT($B153,2)),$B153))</f>
        <v>92835</v>
      </c>
      <c r="H153" s="925" t="n">
        <v>184.58</v>
      </c>
      <c r="I153" s="923" t="n">
        <v>185.04</v>
      </c>
    </row>
    <row r="154" customFormat="false" ht="15" hidden="false" customHeight="false" outlineLevel="0" collapsed="false">
      <c r="B154" s="923" t="n">
        <v>92836</v>
      </c>
      <c r="C154" s="924" t="s">
        <v>6776</v>
      </c>
      <c r="D154" s="923" t="s">
        <v>470</v>
      </c>
      <c r="E154" s="923" t="n">
        <f aca="false">IF($K$2=$H$1,H154,I154)</f>
        <v>7.46</v>
      </c>
      <c r="F154" s="396" t="n">
        <f aca="false">IF(LEN($B154)=7,CONCATENATE(MID($B154,1,6),"00",RIGHT($B154,1)),IF(LEN($B154)=8,CONCATENATE(MID($B154,1,6),"0",RIGHT($B154,2)),$B154))</f>
        <v>92836</v>
      </c>
      <c r="H154" s="925" t="n">
        <v>6.99</v>
      </c>
      <c r="I154" s="923" t="n">
        <v>7.46</v>
      </c>
    </row>
    <row r="155" customFormat="false" ht="15" hidden="false" customHeight="false" outlineLevel="0" collapsed="false">
      <c r="B155" s="923" t="n">
        <v>92837</v>
      </c>
      <c r="C155" s="924" t="s">
        <v>6777</v>
      </c>
      <c r="D155" s="923" t="s">
        <v>470</v>
      </c>
      <c r="E155" s="923" t="n">
        <f aca="false">IF($K$2=$H$1,H155,I155)</f>
        <v>233.33</v>
      </c>
      <c r="F155" s="396" t="n">
        <f aca="false">IF(LEN($B155)=7,CONCATENATE(MID($B155,1,6),"00",RIGHT($B155,1)),IF(LEN($B155)=8,CONCATENATE(MID($B155,1,6),"0",RIGHT($B155,2)),$B155))</f>
        <v>92837</v>
      </c>
      <c r="H155" s="925" t="n">
        <v>232.78</v>
      </c>
      <c r="I155" s="923" t="n">
        <v>233.33</v>
      </c>
    </row>
    <row r="156" customFormat="false" ht="15" hidden="false" customHeight="false" outlineLevel="0" collapsed="false">
      <c r="B156" s="923" t="n">
        <v>92838</v>
      </c>
      <c r="C156" s="924" t="s">
        <v>6778</v>
      </c>
      <c r="D156" s="923" t="s">
        <v>470</v>
      </c>
      <c r="E156" s="923" t="n">
        <f aca="false">IF($K$2=$H$1,H156,I156)</f>
        <v>8.96</v>
      </c>
      <c r="F156" s="396" t="n">
        <f aca="false">IF(LEN($B156)=7,CONCATENATE(MID($B156,1,6),"00",RIGHT($B156,1)),IF(LEN($B156)=8,CONCATENATE(MID($B156,1,6),"0",RIGHT($B156,2)),$B156))</f>
        <v>92838</v>
      </c>
      <c r="H156" s="925" t="n">
        <v>8.39</v>
      </c>
      <c r="I156" s="923" t="n">
        <v>8.96</v>
      </c>
    </row>
    <row r="157" customFormat="false" ht="15" hidden="false" customHeight="false" outlineLevel="0" collapsed="false">
      <c r="B157" s="923" t="n">
        <v>92839</v>
      </c>
      <c r="C157" s="924" t="s">
        <v>6779</v>
      </c>
      <c r="D157" s="923" t="s">
        <v>470</v>
      </c>
      <c r="E157" s="923" t="n">
        <f aca="false">IF($K$2=$H$1,H157,I157)</f>
        <v>305.62</v>
      </c>
      <c r="F157" s="396" t="n">
        <f aca="false">IF(LEN($B157)=7,CONCATENATE(MID($B157,1,6),"00",RIGHT($B157,1)),IF(LEN($B157)=8,CONCATENATE(MID($B157,1,6),"0",RIGHT($B157,2)),$B157))</f>
        <v>92839</v>
      </c>
      <c r="H157" s="925" t="n">
        <v>304.96</v>
      </c>
      <c r="I157" s="923" t="n">
        <v>305.62</v>
      </c>
    </row>
    <row r="158" customFormat="false" ht="15" hidden="false" customHeight="false" outlineLevel="0" collapsed="false">
      <c r="B158" s="923" t="n">
        <v>92840</v>
      </c>
      <c r="C158" s="924" t="s">
        <v>6780</v>
      </c>
      <c r="D158" s="923" t="s">
        <v>470</v>
      </c>
      <c r="E158" s="923" t="n">
        <f aca="false">IF($K$2=$H$1,H158,I158)</f>
        <v>10.63</v>
      </c>
      <c r="F158" s="396" t="n">
        <f aca="false">IF(LEN($B158)=7,CONCATENATE(MID($B158,1,6),"00",RIGHT($B158,1)),IF(LEN($B158)=8,CONCATENATE(MID($B158,1,6),"0",RIGHT($B158,2)),$B158))</f>
        <v>92840</v>
      </c>
      <c r="H158" s="925" t="n">
        <v>9.95</v>
      </c>
      <c r="I158" s="923" t="n">
        <v>10.63</v>
      </c>
    </row>
    <row r="159" customFormat="false" ht="15" hidden="false" customHeight="false" outlineLevel="0" collapsed="false">
      <c r="B159" s="923" t="n">
        <v>92841</v>
      </c>
      <c r="C159" s="924" t="s">
        <v>6781</v>
      </c>
      <c r="D159" s="923" t="s">
        <v>470</v>
      </c>
      <c r="E159" s="923" t="n">
        <f aca="false">IF($K$2=$H$1,H159,I159)</f>
        <v>345.23</v>
      </c>
      <c r="F159" s="396" t="n">
        <f aca="false">IF(LEN($B159)=7,CONCATENATE(MID($B159,1,6),"00",RIGHT($B159,1)),IF(LEN($B159)=8,CONCATENATE(MID($B159,1,6),"0",RIGHT($B159,2)),$B159))</f>
        <v>92841</v>
      </c>
      <c r="H159" s="925" t="n">
        <v>344.48</v>
      </c>
      <c r="I159" s="923" t="n">
        <v>345.23</v>
      </c>
    </row>
    <row r="160" customFormat="false" ht="15" hidden="false" customHeight="false" outlineLevel="0" collapsed="false">
      <c r="B160" s="923" t="n">
        <v>92842</v>
      </c>
      <c r="C160" s="924" t="s">
        <v>6782</v>
      </c>
      <c r="D160" s="923" t="s">
        <v>470</v>
      </c>
      <c r="E160" s="923" t="n">
        <f aca="false">IF($K$2=$H$1,H160,I160)</f>
        <v>12.14</v>
      </c>
      <c r="F160" s="396" t="n">
        <f aca="false">IF(LEN($B160)=7,CONCATENATE(MID($B160,1,6),"00",RIGHT($B160,1)),IF(LEN($B160)=8,CONCATENATE(MID($B160,1,6),"0",RIGHT($B160,2)),$B160))</f>
        <v>92842</v>
      </c>
      <c r="H160" s="925" t="n">
        <v>11.36</v>
      </c>
      <c r="I160" s="923" t="n">
        <v>12.14</v>
      </c>
    </row>
    <row r="161" customFormat="false" ht="15" hidden="false" customHeight="false" outlineLevel="0" collapsed="false">
      <c r="B161" s="923" t="n">
        <v>92844</v>
      </c>
      <c r="C161" s="924" t="s">
        <v>6783</v>
      </c>
      <c r="D161" s="923" t="s">
        <v>470</v>
      </c>
      <c r="E161" s="923" t="n">
        <f aca="false">IF($K$2=$H$1,H161,I161)</f>
        <v>13.79</v>
      </c>
      <c r="F161" s="396" t="n">
        <f aca="false">IF(LEN($B161)=7,CONCATENATE(MID($B161,1,6),"00",RIGHT($B161,1)),IF(LEN($B161)=8,CONCATENATE(MID($B161,1,6),"0",RIGHT($B161,2)),$B161))</f>
        <v>92844</v>
      </c>
      <c r="H161" s="925" t="n">
        <v>12.91</v>
      </c>
      <c r="I161" s="923" t="n">
        <v>13.79</v>
      </c>
    </row>
    <row r="162" customFormat="false" ht="15" hidden="false" customHeight="false" outlineLevel="0" collapsed="false">
      <c r="B162" s="923" t="n">
        <v>92846</v>
      </c>
      <c r="C162" s="924" t="s">
        <v>6784</v>
      </c>
      <c r="D162" s="923" t="s">
        <v>470</v>
      </c>
      <c r="E162" s="923" t="n">
        <f aca="false">IF($K$2=$H$1,H162,I162)</f>
        <v>15.29</v>
      </c>
      <c r="F162" s="396" t="n">
        <f aca="false">IF(LEN($B162)=7,CONCATENATE(MID($B162,1,6),"00",RIGHT($B162,1)),IF(LEN($B162)=8,CONCATENATE(MID($B162,1,6),"0",RIGHT($B162,2)),$B162))</f>
        <v>92846</v>
      </c>
      <c r="H162" s="925" t="n">
        <v>14.31</v>
      </c>
      <c r="I162" s="923" t="n">
        <v>15.29</v>
      </c>
    </row>
    <row r="163" customFormat="false" ht="15" hidden="false" customHeight="false" outlineLevel="0" collapsed="false">
      <c r="B163" s="923" t="n">
        <v>92847</v>
      </c>
      <c r="C163" s="924" t="s">
        <v>6785</v>
      </c>
      <c r="D163" s="923" t="s">
        <v>470</v>
      </c>
      <c r="E163" s="923" t="n">
        <f aca="false">IF($K$2=$H$1,H163,I163)</f>
        <v>599.38</v>
      </c>
      <c r="F163" s="396" t="n">
        <f aca="false">IF(LEN($B163)=7,CONCATENATE(MID($B163,1,6),"00",RIGHT($B163,1)),IF(LEN($B163)=8,CONCATENATE(MID($B163,1,6),"0",RIGHT($B163,2)),$B163))</f>
        <v>92847</v>
      </c>
      <c r="H163" s="925" t="n">
        <v>598.34</v>
      </c>
      <c r="I163" s="923" t="n">
        <v>599.38</v>
      </c>
    </row>
    <row r="164" customFormat="false" ht="15" hidden="false" customHeight="false" outlineLevel="0" collapsed="false">
      <c r="B164" s="923" t="n">
        <v>92848</v>
      </c>
      <c r="C164" s="924" t="s">
        <v>6786</v>
      </c>
      <c r="D164" s="923" t="s">
        <v>470</v>
      </c>
      <c r="E164" s="923" t="n">
        <f aca="false">IF($K$2=$H$1,H164,I164)</f>
        <v>16.95</v>
      </c>
      <c r="F164" s="396" t="n">
        <f aca="false">IF(LEN($B164)=7,CONCATENATE(MID($B164,1,6),"00",RIGHT($B164,1)),IF(LEN($B164)=8,CONCATENATE(MID($B164,1,6),"0",RIGHT($B164,2)),$B164))</f>
        <v>92848</v>
      </c>
      <c r="H164" s="925" t="n">
        <v>15.87</v>
      </c>
      <c r="I164" s="923" t="n">
        <v>16.95</v>
      </c>
    </row>
    <row r="165" customFormat="false" ht="15" hidden="false" customHeight="false" outlineLevel="0" collapsed="false">
      <c r="B165" s="923" t="n">
        <v>92849</v>
      </c>
      <c r="C165" s="924" t="s">
        <v>6787</v>
      </c>
      <c r="D165" s="923" t="s">
        <v>470</v>
      </c>
      <c r="E165" s="923" t="n">
        <f aca="false">IF($K$2=$H$1,H165,I165)</f>
        <v>146.36</v>
      </c>
      <c r="F165" s="396" t="n">
        <f aca="false">IF(LEN($B165)=7,CONCATENATE(MID($B165,1,6),"00",RIGHT($B165,1)),IF(LEN($B165)=8,CONCATENATE(MID($B165,1,6),"0",RIGHT($B165,2)),$B165))</f>
        <v>92849</v>
      </c>
      <c r="H165" s="925" t="n">
        <v>145.69</v>
      </c>
      <c r="I165" s="923" t="n">
        <v>146.36</v>
      </c>
    </row>
    <row r="166" customFormat="false" ht="15" hidden="false" customHeight="false" outlineLevel="0" collapsed="false">
      <c r="B166" s="923" t="n">
        <v>92850</v>
      </c>
      <c r="C166" s="924" t="s">
        <v>6788</v>
      </c>
      <c r="D166" s="923" t="s">
        <v>470</v>
      </c>
      <c r="E166" s="923" t="n">
        <f aca="false">IF($K$2=$H$1,H166,I166)</f>
        <v>11.06</v>
      </c>
      <c r="F166" s="396" t="n">
        <f aca="false">IF(LEN($B166)=7,CONCATENATE(MID($B166,1,6),"00",RIGHT($B166,1)),IF(LEN($B166)=8,CONCATENATE(MID($B166,1,6),"0",RIGHT($B166,2)),$B166))</f>
        <v>92850</v>
      </c>
      <c r="H166" s="925" t="n">
        <v>10.36</v>
      </c>
      <c r="I166" s="923" t="n">
        <v>11.06</v>
      </c>
    </row>
    <row r="167" customFormat="false" ht="15" hidden="false" customHeight="false" outlineLevel="0" collapsed="false">
      <c r="B167" s="923" t="n">
        <v>92851</v>
      </c>
      <c r="C167" s="924" t="s">
        <v>6789</v>
      </c>
      <c r="D167" s="923" t="s">
        <v>470</v>
      </c>
      <c r="E167" s="923" t="n">
        <f aca="false">IF($K$2=$H$1,H167,I167)</f>
        <v>191.46</v>
      </c>
      <c r="F167" s="396" t="n">
        <f aca="false">IF(LEN($B167)=7,CONCATENATE(MID($B167,1,6),"00",RIGHT($B167,1)),IF(LEN($B167)=8,CONCATENATE(MID($B167,1,6),"0",RIGHT($B167,2)),$B167))</f>
        <v>92851</v>
      </c>
      <c r="H167" s="925" t="n">
        <v>190.6</v>
      </c>
      <c r="I167" s="923" t="n">
        <v>191.46</v>
      </c>
    </row>
    <row r="168" customFormat="false" ht="15" hidden="false" customHeight="false" outlineLevel="0" collapsed="false">
      <c r="B168" s="923" t="n">
        <v>92852</v>
      </c>
      <c r="C168" s="924" t="s">
        <v>6790</v>
      </c>
      <c r="D168" s="923" t="s">
        <v>470</v>
      </c>
      <c r="E168" s="923" t="n">
        <f aca="false">IF($K$2=$H$1,H168,I168)</f>
        <v>13.99</v>
      </c>
      <c r="F168" s="396" t="n">
        <f aca="false">IF(LEN($B168)=7,CONCATENATE(MID($B168,1,6),"00",RIGHT($B168,1)),IF(LEN($B168)=8,CONCATENATE(MID($B168,1,6),"0",RIGHT($B168,2)),$B168))</f>
        <v>92852</v>
      </c>
      <c r="H168" s="925" t="n">
        <v>13.09</v>
      </c>
      <c r="I168" s="923" t="n">
        <v>13.99</v>
      </c>
    </row>
    <row r="169" customFormat="false" ht="15" hidden="false" customHeight="false" outlineLevel="0" collapsed="false">
      <c r="B169" s="923" t="n">
        <v>92853</v>
      </c>
      <c r="C169" s="924" t="s">
        <v>6791</v>
      </c>
      <c r="D169" s="923" t="s">
        <v>470</v>
      </c>
      <c r="E169" s="923" t="n">
        <f aca="false">IF($K$2=$H$1,H169,I169)</f>
        <v>241.27</v>
      </c>
      <c r="F169" s="396" t="n">
        <f aca="false">IF(LEN($B169)=7,CONCATENATE(MID($B169,1,6),"00",RIGHT($B169,1)),IF(LEN($B169)=8,CONCATENATE(MID($B169,1,6),"0",RIGHT($B169,2)),$B169))</f>
        <v>92853</v>
      </c>
      <c r="H169" s="925" t="n">
        <v>240.22</v>
      </c>
      <c r="I169" s="923" t="n">
        <v>241.27</v>
      </c>
    </row>
    <row r="170" customFormat="false" ht="15" hidden="false" customHeight="false" outlineLevel="0" collapsed="false">
      <c r="B170" s="923" t="n">
        <v>92854</v>
      </c>
      <c r="C170" s="924" t="s">
        <v>6792</v>
      </c>
      <c r="D170" s="923" t="s">
        <v>470</v>
      </c>
      <c r="E170" s="923" t="n">
        <f aca="false">IF($K$2=$H$1,H170,I170)</f>
        <v>17.02</v>
      </c>
      <c r="F170" s="396" t="n">
        <f aca="false">IF(LEN($B170)=7,CONCATENATE(MID($B170,1,6),"00",RIGHT($B170,1)),IF(LEN($B170)=8,CONCATENATE(MID($B170,1,6),"0",RIGHT($B170,2)),$B170))</f>
        <v>92854</v>
      </c>
      <c r="H170" s="925" t="n">
        <v>15.94</v>
      </c>
      <c r="I170" s="923" t="n">
        <v>17.02</v>
      </c>
    </row>
    <row r="171" customFormat="false" ht="15" hidden="false" customHeight="false" outlineLevel="0" collapsed="false">
      <c r="B171" s="923" t="n">
        <v>92855</v>
      </c>
      <c r="C171" s="924" t="s">
        <v>6793</v>
      </c>
      <c r="D171" s="923" t="s">
        <v>470</v>
      </c>
      <c r="E171" s="923" t="n">
        <f aca="false">IF($K$2=$H$1,H171,I171)</f>
        <v>314.9</v>
      </c>
      <c r="F171" s="396" t="n">
        <f aca="false">IF(LEN($B171)=7,CONCATENATE(MID($B171,1,6),"00",RIGHT($B171,1)),IF(LEN($B171)=8,CONCATENATE(MID($B171,1,6),"0",RIGHT($B171,2)),$B171))</f>
        <v>92855</v>
      </c>
      <c r="H171" s="925" t="n">
        <v>313.66</v>
      </c>
      <c r="I171" s="923" t="n">
        <v>314.9</v>
      </c>
    </row>
    <row r="172" customFormat="false" ht="15" hidden="false" customHeight="false" outlineLevel="0" collapsed="false">
      <c r="B172" s="923" t="n">
        <v>92856</v>
      </c>
      <c r="C172" s="924" t="s">
        <v>6794</v>
      </c>
      <c r="D172" s="923" t="s">
        <v>470</v>
      </c>
      <c r="E172" s="923" t="n">
        <f aca="false">IF($K$2=$H$1,H172,I172)</f>
        <v>20.06</v>
      </c>
      <c r="F172" s="396" t="n">
        <f aca="false">IF(LEN($B172)=7,CONCATENATE(MID($B172,1,6),"00",RIGHT($B172,1)),IF(LEN($B172)=8,CONCATENATE(MID($B172,1,6),"0",RIGHT($B172,2)),$B172))</f>
        <v>92856</v>
      </c>
      <c r="H172" s="925" t="n">
        <v>18.77</v>
      </c>
      <c r="I172" s="923" t="n">
        <v>20.06</v>
      </c>
    </row>
    <row r="173" customFormat="false" ht="15" hidden="false" customHeight="false" outlineLevel="0" collapsed="false">
      <c r="B173" s="923" t="n">
        <v>92857</v>
      </c>
      <c r="C173" s="924" t="s">
        <v>6795</v>
      </c>
      <c r="D173" s="923" t="s">
        <v>470</v>
      </c>
      <c r="E173" s="923" t="n">
        <f aca="false">IF($K$2=$H$1,H173,I173)</f>
        <v>355.89</v>
      </c>
      <c r="F173" s="396" t="n">
        <f aca="false">IF(LEN($B173)=7,CONCATENATE(MID($B173,1,6),"00",RIGHT($B173,1)),IF(LEN($B173)=8,CONCATENATE(MID($B173,1,6),"0",RIGHT($B173,2)),$B173))</f>
        <v>92857</v>
      </c>
      <c r="H173" s="925" t="n">
        <v>354.46</v>
      </c>
      <c r="I173" s="923" t="n">
        <v>355.89</v>
      </c>
    </row>
    <row r="174" customFormat="false" ht="15" hidden="false" customHeight="false" outlineLevel="0" collapsed="false">
      <c r="B174" s="923" t="n">
        <v>92858</v>
      </c>
      <c r="C174" s="924" t="s">
        <v>6796</v>
      </c>
      <c r="D174" s="923" t="s">
        <v>470</v>
      </c>
      <c r="E174" s="923" t="n">
        <f aca="false">IF($K$2=$H$1,H174,I174)</f>
        <v>22.96</v>
      </c>
      <c r="F174" s="396" t="n">
        <f aca="false">IF(LEN($B174)=7,CONCATENATE(MID($B174,1,6),"00",RIGHT($B174,1)),IF(LEN($B174)=8,CONCATENATE(MID($B174,1,6),"0",RIGHT($B174,2)),$B174))</f>
        <v>92858</v>
      </c>
      <c r="H174" s="925" t="n">
        <v>21.49</v>
      </c>
      <c r="I174" s="923" t="n">
        <v>22.96</v>
      </c>
    </row>
    <row r="175" customFormat="false" ht="15" hidden="false" customHeight="false" outlineLevel="0" collapsed="false">
      <c r="B175" s="923" t="n">
        <v>92860</v>
      </c>
      <c r="C175" s="924" t="s">
        <v>6797</v>
      </c>
      <c r="D175" s="923" t="s">
        <v>470</v>
      </c>
      <c r="E175" s="923" t="n">
        <f aca="false">IF($K$2=$H$1,H175,I175)</f>
        <v>26.07</v>
      </c>
      <c r="F175" s="396" t="n">
        <f aca="false">IF(LEN($B175)=7,CONCATENATE(MID($B175,1,6),"00",RIGHT($B175,1)),IF(LEN($B175)=8,CONCATENATE(MID($B175,1,6),"0",RIGHT($B175,2)),$B175))</f>
        <v>92860</v>
      </c>
      <c r="H175" s="925" t="n">
        <v>24.41</v>
      </c>
      <c r="I175" s="923" t="n">
        <v>26.07</v>
      </c>
    </row>
    <row r="176" customFormat="false" ht="15" hidden="false" customHeight="false" outlineLevel="0" collapsed="false">
      <c r="B176" s="923" t="n">
        <v>92862</v>
      </c>
      <c r="C176" s="924" t="s">
        <v>6798</v>
      </c>
      <c r="D176" s="923" t="s">
        <v>470</v>
      </c>
      <c r="E176" s="923" t="n">
        <f aca="false">IF($K$2=$H$1,H176,I176)</f>
        <v>29.1</v>
      </c>
      <c r="F176" s="396" t="n">
        <f aca="false">IF(LEN($B176)=7,CONCATENATE(MID($B176,1,6),"00",RIGHT($B176,1)),IF(LEN($B176)=8,CONCATENATE(MID($B176,1,6),"0",RIGHT($B176,2)),$B176))</f>
        <v>92862</v>
      </c>
      <c r="H176" s="925" t="n">
        <v>27.24</v>
      </c>
      <c r="I176" s="923" t="n">
        <v>29.1</v>
      </c>
    </row>
    <row r="177" customFormat="false" ht="15" hidden="false" customHeight="false" outlineLevel="0" collapsed="false">
      <c r="B177" s="923" t="n">
        <v>92863</v>
      </c>
      <c r="C177" s="924" t="s">
        <v>6799</v>
      </c>
      <c r="D177" s="923" t="s">
        <v>470</v>
      </c>
      <c r="E177" s="923" t="n">
        <f aca="false">IF($K$2=$H$1,H177,I177)</f>
        <v>614.34</v>
      </c>
      <c r="F177" s="396" t="n">
        <f aca="false">IF(LEN($B177)=7,CONCATENATE(MID($B177,1,6),"00",RIGHT($B177,1)),IF(LEN($B177)=8,CONCATENATE(MID($B177,1,6),"0",RIGHT($B177,2)),$B177))</f>
        <v>92863</v>
      </c>
      <c r="H177" s="925" t="n">
        <v>612.35</v>
      </c>
      <c r="I177" s="923" t="n">
        <v>614.34</v>
      </c>
    </row>
    <row r="178" customFormat="false" ht="15" hidden="false" customHeight="false" outlineLevel="0" collapsed="false">
      <c r="B178" s="923" t="n">
        <v>92864</v>
      </c>
      <c r="C178" s="924" t="s">
        <v>6800</v>
      </c>
      <c r="D178" s="923" t="s">
        <v>470</v>
      </c>
      <c r="E178" s="923" t="n">
        <f aca="false">IF($K$2=$H$1,H178,I178)</f>
        <v>32.14</v>
      </c>
      <c r="F178" s="396" t="n">
        <f aca="false">IF(LEN($B178)=7,CONCATENATE(MID($B178,1,6),"00",RIGHT($B178,1)),IF(LEN($B178)=8,CONCATENATE(MID($B178,1,6),"0",RIGHT($B178,2)),$B178))</f>
        <v>92864</v>
      </c>
      <c r="H178" s="925" t="n">
        <v>30.08</v>
      </c>
      <c r="I178" s="923" t="n">
        <v>32.14</v>
      </c>
    </row>
    <row r="179" customFormat="false" ht="15" hidden="false" customHeight="false" outlineLevel="0" collapsed="false">
      <c r="B179" s="923" t="n">
        <v>92210</v>
      </c>
      <c r="C179" s="924" t="s">
        <v>6801</v>
      </c>
      <c r="D179" s="923" t="s">
        <v>470</v>
      </c>
      <c r="E179" s="923" t="n">
        <f aca="false">IF($K$2=$H$1,H179,I179)</f>
        <v>106.05</v>
      </c>
      <c r="F179" s="396" t="n">
        <f aca="false">IF(LEN($B179)=7,CONCATENATE(MID($B179,1,6),"00",RIGHT($B179,1)),IF(LEN($B179)=8,CONCATENATE(MID($B179,1,6),"0",RIGHT($B179,2)),$B179))</f>
        <v>92210</v>
      </c>
      <c r="H179" s="925" t="n">
        <v>103.91</v>
      </c>
      <c r="I179" s="923" t="n">
        <v>106.05</v>
      </c>
    </row>
    <row r="180" customFormat="false" ht="15" hidden="false" customHeight="false" outlineLevel="0" collapsed="false">
      <c r="B180" s="923" t="n">
        <v>92211</v>
      </c>
      <c r="C180" s="924" t="s">
        <v>6802</v>
      </c>
      <c r="D180" s="923" t="s">
        <v>470</v>
      </c>
      <c r="E180" s="923" t="n">
        <f aca="false">IF($K$2=$H$1,H180,I180)</f>
        <v>136.55</v>
      </c>
      <c r="F180" s="396" t="n">
        <f aca="false">IF(LEN($B180)=7,CONCATENATE(MID($B180,1,6),"00",RIGHT($B180,1)),IF(LEN($B180)=8,CONCATENATE(MID($B180,1,6),"0",RIGHT($B180,2)),$B180))</f>
        <v>92211</v>
      </c>
      <c r="H180" s="925" t="n">
        <v>133.95</v>
      </c>
      <c r="I180" s="923" t="n">
        <v>136.55</v>
      </c>
    </row>
    <row r="181" customFormat="false" ht="15" hidden="false" customHeight="false" outlineLevel="0" collapsed="false">
      <c r="B181" s="923" t="n">
        <v>92212</v>
      </c>
      <c r="C181" s="924" t="s">
        <v>6803</v>
      </c>
      <c r="D181" s="923" t="s">
        <v>470</v>
      </c>
      <c r="E181" s="923" t="n">
        <f aca="false">IF($K$2=$H$1,H181,I181)</f>
        <v>175.25</v>
      </c>
      <c r="F181" s="396" t="n">
        <f aca="false">IF(LEN($B181)=7,CONCATENATE(MID($B181,1,6),"00",RIGHT($B181,1)),IF(LEN($B181)=8,CONCATENATE(MID($B181,1,6),"0",RIGHT($B181,2)),$B181))</f>
        <v>92212</v>
      </c>
      <c r="H181" s="925" t="n">
        <v>172.18</v>
      </c>
      <c r="I181" s="923" t="n">
        <v>175.25</v>
      </c>
    </row>
    <row r="182" customFormat="false" ht="15" hidden="false" customHeight="false" outlineLevel="0" collapsed="false">
      <c r="B182" s="923" t="n">
        <v>92213</v>
      </c>
      <c r="C182" s="924" t="s">
        <v>6804</v>
      </c>
      <c r="D182" s="923" t="s">
        <v>470</v>
      </c>
      <c r="E182" s="923" t="n">
        <f aca="false">IF($K$2=$H$1,H182,I182)</f>
        <v>233.96</v>
      </c>
      <c r="F182" s="396" t="n">
        <f aca="false">IF(LEN($B182)=7,CONCATENATE(MID($B182,1,6),"00",RIGHT($B182,1)),IF(LEN($B182)=8,CONCATENATE(MID($B182,1,6),"0",RIGHT($B182,2)),$B182))</f>
        <v>92213</v>
      </c>
      <c r="H182" s="925" t="n">
        <v>230.41</v>
      </c>
      <c r="I182" s="923" t="n">
        <v>233.96</v>
      </c>
    </row>
    <row r="183" customFormat="false" ht="15" hidden="false" customHeight="false" outlineLevel="0" collapsed="false">
      <c r="B183" s="923" t="n">
        <v>92214</v>
      </c>
      <c r="C183" s="924" t="s">
        <v>6805</v>
      </c>
      <c r="D183" s="923" t="s">
        <v>470</v>
      </c>
      <c r="E183" s="923" t="n">
        <f aca="false">IF($K$2=$H$1,H183,I183)</f>
        <v>266.91</v>
      </c>
      <c r="F183" s="396" t="n">
        <f aca="false">IF(LEN($B183)=7,CONCATENATE(MID($B183,1,6),"00",RIGHT($B183,1)),IF(LEN($B183)=8,CONCATENATE(MID($B183,1,6),"0",RIGHT($B183,2)),$B183))</f>
        <v>92214</v>
      </c>
      <c r="H183" s="925" t="n">
        <v>262.85</v>
      </c>
      <c r="I183" s="923" t="n">
        <v>266.91</v>
      </c>
    </row>
    <row r="184" customFormat="false" ht="15" hidden="false" customHeight="false" outlineLevel="0" collapsed="false">
      <c r="B184" s="923" t="n">
        <v>92215</v>
      </c>
      <c r="C184" s="924" t="s">
        <v>6806</v>
      </c>
      <c r="D184" s="923" t="s">
        <v>470</v>
      </c>
      <c r="E184" s="923" t="n">
        <f aca="false">IF($K$2=$H$1,H184,I184)</f>
        <v>323.69</v>
      </c>
      <c r="F184" s="396" t="n">
        <f aca="false">IF(LEN($B184)=7,CONCATENATE(MID($B184,1,6),"00",RIGHT($B184,1)),IF(LEN($B184)=8,CONCATENATE(MID($B184,1,6),"0",RIGHT($B184,2)),$B184))</f>
        <v>92215</v>
      </c>
      <c r="H184" s="925" t="n">
        <v>319.1</v>
      </c>
      <c r="I184" s="923" t="n">
        <v>323.69</v>
      </c>
    </row>
    <row r="185" customFormat="false" ht="15" hidden="false" customHeight="false" outlineLevel="0" collapsed="false">
      <c r="B185" s="923" t="n">
        <v>92216</v>
      </c>
      <c r="C185" s="924" t="s">
        <v>6807</v>
      </c>
      <c r="D185" s="923" t="s">
        <v>470</v>
      </c>
      <c r="E185" s="923" t="n">
        <f aca="false">IF($K$2=$H$1,H185,I185)</f>
        <v>362.66</v>
      </c>
      <c r="F185" s="396" t="n">
        <f aca="false">IF(LEN($B185)=7,CONCATENATE(MID($B185,1,6),"00",RIGHT($B185,1)),IF(LEN($B185)=8,CONCATENATE(MID($B185,1,6),"0",RIGHT($B185,2)),$B185))</f>
        <v>92216</v>
      </c>
      <c r="H185" s="925" t="n">
        <v>357.51</v>
      </c>
      <c r="I185" s="923" t="n">
        <v>362.66</v>
      </c>
    </row>
    <row r="186" customFormat="false" ht="15" hidden="false" customHeight="false" outlineLevel="0" collapsed="false">
      <c r="B186" s="923" t="n">
        <v>92219</v>
      </c>
      <c r="C186" s="924" t="s">
        <v>6808</v>
      </c>
      <c r="D186" s="923" t="s">
        <v>470</v>
      </c>
      <c r="E186" s="923" t="n">
        <f aca="false">IF($K$2=$H$1,H186,I186)</f>
        <v>112.56</v>
      </c>
      <c r="F186" s="396" t="n">
        <f aca="false">IF(LEN($B186)=7,CONCATENATE(MID($B186,1,6),"00",RIGHT($B186,1)),IF(LEN($B186)=8,CONCATENATE(MID($B186,1,6),"0",RIGHT($B186,2)),$B186))</f>
        <v>92219</v>
      </c>
      <c r="H186" s="925" t="n">
        <v>110.01</v>
      </c>
      <c r="I186" s="923" t="n">
        <v>112.56</v>
      </c>
    </row>
    <row r="187" customFormat="false" ht="15" hidden="false" customHeight="false" outlineLevel="0" collapsed="false">
      <c r="B187" s="923" t="n">
        <v>92220</v>
      </c>
      <c r="C187" s="924" t="s">
        <v>6809</v>
      </c>
      <c r="D187" s="923" t="s">
        <v>470</v>
      </c>
      <c r="E187" s="923" t="n">
        <f aca="false">IF($K$2=$H$1,H187,I187)</f>
        <v>144.6</v>
      </c>
      <c r="F187" s="396" t="n">
        <f aca="false">IF(LEN($B187)=7,CONCATENATE(MID($B187,1,6),"00",RIGHT($B187,1)),IF(LEN($B187)=8,CONCATENATE(MID($B187,1,6),"0",RIGHT($B187,2)),$B187))</f>
        <v>92220</v>
      </c>
      <c r="H187" s="925" t="n">
        <v>141.5</v>
      </c>
      <c r="I187" s="923" t="n">
        <v>144.6</v>
      </c>
    </row>
    <row r="188" customFormat="false" ht="15" hidden="false" customHeight="false" outlineLevel="0" collapsed="false">
      <c r="B188" s="923" t="n">
        <v>92221</v>
      </c>
      <c r="C188" s="924" t="s">
        <v>6810</v>
      </c>
      <c r="D188" s="923" t="s">
        <v>470</v>
      </c>
      <c r="E188" s="923" t="n">
        <f aca="false">IF($K$2=$H$1,H188,I188)</f>
        <v>184.7</v>
      </c>
      <c r="F188" s="396" t="n">
        <f aca="false">IF(LEN($B188)=7,CONCATENATE(MID($B188,1,6),"00",RIGHT($B188,1)),IF(LEN($B188)=8,CONCATENATE(MID($B188,1,6),"0",RIGHT($B188,2)),$B188))</f>
        <v>92221</v>
      </c>
      <c r="H188" s="925" t="n">
        <v>181.02</v>
      </c>
      <c r="I188" s="923" t="n">
        <v>184.7</v>
      </c>
    </row>
    <row r="189" customFormat="false" ht="15" hidden="false" customHeight="false" outlineLevel="0" collapsed="false">
      <c r="B189" s="923" t="n">
        <v>92222</v>
      </c>
      <c r="C189" s="924" t="s">
        <v>6811</v>
      </c>
      <c r="D189" s="923" t="s">
        <v>470</v>
      </c>
      <c r="E189" s="923" t="n">
        <f aca="false">IF($K$2=$H$1,H189,I189)</f>
        <v>244.92</v>
      </c>
      <c r="F189" s="396" t="n">
        <f aca="false">IF(LEN($B189)=7,CONCATENATE(MID($B189,1,6),"00",RIGHT($B189,1)),IF(LEN($B189)=8,CONCATENATE(MID($B189,1,6),"0",RIGHT($B189,2)),$B189))</f>
        <v>92222</v>
      </c>
      <c r="H189" s="925" t="n">
        <v>240.68</v>
      </c>
      <c r="I189" s="923" t="n">
        <v>244.92</v>
      </c>
    </row>
    <row r="190" customFormat="false" ht="15" hidden="false" customHeight="false" outlineLevel="0" collapsed="false">
      <c r="B190" s="923" t="n">
        <v>92223</v>
      </c>
      <c r="C190" s="924" t="s">
        <v>6812</v>
      </c>
      <c r="D190" s="923" t="s">
        <v>470</v>
      </c>
      <c r="E190" s="923" t="n">
        <f aca="false">IF($K$2=$H$1,H190,I190)</f>
        <v>279.19</v>
      </c>
      <c r="F190" s="396" t="n">
        <f aca="false">IF(LEN($B190)=7,CONCATENATE(MID($B190,1,6),"00",RIGHT($B190,1)),IF(LEN($B190)=8,CONCATENATE(MID($B190,1,6),"0",RIGHT($B190,2)),$B190))</f>
        <v>92223</v>
      </c>
      <c r="H190" s="925" t="n">
        <v>274.35</v>
      </c>
      <c r="I190" s="923" t="n">
        <v>279.19</v>
      </c>
    </row>
    <row r="191" customFormat="false" ht="15" hidden="false" customHeight="false" outlineLevel="0" collapsed="false">
      <c r="B191" s="923" t="n">
        <v>92224</v>
      </c>
      <c r="C191" s="924" t="s">
        <v>6813</v>
      </c>
      <c r="D191" s="923" t="s">
        <v>470</v>
      </c>
      <c r="E191" s="923" t="n">
        <f aca="false">IF($K$2=$H$1,H191,I191)</f>
        <v>337.33</v>
      </c>
      <c r="F191" s="396" t="n">
        <f aca="false">IF(LEN($B191)=7,CONCATENATE(MID($B191,1,6),"00",RIGHT($B191,1)),IF(LEN($B191)=8,CONCATENATE(MID($B191,1,6),"0",RIGHT($B191,2)),$B191))</f>
        <v>92224</v>
      </c>
      <c r="H191" s="925" t="n">
        <v>331.87</v>
      </c>
      <c r="I191" s="923" t="n">
        <v>337.33</v>
      </c>
    </row>
    <row r="192" customFormat="false" ht="15" hidden="false" customHeight="false" outlineLevel="0" collapsed="false">
      <c r="B192" s="923" t="n">
        <v>92226</v>
      </c>
      <c r="C192" s="924" t="s">
        <v>6814</v>
      </c>
      <c r="D192" s="923" t="s">
        <v>470</v>
      </c>
      <c r="E192" s="923" t="n">
        <f aca="false">IF($K$2=$H$1,H192,I192)</f>
        <v>377.91</v>
      </c>
      <c r="F192" s="396" t="n">
        <f aca="false">IF(LEN($B192)=7,CONCATENATE(MID($B192,1,6),"00",RIGHT($B192,1)),IF(LEN($B192)=8,CONCATENATE(MID($B192,1,6),"0",RIGHT($B192,2)),$B192))</f>
        <v>92226</v>
      </c>
      <c r="H192" s="925" t="n">
        <v>371.77</v>
      </c>
      <c r="I192" s="923" t="n">
        <v>377.91</v>
      </c>
    </row>
    <row r="193" customFormat="false" ht="15" hidden="false" customHeight="false" outlineLevel="0" collapsed="false">
      <c r="B193" s="923" t="n">
        <v>92808</v>
      </c>
      <c r="C193" s="924" t="s">
        <v>6815</v>
      </c>
      <c r="D193" s="923" t="s">
        <v>470</v>
      </c>
      <c r="E193" s="923" t="n">
        <f aca="false">IF($K$2=$H$1,H193,I193)</f>
        <v>26.4</v>
      </c>
      <c r="F193" s="396" t="n">
        <f aca="false">IF(LEN($B193)=7,CONCATENATE(MID($B193,1,6),"00",RIGHT($B193,1)),IF(LEN($B193)=8,CONCATENATE(MID($B193,1,6),"0",RIGHT($B193,2)),$B193))</f>
        <v>92808</v>
      </c>
      <c r="H193" s="925" t="n">
        <v>24.72</v>
      </c>
      <c r="I193" s="923" t="n">
        <v>26.4</v>
      </c>
    </row>
    <row r="194" customFormat="false" ht="15" hidden="false" customHeight="false" outlineLevel="0" collapsed="false">
      <c r="B194" s="923" t="n">
        <v>92809</v>
      </c>
      <c r="C194" s="924" t="s">
        <v>6816</v>
      </c>
      <c r="D194" s="923" t="s">
        <v>470</v>
      </c>
      <c r="E194" s="923" t="n">
        <f aca="false">IF($K$2=$H$1,H194,I194)</f>
        <v>33.88</v>
      </c>
      <c r="F194" s="396" t="n">
        <f aca="false">IF(LEN($B194)=7,CONCATENATE(MID($B194,1,6),"00",RIGHT($B194,1)),IF(LEN($B194)=8,CONCATENATE(MID($B194,1,6),"0",RIGHT($B194,2)),$B194))</f>
        <v>92809</v>
      </c>
      <c r="H194" s="925" t="n">
        <v>31.74</v>
      </c>
      <c r="I194" s="923" t="n">
        <v>33.88</v>
      </c>
    </row>
    <row r="195" customFormat="false" ht="15" hidden="false" customHeight="false" outlineLevel="0" collapsed="false">
      <c r="B195" s="923" t="n">
        <v>92810</v>
      </c>
      <c r="C195" s="924" t="s">
        <v>6817</v>
      </c>
      <c r="D195" s="923" t="s">
        <v>470</v>
      </c>
      <c r="E195" s="923" t="n">
        <f aca="false">IF($K$2=$H$1,H195,I195)</f>
        <v>41.26</v>
      </c>
      <c r="F195" s="396" t="n">
        <f aca="false">IF(LEN($B195)=7,CONCATENATE(MID($B195,1,6),"00",RIGHT($B195,1)),IF(LEN($B195)=8,CONCATENATE(MID($B195,1,6),"0",RIGHT($B195,2)),$B195))</f>
        <v>92810</v>
      </c>
      <c r="H195" s="925" t="n">
        <v>38.66</v>
      </c>
      <c r="I195" s="923" t="n">
        <v>41.26</v>
      </c>
    </row>
    <row r="196" customFormat="false" ht="15" hidden="false" customHeight="false" outlineLevel="0" collapsed="false">
      <c r="B196" s="923" t="n">
        <v>92811</v>
      </c>
      <c r="C196" s="924" t="s">
        <v>6818</v>
      </c>
      <c r="D196" s="923" t="s">
        <v>470</v>
      </c>
      <c r="E196" s="923" t="n">
        <f aca="false">IF($K$2=$H$1,H196,I196)</f>
        <v>49.18</v>
      </c>
      <c r="F196" s="396" t="n">
        <f aca="false">IF(LEN($B196)=7,CONCATENATE(MID($B196,1,6),"00",RIGHT($B196,1)),IF(LEN($B196)=8,CONCATENATE(MID($B196,1,6),"0",RIGHT($B196,2)),$B196))</f>
        <v>92811</v>
      </c>
      <c r="H196" s="925" t="n">
        <v>46.11</v>
      </c>
      <c r="I196" s="923" t="n">
        <v>49.18</v>
      </c>
    </row>
    <row r="197" customFormat="false" ht="15" hidden="false" customHeight="false" outlineLevel="0" collapsed="false">
      <c r="B197" s="923" t="n">
        <v>92812</v>
      </c>
      <c r="C197" s="924" t="s">
        <v>6819</v>
      </c>
      <c r="D197" s="923" t="s">
        <v>470</v>
      </c>
      <c r="E197" s="923" t="n">
        <f aca="false">IF($K$2=$H$1,H197,I197)</f>
        <v>57.01</v>
      </c>
      <c r="F197" s="396" t="n">
        <f aca="false">IF(LEN($B197)=7,CONCATENATE(MID($B197,1,6),"00",RIGHT($B197,1)),IF(LEN($B197)=8,CONCATENATE(MID($B197,1,6),"0",RIGHT($B197,2)),$B197))</f>
        <v>92812</v>
      </c>
      <c r="H197" s="925" t="n">
        <v>53.46</v>
      </c>
      <c r="I197" s="923" t="n">
        <v>57.01</v>
      </c>
    </row>
    <row r="198" customFormat="false" ht="15" hidden="false" customHeight="false" outlineLevel="0" collapsed="false">
      <c r="B198" s="923" t="n">
        <v>92813</v>
      </c>
      <c r="C198" s="924" t="s">
        <v>6820</v>
      </c>
      <c r="D198" s="923" t="s">
        <v>470</v>
      </c>
      <c r="E198" s="923" t="n">
        <f aca="false">IF($K$2=$H$1,H198,I198)</f>
        <v>66.25</v>
      </c>
      <c r="F198" s="396" t="n">
        <f aca="false">IF(LEN($B198)=7,CONCATENATE(MID($B198,1,6),"00",RIGHT($B198,1)),IF(LEN($B198)=8,CONCATENATE(MID($B198,1,6),"0",RIGHT($B198,2)),$B198))</f>
        <v>92813</v>
      </c>
      <c r="H198" s="925" t="n">
        <v>62.19</v>
      </c>
      <c r="I198" s="923" t="n">
        <v>66.25</v>
      </c>
    </row>
    <row r="199" customFormat="false" ht="15" hidden="false" customHeight="false" outlineLevel="0" collapsed="false">
      <c r="B199" s="923" t="n">
        <v>92814</v>
      </c>
      <c r="C199" s="924" t="s">
        <v>6821</v>
      </c>
      <c r="D199" s="923" t="s">
        <v>470</v>
      </c>
      <c r="E199" s="923" t="n">
        <f aca="false">IF($K$2=$H$1,H199,I199)</f>
        <v>75.95</v>
      </c>
      <c r="F199" s="396" t="n">
        <f aca="false">IF(LEN($B199)=7,CONCATENATE(MID($B199,1,6),"00",RIGHT($B199,1)),IF(LEN($B199)=8,CONCATENATE(MID($B199,1,6),"0",RIGHT($B199,2)),$B199))</f>
        <v>92814</v>
      </c>
      <c r="H199" s="925" t="n">
        <v>71.36</v>
      </c>
      <c r="I199" s="923" t="n">
        <v>75.95</v>
      </c>
    </row>
    <row r="200" customFormat="false" ht="15" hidden="false" customHeight="false" outlineLevel="0" collapsed="false">
      <c r="B200" s="923" t="n">
        <v>92815</v>
      </c>
      <c r="C200" s="924" t="s">
        <v>6822</v>
      </c>
      <c r="D200" s="923" t="s">
        <v>470</v>
      </c>
      <c r="E200" s="923" t="n">
        <f aca="false">IF($K$2=$H$1,H200,I200)</f>
        <v>87.22</v>
      </c>
      <c r="F200" s="396" t="n">
        <f aca="false">IF(LEN($B200)=7,CONCATENATE(MID($B200,1,6),"00",RIGHT($B200,1)),IF(LEN($B200)=8,CONCATENATE(MID($B200,1,6),"0",RIGHT($B200,2)),$B200))</f>
        <v>92815</v>
      </c>
      <c r="H200" s="925" t="n">
        <v>82.07</v>
      </c>
      <c r="I200" s="923" t="n">
        <v>87.22</v>
      </c>
    </row>
    <row r="201" customFormat="false" ht="15" hidden="false" customHeight="false" outlineLevel="0" collapsed="false">
      <c r="B201" s="923" t="n">
        <v>92816</v>
      </c>
      <c r="C201" s="924" t="s">
        <v>6823</v>
      </c>
      <c r="D201" s="923" t="s">
        <v>470</v>
      </c>
      <c r="E201" s="923" t="n">
        <f aca="false">IF($K$2=$H$1,H201,I201)</f>
        <v>499.48</v>
      </c>
      <c r="F201" s="396" t="n">
        <f aca="false">IF(LEN($B201)=7,CONCATENATE(MID($B201,1,6),"00",RIGHT($B201,1)),IF(LEN($B201)=8,CONCATENATE(MID($B201,1,6),"0",RIGHT($B201,2)),$B201))</f>
        <v>92816</v>
      </c>
      <c r="H201" s="925" t="n">
        <v>493.05</v>
      </c>
      <c r="I201" s="923" t="n">
        <v>499.48</v>
      </c>
    </row>
    <row r="202" customFormat="false" ht="15" hidden="false" customHeight="false" outlineLevel="0" collapsed="false">
      <c r="B202" s="923" t="n">
        <v>92817</v>
      </c>
      <c r="C202" s="924" t="s">
        <v>6824</v>
      </c>
      <c r="D202" s="923" t="s">
        <v>470</v>
      </c>
      <c r="E202" s="923" t="n">
        <f aca="false">IF($K$2=$H$1,H202,I202)</f>
        <v>109.13</v>
      </c>
      <c r="F202" s="396" t="n">
        <f aca="false">IF(LEN($B202)=7,CONCATENATE(MID($B202,1,6),"00",RIGHT($B202,1)),IF(LEN($B202)=8,CONCATENATE(MID($B202,1,6),"0",RIGHT($B202,2)),$B202))</f>
        <v>92817</v>
      </c>
      <c r="H202" s="925" t="n">
        <v>102.7</v>
      </c>
      <c r="I202" s="923" t="n">
        <v>109.13</v>
      </c>
    </row>
    <row r="203" customFormat="false" ht="15" hidden="false" customHeight="false" outlineLevel="0" collapsed="false">
      <c r="B203" s="923" t="n">
        <v>92818</v>
      </c>
      <c r="C203" s="924" t="s">
        <v>6825</v>
      </c>
      <c r="D203" s="923" t="s">
        <v>470</v>
      </c>
      <c r="E203" s="923" t="n">
        <f aca="false">IF($K$2=$H$1,H203,I203)</f>
        <v>727.53</v>
      </c>
      <c r="F203" s="396" t="n">
        <f aca="false">IF(LEN($B203)=7,CONCATENATE(MID($B203,1,6),"00",RIGHT($B203,1)),IF(LEN($B203)=8,CONCATENATE(MID($B203,1,6),"0",RIGHT($B203,2)),$B203))</f>
        <v>92818</v>
      </c>
      <c r="H203" s="925" t="n">
        <v>718.86</v>
      </c>
      <c r="I203" s="923" t="n">
        <v>727.53</v>
      </c>
    </row>
    <row r="204" customFormat="false" ht="15" hidden="false" customHeight="false" outlineLevel="0" collapsed="false">
      <c r="B204" s="923" t="n">
        <v>92819</v>
      </c>
      <c r="C204" s="924" t="s">
        <v>6826</v>
      </c>
      <c r="D204" s="923" t="s">
        <v>470</v>
      </c>
      <c r="E204" s="923" t="n">
        <f aca="false">IF($K$2=$H$1,H204,I204)</f>
        <v>146.91</v>
      </c>
      <c r="F204" s="396" t="n">
        <f aca="false">IF(LEN($B204)=7,CONCATENATE(MID($B204,1,6),"00",RIGHT($B204,1)),IF(LEN($B204)=8,CONCATENATE(MID($B204,1,6),"0",RIGHT($B204,2)),$B204))</f>
        <v>92819</v>
      </c>
      <c r="H204" s="925" t="n">
        <v>138.24</v>
      </c>
      <c r="I204" s="923" t="n">
        <v>146.91</v>
      </c>
    </row>
    <row r="205" customFormat="false" ht="15" hidden="false" customHeight="false" outlineLevel="0" collapsed="false">
      <c r="B205" s="923" t="n">
        <v>92820</v>
      </c>
      <c r="C205" s="924" t="s">
        <v>6827</v>
      </c>
      <c r="D205" s="923" t="s">
        <v>470</v>
      </c>
      <c r="E205" s="923" t="n">
        <f aca="false">IF($K$2=$H$1,H205,I205)</f>
        <v>31.49</v>
      </c>
      <c r="F205" s="396" t="n">
        <f aca="false">IF(LEN($B205)=7,CONCATENATE(MID($B205,1,6),"00",RIGHT($B205,1)),IF(LEN($B205)=8,CONCATENATE(MID($B205,1,6),"0",RIGHT($B205,2)),$B205))</f>
        <v>92820</v>
      </c>
      <c r="H205" s="925" t="n">
        <v>29.49</v>
      </c>
      <c r="I205" s="923" t="n">
        <v>31.49</v>
      </c>
    </row>
    <row r="206" customFormat="false" ht="15" hidden="false" customHeight="false" outlineLevel="0" collapsed="false">
      <c r="B206" s="923" t="n">
        <v>92821</v>
      </c>
      <c r="C206" s="924" t="s">
        <v>6828</v>
      </c>
      <c r="D206" s="923" t="s">
        <v>470</v>
      </c>
      <c r="E206" s="923" t="n">
        <f aca="false">IF($K$2=$H$1,H206,I206)</f>
        <v>40.39</v>
      </c>
      <c r="F206" s="396" t="n">
        <f aca="false">IF(LEN($B206)=7,CONCATENATE(MID($B206,1,6),"00",RIGHT($B206,1)),IF(LEN($B206)=8,CONCATENATE(MID($B206,1,6),"0",RIGHT($B206,2)),$B206))</f>
        <v>92821</v>
      </c>
      <c r="H206" s="925" t="n">
        <v>37.84</v>
      </c>
      <c r="I206" s="923" t="n">
        <v>40.39</v>
      </c>
    </row>
    <row r="207" customFormat="false" ht="15" hidden="false" customHeight="false" outlineLevel="0" collapsed="false">
      <c r="B207" s="923" t="n">
        <v>92822</v>
      </c>
      <c r="C207" s="924" t="s">
        <v>6829</v>
      </c>
      <c r="D207" s="923" t="s">
        <v>470</v>
      </c>
      <c r="E207" s="923" t="n">
        <f aca="false">IF($K$2=$H$1,H207,I207)</f>
        <v>49.31</v>
      </c>
      <c r="F207" s="396" t="n">
        <f aca="false">IF(LEN($B207)=7,CONCATENATE(MID($B207,1,6),"00",RIGHT($B207,1)),IF(LEN($B207)=8,CONCATENATE(MID($B207,1,6),"0",RIGHT($B207,2)),$B207))</f>
        <v>92822</v>
      </c>
      <c r="H207" s="925" t="n">
        <v>46.21</v>
      </c>
      <c r="I207" s="923" t="n">
        <v>49.31</v>
      </c>
    </row>
    <row r="208" customFormat="false" ht="15" hidden="false" customHeight="false" outlineLevel="0" collapsed="false">
      <c r="B208" s="923" t="n">
        <v>92824</v>
      </c>
      <c r="C208" s="924" t="s">
        <v>6830</v>
      </c>
      <c r="D208" s="923" t="s">
        <v>470</v>
      </c>
      <c r="E208" s="923" t="n">
        <f aca="false">IF($K$2=$H$1,H208,I208)</f>
        <v>58.63</v>
      </c>
      <c r="F208" s="396" t="n">
        <f aca="false">IF(LEN($B208)=7,CONCATENATE(MID($B208,1,6),"00",RIGHT($B208,1)),IF(LEN($B208)=8,CONCATENATE(MID($B208,1,6),"0",RIGHT($B208,2)),$B208))</f>
        <v>92824</v>
      </c>
      <c r="H208" s="925" t="n">
        <v>54.95</v>
      </c>
      <c r="I208" s="923" t="n">
        <v>58.63</v>
      </c>
    </row>
    <row r="209" customFormat="false" ht="15" hidden="false" customHeight="false" outlineLevel="0" collapsed="false">
      <c r="B209" s="923" t="n">
        <v>92825</v>
      </c>
      <c r="C209" s="924" t="s">
        <v>6831</v>
      </c>
      <c r="D209" s="923" t="s">
        <v>470</v>
      </c>
      <c r="E209" s="923" t="n">
        <f aca="false">IF($K$2=$H$1,H209,I209)</f>
        <v>67.97</v>
      </c>
      <c r="F209" s="396" t="n">
        <f aca="false">IF(LEN($B209)=7,CONCATENATE(MID($B209,1,6),"00",RIGHT($B209,1)),IF(LEN($B209)=8,CONCATENATE(MID($B209,1,6),"0",RIGHT($B209,2)),$B209))</f>
        <v>92825</v>
      </c>
      <c r="H209" s="925" t="n">
        <v>63.73</v>
      </c>
      <c r="I209" s="923" t="n">
        <v>67.97</v>
      </c>
    </row>
    <row r="210" customFormat="false" ht="15" hidden="false" customHeight="false" outlineLevel="0" collapsed="false">
      <c r="B210" s="923" t="n">
        <v>92826</v>
      </c>
      <c r="C210" s="924" t="s">
        <v>6832</v>
      </c>
      <c r="D210" s="923" t="s">
        <v>470</v>
      </c>
      <c r="E210" s="923" t="n">
        <f aca="false">IF($K$2=$H$1,H210,I210)</f>
        <v>78.53</v>
      </c>
      <c r="F210" s="396" t="n">
        <f aca="false">IF(LEN($B210)=7,CONCATENATE(MID($B210,1,6),"00",RIGHT($B210,1)),IF(LEN($B210)=8,CONCATENATE(MID($B210,1,6),"0",RIGHT($B210,2)),$B210))</f>
        <v>92826</v>
      </c>
      <c r="H210" s="925" t="n">
        <v>73.69</v>
      </c>
      <c r="I210" s="923" t="n">
        <v>78.53</v>
      </c>
    </row>
    <row r="211" customFormat="false" ht="15" hidden="false" customHeight="false" outlineLevel="0" collapsed="false">
      <c r="B211" s="923" t="n">
        <v>92827</v>
      </c>
      <c r="C211" s="924" t="s">
        <v>6833</v>
      </c>
      <c r="D211" s="923" t="s">
        <v>470</v>
      </c>
      <c r="E211" s="923" t="n">
        <f aca="false">IF($K$2=$H$1,H211,I211)</f>
        <v>89.59</v>
      </c>
      <c r="F211" s="396" t="n">
        <f aca="false">IF(LEN($B211)=7,CONCATENATE(MID($B211,1,6),"00",RIGHT($B211,1)),IF(LEN($B211)=8,CONCATENATE(MID($B211,1,6),"0",RIGHT($B211,2)),$B211))</f>
        <v>92827</v>
      </c>
      <c r="H211" s="925" t="n">
        <v>84.13</v>
      </c>
      <c r="I211" s="923" t="n">
        <v>89.59</v>
      </c>
    </row>
    <row r="212" customFormat="false" ht="15" hidden="false" customHeight="false" outlineLevel="0" collapsed="false">
      <c r="B212" s="923" t="n">
        <v>92828</v>
      </c>
      <c r="C212" s="924" t="s">
        <v>6834</v>
      </c>
      <c r="D212" s="923" t="s">
        <v>470</v>
      </c>
      <c r="E212" s="923" t="n">
        <f aca="false">IF($K$2=$H$1,H212,I212)</f>
        <v>102.47</v>
      </c>
      <c r="F212" s="396" t="n">
        <f aca="false">IF(LEN($B212)=7,CONCATENATE(MID($B212,1,6),"00",RIGHT($B212,1)),IF(LEN($B212)=8,CONCATENATE(MID($B212,1,6),"0",RIGHT($B212,2)),$B212))</f>
        <v>92828</v>
      </c>
      <c r="H212" s="925" t="n">
        <v>96.33</v>
      </c>
      <c r="I212" s="923" t="n">
        <v>102.47</v>
      </c>
    </row>
    <row r="213" customFormat="false" ht="15" hidden="false" customHeight="false" outlineLevel="0" collapsed="false">
      <c r="B213" s="923" t="n">
        <v>92829</v>
      </c>
      <c r="C213" s="924" t="s">
        <v>6835</v>
      </c>
      <c r="D213" s="923" t="s">
        <v>470</v>
      </c>
      <c r="E213" s="923" t="n">
        <f aca="false">IF($K$2=$H$1,H213,I213)</f>
        <v>517.46</v>
      </c>
      <c r="F213" s="396" t="n">
        <f aca="false">IF(LEN($B213)=7,CONCATENATE(MID($B213,1,6),"00",RIGHT($B213,1)),IF(LEN($B213)=8,CONCATENATE(MID($B213,1,6),"0",RIGHT($B213,2)),$B213))</f>
        <v>92829</v>
      </c>
      <c r="H213" s="925" t="n">
        <v>509.87</v>
      </c>
      <c r="I213" s="923" t="n">
        <v>517.46</v>
      </c>
    </row>
    <row r="214" customFormat="false" ht="15" hidden="false" customHeight="false" outlineLevel="0" collapsed="false">
      <c r="B214" s="923" t="n">
        <v>92830</v>
      </c>
      <c r="C214" s="924" t="s">
        <v>6836</v>
      </c>
      <c r="D214" s="923" t="s">
        <v>470</v>
      </c>
      <c r="E214" s="923" t="n">
        <f aca="false">IF($K$2=$H$1,H214,I214)</f>
        <v>127.11</v>
      </c>
      <c r="F214" s="396" t="n">
        <f aca="false">IF(LEN($B214)=7,CONCATENATE(MID($B214,1,6),"00",RIGHT($B214,1)),IF(LEN($B214)=8,CONCATENATE(MID($B214,1,6),"0",RIGHT($B214,2)),$B214))</f>
        <v>92830</v>
      </c>
      <c r="H214" s="925" t="n">
        <v>119.52</v>
      </c>
      <c r="I214" s="923" t="n">
        <v>127.11</v>
      </c>
    </row>
    <row r="215" customFormat="false" ht="15" hidden="false" customHeight="false" outlineLevel="0" collapsed="false">
      <c r="B215" s="923" t="n">
        <v>92831</v>
      </c>
      <c r="C215" s="924" t="s">
        <v>6837</v>
      </c>
      <c r="D215" s="923" t="s">
        <v>470</v>
      </c>
      <c r="E215" s="923" t="n">
        <f aca="false">IF($K$2=$H$1,H215,I215)</f>
        <v>749.59</v>
      </c>
      <c r="F215" s="396" t="n">
        <f aca="false">IF(LEN($B215)=7,CONCATENATE(MID($B215,1,6),"00",RIGHT($B215,1)),IF(LEN($B215)=8,CONCATENATE(MID($B215,1,6),"0",RIGHT($B215,2)),$B215))</f>
        <v>92831</v>
      </c>
      <c r="H215" s="925" t="n">
        <v>739.49</v>
      </c>
      <c r="I215" s="923" t="n">
        <v>749.59</v>
      </c>
    </row>
    <row r="216" customFormat="false" ht="15" hidden="false" customHeight="false" outlineLevel="0" collapsed="false">
      <c r="B216" s="923" t="n">
        <v>92832</v>
      </c>
      <c r="C216" s="924" t="s">
        <v>6838</v>
      </c>
      <c r="D216" s="923" t="s">
        <v>470</v>
      </c>
      <c r="E216" s="923" t="n">
        <f aca="false">IF($K$2=$H$1,H216,I216)</f>
        <v>168.97</v>
      </c>
      <c r="F216" s="396" t="n">
        <f aca="false">IF(LEN($B216)=7,CONCATENATE(MID($B216,1,6),"00",RIGHT($B216,1)),IF(LEN($B216)=8,CONCATENATE(MID($B216,1,6),"0",RIGHT($B216,2)),$B216))</f>
        <v>92832</v>
      </c>
      <c r="H216" s="925" t="n">
        <v>158.87</v>
      </c>
      <c r="I216" s="923" t="n">
        <v>168.97</v>
      </c>
    </row>
    <row r="217" customFormat="false" ht="15" hidden="false" customHeight="false" outlineLevel="0" collapsed="false">
      <c r="B217" s="923" t="n">
        <v>95565</v>
      </c>
      <c r="C217" s="924" t="s">
        <v>6839</v>
      </c>
      <c r="D217" s="923" t="s">
        <v>470</v>
      </c>
      <c r="E217" s="923" t="n">
        <f aca="false">IF($K$2=$H$1,H217,I217)</f>
        <v>94.28</v>
      </c>
      <c r="F217" s="396" t="n">
        <f aca="false">IF(LEN($B217)=7,CONCATENATE(MID($B217,1,6),"00",RIGHT($B217,1)),IF(LEN($B217)=8,CONCATENATE(MID($B217,1,6),"0",RIGHT($B217,2)),$B217))</f>
        <v>95565</v>
      </c>
      <c r="H217" s="925" t="n">
        <v>92.66</v>
      </c>
      <c r="I217" s="923" t="n">
        <v>94.28</v>
      </c>
    </row>
    <row r="218" customFormat="false" ht="15" hidden="false" customHeight="false" outlineLevel="0" collapsed="false">
      <c r="B218" s="923" t="n">
        <v>95566</v>
      </c>
      <c r="C218" s="924" t="s">
        <v>6840</v>
      </c>
      <c r="D218" s="923" t="s">
        <v>470</v>
      </c>
      <c r="E218" s="923" t="n">
        <f aca="false">IF($K$2=$H$1,H218,I218)</f>
        <v>99.3</v>
      </c>
      <c r="F218" s="396" t="n">
        <f aca="false">IF(LEN($B218)=7,CONCATENATE(MID($B218,1,6),"00",RIGHT($B218,1)),IF(LEN($B218)=8,CONCATENATE(MID($B218,1,6),"0",RIGHT($B218,2)),$B218))</f>
        <v>95566</v>
      </c>
      <c r="H218" s="925" t="n">
        <v>97.36</v>
      </c>
      <c r="I218" s="923" t="n">
        <v>99.3</v>
      </c>
    </row>
    <row r="219" customFormat="false" ht="15" hidden="false" customHeight="false" outlineLevel="0" collapsed="false">
      <c r="B219" s="923" t="n">
        <v>95567</v>
      </c>
      <c r="C219" s="924" t="s">
        <v>6841</v>
      </c>
      <c r="D219" s="923" t="s">
        <v>470</v>
      </c>
      <c r="E219" s="923" t="n">
        <f aca="false">IF($K$2=$H$1,H219,I219)</f>
        <v>56.9</v>
      </c>
      <c r="F219" s="396" t="n">
        <f aca="false">IF(LEN($B219)=7,CONCATENATE(MID($B219,1,6),"00",RIGHT($B219,1)),IF(LEN($B219)=8,CONCATENATE(MID($B219,1,6),"0",RIGHT($B219,2)),$B219))</f>
        <v>95567</v>
      </c>
      <c r="H219" s="925" t="n">
        <v>55.28</v>
      </c>
      <c r="I219" s="923" t="n">
        <v>56.9</v>
      </c>
    </row>
    <row r="220" customFormat="false" ht="15" hidden="false" customHeight="false" outlineLevel="0" collapsed="false">
      <c r="B220" s="923" t="n">
        <v>95568</v>
      </c>
      <c r="C220" s="924" t="s">
        <v>6842</v>
      </c>
      <c r="D220" s="923" t="s">
        <v>470</v>
      </c>
      <c r="E220" s="923" t="n">
        <f aca="false">IF($K$2=$H$1,H220,I220)</f>
        <v>74.22</v>
      </c>
      <c r="F220" s="396" t="n">
        <f aca="false">IF(LEN($B220)=7,CONCATENATE(MID($B220,1,6),"00",RIGHT($B220,1)),IF(LEN($B220)=8,CONCATENATE(MID($B220,1,6),"0",RIGHT($B220,2)),$B220))</f>
        <v>95568</v>
      </c>
      <c r="H220" s="925" t="n">
        <v>72.15</v>
      </c>
      <c r="I220" s="923" t="n">
        <v>74.22</v>
      </c>
    </row>
    <row r="221" customFormat="false" ht="15" hidden="false" customHeight="false" outlineLevel="0" collapsed="false">
      <c r="B221" s="923" t="n">
        <v>95569</v>
      </c>
      <c r="C221" s="924" t="s">
        <v>6843</v>
      </c>
      <c r="D221" s="923" t="s">
        <v>470</v>
      </c>
      <c r="E221" s="923" t="n">
        <f aca="false">IF($K$2=$H$1,H221,I221)</f>
        <v>99.82</v>
      </c>
      <c r="F221" s="396" t="n">
        <f aca="false">IF(LEN($B221)=7,CONCATENATE(MID($B221,1,6),"00",RIGHT($B221,1)),IF(LEN($B221)=8,CONCATENATE(MID($B221,1,6),"0",RIGHT($B221,2)),$B221))</f>
        <v>95569</v>
      </c>
      <c r="H221" s="925" t="n">
        <v>97.31</v>
      </c>
      <c r="I221" s="923" t="n">
        <v>99.82</v>
      </c>
    </row>
    <row r="222" customFormat="false" ht="15" hidden="false" customHeight="false" outlineLevel="0" collapsed="false">
      <c r="B222" s="923" t="n">
        <v>95570</v>
      </c>
      <c r="C222" s="924" t="s">
        <v>6844</v>
      </c>
      <c r="D222" s="923" t="s">
        <v>470</v>
      </c>
      <c r="E222" s="923" t="n">
        <f aca="false">IF($K$2=$H$1,H222,I222)</f>
        <v>61.92</v>
      </c>
      <c r="F222" s="396" t="n">
        <f aca="false">IF(LEN($B222)=7,CONCATENATE(MID($B222,1,6),"00",RIGHT($B222,1)),IF(LEN($B222)=8,CONCATENATE(MID($B222,1,6),"0",RIGHT($B222,2)),$B222))</f>
        <v>95570</v>
      </c>
      <c r="H222" s="925" t="n">
        <v>59.98</v>
      </c>
      <c r="I222" s="923" t="n">
        <v>61.92</v>
      </c>
    </row>
    <row r="223" customFormat="false" ht="15" hidden="false" customHeight="false" outlineLevel="0" collapsed="false">
      <c r="B223" s="923" t="n">
        <v>95571</v>
      </c>
      <c r="C223" s="924" t="s">
        <v>6845</v>
      </c>
      <c r="D223" s="923" t="s">
        <v>470</v>
      </c>
      <c r="E223" s="923" t="n">
        <f aca="false">IF($K$2=$H$1,H223,I223)</f>
        <v>80.63</v>
      </c>
      <c r="F223" s="396" t="n">
        <f aca="false">IF(LEN($B223)=7,CONCATENATE(MID($B223,1,6),"00",RIGHT($B223,1)),IF(LEN($B223)=8,CONCATENATE(MID($B223,1,6),"0",RIGHT($B223,2)),$B223))</f>
        <v>95571</v>
      </c>
      <c r="H223" s="925" t="n">
        <v>78.16</v>
      </c>
      <c r="I223" s="923" t="n">
        <v>80.63</v>
      </c>
    </row>
    <row r="224" customFormat="false" ht="15" hidden="false" customHeight="false" outlineLevel="0" collapsed="false">
      <c r="B224" s="923" t="n">
        <v>95572</v>
      </c>
      <c r="C224" s="924" t="s">
        <v>6846</v>
      </c>
      <c r="D224" s="923" t="s">
        <v>470</v>
      </c>
      <c r="E224" s="923" t="n">
        <f aca="false">IF($K$2=$H$1,H224,I224)</f>
        <v>107.75</v>
      </c>
      <c r="F224" s="396" t="n">
        <f aca="false">IF(LEN($B224)=7,CONCATENATE(MID($B224,1,6),"00",RIGHT($B224,1)),IF(LEN($B224)=8,CONCATENATE(MID($B224,1,6),"0",RIGHT($B224,2)),$B224))</f>
        <v>95572</v>
      </c>
      <c r="H224" s="925" t="n">
        <v>104.75</v>
      </c>
      <c r="I224" s="923" t="n">
        <v>107.75</v>
      </c>
    </row>
    <row r="225" customFormat="false" ht="15" hidden="false" customHeight="false" outlineLevel="0" collapsed="false">
      <c r="B225" s="923" t="n">
        <v>73606</v>
      </c>
      <c r="C225" s="924" t="s">
        <v>6847</v>
      </c>
      <c r="D225" s="923" t="s">
        <v>451</v>
      </c>
      <c r="E225" s="923" t="n">
        <f aca="false">IF($K$2=$H$1,H225,I225)</f>
        <v>121.53</v>
      </c>
      <c r="F225" s="396" t="n">
        <f aca="false">IF(LEN($B225)=7,CONCATENATE(MID($B225,1,6),"00",RIGHT($B225,1)),IF(LEN($B225)=8,CONCATENATE(MID($B225,1,6),"0",RIGHT($B225,2)),$B225))</f>
        <v>73606</v>
      </c>
      <c r="H225" s="925" t="n">
        <v>110.76</v>
      </c>
      <c r="I225" s="923" t="n">
        <v>121.53</v>
      </c>
    </row>
    <row r="226" customFormat="false" ht="15" hidden="false" customHeight="false" outlineLevel="0" collapsed="false">
      <c r="B226" s="923" t="n">
        <v>73607</v>
      </c>
      <c r="C226" s="924" t="s">
        <v>6848</v>
      </c>
      <c r="D226" s="923" t="s">
        <v>451</v>
      </c>
      <c r="E226" s="923" t="n">
        <f aca="false">IF($K$2=$H$1,H226,I226)</f>
        <v>81.02</v>
      </c>
      <c r="F226" s="396" t="n">
        <f aca="false">IF(LEN($B226)=7,CONCATENATE(MID($B226,1,6),"00",RIGHT($B226,1)),IF(LEN($B226)=8,CONCATENATE(MID($B226,1,6),"0",RIGHT($B226,2)),$B226))</f>
        <v>73607</v>
      </c>
      <c r="H226" s="925" t="n">
        <v>73.84</v>
      </c>
      <c r="I226" s="923" t="n">
        <v>81.02</v>
      </c>
    </row>
    <row r="227" customFormat="false" ht="15" hidden="false" customHeight="false" outlineLevel="0" collapsed="false">
      <c r="B227" s="923" t="n">
        <v>83623</v>
      </c>
      <c r="C227" s="924" t="s">
        <v>6849</v>
      </c>
      <c r="D227" s="923" t="s">
        <v>470</v>
      </c>
      <c r="E227" s="923" t="n">
        <f aca="false">IF($K$2=$H$1,H227,I227)</f>
        <v>195.88</v>
      </c>
      <c r="F227" s="396" t="n">
        <f aca="false">IF(LEN($B227)=7,CONCATENATE(MID($B227,1,6),"00",RIGHT($B227,1)),IF(LEN($B227)=8,CONCATENATE(MID($B227,1,6),"0",RIGHT($B227,2)),$B227))</f>
        <v>83623</v>
      </c>
      <c r="H227" s="925" t="n">
        <v>195.63</v>
      </c>
      <c r="I227" s="923" t="n">
        <v>195.88</v>
      </c>
    </row>
    <row r="228" customFormat="false" ht="15" hidden="false" customHeight="false" outlineLevel="0" collapsed="false">
      <c r="B228" s="923" t="n">
        <v>83624</v>
      </c>
      <c r="C228" s="924" t="s">
        <v>6850</v>
      </c>
      <c r="D228" s="923" t="s">
        <v>470</v>
      </c>
      <c r="E228" s="923" t="n">
        <f aca="false">IF($K$2=$H$1,H228,I228)</f>
        <v>138.1</v>
      </c>
      <c r="F228" s="396" t="n">
        <f aca="false">IF(LEN($B228)=7,CONCATENATE(MID($B228,1,6),"00",RIGHT($B228,1)),IF(LEN($B228)=8,CONCATENATE(MID($B228,1,6),"0",RIGHT($B228,2)),$B228))</f>
        <v>83624</v>
      </c>
      <c r="H228" s="925" t="n">
        <v>137.85</v>
      </c>
      <c r="I228" s="923" t="n">
        <v>138.1</v>
      </c>
    </row>
    <row r="229" customFormat="false" ht="15" hidden="false" customHeight="false" outlineLevel="0" collapsed="false">
      <c r="B229" s="923" t="n">
        <v>83626</v>
      </c>
      <c r="C229" s="924" t="s">
        <v>6851</v>
      </c>
      <c r="D229" s="923" t="s">
        <v>470</v>
      </c>
      <c r="E229" s="923" t="n">
        <f aca="false">IF($K$2=$H$1,H229,I229)</f>
        <v>109.21</v>
      </c>
      <c r="F229" s="396" t="n">
        <f aca="false">IF(LEN($B229)=7,CONCATENATE(MID($B229,1,6),"00",RIGHT($B229,1)),IF(LEN($B229)=8,CONCATENATE(MID($B229,1,6),"0",RIGHT($B229,2)),$B229))</f>
        <v>83626</v>
      </c>
      <c r="H229" s="925" t="n">
        <v>108.96</v>
      </c>
      <c r="I229" s="923" t="n">
        <v>109.21</v>
      </c>
    </row>
    <row r="230" customFormat="false" ht="15" hidden="false" customHeight="false" outlineLevel="0" collapsed="false">
      <c r="B230" s="923" t="n">
        <v>83627</v>
      </c>
      <c r="C230" s="924" t="s">
        <v>6852</v>
      </c>
      <c r="D230" s="923" t="s">
        <v>451</v>
      </c>
      <c r="E230" s="923" t="n">
        <f aca="false">IF($K$2=$H$1,H230,I230)</f>
        <v>388.68</v>
      </c>
      <c r="F230" s="396" t="n">
        <f aca="false">IF(LEN($B230)=7,CONCATENATE(MID($B230,1,6),"00",RIGHT($B230,1)),IF(LEN($B230)=8,CONCATENATE(MID($B230,1,6),"0",RIGHT($B230,2)),$B230))</f>
        <v>83627</v>
      </c>
      <c r="H230" s="925" t="n">
        <v>381.47</v>
      </c>
      <c r="I230" s="923" t="n">
        <v>388.68</v>
      </c>
    </row>
    <row r="231" customFormat="false" ht="15" hidden="false" customHeight="false" outlineLevel="0" collapsed="false">
      <c r="B231" s="923" t="n">
        <v>83724</v>
      </c>
      <c r="C231" s="924" t="s">
        <v>6853</v>
      </c>
      <c r="D231" s="923" t="s">
        <v>1117</v>
      </c>
      <c r="E231" s="923" t="n">
        <f aca="false">IF($K$2=$H$1,H231,I231)</f>
        <v>1.4</v>
      </c>
      <c r="F231" s="396" t="n">
        <f aca="false">IF(LEN($B231)=7,CONCATENATE(MID($B231,1,6),"00",RIGHT($B231,1)),IF(LEN($B231)=8,CONCATENATE(MID($B231,1,6),"0",RIGHT($B231,2)),$B231))</f>
        <v>83724</v>
      </c>
      <c r="H231" s="925" t="n">
        <v>1.26</v>
      </c>
      <c r="I231" s="923" t="n">
        <v>1.4</v>
      </c>
    </row>
    <row r="232" customFormat="false" ht="15" hidden="false" customHeight="false" outlineLevel="0" collapsed="false">
      <c r="B232" s="923" t="n">
        <v>83725</v>
      </c>
      <c r="C232" s="924" t="s">
        <v>6854</v>
      </c>
      <c r="D232" s="923" t="s">
        <v>1117</v>
      </c>
      <c r="E232" s="923" t="n">
        <f aca="false">IF($K$2=$H$1,H232,I232)</f>
        <v>0.95</v>
      </c>
      <c r="F232" s="396" t="n">
        <f aca="false">IF(LEN($B232)=7,CONCATENATE(MID($B232,1,6),"00",RIGHT($B232,1)),IF(LEN($B232)=8,CONCATENATE(MID($B232,1,6),"0",RIGHT($B232,2)),$B232))</f>
        <v>83725</v>
      </c>
      <c r="H232" s="925" t="n">
        <v>0.89</v>
      </c>
      <c r="I232" s="923" t="n">
        <v>0.95</v>
      </c>
    </row>
    <row r="233" customFormat="false" ht="15" hidden="false" customHeight="false" outlineLevel="0" collapsed="false">
      <c r="B233" s="923" t="n">
        <v>83726</v>
      </c>
      <c r="C233" s="924" t="s">
        <v>6855</v>
      </c>
      <c r="D233" s="923" t="s">
        <v>1117</v>
      </c>
      <c r="E233" s="923" t="n">
        <f aca="false">IF($K$2=$H$1,H233,I233)</f>
        <v>0.7</v>
      </c>
      <c r="F233" s="396" t="n">
        <f aca="false">IF(LEN($B233)=7,CONCATENATE(MID($B233,1,6),"00",RIGHT($B233,1)),IF(LEN($B233)=8,CONCATENATE(MID($B233,1,6),"0",RIGHT($B233,2)),$B233))</f>
        <v>83726</v>
      </c>
      <c r="H233" s="925" t="n">
        <v>0.62</v>
      </c>
      <c r="I233" s="923" t="n">
        <v>0.7</v>
      </c>
    </row>
    <row r="234" customFormat="false" ht="15" hidden="false" customHeight="false" outlineLevel="0" collapsed="false">
      <c r="B234" s="923" t="n">
        <v>97127</v>
      </c>
      <c r="C234" s="924" t="s">
        <v>6856</v>
      </c>
      <c r="D234" s="923" t="s">
        <v>470</v>
      </c>
      <c r="E234" s="923" t="n">
        <f aca="false">IF($K$2=$H$1,H234,I234)</f>
        <v>3.75</v>
      </c>
      <c r="F234" s="396" t="n">
        <f aca="false">IF(LEN($B234)=7,CONCATENATE(MID($B234,1,6),"00",RIGHT($B234,1)),IF(LEN($B234)=8,CONCATENATE(MID($B234,1,6),"0",RIGHT($B234,2)),$B234))</f>
        <v>97127</v>
      </c>
      <c r="H234" s="925" t="n">
        <v>3.41</v>
      </c>
      <c r="I234" s="923" t="n">
        <v>3.75</v>
      </c>
    </row>
    <row r="235" customFormat="false" ht="15" hidden="false" customHeight="false" outlineLevel="0" collapsed="false">
      <c r="B235" s="923" t="n">
        <v>97128</v>
      </c>
      <c r="C235" s="924" t="s">
        <v>6857</v>
      </c>
      <c r="D235" s="923" t="s">
        <v>470</v>
      </c>
      <c r="E235" s="923" t="n">
        <f aca="false">IF($K$2=$H$1,H235,I235)</f>
        <v>7.1</v>
      </c>
      <c r="F235" s="396" t="n">
        <f aca="false">IF(LEN($B235)=7,CONCATENATE(MID($B235,1,6),"00",RIGHT($B235,1)),IF(LEN($B235)=8,CONCATENATE(MID($B235,1,6),"0",RIGHT($B235,2)),$B235))</f>
        <v>97128</v>
      </c>
      <c r="H235" s="925" t="n">
        <v>6.56</v>
      </c>
      <c r="I235" s="923" t="n">
        <v>7.1</v>
      </c>
    </row>
    <row r="236" customFormat="false" ht="15" hidden="false" customHeight="false" outlineLevel="0" collapsed="false">
      <c r="B236" s="923" t="n">
        <v>97129</v>
      </c>
      <c r="C236" s="924" t="s">
        <v>6858</v>
      </c>
      <c r="D236" s="923" t="s">
        <v>470</v>
      </c>
      <c r="E236" s="923" t="n">
        <f aca="false">IF($K$2=$H$1,H236,I236)</f>
        <v>8.74</v>
      </c>
      <c r="F236" s="396" t="n">
        <f aca="false">IF(LEN($B236)=7,CONCATENATE(MID($B236,1,6),"00",RIGHT($B236,1)),IF(LEN($B236)=8,CONCATENATE(MID($B236,1,6),"0",RIGHT($B236,2)),$B236))</f>
        <v>97129</v>
      </c>
      <c r="H236" s="925" t="n">
        <v>8.07</v>
      </c>
      <c r="I236" s="923" t="n">
        <v>8.74</v>
      </c>
    </row>
    <row r="237" customFormat="false" ht="15" hidden="false" customHeight="false" outlineLevel="0" collapsed="false">
      <c r="B237" s="923" t="n">
        <v>97130</v>
      </c>
      <c r="C237" s="924" t="s">
        <v>6859</v>
      </c>
      <c r="D237" s="923" t="s">
        <v>470</v>
      </c>
      <c r="E237" s="923" t="n">
        <f aca="false">IF($K$2=$H$1,H237,I237)</f>
        <v>10.36</v>
      </c>
      <c r="F237" s="396" t="n">
        <f aca="false">IF(LEN($B237)=7,CONCATENATE(MID($B237,1,6),"00",RIGHT($B237,1)),IF(LEN($B237)=8,CONCATENATE(MID($B237,1,6),"0",RIGHT($B237,2)),$B237))</f>
        <v>97130</v>
      </c>
      <c r="H237" s="925" t="n">
        <v>9.57</v>
      </c>
      <c r="I237" s="923" t="n">
        <v>10.36</v>
      </c>
    </row>
    <row r="238" customFormat="false" ht="15" hidden="false" customHeight="false" outlineLevel="0" collapsed="false">
      <c r="B238" s="923" t="n">
        <v>97131</v>
      </c>
      <c r="C238" s="924" t="s">
        <v>6860</v>
      </c>
      <c r="D238" s="923" t="s">
        <v>470</v>
      </c>
      <c r="E238" s="923" t="n">
        <f aca="false">IF($K$2=$H$1,H238,I238)</f>
        <v>12</v>
      </c>
      <c r="F238" s="396" t="n">
        <f aca="false">IF(LEN($B238)=7,CONCATENATE(MID($B238,1,6),"00",RIGHT($B238,1)),IF(LEN($B238)=8,CONCATENATE(MID($B238,1,6),"0",RIGHT($B238,2)),$B238))</f>
        <v>97131</v>
      </c>
      <c r="H238" s="925" t="n">
        <v>11.08</v>
      </c>
      <c r="I238" s="923" t="n">
        <v>12</v>
      </c>
    </row>
    <row r="239" customFormat="false" ht="15" hidden="false" customHeight="false" outlineLevel="0" collapsed="false">
      <c r="B239" s="923" t="n">
        <v>97132</v>
      </c>
      <c r="C239" s="924" t="s">
        <v>6861</v>
      </c>
      <c r="D239" s="923" t="s">
        <v>470</v>
      </c>
      <c r="E239" s="923" t="n">
        <f aca="false">IF($K$2=$H$1,H239,I239)</f>
        <v>13.61</v>
      </c>
      <c r="F239" s="396" t="n">
        <f aca="false">IF(LEN($B239)=7,CONCATENATE(MID($B239,1,6),"00",RIGHT($B239,1)),IF(LEN($B239)=8,CONCATENATE(MID($B239,1,6),"0",RIGHT($B239,2)),$B239))</f>
        <v>97132</v>
      </c>
      <c r="H239" s="925" t="n">
        <v>12.58</v>
      </c>
      <c r="I239" s="923" t="n">
        <v>13.61</v>
      </c>
    </row>
    <row r="240" customFormat="false" ht="15" hidden="false" customHeight="false" outlineLevel="0" collapsed="false">
      <c r="B240" s="923" t="n">
        <v>97133</v>
      </c>
      <c r="C240" s="924" t="s">
        <v>6862</v>
      </c>
      <c r="D240" s="923" t="s">
        <v>470</v>
      </c>
      <c r="E240" s="923" t="n">
        <f aca="false">IF($K$2=$H$1,H240,I240)</f>
        <v>16.9</v>
      </c>
      <c r="F240" s="396" t="n">
        <f aca="false">IF(LEN($B240)=7,CONCATENATE(MID($B240,1,6),"00",RIGHT($B240,1)),IF(LEN($B240)=8,CONCATENATE(MID($B240,1,6),"0",RIGHT($B240,2)),$B240))</f>
        <v>97133</v>
      </c>
      <c r="H240" s="925" t="n">
        <v>15.6</v>
      </c>
      <c r="I240" s="923" t="n">
        <v>16.9</v>
      </c>
    </row>
    <row r="241" customFormat="false" ht="15" hidden="false" customHeight="false" outlineLevel="0" collapsed="false">
      <c r="B241" s="923" t="n">
        <v>97134</v>
      </c>
      <c r="C241" s="924" t="s">
        <v>6863</v>
      </c>
      <c r="D241" s="923" t="s">
        <v>470</v>
      </c>
      <c r="E241" s="923" t="n">
        <f aca="false">IF($K$2=$H$1,H241,I241)</f>
        <v>1.75</v>
      </c>
      <c r="F241" s="396" t="n">
        <f aca="false">IF(LEN($B241)=7,CONCATENATE(MID($B241,1,6),"00",RIGHT($B241,1)),IF(LEN($B241)=8,CONCATENATE(MID($B241,1,6),"0",RIGHT($B241,2)),$B241))</f>
        <v>97134</v>
      </c>
      <c r="H241" s="925" t="n">
        <v>1.61</v>
      </c>
      <c r="I241" s="923" t="n">
        <v>1.75</v>
      </c>
    </row>
    <row r="242" customFormat="false" ht="15" hidden="false" customHeight="false" outlineLevel="0" collapsed="false">
      <c r="B242" s="923" t="n">
        <v>97135</v>
      </c>
      <c r="C242" s="924" t="s">
        <v>6864</v>
      </c>
      <c r="D242" s="923" t="s">
        <v>470</v>
      </c>
      <c r="E242" s="923" t="n">
        <f aca="false">IF($K$2=$H$1,H242,I242)</f>
        <v>3.62</v>
      </c>
      <c r="F242" s="396" t="n">
        <f aca="false">IF(LEN($B242)=7,CONCATENATE(MID($B242,1,6),"00",RIGHT($B242,1)),IF(LEN($B242)=8,CONCATENATE(MID($B242,1,6),"0",RIGHT($B242,2)),$B242))</f>
        <v>97135</v>
      </c>
      <c r="H242" s="925" t="n">
        <v>3.39</v>
      </c>
      <c r="I242" s="923" t="n">
        <v>3.62</v>
      </c>
    </row>
    <row r="243" customFormat="false" ht="15" hidden="false" customHeight="false" outlineLevel="0" collapsed="false">
      <c r="B243" s="923" t="n">
        <v>97136</v>
      </c>
      <c r="C243" s="924" t="s">
        <v>6865</v>
      </c>
      <c r="D243" s="923" t="s">
        <v>470</v>
      </c>
      <c r="E243" s="923" t="n">
        <f aca="false">IF($K$2=$H$1,H243,I243)</f>
        <v>4.46</v>
      </c>
      <c r="F243" s="396" t="n">
        <f aca="false">IF(LEN($B243)=7,CONCATENATE(MID($B243,1,6),"00",RIGHT($B243,1)),IF(LEN($B243)=8,CONCATENATE(MID($B243,1,6),"0",RIGHT($B243,2)),$B243))</f>
        <v>97136</v>
      </c>
      <c r="H243" s="925" t="n">
        <v>4.17</v>
      </c>
      <c r="I243" s="923" t="n">
        <v>4.46</v>
      </c>
    </row>
    <row r="244" customFormat="false" ht="15" hidden="false" customHeight="false" outlineLevel="0" collapsed="false">
      <c r="B244" s="923" t="n">
        <v>97137</v>
      </c>
      <c r="C244" s="924" t="s">
        <v>6866</v>
      </c>
      <c r="D244" s="923" t="s">
        <v>470</v>
      </c>
      <c r="E244" s="923" t="n">
        <f aca="false">IF($K$2=$H$1,H244,I244)</f>
        <v>5.28</v>
      </c>
      <c r="F244" s="396" t="n">
        <f aca="false">IF(LEN($B244)=7,CONCATENATE(MID($B244,1,6),"00",RIGHT($B244,1)),IF(LEN($B244)=8,CONCATENATE(MID($B244,1,6),"0",RIGHT($B244,2)),$B244))</f>
        <v>97137</v>
      </c>
      <c r="H244" s="925" t="n">
        <v>4.95</v>
      </c>
      <c r="I244" s="923" t="n">
        <v>5.28</v>
      </c>
    </row>
    <row r="245" customFormat="false" ht="15" hidden="false" customHeight="false" outlineLevel="0" collapsed="false">
      <c r="B245" s="923" t="n">
        <v>97138</v>
      </c>
      <c r="C245" s="924" t="s">
        <v>6867</v>
      </c>
      <c r="D245" s="923" t="s">
        <v>470</v>
      </c>
      <c r="E245" s="923" t="n">
        <f aca="false">IF($K$2=$H$1,H245,I245)</f>
        <v>6.14</v>
      </c>
      <c r="F245" s="396" t="n">
        <f aca="false">IF(LEN($B245)=7,CONCATENATE(MID($B245,1,6),"00",RIGHT($B245,1)),IF(LEN($B245)=8,CONCATENATE(MID($B245,1,6),"0",RIGHT($B245,2)),$B245))</f>
        <v>97138</v>
      </c>
      <c r="H245" s="925" t="n">
        <v>5.73</v>
      </c>
      <c r="I245" s="923" t="n">
        <v>6.14</v>
      </c>
    </row>
    <row r="246" customFormat="false" ht="15" hidden="false" customHeight="false" outlineLevel="0" collapsed="false">
      <c r="B246" s="923" t="n">
        <v>97139</v>
      </c>
      <c r="C246" s="924" t="s">
        <v>6868</v>
      </c>
      <c r="D246" s="923" t="s">
        <v>470</v>
      </c>
      <c r="E246" s="923" t="n">
        <f aca="false">IF($K$2=$H$1,H246,I246)</f>
        <v>6.94</v>
      </c>
      <c r="F246" s="396" t="n">
        <f aca="false">IF(LEN($B246)=7,CONCATENATE(MID($B246,1,6),"00",RIGHT($B246,1)),IF(LEN($B246)=8,CONCATENATE(MID($B246,1,6),"0",RIGHT($B246,2)),$B246))</f>
        <v>97139</v>
      </c>
      <c r="H246" s="925" t="n">
        <v>6.51</v>
      </c>
      <c r="I246" s="923" t="n">
        <v>6.94</v>
      </c>
    </row>
    <row r="247" customFormat="false" ht="15" hidden="false" customHeight="false" outlineLevel="0" collapsed="false">
      <c r="B247" s="923" t="n">
        <v>97140</v>
      </c>
      <c r="C247" s="924" t="s">
        <v>6869</v>
      </c>
      <c r="D247" s="923" t="s">
        <v>470</v>
      </c>
      <c r="E247" s="923" t="n">
        <f aca="false">IF($K$2=$H$1,H247,I247)</f>
        <v>8.63</v>
      </c>
      <c r="F247" s="396" t="n">
        <f aca="false">IF(LEN($B247)=7,CONCATENATE(MID($B247,1,6),"00",RIGHT($B247,1)),IF(LEN($B247)=8,CONCATENATE(MID($B247,1,6),"0",RIGHT($B247,2)),$B247))</f>
        <v>97140</v>
      </c>
      <c r="H247" s="925" t="n">
        <v>8.08</v>
      </c>
      <c r="I247" s="923" t="n">
        <v>8.63</v>
      </c>
    </row>
    <row r="248" customFormat="false" ht="15" hidden="false" customHeight="false" outlineLevel="0" collapsed="false">
      <c r="B248" s="923" t="n">
        <v>83520</v>
      </c>
      <c r="C248" s="924" t="s">
        <v>6870</v>
      </c>
      <c r="D248" s="923" t="s">
        <v>451</v>
      </c>
      <c r="E248" s="923" t="n">
        <f aca="false">IF($K$2=$H$1,H248,I248)</f>
        <v>84.49</v>
      </c>
      <c r="F248" s="396" t="n">
        <f aca="false">IF(LEN($B248)=7,CONCATENATE(MID($B248,1,6),"00",RIGHT($B248,1)),IF(LEN($B248)=8,CONCATENATE(MID($B248,1,6),"0",RIGHT($B248,2)),$B248))</f>
        <v>83520</v>
      </c>
      <c r="H248" s="925" t="n">
        <v>80.99</v>
      </c>
      <c r="I248" s="923" t="n">
        <v>84.49</v>
      </c>
    </row>
    <row r="249" customFormat="false" ht="15" hidden="false" customHeight="false" outlineLevel="0" collapsed="false">
      <c r="B249" s="923" t="n">
        <v>83531</v>
      </c>
      <c r="C249" s="924" t="s">
        <v>6871</v>
      </c>
      <c r="D249" s="923" t="s">
        <v>451</v>
      </c>
      <c r="E249" s="923" t="n">
        <f aca="false">IF($K$2=$H$1,H249,I249)</f>
        <v>375.09</v>
      </c>
      <c r="F249" s="396" t="n">
        <f aca="false">IF(LEN($B249)=7,CONCATENATE(MID($B249,1,6),"00",RIGHT($B249,1)),IF(LEN($B249)=8,CONCATENATE(MID($B249,1,6),"0",RIGHT($B249,2)),$B249))</f>
        <v>83531</v>
      </c>
      <c r="H249" s="925" t="n">
        <v>372.56</v>
      </c>
      <c r="I249" s="923" t="n">
        <v>375.09</v>
      </c>
    </row>
    <row r="250" customFormat="false" ht="15" hidden="false" customHeight="false" outlineLevel="0" collapsed="false">
      <c r="B250" s="923" t="n">
        <v>83535</v>
      </c>
      <c r="C250" s="924" t="s">
        <v>6872</v>
      </c>
      <c r="D250" s="923" t="s">
        <v>451</v>
      </c>
      <c r="E250" s="923" t="n">
        <f aca="false">IF($K$2=$H$1,H250,I250)</f>
        <v>310.28</v>
      </c>
      <c r="F250" s="396" t="n">
        <f aca="false">IF(LEN($B250)=7,CONCATENATE(MID($B250,1,6),"00",RIGHT($B250,1)),IF(LEN($B250)=8,CONCATENATE(MID($B250,1,6),"0",RIGHT($B250,2)),$B250))</f>
        <v>83535</v>
      </c>
      <c r="H250" s="925" t="n">
        <v>307.75</v>
      </c>
      <c r="I250" s="923" t="n">
        <v>310.28</v>
      </c>
    </row>
    <row r="251" customFormat="false" ht="15" hidden="false" customHeight="false" outlineLevel="0" collapsed="false">
      <c r="B251" s="923" t="n">
        <v>92235</v>
      </c>
      <c r="C251" s="924" t="s">
        <v>6873</v>
      </c>
      <c r="D251" s="923" t="s">
        <v>892</v>
      </c>
      <c r="E251" s="923" t="n">
        <f aca="false">IF($K$2=$H$1,H251,I251)</f>
        <v>55.57</v>
      </c>
      <c r="F251" s="396" t="n">
        <f aca="false">IF(LEN($B251)=7,CONCATENATE(MID($B251,1,6),"00",RIGHT($B251,1)),IF(LEN($B251)=8,CONCATENATE(MID($B251,1,6),"0",RIGHT($B251,2)),$B251))</f>
        <v>92235</v>
      </c>
      <c r="H251" s="925" t="n">
        <v>51.87</v>
      </c>
      <c r="I251" s="923" t="n">
        <v>55.57</v>
      </c>
    </row>
    <row r="252" customFormat="false" ht="15" hidden="false" customHeight="false" outlineLevel="0" collapsed="false">
      <c r="B252" s="923" t="n">
        <v>93206</v>
      </c>
      <c r="C252" s="924" t="s">
        <v>6874</v>
      </c>
      <c r="D252" s="923" t="s">
        <v>892</v>
      </c>
      <c r="E252" s="923" t="n">
        <f aca="false">IF($K$2=$H$1,H252,I252)</f>
        <v>803.01</v>
      </c>
      <c r="F252" s="396" t="n">
        <f aca="false">IF(LEN($B252)=7,CONCATENATE(MID($B252,1,6),"00",RIGHT($B252,1)),IF(LEN($B252)=8,CONCATENATE(MID($B252,1,6),"0",RIGHT($B252,2)),$B252))</f>
        <v>93206</v>
      </c>
      <c r="H252" s="925" t="n">
        <v>767.82</v>
      </c>
      <c r="I252" s="923" t="n">
        <v>803.01</v>
      </c>
    </row>
    <row r="253" customFormat="false" ht="15" hidden="false" customHeight="false" outlineLevel="0" collapsed="false">
      <c r="B253" s="923" t="n">
        <v>93207</v>
      </c>
      <c r="C253" s="924" t="s">
        <v>6875</v>
      </c>
      <c r="D253" s="923" t="s">
        <v>892</v>
      </c>
      <c r="E253" s="923" t="n">
        <f aca="false">IF($K$2=$H$1,H253,I253)</f>
        <v>679.55</v>
      </c>
      <c r="F253" s="396" t="n">
        <f aca="false">IF(LEN($B253)=7,CONCATENATE(MID($B253,1,6),"00",RIGHT($B253,1)),IF(LEN($B253)=8,CONCATENATE(MID($B253,1,6),"0",RIGHT($B253,2)),$B253))</f>
        <v>93207</v>
      </c>
      <c r="H253" s="925" t="n">
        <v>659.33</v>
      </c>
      <c r="I253" s="923" t="n">
        <v>679.55</v>
      </c>
    </row>
    <row r="254" customFormat="false" ht="15" hidden="false" customHeight="false" outlineLevel="0" collapsed="false">
      <c r="B254" s="923" t="n">
        <v>93208</v>
      </c>
      <c r="C254" s="924" t="s">
        <v>6876</v>
      </c>
      <c r="D254" s="923" t="s">
        <v>892</v>
      </c>
      <c r="E254" s="923" t="n">
        <f aca="false">IF($K$2=$H$1,H254,I254)</f>
        <v>505.47</v>
      </c>
      <c r="F254" s="396" t="n">
        <f aca="false">IF(LEN($B254)=7,CONCATENATE(MID($B254,1,6),"00",RIGHT($B254,1)),IF(LEN($B254)=8,CONCATENATE(MID($B254,1,6),"0",RIGHT($B254,2)),$B254))</f>
        <v>93208</v>
      </c>
      <c r="H254" s="925" t="n">
        <v>491.35</v>
      </c>
      <c r="I254" s="923" t="n">
        <v>505.47</v>
      </c>
    </row>
    <row r="255" customFormat="false" ht="15" hidden="false" customHeight="false" outlineLevel="0" collapsed="false">
      <c r="B255" s="923" t="n">
        <v>93209</v>
      </c>
      <c r="C255" s="924" t="s">
        <v>6877</v>
      </c>
      <c r="D255" s="923" t="s">
        <v>892</v>
      </c>
      <c r="E255" s="923" t="n">
        <f aca="false">IF($K$2=$H$1,H255,I255)</f>
        <v>624.33</v>
      </c>
      <c r="F255" s="396" t="n">
        <f aca="false">IF(LEN($B255)=7,CONCATENATE(MID($B255,1,6),"00",RIGHT($B255,1)),IF(LEN($B255)=8,CONCATENATE(MID($B255,1,6),"0",RIGHT($B255,2)),$B255))</f>
        <v>93209</v>
      </c>
      <c r="H255" s="925" t="n">
        <v>598.3</v>
      </c>
      <c r="I255" s="923" t="n">
        <v>624.33</v>
      </c>
    </row>
    <row r="256" customFormat="false" ht="15" hidden="false" customHeight="false" outlineLevel="0" collapsed="false">
      <c r="B256" s="923" t="n">
        <v>93210</v>
      </c>
      <c r="C256" s="924" t="s">
        <v>6878</v>
      </c>
      <c r="D256" s="923" t="s">
        <v>892</v>
      </c>
      <c r="E256" s="923" t="n">
        <f aca="false">IF($K$2=$H$1,H256,I256)</f>
        <v>346.97</v>
      </c>
      <c r="F256" s="396" t="n">
        <f aca="false">IF(LEN($B256)=7,CONCATENATE(MID($B256,1,6),"00",RIGHT($B256,1)),IF(LEN($B256)=8,CONCATENATE(MID($B256,1,6),"0",RIGHT($B256,2)),$B256))</f>
        <v>93210</v>
      </c>
      <c r="H256" s="925" t="n">
        <v>335.05</v>
      </c>
      <c r="I256" s="923" t="n">
        <v>346.97</v>
      </c>
    </row>
    <row r="257" customFormat="false" ht="15" hidden="false" customHeight="false" outlineLevel="0" collapsed="false">
      <c r="B257" s="923" t="n">
        <v>93211</v>
      </c>
      <c r="C257" s="924" t="s">
        <v>6879</v>
      </c>
      <c r="D257" s="923" t="s">
        <v>892</v>
      </c>
      <c r="E257" s="923" t="n">
        <f aca="false">IF($K$2=$H$1,H257,I257)</f>
        <v>372.77</v>
      </c>
      <c r="F257" s="396" t="n">
        <f aca="false">IF(LEN($B257)=7,CONCATENATE(MID($B257,1,6),"00",RIGHT($B257,1)),IF(LEN($B257)=8,CONCATENATE(MID($B257,1,6),"0",RIGHT($B257,2)),$B257))</f>
        <v>93211</v>
      </c>
      <c r="H257" s="925" t="n">
        <v>357.52</v>
      </c>
      <c r="I257" s="923" t="n">
        <v>372.77</v>
      </c>
    </row>
    <row r="258" customFormat="false" ht="15" hidden="false" customHeight="false" outlineLevel="0" collapsed="false">
      <c r="B258" s="923" t="n">
        <v>93212</v>
      </c>
      <c r="C258" s="924" t="s">
        <v>6880</v>
      </c>
      <c r="D258" s="923" t="s">
        <v>892</v>
      </c>
      <c r="E258" s="923" t="n">
        <f aca="false">IF($K$2=$H$1,H258,I258)</f>
        <v>605.63</v>
      </c>
      <c r="F258" s="396" t="n">
        <f aca="false">IF(LEN($B258)=7,CONCATENATE(MID($B258,1,6),"00",RIGHT($B258,1)),IF(LEN($B258)=8,CONCATENATE(MID($B258,1,6),"0",RIGHT($B258,2)),$B258))</f>
        <v>93212</v>
      </c>
      <c r="H258" s="925" t="n">
        <v>584.79</v>
      </c>
      <c r="I258" s="923" t="n">
        <v>605.63</v>
      </c>
    </row>
    <row r="259" customFormat="false" ht="15" hidden="false" customHeight="false" outlineLevel="0" collapsed="false">
      <c r="B259" s="923" t="n">
        <v>93213</v>
      </c>
      <c r="C259" s="924" t="s">
        <v>6881</v>
      </c>
      <c r="D259" s="923" t="s">
        <v>892</v>
      </c>
      <c r="E259" s="923" t="n">
        <f aca="false">IF($K$2=$H$1,H259,I259)</f>
        <v>703.92</v>
      </c>
      <c r="F259" s="396" t="n">
        <f aca="false">IF(LEN($B259)=7,CONCATENATE(MID($B259,1,6),"00",RIGHT($B259,1)),IF(LEN($B259)=8,CONCATENATE(MID($B259,1,6),"0",RIGHT($B259,2)),$B259))</f>
        <v>93213</v>
      </c>
      <c r="H259" s="925" t="n">
        <v>675.17</v>
      </c>
      <c r="I259" s="923" t="n">
        <v>703.92</v>
      </c>
    </row>
    <row r="260" customFormat="false" ht="15" hidden="false" customHeight="false" outlineLevel="0" collapsed="false">
      <c r="B260" s="923" t="n">
        <v>93214</v>
      </c>
      <c r="C260" s="924" t="s">
        <v>6882</v>
      </c>
      <c r="D260" s="923" t="s">
        <v>451</v>
      </c>
      <c r="E260" s="923" t="n">
        <f aca="false">IF($K$2=$H$1,H260,I260)</f>
        <v>3311.62</v>
      </c>
      <c r="F260" s="396" t="n">
        <f aca="false">IF(LEN($B260)=7,CONCATENATE(MID($B260,1,6),"00",RIGHT($B260,1)),IF(LEN($B260)=8,CONCATENATE(MID($B260,1,6),"0",RIGHT($B260,2)),$B260))</f>
        <v>93214</v>
      </c>
      <c r="H260" s="926" t="n">
        <v>3278.08</v>
      </c>
      <c r="I260" s="927" t="n">
        <v>3311.62</v>
      </c>
    </row>
    <row r="261" customFormat="false" ht="15" hidden="false" customHeight="false" outlineLevel="0" collapsed="false">
      <c r="B261" s="923" t="n">
        <v>93243</v>
      </c>
      <c r="C261" s="924" t="s">
        <v>6883</v>
      </c>
      <c r="D261" s="923" t="s">
        <v>451</v>
      </c>
      <c r="E261" s="923" t="n">
        <f aca="false">IF($K$2=$H$1,H261,I261)</f>
        <v>4968.34</v>
      </c>
      <c r="F261" s="396" t="n">
        <f aca="false">IF(LEN($B261)=7,CONCATENATE(MID($B261,1,6),"00",RIGHT($B261,1)),IF(LEN($B261)=8,CONCATENATE(MID($B261,1,6),"0",RIGHT($B261,2)),$B261))</f>
        <v>93243</v>
      </c>
      <c r="H261" s="926" t="n">
        <v>4923.92</v>
      </c>
      <c r="I261" s="927" t="n">
        <v>4968.34</v>
      </c>
    </row>
    <row r="262" customFormat="false" ht="15" hidden="false" customHeight="false" outlineLevel="0" collapsed="false">
      <c r="B262" s="923" t="n">
        <v>93582</v>
      </c>
      <c r="C262" s="924" t="s">
        <v>6884</v>
      </c>
      <c r="D262" s="923" t="s">
        <v>892</v>
      </c>
      <c r="E262" s="923" t="n">
        <f aca="false">IF($K$2=$H$1,H262,I262)</f>
        <v>163.57</v>
      </c>
      <c r="F262" s="396" t="n">
        <f aca="false">IF(LEN($B262)=7,CONCATENATE(MID($B262,1,6),"00",RIGHT($B262,1)),IF(LEN($B262)=8,CONCATENATE(MID($B262,1,6),"0",RIGHT($B262,2)),$B262))</f>
        <v>93582</v>
      </c>
      <c r="H262" s="925" t="n">
        <v>158.37</v>
      </c>
      <c r="I262" s="923" t="n">
        <v>163.57</v>
      </c>
    </row>
    <row r="263" customFormat="false" ht="15" hidden="false" customHeight="false" outlineLevel="0" collapsed="false">
      <c r="B263" s="923" t="n">
        <v>93583</v>
      </c>
      <c r="C263" s="924" t="s">
        <v>6885</v>
      </c>
      <c r="D263" s="923" t="s">
        <v>892</v>
      </c>
      <c r="E263" s="923" t="n">
        <f aca="false">IF($K$2=$H$1,H263,I263)</f>
        <v>276.9</v>
      </c>
      <c r="F263" s="396" t="n">
        <f aca="false">IF(LEN($B263)=7,CONCATENATE(MID($B263,1,6),"00",RIGHT($B263,1)),IF(LEN($B263)=8,CONCATENATE(MID($B263,1,6),"0",RIGHT($B263,2)),$B263))</f>
        <v>93583</v>
      </c>
      <c r="H263" s="925" t="n">
        <v>268.06</v>
      </c>
      <c r="I263" s="923" t="n">
        <v>276.9</v>
      </c>
    </row>
    <row r="264" customFormat="false" ht="15" hidden="false" customHeight="false" outlineLevel="0" collapsed="false">
      <c r="B264" s="923" t="n">
        <v>93584</v>
      </c>
      <c r="C264" s="924" t="s">
        <v>6886</v>
      </c>
      <c r="D264" s="923" t="s">
        <v>892</v>
      </c>
      <c r="E264" s="923" t="n">
        <f aca="false">IF($K$2=$H$1,H264,I264)</f>
        <v>526.83</v>
      </c>
      <c r="F264" s="396" t="n">
        <f aca="false">IF(LEN($B264)=7,CONCATENATE(MID($B264,1,6),"00",RIGHT($B264,1)),IF(LEN($B264)=8,CONCATENATE(MID($B264,1,6),"0",RIGHT($B264,2)),$B264))</f>
        <v>93584</v>
      </c>
      <c r="H264" s="925" t="n">
        <v>511.79</v>
      </c>
      <c r="I264" s="923" t="n">
        <v>526.83</v>
      </c>
    </row>
    <row r="265" customFormat="false" ht="15" hidden="false" customHeight="false" outlineLevel="0" collapsed="false">
      <c r="B265" s="923" t="n">
        <v>93585</v>
      </c>
      <c r="C265" s="924" t="s">
        <v>6887</v>
      </c>
      <c r="D265" s="923" t="s">
        <v>892</v>
      </c>
      <c r="E265" s="923" t="n">
        <f aca="false">IF($K$2=$H$1,H265,I265)</f>
        <v>712.49</v>
      </c>
      <c r="F265" s="396" t="n">
        <f aca="false">IF(LEN($B265)=7,CONCATENATE(MID($B265,1,6),"00",RIGHT($B265,1)),IF(LEN($B265)=8,CONCATENATE(MID($B265,1,6),"0",RIGHT($B265,2)),$B265))</f>
        <v>93585</v>
      </c>
      <c r="H265" s="925" t="n">
        <v>692.77</v>
      </c>
      <c r="I265" s="923" t="n">
        <v>712.49</v>
      </c>
    </row>
    <row r="266" customFormat="false" ht="15" hidden="false" customHeight="false" outlineLevel="0" collapsed="false">
      <c r="B266" s="923" t="n">
        <v>98441</v>
      </c>
      <c r="C266" s="924" t="s">
        <v>6888</v>
      </c>
      <c r="D266" s="923" t="s">
        <v>892</v>
      </c>
      <c r="E266" s="923" t="n">
        <f aca="false">IF($K$2=$H$1,H266,I266)</f>
        <v>68.97</v>
      </c>
      <c r="F266" s="396" t="n">
        <f aca="false">IF(LEN($B266)=7,CONCATENATE(MID($B266,1,6),"00",RIGHT($B266,1)),IF(LEN($B266)=8,CONCATENATE(MID($B266,1,6),"0",RIGHT($B266,2)),$B266))</f>
        <v>98441</v>
      </c>
      <c r="H266" s="925" t="n">
        <v>66.92</v>
      </c>
      <c r="I266" s="923" t="n">
        <v>68.97</v>
      </c>
    </row>
    <row r="267" customFormat="false" ht="15" hidden="false" customHeight="false" outlineLevel="0" collapsed="false">
      <c r="B267" s="923" t="n">
        <v>98442</v>
      </c>
      <c r="C267" s="924" t="s">
        <v>6889</v>
      </c>
      <c r="D267" s="923" t="s">
        <v>892</v>
      </c>
      <c r="E267" s="923" t="n">
        <f aca="false">IF($K$2=$H$1,H267,I267)</f>
        <v>71.43</v>
      </c>
      <c r="F267" s="396" t="n">
        <f aca="false">IF(LEN($B267)=7,CONCATENATE(MID($B267,1,6),"00",RIGHT($B267,1)),IF(LEN($B267)=8,CONCATENATE(MID($B267,1,6),"0",RIGHT($B267,2)),$B267))</f>
        <v>98442</v>
      </c>
      <c r="H267" s="925" t="n">
        <v>69.14</v>
      </c>
      <c r="I267" s="923" t="n">
        <v>71.43</v>
      </c>
    </row>
    <row r="268" customFormat="false" ht="15" hidden="false" customHeight="false" outlineLevel="0" collapsed="false">
      <c r="B268" s="923" t="n">
        <v>98443</v>
      </c>
      <c r="C268" s="924" t="s">
        <v>6890</v>
      </c>
      <c r="D268" s="923" t="s">
        <v>892</v>
      </c>
      <c r="E268" s="923" t="n">
        <f aca="false">IF($K$2=$H$1,H268,I268)</f>
        <v>57.77</v>
      </c>
      <c r="F268" s="396" t="n">
        <f aca="false">IF(LEN($B268)=7,CONCATENATE(MID($B268,1,6),"00",RIGHT($B268,1)),IF(LEN($B268)=8,CONCATENATE(MID($B268,1,6),"0",RIGHT($B268,2)),$B268))</f>
        <v>98443</v>
      </c>
      <c r="H268" s="925" t="n">
        <v>56.69</v>
      </c>
      <c r="I268" s="923" t="n">
        <v>57.77</v>
      </c>
    </row>
    <row r="269" customFormat="false" ht="15" hidden="false" customHeight="false" outlineLevel="0" collapsed="false">
      <c r="B269" s="923" t="n">
        <v>98444</v>
      </c>
      <c r="C269" s="924" t="s">
        <v>6891</v>
      </c>
      <c r="D269" s="923" t="s">
        <v>892</v>
      </c>
      <c r="E269" s="923" t="n">
        <f aca="false">IF($K$2=$H$1,H269,I269)</f>
        <v>59.53</v>
      </c>
      <c r="F269" s="396" t="n">
        <f aca="false">IF(LEN($B269)=7,CONCATENATE(MID($B269,1,6),"00",RIGHT($B269,1)),IF(LEN($B269)=8,CONCATENATE(MID($B269,1,6),"0",RIGHT($B269,2)),$B269))</f>
        <v>98444</v>
      </c>
      <c r="H269" s="925" t="n">
        <v>58.27</v>
      </c>
      <c r="I269" s="923" t="n">
        <v>59.53</v>
      </c>
    </row>
    <row r="270" customFormat="false" ht="15" hidden="false" customHeight="false" outlineLevel="0" collapsed="false">
      <c r="B270" s="923" t="n">
        <v>98445</v>
      </c>
      <c r="C270" s="924" t="s">
        <v>6892</v>
      </c>
      <c r="D270" s="923" t="s">
        <v>892</v>
      </c>
      <c r="E270" s="923" t="n">
        <f aca="false">IF($K$2=$H$1,H270,I270)</f>
        <v>83.64</v>
      </c>
      <c r="F270" s="396" t="n">
        <f aca="false">IF(LEN($B270)=7,CONCATENATE(MID($B270,1,6),"00",RIGHT($B270,1)),IF(LEN($B270)=8,CONCATENATE(MID($B270,1,6),"0",RIGHT($B270,2)),$B270))</f>
        <v>98445</v>
      </c>
      <c r="H270" s="925" t="n">
        <v>80.69</v>
      </c>
      <c r="I270" s="923" t="n">
        <v>83.64</v>
      </c>
    </row>
    <row r="271" customFormat="false" ht="15" hidden="false" customHeight="false" outlineLevel="0" collapsed="false">
      <c r="B271" s="923" t="n">
        <v>98446</v>
      </c>
      <c r="C271" s="924" t="s">
        <v>6893</v>
      </c>
      <c r="D271" s="923" t="s">
        <v>892</v>
      </c>
      <c r="E271" s="923" t="n">
        <f aca="false">IF($K$2=$H$1,H271,I271)</f>
        <v>110.28</v>
      </c>
      <c r="F271" s="396" t="n">
        <f aca="false">IF(LEN($B271)=7,CONCATENATE(MID($B271,1,6),"00",RIGHT($B271,1)),IF(LEN($B271)=8,CONCATENATE(MID($B271,1,6),"0",RIGHT($B271,2)),$B271))</f>
        <v>98446</v>
      </c>
      <c r="H271" s="925" t="n">
        <v>105.44</v>
      </c>
      <c r="I271" s="923" t="n">
        <v>110.28</v>
      </c>
    </row>
    <row r="272" customFormat="false" ht="15" hidden="false" customHeight="false" outlineLevel="0" collapsed="false">
      <c r="B272" s="923" t="n">
        <v>98447</v>
      </c>
      <c r="C272" s="924" t="s">
        <v>6894</v>
      </c>
      <c r="D272" s="923" t="s">
        <v>892</v>
      </c>
      <c r="E272" s="923" t="n">
        <f aca="false">IF($K$2=$H$1,H272,I272)</f>
        <v>68.26</v>
      </c>
      <c r="F272" s="396" t="n">
        <f aca="false">IF(LEN($B272)=7,CONCATENATE(MID($B272,1,6),"00",RIGHT($B272,1)),IF(LEN($B272)=8,CONCATENATE(MID($B272,1,6),"0",RIGHT($B272,2)),$B272))</f>
        <v>98447</v>
      </c>
      <c r="H272" s="925" t="n">
        <v>66.61</v>
      </c>
      <c r="I272" s="923" t="n">
        <v>68.26</v>
      </c>
    </row>
    <row r="273" customFormat="false" ht="15" hidden="false" customHeight="false" outlineLevel="0" collapsed="false">
      <c r="B273" s="923" t="n">
        <v>98448</v>
      </c>
      <c r="C273" s="924" t="s">
        <v>6895</v>
      </c>
      <c r="D273" s="923" t="s">
        <v>892</v>
      </c>
      <c r="E273" s="923" t="n">
        <f aca="false">IF($K$2=$H$1,H273,I273)</f>
        <v>88.21</v>
      </c>
      <c r="F273" s="396" t="n">
        <f aca="false">IF(LEN($B273)=7,CONCATENATE(MID($B273,1,6),"00",RIGHT($B273,1)),IF(LEN($B273)=8,CONCATENATE(MID($B273,1,6),"0",RIGHT($B273,2)),$B273))</f>
        <v>98448</v>
      </c>
      <c r="H273" s="925" t="n">
        <v>85.21</v>
      </c>
      <c r="I273" s="923" t="n">
        <v>88.21</v>
      </c>
    </row>
    <row r="274" customFormat="false" ht="15" hidden="false" customHeight="false" outlineLevel="0" collapsed="false">
      <c r="B274" s="923" t="n">
        <v>98449</v>
      </c>
      <c r="C274" s="924" t="s">
        <v>6896</v>
      </c>
      <c r="D274" s="923" t="s">
        <v>892</v>
      </c>
      <c r="E274" s="923" t="n">
        <f aca="false">IF($K$2=$H$1,H274,I274)</f>
        <v>88.08</v>
      </c>
      <c r="F274" s="396" t="n">
        <f aca="false">IF(LEN($B274)=7,CONCATENATE(MID($B274,1,6),"00",RIGHT($B274,1)),IF(LEN($B274)=8,CONCATENATE(MID($B274,1,6),"0",RIGHT($B274,2)),$B274))</f>
        <v>98449</v>
      </c>
      <c r="H274" s="925" t="n">
        <v>85.69</v>
      </c>
      <c r="I274" s="923" t="n">
        <v>88.08</v>
      </c>
    </row>
    <row r="275" customFormat="false" ht="15" hidden="false" customHeight="false" outlineLevel="0" collapsed="false">
      <c r="B275" s="923" t="n">
        <v>98450</v>
      </c>
      <c r="C275" s="924" t="s">
        <v>6897</v>
      </c>
      <c r="D275" s="923" t="s">
        <v>892</v>
      </c>
      <c r="E275" s="923" t="n">
        <f aca="false">IF($K$2=$H$1,H275,I275)</f>
        <v>91.67</v>
      </c>
      <c r="F275" s="396" t="n">
        <f aca="false">IF(LEN($B275)=7,CONCATENATE(MID($B275,1,6),"00",RIGHT($B275,1)),IF(LEN($B275)=8,CONCATENATE(MID($B275,1,6),"0",RIGHT($B275,2)),$B275))</f>
        <v>98450</v>
      </c>
      <c r="H275" s="925" t="n">
        <v>88.92</v>
      </c>
      <c r="I275" s="923" t="n">
        <v>91.67</v>
      </c>
    </row>
    <row r="276" customFormat="false" ht="15" hidden="false" customHeight="false" outlineLevel="0" collapsed="false">
      <c r="B276" s="923" t="n">
        <v>98451</v>
      </c>
      <c r="C276" s="924" t="s">
        <v>6898</v>
      </c>
      <c r="D276" s="923" t="s">
        <v>892</v>
      </c>
      <c r="E276" s="923" t="n">
        <f aca="false">IF($K$2=$H$1,H276,I276)</f>
        <v>74.79</v>
      </c>
      <c r="F276" s="396" t="n">
        <f aca="false">IF(LEN($B276)=7,CONCATENATE(MID($B276,1,6),"00",RIGHT($B276,1)),IF(LEN($B276)=8,CONCATENATE(MID($B276,1,6),"0",RIGHT($B276,2)),$B276))</f>
        <v>98451</v>
      </c>
      <c r="H276" s="925" t="n">
        <v>73.57</v>
      </c>
      <c r="I276" s="923" t="n">
        <v>74.79</v>
      </c>
    </row>
    <row r="277" customFormat="false" ht="15" hidden="false" customHeight="false" outlineLevel="0" collapsed="false">
      <c r="B277" s="923" t="n">
        <v>98452</v>
      </c>
      <c r="C277" s="924" t="s">
        <v>6899</v>
      </c>
      <c r="D277" s="923" t="s">
        <v>892</v>
      </c>
      <c r="E277" s="923" t="n">
        <f aca="false">IF($K$2=$H$1,H277,I277)</f>
        <v>76.96</v>
      </c>
      <c r="F277" s="396" t="n">
        <f aca="false">IF(LEN($B277)=7,CONCATENATE(MID($B277,1,6),"00",RIGHT($B277,1)),IF(LEN($B277)=8,CONCATENATE(MID($B277,1,6),"0",RIGHT($B277,2)),$B277))</f>
        <v>98452</v>
      </c>
      <c r="H277" s="925" t="n">
        <v>75.52</v>
      </c>
      <c r="I277" s="923" t="n">
        <v>76.96</v>
      </c>
    </row>
    <row r="278" customFormat="false" ht="15" hidden="false" customHeight="false" outlineLevel="0" collapsed="false">
      <c r="B278" s="923" t="n">
        <v>98453</v>
      </c>
      <c r="C278" s="924" t="s">
        <v>6900</v>
      </c>
      <c r="D278" s="923" t="s">
        <v>892</v>
      </c>
      <c r="E278" s="923" t="n">
        <f aca="false">IF($K$2=$H$1,H278,I278)</f>
        <v>106.92</v>
      </c>
      <c r="F278" s="396" t="n">
        <f aca="false">IF(LEN($B278)=7,CONCATENATE(MID($B278,1,6),"00",RIGHT($B278,1)),IF(LEN($B278)=8,CONCATENATE(MID($B278,1,6),"0",RIGHT($B278,2)),$B278))</f>
        <v>98453</v>
      </c>
      <c r="H278" s="925" t="n">
        <v>103.2</v>
      </c>
      <c r="I278" s="923" t="n">
        <v>106.92</v>
      </c>
    </row>
    <row r="279" customFormat="false" ht="15" hidden="false" customHeight="false" outlineLevel="0" collapsed="false">
      <c r="B279" s="923" t="n">
        <v>98454</v>
      </c>
      <c r="C279" s="924" t="s">
        <v>6901</v>
      </c>
      <c r="D279" s="923" t="s">
        <v>892</v>
      </c>
      <c r="E279" s="923" t="n">
        <f aca="false">IF($K$2=$H$1,H279,I279)</f>
        <v>143.68</v>
      </c>
      <c r="F279" s="396" t="n">
        <f aca="false">IF(LEN($B279)=7,CONCATENATE(MID($B279,1,6),"00",RIGHT($B279,1)),IF(LEN($B279)=8,CONCATENATE(MID($B279,1,6),"0",RIGHT($B279,2)),$B279))</f>
        <v>98454</v>
      </c>
      <c r="H279" s="925" t="n">
        <v>137.06</v>
      </c>
      <c r="I279" s="923" t="n">
        <v>143.68</v>
      </c>
    </row>
    <row r="280" customFormat="false" ht="15" hidden="false" customHeight="false" outlineLevel="0" collapsed="false">
      <c r="B280" s="923" t="n">
        <v>98455</v>
      </c>
      <c r="C280" s="924" t="s">
        <v>6902</v>
      </c>
      <c r="D280" s="923" t="s">
        <v>892</v>
      </c>
      <c r="E280" s="923" t="n">
        <f aca="false">IF($K$2=$H$1,H280,I280)</f>
        <v>89.43</v>
      </c>
      <c r="F280" s="396" t="n">
        <f aca="false">IF(LEN($B280)=7,CONCATENATE(MID($B280,1,6),"00",RIGHT($B280,1)),IF(LEN($B280)=8,CONCATENATE(MID($B280,1,6),"0",RIGHT($B280,2)),$B280))</f>
        <v>98455</v>
      </c>
      <c r="H280" s="925" t="n">
        <v>87.22</v>
      </c>
      <c r="I280" s="923" t="n">
        <v>89.43</v>
      </c>
    </row>
    <row r="281" customFormat="false" ht="15" hidden="false" customHeight="false" outlineLevel="0" collapsed="false">
      <c r="B281" s="923" t="n">
        <v>98456</v>
      </c>
      <c r="C281" s="924" t="s">
        <v>6903</v>
      </c>
      <c r="D281" s="923" t="s">
        <v>892</v>
      </c>
      <c r="E281" s="923" t="n">
        <f aca="false">IF($K$2=$H$1,H281,I281)</f>
        <v>118.79</v>
      </c>
      <c r="F281" s="396" t="n">
        <f aca="false">IF(LEN($B281)=7,CONCATENATE(MID($B281,1,6),"00",RIGHT($B281,1)),IF(LEN($B281)=8,CONCATENATE(MID($B281,1,6),"0",RIGHT($B281,2)),$B281))</f>
        <v>98456</v>
      </c>
      <c r="H281" s="925" t="n">
        <v>114.31</v>
      </c>
      <c r="I281" s="923" t="n">
        <v>118.79</v>
      </c>
    </row>
    <row r="282" customFormat="false" ht="15" hidden="false" customHeight="false" outlineLevel="0" collapsed="false">
      <c r="B282" s="923" t="n">
        <v>98458</v>
      </c>
      <c r="C282" s="924" t="s">
        <v>6904</v>
      </c>
      <c r="D282" s="923" t="s">
        <v>892</v>
      </c>
      <c r="E282" s="923" t="n">
        <f aca="false">IF($K$2=$H$1,H282,I282)</f>
        <v>64.97</v>
      </c>
      <c r="F282" s="396" t="n">
        <f aca="false">IF(LEN($B282)=7,CONCATENATE(MID($B282,1,6),"00",RIGHT($B282,1)),IF(LEN($B282)=8,CONCATENATE(MID($B282,1,6),"0",RIGHT($B282,2)),$B282))</f>
        <v>98458</v>
      </c>
      <c r="H282" s="925" t="n">
        <v>63.33</v>
      </c>
      <c r="I282" s="923" t="n">
        <v>64.97</v>
      </c>
    </row>
    <row r="283" customFormat="false" ht="15" hidden="false" customHeight="false" outlineLevel="0" collapsed="false">
      <c r="B283" s="923" t="n">
        <v>98459</v>
      </c>
      <c r="C283" s="924" t="s">
        <v>6905</v>
      </c>
      <c r="D283" s="923" t="s">
        <v>892</v>
      </c>
      <c r="E283" s="923" t="n">
        <f aca="false">IF($K$2=$H$1,H283,I283)</f>
        <v>54.43</v>
      </c>
      <c r="F283" s="396" t="n">
        <f aca="false">IF(LEN($B283)=7,CONCATENATE(MID($B283,1,6),"00",RIGHT($B283,1)),IF(LEN($B283)=8,CONCATENATE(MID($B283,1,6),"0",RIGHT($B283,2)),$B283))</f>
        <v>98459</v>
      </c>
      <c r="H283" s="925" t="n">
        <v>52.91</v>
      </c>
      <c r="I283" s="923" t="n">
        <v>54.43</v>
      </c>
    </row>
    <row r="284" customFormat="false" ht="15" hidden="false" customHeight="false" outlineLevel="0" collapsed="false">
      <c r="B284" s="923" t="n">
        <v>98460</v>
      </c>
      <c r="C284" s="924" t="s">
        <v>6906</v>
      </c>
      <c r="D284" s="923" t="s">
        <v>892</v>
      </c>
      <c r="E284" s="923" t="n">
        <f aca="false">IF($K$2=$H$1,H284,I284)</f>
        <v>59.91</v>
      </c>
      <c r="F284" s="396" t="n">
        <f aca="false">IF(LEN($B284)=7,CONCATENATE(MID($B284,1,6),"00",RIGHT($B284,1)),IF(LEN($B284)=8,CONCATENATE(MID($B284,1,6),"0",RIGHT($B284,2)),$B284))</f>
        <v>98460</v>
      </c>
      <c r="H284" s="925" t="n">
        <v>59.24</v>
      </c>
      <c r="I284" s="923" t="n">
        <v>59.91</v>
      </c>
    </row>
    <row r="285" customFormat="false" ht="15" hidden="false" customHeight="false" outlineLevel="0" collapsed="false">
      <c r="B285" s="923" t="n">
        <v>98461</v>
      </c>
      <c r="C285" s="924" t="s">
        <v>6907</v>
      </c>
      <c r="D285" s="923" t="s">
        <v>451</v>
      </c>
      <c r="E285" s="923" t="n">
        <f aca="false">IF($K$2=$H$1,H285,I285)</f>
        <v>2783.83</v>
      </c>
      <c r="F285" s="396" t="n">
        <f aca="false">IF(LEN($B285)=7,CONCATENATE(MID($B285,1,6),"00",RIGHT($B285,1)),IF(LEN($B285)=8,CONCATENATE(MID($B285,1,6),"0",RIGHT($B285,2)),$B285))</f>
        <v>98461</v>
      </c>
      <c r="H285" s="926" t="n">
        <v>2764.19</v>
      </c>
      <c r="I285" s="927" t="n">
        <v>2783.83</v>
      </c>
    </row>
    <row r="286" customFormat="false" ht="15" hidden="false" customHeight="false" outlineLevel="0" collapsed="false">
      <c r="B286" s="923" t="n">
        <v>98462</v>
      </c>
      <c r="C286" s="924" t="s">
        <v>6908</v>
      </c>
      <c r="D286" s="923" t="s">
        <v>451</v>
      </c>
      <c r="E286" s="923" t="n">
        <f aca="false">IF($K$2=$H$1,H286,I286)</f>
        <v>4075.18</v>
      </c>
      <c r="F286" s="396" t="n">
        <f aca="false">IF(LEN($B286)=7,CONCATENATE(MID($B286,1,6),"00",RIGHT($B286,1)),IF(LEN($B286)=8,CONCATENATE(MID($B286,1,6),"0",RIGHT($B286,2)),$B286))</f>
        <v>98462</v>
      </c>
      <c r="H286" s="926" t="n">
        <v>4045.14</v>
      </c>
      <c r="I286" s="927" t="n">
        <v>4075.18</v>
      </c>
    </row>
    <row r="287" customFormat="false" ht="15" hidden="false" customHeight="false" outlineLevel="0" collapsed="false">
      <c r="B287" s="923" t="s">
        <v>33</v>
      </c>
      <c r="C287" s="924" t="s">
        <v>6909</v>
      </c>
      <c r="D287" s="923" t="s">
        <v>892</v>
      </c>
      <c r="E287" s="923" t="n">
        <f aca="false">IF($K$2=$H$1,H287,I287)</f>
        <v>378.99</v>
      </c>
      <c r="F287" s="396" t="str">
        <f aca="false">IF(LEN($B287)=7,CONCATENATE(MID($B287,1,6),"00",RIGHT($B287,1)),IF(LEN($B287)=8,CONCATENATE(MID($B287,1,6),"0",RIGHT($B287,2)),$B287))</f>
        <v>74209/001</v>
      </c>
      <c r="H287" s="925" t="n">
        <v>373.83</v>
      </c>
      <c r="I287" s="923" t="n">
        <v>378.99</v>
      </c>
    </row>
    <row r="288" customFormat="false" ht="15" hidden="false" customHeight="false" outlineLevel="0" collapsed="false">
      <c r="B288" s="923" t="n">
        <v>5631</v>
      </c>
      <c r="C288" s="924" t="s">
        <v>6910</v>
      </c>
      <c r="D288" s="923" t="s">
        <v>6911</v>
      </c>
      <c r="E288" s="923" t="n">
        <f aca="false">IF($K$2=$H$1,H288,I288)</f>
        <v>119.73</v>
      </c>
      <c r="F288" s="396" t="n">
        <f aca="false">IF(LEN($B288)=7,CONCATENATE(MID($B288,1,6),"00",RIGHT($B288,1)),IF(LEN($B288)=8,CONCATENATE(MID($B288,1,6),"0",RIGHT($B288,2)),$B288))</f>
        <v>5631</v>
      </c>
      <c r="H288" s="925" t="n">
        <v>117.76</v>
      </c>
      <c r="I288" s="923" t="n">
        <v>119.73</v>
      </c>
    </row>
    <row r="289" customFormat="false" ht="15" hidden="false" customHeight="false" outlineLevel="0" collapsed="false">
      <c r="B289" s="923" t="n">
        <v>5678</v>
      </c>
      <c r="C289" s="924" t="s">
        <v>6912</v>
      </c>
      <c r="D289" s="923" t="s">
        <v>6911</v>
      </c>
      <c r="E289" s="923" t="n">
        <f aca="false">IF($K$2=$H$1,H289,I289)</f>
        <v>88.44</v>
      </c>
      <c r="F289" s="396" t="n">
        <f aca="false">IF(LEN($B289)=7,CONCATENATE(MID($B289,1,6),"00",RIGHT($B289,1)),IF(LEN($B289)=8,CONCATENATE(MID($B289,1,6),"0",RIGHT($B289,2)),$B289))</f>
        <v>5678</v>
      </c>
      <c r="H289" s="925" t="n">
        <v>86.47</v>
      </c>
      <c r="I289" s="923" t="n">
        <v>88.44</v>
      </c>
    </row>
    <row r="290" customFormat="false" ht="15" hidden="false" customHeight="false" outlineLevel="0" collapsed="false">
      <c r="B290" s="923" t="n">
        <v>5680</v>
      </c>
      <c r="C290" s="924" t="s">
        <v>6913</v>
      </c>
      <c r="D290" s="923" t="s">
        <v>6911</v>
      </c>
      <c r="E290" s="923" t="n">
        <f aca="false">IF($K$2=$H$1,H290,I290)</f>
        <v>81.93</v>
      </c>
      <c r="F290" s="396" t="n">
        <f aca="false">IF(LEN($B290)=7,CONCATENATE(MID($B290,1,6),"00",RIGHT($B290,1)),IF(LEN($B290)=8,CONCATENATE(MID($B290,1,6),"0",RIGHT($B290,2)),$B290))</f>
        <v>5680</v>
      </c>
      <c r="H290" s="925" t="n">
        <v>79.96</v>
      </c>
      <c r="I290" s="923" t="n">
        <v>81.93</v>
      </c>
    </row>
    <row r="291" customFormat="false" ht="15" hidden="false" customHeight="false" outlineLevel="0" collapsed="false">
      <c r="B291" s="923" t="n">
        <v>5684</v>
      </c>
      <c r="C291" s="924" t="s">
        <v>6914</v>
      </c>
      <c r="D291" s="923" t="s">
        <v>6911</v>
      </c>
      <c r="E291" s="923" t="n">
        <f aca="false">IF($K$2=$H$1,H291,I291)</f>
        <v>93.08</v>
      </c>
      <c r="F291" s="396" t="n">
        <f aca="false">IF(LEN($B291)=7,CONCATENATE(MID($B291,1,6),"00",RIGHT($B291,1)),IF(LEN($B291)=8,CONCATENATE(MID($B291,1,6),"0",RIGHT($B291,2)),$B291))</f>
        <v>5684</v>
      </c>
      <c r="H291" s="925" t="n">
        <v>91.58</v>
      </c>
      <c r="I291" s="923" t="n">
        <v>93.08</v>
      </c>
    </row>
    <row r="292" customFormat="false" ht="15" hidden="false" customHeight="false" outlineLevel="0" collapsed="false">
      <c r="B292" s="923" t="n">
        <v>5689</v>
      </c>
      <c r="C292" s="924" t="s">
        <v>6915</v>
      </c>
      <c r="D292" s="923" t="s">
        <v>6911</v>
      </c>
      <c r="E292" s="923" t="n">
        <f aca="false">IF($K$2=$H$1,H292,I292)</f>
        <v>3.35</v>
      </c>
      <c r="F292" s="396" t="n">
        <f aca="false">IF(LEN($B292)=7,CONCATENATE(MID($B292,1,6),"00",RIGHT($B292,1)),IF(LEN($B292)=8,CONCATENATE(MID($B292,1,6),"0",RIGHT($B292,2)),$B292))</f>
        <v>5689</v>
      </c>
      <c r="H292" s="925" t="n">
        <v>3.35</v>
      </c>
      <c r="I292" s="923" t="n">
        <v>3.35</v>
      </c>
    </row>
    <row r="293" customFormat="false" ht="15" hidden="false" customHeight="false" outlineLevel="0" collapsed="false">
      <c r="B293" s="923" t="n">
        <v>5795</v>
      </c>
      <c r="C293" s="924" t="s">
        <v>6916</v>
      </c>
      <c r="D293" s="923" t="s">
        <v>6911</v>
      </c>
      <c r="E293" s="923" t="n">
        <f aca="false">IF($K$2=$H$1,H293,I293)</f>
        <v>15.43</v>
      </c>
      <c r="F293" s="396" t="n">
        <f aca="false">IF(LEN($B293)=7,CONCATENATE(MID($B293,1,6),"00",RIGHT($B293,1)),IF(LEN($B293)=8,CONCATENATE(MID($B293,1,6),"0",RIGHT($B293,2)),$B293))</f>
        <v>5795</v>
      </c>
      <c r="H293" s="925" t="n">
        <v>14.26</v>
      </c>
      <c r="I293" s="923" t="n">
        <v>15.43</v>
      </c>
    </row>
    <row r="294" customFormat="false" ht="15" hidden="false" customHeight="false" outlineLevel="0" collapsed="false">
      <c r="B294" s="923" t="n">
        <v>5811</v>
      </c>
      <c r="C294" s="924" t="s">
        <v>6917</v>
      </c>
      <c r="D294" s="923" t="s">
        <v>6911</v>
      </c>
      <c r="E294" s="923" t="n">
        <f aca="false">IF($K$2=$H$1,H294,I294)</f>
        <v>120.81</v>
      </c>
      <c r="F294" s="396" t="n">
        <f aca="false">IF(LEN($B294)=7,CONCATENATE(MID($B294,1,6),"00",RIGHT($B294,1)),IF(LEN($B294)=8,CONCATENATE(MID($B294,1,6),"0",RIGHT($B294,2)),$B294))</f>
        <v>5811</v>
      </c>
      <c r="H294" s="925" t="n">
        <v>119.29</v>
      </c>
      <c r="I294" s="923" t="n">
        <v>120.81</v>
      </c>
    </row>
    <row r="295" customFormat="false" ht="15" hidden="false" customHeight="false" outlineLevel="0" collapsed="false">
      <c r="B295" s="923" t="n">
        <v>5823</v>
      </c>
      <c r="C295" s="924" t="s">
        <v>6918</v>
      </c>
      <c r="D295" s="923" t="s">
        <v>6911</v>
      </c>
      <c r="E295" s="923" t="n">
        <f aca="false">IF($K$2=$H$1,H295,I295)</f>
        <v>170.32</v>
      </c>
      <c r="F295" s="396" t="n">
        <f aca="false">IF(LEN($B295)=7,CONCATENATE(MID($B295,1,6),"00",RIGHT($B295,1)),IF(LEN($B295)=8,CONCATENATE(MID($B295,1,6),"0",RIGHT($B295,2)),$B295))</f>
        <v>5823</v>
      </c>
      <c r="H295" s="925" t="n">
        <v>162.57</v>
      </c>
      <c r="I295" s="923" t="n">
        <v>170.32</v>
      </c>
    </row>
    <row r="296" customFormat="false" ht="15" hidden="false" customHeight="false" outlineLevel="0" collapsed="false">
      <c r="B296" s="923" t="n">
        <v>5824</v>
      </c>
      <c r="C296" s="924" t="s">
        <v>6919</v>
      </c>
      <c r="D296" s="923" t="s">
        <v>6911</v>
      </c>
      <c r="E296" s="923" t="n">
        <f aca="false">IF($K$2=$H$1,H296,I296)</f>
        <v>117.81</v>
      </c>
      <c r="F296" s="396" t="n">
        <f aca="false">IF(LEN($B296)=7,CONCATENATE(MID($B296,1,6),"00",RIGHT($B296,1)),IF(LEN($B296)=8,CONCATENATE(MID($B296,1,6),"0",RIGHT($B296,2)),$B296))</f>
        <v>5824</v>
      </c>
      <c r="H296" s="925" t="n">
        <v>116.2</v>
      </c>
      <c r="I296" s="923" t="n">
        <v>117.81</v>
      </c>
    </row>
    <row r="297" customFormat="false" ht="15" hidden="false" customHeight="false" outlineLevel="0" collapsed="false">
      <c r="B297" s="923" t="n">
        <v>5835</v>
      </c>
      <c r="C297" s="924" t="s">
        <v>6920</v>
      </c>
      <c r="D297" s="923" t="s">
        <v>6911</v>
      </c>
      <c r="E297" s="923" t="n">
        <f aca="false">IF($K$2=$H$1,H297,I297)</f>
        <v>267.34</v>
      </c>
      <c r="F297" s="396" t="n">
        <f aca="false">IF(LEN($B297)=7,CONCATENATE(MID($B297,1,6),"00",RIGHT($B297,1)),IF(LEN($B297)=8,CONCATENATE(MID($B297,1,6),"0",RIGHT($B297,2)),$B297))</f>
        <v>5835</v>
      </c>
      <c r="H297" s="925" t="n">
        <v>265.46</v>
      </c>
      <c r="I297" s="923" t="n">
        <v>267.34</v>
      </c>
    </row>
    <row r="298" customFormat="false" ht="15" hidden="false" customHeight="false" outlineLevel="0" collapsed="false">
      <c r="B298" s="923" t="n">
        <v>5839</v>
      </c>
      <c r="C298" s="924" t="s">
        <v>6921</v>
      </c>
      <c r="D298" s="923" t="s">
        <v>6911</v>
      </c>
      <c r="E298" s="923" t="n">
        <f aca="false">IF($K$2=$H$1,H298,I298)</f>
        <v>4.96</v>
      </c>
      <c r="F298" s="396" t="n">
        <f aca="false">IF(LEN($B298)=7,CONCATENATE(MID($B298,1,6),"00",RIGHT($B298,1)),IF(LEN($B298)=8,CONCATENATE(MID($B298,1,6),"0",RIGHT($B298,2)),$B298))</f>
        <v>5839</v>
      </c>
      <c r="H298" s="925" t="n">
        <v>4.96</v>
      </c>
      <c r="I298" s="923" t="n">
        <v>4.96</v>
      </c>
    </row>
    <row r="299" customFormat="false" ht="15" hidden="false" customHeight="false" outlineLevel="0" collapsed="false">
      <c r="B299" s="923" t="n">
        <v>5843</v>
      </c>
      <c r="C299" s="924" t="s">
        <v>6922</v>
      </c>
      <c r="D299" s="923" t="s">
        <v>6911</v>
      </c>
      <c r="E299" s="923" t="n">
        <f aca="false">IF($K$2=$H$1,H299,I299)</f>
        <v>152.33</v>
      </c>
      <c r="F299" s="396" t="n">
        <f aca="false">IF(LEN($B299)=7,CONCATENATE(MID($B299,1,6),"00",RIGHT($B299,1)),IF(LEN($B299)=8,CONCATENATE(MID($B299,1,6),"0",RIGHT($B299,2)),$B299))</f>
        <v>5843</v>
      </c>
      <c r="H299" s="925" t="n">
        <v>150.82</v>
      </c>
      <c r="I299" s="923" t="n">
        <v>152.33</v>
      </c>
    </row>
    <row r="300" customFormat="false" ht="15" hidden="false" customHeight="false" outlineLevel="0" collapsed="false">
      <c r="B300" s="923" t="n">
        <v>5847</v>
      </c>
      <c r="C300" s="924" t="s">
        <v>6923</v>
      </c>
      <c r="D300" s="923" t="s">
        <v>6911</v>
      </c>
      <c r="E300" s="923" t="n">
        <f aca="false">IF($K$2=$H$1,H300,I300)</f>
        <v>156.38</v>
      </c>
      <c r="F300" s="396" t="n">
        <f aca="false">IF(LEN($B300)=7,CONCATENATE(MID($B300,1,6),"00",RIGHT($B300,1)),IF(LEN($B300)=8,CONCATENATE(MID($B300,1,6),"0",RIGHT($B300,2)),$B300))</f>
        <v>5847</v>
      </c>
      <c r="H300" s="925" t="n">
        <v>154.87</v>
      </c>
      <c r="I300" s="923" t="n">
        <v>156.38</v>
      </c>
    </row>
    <row r="301" customFormat="false" ht="15" hidden="false" customHeight="false" outlineLevel="0" collapsed="false">
      <c r="B301" s="923" t="n">
        <v>5851</v>
      </c>
      <c r="C301" s="924" t="s">
        <v>6924</v>
      </c>
      <c r="D301" s="923" t="s">
        <v>6911</v>
      </c>
      <c r="E301" s="923" t="n">
        <f aca="false">IF($K$2=$H$1,H301,I301)</f>
        <v>148.43</v>
      </c>
      <c r="F301" s="396" t="n">
        <f aca="false">IF(LEN($B301)=7,CONCATENATE(MID($B301,1,6),"00",RIGHT($B301,1)),IF(LEN($B301)=8,CONCATENATE(MID($B301,1,6),"0",RIGHT($B301,2)),$B301))</f>
        <v>5851</v>
      </c>
      <c r="H301" s="925" t="n">
        <v>146.92</v>
      </c>
      <c r="I301" s="923" t="n">
        <v>148.43</v>
      </c>
    </row>
    <row r="302" customFormat="false" ht="15" hidden="false" customHeight="false" outlineLevel="0" collapsed="false">
      <c r="B302" s="923" t="n">
        <v>5855</v>
      </c>
      <c r="C302" s="924" t="s">
        <v>6925</v>
      </c>
      <c r="D302" s="923" t="s">
        <v>6911</v>
      </c>
      <c r="E302" s="923" t="n">
        <f aca="false">IF($K$2=$H$1,H302,I302)</f>
        <v>391.35</v>
      </c>
      <c r="F302" s="396" t="n">
        <f aca="false">IF(LEN($B302)=7,CONCATENATE(MID($B302,1,6),"00",RIGHT($B302,1)),IF(LEN($B302)=8,CONCATENATE(MID($B302,1,6),"0",RIGHT($B302,2)),$B302))</f>
        <v>5855</v>
      </c>
      <c r="H302" s="925" t="n">
        <v>389.84</v>
      </c>
      <c r="I302" s="923" t="n">
        <v>391.35</v>
      </c>
    </row>
    <row r="303" customFormat="false" ht="15" hidden="false" customHeight="false" outlineLevel="0" collapsed="false">
      <c r="B303" s="923" t="n">
        <v>5863</v>
      </c>
      <c r="C303" s="924" t="s">
        <v>6926</v>
      </c>
      <c r="D303" s="923" t="s">
        <v>6911</v>
      </c>
      <c r="E303" s="923" t="n">
        <f aca="false">IF($K$2=$H$1,H303,I303)</f>
        <v>11.99</v>
      </c>
      <c r="F303" s="396" t="n">
        <f aca="false">IF(LEN($B303)=7,CONCATENATE(MID($B303,1,6),"00",RIGHT($B303,1)),IF(LEN($B303)=8,CONCATENATE(MID($B303,1,6),"0",RIGHT($B303,2)),$B303))</f>
        <v>5863</v>
      </c>
      <c r="H303" s="925" t="n">
        <v>11.99</v>
      </c>
      <c r="I303" s="923" t="n">
        <v>11.99</v>
      </c>
    </row>
    <row r="304" customFormat="false" ht="15" hidden="false" customHeight="false" outlineLevel="0" collapsed="false">
      <c r="B304" s="923" t="n">
        <v>5867</v>
      </c>
      <c r="C304" s="924" t="s">
        <v>6927</v>
      </c>
      <c r="D304" s="923" t="s">
        <v>6911</v>
      </c>
      <c r="E304" s="923" t="n">
        <f aca="false">IF($K$2=$H$1,H304,I304)</f>
        <v>91.6</v>
      </c>
      <c r="F304" s="396" t="n">
        <f aca="false">IF(LEN($B304)=7,CONCATENATE(MID($B304,1,6),"00",RIGHT($B304,1)),IF(LEN($B304)=8,CONCATENATE(MID($B304,1,6),"0",RIGHT($B304,2)),$B304))</f>
        <v>5867</v>
      </c>
      <c r="H304" s="925" t="n">
        <v>90.1</v>
      </c>
      <c r="I304" s="923" t="n">
        <v>91.6</v>
      </c>
    </row>
    <row r="305" customFormat="false" ht="15" hidden="false" customHeight="false" outlineLevel="0" collapsed="false">
      <c r="B305" s="923" t="n">
        <v>5875</v>
      </c>
      <c r="C305" s="924" t="s">
        <v>6928</v>
      </c>
      <c r="D305" s="923" t="s">
        <v>6911</v>
      </c>
      <c r="E305" s="923" t="n">
        <f aca="false">IF($K$2=$H$1,H305,I305)</f>
        <v>81.79</v>
      </c>
      <c r="F305" s="396" t="n">
        <f aca="false">IF(LEN($B305)=7,CONCATENATE(MID($B305,1,6),"00",RIGHT($B305,1)),IF(LEN($B305)=8,CONCATENATE(MID($B305,1,6),"0",RIGHT($B305,2)),$B305))</f>
        <v>5875</v>
      </c>
      <c r="H305" s="925" t="n">
        <v>79.82</v>
      </c>
      <c r="I305" s="923" t="n">
        <v>81.79</v>
      </c>
    </row>
    <row r="306" customFormat="false" ht="15" hidden="false" customHeight="false" outlineLevel="0" collapsed="false">
      <c r="B306" s="923" t="n">
        <v>5879</v>
      </c>
      <c r="C306" s="924" t="s">
        <v>6929</v>
      </c>
      <c r="D306" s="923" t="s">
        <v>6911</v>
      </c>
      <c r="E306" s="923" t="n">
        <f aca="false">IF($K$2=$H$1,H306,I306)</f>
        <v>77.38</v>
      </c>
      <c r="F306" s="396" t="n">
        <f aca="false">IF(LEN($B306)=7,CONCATENATE(MID($B306,1,6),"00",RIGHT($B306,1)),IF(LEN($B306)=8,CONCATENATE(MID($B306,1,6),"0",RIGHT($B306,2)),$B306))</f>
        <v>5879</v>
      </c>
      <c r="H306" s="925" t="n">
        <v>75.88</v>
      </c>
      <c r="I306" s="923" t="n">
        <v>77.38</v>
      </c>
    </row>
    <row r="307" customFormat="false" ht="15" hidden="false" customHeight="false" outlineLevel="0" collapsed="false">
      <c r="B307" s="923" t="n">
        <v>5882</v>
      </c>
      <c r="C307" s="924" t="s">
        <v>6930</v>
      </c>
      <c r="D307" s="923" t="s">
        <v>6911</v>
      </c>
      <c r="E307" s="923" t="n">
        <f aca="false">IF($K$2=$H$1,H307,I307)</f>
        <v>82.08</v>
      </c>
      <c r="F307" s="396" t="n">
        <f aca="false">IF(LEN($B307)=7,CONCATENATE(MID($B307,1,6),"00",RIGHT($B307,1)),IF(LEN($B307)=8,CONCATENATE(MID($B307,1,6),"0",RIGHT($B307,2)),$B307))</f>
        <v>5882</v>
      </c>
      <c r="H307" s="925" t="n">
        <v>80.55</v>
      </c>
      <c r="I307" s="923" t="n">
        <v>82.08</v>
      </c>
    </row>
    <row r="308" customFormat="false" ht="15" hidden="false" customHeight="false" outlineLevel="0" collapsed="false">
      <c r="B308" s="923" t="n">
        <v>5890</v>
      </c>
      <c r="C308" s="924" t="s">
        <v>6931</v>
      </c>
      <c r="D308" s="923" t="s">
        <v>6911</v>
      </c>
      <c r="E308" s="923" t="n">
        <f aca="false">IF($K$2=$H$1,H308,I308)</f>
        <v>118.45</v>
      </c>
      <c r="F308" s="396" t="n">
        <f aca="false">IF(LEN($B308)=7,CONCATENATE(MID($B308,1,6),"00",RIGHT($B308,1)),IF(LEN($B308)=8,CONCATENATE(MID($B308,1,6),"0",RIGHT($B308,2)),$B308))</f>
        <v>5890</v>
      </c>
      <c r="H308" s="925" t="n">
        <v>116.84</v>
      </c>
      <c r="I308" s="923" t="n">
        <v>118.45</v>
      </c>
    </row>
    <row r="309" customFormat="false" ht="15" hidden="false" customHeight="false" outlineLevel="0" collapsed="false">
      <c r="B309" s="923" t="n">
        <v>5894</v>
      </c>
      <c r="C309" s="924" t="s">
        <v>6932</v>
      </c>
      <c r="D309" s="923" t="s">
        <v>6911</v>
      </c>
      <c r="E309" s="923" t="n">
        <f aca="false">IF($K$2=$H$1,H309,I309)</f>
        <v>115.97</v>
      </c>
      <c r="F309" s="396" t="n">
        <f aca="false">IF(LEN($B309)=7,CONCATENATE(MID($B309,1,6),"00",RIGHT($B309,1)),IF(LEN($B309)=8,CONCATENATE(MID($B309,1,6),"0",RIGHT($B309,2)),$B309))</f>
        <v>5894</v>
      </c>
      <c r="H309" s="925" t="n">
        <v>114.36</v>
      </c>
      <c r="I309" s="923" t="n">
        <v>115.97</v>
      </c>
    </row>
    <row r="310" customFormat="false" ht="15" hidden="false" customHeight="false" outlineLevel="0" collapsed="false">
      <c r="B310" s="923" t="n">
        <v>5901</v>
      </c>
      <c r="C310" s="924" t="s">
        <v>6933</v>
      </c>
      <c r="D310" s="923" t="s">
        <v>6911</v>
      </c>
      <c r="E310" s="923" t="n">
        <f aca="false">IF($K$2=$H$1,H310,I310)</f>
        <v>182.87</v>
      </c>
      <c r="F310" s="396" t="n">
        <f aca="false">IF(LEN($B310)=7,CONCATENATE(MID($B310,1,6),"00",RIGHT($B310,1)),IF(LEN($B310)=8,CONCATENATE(MID($B310,1,6),"0",RIGHT($B310,2)),$B310))</f>
        <v>5901</v>
      </c>
      <c r="H310" s="925" t="n">
        <v>181.26</v>
      </c>
      <c r="I310" s="923" t="n">
        <v>182.87</v>
      </c>
    </row>
    <row r="311" customFormat="false" ht="15" hidden="false" customHeight="false" outlineLevel="0" collapsed="false">
      <c r="B311" s="923" t="n">
        <v>5909</v>
      </c>
      <c r="C311" s="924" t="s">
        <v>6934</v>
      </c>
      <c r="D311" s="923" t="s">
        <v>6911</v>
      </c>
      <c r="E311" s="923" t="n">
        <f aca="false">IF($K$2=$H$1,H311,I311)</f>
        <v>24.36</v>
      </c>
      <c r="F311" s="396" t="n">
        <f aca="false">IF(LEN($B311)=7,CONCATENATE(MID($B311,1,6),"00",RIGHT($B311,1)),IF(LEN($B311)=8,CONCATENATE(MID($B311,1,6),"0",RIGHT($B311,2)),$B311))</f>
        <v>5909</v>
      </c>
      <c r="H311" s="925" t="n">
        <v>22.83</v>
      </c>
      <c r="I311" s="923" t="n">
        <v>24.36</v>
      </c>
    </row>
    <row r="312" customFormat="false" ht="15" hidden="false" customHeight="false" outlineLevel="0" collapsed="false">
      <c r="B312" s="923" t="n">
        <v>5921</v>
      </c>
      <c r="C312" s="924" t="s">
        <v>6935</v>
      </c>
      <c r="D312" s="923" t="s">
        <v>6911</v>
      </c>
      <c r="E312" s="923" t="n">
        <f aca="false">IF($K$2=$H$1,H312,I312)</f>
        <v>2.62</v>
      </c>
      <c r="F312" s="396" t="n">
        <f aca="false">IF(LEN($B312)=7,CONCATENATE(MID($B312,1,6),"00",RIGHT($B312,1)),IF(LEN($B312)=8,CONCATENATE(MID($B312,1,6),"0",RIGHT($B312,2)),$B312))</f>
        <v>5921</v>
      </c>
      <c r="H312" s="925" t="n">
        <v>2.62</v>
      </c>
      <c r="I312" s="923" t="n">
        <v>2.62</v>
      </c>
    </row>
    <row r="313" customFormat="false" ht="15" hidden="false" customHeight="false" outlineLevel="0" collapsed="false">
      <c r="B313" s="923" t="n">
        <v>5928</v>
      </c>
      <c r="C313" s="924" t="s">
        <v>6936</v>
      </c>
      <c r="D313" s="923" t="s">
        <v>6911</v>
      </c>
      <c r="E313" s="923" t="n">
        <f aca="false">IF($K$2=$H$1,H313,I313)</f>
        <v>153.88</v>
      </c>
      <c r="F313" s="396" t="n">
        <f aca="false">IF(LEN($B313)=7,CONCATENATE(MID($B313,1,6),"00",RIGHT($B313,1)),IF(LEN($B313)=8,CONCATENATE(MID($B313,1,6),"0",RIGHT($B313,2)),$B313))</f>
        <v>5928</v>
      </c>
      <c r="H313" s="925" t="n">
        <v>151.97</v>
      </c>
      <c r="I313" s="923" t="n">
        <v>153.88</v>
      </c>
    </row>
    <row r="314" customFormat="false" ht="15" hidden="false" customHeight="false" outlineLevel="0" collapsed="false">
      <c r="B314" s="923" t="n">
        <v>5932</v>
      </c>
      <c r="C314" s="924" t="s">
        <v>6937</v>
      </c>
      <c r="D314" s="923" t="s">
        <v>6911</v>
      </c>
      <c r="E314" s="923" t="n">
        <f aca="false">IF($K$2=$H$1,H314,I314)</f>
        <v>141.09</v>
      </c>
      <c r="F314" s="396" t="n">
        <f aca="false">IF(LEN($B314)=7,CONCATENATE(MID($B314,1,6),"00",RIGHT($B314,1)),IF(LEN($B314)=8,CONCATENATE(MID($B314,1,6),"0",RIGHT($B314,2)),$B314))</f>
        <v>5932</v>
      </c>
      <c r="H314" s="925" t="n">
        <v>138.86</v>
      </c>
      <c r="I314" s="923" t="n">
        <v>141.09</v>
      </c>
    </row>
    <row r="315" customFormat="false" ht="15" hidden="false" customHeight="false" outlineLevel="0" collapsed="false">
      <c r="B315" s="923" t="n">
        <v>5940</v>
      </c>
      <c r="C315" s="924" t="s">
        <v>6938</v>
      </c>
      <c r="D315" s="923" t="s">
        <v>6911</v>
      </c>
      <c r="E315" s="923" t="n">
        <f aca="false">IF($K$2=$H$1,H315,I315)</f>
        <v>121.07</v>
      </c>
      <c r="F315" s="396" t="n">
        <f aca="false">IF(LEN($B315)=7,CONCATENATE(MID($B315,1,6),"00",RIGHT($B315,1)),IF(LEN($B315)=8,CONCATENATE(MID($B315,1,6),"0",RIGHT($B315,2)),$B315))</f>
        <v>5940</v>
      </c>
      <c r="H315" s="925" t="n">
        <v>119.44</v>
      </c>
      <c r="I315" s="923" t="n">
        <v>121.07</v>
      </c>
    </row>
    <row r="316" customFormat="false" ht="15" hidden="false" customHeight="false" outlineLevel="0" collapsed="false">
      <c r="B316" s="923" t="n">
        <v>5944</v>
      </c>
      <c r="C316" s="924" t="s">
        <v>6939</v>
      </c>
      <c r="D316" s="923" t="s">
        <v>6911</v>
      </c>
      <c r="E316" s="923" t="n">
        <f aca="false">IF($K$2=$H$1,H316,I316)</f>
        <v>134.51</v>
      </c>
      <c r="F316" s="396" t="n">
        <f aca="false">IF(LEN($B316)=7,CONCATENATE(MID($B316,1,6),"00",RIGHT($B316,1)),IF(LEN($B316)=8,CONCATENATE(MID($B316,1,6),"0",RIGHT($B316,2)),$B316))</f>
        <v>5944</v>
      </c>
      <c r="H316" s="925" t="n">
        <v>132.88</v>
      </c>
      <c r="I316" s="923" t="n">
        <v>134.51</v>
      </c>
    </row>
    <row r="317" customFormat="false" ht="15" hidden="false" customHeight="false" outlineLevel="0" collapsed="false">
      <c r="B317" s="923" t="n">
        <v>5953</v>
      </c>
      <c r="C317" s="924" t="s">
        <v>6940</v>
      </c>
      <c r="D317" s="923" t="s">
        <v>6911</v>
      </c>
      <c r="E317" s="923" t="n">
        <f aca="false">IF($K$2=$H$1,H317,I317)</f>
        <v>37.45</v>
      </c>
      <c r="F317" s="396" t="n">
        <f aca="false">IF(LEN($B317)=7,CONCATENATE(MID($B317,1,6),"00",RIGHT($B317,1)),IF(LEN($B317)=8,CONCATENATE(MID($B317,1,6),"0",RIGHT($B317,2)),$B317))</f>
        <v>5953</v>
      </c>
      <c r="H317" s="925" t="n">
        <v>37.45</v>
      </c>
      <c r="I317" s="923" t="n">
        <v>37.45</v>
      </c>
    </row>
    <row r="318" customFormat="false" ht="15" hidden="false" customHeight="false" outlineLevel="0" collapsed="false">
      <c r="B318" s="923" t="n">
        <v>6259</v>
      </c>
      <c r="C318" s="924" t="s">
        <v>6941</v>
      </c>
      <c r="D318" s="923" t="s">
        <v>6911</v>
      </c>
      <c r="E318" s="923" t="n">
        <f aca="false">IF($K$2=$H$1,H318,I318)</f>
        <v>151.49</v>
      </c>
      <c r="F318" s="396" t="n">
        <f aca="false">IF(LEN($B318)=7,CONCATENATE(MID($B318,1,6),"00",RIGHT($B318,1)),IF(LEN($B318)=8,CONCATENATE(MID($B318,1,6),"0",RIGHT($B318,2)),$B318))</f>
        <v>6259</v>
      </c>
      <c r="H318" s="925" t="n">
        <v>149.88</v>
      </c>
      <c r="I318" s="923" t="n">
        <v>151.49</v>
      </c>
    </row>
    <row r="319" customFormat="false" ht="15" hidden="false" customHeight="false" outlineLevel="0" collapsed="false">
      <c r="B319" s="923" t="n">
        <v>6879</v>
      </c>
      <c r="C319" s="924" t="s">
        <v>6942</v>
      </c>
      <c r="D319" s="923" t="s">
        <v>6911</v>
      </c>
      <c r="E319" s="923" t="n">
        <f aca="false">IF($K$2=$H$1,H319,I319)</f>
        <v>120.36</v>
      </c>
      <c r="F319" s="396" t="n">
        <f aca="false">IF(LEN($B319)=7,CONCATENATE(MID($B319,1,6),"00",RIGHT($B319,1)),IF(LEN($B319)=8,CONCATENATE(MID($B319,1,6),"0",RIGHT($B319,2)),$B319))</f>
        <v>6879</v>
      </c>
      <c r="H319" s="925" t="n">
        <v>118.86</v>
      </c>
      <c r="I319" s="923" t="n">
        <v>120.36</v>
      </c>
    </row>
    <row r="320" customFormat="false" ht="15" hidden="false" customHeight="false" outlineLevel="0" collapsed="false">
      <c r="B320" s="923" t="n">
        <v>7030</v>
      </c>
      <c r="C320" s="924" t="s">
        <v>6943</v>
      </c>
      <c r="D320" s="923" t="s">
        <v>6911</v>
      </c>
      <c r="E320" s="923" t="n">
        <f aca="false">IF($K$2=$H$1,H320,I320)</f>
        <v>152.42</v>
      </c>
      <c r="F320" s="396" t="n">
        <f aca="false">IF(LEN($B320)=7,CONCATENATE(MID($B320,1,6),"00",RIGHT($B320,1)),IF(LEN($B320)=8,CONCATENATE(MID($B320,1,6),"0",RIGHT($B320,2)),$B320))</f>
        <v>7030</v>
      </c>
      <c r="H320" s="925" t="n">
        <v>152.42</v>
      </c>
      <c r="I320" s="923" t="n">
        <v>152.42</v>
      </c>
    </row>
    <row r="321" customFormat="false" ht="15" hidden="false" customHeight="false" outlineLevel="0" collapsed="false">
      <c r="B321" s="923" t="n">
        <v>7042</v>
      </c>
      <c r="C321" s="924" t="s">
        <v>6944</v>
      </c>
      <c r="D321" s="923" t="s">
        <v>6911</v>
      </c>
      <c r="E321" s="923" t="n">
        <f aca="false">IF($K$2=$H$1,H321,I321)</f>
        <v>7.96</v>
      </c>
      <c r="F321" s="396" t="n">
        <f aca="false">IF(LEN($B321)=7,CONCATENATE(MID($B321,1,6),"00",RIGHT($B321,1)),IF(LEN($B321)=8,CONCATENATE(MID($B321,1,6),"0",RIGHT($B321,2)),$B321))</f>
        <v>7042</v>
      </c>
      <c r="H321" s="925" t="n">
        <v>7.96</v>
      </c>
      <c r="I321" s="923" t="n">
        <v>7.96</v>
      </c>
    </row>
    <row r="322" customFormat="false" ht="15" hidden="false" customHeight="false" outlineLevel="0" collapsed="false">
      <c r="B322" s="923" t="n">
        <v>7049</v>
      </c>
      <c r="C322" s="924" t="s">
        <v>6945</v>
      </c>
      <c r="D322" s="923" t="s">
        <v>6911</v>
      </c>
      <c r="E322" s="923" t="n">
        <f aca="false">IF($K$2=$H$1,H322,I322)</f>
        <v>129.98</v>
      </c>
      <c r="F322" s="396" t="n">
        <f aca="false">IF(LEN($B322)=7,CONCATENATE(MID($B322,1,6),"00",RIGHT($B322,1)),IF(LEN($B322)=8,CONCATENATE(MID($B322,1,6),"0",RIGHT($B322,2)),$B322))</f>
        <v>7049</v>
      </c>
      <c r="H322" s="925" t="n">
        <v>128.48</v>
      </c>
      <c r="I322" s="923" t="n">
        <v>129.98</v>
      </c>
    </row>
    <row r="323" customFormat="false" ht="15" hidden="false" customHeight="false" outlineLevel="0" collapsed="false">
      <c r="B323" s="923" t="n">
        <v>67826</v>
      </c>
      <c r="C323" s="924" t="s">
        <v>6946</v>
      </c>
      <c r="D323" s="923" t="s">
        <v>6911</v>
      </c>
      <c r="E323" s="923" t="n">
        <f aca="false">IF($K$2=$H$1,H323,I323)</f>
        <v>105.84</v>
      </c>
      <c r="F323" s="396" t="n">
        <f aca="false">IF(LEN($B323)=7,CONCATENATE(MID($B323,1,6),"00",RIGHT($B323,1)),IF(LEN($B323)=8,CONCATENATE(MID($B323,1,6),"0",RIGHT($B323,2)),$B323))</f>
        <v>67826</v>
      </c>
      <c r="H323" s="925" t="n">
        <v>104.32</v>
      </c>
      <c r="I323" s="923" t="n">
        <v>105.84</v>
      </c>
    </row>
    <row r="324" customFormat="false" ht="15" hidden="false" customHeight="false" outlineLevel="0" collapsed="false">
      <c r="B324" s="923" t="n">
        <v>73417</v>
      </c>
      <c r="C324" s="924" t="s">
        <v>6947</v>
      </c>
      <c r="D324" s="923" t="s">
        <v>6911</v>
      </c>
      <c r="E324" s="923" t="n">
        <f aca="false">IF($K$2=$H$1,H324,I324)</f>
        <v>127.27</v>
      </c>
      <c r="F324" s="396" t="n">
        <f aca="false">IF(LEN($B324)=7,CONCATENATE(MID($B324,1,6),"00",RIGHT($B324,1)),IF(LEN($B324)=8,CONCATENATE(MID($B324,1,6),"0",RIGHT($B324,2)),$B324))</f>
        <v>73417</v>
      </c>
      <c r="H324" s="925" t="n">
        <v>127.27</v>
      </c>
      <c r="I324" s="923" t="n">
        <v>127.27</v>
      </c>
    </row>
    <row r="325" customFormat="false" ht="15" hidden="false" customHeight="false" outlineLevel="0" collapsed="false">
      <c r="B325" s="923" t="n">
        <v>73436</v>
      </c>
      <c r="C325" s="924" t="s">
        <v>6948</v>
      </c>
      <c r="D325" s="923" t="s">
        <v>6911</v>
      </c>
      <c r="E325" s="923" t="n">
        <f aca="false">IF($K$2=$H$1,H325,I325)</f>
        <v>124.7</v>
      </c>
      <c r="F325" s="396" t="n">
        <f aca="false">IF(LEN($B325)=7,CONCATENATE(MID($B325,1,6),"00",RIGHT($B325,1)),IF(LEN($B325)=8,CONCATENATE(MID($B325,1,6),"0",RIGHT($B325,2)),$B325))</f>
        <v>73436</v>
      </c>
      <c r="H325" s="925" t="n">
        <v>120.2</v>
      </c>
      <c r="I325" s="923" t="n">
        <v>124.7</v>
      </c>
    </row>
    <row r="326" customFormat="false" ht="15" hidden="false" customHeight="false" outlineLevel="0" collapsed="false">
      <c r="B326" s="923" t="n">
        <v>73467</v>
      </c>
      <c r="C326" s="924" t="s">
        <v>6949</v>
      </c>
      <c r="D326" s="923" t="s">
        <v>6911</v>
      </c>
      <c r="E326" s="923" t="n">
        <f aca="false">IF($K$2=$H$1,H326,I326)</f>
        <v>98.82</v>
      </c>
      <c r="F326" s="396" t="n">
        <f aca="false">IF(LEN($B326)=7,CONCATENATE(MID($B326,1,6),"00",RIGHT($B326,1)),IF(LEN($B326)=8,CONCATENATE(MID($B326,1,6),"0",RIGHT($B326,2)),$B326))</f>
        <v>73467</v>
      </c>
      <c r="H326" s="925" t="n">
        <v>97.21</v>
      </c>
      <c r="I326" s="923" t="n">
        <v>98.82</v>
      </c>
    </row>
    <row r="327" customFormat="false" ht="15" hidden="false" customHeight="false" outlineLevel="0" collapsed="false">
      <c r="B327" s="923" t="n">
        <v>73536</v>
      </c>
      <c r="C327" s="924" t="s">
        <v>6950</v>
      </c>
      <c r="D327" s="923" t="s">
        <v>6911</v>
      </c>
      <c r="E327" s="923" t="n">
        <f aca="false">IF($K$2=$H$1,H327,I327)</f>
        <v>6.74</v>
      </c>
      <c r="F327" s="396" t="n">
        <f aca="false">IF(LEN($B327)=7,CONCATENATE(MID($B327,1,6),"00",RIGHT($B327,1)),IF(LEN($B327)=8,CONCATENATE(MID($B327,1,6),"0",RIGHT($B327,2)),$B327))</f>
        <v>73536</v>
      </c>
      <c r="H327" s="925" t="n">
        <v>6.74</v>
      </c>
      <c r="I327" s="923" t="n">
        <v>6.74</v>
      </c>
    </row>
    <row r="328" customFormat="false" ht="15" hidden="false" customHeight="false" outlineLevel="0" collapsed="false">
      <c r="B328" s="923" t="n">
        <v>83362</v>
      </c>
      <c r="C328" s="924" t="s">
        <v>6951</v>
      </c>
      <c r="D328" s="923" t="s">
        <v>6911</v>
      </c>
      <c r="E328" s="923" t="n">
        <f aca="false">IF($K$2=$H$1,H328,I328)</f>
        <v>187.7</v>
      </c>
      <c r="F328" s="396" t="n">
        <f aca="false">IF(LEN($B328)=7,CONCATENATE(MID($B328,1,6),"00",RIGHT($B328,1)),IF(LEN($B328)=8,CONCATENATE(MID($B328,1,6),"0",RIGHT($B328,2)),$B328))</f>
        <v>83362</v>
      </c>
      <c r="H328" s="925" t="n">
        <v>186.09</v>
      </c>
      <c r="I328" s="923" t="n">
        <v>187.7</v>
      </c>
    </row>
    <row r="329" customFormat="false" ht="15" hidden="false" customHeight="false" outlineLevel="0" collapsed="false">
      <c r="B329" s="923" t="n">
        <v>83765</v>
      </c>
      <c r="C329" s="924" t="s">
        <v>6952</v>
      </c>
      <c r="D329" s="923" t="s">
        <v>6911</v>
      </c>
      <c r="E329" s="923" t="n">
        <f aca="false">IF($K$2=$H$1,H329,I329)</f>
        <v>75.7</v>
      </c>
      <c r="F329" s="396" t="n">
        <f aca="false">IF(LEN($B329)=7,CONCATENATE(MID($B329,1,6),"00",RIGHT($B329,1)),IF(LEN($B329)=8,CONCATENATE(MID($B329,1,6),"0",RIGHT($B329,2)),$B329))</f>
        <v>83765</v>
      </c>
      <c r="H329" s="925" t="n">
        <v>73.73</v>
      </c>
      <c r="I329" s="923" t="n">
        <v>75.7</v>
      </c>
    </row>
    <row r="330" customFormat="false" ht="15" hidden="false" customHeight="false" outlineLevel="0" collapsed="false">
      <c r="B330" s="923" t="n">
        <v>87445</v>
      </c>
      <c r="C330" s="924" t="s">
        <v>6953</v>
      </c>
      <c r="D330" s="923" t="s">
        <v>6911</v>
      </c>
      <c r="E330" s="923" t="n">
        <f aca="false">IF($K$2=$H$1,H330,I330)</f>
        <v>3.55</v>
      </c>
      <c r="F330" s="396" t="n">
        <f aca="false">IF(LEN($B330)=7,CONCATENATE(MID($B330,1,6),"00",RIGHT($B330,1)),IF(LEN($B330)=8,CONCATENATE(MID($B330,1,6),"0",RIGHT($B330,2)),$B330))</f>
        <v>87445</v>
      </c>
      <c r="H330" s="925" t="n">
        <v>3.55</v>
      </c>
      <c r="I330" s="923" t="n">
        <v>3.55</v>
      </c>
    </row>
    <row r="331" customFormat="false" ht="15" hidden="false" customHeight="false" outlineLevel="0" collapsed="false">
      <c r="B331" s="923" t="n">
        <v>88386</v>
      </c>
      <c r="C331" s="924" t="s">
        <v>6954</v>
      </c>
      <c r="D331" s="923" t="s">
        <v>6911</v>
      </c>
      <c r="E331" s="923" t="n">
        <f aca="false">IF($K$2=$H$1,H331,I331)</f>
        <v>3.45</v>
      </c>
      <c r="F331" s="396" t="n">
        <f aca="false">IF(LEN($B331)=7,CONCATENATE(MID($B331,1,6),"00",RIGHT($B331,1)),IF(LEN($B331)=8,CONCATENATE(MID($B331,1,6),"0",RIGHT($B331,2)),$B331))</f>
        <v>88386</v>
      </c>
      <c r="H331" s="925" t="n">
        <v>3.45</v>
      </c>
      <c r="I331" s="923" t="n">
        <v>3.45</v>
      </c>
    </row>
    <row r="332" customFormat="false" ht="15" hidden="false" customHeight="false" outlineLevel="0" collapsed="false">
      <c r="B332" s="923" t="n">
        <v>88393</v>
      </c>
      <c r="C332" s="924" t="s">
        <v>6955</v>
      </c>
      <c r="D332" s="923" t="s">
        <v>6911</v>
      </c>
      <c r="E332" s="923" t="n">
        <f aca="false">IF($K$2=$H$1,H332,I332)</f>
        <v>4.69</v>
      </c>
      <c r="F332" s="396" t="n">
        <f aca="false">IF(LEN($B332)=7,CONCATENATE(MID($B332,1,6),"00",RIGHT($B332,1)),IF(LEN($B332)=8,CONCATENATE(MID($B332,1,6),"0",RIGHT($B332,2)),$B332))</f>
        <v>88393</v>
      </c>
      <c r="H332" s="925" t="n">
        <v>4.69</v>
      </c>
      <c r="I332" s="923" t="n">
        <v>4.69</v>
      </c>
    </row>
    <row r="333" customFormat="false" ht="15" hidden="false" customHeight="false" outlineLevel="0" collapsed="false">
      <c r="B333" s="923" t="n">
        <v>88399</v>
      </c>
      <c r="C333" s="924" t="s">
        <v>6956</v>
      </c>
      <c r="D333" s="923" t="s">
        <v>6911</v>
      </c>
      <c r="E333" s="923" t="n">
        <f aca="false">IF($K$2=$H$1,H333,I333)</f>
        <v>2.63</v>
      </c>
      <c r="F333" s="396" t="n">
        <f aca="false">IF(LEN($B333)=7,CONCATENATE(MID($B333,1,6),"00",RIGHT($B333,1)),IF(LEN($B333)=8,CONCATENATE(MID($B333,1,6),"0",RIGHT($B333,2)),$B333))</f>
        <v>88399</v>
      </c>
      <c r="H333" s="925" t="n">
        <v>2.63</v>
      </c>
      <c r="I333" s="923" t="n">
        <v>2.63</v>
      </c>
    </row>
    <row r="334" customFormat="false" ht="15" hidden="false" customHeight="false" outlineLevel="0" collapsed="false">
      <c r="B334" s="923" t="n">
        <v>88418</v>
      </c>
      <c r="C334" s="924" t="s">
        <v>6957</v>
      </c>
      <c r="D334" s="923" t="s">
        <v>6911</v>
      </c>
      <c r="E334" s="923" t="n">
        <f aca="false">IF($K$2=$H$1,H334,I334)</f>
        <v>12.19</v>
      </c>
      <c r="F334" s="396" t="n">
        <f aca="false">IF(LEN($B334)=7,CONCATENATE(MID($B334,1,6),"00",RIGHT($B334,1)),IF(LEN($B334)=8,CONCATENATE(MID($B334,1,6),"0",RIGHT($B334,2)),$B334))</f>
        <v>88418</v>
      </c>
      <c r="H334" s="925" t="n">
        <v>12.19</v>
      </c>
      <c r="I334" s="923" t="n">
        <v>12.19</v>
      </c>
    </row>
    <row r="335" customFormat="false" ht="15" hidden="false" customHeight="false" outlineLevel="0" collapsed="false">
      <c r="B335" s="923" t="n">
        <v>88433</v>
      </c>
      <c r="C335" s="924" t="s">
        <v>6958</v>
      </c>
      <c r="D335" s="923" t="s">
        <v>6911</v>
      </c>
      <c r="E335" s="923" t="n">
        <f aca="false">IF($K$2=$H$1,H335,I335)</f>
        <v>15.26</v>
      </c>
      <c r="F335" s="396" t="n">
        <f aca="false">IF(LEN($B335)=7,CONCATENATE(MID($B335,1,6),"00",RIGHT($B335,1)),IF(LEN($B335)=8,CONCATENATE(MID($B335,1,6),"0",RIGHT($B335,2)),$B335))</f>
        <v>88433</v>
      </c>
      <c r="H335" s="925" t="n">
        <v>15.26</v>
      </c>
      <c r="I335" s="923" t="n">
        <v>15.26</v>
      </c>
    </row>
    <row r="336" customFormat="false" ht="15" hidden="false" customHeight="false" outlineLevel="0" collapsed="false">
      <c r="B336" s="923" t="n">
        <v>88830</v>
      </c>
      <c r="C336" s="924" t="s">
        <v>6959</v>
      </c>
      <c r="D336" s="923" t="s">
        <v>6911</v>
      </c>
      <c r="E336" s="923" t="n">
        <f aca="false">IF($K$2=$H$1,H336,I336)</f>
        <v>1.25</v>
      </c>
      <c r="F336" s="396" t="n">
        <f aca="false">IF(LEN($B336)=7,CONCATENATE(MID($B336,1,6),"00",RIGHT($B336,1)),IF(LEN($B336)=8,CONCATENATE(MID($B336,1,6),"0",RIGHT($B336,2)),$B336))</f>
        <v>88830</v>
      </c>
      <c r="H336" s="925" t="n">
        <v>1.25</v>
      </c>
      <c r="I336" s="923" t="n">
        <v>1.25</v>
      </c>
    </row>
    <row r="337" customFormat="false" ht="15" hidden="false" customHeight="false" outlineLevel="0" collapsed="false">
      <c r="B337" s="923" t="n">
        <v>88843</v>
      </c>
      <c r="C337" s="924" t="s">
        <v>6960</v>
      </c>
      <c r="D337" s="923" t="s">
        <v>6911</v>
      </c>
      <c r="E337" s="923" t="n">
        <f aca="false">IF($K$2=$H$1,H337,I337)</f>
        <v>124.4</v>
      </c>
      <c r="F337" s="396" t="n">
        <f aca="false">IF(LEN($B337)=7,CONCATENATE(MID($B337,1,6),"00",RIGHT($B337,1)),IF(LEN($B337)=8,CONCATENATE(MID($B337,1,6),"0",RIGHT($B337,2)),$B337))</f>
        <v>88843</v>
      </c>
      <c r="H337" s="925" t="n">
        <v>122.89</v>
      </c>
      <c r="I337" s="923" t="n">
        <v>124.4</v>
      </c>
    </row>
    <row r="338" customFormat="false" ht="15" hidden="false" customHeight="false" outlineLevel="0" collapsed="false">
      <c r="B338" s="923" t="n">
        <v>88907</v>
      </c>
      <c r="C338" s="924" t="s">
        <v>6961</v>
      </c>
      <c r="D338" s="923" t="s">
        <v>6911</v>
      </c>
      <c r="E338" s="923" t="n">
        <f aca="false">IF($K$2=$H$1,H338,I338)</f>
        <v>143.35</v>
      </c>
      <c r="F338" s="396" t="n">
        <f aca="false">IF(LEN($B338)=7,CONCATENATE(MID($B338,1,6),"00",RIGHT($B338,1)),IF(LEN($B338)=8,CONCATENATE(MID($B338,1,6),"0",RIGHT($B338,2)),$B338))</f>
        <v>88907</v>
      </c>
      <c r="H338" s="925" t="n">
        <v>141.38</v>
      </c>
      <c r="I338" s="923" t="n">
        <v>143.35</v>
      </c>
    </row>
    <row r="339" customFormat="false" ht="15" hidden="false" customHeight="false" outlineLevel="0" collapsed="false">
      <c r="B339" s="923" t="n">
        <v>89021</v>
      </c>
      <c r="C339" s="924" t="s">
        <v>6962</v>
      </c>
      <c r="D339" s="923" t="s">
        <v>6911</v>
      </c>
      <c r="E339" s="923" t="n">
        <f aca="false">IF($K$2=$H$1,H339,I339)</f>
        <v>1.8</v>
      </c>
      <c r="F339" s="396" t="n">
        <f aca="false">IF(LEN($B339)=7,CONCATENATE(MID($B339,1,6),"00",RIGHT($B339,1)),IF(LEN($B339)=8,CONCATENATE(MID($B339,1,6),"0",RIGHT($B339,2)),$B339))</f>
        <v>89021</v>
      </c>
      <c r="H339" s="925" t="n">
        <v>1.8</v>
      </c>
      <c r="I339" s="923" t="n">
        <v>1.8</v>
      </c>
    </row>
    <row r="340" customFormat="false" ht="15" hidden="false" customHeight="false" outlineLevel="0" collapsed="false">
      <c r="B340" s="923" t="n">
        <v>89028</v>
      </c>
      <c r="C340" s="924" t="s">
        <v>6963</v>
      </c>
      <c r="D340" s="923" t="s">
        <v>6911</v>
      </c>
      <c r="E340" s="923" t="n">
        <f aca="false">IF($K$2=$H$1,H340,I340)</f>
        <v>140.93</v>
      </c>
      <c r="F340" s="396" t="n">
        <f aca="false">IF(LEN($B340)=7,CONCATENATE(MID($B340,1,6),"00",RIGHT($B340,1)),IF(LEN($B340)=8,CONCATENATE(MID($B340,1,6),"0",RIGHT($B340,2)),$B340))</f>
        <v>89028</v>
      </c>
      <c r="H340" s="925" t="n">
        <v>140.93</v>
      </c>
      <c r="I340" s="923" t="n">
        <v>140.93</v>
      </c>
    </row>
    <row r="341" customFormat="false" ht="15" hidden="false" customHeight="false" outlineLevel="0" collapsed="false">
      <c r="B341" s="923" t="n">
        <v>89032</v>
      </c>
      <c r="C341" s="924" t="s">
        <v>6964</v>
      </c>
      <c r="D341" s="923" t="s">
        <v>6911</v>
      </c>
      <c r="E341" s="923" t="n">
        <f aca="false">IF($K$2=$H$1,H341,I341)</f>
        <v>111.35</v>
      </c>
      <c r="F341" s="396" t="n">
        <f aca="false">IF(LEN($B341)=7,CONCATENATE(MID($B341,1,6),"00",RIGHT($B341,1)),IF(LEN($B341)=8,CONCATENATE(MID($B341,1,6),"0",RIGHT($B341,2)),$B341))</f>
        <v>89032</v>
      </c>
      <c r="H341" s="925" t="n">
        <v>109.84</v>
      </c>
      <c r="I341" s="923" t="n">
        <v>111.35</v>
      </c>
    </row>
    <row r="342" customFormat="false" ht="15" hidden="false" customHeight="false" outlineLevel="0" collapsed="false">
      <c r="B342" s="923" t="n">
        <v>89035</v>
      </c>
      <c r="C342" s="924" t="s">
        <v>6965</v>
      </c>
      <c r="D342" s="923" t="s">
        <v>6911</v>
      </c>
      <c r="E342" s="923" t="n">
        <f aca="false">IF($K$2=$H$1,H342,I342)</f>
        <v>111.53</v>
      </c>
      <c r="F342" s="396" t="n">
        <f aca="false">IF(LEN($B342)=7,CONCATENATE(MID($B342,1,6),"00",RIGHT($B342,1)),IF(LEN($B342)=8,CONCATENATE(MID($B342,1,6),"0",RIGHT($B342,2)),$B342))</f>
        <v>89035</v>
      </c>
      <c r="H342" s="925" t="n">
        <v>110.02</v>
      </c>
      <c r="I342" s="923" t="n">
        <v>111.53</v>
      </c>
    </row>
    <row r="343" customFormat="false" ht="15" hidden="false" customHeight="false" outlineLevel="0" collapsed="false">
      <c r="B343" s="923" t="n">
        <v>89225</v>
      </c>
      <c r="C343" s="924" t="s">
        <v>6966</v>
      </c>
      <c r="D343" s="923" t="s">
        <v>6911</v>
      </c>
      <c r="E343" s="923" t="n">
        <f aca="false">IF($K$2=$H$1,H343,I343)</f>
        <v>3.64</v>
      </c>
      <c r="F343" s="396" t="n">
        <f aca="false">IF(LEN($B343)=7,CONCATENATE(MID($B343,1,6),"00",RIGHT($B343,1)),IF(LEN($B343)=8,CONCATENATE(MID($B343,1,6),"0",RIGHT($B343,2)),$B343))</f>
        <v>89225</v>
      </c>
      <c r="H343" s="925" t="n">
        <v>3.64</v>
      </c>
      <c r="I343" s="923" t="n">
        <v>3.64</v>
      </c>
    </row>
    <row r="344" customFormat="false" ht="15" hidden="false" customHeight="false" outlineLevel="0" collapsed="false">
      <c r="B344" s="923" t="n">
        <v>89234</v>
      </c>
      <c r="C344" s="924" t="s">
        <v>6967</v>
      </c>
      <c r="D344" s="923" t="s">
        <v>6911</v>
      </c>
      <c r="E344" s="923" t="n">
        <f aca="false">IF($K$2=$H$1,H344,I344)</f>
        <v>406.61</v>
      </c>
      <c r="F344" s="396" t="n">
        <f aca="false">IF(LEN($B344)=7,CONCATENATE(MID($B344,1,6),"00",RIGHT($B344,1)),IF(LEN($B344)=8,CONCATENATE(MID($B344,1,6),"0",RIGHT($B344,2)),$B344))</f>
        <v>89234</v>
      </c>
      <c r="H344" s="925" t="n">
        <v>404.73</v>
      </c>
      <c r="I344" s="923" t="n">
        <v>406.61</v>
      </c>
    </row>
    <row r="345" customFormat="false" ht="15" hidden="false" customHeight="false" outlineLevel="0" collapsed="false">
      <c r="B345" s="923" t="n">
        <v>89242</v>
      </c>
      <c r="C345" s="924" t="s">
        <v>6968</v>
      </c>
      <c r="D345" s="923" t="s">
        <v>6911</v>
      </c>
      <c r="E345" s="923" t="n">
        <f aca="false">IF($K$2=$H$1,H345,I345)</f>
        <v>960.58</v>
      </c>
      <c r="F345" s="396" t="n">
        <f aca="false">IF(LEN($B345)=7,CONCATENATE(MID($B345,1,6),"00",RIGHT($B345,1)),IF(LEN($B345)=8,CONCATENATE(MID($B345,1,6),"0",RIGHT($B345,2)),$B345))</f>
        <v>89242</v>
      </c>
      <c r="H345" s="925" t="n">
        <v>958.7</v>
      </c>
      <c r="I345" s="923" t="n">
        <v>960.58</v>
      </c>
    </row>
    <row r="346" customFormat="false" ht="15" hidden="false" customHeight="false" outlineLevel="0" collapsed="false">
      <c r="B346" s="923" t="n">
        <v>89250</v>
      </c>
      <c r="C346" s="924" t="s">
        <v>6969</v>
      </c>
      <c r="D346" s="923" t="s">
        <v>6911</v>
      </c>
      <c r="E346" s="923" t="n">
        <f aca="false">IF($K$2=$H$1,H346,I346)</f>
        <v>832.13</v>
      </c>
      <c r="F346" s="396" t="n">
        <f aca="false">IF(LEN($B346)=7,CONCATENATE(MID($B346,1,6),"00",RIGHT($B346,1)),IF(LEN($B346)=8,CONCATENATE(MID($B346,1,6),"0",RIGHT($B346,2)),$B346))</f>
        <v>89250</v>
      </c>
      <c r="H346" s="925" t="n">
        <v>830.25</v>
      </c>
      <c r="I346" s="923" t="n">
        <v>832.13</v>
      </c>
    </row>
    <row r="347" customFormat="false" ht="15" hidden="false" customHeight="false" outlineLevel="0" collapsed="false">
      <c r="B347" s="923" t="n">
        <v>89257</v>
      </c>
      <c r="C347" s="924" t="s">
        <v>6970</v>
      </c>
      <c r="D347" s="923" t="s">
        <v>6911</v>
      </c>
      <c r="E347" s="923" t="n">
        <f aca="false">IF($K$2=$H$1,H347,I347)</f>
        <v>230.23</v>
      </c>
      <c r="F347" s="396" t="n">
        <f aca="false">IF(LEN($B347)=7,CONCATENATE(MID($B347,1,6),"00",RIGHT($B347,1)),IF(LEN($B347)=8,CONCATENATE(MID($B347,1,6),"0",RIGHT($B347,2)),$B347))</f>
        <v>89257</v>
      </c>
      <c r="H347" s="925" t="n">
        <v>228.35</v>
      </c>
      <c r="I347" s="923" t="n">
        <v>230.23</v>
      </c>
    </row>
    <row r="348" customFormat="false" ht="15" hidden="false" customHeight="false" outlineLevel="0" collapsed="false">
      <c r="B348" s="923" t="n">
        <v>89272</v>
      </c>
      <c r="C348" s="924" t="s">
        <v>6971</v>
      </c>
      <c r="D348" s="923" t="s">
        <v>6911</v>
      </c>
      <c r="E348" s="923" t="n">
        <f aca="false">IF($K$2=$H$1,H348,I348)</f>
        <v>108.3</v>
      </c>
      <c r="F348" s="396" t="n">
        <f aca="false">IF(LEN($B348)=7,CONCATENATE(MID($B348,1,6),"00",RIGHT($B348,1)),IF(LEN($B348)=8,CONCATENATE(MID($B348,1,6),"0",RIGHT($B348,2)),$B348))</f>
        <v>89272</v>
      </c>
      <c r="H348" s="925" t="n">
        <v>106.88</v>
      </c>
      <c r="I348" s="923" t="n">
        <v>108.3</v>
      </c>
    </row>
    <row r="349" customFormat="false" ht="15" hidden="false" customHeight="false" outlineLevel="0" collapsed="false">
      <c r="B349" s="923" t="n">
        <v>89278</v>
      </c>
      <c r="C349" s="924" t="s">
        <v>6972</v>
      </c>
      <c r="D349" s="923" t="s">
        <v>6911</v>
      </c>
      <c r="E349" s="923" t="n">
        <f aca="false">IF($K$2=$H$1,H349,I349)</f>
        <v>8.34</v>
      </c>
      <c r="F349" s="396" t="n">
        <f aca="false">IF(LEN($B349)=7,CONCATENATE(MID($B349,1,6),"00",RIGHT($B349,1)),IF(LEN($B349)=8,CONCATENATE(MID($B349,1,6),"0",RIGHT($B349,2)),$B349))</f>
        <v>89278</v>
      </c>
      <c r="H349" s="925" t="n">
        <v>8.34</v>
      </c>
      <c r="I349" s="923" t="n">
        <v>8.34</v>
      </c>
    </row>
    <row r="350" customFormat="false" ht="15" hidden="false" customHeight="false" outlineLevel="0" collapsed="false">
      <c r="B350" s="923" t="n">
        <v>89843</v>
      </c>
      <c r="C350" s="924" t="s">
        <v>6973</v>
      </c>
      <c r="D350" s="923" t="s">
        <v>6911</v>
      </c>
      <c r="E350" s="923" t="n">
        <f aca="false">IF($K$2=$H$1,H350,I350)</f>
        <v>126.89</v>
      </c>
      <c r="F350" s="396" t="n">
        <f aca="false">IF(LEN($B350)=7,CONCATENATE(MID($B350,1,6),"00",RIGHT($B350,1)),IF(LEN($B350)=8,CONCATENATE(MID($B350,1,6),"0",RIGHT($B350,2)),$B350))</f>
        <v>89843</v>
      </c>
      <c r="H350" s="925" t="n">
        <v>123.49</v>
      </c>
      <c r="I350" s="923" t="n">
        <v>126.89</v>
      </c>
    </row>
    <row r="351" customFormat="false" ht="15" hidden="false" customHeight="false" outlineLevel="0" collapsed="false">
      <c r="B351" s="923" t="n">
        <v>89876</v>
      </c>
      <c r="C351" s="924" t="s">
        <v>6974</v>
      </c>
      <c r="D351" s="923" t="s">
        <v>6911</v>
      </c>
      <c r="E351" s="923" t="n">
        <f aca="false">IF($K$2=$H$1,H351,I351)</f>
        <v>198.93</v>
      </c>
      <c r="F351" s="396" t="n">
        <f aca="false">IF(LEN($B351)=7,CONCATENATE(MID($B351,1,6),"00",RIGHT($B351,1)),IF(LEN($B351)=8,CONCATENATE(MID($B351,1,6),"0",RIGHT($B351,2)),$B351))</f>
        <v>89876</v>
      </c>
      <c r="H351" s="925" t="n">
        <v>197.41</v>
      </c>
      <c r="I351" s="923" t="n">
        <v>198.93</v>
      </c>
    </row>
    <row r="352" customFormat="false" ht="15" hidden="false" customHeight="false" outlineLevel="0" collapsed="false">
      <c r="B352" s="923" t="n">
        <v>89883</v>
      </c>
      <c r="C352" s="924" t="s">
        <v>6975</v>
      </c>
      <c r="D352" s="923" t="s">
        <v>6911</v>
      </c>
      <c r="E352" s="923" t="n">
        <f aca="false">IF($K$2=$H$1,H352,I352)</f>
        <v>220.46</v>
      </c>
      <c r="F352" s="396" t="n">
        <f aca="false">IF(LEN($B352)=7,CONCATENATE(MID($B352,1,6),"00",RIGHT($B352,1)),IF(LEN($B352)=8,CONCATENATE(MID($B352,1,6),"0",RIGHT($B352,2)),$B352))</f>
        <v>89883</v>
      </c>
      <c r="H352" s="925" t="n">
        <v>218.94</v>
      </c>
      <c r="I352" s="923" t="n">
        <v>220.46</v>
      </c>
    </row>
    <row r="353" customFormat="false" ht="15" hidden="false" customHeight="false" outlineLevel="0" collapsed="false">
      <c r="B353" s="923" t="n">
        <v>90586</v>
      </c>
      <c r="C353" s="924" t="s">
        <v>6976</v>
      </c>
      <c r="D353" s="923" t="s">
        <v>6911</v>
      </c>
      <c r="E353" s="923" t="n">
        <f aca="false">IF($K$2=$H$1,H353,I353)</f>
        <v>1.27</v>
      </c>
      <c r="F353" s="396" t="n">
        <f aca="false">IF(LEN($B353)=7,CONCATENATE(MID($B353,1,6),"00",RIGHT($B353,1)),IF(LEN($B353)=8,CONCATENATE(MID($B353,1,6),"0",RIGHT($B353,2)),$B353))</f>
        <v>90586</v>
      </c>
      <c r="H353" s="925" t="n">
        <v>1.27</v>
      </c>
      <c r="I353" s="923" t="n">
        <v>1.27</v>
      </c>
    </row>
    <row r="354" customFormat="false" ht="15" hidden="false" customHeight="false" outlineLevel="0" collapsed="false">
      <c r="B354" s="923" t="n">
        <v>90625</v>
      </c>
      <c r="C354" s="924" t="s">
        <v>6977</v>
      </c>
      <c r="D354" s="923" t="s">
        <v>6911</v>
      </c>
      <c r="E354" s="923" t="n">
        <f aca="false">IF($K$2=$H$1,H354,I354)</f>
        <v>5.54</v>
      </c>
      <c r="F354" s="396" t="n">
        <f aca="false">IF(LEN($B354)=7,CONCATENATE(MID($B354,1,6),"00",RIGHT($B354,1)),IF(LEN($B354)=8,CONCATENATE(MID($B354,1,6),"0",RIGHT($B354,2)),$B354))</f>
        <v>90625</v>
      </c>
      <c r="H354" s="925" t="n">
        <v>5.54</v>
      </c>
      <c r="I354" s="923" t="n">
        <v>5.54</v>
      </c>
    </row>
    <row r="355" customFormat="false" ht="15" hidden="false" customHeight="false" outlineLevel="0" collapsed="false">
      <c r="B355" s="923" t="n">
        <v>90631</v>
      </c>
      <c r="C355" s="924" t="s">
        <v>6978</v>
      </c>
      <c r="D355" s="923" t="s">
        <v>6911</v>
      </c>
      <c r="E355" s="923" t="n">
        <f aca="false">IF($K$2=$H$1,H355,I355)</f>
        <v>81.78</v>
      </c>
      <c r="F355" s="396" t="n">
        <f aca="false">IF(LEN($B355)=7,CONCATENATE(MID($B355,1,6),"00",RIGHT($B355,1)),IF(LEN($B355)=8,CONCATENATE(MID($B355,1,6),"0",RIGHT($B355,2)),$B355))</f>
        <v>90631</v>
      </c>
      <c r="H355" s="925" t="n">
        <v>80.28</v>
      </c>
      <c r="I355" s="923" t="n">
        <v>81.78</v>
      </c>
    </row>
    <row r="356" customFormat="false" ht="15" hidden="false" customHeight="false" outlineLevel="0" collapsed="false">
      <c r="B356" s="923" t="n">
        <v>90637</v>
      </c>
      <c r="C356" s="924" t="s">
        <v>6979</v>
      </c>
      <c r="D356" s="923" t="s">
        <v>6911</v>
      </c>
      <c r="E356" s="923" t="n">
        <f aca="false">IF($K$2=$H$1,H356,I356)</f>
        <v>10.92</v>
      </c>
      <c r="F356" s="396" t="n">
        <f aca="false">IF(LEN($B356)=7,CONCATENATE(MID($B356,1,6),"00",RIGHT($B356,1)),IF(LEN($B356)=8,CONCATENATE(MID($B356,1,6),"0",RIGHT($B356,2)),$B356))</f>
        <v>90637</v>
      </c>
      <c r="H356" s="925" t="n">
        <v>10.92</v>
      </c>
      <c r="I356" s="923" t="n">
        <v>10.92</v>
      </c>
    </row>
    <row r="357" customFormat="false" ht="15" hidden="false" customHeight="false" outlineLevel="0" collapsed="false">
      <c r="B357" s="923" t="n">
        <v>90643</v>
      </c>
      <c r="C357" s="924" t="s">
        <v>6980</v>
      </c>
      <c r="D357" s="923" t="s">
        <v>6911</v>
      </c>
      <c r="E357" s="923" t="n">
        <f aca="false">IF($K$2=$H$1,H357,I357)</f>
        <v>16.96</v>
      </c>
      <c r="F357" s="396" t="n">
        <f aca="false">IF(LEN($B357)=7,CONCATENATE(MID($B357,1,6),"00",RIGHT($B357,1)),IF(LEN($B357)=8,CONCATENATE(MID($B357,1,6),"0",RIGHT($B357,2)),$B357))</f>
        <v>90643</v>
      </c>
      <c r="H357" s="925" t="n">
        <v>16.96</v>
      </c>
      <c r="I357" s="923" t="n">
        <v>16.96</v>
      </c>
    </row>
    <row r="358" customFormat="false" ht="15" hidden="false" customHeight="false" outlineLevel="0" collapsed="false">
      <c r="B358" s="923" t="n">
        <v>90650</v>
      </c>
      <c r="C358" s="924" t="s">
        <v>6981</v>
      </c>
      <c r="D358" s="923" t="s">
        <v>6911</v>
      </c>
      <c r="E358" s="923" t="n">
        <f aca="false">IF($K$2=$H$1,H358,I358)</f>
        <v>6.9</v>
      </c>
      <c r="F358" s="396" t="n">
        <f aca="false">IF(LEN($B358)=7,CONCATENATE(MID($B358,1,6),"00",RIGHT($B358,1)),IF(LEN($B358)=8,CONCATENATE(MID($B358,1,6),"0",RIGHT($B358,2)),$B358))</f>
        <v>90650</v>
      </c>
      <c r="H358" s="925" t="n">
        <v>6.9</v>
      </c>
      <c r="I358" s="923" t="n">
        <v>6.9</v>
      </c>
    </row>
    <row r="359" customFormat="false" ht="15" hidden="false" customHeight="false" outlineLevel="0" collapsed="false">
      <c r="B359" s="923" t="n">
        <v>90656</v>
      </c>
      <c r="C359" s="924" t="s">
        <v>6982</v>
      </c>
      <c r="D359" s="923" t="s">
        <v>6911</v>
      </c>
      <c r="E359" s="923" t="n">
        <f aca="false">IF($K$2=$H$1,H359,I359)</f>
        <v>10.77</v>
      </c>
      <c r="F359" s="396" t="n">
        <f aca="false">IF(LEN($B359)=7,CONCATENATE(MID($B359,1,6),"00",RIGHT($B359,1)),IF(LEN($B359)=8,CONCATENATE(MID($B359,1,6),"0",RIGHT($B359,2)),$B359))</f>
        <v>90656</v>
      </c>
      <c r="H359" s="925" t="n">
        <v>10.77</v>
      </c>
      <c r="I359" s="923" t="n">
        <v>10.77</v>
      </c>
    </row>
    <row r="360" customFormat="false" ht="15" hidden="false" customHeight="false" outlineLevel="0" collapsed="false">
      <c r="B360" s="923" t="n">
        <v>90662</v>
      </c>
      <c r="C360" s="924" t="s">
        <v>6983</v>
      </c>
      <c r="D360" s="923" t="s">
        <v>6911</v>
      </c>
      <c r="E360" s="923" t="n">
        <f aca="false">IF($K$2=$H$1,H360,I360)</f>
        <v>11.28</v>
      </c>
      <c r="F360" s="396" t="n">
        <f aca="false">IF(LEN($B360)=7,CONCATENATE(MID($B360,1,6),"00",RIGHT($B360,1)),IF(LEN($B360)=8,CONCATENATE(MID($B360,1,6),"0",RIGHT($B360,2)),$B360))</f>
        <v>90662</v>
      </c>
      <c r="H360" s="925" t="n">
        <v>11.28</v>
      </c>
      <c r="I360" s="923" t="n">
        <v>11.28</v>
      </c>
    </row>
    <row r="361" customFormat="false" ht="15" hidden="false" customHeight="false" outlineLevel="0" collapsed="false">
      <c r="B361" s="923" t="n">
        <v>90668</v>
      </c>
      <c r="C361" s="924" t="s">
        <v>6984</v>
      </c>
      <c r="D361" s="923" t="s">
        <v>6911</v>
      </c>
      <c r="E361" s="923" t="n">
        <f aca="false">IF($K$2=$H$1,H361,I361)</f>
        <v>18.75</v>
      </c>
      <c r="F361" s="396" t="n">
        <f aca="false">IF(LEN($B361)=7,CONCATENATE(MID($B361,1,6),"00",RIGHT($B361,1)),IF(LEN($B361)=8,CONCATENATE(MID($B361,1,6),"0",RIGHT($B361,2)),$B361))</f>
        <v>90668</v>
      </c>
      <c r="H361" s="925" t="n">
        <v>18.75</v>
      </c>
      <c r="I361" s="923" t="n">
        <v>18.75</v>
      </c>
    </row>
    <row r="362" customFormat="false" ht="15" hidden="false" customHeight="false" outlineLevel="0" collapsed="false">
      <c r="B362" s="923" t="n">
        <v>90674</v>
      </c>
      <c r="C362" s="924" t="s">
        <v>6985</v>
      </c>
      <c r="D362" s="923" t="s">
        <v>6911</v>
      </c>
      <c r="E362" s="923" t="n">
        <f aca="false">IF($K$2=$H$1,H362,I362)</f>
        <v>367.26</v>
      </c>
      <c r="F362" s="396" t="n">
        <f aca="false">IF(LEN($B362)=7,CONCATENATE(MID($B362,1,6),"00",RIGHT($B362,1)),IF(LEN($B362)=8,CONCATENATE(MID($B362,1,6),"0",RIGHT($B362,2)),$B362))</f>
        <v>90674</v>
      </c>
      <c r="H362" s="925" t="n">
        <v>365.76</v>
      </c>
      <c r="I362" s="923" t="n">
        <v>367.26</v>
      </c>
    </row>
    <row r="363" customFormat="false" ht="15" hidden="false" customHeight="false" outlineLevel="0" collapsed="false">
      <c r="B363" s="923" t="n">
        <v>90680</v>
      </c>
      <c r="C363" s="924" t="s">
        <v>6986</v>
      </c>
      <c r="D363" s="923" t="s">
        <v>6911</v>
      </c>
      <c r="E363" s="923" t="n">
        <f aca="false">IF($K$2=$H$1,H363,I363)</f>
        <v>220.42</v>
      </c>
      <c r="F363" s="396" t="n">
        <f aca="false">IF(LEN($B363)=7,CONCATENATE(MID($B363,1,6),"00",RIGHT($B363,1)),IF(LEN($B363)=8,CONCATENATE(MID($B363,1,6),"0",RIGHT($B363,2)),$B363))</f>
        <v>90680</v>
      </c>
      <c r="H363" s="925" t="n">
        <v>218.92</v>
      </c>
      <c r="I363" s="923" t="n">
        <v>220.42</v>
      </c>
    </row>
    <row r="364" customFormat="false" ht="15" hidden="false" customHeight="false" outlineLevel="0" collapsed="false">
      <c r="B364" s="923" t="n">
        <v>90686</v>
      </c>
      <c r="C364" s="924" t="s">
        <v>6987</v>
      </c>
      <c r="D364" s="923" t="s">
        <v>6911</v>
      </c>
      <c r="E364" s="923" t="n">
        <f aca="false">IF($K$2=$H$1,H364,I364)</f>
        <v>106.74</v>
      </c>
      <c r="F364" s="396" t="n">
        <f aca="false">IF(LEN($B364)=7,CONCATENATE(MID($B364,1,6),"00",RIGHT($B364,1)),IF(LEN($B364)=8,CONCATENATE(MID($B364,1,6),"0",RIGHT($B364,2)),$B364))</f>
        <v>90686</v>
      </c>
      <c r="H364" s="925" t="n">
        <v>105.11</v>
      </c>
      <c r="I364" s="923" t="n">
        <v>106.74</v>
      </c>
    </row>
    <row r="365" customFormat="false" ht="15" hidden="false" customHeight="false" outlineLevel="0" collapsed="false">
      <c r="B365" s="923" t="n">
        <v>90692</v>
      </c>
      <c r="C365" s="924" t="s">
        <v>6988</v>
      </c>
      <c r="D365" s="923" t="s">
        <v>6911</v>
      </c>
      <c r="E365" s="923" t="n">
        <f aca="false">IF($K$2=$H$1,H365,I365)</f>
        <v>79.42</v>
      </c>
      <c r="F365" s="396" t="n">
        <f aca="false">IF(LEN($B365)=7,CONCATENATE(MID($B365,1,6),"00",RIGHT($B365,1)),IF(LEN($B365)=8,CONCATENATE(MID($B365,1,6),"0",RIGHT($B365,2)),$B365))</f>
        <v>90692</v>
      </c>
      <c r="H365" s="925" t="n">
        <v>77.79</v>
      </c>
      <c r="I365" s="923" t="n">
        <v>79.42</v>
      </c>
    </row>
    <row r="366" customFormat="false" ht="15" hidden="false" customHeight="false" outlineLevel="0" collapsed="false">
      <c r="B366" s="923" t="n">
        <v>90964</v>
      </c>
      <c r="C366" s="924" t="s">
        <v>6989</v>
      </c>
      <c r="D366" s="923" t="s">
        <v>6911</v>
      </c>
      <c r="E366" s="923" t="n">
        <f aca="false">IF($K$2=$H$1,H366,I366)</f>
        <v>17.83</v>
      </c>
      <c r="F366" s="396" t="n">
        <f aca="false">IF(LEN($B366)=7,CONCATENATE(MID($B366,1,6),"00",RIGHT($B366,1)),IF(LEN($B366)=8,CONCATENATE(MID($B366,1,6),"0",RIGHT($B366,2)),$B366))</f>
        <v>90964</v>
      </c>
      <c r="H366" s="925" t="n">
        <v>17.83</v>
      </c>
      <c r="I366" s="923" t="n">
        <v>17.83</v>
      </c>
    </row>
    <row r="367" customFormat="false" ht="15" hidden="false" customHeight="false" outlineLevel="0" collapsed="false">
      <c r="B367" s="923" t="n">
        <v>90972</v>
      </c>
      <c r="C367" s="924" t="s">
        <v>6990</v>
      </c>
      <c r="D367" s="923" t="s">
        <v>6911</v>
      </c>
      <c r="E367" s="923" t="n">
        <f aca="false">IF($K$2=$H$1,H367,I367)</f>
        <v>48.47</v>
      </c>
      <c r="F367" s="396" t="n">
        <f aca="false">IF(LEN($B367)=7,CONCATENATE(MID($B367,1,6),"00",RIGHT($B367,1)),IF(LEN($B367)=8,CONCATENATE(MID($B367,1,6),"0",RIGHT($B367,2)),$B367))</f>
        <v>90972</v>
      </c>
      <c r="H367" s="925" t="n">
        <v>48.47</v>
      </c>
      <c r="I367" s="923" t="n">
        <v>48.47</v>
      </c>
    </row>
    <row r="368" customFormat="false" ht="15" hidden="false" customHeight="false" outlineLevel="0" collapsed="false">
      <c r="B368" s="923" t="n">
        <v>90979</v>
      </c>
      <c r="C368" s="924" t="s">
        <v>6991</v>
      </c>
      <c r="D368" s="923" t="s">
        <v>6911</v>
      </c>
      <c r="E368" s="923" t="n">
        <f aca="false">IF($K$2=$H$1,H368,I368)</f>
        <v>125.31</v>
      </c>
      <c r="F368" s="396" t="n">
        <f aca="false">IF(LEN($B368)=7,CONCATENATE(MID($B368,1,6),"00",RIGHT($B368,1)),IF(LEN($B368)=8,CONCATENATE(MID($B368,1,6),"0",RIGHT($B368,2)),$B368))</f>
        <v>90979</v>
      </c>
      <c r="H368" s="925" t="n">
        <v>125.31</v>
      </c>
      <c r="I368" s="923" t="n">
        <v>125.31</v>
      </c>
    </row>
    <row r="369" customFormat="false" ht="15" hidden="false" customHeight="false" outlineLevel="0" collapsed="false">
      <c r="B369" s="923" t="n">
        <v>90991</v>
      </c>
      <c r="C369" s="924" t="s">
        <v>6992</v>
      </c>
      <c r="D369" s="923" t="s">
        <v>6911</v>
      </c>
      <c r="E369" s="923" t="n">
        <f aca="false">IF($K$2=$H$1,H369,I369)</f>
        <v>116.67</v>
      </c>
      <c r="F369" s="396" t="n">
        <f aca="false">IF(LEN($B369)=7,CONCATENATE(MID($B369,1,6),"00",RIGHT($B369,1)),IF(LEN($B369)=8,CONCATENATE(MID($B369,1,6),"0",RIGHT($B369,2)),$B369))</f>
        <v>90991</v>
      </c>
      <c r="H369" s="925" t="n">
        <v>114.7</v>
      </c>
      <c r="I369" s="923" t="n">
        <v>116.67</v>
      </c>
    </row>
    <row r="370" customFormat="false" ht="15" hidden="false" customHeight="false" outlineLevel="0" collapsed="false">
      <c r="B370" s="923" t="n">
        <v>90999</v>
      </c>
      <c r="C370" s="924" t="s">
        <v>6993</v>
      </c>
      <c r="D370" s="923" t="s">
        <v>6911</v>
      </c>
      <c r="E370" s="923" t="n">
        <f aca="false">IF($K$2=$H$1,H370,I370)</f>
        <v>64.47</v>
      </c>
      <c r="F370" s="396" t="n">
        <f aca="false">IF(LEN($B370)=7,CONCATENATE(MID($B370,1,6),"00",RIGHT($B370,1)),IF(LEN($B370)=8,CONCATENATE(MID($B370,1,6),"0",RIGHT($B370,2)),$B370))</f>
        <v>90999</v>
      </c>
      <c r="H370" s="925" t="n">
        <v>64.47</v>
      </c>
      <c r="I370" s="923" t="n">
        <v>64.47</v>
      </c>
    </row>
    <row r="371" customFormat="false" ht="15" hidden="false" customHeight="false" outlineLevel="0" collapsed="false">
      <c r="B371" s="923" t="n">
        <v>91031</v>
      </c>
      <c r="C371" s="924" t="s">
        <v>6994</v>
      </c>
      <c r="D371" s="923" t="s">
        <v>6911</v>
      </c>
      <c r="E371" s="923" t="n">
        <f aca="false">IF($K$2=$H$1,H371,I371)</f>
        <v>145.05</v>
      </c>
      <c r="F371" s="396" t="n">
        <f aca="false">IF(LEN($B371)=7,CONCATENATE(MID($B371,1,6),"00",RIGHT($B371,1)),IF(LEN($B371)=8,CONCATENATE(MID($B371,1,6),"0",RIGHT($B371,2)),$B371))</f>
        <v>91031</v>
      </c>
      <c r="H371" s="925" t="n">
        <v>143.44</v>
      </c>
      <c r="I371" s="923" t="n">
        <v>145.05</v>
      </c>
    </row>
    <row r="372" customFormat="false" ht="15" hidden="false" customHeight="false" outlineLevel="0" collapsed="false">
      <c r="B372" s="923" t="n">
        <v>91277</v>
      </c>
      <c r="C372" s="924" t="s">
        <v>6995</v>
      </c>
      <c r="D372" s="923" t="s">
        <v>6911</v>
      </c>
      <c r="E372" s="923" t="n">
        <f aca="false">IF($K$2=$H$1,H372,I372)</f>
        <v>7.56</v>
      </c>
      <c r="F372" s="396" t="n">
        <f aca="false">IF(LEN($B372)=7,CONCATENATE(MID($B372,1,6),"00",RIGHT($B372,1)),IF(LEN($B372)=8,CONCATENATE(MID($B372,1,6),"0",RIGHT($B372,2)),$B372))</f>
        <v>91277</v>
      </c>
      <c r="H372" s="925" t="n">
        <v>7.56</v>
      </c>
      <c r="I372" s="923" t="n">
        <v>7.56</v>
      </c>
    </row>
    <row r="373" customFormat="false" ht="15" hidden="false" customHeight="false" outlineLevel="0" collapsed="false">
      <c r="B373" s="923" t="n">
        <v>91283</v>
      </c>
      <c r="C373" s="924" t="s">
        <v>6996</v>
      </c>
      <c r="D373" s="923" t="s">
        <v>6911</v>
      </c>
      <c r="E373" s="923" t="n">
        <f aca="false">IF($K$2=$H$1,H373,I373)</f>
        <v>17.44</v>
      </c>
      <c r="F373" s="396" t="n">
        <f aca="false">IF(LEN($B373)=7,CONCATENATE(MID($B373,1,6),"00",RIGHT($B373,1)),IF(LEN($B373)=8,CONCATENATE(MID($B373,1,6),"0",RIGHT($B373,2)),$B373))</f>
        <v>91283</v>
      </c>
      <c r="H373" s="925" t="n">
        <v>17.44</v>
      </c>
      <c r="I373" s="923" t="n">
        <v>17.44</v>
      </c>
    </row>
    <row r="374" customFormat="false" ht="15" hidden="false" customHeight="false" outlineLevel="0" collapsed="false">
      <c r="B374" s="923" t="n">
        <v>91386</v>
      </c>
      <c r="C374" s="924" t="s">
        <v>6997</v>
      </c>
      <c r="D374" s="923" t="s">
        <v>6911</v>
      </c>
      <c r="E374" s="923" t="n">
        <f aca="false">IF($K$2=$H$1,H374,I374)</f>
        <v>152.89</v>
      </c>
      <c r="F374" s="396" t="n">
        <f aca="false">IF(LEN($B374)=7,CONCATENATE(MID($B374,1,6),"00",RIGHT($B374,1)),IF(LEN($B374)=8,CONCATENATE(MID($B374,1,6),"0",RIGHT($B374,2)),$B374))</f>
        <v>91386</v>
      </c>
      <c r="H374" s="925" t="n">
        <v>151.37</v>
      </c>
      <c r="I374" s="923" t="n">
        <v>152.89</v>
      </c>
    </row>
    <row r="375" customFormat="false" ht="15" hidden="false" customHeight="false" outlineLevel="0" collapsed="false">
      <c r="B375" s="923" t="n">
        <v>91533</v>
      </c>
      <c r="C375" s="924" t="s">
        <v>6998</v>
      </c>
      <c r="D375" s="923" t="s">
        <v>6911</v>
      </c>
      <c r="E375" s="923" t="n">
        <f aca="false">IF($K$2=$H$1,H375,I375)</f>
        <v>21.39</v>
      </c>
      <c r="F375" s="396" t="n">
        <f aca="false">IF(LEN($B375)=7,CONCATENATE(MID($B375,1,6),"00",RIGHT($B375,1)),IF(LEN($B375)=8,CONCATENATE(MID($B375,1,6),"0",RIGHT($B375,2)),$B375))</f>
        <v>91533</v>
      </c>
      <c r="H375" s="925" t="n">
        <v>19.89</v>
      </c>
      <c r="I375" s="923" t="n">
        <v>21.39</v>
      </c>
    </row>
    <row r="376" customFormat="false" ht="15" hidden="false" customHeight="false" outlineLevel="0" collapsed="false">
      <c r="B376" s="923" t="n">
        <v>91634</v>
      </c>
      <c r="C376" s="924" t="s">
        <v>6999</v>
      </c>
      <c r="D376" s="923" t="s">
        <v>6911</v>
      </c>
      <c r="E376" s="923" t="n">
        <f aca="false">IF($K$2=$H$1,H376,I376)</f>
        <v>135.32</v>
      </c>
      <c r="F376" s="396" t="n">
        <f aca="false">IF(LEN($B376)=7,CONCATENATE(MID($B376,1,6),"00",RIGHT($B376,1)),IF(LEN($B376)=8,CONCATENATE(MID($B376,1,6),"0",RIGHT($B376,2)),$B376))</f>
        <v>91634</v>
      </c>
      <c r="H376" s="925" t="n">
        <v>133.41</v>
      </c>
      <c r="I376" s="923" t="n">
        <v>135.32</v>
      </c>
    </row>
    <row r="377" customFormat="false" ht="15" hidden="false" customHeight="false" outlineLevel="0" collapsed="false">
      <c r="B377" s="923" t="n">
        <v>91645</v>
      </c>
      <c r="C377" s="924" t="s">
        <v>7000</v>
      </c>
      <c r="D377" s="923" t="s">
        <v>6911</v>
      </c>
      <c r="E377" s="923" t="n">
        <f aca="false">IF($K$2=$H$1,H377,I377)</f>
        <v>292.63</v>
      </c>
      <c r="F377" s="396" t="n">
        <f aca="false">IF(LEN($B377)=7,CONCATENATE(MID($B377,1,6),"00",RIGHT($B377,1)),IF(LEN($B377)=8,CONCATENATE(MID($B377,1,6),"0",RIGHT($B377,2)),$B377))</f>
        <v>91645</v>
      </c>
      <c r="H377" s="925" t="n">
        <v>290.47</v>
      </c>
      <c r="I377" s="923" t="n">
        <v>292.63</v>
      </c>
    </row>
    <row r="378" customFormat="false" ht="15" hidden="false" customHeight="false" outlineLevel="0" collapsed="false">
      <c r="B378" s="923" t="n">
        <v>91692</v>
      </c>
      <c r="C378" s="924" t="s">
        <v>7001</v>
      </c>
      <c r="D378" s="923" t="s">
        <v>6911</v>
      </c>
      <c r="E378" s="923" t="n">
        <f aca="false">IF($K$2=$H$1,H378,I378)</f>
        <v>17.09</v>
      </c>
      <c r="F378" s="396" t="n">
        <f aca="false">IF(LEN($B378)=7,CONCATENATE(MID($B378,1,6),"00",RIGHT($B378,1)),IF(LEN($B378)=8,CONCATENATE(MID($B378,1,6),"0",RIGHT($B378,2)),$B378))</f>
        <v>91692</v>
      </c>
      <c r="H378" s="925" t="n">
        <v>15.59</v>
      </c>
      <c r="I378" s="923" t="n">
        <v>17.09</v>
      </c>
    </row>
    <row r="379" customFormat="false" ht="15" hidden="false" customHeight="false" outlineLevel="0" collapsed="false">
      <c r="B379" s="923" t="n">
        <v>92043</v>
      </c>
      <c r="C379" s="924" t="s">
        <v>7002</v>
      </c>
      <c r="D379" s="923" t="s">
        <v>6911</v>
      </c>
      <c r="E379" s="923" t="n">
        <f aca="false">IF($K$2=$H$1,H379,I379)</f>
        <v>8.39</v>
      </c>
      <c r="F379" s="396" t="n">
        <f aca="false">IF(LEN($B379)=7,CONCATENATE(MID($B379,1,6),"00",RIGHT($B379,1)),IF(LEN($B379)=8,CONCATENATE(MID($B379,1,6),"0",RIGHT($B379,2)),$B379))</f>
        <v>92043</v>
      </c>
      <c r="H379" s="925" t="n">
        <v>8.39</v>
      </c>
      <c r="I379" s="923" t="n">
        <v>8.39</v>
      </c>
    </row>
    <row r="380" customFormat="false" ht="15" hidden="false" customHeight="false" outlineLevel="0" collapsed="false">
      <c r="B380" s="923" t="n">
        <v>92106</v>
      </c>
      <c r="C380" s="924" t="s">
        <v>7003</v>
      </c>
      <c r="D380" s="923" t="s">
        <v>6911</v>
      </c>
      <c r="E380" s="923" t="n">
        <f aca="false">IF($K$2=$H$1,H380,I380)</f>
        <v>188.68</v>
      </c>
      <c r="F380" s="396" t="n">
        <f aca="false">IF(LEN($B380)=7,CONCATENATE(MID($B380,1,6),"00",RIGHT($B380,1)),IF(LEN($B380)=8,CONCATENATE(MID($B380,1,6),"0",RIGHT($B380,2)),$B380))</f>
        <v>92106</v>
      </c>
      <c r="H380" s="925" t="n">
        <v>187.07</v>
      </c>
      <c r="I380" s="923" t="n">
        <v>188.68</v>
      </c>
    </row>
    <row r="381" customFormat="false" ht="15" hidden="false" customHeight="false" outlineLevel="0" collapsed="false">
      <c r="B381" s="923" t="n">
        <v>92112</v>
      </c>
      <c r="C381" s="924" t="s">
        <v>7004</v>
      </c>
      <c r="D381" s="923" t="s">
        <v>6911</v>
      </c>
      <c r="E381" s="923" t="n">
        <f aca="false">IF($K$2=$H$1,H381,I381)</f>
        <v>2.19</v>
      </c>
      <c r="F381" s="396" t="n">
        <f aca="false">IF(LEN($B381)=7,CONCATENATE(MID($B381,1,6),"00",RIGHT($B381,1)),IF(LEN($B381)=8,CONCATENATE(MID($B381,1,6),"0",RIGHT($B381,2)),$B381))</f>
        <v>92112</v>
      </c>
      <c r="H381" s="925" t="n">
        <v>2.19</v>
      </c>
      <c r="I381" s="923" t="n">
        <v>2.19</v>
      </c>
    </row>
    <row r="382" customFormat="false" ht="15" hidden="false" customHeight="false" outlineLevel="0" collapsed="false">
      <c r="B382" s="923" t="n">
        <v>92118</v>
      </c>
      <c r="C382" s="924" t="s">
        <v>7005</v>
      </c>
      <c r="D382" s="923" t="s">
        <v>6911</v>
      </c>
      <c r="E382" s="923" t="n">
        <f aca="false">IF($K$2=$H$1,H382,I382)</f>
        <v>0.19</v>
      </c>
      <c r="F382" s="396" t="n">
        <f aca="false">IF(LEN($B382)=7,CONCATENATE(MID($B382,1,6),"00",RIGHT($B382,1)),IF(LEN($B382)=8,CONCATENATE(MID($B382,1,6),"0",RIGHT($B382,2)),$B382))</f>
        <v>92118</v>
      </c>
      <c r="H382" s="925" t="n">
        <v>0.19</v>
      </c>
      <c r="I382" s="923" t="n">
        <v>0.19</v>
      </c>
    </row>
    <row r="383" customFormat="false" ht="15" hidden="false" customHeight="false" outlineLevel="0" collapsed="false">
      <c r="B383" s="923" t="n">
        <v>92138</v>
      </c>
      <c r="C383" s="924" t="s">
        <v>7006</v>
      </c>
      <c r="D383" s="923" t="s">
        <v>6911</v>
      </c>
      <c r="E383" s="923" t="n">
        <f aca="false">IF($K$2=$H$1,H383,I383)</f>
        <v>62.27</v>
      </c>
      <c r="F383" s="396" t="n">
        <f aca="false">IF(LEN($B383)=7,CONCATENATE(MID($B383,1,6),"00",RIGHT($B383,1)),IF(LEN($B383)=8,CONCATENATE(MID($B383,1,6),"0",RIGHT($B383,2)),$B383))</f>
        <v>92138</v>
      </c>
      <c r="H383" s="925" t="n">
        <v>60.78</v>
      </c>
      <c r="I383" s="923" t="n">
        <v>62.27</v>
      </c>
    </row>
    <row r="384" customFormat="false" ht="15" hidden="false" customHeight="false" outlineLevel="0" collapsed="false">
      <c r="B384" s="923" t="n">
        <v>92145</v>
      </c>
      <c r="C384" s="924" t="s">
        <v>7007</v>
      </c>
      <c r="D384" s="923" t="s">
        <v>6911</v>
      </c>
      <c r="E384" s="923" t="n">
        <f aca="false">IF($K$2=$H$1,H384,I384)</f>
        <v>51.53</v>
      </c>
      <c r="F384" s="396" t="n">
        <f aca="false">IF(LEN($B384)=7,CONCATENATE(MID($B384,1,6),"00",RIGHT($B384,1)),IF(LEN($B384)=8,CONCATENATE(MID($B384,1,6),"0",RIGHT($B384,2)),$B384))</f>
        <v>92145</v>
      </c>
      <c r="H384" s="925" t="n">
        <v>50.04</v>
      </c>
      <c r="I384" s="923" t="n">
        <v>51.53</v>
      </c>
    </row>
    <row r="385" customFormat="false" ht="15" hidden="false" customHeight="false" outlineLevel="0" collapsed="false">
      <c r="B385" s="923" t="n">
        <v>92242</v>
      </c>
      <c r="C385" s="924" t="s">
        <v>7008</v>
      </c>
      <c r="D385" s="923" t="s">
        <v>6911</v>
      </c>
      <c r="E385" s="923" t="n">
        <f aca="false">IF($K$2=$H$1,H385,I385)</f>
        <v>256.69</v>
      </c>
      <c r="F385" s="396" t="n">
        <f aca="false">IF(LEN($B385)=7,CONCATENATE(MID($B385,1,6),"00",RIGHT($B385,1)),IF(LEN($B385)=8,CONCATENATE(MID($B385,1,6),"0",RIGHT($B385,2)),$B385))</f>
        <v>92242</v>
      </c>
      <c r="H385" s="925" t="n">
        <v>254.53</v>
      </c>
      <c r="I385" s="923" t="n">
        <v>256.69</v>
      </c>
    </row>
    <row r="386" customFormat="false" ht="15" hidden="false" customHeight="false" outlineLevel="0" collapsed="false">
      <c r="B386" s="923" t="n">
        <v>92716</v>
      </c>
      <c r="C386" s="924" t="s">
        <v>7009</v>
      </c>
      <c r="D386" s="923" t="s">
        <v>6911</v>
      </c>
      <c r="E386" s="923" t="n">
        <f aca="false">IF($K$2=$H$1,H386,I386)</f>
        <v>24.95</v>
      </c>
      <c r="F386" s="396" t="n">
        <f aca="false">IF(LEN($B386)=7,CONCATENATE(MID($B386,1,6),"00",RIGHT($B386,1)),IF(LEN($B386)=8,CONCATENATE(MID($B386,1,6),"0",RIGHT($B386,2)),$B386))</f>
        <v>92716</v>
      </c>
      <c r="H386" s="925" t="n">
        <v>24.95</v>
      </c>
      <c r="I386" s="923" t="n">
        <v>24.95</v>
      </c>
    </row>
    <row r="387" customFormat="false" ht="15" hidden="false" customHeight="false" outlineLevel="0" collapsed="false">
      <c r="B387" s="923" t="n">
        <v>92960</v>
      </c>
      <c r="C387" s="924" t="s">
        <v>7010</v>
      </c>
      <c r="D387" s="923" t="s">
        <v>6911</v>
      </c>
      <c r="E387" s="923" t="n">
        <f aca="false">IF($K$2=$H$1,H387,I387)</f>
        <v>17.82</v>
      </c>
      <c r="F387" s="396" t="n">
        <f aca="false">IF(LEN($B387)=7,CONCATENATE(MID($B387,1,6),"00",RIGHT($B387,1)),IF(LEN($B387)=8,CONCATENATE(MID($B387,1,6),"0",RIGHT($B387,2)),$B387))</f>
        <v>92960</v>
      </c>
      <c r="H387" s="925" t="n">
        <v>17.82</v>
      </c>
      <c r="I387" s="923" t="n">
        <v>17.82</v>
      </c>
    </row>
    <row r="388" customFormat="false" ht="15" hidden="false" customHeight="false" outlineLevel="0" collapsed="false">
      <c r="B388" s="923" t="n">
        <v>92966</v>
      </c>
      <c r="C388" s="924" t="s">
        <v>7011</v>
      </c>
      <c r="D388" s="923" t="s">
        <v>6911</v>
      </c>
      <c r="E388" s="923" t="n">
        <f aca="false">IF($K$2=$H$1,H388,I388)</f>
        <v>15.53</v>
      </c>
      <c r="F388" s="396" t="n">
        <f aca="false">IF(LEN($B388)=7,CONCATENATE(MID($B388,1,6),"00",RIGHT($B388,1)),IF(LEN($B388)=8,CONCATENATE(MID($B388,1,6),"0",RIGHT($B388,2)),$B388))</f>
        <v>92966</v>
      </c>
      <c r="H388" s="925" t="n">
        <v>14.36</v>
      </c>
      <c r="I388" s="923" t="n">
        <v>15.53</v>
      </c>
    </row>
    <row r="389" customFormat="false" ht="15" hidden="false" customHeight="false" outlineLevel="0" collapsed="false">
      <c r="B389" s="923" t="n">
        <v>93224</v>
      </c>
      <c r="C389" s="924" t="s">
        <v>7012</v>
      </c>
      <c r="D389" s="923" t="s">
        <v>6911</v>
      </c>
      <c r="E389" s="923" t="n">
        <f aca="false">IF($K$2=$H$1,H389,I389)</f>
        <v>542.77</v>
      </c>
      <c r="F389" s="396" t="n">
        <f aca="false">IF(LEN($B389)=7,CONCATENATE(MID($B389,1,6),"00",RIGHT($B389,1)),IF(LEN($B389)=8,CONCATENATE(MID($B389,1,6),"0",RIGHT($B389,2)),$B389))</f>
        <v>93224</v>
      </c>
      <c r="H389" s="925" t="n">
        <v>541.27</v>
      </c>
      <c r="I389" s="923" t="n">
        <v>542.77</v>
      </c>
    </row>
    <row r="390" customFormat="false" ht="15" hidden="false" customHeight="false" outlineLevel="0" collapsed="false">
      <c r="B390" s="923" t="n">
        <v>93233</v>
      </c>
      <c r="C390" s="924" t="s">
        <v>7013</v>
      </c>
      <c r="D390" s="923" t="s">
        <v>6911</v>
      </c>
      <c r="E390" s="923" t="n">
        <f aca="false">IF($K$2=$H$1,H390,I390)</f>
        <v>7.17</v>
      </c>
      <c r="F390" s="396" t="n">
        <f aca="false">IF(LEN($B390)=7,CONCATENATE(MID($B390,1,6),"00",RIGHT($B390,1)),IF(LEN($B390)=8,CONCATENATE(MID($B390,1,6),"0",RIGHT($B390,2)),$B390))</f>
        <v>93233</v>
      </c>
      <c r="H390" s="925" t="n">
        <v>7.17</v>
      </c>
      <c r="I390" s="923" t="n">
        <v>7.17</v>
      </c>
    </row>
    <row r="391" customFormat="false" ht="15" hidden="false" customHeight="false" outlineLevel="0" collapsed="false">
      <c r="B391" s="923" t="n">
        <v>93272</v>
      </c>
      <c r="C391" s="924" t="s">
        <v>7014</v>
      </c>
      <c r="D391" s="923" t="s">
        <v>6911</v>
      </c>
      <c r="E391" s="923" t="n">
        <f aca="false">IF($K$2=$H$1,H391,I391)</f>
        <v>72.25</v>
      </c>
      <c r="F391" s="396" t="n">
        <f aca="false">IF(LEN($B391)=7,CONCATENATE(MID($B391,1,6),"00",RIGHT($B391,1)),IF(LEN($B391)=8,CONCATENATE(MID($B391,1,6),"0",RIGHT($B391,2)),$B391))</f>
        <v>93272</v>
      </c>
      <c r="H391" s="925" t="n">
        <v>70.83</v>
      </c>
      <c r="I391" s="923" t="n">
        <v>72.25</v>
      </c>
    </row>
    <row r="392" customFormat="false" ht="15" hidden="false" customHeight="false" outlineLevel="0" collapsed="false">
      <c r="B392" s="923" t="n">
        <v>93281</v>
      </c>
      <c r="C392" s="924" t="s">
        <v>7015</v>
      </c>
      <c r="D392" s="923" t="s">
        <v>6911</v>
      </c>
      <c r="E392" s="923" t="n">
        <f aca="false">IF($K$2=$H$1,H392,I392)</f>
        <v>15.5</v>
      </c>
      <c r="F392" s="396" t="n">
        <f aca="false">IF(LEN($B392)=7,CONCATENATE(MID($B392,1,6),"00",RIGHT($B392,1)),IF(LEN($B392)=8,CONCATENATE(MID($B392,1,6),"0",RIGHT($B392,2)),$B392))</f>
        <v>93281</v>
      </c>
      <c r="H392" s="925" t="n">
        <v>14.08</v>
      </c>
      <c r="I392" s="923" t="n">
        <v>15.5</v>
      </c>
    </row>
    <row r="393" customFormat="false" ht="15" hidden="false" customHeight="false" outlineLevel="0" collapsed="false">
      <c r="B393" s="923" t="n">
        <v>93287</v>
      </c>
      <c r="C393" s="924" t="s">
        <v>7016</v>
      </c>
      <c r="D393" s="923" t="s">
        <v>6911</v>
      </c>
      <c r="E393" s="923" t="n">
        <f aca="false">IF($K$2=$H$1,H393,I393)</f>
        <v>287.89</v>
      </c>
      <c r="F393" s="396" t="n">
        <f aca="false">IF(LEN($B393)=7,CONCATENATE(MID($B393,1,6),"00",RIGHT($B393,1)),IF(LEN($B393)=8,CONCATENATE(MID($B393,1,6),"0",RIGHT($B393,2)),$B393))</f>
        <v>93287</v>
      </c>
      <c r="H393" s="925" t="n">
        <v>286.47</v>
      </c>
      <c r="I393" s="923" t="n">
        <v>287.89</v>
      </c>
    </row>
    <row r="394" customFormat="false" ht="15" hidden="false" customHeight="false" outlineLevel="0" collapsed="false">
      <c r="B394" s="923" t="n">
        <v>93402</v>
      </c>
      <c r="C394" s="924" t="s">
        <v>7017</v>
      </c>
      <c r="D394" s="923" t="s">
        <v>6911</v>
      </c>
      <c r="E394" s="923" t="n">
        <f aca="false">IF($K$2=$H$1,H394,I394)</f>
        <v>151.6</v>
      </c>
      <c r="F394" s="396" t="n">
        <f aca="false">IF(LEN($B394)=7,CONCATENATE(MID($B394,1,6),"00",RIGHT($B394,1)),IF(LEN($B394)=8,CONCATENATE(MID($B394,1,6),"0",RIGHT($B394,2)),$B394))</f>
        <v>93402</v>
      </c>
      <c r="H394" s="925" t="n">
        <v>149.69</v>
      </c>
      <c r="I394" s="923" t="n">
        <v>151.6</v>
      </c>
    </row>
    <row r="395" customFormat="false" ht="15" hidden="false" customHeight="false" outlineLevel="0" collapsed="false">
      <c r="B395" s="923" t="n">
        <v>93408</v>
      </c>
      <c r="C395" s="924" t="s">
        <v>7018</v>
      </c>
      <c r="D395" s="923" t="s">
        <v>6911</v>
      </c>
      <c r="E395" s="923" t="n">
        <f aca="false">IF($K$2=$H$1,H395,I395)</f>
        <v>62.21</v>
      </c>
      <c r="F395" s="396" t="n">
        <f aca="false">IF(LEN($B395)=7,CONCATENATE(MID($B395,1,6),"00",RIGHT($B395,1)),IF(LEN($B395)=8,CONCATENATE(MID($B395,1,6),"0",RIGHT($B395,2)),$B395))</f>
        <v>93408</v>
      </c>
      <c r="H395" s="925" t="n">
        <v>60.05</v>
      </c>
      <c r="I395" s="923" t="n">
        <v>62.21</v>
      </c>
    </row>
    <row r="396" customFormat="false" ht="15" hidden="false" customHeight="false" outlineLevel="0" collapsed="false">
      <c r="B396" s="923" t="n">
        <v>93415</v>
      </c>
      <c r="C396" s="924" t="s">
        <v>7019</v>
      </c>
      <c r="D396" s="923" t="s">
        <v>6911</v>
      </c>
      <c r="E396" s="923" t="n">
        <f aca="false">IF($K$2=$H$1,H396,I396)</f>
        <v>11.65</v>
      </c>
      <c r="F396" s="396" t="n">
        <f aca="false">IF(LEN($B396)=7,CONCATENATE(MID($B396,1,6),"00",RIGHT($B396,1)),IF(LEN($B396)=8,CONCATENATE(MID($B396,1,6),"0",RIGHT($B396,2)),$B396))</f>
        <v>93415</v>
      </c>
      <c r="H396" s="925" t="n">
        <v>11.65</v>
      </c>
      <c r="I396" s="923" t="n">
        <v>11.65</v>
      </c>
    </row>
    <row r="397" customFormat="false" ht="15" hidden="false" customHeight="false" outlineLevel="0" collapsed="false">
      <c r="B397" s="923" t="n">
        <v>93421</v>
      </c>
      <c r="C397" s="924" t="s">
        <v>7020</v>
      </c>
      <c r="D397" s="923" t="s">
        <v>6911</v>
      </c>
      <c r="E397" s="923" t="n">
        <f aca="false">IF($K$2=$H$1,H397,I397)</f>
        <v>50.81</v>
      </c>
      <c r="F397" s="396" t="n">
        <f aca="false">IF(LEN($B397)=7,CONCATENATE(MID($B397,1,6),"00",RIGHT($B397,1)),IF(LEN($B397)=8,CONCATENATE(MID($B397,1,6),"0",RIGHT($B397,2)),$B397))</f>
        <v>93421</v>
      </c>
      <c r="H397" s="925" t="n">
        <v>50.81</v>
      </c>
      <c r="I397" s="923" t="n">
        <v>50.81</v>
      </c>
    </row>
    <row r="398" customFormat="false" ht="15" hidden="false" customHeight="false" outlineLevel="0" collapsed="false">
      <c r="B398" s="923" t="n">
        <v>93427</v>
      </c>
      <c r="C398" s="924" t="s">
        <v>7021</v>
      </c>
      <c r="D398" s="923" t="s">
        <v>6911</v>
      </c>
      <c r="E398" s="923" t="n">
        <f aca="false">IF($K$2=$H$1,H398,I398)</f>
        <v>115.73</v>
      </c>
      <c r="F398" s="396" t="n">
        <f aca="false">IF(LEN($B398)=7,CONCATENATE(MID($B398,1,6),"00",RIGHT($B398,1)),IF(LEN($B398)=8,CONCATENATE(MID($B398,1,6),"0",RIGHT($B398,2)),$B398))</f>
        <v>93427</v>
      </c>
      <c r="H398" s="925" t="n">
        <v>115.73</v>
      </c>
      <c r="I398" s="923" t="n">
        <v>115.73</v>
      </c>
    </row>
    <row r="399" customFormat="false" ht="15" hidden="false" customHeight="false" outlineLevel="0" collapsed="false">
      <c r="B399" s="923" t="n">
        <v>93433</v>
      </c>
      <c r="C399" s="924" t="s">
        <v>7022</v>
      </c>
      <c r="D399" s="923" t="s">
        <v>6911</v>
      </c>
      <c r="E399" s="923" t="n">
        <f aca="false">IF($K$2=$H$1,H399,I399)</f>
        <v>2190.34</v>
      </c>
      <c r="F399" s="396" t="n">
        <f aca="false">IF(LEN($B399)=7,CONCATENATE(MID($B399,1,6),"00",RIGHT($B399,1)),IF(LEN($B399)=8,CONCATENATE(MID($B399,1,6),"0",RIGHT($B399,2)),$B399))</f>
        <v>93433</v>
      </c>
      <c r="H399" s="926" t="n">
        <v>2182.59</v>
      </c>
      <c r="I399" s="927" t="n">
        <v>2190.34</v>
      </c>
    </row>
    <row r="400" customFormat="false" ht="15" hidden="false" customHeight="false" outlineLevel="0" collapsed="false">
      <c r="B400" s="923" t="n">
        <v>93439</v>
      </c>
      <c r="C400" s="924" t="s">
        <v>7023</v>
      </c>
      <c r="D400" s="923" t="s">
        <v>6911</v>
      </c>
      <c r="E400" s="923" t="n">
        <f aca="false">IF($K$2=$H$1,H400,I400)</f>
        <v>110.75</v>
      </c>
      <c r="F400" s="396" t="n">
        <f aca="false">IF(LEN($B400)=7,CONCATENATE(MID($B400,1,6),"00",RIGHT($B400,1)),IF(LEN($B400)=8,CONCATENATE(MID($B400,1,6),"0",RIGHT($B400,2)),$B400))</f>
        <v>93439</v>
      </c>
      <c r="H400" s="925" t="n">
        <v>103</v>
      </c>
      <c r="I400" s="923" t="n">
        <v>110.75</v>
      </c>
    </row>
    <row r="401" customFormat="false" ht="15" hidden="false" customHeight="false" outlineLevel="0" collapsed="false">
      <c r="B401" s="923" t="n">
        <v>95121</v>
      </c>
      <c r="C401" s="924" t="s">
        <v>7024</v>
      </c>
      <c r="D401" s="923" t="s">
        <v>6911</v>
      </c>
      <c r="E401" s="923" t="n">
        <f aca="false">IF($K$2=$H$1,H401,I401)</f>
        <v>201.55</v>
      </c>
      <c r="F401" s="396" t="n">
        <f aca="false">IF(LEN($B401)=7,CONCATENATE(MID($B401,1,6),"00",RIGHT($B401,1)),IF(LEN($B401)=8,CONCATENATE(MID($B401,1,6),"0",RIGHT($B401,2)),$B401))</f>
        <v>95121</v>
      </c>
      <c r="H401" s="925" t="n">
        <v>193.8</v>
      </c>
      <c r="I401" s="923" t="n">
        <v>201.55</v>
      </c>
    </row>
    <row r="402" customFormat="false" ht="15" hidden="false" customHeight="false" outlineLevel="0" collapsed="false">
      <c r="B402" s="923" t="n">
        <v>95127</v>
      </c>
      <c r="C402" s="924" t="s">
        <v>7025</v>
      </c>
      <c r="D402" s="923" t="s">
        <v>6911</v>
      </c>
      <c r="E402" s="923" t="n">
        <f aca="false">IF($K$2=$H$1,H402,I402)</f>
        <v>141</v>
      </c>
      <c r="F402" s="396" t="n">
        <f aca="false">IF(LEN($B402)=7,CONCATENATE(MID($B402,1,6),"00",RIGHT($B402,1)),IF(LEN($B402)=8,CONCATENATE(MID($B402,1,6),"0",RIGHT($B402,2)),$B402))</f>
        <v>95127</v>
      </c>
      <c r="H402" s="925" t="n">
        <v>139.5</v>
      </c>
      <c r="I402" s="923" t="n">
        <v>141</v>
      </c>
    </row>
    <row r="403" customFormat="false" ht="15" hidden="false" customHeight="false" outlineLevel="0" collapsed="false">
      <c r="B403" s="923" t="n">
        <v>95133</v>
      </c>
      <c r="C403" s="924" t="s">
        <v>7026</v>
      </c>
      <c r="D403" s="923" t="s">
        <v>6911</v>
      </c>
      <c r="E403" s="923" t="n">
        <f aca="false">IF($K$2=$H$1,H403,I403)</f>
        <v>104.05</v>
      </c>
      <c r="F403" s="396" t="n">
        <f aca="false">IF(LEN($B403)=7,CONCATENATE(MID($B403,1,6),"00",RIGHT($B403,1)),IF(LEN($B403)=8,CONCATENATE(MID($B403,1,6),"0",RIGHT($B403,2)),$B403))</f>
        <v>95133</v>
      </c>
      <c r="H403" s="925" t="n">
        <v>102.25</v>
      </c>
      <c r="I403" s="923" t="n">
        <v>104.05</v>
      </c>
    </row>
    <row r="404" customFormat="false" ht="15" hidden="false" customHeight="false" outlineLevel="0" collapsed="false">
      <c r="B404" s="923" t="n">
        <v>95139</v>
      </c>
      <c r="C404" s="924" t="s">
        <v>7027</v>
      </c>
      <c r="D404" s="923" t="s">
        <v>6911</v>
      </c>
      <c r="E404" s="923" t="n">
        <f aca="false">IF($K$2=$H$1,H404,I404)</f>
        <v>0.06</v>
      </c>
      <c r="F404" s="396" t="n">
        <f aca="false">IF(LEN($B404)=7,CONCATENATE(MID($B404,1,6),"00",RIGHT($B404,1)),IF(LEN($B404)=8,CONCATENATE(MID($B404,1,6),"0",RIGHT($B404,2)),$B404))</f>
        <v>95139</v>
      </c>
      <c r="H404" s="925" t="n">
        <v>0.06</v>
      </c>
      <c r="I404" s="923" t="n">
        <v>0.06</v>
      </c>
    </row>
    <row r="405" customFormat="false" ht="15" hidden="false" customHeight="false" outlineLevel="0" collapsed="false">
      <c r="B405" s="923" t="n">
        <v>95212</v>
      </c>
      <c r="C405" s="924" t="s">
        <v>7028</v>
      </c>
      <c r="D405" s="923" t="s">
        <v>6911</v>
      </c>
      <c r="E405" s="923" t="n">
        <f aca="false">IF($K$2=$H$1,H405,I405)</f>
        <v>79.19</v>
      </c>
      <c r="F405" s="396" t="n">
        <f aca="false">IF(LEN($B405)=7,CONCATENATE(MID($B405,1,6),"00",RIGHT($B405,1)),IF(LEN($B405)=8,CONCATENATE(MID($B405,1,6),"0",RIGHT($B405,2)),$B405))</f>
        <v>95212</v>
      </c>
      <c r="H405" s="925" t="n">
        <v>77.77</v>
      </c>
      <c r="I405" s="923" t="n">
        <v>79.19</v>
      </c>
    </row>
    <row r="406" customFormat="false" ht="15" hidden="false" customHeight="false" outlineLevel="0" collapsed="false">
      <c r="B406" s="923" t="n">
        <v>95218</v>
      </c>
      <c r="C406" s="924" t="s">
        <v>7029</v>
      </c>
      <c r="D406" s="923" t="s">
        <v>6911</v>
      </c>
      <c r="E406" s="923" t="n">
        <f aca="false">IF($K$2=$H$1,H406,I406)</f>
        <v>22.26</v>
      </c>
      <c r="F406" s="396" t="n">
        <f aca="false">IF(LEN($B406)=7,CONCATENATE(MID($B406,1,6),"00",RIGHT($B406,1)),IF(LEN($B406)=8,CONCATENATE(MID($B406,1,6),"0",RIGHT($B406,2)),$B406))</f>
        <v>95218</v>
      </c>
      <c r="H406" s="925" t="n">
        <v>20.21</v>
      </c>
      <c r="I406" s="923" t="n">
        <v>22.26</v>
      </c>
    </row>
    <row r="407" customFormat="false" ht="15" hidden="false" customHeight="false" outlineLevel="0" collapsed="false">
      <c r="B407" s="923" t="n">
        <v>95258</v>
      </c>
      <c r="C407" s="924" t="s">
        <v>7030</v>
      </c>
      <c r="D407" s="923" t="s">
        <v>6911</v>
      </c>
      <c r="E407" s="923" t="n">
        <f aca="false">IF($K$2=$H$1,H407,I407)</f>
        <v>15.13</v>
      </c>
      <c r="F407" s="396" t="n">
        <f aca="false">IF(LEN($B407)=7,CONCATENATE(MID($B407,1,6),"00",RIGHT($B407,1)),IF(LEN($B407)=8,CONCATENATE(MID($B407,1,6),"0",RIGHT($B407,2)),$B407))</f>
        <v>95258</v>
      </c>
      <c r="H407" s="925" t="n">
        <v>13.96</v>
      </c>
      <c r="I407" s="923" t="n">
        <v>15.13</v>
      </c>
    </row>
    <row r="408" customFormat="false" ht="15" hidden="false" customHeight="false" outlineLevel="0" collapsed="false">
      <c r="B408" s="923" t="n">
        <v>95264</v>
      </c>
      <c r="C408" s="924" t="s">
        <v>7031</v>
      </c>
      <c r="D408" s="923" t="s">
        <v>6911</v>
      </c>
      <c r="E408" s="923" t="n">
        <f aca="false">IF($K$2=$H$1,H408,I408)</f>
        <v>5.27</v>
      </c>
      <c r="F408" s="396" t="n">
        <f aca="false">IF(LEN($B408)=7,CONCATENATE(MID($B408,1,6),"00",RIGHT($B408,1)),IF(LEN($B408)=8,CONCATENATE(MID($B408,1,6),"0",RIGHT($B408,2)),$B408))</f>
        <v>95264</v>
      </c>
      <c r="H408" s="925" t="n">
        <v>5.27</v>
      </c>
      <c r="I408" s="923" t="n">
        <v>5.27</v>
      </c>
    </row>
    <row r="409" customFormat="false" ht="15" hidden="false" customHeight="false" outlineLevel="0" collapsed="false">
      <c r="B409" s="923" t="n">
        <v>95270</v>
      </c>
      <c r="C409" s="924" t="s">
        <v>7032</v>
      </c>
      <c r="D409" s="923" t="s">
        <v>6911</v>
      </c>
      <c r="E409" s="923" t="n">
        <f aca="false">IF($K$2=$H$1,H409,I409)</f>
        <v>7.15</v>
      </c>
      <c r="F409" s="396" t="n">
        <f aca="false">IF(LEN($B409)=7,CONCATENATE(MID($B409,1,6),"00",RIGHT($B409,1)),IF(LEN($B409)=8,CONCATENATE(MID($B409,1,6),"0",RIGHT($B409,2)),$B409))</f>
        <v>95270</v>
      </c>
      <c r="H409" s="925" t="n">
        <v>7.15</v>
      </c>
      <c r="I409" s="923" t="n">
        <v>7.15</v>
      </c>
    </row>
    <row r="410" customFormat="false" ht="15" hidden="false" customHeight="false" outlineLevel="0" collapsed="false">
      <c r="B410" s="923" t="n">
        <v>95276</v>
      </c>
      <c r="C410" s="924" t="s">
        <v>7033</v>
      </c>
      <c r="D410" s="923" t="s">
        <v>6911</v>
      </c>
      <c r="E410" s="923" t="n">
        <f aca="false">IF($K$2=$H$1,H410,I410)</f>
        <v>2.08</v>
      </c>
      <c r="F410" s="396" t="n">
        <f aca="false">IF(LEN($B410)=7,CONCATENATE(MID($B410,1,6),"00",RIGHT($B410,1)),IF(LEN($B410)=8,CONCATENATE(MID($B410,1,6),"0",RIGHT($B410,2)),$B410))</f>
        <v>95276</v>
      </c>
      <c r="H410" s="925" t="n">
        <v>2.08</v>
      </c>
      <c r="I410" s="923" t="n">
        <v>2.08</v>
      </c>
    </row>
    <row r="411" customFormat="false" ht="15" hidden="false" customHeight="false" outlineLevel="0" collapsed="false">
      <c r="B411" s="923" t="n">
        <v>95282</v>
      </c>
      <c r="C411" s="924" t="s">
        <v>7034</v>
      </c>
      <c r="D411" s="923" t="s">
        <v>6911</v>
      </c>
      <c r="E411" s="923" t="n">
        <f aca="false">IF($K$2=$H$1,H411,I411)</f>
        <v>7.14</v>
      </c>
      <c r="F411" s="396" t="n">
        <f aca="false">IF(LEN($B411)=7,CONCATENATE(MID($B411,1,6),"00",RIGHT($B411,1)),IF(LEN($B411)=8,CONCATENATE(MID($B411,1,6),"0",RIGHT($B411,2)),$B411))</f>
        <v>95282</v>
      </c>
      <c r="H411" s="925" t="n">
        <v>7.14</v>
      </c>
      <c r="I411" s="923" t="n">
        <v>7.14</v>
      </c>
    </row>
    <row r="412" customFormat="false" ht="15" hidden="false" customHeight="false" outlineLevel="0" collapsed="false">
      <c r="B412" s="923" t="n">
        <v>95620</v>
      </c>
      <c r="C412" s="924" t="s">
        <v>7035</v>
      </c>
      <c r="D412" s="923" t="s">
        <v>6911</v>
      </c>
      <c r="E412" s="923" t="n">
        <f aca="false">IF($K$2=$H$1,H412,I412)</f>
        <v>14.68</v>
      </c>
      <c r="F412" s="396" t="n">
        <f aca="false">IF(LEN($B412)=7,CONCATENATE(MID($B412,1,6),"00",RIGHT($B412,1)),IF(LEN($B412)=8,CONCATENATE(MID($B412,1,6),"0",RIGHT($B412,2)),$B412))</f>
        <v>95620</v>
      </c>
      <c r="H412" s="925" t="n">
        <v>13.51</v>
      </c>
      <c r="I412" s="923" t="n">
        <v>14.68</v>
      </c>
    </row>
    <row r="413" customFormat="false" ht="15" hidden="false" customHeight="false" outlineLevel="0" collapsed="false">
      <c r="B413" s="923" t="n">
        <v>95631</v>
      </c>
      <c r="C413" s="924" t="s">
        <v>7036</v>
      </c>
      <c r="D413" s="923" t="s">
        <v>6911</v>
      </c>
      <c r="E413" s="923" t="n">
        <f aca="false">IF($K$2=$H$1,H413,I413)</f>
        <v>134.34</v>
      </c>
      <c r="F413" s="396" t="n">
        <f aca="false">IF(LEN($B413)=7,CONCATENATE(MID($B413,1,6),"00",RIGHT($B413,1)),IF(LEN($B413)=8,CONCATENATE(MID($B413,1,6),"0",RIGHT($B413,2)),$B413))</f>
        <v>95631</v>
      </c>
      <c r="H413" s="925" t="n">
        <v>132.84</v>
      </c>
      <c r="I413" s="923" t="n">
        <v>134.34</v>
      </c>
    </row>
    <row r="414" customFormat="false" ht="15" hidden="false" customHeight="false" outlineLevel="0" collapsed="false">
      <c r="B414" s="923" t="n">
        <v>95702</v>
      </c>
      <c r="C414" s="924" t="s">
        <v>7037</v>
      </c>
      <c r="D414" s="923" t="s">
        <v>6911</v>
      </c>
      <c r="E414" s="923" t="n">
        <f aca="false">IF($K$2=$H$1,H414,I414)</f>
        <v>25.11</v>
      </c>
      <c r="F414" s="396" t="n">
        <f aca="false">IF(LEN($B414)=7,CONCATENATE(MID($B414,1,6),"00",RIGHT($B414,1)),IF(LEN($B414)=8,CONCATENATE(MID($B414,1,6),"0",RIGHT($B414,2)),$B414))</f>
        <v>95702</v>
      </c>
      <c r="H414" s="925" t="n">
        <v>23.61</v>
      </c>
      <c r="I414" s="923" t="n">
        <v>25.11</v>
      </c>
    </row>
    <row r="415" customFormat="false" ht="15" hidden="false" customHeight="false" outlineLevel="0" collapsed="false">
      <c r="B415" s="923" t="n">
        <v>95708</v>
      </c>
      <c r="C415" s="924" t="s">
        <v>7038</v>
      </c>
      <c r="D415" s="923" t="s">
        <v>6911</v>
      </c>
      <c r="E415" s="923" t="n">
        <f aca="false">IF($K$2=$H$1,H415,I415)</f>
        <v>92.4</v>
      </c>
      <c r="F415" s="396" t="n">
        <f aca="false">IF(LEN($B415)=7,CONCATENATE(MID($B415,1,6),"00",RIGHT($B415,1)),IF(LEN($B415)=8,CONCATENATE(MID($B415,1,6),"0",RIGHT($B415,2)),$B415))</f>
        <v>95708</v>
      </c>
      <c r="H415" s="925" t="n">
        <v>90.9</v>
      </c>
      <c r="I415" s="923" t="n">
        <v>92.4</v>
      </c>
    </row>
    <row r="416" customFormat="false" ht="15" hidden="false" customHeight="false" outlineLevel="0" collapsed="false">
      <c r="B416" s="923" t="n">
        <v>95714</v>
      </c>
      <c r="C416" s="924" t="s">
        <v>7039</v>
      </c>
      <c r="D416" s="923" t="s">
        <v>6911</v>
      </c>
      <c r="E416" s="923" t="n">
        <f aca="false">IF($K$2=$H$1,H416,I416)</f>
        <v>146.85</v>
      </c>
      <c r="F416" s="396" t="n">
        <f aca="false">IF(LEN($B416)=7,CONCATENATE(MID($B416,1,6),"00",RIGHT($B416,1)),IF(LEN($B416)=8,CONCATENATE(MID($B416,1,6),"0",RIGHT($B416,2)),$B416))</f>
        <v>95714</v>
      </c>
      <c r="H416" s="925" t="n">
        <v>144.88</v>
      </c>
      <c r="I416" s="923" t="n">
        <v>146.85</v>
      </c>
    </row>
    <row r="417" customFormat="false" ht="15" hidden="false" customHeight="false" outlineLevel="0" collapsed="false">
      <c r="B417" s="923" t="n">
        <v>95720</v>
      </c>
      <c r="C417" s="924" t="s">
        <v>7040</v>
      </c>
      <c r="D417" s="923" t="s">
        <v>6911</v>
      </c>
      <c r="E417" s="923" t="n">
        <f aca="false">IF($K$2=$H$1,H417,I417)</f>
        <v>144.3</v>
      </c>
      <c r="F417" s="396" t="n">
        <f aca="false">IF(LEN($B417)=7,CONCATENATE(MID($B417,1,6),"00",RIGHT($B417,1)),IF(LEN($B417)=8,CONCATENATE(MID($B417,1,6),"0",RIGHT($B417,2)),$B417))</f>
        <v>95720</v>
      </c>
      <c r="H417" s="925" t="n">
        <v>142.33</v>
      </c>
      <c r="I417" s="923" t="n">
        <v>144.3</v>
      </c>
    </row>
    <row r="418" customFormat="false" ht="15" hidden="false" customHeight="false" outlineLevel="0" collapsed="false">
      <c r="B418" s="923" t="n">
        <v>95872</v>
      </c>
      <c r="C418" s="924" t="s">
        <v>7041</v>
      </c>
      <c r="D418" s="923" t="s">
        <v>6911</v>
      </c>
      <c r="E418" s="923" t="n">
        <f aca="false">IF($K$2=$H$1,H418,I418)</f>
        <v>196.28</v>
      </c>
      <c r="F418" s="396" t="n">
        <f aca="false">IF(LEN($B418)=7,CONCATENATE(MID($B418,1,6),"00",RIGHT($B418,1)),IF(LEN($B418)=8,CONCATENATE(MID($B418,1,6),"0",RIGHT($B418,2)),$B418))</f>
        <v>95872</v>
      </c>
      <c r="H418" s="925" t="n">
        <v>196.28</v>
      </c>
      <c r="I418" s="923" t="n">
        <v>196.28</v>
      </c>
    </row>
    <row r="419" customFormat="false" ht="15" hidden="false" customHeight="false" outlineLevel="0" collapsed="false">
      <c r="B419" s="923" t="n">
        <v>96013</v>
      </c>
      <c r="C419" s="924" t="s">
        <v>7042</v>
      </c>
      <c r="D419" s="923" t="s">
        <v>6911</v>
      </c>
      <c r="E419" s="923" t="n">
        <f aca="false">IF($K$2=$H$1,H419,I419)</f>
        <v>156.76</v>
      </c>
      <c r="F419" s="396" t="n">
        <f aca="false">IF(LEN($B419)=7,CONCATENATE(MID($B419,1,6),"00",RIGHT($B419,1)),IF(LEN($B419)=8,CONCATENATE(MID($B419,1,6),"0",RIGHT($B419,2)),$B419))</f>
        <v>96013</v>
      </c>
      <c r="H419" s="925" t="n">
        <v>155.25</v>
      </c>
      <c r="I419" s="923" t="n">
        <v>156.76</v>
      </c>
    </row>
    <row r="420" customFormat="false" ht="15" hidden="false" customHeight="false" outlineLevel="0" collapsed="false">
      <c r="B420" s="923" t="n">
        <v>96020</v>
      </c>
      <c r="C420" s="924" t="s">
        <v>7043</v>
      </c>
      <c r="D420" s="923" t="s">
        <v>6911</v>
      </c>
      <c r="E420" s="923" t="n">
        <f aca="false">IF($K$2=$H$1,H420,I420)</f>
        <v>156.51</v>
      </c>
      <c r="F420" s="396" t="n">
        <f aca="false">IF(LEN($B420)=7,CONCATENATE(MID($B420,1,6),"00",RIGHT($B420,1)),IF(LEN($B420)=8,CONCATENATE(MID($B420,1,6),"0",RIGHT($B420,2)),$B420))</f>
        <v>96020</v>
      </c>
      <c r="H420" s="925" t="n">
        <v>155</v>
      </c>
      <c r="I420" s="923" t="n">
        <v>156.51</v>
      </c>
    </row>
    <row r="421" customFormat="false" ht="15" hidden="false" customHeight="false" outlineLevel="0" collapsed="false">
      <c r="B421" s="923" t="n">
        <v>96028</v>
      </c>
      <c r="C421" s="924" t="s">
        <v>7044</v>
      </c>
      <c r="D421" s="923" t="s">
        <v>6911</v>
      </c>
      <c r="E421" s="923" t="n">
        <f aca="false">IF($K$2=$H$1,H421,I421)</f>
        <v>115.71</v>
      </c>
      <c r="F421" s="396" t="n">
        <f aca="false">IF(LEN($B421)=7,CONCATENATE(MID($B421,1,6),"00",RIGHT($B421,1)),IF(LEN($B421)=8,CONCATENATE(MID($B421,1,6),"0",RIGHT($B421,2)),$B421))</f>
        <v>96028</v>
      </c>
      <c r="H421" s="925" t="n">
        <v>114.2</v>
      </c>
      <c r="I421" s="923" t="n">
        <v>115.71</v>
      </c>
    </row>
    <row r="422" customFormat="false" ht="15" hidden="false" customHeight="false" outlineLevel="0" collapsed="false">
      <c r="B422" s="923" t="n">
        <v>96035</v>
      </c>
      <c r="C422" s="924" t="s">
        <v>7045</v>
      </c>
      <c r="D422" s="923" t="s">
        <v>6911</v>
      </c>
      <c r="E422" s="923" t="n">
        <f aca="false">IF($K$2=$H$1,H422,I422)</f>
        <v>160.44</v>
      </c>
      <c r="F422" s="396" t="n">
        <f aca="false">IF(LEN($B422)=7,CONCATENATE(MID($B422,1,6),"00",RIGHT($B422,1)),IF(LEN($B422)=8,CONCATENATE(MID($B422,1,6),"0",RIGHT($B422,2)),$B422))</f>
        <v>96035</v>
      </c>
      <c r="H422" s="925" t="n">
        <v>158.92</v>
      </c>
      <c r="I422" s="923" t="n">
        <v>160.44</v>
      </c>
    </row>
    <row r="423" customFormat="false" ht="15" hidden="false" customHeight="false" outlineLevel="0" collapsed="false">
      <c r="B423" s="923" t="n">
        <v>96157</v>
      </c>
      <c r="C423" s="924" t="s">
        <v>7046</v>
      </c>
      <c r="D423" s="923" t="s">
        <v>6911</v>
      </c>
      <c r="E423" s="923" t="n">
        <f aca="false">IF($K$2=$H$1,H423,I423)</f>
        <v>115.96</v>
      </c>
      <c r="F423" s="396" t="n">
        <f aca="false">IF(LEN($B423)=7,CONCATENATE(MID($B423,1,6),"00",RIGHT($B423,1)),IF(LEN($B423)=8,CONCATENATE(MID($B423,1,6),"0",RIGHT($B423,2)),$B423))</f>
        <v>96157</v>
      </c>
      <c r="H423" s="925" t="n">
        <v>114.45</v>
      </c>
      <c r="I423" s="923" t="n">
        <v>115.96</v>
      </c>
    </row>
    <row r="424" customFormat="false" ht="15" hidden="false" customHeight="false" outlineLevel="0" collapsed="false">
      <c r="B424" s="923" t="n">
        <v>96158</v>
      </c>
      <c r="C424" s="924" t="s">
        <v>7047</v>
      </c>
      <c r="D424" s="923" t="s">
        <v>6911</v>
      </c>
      <c r="E424" s="923" t="n">
        <f aca="false">IF($K$2=$H$1,H424,I424)</f>
        <v>86.33</v>
      </c>
      <c r="F424" s="396" t="n">
        <f aca="false">IF(LEN($B424)=7,CONCATENATE(MID($B424,1,6),"00",RIGHT($B424,1)),IF(LEN($B424)=8,CONCATENATE(MID($B424,1,6),"0",RIGHT($B424,2)),$B424))</f>
        <v>96158</v>
      </c>
      <c r="H424" s="925" t="n">
        <v>84.7</v>
      </c>
      <c r="I424" s="923" t="n">
        <v>86.33</v>
      </c>
    </row>
    <row r="425" customFormat="false" ht="15" hidden="false" customHeight="false" outlineLevel="0" collapsed="false">
      <c r="B425" s="923" t="n">
        <v>96245</v>
      </c>
      <c r="C425" s="924" t="s">
        <v>7048</v>
      </c>
      <c r="D425" s="923" t="s">
        <v>6911</v>
      </c>
      <c r="E425" s="923" t="n">
        <f aca="false">IF($K$2=$H$1,H425,I425)</f>
        <v>61.01</v>
      </c>
      <c r="F425" s="396" t="n">
        <f aca="false">IF(LEN($B425)=7,CONCATENATE(MID($B425,1,6),"00",RIGHT($B425,1)),IF(LEN($B425)=8,CONCATENATE(MID($B425,1,6),"0",RIGHT($B425,2)),$B425))</f>
        <v>96245</v>
      </c>
      <c r="H425" s="925" t="n">
        <v>59.04</v>
      </c>
      <c r="I425" s="923" t="n">
        <v>61.01</v>
      </c>
    </row>
    <row r="426" customFormat="false" ht="15" hidden="false" customHeight="false" outlineLevel="0" collapsed="false">
      <c r="B426" s="923" t="n">
        <v>96303</v>
      </c>
      <c r="C426" s="924" t="s">
        <v>7049</v>
      </c>
      <c r="D426" s="923" t="s">
        <v>6911</v>
      </c>
      <c r="E426" s="923" t="n">
        <f aca="false">IF($K$2=$H$1,H426,I426)</f>
        <v>136.65</v>
      </c>
      <c r="F426" s="396" t="n">
        <f aca="false">IF(LEN($B426)=7,CONCATENATE(MID($B426,1,6),"00",RIGHT($B426,1)),IF(LEN($B426)=8,CONCATENATE(MID($B426,1,6),"0",RIGHT($B426,2)),$B426))</f>
        <v>96303</v>
      </c>
      <c r="H426" s="925" t="n">
        <v>135.15</v>
      </c>
      <c r="I426" s="923" t="n">
        <v>136.65</v>
      </c>
    </row>
    <row r="427" customFormat="false" ht="15" hidden="false" customHeight="false" outlineLevel="0" collapsed="false">
      <c r="B427" s="923" t="n">
        <v>96309</v>
      </c>
      <c r="C427" s="924" t="s">
        <v>7050</v>
      </c>
      <c r="D427" s="923" t="s">
        <v>6911</v>
      </c>
      <c r="E427" s="923" t="n">
        <f aca="false">IF($K$2=$H$1,H427,I427)</f>
        <v>1.02</v>
      </c>
      <c r="F427" s="396" t="n">
        <f aca="false">IF(LEN($B427)=7,CONCATENATE(MID($B427,1,6),"00",RIGHT($B427,1)),IF(LEN($B427)=8,CONCATENATE(MID($B427,1,6),"0",RIGHT($B427,2)),$B427))</f>
        <v>96309</v>
      </c>
      <c r="H427" s="925" t="n">
        <v>1.02</v>
      </c>
      <c r="I427" s="923" t="n">
        <v>1.02</v>
      </c>
    </row>
    <row r="428" customFormat="false" ht="15" hidden="false" customHeight="false" outlineLevel="0" collapsed="false">
      <c r="B428" s="923" t="n">
        <v>96463</v>
      </c>
      <c r="C428" s="924" t="s">
        <v>7051</v>
      </c>
      <c r="D428" s="923" t="s">
        <v>6911</v>
      </c>
      <c r="E428" s="923" t="n">
        <f aca="false">IF($K$2=$H$1,H428,I428)</f>
        <v>123.79</v>
      </c>
      <c r="F428" s="396" t="n">
        <f aca="false">IF(LEN($B428)=7,CONCATENATE(MID($B428,1,6),"00",RIGHT($B428,1)),IF(LEN($B428)=8,CONCATENATE(MID($B428,1,6),"0",RIGHT($B428,2)),$B428))</f>
        <v>96463</v>
      </c>
      <c r="H428" s="925" t="n">
        <v>122.29</v>
      </c>
      <c r="I428" s="923" t="n">
        <v>123.79</v>
      </c>
    </row>
    <row r="429" customFormat="false" ht="15" hidden="false" customHeight="false" outlineLevel="0" collapsed="false">
      <c r="B429" s="923" t="n">
        <v>98764</v>
      </c>
      <c r="C429" s="924" t="s">
        <v>7052</v>
      </c>
      <c r="D429" s="923" t="s">
        <v>6911</v>
      </c>
      <c r="E429" s="923" t="n">
        <f aca="false">IF($K$2=$H$1,H429,I429)</f>
        <v>2.92</v>
      </c>
      <c r="F429" s="396" t="n">
        <f aca="false">IF(LEN($B429)=7,CONCATENATE(MID($B429,1,6),"00",RIGHT($B429,1)),IF(LEN($B429)=8,CONCATENATE(MID($B429,1,6),"0",RIGHT($B429,2)),$B429))</f>
        <v>98764</v>
      </c>
      <c r="H429" s="925" t="n">
        <v>2.92</v>
      </c>
      <c r="I429" s="923" t="n">
        <v>2.92</v>
      </c>
    </row>
    <row r="430" customFormat="false" ht="15" hidden="false" customHeight="false" outlineLevel="0" collapsed="false">
      <c r="B430" s="923" t="n">
        <v>99833</v>
      </c>
      <c r="C430" s="924" t="s">
        <v>7053</v>
      </c>
      <c r="D430" s="923" t="s">
        <v>6911</v>
      </c>
      <c r="E430" s="923" t="n">
        <f aca="false">IF($K$2=$H$1,H430,I430)</f>
        <v>1.37</v>
      </c>
      <c r="F430" s="396" t="n">
        <f aca="false">IF(LEN($B430)=7,CONCATENATE(MID($B430,1,6),"00",RIGHT($B430,1)),IF(LEN($B430)=8,CONCATENATE(MID($B430,1,6),"0",RIGHT($B430,2)),$B430))</f>
        <v>99833</v>
      </c>
      <c r="H430" s="925" t="n">
        <v>1.37</v>
      </c>
      <c r="I430" s="923" t="n">
        <v>1.37</v>
      </c>
    </row>
    <row r="431" customFormat="false" ht="15" hidden="false" customHeight="false" outlineLevel="0" collapsed="false">
      <c r="B431" s="923" t="n">
        <v>5632</v>
      </c>
      <c r="C431" s="924" t="s">
        <v>7054</v>
      </c>
      <c r="D431" s="923" t="s">
        <v>7055</v>
      </c>
      <c r="E431" s="923" t="n">
        <f aca="false">IF($K$2=$H$1,H431,I431)</f>
        <v>47.6</v>
      </c>
      <c r="F431" s="396" t="n">
        <f aca="false">IF(LEN($B431)=7,CONCATENATE(MID($B431,1,6),"00",RIGHT($B431,1)),IF(LEN($B431)=8,CONCATENATE(MID($B431,1,6),"0",RIGHT($B431,2)),$B431))</f>
        <v>5632</v>
      </c>
      <c r="H431" s="925" t="n">
        <v>45.63</v>
      </c>
      <c r="I431" s="923" t="n">
        <v>47.6</v>
      </c>
    </row>
    <row r="432" customFormat="false" ht="15" hidden="false" customHeight="false" outlineLevel="0" collapsed="false">
      <c r="B432" s="923" t="n">
        <v>5679</v>
      </c>
      <c r="C432" s="924" t="s">
        <v>7056</v>
      </c>
      <c r="D432" s="923" t="s">
        <v>7055</v>
      </c>
      <c r="E432" s="923" t="n">
        <f aca="false">IF($K$2=$H$1,H432,I432)</f>
        <v>35.63</v>
      </c>
      <c r="F432" s="396" t="n">
        <f aca="false">IF(LEN($B432)=7,CONCATENATE(MID($B432,1,6),"00",RIGHT($B432,1)),IF(LEN($B432)=8,CONCATENATE(MID($B432,1,6),"0",RIGHT($B432,2)),$B432))</f>
        <v>5679</v>
      </c>
      <c r="H432" s="925" t="n">
        <v>33.66</v>
      </c>
      <c r="I432" s="923" t="n">
        <v>35.63</v>
      </c>
    </row>
    <row r="433" customFormat="false" ht="15" hidden="false" customHeight="false" outlineLevel="0" collapsed="false">
      <c r="B433" s="923" t="n">
        <v>5681</v>
      </c>
      <c r="C433" s="924" t="s">
        <v>7057</v>
      </c>
      <c r="D433" s="923" t="s">
        <v>7055</v>
      </c>
      <c r="E433" s="923" t="n">
        <f aca="false">IF($K$2=$H$1,H433,I433)</f>
        <v>33.73</v>
      </c>
      <c r="F433" s="396" t="n">
        <f aca="false">IF(LEN($B433)=7,CONCATENATE(MID($B433,1,6),"00",RIGHT($B433,1)),IF(LEN($B433)=8,CONCATENATE(MID($B433,1,6),"0",RIGHT($B433,2)),$B433))</f>
        <v>5681</v>
      </c>
      <c r="H433" s="925" t="n">
        <v>31.76</v>
      </c>
      <c r="I433" s="923" t="n">
        <v>33.73</v>
      </c>
    </row>
    <row r="434" customFormat="false" ht="15" hidden="false" customHeight="false" outlineLevel="0" collapsed="false">
      <c r="B434" s="923" t="n">
        <v>5685</v>
      </c>
      <c r="C434" s="924" t="s">
        <v>7058</v>
      </c>
      <c r="D434" s="923" t="s">
        <v>7055</v>
      </c>
      <c r="E434" s="923" t="n">
        <f aca="false">IF($K$2=$H$1,H434,I434)</f>
        <v>34.99</v>
      </c>
      <c r="F434" s="396" t="n">
        <f aca="false">IF(LEN($B434)=7,CONCATENATE(MID($B434,1,6),"00",RIGHT($B434,1)),IF(LEN($B434)=8,CONCATENATE(MID($B434,1,6),"0",RIGHT($B434,2)),$B434))</f>
        <v>5685</v>
      </c>
      <c r="H434" s="925" t="n">
        <v>33.49</v>
      </c>
      <c r="I434" s="923" t="n">
        <v>34.99</v>
      </c>
    </row>
    <row r="435" customFormat="false" ht="15" hidden="false" customHeight="false" outlineLevel="0" collapsed="false">
      <c r="B435" s="923" t="n">
        <v>5690</v>
      </c>
      <c r="C435" s="924" t="s">
        <v>7059</v>
      </c>
      <c r="D435" s="923" t="s">
        <v>7055</v>
      </c>
      <c r="E435" s="923" t="n">
        <f aca="false">IF($K$2=$H$1,H435,I435)</f>
        <v>2.16</v>
      </c>
      <c r="F435" s="396" t="n">
        <f aca="false">IF(LEN($B435)=7,CONCATENATE(MID($B435,1,6),"00",RIGHT($B435,1)),IF(LEN($B435)=8,CONCATENATE(MID($B435,1,6),"0",RIGHT($B435,2)),$B435))</f>
        <v>5690</v>
      </c>
      <c r="H435" s="925" t="n">
        <v>2.16</v>
      </c>
      <c r="I435" s="923" t="n">
        <v>2.16</v>
      </c>
    </row>
    <row r="436" customFormat="false" ht="15" hidden="false" customHeight="false" outlineLevel="0" collapsed="false">
      <c r="B436" s="923" t="n">
        <v>5806</v>
      </c>
      <c r="C436" s="924" t="s">
        <v>7060</v>
      </c>
      <c r="D436" s="923" t="s">
        <v>7055</v>
      </c>
      <c r="E436" s="923" t="n">
        <f aca="false">IF($K$2=$H$1,H436,I436)</f>
        <v>0.17</v>
      </c>
      <c r="F436" s="396" t="n">
        <f aca="false">IF(LEN($B436)=7,CONCATENATE(MID($B436,1,6),"00",RIGHT($B436,1)),IF(LEN($B436)=8,CONCATENATE(MID($B436,1,6),"0",RIGHT($B436,2)),$B436))</f>
        <v>5806</v>
      </c>
      <c r="H436" s="925" t="n">
        <v>0.17</v>
      </c>
      <c r="I436" s="923" t="n">
        <v>0.17</v>
      </c>
    </row>
    <row r="437" customFormat="false" ht="15" hidden="false" customHeight="false" outlineLevel="0" collapsed="false">
      <c r="B437" s="923" t="n">
        <v>5826</v>
      </c>
      <c r="C437" s="924" t="s">
        <v>7061</v>
      </c>
      <c r="D437" s="923" t="s">
        <v>7055</v>
      </c>
      <c r="E437" s="923" t="n">
        <f aca="false">IF($K$2=$H$1,H437,I437)</f>
        <v>26.38</v>
      </c>
      <c r="F437" s="396" t="n">
        <f aca="false">IF(LEN($B437)=7,CONCATENATE(MID($B437,1,6),"00",RIGHT($B437,1)),IF(LEN($B437)=8,CONCATENATE(MID($B437,1,6),"0",RIGHT($B437,2)),$B437))</f>
        <v>5826</v>
      </c>
      <c r="H437" s="925" t="n">
        <v>24.77</v>
      </c>
      <c r="I437" s="923" t="n">
        <v>26.38</v>
      </c>
    </row>
    <row r="438" customFormat="false" ht="15" hidden="false" customHeight="false" outlineLevel="0" collapsed="false">
      <c r="B438" s="923" t="n">
        <v>5829</v>
      </c>
      <c r="C438" s="924" t="s">
        <v>7062</v>
      </c>
      <c r="D438" s="923" t="s">
        <v>7055</v>
      </c>
      <c r="E438" s="923" t="n">
        <f aca="false">IF($K$2=$H$1,H438,I438)</f>
        <v>121.28</v>
      </c>
      <c r="F438" s="396" t="n">
        <f aca="false">IF(LEN($B438)=7,CONCATENATE(MID($B438,1,6),"00",RIGHT($B438,1)),IF(LEN($B438)=8,CONCATENATE(MID($B438,1,6),"0",RIGHT($B438,2)),$B438))</f>
        <v>5829</v>
      </c>
      <c r="H438" s="925" t="n">
        <v>113.53</v>
      </c>
      <c r="I438" s="923" t="n">
        <v>121.28</v>
      </c>
    </row>
    <row r="439" customFormat="false" ht="15" hidden="false" customHeight="false" outlineLevel="0" collapsed="false">
      <c r="B439" s="923" t="n">
        <v>5837</v>
      </c>
      <c r="C439" s="924" t="s">
        <v>7063</v>
      </c>
      <c r="D439" s="923" t="s">
        <v>7055</v>
      </c>
      <c r="E439" s="923" t="n">
        <f aca="false">IF($K$2=$H$1,H439,I439)</f>
        <v>104.24</v>
      </c>
      <c r="F439" s="396" t="n">
        <f aca="false">IF(LEN($B439)=7,CONCATENATE(MID($B439,1,6),"00",RIGHT($B439,1)),IF(LEN($B439)=8,CONCATENATE(MID($B439,1,6),"0",RIGHT($B439,2)),$B439))</f>
        <v>5837</v>
      </c>
      <c r="H439" s="925" t="n">
        <v>102.36</v>
      </c>
      <c r="I439" s="923" t="n">
        <v>104.24</v>
      </c>
    </row>
    <row r="440" customFormat="false" ht="15" hidden="false" customHeight="false" outlineLevel="0" collapsed="false">
      <c r="B440" s="923" t="n">
        <v>5841</v>
      </c>
      <c r="C440" s="924" t="s">
        <v>7064</v>
      </c>
      <c r="D440" s="923" t="s">
        <v>7055</v>
      </c>
      <c r="E440" s="923" t="n">
        <f aca="false">IF($K$2=$H$1,H440,I440)</f>
        <v>2.49</v>
      </c>
      <c r="F440" s="396" t="n">
        <f aca="false">IF(LEN($B440)=7,CONCATENATE(MID($B440,1,6),"00",RIGHT($B440,1)),IF(LEN($B440)=8,CONCATENATE(MID($B440,1,6),"0",RIGHT($B440,2)),$B440))</f>
        <v>5841</v>
      </c>
      <c r="H440" s="925" t="n">
        <v>2.49</v>
      </c>
      <c r="I440" s="923" t="n">
        <v>2.49</v>
      </c>
    </row>
    <row r="441" customFormat="false" ht="15" hidden="false" customHeight="false" outlineLevel="0" collapsed="false">
      <c r="B441" s="923" t="n">
        <v>5845</v>
      </c>
      <c r="C441" s="924" t="s">
        <v>7065</v>
      </c>
      <c r="D441" s="923" t="s">
        <v>7055</v>
      </c>
      <c r="E441" s="923" t="n">
        <f aca="false">IF($K$2=$H$1,H441,I441)</f>
        <v>26.91</v>
      </c>
      <c r="F441" s="396" t="n">
        <f aca="false">IF(LEN($B441)=7,CONCATENATE(MID($B441,1,6),"00",RIGHT($B441,1)),IF(LEN($B441)=8,CONCATENATE(MID($B441,1,6),"0",RIGHT($B441,2)),$B441))</f>
        <v>5845</v>
      </c>
      <c r="H441" s="925" t="n">
        <v>25.4</v>
      </c>
      <c r="I441" s="923" t="n">
        <v>26.91</v>
      </c>
    </row>
    <row r="442" customFormat="false" ht="15" hidden="false" customHeight="false" outlineLevel="0" collapsed="false">
      <c r="B442" s="923" t="n">
        <v>5849</v>
      </c>
      <c r="C442" s="924" t="s">
        <v>7066</v>
      </c>
      <c r="D442" s="923" t="s">
        <v>7055</v>
      </c>
      <c r="E442" s="923" t="n">
        <f aca="false">IF($K$2=$H$1,H442,I442)</f>
        <v>46.22</v>
      </c>
      <c r="F442" s="396" t="n">
        <f aca="false">IF(LEN($B442)=7,CONCATENATE(MID($B442,1,6),"00",RIGHT($B442,1)),IF(LEN($B442)=8,CONCATENATE(MID($B442,1,6),"0",RIGHT($B442,2)),$B442))</f>
        <v>5849</v>
      </c>
      <c r="H442" s="925" t="n">
        <v>44.71</v>
      </c>
      <c r="I442" s="923" t="n">
        <v>46.22</v>
      </c>
    </row>
    <row r="443" customFormat="false" ht="15" hidden="false" customHeight="false" outlineLevel="0" collapsed="false">
      <c r="B443" s="923" t="n">
        <v>5853</v>
      </c>
      <c r="C443" s="924" t="s">
        <v>7067</v>
      </c>
      <c r="D443" s="923" t="s">
        <v>7055</v>
      </c>
      <c r="E443" s="923" t="n">
        <f aca="false">IF($K$2=$H$1,H443,I443)</f>
        <v>46.41</v>
      </c>
      <c r="F443" s="396" t="n">
        <f aca="false">IF(LEN($B443)=7,CONCATENATE(MID($B443,1,6),"00",RIGHT($B443,1)),IF(LEN($B443)=8,CONCATENATE(MID($B443,1,6),"0",RIGHT($B443,2)),$B443))</f>
        <v>5853</v>
      </c>
      <c r="H443" s="925" t="n">
        <v>44.9</v>
      </c>
      <c r="I443" s="923" t="n">
        <v>46.41</v>
      </c>
    </row>
    <row r="444" customFormat="false" ht="15" hidden="false" customHeight="false" outlineLevel="0" collapsed="false">
      <c r="B444" s="923" t="n">
        <v>5857</v>
      </c>
      <c r="C444" s="924" t="s">
        <v>7068</v>
      </c>
      <c r="D444" s="923" t="s">
        <v>7055</v>
      </c>
      <c r="E444" s="923" t="n">
        <f aca="false">IF($K$2=$H$1,H444,I444)</f>
        <v>117.64</v>
      </c>
      <c r="F444" s="396" t="n">
        <f aca="false">IF(LEN($B444)=7,CONCATENATE(MID($B444,1,6),"00",RIGHT($B444,1)),IF(LEN($B444)=8,CONCATENATE(MID($B444,1,6),"0",RIGHT($B444,2)),$B444))</f>
        <v>5857</v>
      </c>
      <c r="H444" s="925" t="n">
        <v>116.13</v>
      </c>
      <c r="I444" s="923" t="n">
        <v>117.64</v>
      </c>
    </row>
    <row r="445" customFormat="false" ht="15" hidden="false" customHeight="false" outlineLevel="0" collapsed="false">
      <c r="B445" s="923" t="n">
        <v>5865</v>
      </c>
      <c r="C445" s="924" t="s">
        <v>7069</v>
      </c>
      <c r="D445" s="923" t="s">
        <v>7055</v>
      </c>
      <c r="E445" s="923" t="n">
        <f aca="false">IF($K$2=$H$1,H445,I445)</f>
        <v>6.02</v>
      </c>
      <c r="F445" s="396" t="n">
        <f aca="false">IF(LEN($B445)=7,CONCATENATE(MID($B445,1,6),"00",RIGHT($B445,1)),IF(LEN($B445)=8,CONCATENATE(MID($B445,1,6),"0",RIGHT($B445,2)),$B445))</f>
        <v>5865</v>
      </c>
      <c r="H445" s="925" t="n">
        <v>6.02</v>
      </c>
      <c r="I445" s="923" t="n">
        <v>6.02</v>
      </c>
    </row>
    <row r="446" customFormat="false" ht="15" hidden="false" customHeight="false" outlineLevel="0" collapsed="false">
      <c r="B446" s="923" t="n">
        <v>5869</v>
      </c>
      <c r="C446" s="924" t="s">
        <v>7070</v>
      </c>
      <c r="D446" s="923" t="s">
        <v>7055</v>
      </c>
      <c r="E446" s="923" t="n">
        <f aca="false">IF($K$2=$H$1,H446,I446)</f>
        <v>39.55</v>
      </c>
      <c r="F446" s="396" t="n">
        <f aca="false">IF(LEN($B446)=7,CONCATENATE(MID($B446,1,6),"00",RIGHT($B446,1)),IF(LEN($B446)=8,CONCATENATE(MID($B446,1,6),"0",RIGHT($B446,2)),$B446))</f>
        <v>5869</v>
      </c>
      <c r="H446" s="925" t="n">
        <v>38.05</v>
      </c>
      <c r="I446" s="923" t="n">
        <v>39.55</v>
      </c>
    </row>
    <row r="447" customFormat="false" ht="15" hidden="false" customHeight="false" outlineLevel="0" collapsed="false">
      <c r="B447" s="923" t="n">
        <v>5877</v>
      </c>
      <c r="C447" s="924" t="s">
        <v>7071</v>
      </c>
      <c r="D447" s="923" t="s">
        <v>7055</v>
      </c>
      <c r="E447" s="923" t="n">
        <f aca="false">IF($K$2=$H$1,H447,I447)</f>
        <v>35.03</v>
      </c>
      <c r="F447" s="396" t="n">
        <f aca="false">IF(LEN($B447)=7,CONCATENATE(MID($B447,1,6),"00",RIGHT($B447,1)),IF(LEN($B447)=8,CONCATENATE(MID($B447,1,6),"0",RIGHT($B447,2)),$B447))</f>
        <v>5877</v>
      </c>
      <c r="H447" s="925" t="n">
        <v>33.06</v>
      </c>
      <c r="I447" s="923" t="n">
        <v>35.03</v>
      </c>
    </row>
    <row r="448" customFormat="false" ht="15" hidden="false" customHeight="false" outlineLevel="0" collapsed="false">
      <c r="B448" s="923" t="n">
        <v>5881</v>
      </c>
      <c r="C448" s="924" t="s">
        <v>7072</v>
      </c>
      <c r="D448" s="923" t="s">
        <v>7055</v>
      </c>
      <c r="E448" s="923" t="n">
        <f aca="false">IF($K$2=$H$1,H448,I448)</f>
        <v>42.31</v>
      </c>
      <c r="F448" s="396" t="n">
        <f aca="false">IF(LEN($B448)=7,CONCATENATE(MID($B448,1,6),"00",RIGHT($B448,1)),IF(LEN($B448)=8,CONCATENATE(MID($B448,1,6),"0",RIGHT($B448,2)),$B448))</f>
        <v>5881</v>
      </c>
      <c r="H448" s="925" t="n">
        <v>40.81</v>
      </c>
      <c r="I448" s="923" t="n">
        <v>42.31</v>
      </c>
    </row>
    <row r="449" customFormat="false" ht="15" hidden="false" customHeight="false" outlineLevel="0" collapsed="false">
      <c r="B449" s="923" t="n">
        <v>5884</v>
      </c>
      <c r="C449" s="924" t="s">
        <v>7073</v>
      </c>
      <c r="D449" s="923" t="s">
        <v>7055</v>
      </c>
      <c r="E449" s="923" t="n">
        <f aca="false">IF($K$2=$H$1,H449,I449)</f>
        <v>36.31</v>
      </c>
      <c r="F449" s="396" t="n">
        <f aca="false">IF(LEN($B449)=7,CONCATENATE(MID($B449,1,6),"00",RIGHT($B449,1)),IF(LEN($B449)=8,CONCATENATE(MID($B449,1,6),"0",RIGHT($B449,2)),$B449))</f>
        <v>5884</v>
      </c>
      <c r="H449" s="925" t="n">
        <v>34.78</v>
      </c>
      <c r="I449" s="923" t="n">
        <v>36.31</v>
      </c>
    </row>
    <row r="450" customFormat="false" ht="15" hidden="false" customHeight="false" outlineLevel="0" collapsed="false">
      <c r="B450" s="923" t="n">
        <v>5892</v>
      </c>
      <c r="C450" s="924" t="s">
        <v>7074</v>
      </c>
      <c r="D450" s="923" t="s">
        <v>7055</v>
      </c>
      <c r="E450" s="923" t="n">
        <f aca="false">IF($K$2=$H$1,H450,I450)</f>
        <v>27.39</v>
      </c>
      <c r="F450" s="396" t="n">
        <f aca="false">IF(LEN($B450)=7,CONCATENATE(MID($B450,1,6),"00",RIGHT($B450,1)),IF(LEN($B450)=8,CONCATENATE(MID($B450,1,6),"0",RIGHT($B450,2)),$B450))</f>
        <v>5892</v>
      </c>
      <c r="H450" s="925" t="n">
        <v>25.78</v>
      </c>
      <c r="I450" s="923" t="n">
        <v>27.39</v>
      </c>
    </row>
    <row r="451" customFormat="false" ht="15" hidden="false" customHeight="false" outlineLevel="0" collapsed="false">
      <c r="B451" s="923" t="n">
        <v>5896</v>
      </c>
      <c r="C451" s="924" t="s">
        <v>7075</v>
      </c>
      <c r="D451" s="923" t="s">
        <v>7055</v>
      </c>
      <c r="E451" s="923" t="n">
        <f aca="false">IF($K$2=$H$1,H451,I451)</f>
        <v>25.57</v>
      </c>
      <c r="F451" s="396" t="n">
        <f aca="false">IF(LEN($B451)=7,CONCATENATE(MID($B451,1,6),"00",RIGHT($B451,1)),IF(LEN($B451)=8,CONCATENATE(MID($B451,1,6),"0",RIGHT($B451,2)),$B451))</f>
        <v>5896</v>
      </c>
      <c r="H451" s="925" t="n">
        <v>23.96</v>
      </c>
      <c r="I451" s="923" t="n">
        <v>25.57</v>
      </c>
    </row>
    <row r="452" customFormat="false" ht="15" hidden="false" customHeight="false" outlineLevel="0" collapsed="false">
      <c r="B452" s="923" t="n">
        <v>5903</v>
      </c>
      <c r="C452" s="924" t="s">
        <v>7076</v>
      </c>
      <c r="D452" s="923" t="s">
        <v>7055</v>
      </c>
      <c r="E452" s="923" t="n">
        <f aca="false">IF($K$2=$H$1,H452,I452)</f>
        <v>32.63</v>
      </c>
      <c r="F452" s="396" t="n">
        <f aca="false">IF(LEN($B452)=7,CONCATENATE(MID($B452,1,6),"00",RIGHT($B452,1)),IF(LEN($B452)=8,CONCATENATE(MID($B452,1,6),"0",RIGHT($B452,2)),$B452))</f>
        <v>5903</v>
      </c>
      <c r="H452" s="925" t="n">
        <v>31.02</v>
      </c>
      <c r="I452" s="923" t="n">
        <v>32.63</v>
      </c>
    </row>
    <row r="453" customFormat="false" ht="15" hidden="false" customHeight="false" outlineLevel="0" collapsed="false">
      <c r="B453" s="923" t="n">
        <v>5911</v>
      </c>
      <c r="C453" s="924" t="s">
        <v>7077</v>
      </c>
      <c r="D453" s="923" t="s">
        <v>7055</v>
      </c>
      <c r="E453" s="923" t="n">
        <f aca="false">IF($K$2=$H$1,H453,I453)</f>
        <v>19.24</v>
      </c>
      <c r="F453" s="396" t="n">
        <f aca="false">IF(LEN($B453)=7,CONCATENATE(MID($B453,1,6),"00",RIGHT($B453,1)),IF(LEN($B453)=8,CONCATENATE(MID($B453,1,6),"0",RIGHT($B453,2)),$B453))</f>
        <v>5911</v>
      </c>
      <c r="H453" s="925" t="n">
        <v>17.71</v>
      </c>
      <c r="I453" s="923" t="n">
        <v>19.24</v>
      </c>
    </row>
    <row r="454" customFormat="false" ht="15" hidden="false" customHeight="false" outlineLevel="0" collapsed="false">
      <c r="B454" s="923" t="n">
        <v>5923</v>
      </c>
      <c r="C454" s="924" t="s">
        <v>7078</v>
      </c>
      <c r="D454" s="923" t="s">
        <v>7055</v>
      </c>
      <c r="E454" s="923" t="n">
        <f aca="false">IF($K$2=$H$1,H454,I454)</f>
        <v>1.69</v>
      </c>
      <c r="F454" s="396" t="n">
        <f aca="false">IF(LEN($B454)=7,CONCATENATE(MID($B454,1,6),"00",RIGHT($B454,1)),IF(LEN($B454)=8,CONCATENATE(MID($B454,1,6),"0",RIGHT($B454,2)),$B454))</f>
        <v>5923</v>
      </c>
      <c r="H454" s="925" t="n">
        <v>1.69</v>
      </c>
      <c r="I454" s="923" t="n">
        <v>1.69</v>
      </c>
    </row>
    <row r="455" customFormat="false" ht="15" hidden="false" customHeight="false" outlineLevel="0" collapsed="false">
      <c r="B455" s="923" t="n">
        <v>5930</v>
      </c>
      <c r="C455" s="924" t="s">
        <v>7079</v>
      </c>
      <c r="D455" s="923" t="s">
        <v>7055</v>
      </c>
      <c r="E455" s="923" t="n">
        <f aca="false">IF($K$2=$H$1,H455,I455)</f>
        <v>31.18</v>
      </c>
      <c r="F455" s="396" t="n">
        <f aca="false">IF(LEN($B455)=7,CONCATENATE(MID($B455,1,6),"00",RIGHT($B455,1)),IF(LEN($B455)=8,CONCATENATE(MID($B455,1,6),"0",RIGHT($B455,2)),$B455))</f>
        <v>5930</v>
      </c>
      <c r="H455" s="925" t="n">
        <v>29.27</v>
      </c>
      <c r="I455" s="923" t="n">
        <v>31.18</v>
      </c>
    </row>
    <row r="456" customFormat="false" ht="15" hidden="false" customHeight="false" outlineLevel="0" collapsed="false">
      <c r="B456" s="923" t="n">
        <v>5934</v>
      </c>
      <c r="C456" s="924" t="s">
        <v>7080</v>
      </c>
      <c r="D456" s="923" t="s">
        <v>7055</v>
      </c>
      <c r="E456" s="923" t="n">
        <f aca="false">IF($K$2=$H$1,H456,I456)</f>
        <v>49.83</v>
      </c>
      <c r="F456" s="396" t="n">
        <f aca="false">IF(LEN($B456)=7,CONCATENATE(MID($B456,1,6),"00",RIGHT($B456,1)),IF(LEN($B456)=8,CONCATENATE(MID($B456,1,6),"0",RIGHT($B456,2)),$B456))</f>
        <v>5934</v>
      </c>
      <c r="H456" s="925" t="n">
        <v>47.6</v>
      </c>
      <c r="I456" s="923" t="n">
        <v>49.83</v>
      </c>
    </row>
    <row r="457" customFormat="false" ht="15" hidden="false" customHeight="false" outlineLevel="0" collapsed="false">
      <c r="B457" s="923" t="n">
        <v>5942</v>
      </c>
      <c r="C457" s="924" t="s">
        <v>7081</v>
      </c>
      <c r="D457" s="923" t="s">
        <v>7055</v>
      </c>
      <c r="E457" s="923" t="n">
        <f aca="false">IF($K$2=$H$1,H457,I457)</f>
        <v>41.8</v>
      </c>
      <c r="F457" s="396" t="n">
        <f aca="false">IF(LEN($B457)=7,CONCATENATE(MID($B457,1,6),"00",RIGHT($B457,1)),IF(LEN($B457)=8,CONCATENATE(MID($B457,1,6),"0",RIGHT($B457,2)),$B457))</f>
        <v>5942</v>
      </c>
      <c r="H457" s="925" t="n">
        <v>40.17</v>
      </c>
      <c r="I457" s="923" t="n">
        <v>41.8</v>
      </c>
    </row>
    <row r="458" customFormat="false" ht="15" hidden="false" customHeight="false" outlineLevel="0" collapsed="false">
      <c r="B458" s="923" t="n">
        <v>5946</v>
      </c>
      <c r="C458" s="924" t="s">
        <v>7082</v>
      </c>
      <c r="D458" s="923" t="s">
        <v>7055</v>
      </c>
      <c r="E458" s="923" t="n">
        <f aca="false">IF($K$2=$H$1,H458,I458)</f>
        <v>51.78</v>
      </c>
      <c r="F458" s="396" t="n">
        <f aca="false">IF(LEN($B458)=7,CONCATENATE(MID($B458,1,6),"00",RIGHT($B458,1)),IF(LEN($B458)=8,CONCATENATE(MID($B458,1,6),"0",RIGHT($B458,2)),$B458))</f>
        <v>5946</v>
      </c>
      <c r="H458" s="925" t="n">
        <v>50.15</v>
      </c>
      <c r="I458" s="923" t="n">
        <v>51.78</v>
      </c>
    </row>
    <row r="459" customFormat="false" ht="15" hidden="false" customHeight="false" outlineLevel="0" collapsed="false">
      <c r="B459" s="923" t="n">
        <v>5952</v>
      </c>
      <c r="C459" s="924" t="s">
        <v>7083</v>
      </c>
      <c r="D459" s="923" t="s">
        <v>7055</v>
      </c>
      <c r="E459" s="923" t="n">
        <f aca="false">IF($K$2=$H$1,H459,I459)</f>
        <v>14.03</v>
      </c>
      <c r="F459" s="396" t="n">
        <f aca="false">IF(LEN($B459)=7,CONCATENATE(MID($B459,1,6),"00",RIGHT($B459,1)),IF(LEN($B459)=8,CONCATENATE(MID($B459,1,6),"0",RIGHT($B459,2)),$B459))</f>
        <v>5952</v>
      </c>
      <c r="H459" s="925" t="n">
        <v>12.86</v>
      </c>
      <c r="I459" s="923" t="n">
        <v>14.03</v>
      </c>
    </row>
    <row r="460" customFormat="false" ht="15" hidden="false" customHeight="false" outlineLevel="0" collapsed="false">
      <c r="B460" s="923" t="n">
        <v>5954</v>
      </c>
      <c r="C460" s="924" t="s">
        <v>7084</v>
      </c>
      <c r="D460" s="923" t="s">
        <v>7055</v>
      </c>
      <c r="E460" s="923" t="n">
        <f aca="false">IF($K$2=$H$1,H460,I460)</f>
        <v>2.94</v>
      </c>
      <c r="F460" s="396" t="n">
        <f aca="false">IF(LEN($B460)=7,CONCATENATE(MID($B460,1,6),"00",RIGHT($B460,1)),IF(LEN($B460)=8,CONCATENATE(MID($B460,1,6),"0",RIGHT($B460,2)),$B460))</f>
        <v>5954</v>
      </c>
      <c r="H460" s="925" t="n">
        <v>2.94</v>
      </c>
      <c r="I460" s="923" t="n">
        <v>2.94</v>
      </c>
    </row>
    <row r="461" customFormat="false" ht="15" hidden="false" customHeight="false" outlineLevel="0" collapsed="false">
      <c r="B461" s="923" t="n">
        <v>5961</v>
      </c>
      <c r="C461" s="924" t="s">
        <v>7085</v>
      </c>
      <c r="D461" s="923" t="s">
        <v>7055</v>
      </c>
      <c r="E461" s="923" t="n">
        <f aca="false">IF($K$2=$H$1,H461,I461)</f>
        <v>31.45</v>
      </c>
      <c r="F461" s="396" t="n">
        <f aca="false">IF(LEN($B461)=7,CONCATENATE(MID($B461,1,6),"00",RIGHT($B461,1)),IF(LEN($B461)=8,CONCATENATE(MID($B461,1,6),"0",RIGHT($B461,2)),$B461))</f>
        <v>5961</v>
      </c>
      <c r="H461" s="925" t="n">
        <v>29.93</v>
      </c>
      <c r="I461" s="923" t="n">
        <v>31.45</v>
      </c>
    </row>
    <row r="462" customFormat="false" ht="15" hidden="false" customHeight="false" outlineLevel="0" collapsed="false">
      <c r="B462" s="923" t="n">
        <v>6260</v>
      </c>
      <c r="C462" s="924" t="s">
        <v>7086</v>
      </c>
      <c r="D462" s="923" t="s">
        <v>7055</v>
      </c>
      <c r="E462" s="923" t="n">
        <f aca="false">IF($K$2=$H$1,H462,I462)</f>
        <v>28.93</v>
      </c>
      <c r="F462" s="396" t="n">
        <f aca="false">IF(LEN($B462)=7,CONCATENATE(MID($B462,1,6),"00",RIGHT($B462,1)),IF(LEN($B462)=8,CONCATENATE(MID($B462,1,6),"0",RIGHT($B462,2)),$B462))</f>
        <v>6260</v>
      </c>
      <c r="H462" s="925" t="n">
        <v>27.32</v>
      </c>
      <c r="I462" s="923" t="n">
        <v>28.93</v>
      </c>
    </row>
    <row r="463" customFormat="false" ht="15" hidden="false" customHeight="false" outlineLevel="0" collapsed="false">
      <c r="B463" s="923" t="n">
        <v>6880</v>
      </c>
      <c r="C463" s="924" t="s">
        <v>7087</v>
      </c>
      <c r="D463" s="923" t="s">
        <v>7055</v>
      </c>
      <c r="E463" s="923" t="n">
        <f aca="false">IF($K$2=$H$1,H463,I463)</f>
        <v>46.24</v>
      </c>
      <c r="F463" s="396" t="n">
        <f aca="false">IF(LEN($B463)=7,CONCATENATE(MID($B463,1,6),"00",RIGHT($B463,1)),IF(LEN($B463)=8,CONCATENATE(MID($B463,1,6),"0",RIGHT($B463,2)),$B463))</f>
        <v>6880</v>
      </c>
      <c r="H463" s="925" t="n">
        <v>44.74</v>
      </c>
      <c r="I463" s="923" t="n">
        <v>46.24</v>
      </c>
    </row>
    <row r="464" customFormat="false" ht="15" hidden="false" customHeight="false" outlineLevel="0" collapsed="false">
      <c r="B464" s="923" t="n">
        <v>7031</v>
      </c>
      <c r="C464" s="924" t="s">
        <v>7088</v>
      </c>
      <c r="D464" s="923" t="s">
        <v>7055</v>
      </c>
      <c r="E464" s="923" t="n">
        <f aca="false">IF($K$2=$H$1,H464,I464)</f>
        <v>3.93</v>
      </c>
      <c r="F464" s="396" t="n">
        <f aca="false">IF(LEN($B464)=7,CONCATENATE(MID($B464,1,6),"00",RIGHT($B464,1)),IF(LEN($B464)=8,CONCATENATE(MID($B464,1,6),"0",RIGHT($B464,2)),$B464))</f>
        <v>7031</v>
      </c>
      <c r="H464" s="925" t="n">
        <v>3.93</v>
      </c>
      <c r="I464" s="923" t="n">
        <v>3.93</v>
      </c>
    </row>
    <row r="465" customFormat="false" ht="15" hidden="false" customHeight="false" outlineLevel="0" collapsed="false">
      <c r="B465" s="923" t="n">
        <v>7043</v>
      </c>
      <c r="C465" s="924" t="s">
        <v>7089</v>
      </c>
      <c r="D465" s="923" t="s">
        <v>7055</v>
      </c>
      <c r="E465" s="923" t="n">
        <f aca="false">IF($K$2=$H$1,H465,I465)</f>
        <v>0.22</v>
      </c>
      <c r="F465" s="396" t="n">
        <f aca="false">IF(LEN($B465)=7,CONCATENATE(MID($B465,1,6),"00",RIGHT($B465,1)),IF(LEN($B465)=8,CONCATENATE(MID($B465,1,6),"0",RIGHT($B465,2)),$B465))</f>
        <v>7043</v>
      </c>
      <c r="H465" s="925" t="n">
        <v>0.22</v>
      </c>
      <c r="I465" s="923" t="n">
        <v>0.22</v>
      </c>
    </row>
    <row r="466" customFormat="false" ht="15" hidden="false" customHeight="false" outlineLevel="0" collapsed="false">
      <c r="B466" s="923" t="n">
        <v>7050</v>
      </c>
      <c r="C466" s="924" t="s">
        <v>7090</v>
      </c>
      <c r="D466" s="923" t="s">
        <v>7055</v>
      </c>
      <c r="E466" s="923" t="n">
        <f aca="false">IF($K$2=$H$1,H466,I466)</f>
        <v>42.71</v>
      </c>
      <c r="F466" s="396" t="n">
        <f aca="false">IF(LEN($B466)=7,CONCATENATE(MID($B466,1,6),"00",RIGHT($B466,1)),IF(LEN($B466)=8,CONCATENATE(MID($B466,1,6),"0",RIGHT($B466,2)),$B466))</f>
        <v>7050</v>
      </c>
      <c r="H466" s="925" t="n">
        <v>41.21</v>
      </c>
      <c r="I466" s="923" t="n">
        <v>42.71</v>
      </c>
    </row>
    <row r="467" customFormat="false" ht="15" hidden="false" customHeight="false" outlineLevel="0" collapsed="false">
      <c r="B467" s="923" t="n">
        <v>67827</v>
      </c>
      <c r="C467" s="924" t="s">
        <v>7091</v>
      </c>
      <c r="D467" s="923" t="s">
        <v>7055</v>
      </c>
      <c r="E467" s="923" t="n">
        <f aca="false">IF($K$2=$H$1,H467,I467)</f>
        <v>30.72</v>
      </c>
      <c r="F467" s="396" t="n">
        <f aca="false">IF(LEN($B467)=7,CONCATENATE(MID($B467,1,6),"00",RIGHT($B467,1)),IF(LEN($B467)=8,CONCATENATE(MID($B467,1,6),"0",RIGHT($B467,2)),$B467))</f>
        <v>67827</v>
      </c>
      <c r="H467" s="925" t="n">
        <v>29.2</v>
      </c>
      <c r="I467" s="923" t="n">
        <v>30.72</v>
      </c>
    </row>
    <row r="468" customFormat="false" ht="15" hidden="false" customHeight="false" outlineLevel="0" collapsed="false">
      <c r="B468" s="923" t="n">
        <v>73395</v>
      </c>
      <c r="C468" s="924" t="s">
        <v>7092</v>
      </c>
      <c r="D468" s="923" t="s">
        <v>7055</v>
      </c>
      <c r="E468" s="923" t="n">
        <f aca="false">IF($K$2=$H$1,H468,I468)</f>
        <v>5.6</v>
      </c>
      <c r="F468" s="396" t="n">
        <f aca="false">IF(LEN($B468)=7,CONCATENATE(MID($B468,1,6),"00",RIGHT($B468,1)),IF(LEN($B468)=8,CONCATENATE(MID($B468,1,6),"0",RIGHT($B468,2)),$B468))</f>
        <v>73395</v>
      </c>
      <c r="H468" s="925" t="n">
        <v>5.6</v>
      </c>
      <c r="I468" s="923" t="n">
        <v>5.6</v>
      </c>
    </row>
    <row r="469" customFormat="false" ht="15" hidden="false" customHeight="false" outlineLevel="0" collapsed="false">
      <c r="B469" s="923" t="n">
        <v>83766</v>
      </c>
      <c r="C469" s="924" t="s">
        <v>7093</v>
      </c>
      <c r="D469" s="923" t="s">
        <v>7055</v>
      </c>
      <c r="E469" s="923" t="n">
        <f aca="false">IF($K$2=$H$1,H469,I469)</f>
        <v>30.93</v>
      </c>
      <c r="F469" s="396" t="n">
        <f aca="false">IF(LEN($B469)=7,CONCATENATE(MID($B469,1,6),"00",RIGHT($B469,1)),IF(LEN($B469)=8,CONCATENATE(MID($B469,1,6),"0",RIGHT($B469,2)),$B469))</f>
        <v>83766</v>
      </c>
      <c r="H469" s="925" t="n">
        <v>28.96</v>
      </c>
      <c r="I469" s="923" t="n">
        <v>30.93</v>
      </c>
    </row>
    <row r="470" customFormat="false" ht="15" hidden="false" customHeight="false" outlineLevel="0" collapsed="false">
      <c r="B470" s="923" t="n">
        <v>84013</v>
      </c>
      <c r="C470" s="924" t="s">
        <v>7094</v>
      </c>
      <c r="D470" s="923" t="s">
        <v>7055</v>
      </c>
      <c r="E470" s="923" t="n">
        <f aca="false">IF($K$2=$H$1,H470,I470)</f>
        <v>46.27</v>
      </c>
      <c r="F470" s="396" t="n">
        <f aca="false">IF(LEN($B470)=7,CONCATENATE(MID($B470,1,6),"00",RIGHT($B470,1)),IF(LEN($B470)=8,CONCATENATE(MID($B470,1,6),"0",RIGHT($B470,2)),$B470))</f>
        <v>84013</v>
      </c>
      <c r="H470" s="925" t="n">
        <v>44.3</v>
      </c>
      <c r="I470" s="923" t="n">
        <v>46.27</v>
      </c>
    </row>
    <row r="471" customFormat="false" ht="15" hidden="false" customHeight="false" outlineLevel="0" collapsed="false">
      <c r="B471" s="923" t="n">
        <v>87446</v>
      </c>
      <c r="C471" s="924" t="s">
        <v>7095</v>
      </c>
      <c r="D471" s="923" t="s">
        <v>7055</v>
      </c>
      <c r="E471" s="923" t="n">
        <f aca="false">IF($K$2=$H$1,H471,I471)</f>
        <v>0.4</v>
      </c>
      <c r="F471" s="396" t="n">
        <f aca="false">IF(LEN($B471)=7,CONCATENATE(MID($B471,1,6),"00",RIGHT($B471,1)),IF(LEN($B471)=8,CONCATENATE(MID($B471,1,6),"0",RIGHT($B471,2)),$B471))</f>
        <v>87446</v>
      </c>
      <c r="H471" s="925" t="n">
        <v>0.4</v>
      </c>
      <c r="I471" s="923" t="n">
        <v>0.4</v>
      </c>
    </row>
    <row r="472" customFormat="false" ht="15" hidden="false" customHeight="false" outlineLevel="0" collapsed="false">
      <c r="B472" s="923" t="n">
        <v>88392</v>
      </c>
      <c r="C472" s="924" t="s">
        <v>7096</v>
      </c>
      <c r="D472" s="923" t="s">
        <v>7055</v>
      </c>
      <c r="E472" s="923" t="n">
        <f aca="false">IF($K$2=$H$1,H472,I472)</f>
        <v>0.79</v>
      </c>
      <c r="F472" s="396" t="n">
        <f aca="false">IF(LEN($B472)=7,CONCATENATE(MID($B472,1,6),"00",RIGHT($B472,1)),IF(LEN($B472)=8,CONCATENATE(MID($B472,1,6),"0",RIGHT($B472,2)),$B472))</f>
        <v>88392</v>
      </c>
      <c r="H472" s="925" t="n">
        <v>0.79</v>
      </c>
      <c r="I472" s="923" t="n">
        <v>0.79</v>
      </c>
    </row>
    <row r="473" customFormat="false" ht="15" hidden="false" customHeight="false" outlineLevel="0" collapsed="false">
      <c r="B473" s="923" t="n">
        <v>88398</v>
      </c>
      <c r="C473" s="924" t="s">
        <v>7097</v>
      </c>
      <c r="D473" s="923" t="s">
        <v>7055</v>
      </c>
      <c r="E473" s="923" t="n">
        <f aca="false">IF($K$2=$H$1,H473,I473)</f>
        <v>0.95</v>
      </c>
      <c r="F473" s="396" t="n">
        <f aca="false">IF(LEN($B473)=7,CONCATENATE(MID($B473,1,6),"00",RIGHT($B473,1)),IF(LEN($B473)=8,CONCATENATE(MID($B473,1,6),"0",RIGHT($B473,2)),$B473))</f>
        <v>88398</v>
      </c>
      <c r="H473" s="925" t="n">
        <v>0.95</v>
      </c>
      <c r="I473" s="923" t="n">
        <v>0.95</v>
      </c>
    </row>
    <row r="474" customFormat="false" ht="15" hidden="false" customHeight="false" outlineLevel="0" collapsed="false">
      <c r="B474" s="923" t="n">
        <v>88404</v>
      </c>
      <c r="C474" s="924" t="s">
        <v>7098</v>
      </c>
      <c r="D474" s="923" t="s">
        <v>7055</v>
      </c>
      <c r="E474" s="923" t="n">
        <f aca="false">IF($K$2=$H$1,H474,I474)</f>
        <v>0.76</v>
      </c>
      <c r="F474" s="396" t="n">
        <f aca="false">IF(LEN($B474)=7,CONCATENATE(MID($B474,1,6),"00",RIGHT($B474,1)),IF(LEN($B474)=8,CONCATENATE(MID($B474,1,6),"0",RIGHT($B474,2)),$B474))</f>
        <v>88404</v>
      </c>
      <c r="H474" s="925" t="n">
        <v>0.76</v>
      </c>
      <c r="I474" s="923" t="n">
        <v>0.76</v>
      </c>
    </row>
    <row r="475" customFormat="false" ht="15" hidden="false" customHeight="false" outlineLevel="0" collapsed="false">
      <c r="B475" s="923" t="n">
        <v>88430</v>
      </c>
      <c r="C475" s="924" t="s">
        <v>7099</v>
      </c>
      <c r="D475" s="923" t="s">
        <v>7055</v>
      </c>
      <c r="E475" s="923" t="n">
        <f aca="false">IF($K$2=$H$1,H475,I475)</f>
        <v>4.96</v>
      </c>
      <c r="F475" s="396" t="n">
        <f aca="false">IF(LEN($B475)=7,CONCATENATE(MID($B475,1,6),"00",RIGHT($B475,1)),IF(LEN($B475)=8,CONCATENATE(MID($B475,1,6),"0",RIGHT($B475,2)),$B475))</f>
        <v>88430</v>
      </c>
      <c r="H475" s="925" t="n">
        <v>4.96</v>
      </c>
      <c r="I475" s="923" t="n">
        <v>4.96</v>
      </c>
    </row>
    <row r="476" customFormat="false" ht="15" hidden="false" customHeight="false" outlineLevel="0" collapsed="false">
      <c r="B476" s="923" t="n">
        <v>88438</v>
      </c>
      <c r="C476" s="924" t="s">
        <v>7100</v>
      </c>
      <c r="D476" s="923" t="s">
        <v>7055</v>
      </c>
      <c r="E476" s="923" t="n">
        <f aca="false">IF($K$2=$H$1,H476,I476)</f>
        <v>6.58</v>
      </c>
      <c r="F476" s="396" t="n">
        <f aca="false">IF(LEN($B476)=7,CONCATENATE(MID($B476,1,6),"00",RIGHT($B476,1)),IF(LEN($B476)=8,CONCATENATE(MID($B476,1,6),"0",RIGHT($B476,2)),$B476))</f>
        <v>88438</v>
      </c>
      <c r="H476" s="925" t="n">
        <v>6.58</v>
      </c>
      <c r="I476" s="923" t="n">
        <v>6.58</v>
      </c>
    </row>
    <row r="477" customFormat="false" ht="15" hidden="false" customHeight="false" outlineLevel="0" collapsed="false">
      <c r="B477" s="923" t="n">
        <v>88831</v>
      </c>
      <c r="C477" s="924" t="s">
        <v>7101</v>
      </c>
      <c r="D477" s="923" t="s">
        <v>7055</v>
      </c>
      <c r="E477" s="923" t="n">
        <f aca="false">IF($K$2=$H$1,H477,I477)</f>
        <v>0.29</v>
      </c>
      <c r="F477" s="396" t="n">
        <f aca="false">IF(LEN($B477)=7,CONCATENATE(MID($B477,1,6),"00",RIGHT($B477,1)),IF(LEN($B477)=8,CONCATENATE(MID($B477,1,6),"0",RIGHT($B477,2)),$B477))</f>
        <v>88831</v>
      </c>
      <c r="H477" s="925" t="n">
        <v>0.29</v>
      </c>
      <c r="I477" s="923" t="n">
        <v>0.29</v>
      </c>
    </row>
    <row r="478" customFormat="false" ht="15" hidden="false" customHeight="false" outlineLevel="0" collapsed="false">
      <c r="B478" s="923" t="n">
        <v>88844</v>
      </c>
      <c r="C478" s="924" t="s">
        <v>7102</v>
      </c>
      <c r="D478" s="923" t="s">
        <v>7055</v>
      </c>
      <c r="E478" s="923" t="n">
        <f aca="false">IF($K$2=$H$1,H478,I478)</f>
        <v>40.39</v>
      </c>
      <c r="F478" s="396" t="n">
        <f aca="false">IF(LEN($B478)=7,CONCATENATE(MID($B478,1,6),"00",RIGHT($B478,1)),IF(LEN($B478)=8,CONCATENATE(MID($B478,1,6),"0",RIGHT($B478,2)),$B478))</f>
        <v>88844</v>
      </c>
      <c r="H478" s="925" t="n">
        <v>38.88</v>
      </c>
      <c r="I478" s="923" t="n">
        <v>40.39</v>
      </c>
    </row>
    <row r="479" customFormat="false" ht="15" hidden="false" customHeight="false" outlineLevel="0" collapsed="false">
      <c r="B479" s="923" t="n">
        <v>88908</v>
      </c>
      <c r="C479" s="924" t="s">
        <v>7103</v>
      </c>
      <c r="D479" s="923" t="s">
        <v>7055</v>
      </c>
      <c r="E479" s="923" t="n">
        <f aca="false">IF($K$2=$H$1,H479,I479)</f>
        <v>50.87</v>
      </c>
      <c r="F479" s="396" t="n">
        <f aca="false">IF(LEN($B479)=7,CONCATENATE(MID($B479,1,6),"00",RIGHT($B479,1)),IF(LEN($B479)=8,CONCATENATE(MID($B479,1,6),"0",RIGHT($B479,2)),$B479))</f>
        <v>88908</v>
      </c>
      <c r="H479" s="925" t="n">
        <v>48.9</v>
      </c>
      <c r="I479" s="923" t="n">
        <v>50.87</v>
      </c>
    </row>
    <row r="480" customFormat="false" ht="15" hidden="false" customHeight="false" outlineLevel="0" collapsed="false">
      <c r="B480" s="923" t="n">
        <v>89022</v>
      </c>
      <c r="C480" s="924" t="s">
        <v>7104</v>
      </c>
      <c r="D480" s="923" t="s">
        <v>7055</v>
      </c>
      <c r="E480" s="923" t="n">
        <f aca="false">IF($K$2=$H$1,H480,I480)</f>
        <v>0.36</v>
      </c>
      <c r="F480" s="396" t="n">
        <f aca="false">IF(LEN($B480)=7,CONCATENATE(MID($B480,1,6),"00",RIGHT($B480,1)),IF(LEN($B480)=8,CONCATENATE(MID($B480,1,6),"0",RIGHT($B480,2)),$B480))</f>
        <v>89022</v>
      </c>
      <c r="H480" s="925" t="n">
        <v>0.36</v>
      </c>
      <c r="I480" s="923" t="n">
        <v>0.36</v>
      </c>
    </row>
    <row r="481" customFormat="false" ht="15" hidden="false" customHeight="false" outlineLevel="0" collapsed="false">
      <c r="B481" s="923" t="n">
        <v>89027</v>
      </c>
      <c r="C481" s="924" t="s">
        <v>7105</v>
      </c>
      <c r="D481" s="923" t="s">
        <v>7055</v>
      </c>
      <c r="E481" s="923" t="n">
        <f aca="false">IF($K$2=$H$1,H481,I481)</f>
        <v>3.19</v>
      </c>
      <c r="F481" s="396" t="n">
        <f aca="false">IF(LEN($B481)=7,CONCATENATE(MID($B481,1,6),"00",RIGHT($B481,1)),IF(LEN($B481)=8,CONCATENATE(MID($B481,1,6),"0",RIGHT($B481,2)),$B481))</f>
        <v>89027</v>
      </c>
      <c r="H481" s="925" t="n">
        <v>3.19</v>
      </c>
      <c r="I481" s="923" t="n">
        <v>3.19</v>
      </c>
    </row>
    <row r="482" customFormat="false" ht="15" hidden="false" customHeight="false" outlineLevel="0" collapsed="false">
      <c r="B482" s="923" t="n">
        <v>89031</v>
      </c>
      <c r="C482" s="924" t="s">
        <v>7106</v>
      </c>
      <c r="D482" s="923" t="s">
        <v>7055</v>
      </c>
      <c r="E482" s="923" t="n">
        <f aca="false">IF($K$2=$H$1,H482,I482)</f>
        <v>39.26</v>
      </c>
      <c r="F482" s="396" t="n">
        <f aca="false">IF(LEN($B482)=7,CONCATENATE(MID($B482,1,6),"00",RIGHT($B482,1)),IF(LEN($B482)=8,CONCATENATE(MID($B482,1,6),"0",RIGHT($B482,2)),$B482))</f>
        <v>89031</v>
      </c>
      <c r="H482" s="925" t="n">
        <v>37.75</v>
      </c>
      <c r="I482" s="923" t="n">
        <v>39.26</v>
      </c>
    </row>
    <row r="483" customFormat="false" ht="15" hidden="false" customHeight="false" outlineLevel="0" collapsed="false">
      <c r="B483" s="923" t="n">
        <v>89036</v>
      </c>
      <c r="C483" s="924" t="s">
        <v>7107</v>
      </c>
      <c r="D483" s="923" t="s">
        <v>7055</v>
      </c>
      <c r="E483" s="923" t="n">
        <f aca="false">IF($K$2=$H$1,H483,I483)</f>
        <v>23.76</v>
      </c>
      <c r="F483" s="396" t="n">
        <f aca="false">IF(LEN($B483)=7,CONCATENATE(MID($B483,1,6),"00",RIGHT($B483,1)),IF(LEN($B483)=8,CONCATENATE(MID($B483,1,6),"0",RIGHT($B483,2)),$B483))</f>
        <v>89036</v>
      </c>
      <c r="H483" s="925" t="n">
        <v>22.25</v>
      </c>
      <c r="I483" s="923" t="n">
        <v>23.76</v>
      </c>
    </row>
    <row r="484" customFormat="false" ht="15" hidden="false" customHeight="false" outlineLevel="0" collapsed="false">
      <c r="B484" s="923" t="n">
        <v>89218</v>
      </c>
      <c r="C484" s="924" t="s">
        <v>7108</v>
      </c>
      <c r="D484" s="923" t="s">
        <v>7055</v>
      </c>
      <c r="E484" s="923" t="n">
        <f aca="false">IF($K$2=$H$1,H484,I484)</f>
        <v>51.38</v>
      </c>
      <c r="F484" s="396" t="n">
        <f aca="false">IF(LEN($B484)=7,CONCATENATE(MID($B484,1,6),"00",RIGHT($B484,1)),IF(LEN($B484)=8,CONCATENATE(MID($B484,1,6),"0",RIGHT($B484,2)),$B484))</f>
        <v>89218</v>
      </c>
      <c r="H484" s="925" t="n">
        <v>47.98</v>
      </c>
      <c r="I484" s="923" t="n">
        <v>51.38</v>
      </c>
    </row>
    <row r="485" customFormat="false" ht="15" hidden="false" customHeight="false" outlineLevel="0" collapsed="false">
      <c r="B485" s="923" t="n">
        <v>89226</v>
      </c>
      <c r="C485" s="924" t="s">
        <v>7109</v>
      </c>
      <c r="D485" s="923" t="s">
        <v>7055</v>
      </c>
      <c r="E485" s="923" t="n">
        <f aca="false">IF($K$2=$H$1,H485,I485)</f>
        <v>1.23</v>
      </c>
      <c r="F485" s="396" t="n">
        <f aca="false">IF(LEN($B485)=7,CONCATENATE(MID($B485,1,6),"00",RIGHT($B485,1)),IF(LEN($B485)=8,CONCATENATE(MID($B485,1,6),"0",RIGHT($B485,2)),$B485))</f>
        <v>89226</v>
      </c>
      <c r="H485" s="925" t="n">
        <v>1.23</v>
      </c>
      <c r="I485" s="923" t="n">
        <v>1.23</v>
      </c>
    </row>
    <row r="486" customFormat="false" ht="15" hidden="false" customHeight="false" outlineLevel="0" collapsed="false">
      <c r="B486" s="923" t="n">
        <v>89235</v>
      </c>
      <c r="C486" s="924" t="s">
        <v>7110</v>
      </c>
      <c r="D486" s="923" t="s">
        <v>7055</v>
      </c>
      <c r="E486" s="923" t="n">
        <f aca="false">IF($K$2=$H$1,H486,I486)</f>
        <v>134.51</v>
      </c>
      <c r="F486" s="396" t="n">
        <f aca="false">IF(LEN($B486)=7,CONCATENATE(MID($B486,1,6),"00",RIGHT($B486,1)),IF(LEN($B486)=8,CONCATENATE(MID($B486,1,6),"0",RIGHT($B486,2)),$B486))</f>
        <v>89235</v>
      </c>
      <c r="H486" s="925" t="n">
        <v>132.63</v>
      </c>
      <c r="I486" s="923" t="n">
        <v>134.51</v>
      </c>
    </row>
    <row r="487" customFormat="false" ht="15" hidden="false" customHeight="false" outlineLevel="0" collapsed="false">
      <c r="B487" s="923" t="n">
        <v>89243</v>
      </c>
      <c r="C487" s="924" t="s">
        <v>7111</v>
      </c>
      <c r="D487" s="923" t="s">
        <v>7055</v>
      </c>
      <c r="E487" s="923" t="n">
        <f aca="false">IF($K$2=$H$1,H487,I487)</f>
        <v>290.39</v>
      </c>
      <c r="F487" s="396" t="n">
        <f aca="false">IF(LEN($B487)=7,CONCATENATE(MID($B487,1,6),"00",RIGHT($B487,1)),IF(LEN($B487)=8,CONCATENATE(MID($B487,1,6),"0",RIGHT($B487,2)),$B487))</f>
        <v>89243</v>
      </c>
      <c r="H487" s="925" t="n">
        <v>288.51</v>
      </c>
      <c r="I487" s="923" t="n">
        <v>290.39</v>
      </c>
    </row>
    <row r="488" customFormat="false" ht="15" hidden="false" customHeight="false" outlineLevel="0" collapsed="false">
      <c r="B488" s="923" t="n">
        <v>89251</v>
      </c>
      <c r="C488" s="924" t="s">
        <v>7112</v>
      </c>
      <c r="D488" s="923" t="s">
        <v>7055</v>
      </c>
      <c r="E488" s="923" t="n">
        <f aca="false">IF($K$2=$H$1,H488,I488)</f>
        <v>254.67</v>
      </c>
      <c r="F488" s="396" t="n">
        <f aca="false">IF(LEN($B488)=7,CONCATENATE(MID($B488,1,6),"00",RIGHT($B488,1)),IF(LEN($B488)=8,CONCATENATE(MID($B488,1,6),"0",RIGHT($B488,2)),$B488))</f>
        <v>89251</v>
      </c>
      <c r="H488" s="925" t="n">
        <v>252.79</v>
      </c>
      <c r="I488" s="923" t="n">
        <v>254.67</v>
      </c>
    </row>
    <row r="489" customFormat="false" ht="15" hidden="false" customHeight="false" outlineLevel="0" collapsed="false">
      <c r="B489" s="923" t="n">
        <v>89258</v>
      </c>
      <c r="C489" s="924" t="s">
        <v>7113</v>
      </c>
      <c r="D489" s="923" t="s">
        <v>7055</v>
      </c>
      <c r="E489" s="923" t="n">
        <f aca="false">IF($K$2=$H$1,H489,I489)</f>
        <v>88.64</v>
      </c>
      <c r="F489" s="396" t="n">
        <f aca="false">IF(LEN($B489)=7,CONCATENATE(MID($B489,1,6),"00",RIGHT($B489,1)),IF(LEN($B489)=8,CONCATENATE(MID($B489,1,6),"0",RIGHT($B489,2)),$B489))</f>
        <v>89258</v>
      </c>
      <c r="H489" s="925" t="n">
        <v>86.76</v>
      </c>
      <c r="I489" s="923" t="n">
        <v>88.64</v>
      </c>
    </row>
    <row r="490" customFormat="false" ht="15" hidden="false" customHeight="false" outlineLevel="0" collapsed="false">
      <c r="B490" s="923" t="n">
        <v>89273</v>
      </c>
      <c r="C490" s="924" t="s">
        <v>7114</v>
      </c>
      <c r="D490" s="923" t="s">
        <v>7055</v>
      </c>
      <c r="E490" s="923" t="n">
        <f aca="false">IF($K$2=$H$1,H490,I490)</f>
        <v>49.28</v>
      </c>
      <c r="F490" s="396" t="n">
        <f aca="false">IF(LEN($B490)=7,CONCATENATE(MID($B490,1,6),"00",RIGHT($B490,1)),IF(LEN($B490)=8,CONCATENATE(MID($B490,1,6),"0",RIGHT($B490,2)),$B490))</f>
        <v>89273</v>
      </c>
      <c r="H490" s="925" t="n">
        <v>47.86</v>
      </c>
      <c r="I490" s="923" t="n">
        <v>49.28</v>
      </c>
    </row>
    <row r="491" customFormat="false" ht="15" hidden="false" customHeight="false" outlineLevel="0" collapsed="false">
      <c r="B491" s="923" t="n">
        <v>89279</v>
      </c>
      <c r="C491" s="924" t="s">
        <v>7115</v>
      </c>
      <c r="D491" s="923" t="s">
        <v>7055</v>
      </c>
      <c r="E491" s="923" t="n">
        <f aca="false">IF($K$2=$H$1,H491,I491)</f>
        <v>1.5</v>
      </c>
      <c r="F491" s="396" t="n">
        <f aca="false">IF(LEN($B491)=7,CONCATENATE(MID($B491,1,6),"00",RIGHT($B491,1)),IF(LEN($B491)=8,CONCATENATE(MID($B491,1,6),"0",RIGHT($B491,2)),$B491))</f>
        <v>89279</v>
      </c>
      <c r="H491" s="925" t="n">
        <v>1.5</v>
      </c>
      <c r="I491" s="923" t="n">
        <v>1.5</v>
      </c>
    </row>
    <row r="492" customFormat="false" ht="15" hidden="false" customHeight="false" outlineLevel="0" collapsed="false">
      <c r="B492" s="923" t="n">
        <v>89877</v>
      </c>
      <c r="C492" s="924" t="s">
        <v>7116</v>
      </c>
      <c r="D492" s="923" t="s">
        <v>7055</v>
      </c>
      <c r="E492" s="923" t="n">
        <f aca="false">IF($K$2=$H$1,H492,I492)</f>
        <v>43.46</v>
      </c>
      <c r="F492" s="396" t="n">
        <f aca="false">IF(LEN($B492)=7,CONCATENATE(MID($B492,1,6),"00",RIGHT($B492,1)),IF(LEN($B492)=8,CONCATENATE(MID($B492,1,6),"0",RIGHT($B492,2)),$B492))</f>
        <v>89877</v>
      </c>
      <c r="H492" s="925" t="n">
        <v>41.94</v>
      </c>
      <c r="I492" s="923" t="n">
        <v>43.46</v>
      </c>
    </row>
    <row r="493" customFormat="false" ht="15" hidden="false" customHeight="false" outlineLevel="0" collapsed="false">
      <c r="B493" s="923" t="n">
        <v>89884</v>
      </c>
      <c r="C493" s="924" t="s">
        <v>7117</v>
      </c>
      <c r="D493" s="923" t="s">
        <v>7055</v>
      </c>
      <c r="E493" s="923" t="n">
        <f aca="false">IF($K$2=$H$1,H493,I493)</f>
        <v>44.91</v>
      </c>
      <c r="F493" s="396" t="n">
        <f aca="false">IF(LEN($B493)=7,CONCATENATE(MID($B493,1,6),"00",RIGHT($B493,1)),IF(LEN($B493)=8,CONCATENATE(MID($B493,1,6),"0",RIGHT($B493,2)),$B493))</f>
        <v>89884</v>
      </c>
      <c r="H493" s="925" t="n">
        <v>43.39</v>
      </c>
      <c r="I493" s="923" t="n">
        <v>44.91</v>
      </c>
    </row>
    <row r="494" customFormat="false" ht="15" hidden="false" customHeight="false" outlineLevel="0" collapsed="false">
      <c r="B494" s="923" t="n">
        <v>90587</v>
      </c>
      <c r="C494" s="924" t="s">
        <v>7118</v>
      </c>
      <c r="D494" s="923" t="s">
        <v>7055</v>
      </c>
      <c r="E494" s="923" t="n">
        <f aca="false">IF($K$2=$H$1,H494,I494)</f>
        <v>0.33</v>
      </c>
      <c r="F494" s="396" t="n">
        <f aca="false">IF(LEN($B494)=7,CONCATENATE(MID($B494,1,6),"00",RIGHT($B494,1)),IF(LEN($B494)=8,CONCATENATE(MID($B494,1,6),"0",RIGHT($B494,2)),$B494))</f>
        <v>90587</v>
      </c>
      <c r="H494" s="925" t="n">
        <v>0.33</v>
      </c>
      <c r="I494" s="923" t="n">
        <v>0.33</v>
      </c>
    </row>
    <row r="495" customFormat="false" ht="15" hidden="false" customHeight="false" outlineLevel="0" collapsed="false">
      <c r="B495" s="923" t="n">
        <v>90626</v>
      </c>
      <c r="C495" s="924" t="s">
        <v>7119</v>
      </c>
      <c r="D495" s="923" t="s">
        <v>7055</v>
      </c>
      <c r="E495" s="923" t="n">
        <f aca="false">IF($K$2=$H$1,H495,I495)</f>
        <v>1.83</v>
      </c>
      <c r="F495" s="396" t="n">
        <f aca="false">IF(LEN($B495)=7,CONCATENATE(MID($B495,1,6),"00",RIGHT($B495,1)),IF(LEN($B495)=8,CONCATENATE(MID($B495,1,6),"0",RIGHT($B495,2)),$B495))</f>
        <v>90626</v>
      </c>
      <c r="H495" s="925" t="n">
        <v>1.83</v>
      </c>
      <c r="I495" s="923" t="n">
        <v>1.83</v>
      </c>
    </row>
    <row r="496" customFormat="false" ht="15" hidden="false" customHeight="false" outlineLevel="0" collapsed="false">
      <c r="B496" s="923" t="n">
        <v>90632</v>
      </c>
      <c r="C496" s="924" t="s">
        <v>7120</v>
      </c>
      <c r="D496" s="923" t="s">
        <v>7055</v>
      </c>
      <c r="E496" s="923" t="n">
        <f aca="false">IF($K$2=$H$1,H496,I496)</f>
        <v>44.8</v>
      </c>
      <c r="F496" s="396" t="n">
        <f aca="false">IF(LEN($B496)=7,CONCATENATE(MID($B496,1,6),"00",RIGHT($B496,1)),IF(LEN($B496)=8,CONCATENATE(MID($B496,1,6),"0",RIGHT($B496,2)),$B496))</f>
        <v>90632</v>
      </c>
      <c r="H496" s="925" t="n">
        <v>43.3</v>
      </c>
      <c r="I496" s="923" t="n">
        <v>44.8</v>
      </c>
    </row>
    <row r="497" customFormat="false" ht="15" hidden="false" customHeight="false" outlineLevel="0" collapsed="false">
      <c r="B497" s="923" t="n">
        <v>90638</v>
      </c>
      <c r="C497" s="924" t="s">
        <v>7121</v>
      </c>
      <c r="D497" s="923" t="s">
        <v>7055</v>
      </c>
      <c r="E497" s="923" t="n">
        <f aca="false">IF($K$2=$H$1,H497,I497)</f>
        <v>3.82</v>
      </c>
      <c r="F497" s="396" t="n">
        <f aca="false">IF(LEN($B497)=7,CONCATENATE(MID($B497,1,6),"00",RIGHT($B497,1)),IF(LEN($B497)=8,CONCATENATE(MID($B497,1,6),"0",RIGHT($B497,2)),$B497))</f>
        <v>90638</v>
      </c>
      <c r="H497" s="925" t="n">
        <v>3.82</v>
      </c>
      <c r="I497" s="923" t="n">
        <v>3.82</v>
      </c>
    </row>
    <row r="498" customFormat="false" ht="15" hidden="false" customHeight="false" outlineLevel="0" collapsed="false">
      <c r="B498" s="923" t="n">
        <v>90644</v>
      </c>
      <c r="C498" s="924" t="s">
        <v>7122</v>
      </c>
      <c r="D498" s="923" t="s">
        <v>7055</v>
      </c>
      <c r="E498" s="923" t="n">
        <f aca="false">IF($K$2=$H$1,H498,I498)</f>
        <v>5.7</v>
      </c>
      <c r="F498" s="396" t="n">
        <f aca="false">IF(LEN($B498)=7,CONCATENATE(MID($B498,1,6),"00",RIGHT($B498,1)),IF(LEN($B498)=8,CONCATENATE(MID($B498,1,6),"0",RIGHT($B498,2)),$B498))</f>
        <v>90644</v>
      </c>
      <c r="H498" s="925" t="n">
        <v>5.7</v>
      </c>
      <c r="I498" s="923" t="n">
        <v>5.7</v>
      </c>
    </row>
    <row r="499" customFormat="false" ht="15" hidden="false" customHeight="false" outlineLevel="0" collapsed="false">
      <c r="B499" s="923" t="n">
        <v>90651</v>
      </c>
      <c r="C499" s="924" t="s">
        <v>7123</v>
      </c>
      <c r="D499" s="923" t="s">
        <v>7055</v>
      </c>
      <c r="E499" s="923" t="n">
        <f aca="false">IF($K$2=$H$1,H499,I499)</f>
        <v>0.63</v>
      </c>
      <c r="F499" s="396" t="n">
        <f aca="false">IF(LEN($B499)=7,CONCATENATE(MID($B499,1,6),"00",RIGHT($B499,1)),IF(LEN($B499)=8,CONCATENATE(MID($B499,1,6),"0",RIGHT($B499,2)),$B499))</f>
        <v>90651</v>
      </c>
      <c r="H499" s="925" t="n">
        <v>0.63</v>
      </c>
      <c r="I499" s="923" t="n">
        <v>0.63</v>
      </c>
    </row>
    <row r="500" customFormat="false" ht="15" hidden="false" customHeight="false" outlineLevel="0" collapsed="false">
      <c r="B500" s="923" t="n">
        <v>90657</v>
      </c>
      <c r="C500" s="924" t="s">
        <v>7124</v>
      </c>
      <c r="D500" s="923" t="s">
        <v>7055</v>
      </c>
      <c r="E500" s="923" t="n">
        <f aca="false">IF($K$2=$H$1,H500,I500)</f>
        <v>3.71</v>
      </c>
      <c r="F500" s="396" t="n">
        <f aca="false">IF(LEN($B500)=7,CONCATENATE(MID($B500,1,6),"00",RIGHT($B500,1)),IF(LEN($B500)=8,CONCATENATE(MID($B500,1,6),"0",RIGHT($B500,2)),$B500))</f>
        <v>90657</v>
      </c>
      <c r="H500" s="925" t="n">
        <v>3.71</v>
      </c>
      <c r="I500" s="923" t="n">
        <v>3.71</v>
      </c>
    </row>
    <row r="501" customFormat="false" ht="15" hidden="false" customHeight="false" outlineLevel="0" collapsed="false">
      <c r="B501" s="923" t="n">
        <v>90663</v>
      </c>
      <c r="C501" s="924" t="s">
        <v>7125</v>
      </c>
      <c r="D501" s="923" t="s">
        <v>7055</v>
      </c>
      <c r="E501" s="923" t="n">
        <f aca="false">IF($K$2=$H$1,H501,I501)</f>
        <v>3.98</v>
      </c>
      <c r="F501" s="396" t="n">
        <f aca="false">IF(LEN($B501)=7,CONCATENATE(MID($B501,1,6),"00",RIGHT($B501,1)),IF(LEN($B501)=8,CONCATENATE(MID($B501,1,6),"0",RIGHT($B501,2)),$B501))</f>
        <v>90663</v>
      </c>
      <c r="H501" s="925" t="n">
        <v>3.98</v>
      </c>
      <c r="I501" s="923" t="n">
        <v>3.98</v>
      </c>
    </row>
    <row r="502" customFormat="false" ht="15" hidden="false" customHeight="false" outlineLevel="0" collapsed="false">
      <c r="B502" s="923" t="n">
        <v>90669</v>
      </c>
      <c r="C502" s="924" t="s">
        <v>7126</v>
      </c>
      <c r="D502" s="923" t="s">
        <v>7055</v>
      </c>
      <c r="E502" s="923" t="n">
        <f aca="false">IF($K$2=$H$1,H502,I502)</f>
        <v>4.61</v>
      </c>
      <c r="F502" s="396" t="n">
        <f aca="false">IF(LEN($B502)=7,CONCATENATE(MID($B502,1,6),"00",RIGHT($B502,1)),IF(LEN($B502)=8,CONCATENATE(MID($B502,1,6),"0",RIGHT($B502,2)),$B502))</f>
        <v>90669</v>
      </c>
      <c r="H502" s="925" t="n">
        <v>4.61</v>
      </c>
      <c r="I502" s="923" t="n">
        <v>4.61</v>
      </c>
    </row>
    <row r="503" customFormat="false" ht="15" hidden="false" customHeight="false" outlineLevel="0" collapsed="false">
      <c r="B503" s="923" t="n">
        <v>90675</v>
      </c>
      <c r="C503" s="924" t="s">
        <v>7127</v>
      </c>
      <c r="D503" s="923" t="s">
        <v>7055</v>
      </c>
      <c r="E503" s="923" t="n">
        <f aca="false">IF($K$2=$H$1,H503,I503)</f>
        <v>151.66</v>
      </c>
      <c r="F503" s="396" t="n">
        <f aca="false">IF(LEN($B503)=7,CONCATENATE(MID($B503,1,6),"00",RIGHT($B503,1)),IF(LEN($B503)=8,CONCATENATE(MID($B503,1,6),"0",RIGHT($B503,2)),$B503))</f>
        <v>90675</v>
      </c>
      <c r="H503" s="925" t="n">
        <v>150.16</v>
      </c>
      <c r="I503" s="923" t="n">
        <v>151.66</v>
      </c>
    </row>
    <row r="504" customFormat="false" ht="15" hidden="false" customHeight="false" outlineLevel="0" collapsed="false">
      <c r="B504" s="923" t="n">
        <v>90681</v>
      </c>
      <c r="C504" s="924" t="s">
        <v>7128</v>
      </c>
      <c r="D504" s="923" t="s">
        <v>7055</v>
      </c>
      <c r="E504" s="923" t="n">
        <f aca="false">IF($K$2=$H$1,H504,I504)</f>
        <v>88.83</v>
      </c>
      <c r="F504" s="396" t="n">
        <f aca="false">IF(LEN($B504)=7,CONCATENATE(MID($B504,1,6),"00",RIGHT($B504,1)),IF(LEN($B504)=8,CONCATENATE(MID($B504,1,6),"0",RIGHT($B504,2)),$B504))</f>
        <v>90681</v>
      </c>
      <c r="H504" s="925" t="n">
        <v>87.33</v>
      </c>
      <c r="I504" s="923" t="n">
        <v>88.83</v>
      </c>
    </row>
    <row r="505" customFormat="false" ht="15" hidden="false" customHeight="false" outlineLevel="0" collapsed="false">
      <c r="B505" s="923" t="n">
        <v>90687</v>
      </c>
      <c r="C505" s="924" t="s">
        <v>7129</v>
      </c>
      <c r="D505" s="923" t="s">
        <v>7055</v>
      </c>
      <c r="E505" s="923" t="n">
        <f aca="false">IF($K$2=$H$1,H505,I505)</f>
        <v>43.79</v>
      </c>
      <c r="F505" s="396" t="n">
        <f aca="false">IF(LEN($B505)=7,CONCATENATE(MID($B505,1,6),"00",RIGHT($B505,1)),IF(LEN($B505)=8,CONCATENATE(MID($B505,1,6),"0",RIGHT($B505,2)),$B505))</f>
        <v>90687</v>
      </c>
      <c r="H505" s="925" t="n">
        <v>42.16</v>
      </c>
      <c r="I505" s="923" t="n">
        <v>43.79</v>
      </c>
    </row>
    <row r="506" customFormat="false" ht="15" hidden="false" customHeight="false" outlineLevel="0" collapsed="false">
      <c r="B506" s="923" t="n">
        <v>90693</v>
      </c>
      <c r="C506" s="924" t="s">
        <v>7130</v>
      </c>
      <c r="D506" s="923" t="s">
        <v>7055</v>
      </c>
      <c r="E506" s="923" t="n">
        <f aca="false">IF($K$2=$H$1,H506,I506)</f>
        <v>29.82</v>
      </c>
      <c r="F506" s="396" t="n">
        <f aca="false">IF(LEN($B506)=7,CONCATENATE(MID($B506,1,6),"00",RIGHT($B506,1)),IF(LEN($B506)=8,CONCATENATE(MID($B506,1,6),"0",RIGHT($B506,2)),$B506))</f>
        <v>90693</v>
      </c>
      <c r="H506" s="925" t="n">
        <v>28.19</v>
      </c>
      <c r="I506" s="923" t="n">
        <v>29.82</v>
      </c>
    </row>
    <row r="507" customFormat="false" ht="15" hidden="false" customHeight="false" outlineLevel="0" collapsed="false">
      <c r="B507" s="923" t="n">
        <v>90965</v>
      </c>
      <c r="C507" s="924" t="s">
        <v>7131</v>
      </c>
      <c r="D507" s="923" t="s">
        <v>7055</v>
      </c>
      <c r="E507" s="923" t="n">
        <f aca="false">IF($K$2=$H$1,H507,I507)</f>
        <v>3.92</v>
      </c>
      <c r="F507" s="396" t="n">
        <f aca="false">IF(LEN($B507)=7,CONCATENATE(MID($B507,1,6),"00",RIGHT($B507,1)),IF(LEN($B507)=8,CONCATENATE(MID($B507,1,6),"0",RIGHT($B507,2)),$B507))</f>
        <v>90965</v>
      </c>
      <c r="H507" s="925" t="n">
        <v>3.92</v>
      </c>
      <c r="I507" s="923" t="n">
        <v>3.92</v>
      </c>
    </row>
    <row r="508" customFormat="false" ht="15" hidden="false" customHeight="false" outlineLevel="0" collapsed="false">
      <c r="B508" s="923" t="n">
        <v>90973</v>
      </c>
      <c r="C508" s="924" t="s">
        <v>7132</v>
      </c>
      <c r="D508" s="923" t="s">
        <v>7055</v>
      </c>
      <c r="E508" s="923" t="n">
        <f aca="false">IF($K$2=$H$1,H508,I508)</f>
        <v>3.94</v>
      </c>
      <c r="F508" s="396" t="n">
        <f aca="false">IF(LEN($B508)=7,CONCATENATE(MID($B508,1,6),"00",RIGHT($B508,1)),IF(LEN($B508)=8,CONCATENATE(MID($B508,1,6),"0",RIGHT($B508,2)),$B508))</f>
        <v>90973</v>
      </c>
      <c r="H508" s="925" t="n">
        <v>3.94</v>
      </c>
      <c r="I508" s="923" t="n">
        <v>3.94</v>
      </c>
    </row>
    <row r="509" customFormat="false" ht="15" hidden="false" customHeight="false" outlineLevel="0" collapsed="false">
      <c r="B509" s="923" t="n">
        <v>90982</v>
      </c>
      <c r="C509" s="924" t="s">
        <v>7133</v>
      </c>
      <c r="D509" s="923" t="s">
        <v>7055</v>
      </c>
      <c r="E509" s="923" t="n">
        <f aca="false">IF($K$2=$H$1,H509,I509)</f>
        <v>10.01</v>
      </c>
      <c r="F509" s="396" t="n">
        <f aca="false">IF(LEN($B509)=7,CONCATENATE(MID($B509,1,6),"00",RIGHT($B509,1)),IF(LEN($B509)=8,CONCATENATE(MID($B509,1,6),"0",RIGHT($B509,2)),$B509))</f>
        <v>90982</v>
      </c>
      <c r="H509" s="925" t="n">
        <v>10.01</v>
      </c>
      <c r="I509" s="923" t="n">
        <v>10.01</v>
      </c>
    </row>
    <row r="510" customFormat="false" ht="15" hidden="false" customHeight="false" outlineLevel="0" collapsed="false">
      <c r="B510" s="923" t="n">
        <v>91001</v>
      </c>
      <c r="C510" s="924" t="s">
        <v>7134</v>
      </c>
      <c r="D510" s="923" t="s">
        <v>7055</v>
      </c>
      <c r="E510" s="923" t="n">
        <f aca="false">IF($K$2=$H$1,H510,I510)</f>
        <v>4.67</v>
      </c>
      <c r="F510" s="396" t="n">
        <f aca="false">IF(LEN($B510)=7,CONCATENATE(MID($B510,1,6),"00",RIGHT($B510,1)),IF(LEN($B510)=8,CONCATENATE(MID($B510,1,6),"0",RIGHT($B510,2)),$B510))</f>
        <v>91001</v>
      </c>
      <c r="H510" s="925" t="n">
        <v>4.67</v>
      </c>
      <c r="I510" s="923" t="n">
        <v>4.67</v>
      </c>
    </row>
    <row r="511" customFormat="false" ht="15" hidden="false" customHeight="false" outlineLevel="0" collapsed="false">
      <c r="B511" s="923" t="n">
        <v>91032</v>
      </c>
      <c r="C511" s="924" t="s">
        <v>7135</v>
      </c>
      <c r="D511" s="923" t="s">
        <v>7055</v>
      </c>
      <c r="E511" s="923" t="n">
        <f aca="false">IF($K$2=$H$1,H511,I511)</f>
        <v>30.74</v>
      </c>
      <c r="F511" s="396" t="n">
        <f aca="false">IF(LEN($B511)=7,CONCATENATE(MID($B511,1,6),"00",RIGHT($B511,1)),IF(LEN($B511)=8,CONCATENATE(MID($B511,1,6),"0",RIGHT($B511,2)),$B511))</f>
        <v>91032</v>
      </c>
      <c r="H511" s="925" t="n">
        <v>29.13</v>
      </c>
      <c r="I511" s="923" t="n">
        <v>30.74</v>
      </c>
    </row>
    <row r="512" customFormat="false" ht="15" hidden="false" customHeight="false" outlineLevel="0" collapsed="false">
      <c r="B512" s="923" t="n">
        <v>91278</v>
      </c>
      <c r="C512" s="924" t="s">
        <v>7136</v>
      </c>
      <c r="D512" s="923" t="s">
        <v>7055</v>
      </c>
      <c r="E512" s="923" t="n">
        <f aca="false">IF($K$2=$H$1,H512,I512)</f>
        <v>0.58</v>
      </c>
      <c r="F512" s="396" t="n">
        <f aca="false">IF(LEN($B512)=7,CONCATENATE(MID($B512,1,6),"00",RIGHT($B512,1)),IF(LEN($B512)=8,CONCATENATE(MID($B512,1,6),"0",RIGHT($B512,2)),$B512))</f>
        <v>91278</v>
      </c>
      <c r="H512" s="925" t="n">
        <v>0.58</v>
      </c>
      <c r="I512" s="923" t="n">
        <v>0.58</v>
      </c>
    </row>
    <row r="513" customFormat="false" ht="15" hidden="false" customHeight="false" outlineLevel="0" collapsed="false">
      <c r="B513" s="923" t="n">
        <v>91285</v>
      </c>
      <c r="C513" s="924" t="s">
        <v>7137</v>
      </c>
      <c r="D513" s="923" t="s">
        <v>7055</v>
      </c>
      <c r="E513" s="923" t="n">
        <f aca="false">IF($K$2=$H$1,H513,I513)</f>
        <v>1.03</v>
      </c>
      <c r="F513" s="396" t="n">
        <f aca="false">IF(LEN($B513)=7,CONCATENATE(MID($B513,1,6),"00",RIGHT($B513,1)),IF(LEN($B513)=8,CONCATENATE(MID($B513,1,6),"0",RIGHT($B513,2)),$B513))</f>
        <v>91285</v>
      </c>
      <c r="H513" s="925" t="n">
        <v>1.03</v>
      </c>
      <c r="I513" s="923" t="n">
        <v>1.03</v>
      </c>
    </row>
    <row r="514" customFormat="false" ht="15" hidden="false" customHeight="false" outlineLevel="0" collapsed="false">
      <c r="B514" s="923" t="n">
        <v>91387</v>
      </c>
      <c r="C514" s="924" t="s">
        <v>7138</v>
      </c>
      <c r="D514" s="923" t="s">
        <v>7055</v>
      </c>
      <c r="E514" s="923" t="n">
        <f aca="false">IF($K$2=$H$1,H514,I514)</f>
        <v>33.59</v>
      </c>
      <c r="F514" s="396" t="n">
        <f aca="false">IF(LEN($B514)=7,CONCATENATE(MID($B514,1,6),"00",RIGHT($B514,1)),IF(LEN($B514)=8,CONCATENATE(MID($B514,1,6),"0",RIGHT($B514,2)),$B514))</f>
        <v>91387</v>
      </c>
      <c r="H514" s="925" t="n">
        <v>32.07</v>
      </c>
      <c r="I514" s="923" t="n">
        <v>33.59</v>
      </c>
    </row>
    <row r="515" customFormat="false" ht="15" hidden="false" customHeight="false" outlineLevel="0" collapsed="false">
      <c r="B515" s="923" t="n">
        <v>91395</v>
      </c>
      <c r="C515" s="924" t="s">
        <v>7139</v>
      </c>
      <c r="D515" s="923" t="s">
        <v>7055</v>
      </c>
      <c r="E515" s="923" t="n">
        <f aca="false">IF($K$2=$H$1,H515,I515)</f>
        <v>28.35</v>
      </c>
      <c r="F515" s="396" t="n">
        <f aca="false">IF(LEN($B515)=7,CONCATENATE(MID($B515,1,6),"00",RIGHT($B515,1)),IF(LEN($B515)=8,CONCATENATE(MID($B515,1,6),"0",RIGHT($B515,2)),$B515))</f>
        <v>91395</v>
      </c>
      <c r="H515" s="925" t="n">
        <v>26.74</v>
      </c>
      <c r="I515" s="923" t="n">
        <v>28.35</v>
      </c>
    </row>
    <row r="516" customFormat="false" ht="15" hidden="false" customHeight="false" outlineLevel="0" collapsed="false">
      <c r="B516" s="923" t="n">
        <v>91486</v>
      </c>
      <c r="C516" s="924" t="s">
        <v>7140</v>
      </c>
      <c r="D516" s="923" t="s">
        <v>7055</v>
      </c>
      <c r="E516" s="923" t="n">
        <f aca="false">IF($K$2=$H$1,H516,I516)</f>
        <v>33.88</v>
      </c>
      <c r="F516" s="396" t="n">
        <f aca="false">IF(LEN($B516)=7,CONCATENATE(MID($B516,1,6),"00",RIGHT($B516,1)),IF(LEN($B516)=8,CONCATENATE(MID($B516,1,6),"0",RIGHT($B516,2)),$B516))</f>
        <v>91486</v>
      </c>
      <c r="H516" s="925" t="n">
        <v>32.27</v>
      </c>
      <c r="I516" s="923" t="n">
        <v>33.88</v>
      </c>
    </row>
    <row r="517" customFormat="false" ht="15" hidden="false" customHeight="false" outlineLevel="0" collapsed="false">
      <c r="B517" s="923" t="n">
        <v>91534</v>
      </c>
      <c r="C517" s="924" t="s">
        <v>7141</v>
      </c>
      <c r="D517" s="923" t="s">
        <v>7055</v>
      </c>
      <c r="E517" s="923" t="n">
        <f aca="false">IF($K$2=$H$1,H517,I517)</f>
        <v>15.89</v>
      </c>
      <c r="F517" s="396" t="n">
        <f aca="false">IF(LEN($B517)=7,CONCATENATE(MID($B517,1,6),"00",RIGHT($B517,1)),IF(LEN($B517)=8,CONCATENATE(MID($B517,1,6),"0",RIGHT($B517,2)),$B517))</f>
        <v>91534</v>
      </c>
      <c r="H517" s="925" t="n">
        <v>14.39</v>
      </c>
      <c r="I517" s="923" t="n">
        <v>15.89</v>
      </c>
    </row>
    <row r="518" customFormat="false" ht="15" hidden="false" customHeight="false" outlineLevel="0" collapsed="false">
      <c r="B518" s="923" t="n">
        <v>91635</v>
      </c>
      <c r="C518" s="924" t="s">
        <v>7142</v>
      </c>
      <c r="D518" s="923" t="s">
        <v>7055</v>
      </c>
      <c r="E518" s="923" t="n">
        <f aca="false">IF($K$2=$H$1,H518,I518)</f>
        <v>30.17</v>
      </c>
      <c r="F518" s="396" t="n">
        <f aca="false">IF(LEN($B518)=7,CONCATENATE(MID($B518,1,6),"00",RIGHT($B518,1)),IF(LEN($B518)=8,CONCATENATE(MID($B518,1,6),"0",RIGHT($B518,2)),$B518))</f>
        <v>91635</v>
      </c>
      <c r="H518" s="925" t="n">
        <v>28.26</v>
      </c>
      <c r="I518" s="923" t="n">
        <v>30.17</v>
      </c>
    </row>
    <row r="519" customFormat="false" ht="15" hidden="false" customHeight="false" outlineLevel="0" collapsed="false">
      <c r="B519" s="923" t="n">
        <v>91646</v>
      </c>
      <c r="C519" s="924" t="s">
        <v>7143</v>
      </c>
      <c r="D519" s="923" t="s">
        <v>7055</v>
      </c>
      <c r="E519" s="923" t="n">
        <f aca="false">IF($K$2=$H$1,H519,I519)</f>
        <v>51.14</v>
      </c>
      <c r="F519" s="396" t="n">
        <f aca="false">IF(LEN($B519)=7,CONCATENATE(MID($B519,1,6),"00",RIGHT($B519,1)),IF(LEN($B519)=8,CONCATENATE(MID($B519,1,6),"0",RIGHT($B519,2)),$B519))</f>
        <v>91646</v>
      </c>
      <c r="H519" s="925" t="n">
        <v>48.98</v>
      </c>
      <c r="I519" s="923" t="n">
        <v>51.14</v>
      </c>
    </row>
    <row r="520" customFormat="false" ht="15" hidden="false" customHeight="false" outlineLevel="0" collapsed="false">
      <c r="B520" s="923" t="n">
        <v>91693</v>
      </c>
      <c r="C520" s="924" t="s">
        <v>7144</v>
      </c>
      <c r="D520" s="923" t="s">
        <v>7055</v>
      </c>
      <c r="E520" s="923" t="n">
        <f aca="false">IF($K$2=$H$1,H520,I520)</f>
        <v>15.16</v>
      </c>
      <c r="F520" s="396" t="n">
        <f aca="false">IF(LEN($B520)=7,CONCATENATE(MID($B520,1,6),"00",RIGHT($B520,1)),IF(LEN($B520)=8,CONCATENATE(MID($B520,1,6),"0",RIGHT($B520,2)),$B520))</f>
        <v>91693</v>
      </c>
      <c r="H520" s="925" t="n">
        <v>13.66</v>
      </c>
      <c r="I520" s="923" t="n">
        <v>15.16</v>
      </c>
    </row>
    <row r="521" customFormat="false" ht="15" hidden="false" customHeight="false" outlineLevel="0" collapsed="false">
      <c r="B521" s="923" t="n">
        <v>92044</v>
      </c>
      <c r="C521" s="924" t="s">
        <v>7145</v>
      </c>
      <c r="D521" s="923" t="s">
        <v>7055</v>
      </c>
      <c r="E521" s="923" t="n">
        <f aca="false">IF($K$2=$H$1,H521,I521)</f>
        <v>4.95</v>
      </c>
      <c r="F521" s="396" t="n">
        <f aca="false">IF(LEN($B521)=7,CONCATENATE(MID($B521,1,6),"00",RIGHT($B521,1)),IF(LEN($B521)=8,CONCATENATE(MID($B521,1,6),"0",RIGHT($B521,2)),$B521))</f>
        <v>92044</v>
      </c>
      <c r="H521" s="925" t="n">
        <v>4.95</v>
      </c>
      <c r="I521" s="923" t="n">
        <v>4.95</v>
      </c>
    </row>
    <row r="522" customFormat="false" ht="15" hidden="false" customHeight="false" outlineLevel="0" collapsed="false">
      <c r="B522" s="923" t="n">
        <v>92107</v>
      </c>
      <c r="C522" s="924" t="s">
        <v>7146</v>
      </c>
      <c r="D522" s="923" t="s">
        <v>7055</v>
      </c>
      <c r="E522" s="923" t="n">
        <f aca="false">IF($K$2=$H$1,H522,I522)</f>
        <v>35.19</v>
      </c>
      <c r="F522" s="396" t="n">
        <f aca="false">IF(LEN($B522)=7,CONCATENATE(MID($B522,1,6),"00",RIGHT($B522,1)),IF(LEN($B522)=8,CONCATENATE(MID($B522,1,6),"0",RIGHT($B522,2)),$B522))</f>
        <v>92107</v>
      </c>
      <c r="H522" s="925" t="n">
        <v>33.58</v>
      </c>
      <c r="I522" s="923" t="n">
        <v>35.19</v>
      </c>
    </row>
    <row r="523" customFormat="false" ht="15" hidden="false" customHeight="false" outlineLevel="0" collapsed="false">
      <c r="B523" s="923" t="n">
        <v>92113</v>
      </c>
      <c r="C523" s="924" t="s">
        <v>7147</v>
      </c>
      <c r="D523" s="923" t="s">
        <v>7055</v>
      </c>
      <c r="E523" s="923" t="n">
        <f aca="false">IF($K$2=$H$1,H523,I523)</f>
        <v>0.89</v>
      </c>
      <c r="F523" s="396" t="n">
        <f aca="false">IF(LEN($B523)=7,CONCATENATE(MID($B523,1,6),"00",RIGHT($B523,1)),IF(LEN($B523)=8,CONCATENATE(MID($B523,1,6),"0",RIGHT($B523,2)),$B523))</f>
        <v>92113</v>
      </c>
      <c r="H523" s="925" t="n">
        <v>0.89</v>
      </c>
      <c r="I523" s="923" t="n">
        <v>0.89</v>
      </c>
    </row>
    <row r="524" customFormat="false" ht="15" hidden="false" customHeight="false" outlineLevel="0" collapsed="false">
      <c r="B524" s="923" t="n">
        <v>92119</v>
      </c>
      <c r="C524" s="924" t="s">
        <v>7148</v>
      </c>
      <c r="D524" s="923" t="s">
        <v>7055</v>
      </c>
      <c r="E524" s="923" t="n">
        <f aca="false">IF($K$2=$H$1,H524,I524)</f>
        <v>0.09</v>
      </c>
      <c r="F524" s="396" t="n">
        <f aca="false">IF(LEN($B524)=7,CONCATENATE(MID($B524,1,6),"00",RIGHT($B524,1)),IF(LEN($B524)=8,CONCATENATE(MID($B524,1,6),"0",RIGHT($B524,2)),$B524))</f>
        <v>92119</v>
      </c>
      <c r="H524" s="925" t="n">
        <v>0.09</v>
      </c>
      <c r="I524" s="923" t="n">
        <v>0.09</v>
      </c>
    </row>
    <row r="525" customFormat="false" ht="15" hidden="false" customHeight="false" outlineLevel="0" collapsed="false">
      <c r="B525" s="923" t="n">
        <v>92139</v>
      </c>
      <c r="C525" s="924" t="s">
        <v>7149</v>
      </c>
      <c r="D525" s="923" t="s">
        <v>7055</v>
      </c>
      <c r="E525" s="923" t="n">
        <f aca="false">IF($K$2=$H$1,H525,I525)</f>
        <v>25.8</v>
      </c>
      <c r="F525" s="396" t="n">
        <f aca="false">IF(LEN($B525)=7,CONCATENATE(MID($B525,1,6),"00",RIGHT($B525,1)),IF(LEN($B525)=8,CONCATENATE(MID($B525,1,6),"0",RIGHT($B525,2)),$B525))</f>
        <v>92139</v>
      </c>
      <c r="H525" s="925" t="n">
        <v>24.31</v>
      </c>
      <c r="I525" s="923" t="n">
        <v>25.8</v>
      </c>
    </row>
    <row r="526" customFormat="false" ht="15" hidden="false" customHeight="false" outlineLevel="0" collapsed="false">
      <c r="B526" s="923" t="n">
        <v>92146</v>
      </c>
      <c r="C526" s="924" t="s">
        <v>7150</v>
      </c>
      <c r="D526" s="923" t="s">
        <v>7055</v>
      </c>
      <c r="E526" s="923" t="n">
        <f aca="false">IF($K$2=$H$1,H526,I526)</f>
        <v>18.28</v>
      </c>
      <c r="F526" s="396" t="n">
        <f aca="false">IF(LEN($B526)=7,CONCATENATE(MID($B526,1,6),"00",RIGHT($B526,1)),IF(LEN($B526)=8,CONCATENATE(MID($B526,1,6),"0",RIGHT($B526,2)),$B526))</f>
        <v>92146</v>
      </c>
      <c r="H526" s="925" t="n">
        <v>16.79</v>
      </c>
      <c r="I526" s="923" t="n">
        <v>18.28</v>
      </c>
    </row>
    <row r="527" customFormat="false" ht="15" hidden="false" customHeight="false" outlineLevel="0" collapsed="false">
      <c r="B527" s="923" t="n">
        <v>92243</v>
      </c>
      <c r="C527" s="924" t="s">
        <v>7151</v>
      </c>
      <c r="D527" s="923" t="s">
        <v>7055</v>
      </c>
      <c r="E527" s="923" t="n">
        <f aca="false">IF($K$2=$H$1,H527,I527)</f>
        <v>42.69</v>
      </c>
      <c r="F527" s="396" t="n">
        <f aca="false">IF(LEN($B527)=7,CONCATENATE(MID($B527,1,6),"00",RIGHT($B527,1)),IF(LEN($B527)=8,CONCATENATE(MID($B527,1,6),"0",RIGHT($B527,2)),$B527))</f>
        <v>92243</v>
      </c>
      <c r="H527" s="925" t="n">
        <v>40.53</v>
      </c>
      <c r="I527" s="923" t="n">
        <v>42.69</v>
      </c>
    </row>
    <row r="528" customFormat="false" ht="15" hidden="false" customHeight="false" outlineLevel="0" collapsed="false">
      <c r="B528" s="923" t="n">
        <v>92717</v>
      </c>
      <c r="C528" s="924" t="s">
        <v>7152</v>
      </c>
      <c r="D528" s="923" t="s">
        <v>7055</v>
      </c>
      <c r="E528" s="923" t="n">
        <f aca="false">IF($K$2=$H$1,H528,I528)</f>
        <v>0.3</v>
      </c>
      <c r="F528" s="396" t="n">
        <f aca="false">IF(LEN($B528)=7,CONCATENATE(MID($B528,1,6),"00",RIGHT($B528,1)),IF(LEN($B528)=8,CONCATENATE(MID($B528,1,6),"0",RIGHT($B528,2)),$B528))</f>
        <v>92717</v>
      </c>
      <c r="H528" s="925" t="n">
        <v>0.3</v>
      </c>
      <c r="I528" s="923" t="n">
        <v>0.3</v>
      </c>
    </row>
    <row r="529" customFormat="false" ht="15" hidden="false" customHeight="false" outlineLevel="0" collapsed="false">
      <c r="B529" s="923" t="n">
        <v>92961</v>
      </c>
      <c r="C529" s="924" t="s">
        <v>7153</v>
      </c>
      <c r="D529" s="923" t="s">
        <v>7055</v>
      </c>
      <c r="E529" s="923" t="n">
        <f aca="false">IF($K$2=$H$1,H529,I529)</f>
        <v>6.13</v>
      </c>
      <c r="F529" s="396" t="n">
        <f aca="false">IF(LEN($B529)=7,CONCATENATE(MID($B529,1,6),"00",RIGHT($B529,1)),IF(LEN($B529)=8,CONCATENATE(MID($B529,1,6),"0",RIGHT($B529,2)),$B529))</f>
        <v>92961</v>
      </c>
      <c r="H529" s="925" t="n">
        <v>6.13</v>
      </c>
      <c r="I529" s="923" t="n">
        <v>6.13</v>
      </c>
    </row>
    <row r="530" customFormat="false" ht="15" hidden="false" customHeight="false" outlineLevel="0" collapsed="false">
      <c r="B530" s="923" t="n">
        <v>92967</v>
      </c>
      <c r="C530" s="924" t="s">
        <v>7154</v>
      </c>
      <c r="D530" s="923" t="s">
        <v>7055</v>
      </c>
      <c r="E530" s="923" t="n">
        <f aca="false">IF($K$2=$H$1,H530,I530)</f>
        <v>14.08</v>
      </c>
      <c r="F530" s="396" t="n">
        <f aca="false">IF(LEN($B530)=7,CONCATENATE(MID($B530,1,6),"00",RIGHT($B530,1)),IF(LEN($B530)=8,CONCATENATE(MID($B530,1,6),"0",RIGHT($B530,2)),$B530))</f>
        <v>92967</v>
      </c>
      <c r="H530" s="925" t="n">
        <v>12.91</v>
      </c>
      <c r="I530" s="923" t="n">
        <v>14.08</v>
      </c>
    </row>
    <row r="531" customFormat="false" ht="15" hidden="false" customHeight="false" outlineLevel="0" collapsed="false">
      <c r="B531" s="923" t="n">
        <v>93225</v>
      </c>
      <c r="C531" s="924" t="s">
        <v>7155</v>
      </c>
      <c r="D531" s="923" t="s">
        <v>7055</v>
      </c>
      <c r="E531" s="923" t="n">
        <f aca="false">IF($K$2=$H$1,H531,I531)</f>
        <v>227.48</v>
      </c>
      <c r="F531" s="396" t="n">
        <f aca="false">IF(LEN($B531)=7,CONCATENATE(MID($B531,1,6),"00",RIGHT($B531,1)),IF(LEN($B531)=8,CONCATENATE(MID($B531,1,6),"0",RIGHT($B531,2)),$B531))</f>
        <v>93225</v>
      </c>
      <c r="H531" s="925" t="n">
        <v>225.98</v>
      </c>
      <c r="I531" s="923" t="n">
        <v>227.48</v>
      </c>
    </row>
    <row r="532" customFormat="false" ht="15" hidden="false" customHeight="false" outlineLevel="0" collapsed="false">
      <c r="B532" s="923" t="n">
        <v>93234</v>
      </c>
      <c r="C532" s="924" t="s">
        <v>7156</v>
      </c>
      <c r="D532" s="923" t="s">
        <v>7055</v>
      </c>
      <c r="E532" s="923" t="n">
        <f aca="false">IF($K$2=$H$1,H532,I532)</f>
        <v>0.38</v>
      </c>
      <c r="F532" s="396" t="n">
        <f aca="false">IF(LEN($B532)=7,CONCATENATE(MID($B532,1,6),"00",RIGHT($B532,1)),IF(LEN($B532)=8,CONCATENATE(MID($B532,1,6),"0",RIGHT($B532,2)),$B532))</f>
        <v>93234</v>
      </c>
      <c r="H532" s="925" t="n">
        <v>0.38</v>
      </c>
      <c r="I532" s="923" t="n">
        <v>0.38</v>
      </c>
    </row>
    <row r="533" customFormat="false" ht="15" hidden="false" customHeight="false" outlineLevel="0" collapsed="false">
      <c r="B533" s="923" t="n">
        <v>93244</v>
      </c>
      <c r="C533" s="924" t="s">
        <v>7157</v>
      </c>
      <c r="D533" s="923" t="s">
        <v>7055</v>
      </c>
      <c r="E533" s="923" t="n">
        <f aca="false">IF($K$2=$H$1,H533,I533)</f>
        <v>35.79</v>
      </c>
      <c r="F533" s="396" t="n">
        <f aca="false">IF(LEN($B533)=7,CONCATENATE(MID($B533,1,6),"00",RIGHT($B533,1)),IF(LEN($B533)=8,CONCATENATE(MID($B533,1,6),"0",RIGHT($B533,2)),$B533))</f>
        <v>93244</v>
      </c>
      <c r="H533" s="925" t="n">
        <v>34.29</v>
      </c>
      <c r="I533" s="923" t="n">
        <v>35.79</v>
      </c>
    </row>
    <row r="534" customFormat="false" ht="15" hidden="false" customHeight="false" outlineLevel="0" collapsed="false">
      <c r="B534" s="923" t="n">
        <v>93274</v>
      </c>
      <c r="C534" s="924" t="s">
        <v>7158</v>
      </c>
      <c r="D534" s="923" t="s">
        <v>7055</v>
      </c>
      <c r="E534" s="923" t="n">
        <f aca="false">IF($K$2=$H$1,H534,I534)</f>
        <v>42.1</v>
      </c>
      <c r="F534" s="396" t="n">
        <f aca="false">IF(LEN($B534)=7,CONCATENATE(MID($B534,1,6),"00",RIGHT($B534,1)),IF(LEN($B534)=8,CONCATENATE(MID($B534,1,6),"0",RIGHT($B534,2)),$B534))</f>
        <v>93274</v>
      </c>
      <c r="H534" s="925" t="n">
        <v>40.68</v>
      </c>
      <c r="I534" s="923" t="n">
        <v>42.1</v>
      </c>
    </row>
    <row r="535" customFormat="false" ht="15" hidden="false" customHeight="false" outlineLevel="0" collapsed="false">
      <c r="B535" s="923" t="n">
        <v>93282</v>
      </c>
      <c r="C535" s="924" t="s">
        <v>7159</v>
      </c>
      <c r="D535" s="923" t="s">
        <v>7055</v>
      </c>
      <c r="E535" s="923" t="n">
        <f aca="false">IF($K$2=$H$1,H535,I535)</f>
        <v>14.78</v>
      </c>
      <c r="F535" s="396" t="n">
        <f aca="false">IF(LEN($B535)=7,CONCATENATE(MID($B535,1,6),"00",RIGHT($B535,1)),IF(LEN($B535)=8,CONCATENATE(MID($B535,1,6),"0",RIGHT($B535,2)),$B535))</f>
        <v>93282</v>
      </c>
      <c r="H535" s="925" t="n">
        <v>13.36</v>
      </c>
      <c r="I535" s="923" t="n">
        <v>14.78</v>
      </c>
    </row>
    <row r="536" customFormat="false" ht="15" hidden="false" customHeight="false" outlineLevel="0" collapsed="false">
      <c r="B536" s="923" t="n">
        <v>93288</v>
      </c>
      <c r="C536" s="924" t="s">
        <v>7160</v>
      </c>
      <c r="D536" s="923" t="s">
        <v>7055</v>
      </c>
      <c r="E536" s="923" t="n">
        <f aca="false">IF($K$2=$H$1,H536,I536)</f>
        <v>81.38</v>
      </c>
      <c r="F536" s="396" t="n">
        <f aca="false">IF(LEN($B536)=7,CONCATENATE(MID($B536,1,6),"00",RIGHT($B536,1)),IF(LEN($B536)=8,CONCATENATE(MID($B536,1,6),"0",RIGHT($B536,2)),$B536))</f>
        <v>93288</v>
      </c>
      <c r="H536" s="925" t="n">
        <v>79.96</v>
      </c>
      <c r="I536" s="923" t="n">
        <v>81.38</v>
      </c>
    </row>
    <row r="537" customFormat="false" ht="15" hidden="false" customHeight="false" outlineLevel="0" collapsed="false">
      <c r="B537" s="923" t="n">
        <v>93403</v>
      </c>
      <c r="C537" s="924" t="s">
        <v>7161</v>
      </c>
      <c r="D537" s="923" t="s">
        <v>7055</v>
      </c>
      <c r="E537" s="923" t="n">
        <f aca="false">IF($K$2=$H$1,H537,I537)</f>
        <v>30.17</v>
      </c>
      <c r="F537" s="396" t="n">
        <f aca="false">IF(LEN($B537)=7,CONCATENATE(MID($B537,1,6),"00",RIGHT($B537,1)),IF(LEN($B537)=8,CONCATENATE(MID($B537,1,6),"0",RIGHT($B537,2)),$B537))</f>
        <v>93403</v>
      </c>
      <c r="H537" s="925" t="n">
        <v>28.26</v>
      </c>
      <c r="I537" s="923" t="n">
        <v>30.17</v>
      </c>
    </row>
    <row r="538" customFormat="false" ht="15" hidden="false" customHeight="false" outlineLevel="0" collapsed="false">
      <c r="B538" s="923" t="n">
        <v>93409</v>
      </c>
      <c r="C538" s="924" t="s">
        <v>7162</v>
      </c>
      <c r="D538" s="923" t="s">
        <v>7055</v>
      </c>
      <c r="E538" s="923" t="n">
        <f aca="false">IF($K$2=$H$1,H538,I538)</f>
        <v>25.13</v>
      </c>
      <c r="F538" s="396" t="n">
        <f aca="false">IF(LEN($B538)=7,CONCATENATE(MID($B538,1,6),"00",RIGHT($B538,1)),IF(LEN($B538)=8,CONCATENATE(MID($B538,1,6),"0",RIGHT($B538,2)),$B538))</f>
        <v>93409</v>
      </c>
      <c r="H538" s="925" t="n">
        <v>22.97</v>
      </c>
      <c r="I538" s="923" t="n">
        <v>25.13</v>
      </c>
    </row>
    <row r="539" customFormat="false" ht="15" hidden="false" customHeight="false" outlineLevel="0" collapsed="false">
      <c r="B539" s="923" t="n">
        <v>93416</v>
      </c>
      <c r="C539" s="924" t="s">
        <v>7163</v>
      </c>
      <c r="D539" s="923" t="s">
        <v>7055</v>
      </c>
      <c r="E539" s="923" t="n">
        <f aca="false">IF($K$2=$H$1,H539,I539)</f>
        <v>0.26</v>
      </c>
      <c r="F539" s="396" t="n">
        <f aca="false">IF(LEN($B539)=7,CONCATENATE(MID($B539,1,6),"00",RIGHT($B539,1)),IF(LEN($B539)=8,CONCATENATE(MID($B539,1,6),"0",RIGHT($B539,2)),$B539))</f>
        <v>93416</v>
      </c>
      <c r="H539" s="925" t="n">
        <v>0.26</v>
      </c>
      <c r="I539" s="923" t="n">
        <v>0.26</v>
      </c>
    </row>
    <row r="540" customFormat="false" ht="15" hidden="false" customHeight="false" outlineLevel="0" collapsed="false">
      <c r="B540" s="923" t="n">
        <v>93422</v>
      </c>
      <c r="C540" s="924" t="s">
        <v>7164</v>
      </c>
      <c r="D540" s="923" t="s">
        <v>7055</v>
      </c>
      <c r="E540" s="923" t="n">
        <f aca="false">IF($K$2=$H$1,H540,I540)</f>
        <v>3.52</v>
      </c>
      <c r="F540" s="396" t="n">
        <f aca="false">IF(LEN($B540)=7,CONCATENATE(MID($B540,1,6),"00",RIGHT($B540,1)),IF(LEN($B540)=8,CONCATENATE(MID($B540,1,6),"0",RIGHT($B540,2)),$B540))</f>
        <v>93422</v>
      </c>
      <c r="H540" s="925" t="n">
        <v>3.52</v>
      </c>
      <c r="I540" s="923" t="n">
        <v>3.52</v>
      </c>
    </row>
    <row r="541" customFormat="false" ht="15" hidden="false" customHeight="false" outlineLevel="0" collapsed="false">
      <c r="B541" s="923" t="n">
        <v>93428</v>
      </c>
      <c r="C541" s="924" t="s">
        <v>7165</v>
      </c>
      <c r="D541" s="923" t="s">
        <v>7055</v>
      </c>
      <c r="E541" s="923" t="n">
        <f aca="false">IF($K$2=$H$1,H541,I541)</f>
        <v>4.99</v>
      </c>
      <c r="F541" s="396" t="n">
        <f aca="false">IF(LEN($B541)=7,CONCATENATE(MID($B541,1,6),"00",RIGHT($B541,1)),IF(LEN($B541)=8,CONCATENATE(MID($B541,1,6),"0",RIGHT($B541,2)),$B541))</f>
        <v>93428</v>
      </c>
      <c r="H541" s="925" t="n">
        <v>4.99</v>
      </c>
      <c r="I541" s="923" t="n">
        <v>4.99</v>
      </c>
    </row>
    <row r="542" customFormat="false" ht="15" hidden="false" customHeight="false" outlineLevel="0" collapsed="false">
      <c r="B542" s="923" t="n">
        <v>93434</v>
      </c>
      <c r="C542" s="924" t="s">
        <v>7166</v>
      </c>
      <c r="D542" s="923" t="s">
        <v>7055</v>
      </c>
      <c r="E542" s="923" t="n">
        <f aca="false">IF($K$2=$H$1,H542,I542)</f>
        <v>164.27</v>
      </c>
      <c r="F542" s="396" t="n">
        <f aca="false">IF(LEN($B542)=7,CONCATENATE(MID($B542,1,6),"00",RIGHT($B542,1)),IF(LEN($B542)=8,CONCATENATE(MID($B542,1,6),"0",RIGHT($B542,2)),$B542))</f>
        <v>93434</v>
      </c>
      <c r="H542" s="925" t="n">
        <v>156.52</v>
      </c>
      <c r="I542" s="923" t="n">
        <v>164.27</v>
      </c>
    </row>
    <row r="543" customFormat="false" ht="15" hidden="false" customHeight="false" outlineLevel="0" collapsed="false">
      <c r="B543" s="923" t="n">
        <v>93440</v>
      </c>
      <c r="C543" s="924" t="s">
        <v>7167</v>
      </c>
      <c r="D543" s="923" t="s">
        <v>7055</v>
      </c>
      <c r="E543" s="923" t="n">
        <f aca="false">IF($K$2=$H$1,H543,I543)</f>
        <v>84.47</v>
      </c>
      <c r="F543" s="396" t="n">
        <f aca="false">IF(LEN($B543)=7,CONCATENATE(MID($B543,1,6),"00",RIGHT($B543,1)),IF(LEN($B543)=8,CONCATENATE(MID($B543,1,6),"0",RIGHT($B543,2)),$B543))</f>
        <v>93440</v>
      </c>
      <c r="H543" s="925" t="n">
        <v>76.72</v>
      </c>
      <c r="I543" s="923" t="n">
        <v>84.47</v>
      </c>
    </row>
    <row r="544" customFormat="false" ht="15" hidden="false" customHeight="false" outlineLevel="0" collapsed="false">
      <c r="B544" s="923" t="n">
        <v>95122</v>
      </c>
      <c r="C544" s="924" t="s">
        <v>7168</v>
      </c>
      <c r="D544" s="923" t="s">
        <v>7055</v>
      </c>
      <c r="E544" s="923" t="n">
        <f aca="false">IF($K$2=$H$1,H544,I544)</f>
        <v>123.32</v>
      </c>
      <c r="F544" s="396" t="n">
        <f aca="false">IF(LEN($B544)=7,CONCATENATE(MID($B544,1,6),"00",RIGHT($B544,1)),IF(LEN($B544)=8,CONCATENATE(MID($B544,1,6),"0",RIGHT($B544,2)),$B544))</f>
        <v>95122</v>
      </c>
      <c r="H544" s="925" t="n">
        <v>115.57</v>
      </c>
      <c r="I544" s="923" t="n">
        <v>123.32</v>
      </c>
    </row>
    <row r="545" customFormat="false" ht="15" hidden="false" customHeight="false" outlineLevel="0" collapsed="false">
      <c r="B545" s="923" t="n">
        <v>95128</v>
      </c>
      <c r="C545" s="924" t="s">
        <v>7169</v>
      </c>
      <c r="D545" s="923" t="s">
        <v>7055</v>
      </c>
      <c r="E545" s="923" t="n">
        <f aca="false">IF($K$2=$H$1,H545,I545)</f>
        <v>29.85</v>
      </c>
      <c r="F545" s="396" t="n">
        <f aca="false">IF(LEN($B545)=7,CONCATENATE(MID($B545,1,6),"00",RIGHT($B545,1)),IF(LEN($B545)=8,CONCATENATE(MID($B545,1,6),"0",RIGHT($B545,2)),$B545))</f>
        <v>95128</v>
      </c>
      <c r="H545" s="925" t="n">
        <v>28.35</v>
      </c>
      <c r="I545" s="923" t="n">
        <v>29.85</v>
      </c>
    </row>
    <row r="546" customFormat="false" ht="15" hidden="false" customHeight="false" outlineLevel="0" collapsed="false">
      <c r="B546" s="923" t="n">
        <v>95140</v>
      </c>
      <c r="C546" s="924" t="s">
        <v>7170</v>
      </c>
      <c r="D546" s="923" t="s">
        <v>7055</v>
      </c>
      <c r="E546" s="923" t="n">
        <f aca="false">IF($K$2=$H$1,H546,I546)</f>
        <v>0.04</v>
      </c>
      <c r="F546" s="396" t="n">
        <f aca="false">IF(LEN($B546)=7,CONCATENATE(MID($B546,1,6),"00",RIGHT($B546,1)),IF(LEN($B546)=8,CONCATENATE(MID($B546,1,6),"0",RIGHT($B546,2)),$B546))</f>
        <v>95140</v>
      </c>
      <c r="H546" s="925" t="n">
        <v>0.04</v>
      </c>
      <c r="I546" s="923" t="n">
        <v>0.04</v>
      </c>
    </row>
    <row r="547" customFormat="false" ht="15" hidden="false" customHeight="false" outlineLevel="0" collapsed="false">
      <c r="B547" s="923" t="n">
        <v>95213</v>
      </c>
      <c r="C547" s="924" t="s">
        <v>7171</v>
      </c>
      <c r="D547" s="923" t="s">
        <v>7055</v>
      </c>
      <c r="E547" s="923" t="n">
        <f aca="false">IF($K$2=$H$1,H547,I547)</f>
        <v>45.77</v>
      </c>
      <c r="F547" s="396" t="n">
        <f aca="false">IF(LEN($B547)=7,CONCATENATE(MID($B547,1,6),"00",RIGHT($B547,1)),IF(LEN($B547)=8,CONCATENATE(MID($B547,1,6),"0",RIGHT($B547,2)),$B547))</f>
        <v>95213</v>
      </c>
      <c r="H547" s="925" t="n">
        <v>44.35</v>
      </c>
      <c r="I547" s="923" t="n">
        <v>45.77</v>
      </c>
    </row>
    <row r="548" customFormat="false" ht="15" hidden="false" customHeight="false" outlineLevel="0" collapsed="false">
      <c r="B548" s="923" t="n">
        <v>95219</v>
      </c>
      <c r="C548" s="924" t="s">
        <v>7172</v>
      </c>
      <c r="D548" s="923" t="s">
        <v>7055</v>
      </c>
      <c r="E548" s="923" t="n">
        <f aca="false">IF($K$2=$H$1,H548,I548)</f>
        <v>21.56</v>
      </c>
      <c r="F548" s="396" t="n">
        <f aca="false">IF(LEN($B548)=7,CONCATENATE(MID($B548,1,6),"00",RIGHT($B548,1)),IF(LEN($B548)=8,CONCATENATE(MID($B548,1,6),"0",RIGHT($B548,2)),$B548))</f>
        <v>95219</v>
      </c>
      <c r="H548" s="925" t="n">
        <v>19.51</v>
      </c>
      <c r="I548" s="923" t="n">
        <v>21.56</v>
      </c>
    </row>
    <row r="549" customFormat="false" ht="15" hidden="false" customHeight="false" outlineLevel="0" collapsed="false">
      <c r="B549" s="923" t="n">
        <v>95259</v>
      </c>
      <c r="C549" s="924" t="s">
        <v>7173</v>
      </c>
      <c r="D549" s="923" t="s">
        <v>7055</v>
      </c>
      <c r="E549" s="923" t="n">
        <f aca="false">IF($K$2=$H$1,H549,I549)</f>
        <v>13.88</v>
      </c>
      <c r="F549" s="396" t="n">
        <f aca="false">IF(LEN($B549)=7,CONCATENATE(MID($B549,1,6),"00",RIGHT($B549,1)),IF(LEN($B549)=8,CONCATENATE(MID($B549,1,6),"0",RIGHT($B549,2)),$B549))</f>
        <v>95259</v>
      </c>
      <c r="H549" s="925" t="n">
        <v>12.71</v>
      </c>
      <c r="I549" s="923" t="n">
        <v>13.88</v>
      </c>
    </row>
    <row r="550" customFormat="false" ht="15" hidden="false" customHeight="false" outlineLevel="0" collapsed="false">
      <c r="B550" s="923" t="n">
        <v>95265</v>
      </c>
      <c r="C550" s="924" t="s">
        <v>7174</v>
      </c>
      <c r="D550" s="923" t="s">
        <v>7055</v>
      </c>
      <c r="E550" s="923" t="n">
        <f aca="false">IF($K$2=$H$1,H550,I550)</f>
        <v>0.75</v>
      </c>
      <c r="F550" s="396" t="n">
        <f aca="false">IF(LEN($B550)=7,CONCATENATE(MID($B550,1,6),"00",RIGHT($B550,1)),IF(LEN($B550)=8,CONCATENATE(MID($B550,1,6),"0",RIGHT($B550,2)),$B550))</f>
        <v>95265</v>
      </c>
      <c r="H550" s="925" t="n">
        <v>0.75</v>
      </c>
      <c r="I550" s="923" t="n">
        <v>0.75</v>
      </c>
    </row>
    <row r="551" customFormat="false" ht="15" hidden="false" customHeight="false" outlineLevel="0" collapsed="false">
      <c r="B551" s="923" t="n">
        <v>95271</v>
      </c>
      <c r="C551" s="924" t="s">
        <v>7175</v>
      </c>
      <c r="D551" s="923" t="s">
        <v>7055</v>
      </c>
      <c r="E551" s="923" t="n">
        <f aca="false">IF($K$2=$H$1,H551,I551)</f>
        <v>0.36</v>
      </c>
      <c r="F551" s="396" t="n">
        <f aca="false">IF(LEN($B551)=7,CONCATENATE(MID($B551,1,6),"00",RIGHT($B551,1)),IF(LEN($B551)=8,CONCATENATE(MID($B551,1,6),"0",RIGHT($B551,2)),$B551))</f>
        <v>95271</v>
      </c>
      <c r="H551" s="925" t="n">
        <v>0.36</v>
      </c>
      <c r="I551" s="923" t="n">
        <v>0.36</v>
      </c>
    </row>
    <row r="552" customFormat="false" ht="15" hidden="false" customHeight="false" outlineLevel="0" collapsed="false">
      <c r="B552" s="923" t="n">
        <v>95277</v>
      </c>
      <c r="C552" s="924" t="s">
        <v>7176</v>
      </c>
      <c r="D552" s="923" t="s">
        <v>7055</v>
      </c>
      <c r="E552" s="923" t="n">
        <f aca="false">IF($K$2=$H$1,H552,I552)</f>
        <v>0.36</v>
      </c>
      <c r="F552" s="396" t="n">
        <f aca="false">IF(LEN($B552)=7,CONCATENATE(MID($B552,1,6),"00",RIGHT($B552,1)),IF(LEN($B552)=8,CONCATENATE(MID($B552,1,6),"0",RIGHT($B552,2)),$B552))</f>
        <v>95277</v>
      </c>
      <c r="H552" s="925" t="n">
        <v>0.36</v>
      </c>
      <c r="I552" s="923" t="n">
        <v>0.36</v>
      </c>
    </row>
    <row r="553" customFormat="false" ht="15" hidden="false" customHeight="false" outlineLevel="0" collapsed="false">
      <c r="B553" s="923" t="n">
        <v>95283</v>
      </c>
      <c r="C553" s="924" t="s">
        <v>7177</v>
      </c>
      <c r="D553" s="923" t="s">
        <v>7055</v>
      </c>
      <c r="E553" s="923" t="n">
        <f aca="false">IF($K$2=$H$1,H553,I553)</f>
        <v>0.39</v>
      </c>
      <c r="F553" s="396" t="n">
        <f aca="false">IF(LEN($B553)=7,CONCATENATE(MID($B553,1,6),"00",RIGHT($B553,1)),IF(LEN($B553)=8,CONCATENATE(MID($B553,1,6),"0",RIGHT($B553,2)),$B553))</f>
        <v>95283</v>
      </c>
      <c r="H553" s="925" t="n">
        <v>0.39</v>
      </c>
      <c r="I553" s="923" t="n">
        <v>0.39</v>
      </c>
    </row>
    <row r="554" customFormat="false" ht="15" hidden="false" customHeight="false" outlineLevel="0" collapsed="false">
      <c r="B554" s="923" t="n">
        <v>95621</v>
      </c>
      <c r="C554" s="924" t="s">
        <v>7178</v>
      </c>
      <c r="D554" s="923" t="s">
        <v>7055</v>
      </c>
      <c r="E554" s="923" t="n">
        <f aca="false">IF($K$2=$H$1,H554,I554)</f>
        <v>13.66</v>
      </c>
      <c r="F554" s="396" t="n">
        <f aca="false">IF(LEN($B554)=7,CONCATENATE(MID($B554,1,6),"00",RIGHT($B554,1)),IF(LEN($B554)=8,CONCATENATE(MID($B554,1,6),"0",RIGHT($B554,2)),$B554))</f>
        <v>95621</v>
      </c>
      <c r="H554" s="925" t="n">
        <v>12.49</v>
      </c>
      <c r="I554" s="923" t="n">
        <v>13.66</v>
      </c>
    </row>
    <row r="555" customFormat="false" ht="15" hidden="false" customHeight="false" outlineLevel="0" collapsed="false">
      <c r="B555" s="923" t="n">
        <v>95632</v>
      </c>
      <c r="C555" s="924" t="s">
        <v>7179</v>
      </c>
      <c r="D555" s="923" t="s">
        <v>7055</v>
      </c>
      <c r="E555" s="923" t="n">
        <f aca="false">IF($K$2=$H$1,H555,I555)</f>
        <v>44.9</v>
      </c>
      <c r="F555" s="396" t="n">
        <f aca="false">IF(LEN($B555)=7,CONCATENATE(MID($B555,1,6),"00",RIGHT($B555,1)),IF(LEN($B555)=8,CONCATENATE(MID($B555,1,6),"0",RIGHT($B555,2)),$B555))</f>
        <v>95632</v>
      </c>
      <c r="H555" s="925" t="n">
        <v>43.4</v>
      </c>
      <c r="I555" s="923" t="n">
        <v>44.9</v>
      </c>
    </row>
    <row r="556" customFormat="false" ht="15" hidden="false" customHeight="false" outlineLevel="0" collapsed="false">
      <c r="B556" s="923" t="n">
        <v>95703</v>
      </c>
      <c r="C556" s="924" t="s">
        <v>7180</v>
      </c>
      <c r="D556" s="923" t="s">
        <v>7055</v>
      </c>
      <c r="E556" s="923" t="n">
        <f aca="false">IF($K$2=$H$1,H556,I556)</f>
        <v>19.11</v>
      </c>
      <c r="F556" s="396" t="n">
        <f aca="false">IF(LEN($B556)=7,CONCATENATE(MID($B556,1,6),"00",RIGHT($B556,1)),IF(LEN($B556)=8,CONCATENATE(MID($B556,1,6),"0",RIGHT($B556,2)),$B556))</f>
        <v>95703</v>
      </c>
      <c r="H556" s="925" t="n">
        <v>17.61</v>
      </c>
      <c r="I556" s="923" t="n">
        <v>19.11</v>
      </c>
    </row>
    <row r="557" customFormat="false" ht="15" hidden="false" customHeight="false" outlineLevel="0" collapsed="false">
      <c r="B557" s="923" t="n">
        <v>95709</v>
      </c>
      <c r="C557" s="924" t="s">
        <v>7181</v>
      </c>
      <c r="D557" s="923" t="s">
        <v>7055</v>
      </c>
      <c r="E557" s="923" t="n">
        <f aca="false">IF($K$2=$H$1,H557,I557)</f>
        <v>43.56</v>
      </c>
      <c r="F557" s="396" t="n">
        <f aca="false">IF(LEN($B557)=7,CONCATENATE(MID($B557,1,6),"00",RIGHT($B557,1)),IF(LEN($B557)=8,CONCATENATE(MID($B557,1,6),"0",RIGHT($B557,2)),$B557))</f>
        <v>95709</v>
      </c>
      <c r="H557" s="925" t="n">
        <v>42.06</v>
      </c>
      <c r="I557" s="923" t="n">
        <v>43.56</v>
      </c>
    </row>
    <row r="558" customFormat="false" ht="15" hidden="false" customHeight="false" outlineLevel="0" collapsed="false">
      <c r="B558" s="923" t="n">
        <v>95715</v>
      </c>
      <c r="C558" s="924" t="s">
        <v>7182</v>
      </c>
      <c r="D558" s="923" t="s">
        <v>7055</v>
      </c>
      <c r="E558" s="923" t="n">
        <f aca="false">IF($K$2=$H$1,H558,I558)</f>
        <v>52.63</v>
      </c>
      <c r="F558" s="396" t="n">
        <f aca="false">IF(LEN($B558)=7,CONCATENATE(MID($B558,1,6),"00",RIGHT($B558,1)),IF(LEN($B558)=8,CONCATENATE(MID($B558,1,6),"0",RIGHT($B558,2)),$B558))</f>
        <v>95715</v>
      </c>
      <c r="H558" s="925" t="n">
        <v>50.66</v>
      </c>
      <c r="I558" s="923" t="n">
        <v>52.63</v>
      </c>
    </row>
    <row r="559" customFormat="false" ht="15" hidden="false" customHeight="false" outlineLevel="0" collapsed="false">
      <c r="B559" s="923" t="n">
        <v>95721</v>
      </c>
      <c r="C559" s="924" t="s">
        <v>7183</v>
      </c>
      <c r="D559" s="923" t="s">
        <v>7055</v>
      </c>
      <c r="E559" s="923" t="n">
        <f aca="false">IF($K$2=$H$1,H559,I559)</f>
        <v>51.35</v>
      </c>
      <c r="F559" s="396" t="n">
        <f aca="false">IF(LEN($B559)=7,CONCATENATE(MID($B559,1,6),"00",RIGHT($B559,1)),IF(LEN($B559)=8,CONCATENATE(MID($B559,1,6),"0",RIGHT($B559,2)),$B559))</f>
        <v>95721</v>
      </c>
      <c r="H559" s="925" t="n">
        <v>49.38</v>
      </c>
      <c r="I559" s="923" t="n">
        <v>51.35</v>
      </c>
    </row>
    <row r="560" customFormat="false" ht="15" hidden="false" customHeight="false" outlineLevel="0" collapsed="false">
      <c r="B560" s="923" t="n">
        <v>95873</v>
      </c>
      <c r="C560" s="924" t="s">
        <v>7184</v>
      </c>
      <c r="D560" s="923" t="s">
        <v>7055</v>
      </c>
      <c r="E560" s="923" t="n">
        <f aca="false">IF($K$2=$H$1,H560,I560)</f>
        <v>7.97</v>
      </c>
      <c r="F560" s="396" t="n">
        <f aca="false">IF(LEN($B560)=7,CONCATENATE(MID($B560,1,6),"00",RIGHT($B560,1)),IF(LEN($B560)=8,CONCATENATE(MID($B560,1,6),"0",RIGHT($B560,2)),$B560))</f>
        <v>95873</v>
      </c>
      <c r="H560" s="925" t="n">
        <v>7.97</v>
      </c>
      <c r="I560" s="923" t="n">
        <v>7.97</v>
      </c>
    </row>
    <row r="561" customFormat="false" ht="15" hidden="false" customHeight="false" outlineLevel="0" collapsed="false">
      <c r="B561" s="923" t="n">
        <v>96014</v>
      </c>
      <c r="C561" s="924" t="s">
        <v>7185</v>
      </c>
      <c r="D561" s="923" t="s">
        <v>7055</v>
      </c>
      <c r="E561" s="923" t="n">
        <f aca="false">IF($K$2=$H$1,H561,I561)</f>
        <v>29.28</v>
      </c>
      <c r="F561" s="396" t="n">
        <f aca="false">IF(LEN($B561)=7,CONCATENATE(MID($B561,1,6),"00",RIGHT($B561,1)),IF(LEN($B561)=8,CONCATENATE(MID($B561,1,6),"0",RIGHT($B561,2)),$B561))</f>
        <v>96014</v>
      </c>
      <c r="H561" s="925" t="n">
        <v>27.77</v>
      </c>
      <c r="I561" s="923" t="n">
        <v>29.28</v>
      </c>
    </row>
    <row r="562" customFormat="false" ht="15" hidden="false" customHeight="false" outlineLevel="0" collapsed="false">
      <c r="B562" s="923" t="n">
        <v>96021</v>
      </c>
      <c r="C562" s="924" t="s">
        <v>7186</v>
      </c>
      <c r="D562" s="923" t="s">
        <v>7055</v>
      </c>
      <c r="E562" s="923" t="n">
        <f aca="false">IF($K$2=$H$1,H562,I562)</f>
        <v>29.15</v>
      </c>
      <c r="F562" s="396" t="n">
        <f aca="false">IF(LEN($B562)=7,CONCATENATE(MID($B562,1,6),"00",RIGHT($B562,1)),IF(LEN($B562)=8,CONCATENATE(MID($B562,1,6),"0",RIGHT($B562,2)),$B562))</f>
        <v>96021</v>
      </c>
      <c r="H562" s="925" t="n">
        <v>27.64</v>
      </c>
      <c r="I562" s="923" t="n">
        <v>29.15</v>
      </c>
    </row>
    <row r="563" customFormat="false" ht="15" hidden="false" customHeight="false" outlineLevel="0" collapsed="false">
      <c r="B563" s="923" t="n">
        <v>96029</v>
      </c>
      <c r="C563" s="924" t="s">
        <v>7187</v>
      </c>
      <c r="D563" s="923" t="s">
        <v>7055</v>
      </c>
      <c r="E563" s="923" t="n">
        <f aca="false">IF($K$2=$H$1,H563,I563)</f>
        <v>26</v>
      </c>
      <c r="F563" s="396" t="n">
        <f aca="false">IF(LEN($B563)=7,CONCATENATE(MID($B563,1,6),"00",RIGHT($B563,1)),IF(LEN($B563)=8,CONCATENATE(MID($B563,1,6),"0",RIGHT($B563,2)),$B563))</f>
        <v>96029</v>
      </c>
      <c r="H563" s="925" t="n">
        <v>24.49</v>
      </c>
      <c r="I563" s="923" t="n">
        <v>26</v>
      </c>
    </row>
    <row r="564" customFormat="false" ht="15" hidden="false" customHeight="false" outlineLevel="0" collapsed="false">
      <c r="B564" s="923" t="n">
        <v>96036</v>
      </c>
      <c r="C564" s="924" t="s">
        <v>7188</v>
      </c>
      <c r="D564" s="923" t="s">
        <v>7055</v>
      </c>
      <c r="E564" s="923" t="n">
        <f aca="false">IF($K$2=$H$1,H564,I564)</f>
        <v>36.84</v>
      </c>
      <c r="F564" s="396" t="n">
        <f aca="false">IF(LEN($B564)=7,CONCATENATE(MID($B564,1,6),"00",RIGHT($B564,1)),IF(LEN($B564)=8,CONCATENATE(MID($B564,1,6),"0",RIGHT($B564,2)),$B564))</f>
        <v>96036</v>
      </c>
      <c r="H564" s="925" t="n">
        <v>35.32</v>
      </c>
      <c r="I564" s="923" t="n">
        <v>36.84</v>
      </c>
    </row>
    <row r="565" customFormat="false" ht="15" hidden="false" customHeight="false" outlineLevel="0" collapsed="false">
      <c r="B565" s="923" t="n">
        <v>96155</v>
      </c>
      <c r="C565" s="924" t="s">
        <v>7189</v>
      </c>
      <c r="D565" s="923" t="s">
        <v>7055</v>
      </c>
      <c r="E565" s="923" t="n">
        <f aca="false">IF($K$2=$H$1,H565,I565)</f>
        <v>26.13</v>
      </c>
      <c r="F565" s="396" t="n">
        <f aca="false">IF(LEN($B565)=7,CONCATENATE(MID($B565,1,6),"00",RIGHT($B565,1)),IF(LEN($B565)=8,CONCATENATE(MID($B565,1,6),"0",RIGHT($B565,2)),$B565))</f>
        <v>96155</v>
      </c>
      <c r="H565" s="925" t="n">
        <v>24.62</v>
      </c>
      <c r="I565" s="923" t="n">
        <v>26.13</v>
      </c>
    </row>
    <row r="566" customFormat="false" ht="15" hidden="false" customHeight="false" outlineLevel="0" collapsed="false">
      <c r="B566" s="923" t="n">
        <v>96156</v>
      </c>
      <c r="C566" s="924" t="s">
        <v>7190</v>
      </c>
      <c r="D566" s="923" t="s">
        <v>7055</v>
      </c>
      <c r="E566" s="923" t="n">
        <f aca="false">IF($K$2=$H$1,H566,I566)</f>
        <v>33.19</v>
      </c>
      <c r="F566" s="396" t="n">
        <f aca="false">IF(LEN($B566)=7,CONCATENATE(MID($B566,1,6),"00",RIGHT($B566,1)),IF(LEN($B566)=8,CONCATENATE(MID($B566,1,6),"0",RIGHT($B566,2)),$B566))</f>
        <v>96156</v>
      </c>
      <c r="H566" s="925" t="n">
        <v>31.56</v>
      </c>
      <c r="I566" s="923" t="n">
        <v>33.19</v>
      </c>
    </row>
    <row r="567" customFormat="false" ht="15" hidden="false" customHeight="false" outlineLevel="0" collapsed="false">
      <c r="B567" s="923" t="n">
        <v>96159</v>
      </c>
      <c r="C567" s="924" t="s">
        <v>7191</v>
      </c>
      <c r="D567" s="923" t="s">
        <v>7055</v>
      </c>
      <c r="E567" s="923" t="n">
        <f aca="false">IF($K$2=$H$1,H567,I567)</f>
        <v>44.5</v>
      </c>
      <c r="F567" s="396" t="n">
        <f aca="false">IF(LEN($B567)=7,CONCATENATE(MID($B567,1,6),"00",RIGHT($B567,1)),IF(LEN($B567)=8,CONCATENATE(MID($B567,1,6),"0",RIGHT($B567,2)),$B567))</f>
        <v>96159</v>
      </c>
      <c r="H567" s="925" t="n">
        <v>42.7</v>
      </c>
      <c r="I567" s="923" t="n">
        <v>44.5</v>
      </c>
    </row>
    <row r="568" customFormat="false" ht="15" hidden="false" customHeight="false" outlineLevel="0" collapsed="false">
      <c r="B568" s="923" t="n">
        <v>96246</v>
      </c>
      <c r="C568" s="924" t="s">
        <v>7192</v>
      </c>
      <c r="D568" s="923" t="s">
        <v>7055</v>
      </c>
      <c r="E568" s="923" t="n">
        <f aca="false">IF($K$2=$H$1,H568,I568)</f>
        <v>33.96</v>
      </c>
      <c r="F568" s="396" t="n">
        <f aca="false">IF(LEN($B568)=7,CONCATENATE(MID($B568,1,6),"00",RIGHT($B568,1)),IF(LEN($B568)=8,CONCATENATE(MID($B568,1,6),"0",RIGHT($B568,2)),$B568))</f>
        <v>96246</v>
      </c>
      <c r="H568" s="925" t="n">
        <v>31.99</v>
      </c>
      <c r="I568" s="923" t="n">
        <v>33.96</v>
      </c>
    </row>
    <row r="569" customFormat="false" ht="15" hidden="false" customHeight="false" outlineLevel="0" collapsed="false">
      <c r="B569" s="923" t="n">
        <v>96302</v>
      </c>
      <c r="C569" s="924" t="s">
        <v>7193</v>
      </c>
      <c r="D569" s="923" t="s">
        <v>7055</v>
      </c>
      <c r="E569" s="923" t="n">
        <f aca="false">IF($K$2=$H$1,H569,I569)</f>
        <v>59.58</v>
      </c>
      <c r="F569" s="396" t="n">
        <f aca="false">IF(LEN($B569)=7,CONCATENATE(MID($B569,1,6),"00",RIGHT($B569,1)),IF(LEN($B569)=8,CONCATENATE(MID($B569,1,6),"0",RIGHT($B569,2)),$B569))</f>
        <v>96302</v>
      </c>
      <c r="H569" s="925" t="n">
        <v>58.08</v>
      </c>
      <c r="I569" s="923" t="n">
        <v>59.58</v>
      </c>
    </row>
    <row r="570" customFormat="false" ht="15" hidden="false" customHeight="false" outlineLevel="0" collapsed="false">
      <c r="B570" s="923" t="n">
        <v>96308</v>
      </c>
      <c r="C570" s="924" t="s">
        <v>7194</v>
      </c>
      <c r="D570" s="923" t="s">
        <v>7055</v>
      </c>
      <c r="E570" s="923" t="n">
        <f aca="false">IF($K$2=$H$1,H570,I570)</f>
        <v>0.14</v>
      </c>
      <c r="F570" s="396" t="n">
        <f aca="false">IF(LEN($B570)=7,CONCATENATE(MID($B570,1,6),"00",RIGHT($B570,1)),IF(LEN($B570)=8,CONCATENATE(MID($B570,1,6),"0",RIGHT($B570,2)),$B570))</f>
        <v>96308</v>
      </c>
      <c r="H570" s="925" t="n">
        <v>0.14</v>
      </c>
      <c r="I570" s="923" t="n">
        <v>0.14</v>
      </c>
    </row>
    <row r="571" customFormat="false" ht="15" hidden="false" customHeight="false" outlineLevel="0" collapsed="false">
      <c r="B571" s="923" t="n">
        <v>96464</v>
      </c>
      <c r="C571" s="924" t="s">
        <v>7195</v>
      </c>
      <c r="D571" s="923" t="s">
        <v>7055</v>
      </c>
      <c r="E571" s="923" t="n">
        <f aca="false">IF($K$2=$H$1,H571,I571)</f>
        <v>48.16</v>
      </c>
      <c r="F571" s="396" t="n">
        <f aca="false">IF(LEN($B571)=7,CONCATENATE(MID($B571,1,6),"00",RIGHT($B571,1)),IF(LEN($B571)=8,CONCATENATE(MID($B571,1,6),"0",RIGHT($B571,2)),$B571))</f>
        <v>96464</v>
      </c>
      <c r="H571" s="925" t="n">
        <v>46.66</v>
      </c>
      <c r="I571" s="923" t="n">
        <v>48.16</v>
      </c>
    </row>
    <row r="572" customFormat="false" ht="15" hidden="false" customHeight="false" outlineLevel="0" collapsed="false">
      <c r="B572" s="923" t="n">
        <v>98765</v>
      </c>
      <c r="C572" s="924" t="s">
        <v>7196</v>
      </c>
      <c r="D572" s="923" t="s">
        <v>7055</v>
      </c>
      <c r="E572" s="923" t="n">
        <f aca="false">IF($K$2=$H$1,H572,I572)</f>
        <v>0.11</v>
      </c>
      <c r="F572" s="396" t="n">
        <f aca="false">IF(LEN($B572)=7,CONCATENATE(MID($B572,1,6),"00",RIGHT($B572,1)),IF(LEN($B572)=8,CONCATENATE(MID($B572,1,6),"0",RIGHT($B572,2)),$B572))</f>
        <v>98765</v>
      </c>
      <c r="H572" s="925" t="n">
        <v>0.11</v>
      </c>
      <c r="I572" s="923" t="n">
        <v>0.11</v>
      </c>
    </row>
    <row r="573" customFormat="false" ht="15" hidden="false" customHeight="false" outlineLevel="0" collapsed="false">
      <c r="B573" s="923" t="n">
        <v>99834</v>
      </c>
      <c r="C573" s="924" t="s">
        <v>7197</v>
      </c>
      <c r="D573" s="923" t="s">
        <v>7055</v>
      </c>
      <c r="E573" s="923" t="n">
        <f aca="false">IF($K$2=$H$1,H573,I573)</f>
        <v>0.31</v>
      </c>
      <c r="F573" s="396" t="n">
        <f aca="false">IF(LEN($B573)=7,CONCATENATE(MID($B573,1,6),"00",RIGHT($B573,1)),IF(LEN($B573)=8,CONCATENATE(MID($B573,1,6),"0",RIGHT($B573,2)),$B573))</f>
        <v>99834</v>
      </c>
      <c r="H573" s="925" t="n">
        <v>0.31</v>
      </c>
      <c r="I573" s="923" t="n">
        <v>0.31</v>
      </c>
    </row>
    <row r="574" customFormat="false" ht="15" hidden="false" customHeight="false" outlineLevel="0" collapsed="false">
      <c r="B574" s="923" t="n">
        <v>5089</v>
      </c>
      <c r="C574" s="924" t="s">
        <v>7198</v>
      </c>
      <c r="D574" s="923" t="s">
        <v>967</v>
      </c>
      <c r="E574" s="923" t="n">
        <f aca="false">IF($K$2=$H$1,H574,I574)</f>
        <v>20.58</v>
      </c>
      <c r="F574" s="396" t="n">
        <f aca="false">IF(LEN($B574)=7,CONCATENATE(MID($B574,1,6),"00",RIGHT($B574,1)),IF(LEN($B574)=8,CONCATENATE(MID($B574,1,6),"0",RIGHT($B574,2)),$B574))</f>
        <v>5089</v>
      </c>
      <c r="H574" s="925" t="n">
        <v>20.58</v>
      </c>
      <c r="I574" s="923" t="n">
        <v>20.58</v>
      </c>
    </row>
    <row r="575" customFormat="false" ht="15" hidden="false" customHeight="false" outlineLevel="0" collapsed="false">
      <c r="B575" s="923" t="n">
        <v>5627</v>
      </c>
      <c r="C575" s="924" t="s">
        <v>7199</v>
      </c>
      <c r="D575" s="923" t="s">
        <v>967</v>
      </c>
      <c r="E575" s="923" t="n">
        <f aca="false">IF($K$2=$H$1,H575,I575)</f>
        <v>23.16</v>
      </c>
      <c r="F575" s="396" t="n">
        <f aca="false">IF(LEN($B575)=7,CONCATENATE(MID($B575,1,6),"00",RIGHT($B575,1)),IF(LEN($B575)=8,CONCATENATE(MID($B575,1,6),"0",RIGHT($B575,2)),$B575))</f>
        <v>5627</v>
      </c>
      <c r="H575" s="925" t="n">
        <v>23.16</v>
      </c>
      <c r="I575" s="923" t="n">
        <v>23.16</v>
      </c>
    </row>
    <row r="576" customFormat="false" ht="15" hidden="false" customHeight="false" outlineLevel="0" collapsed="false">
      <c r="B576" s="923" t="n">
        <v>5628</v>
      </c>
      <c r="C576" s="924" t="s">
        <v>7200</v>
      </c>
      <c r="D576" s="923" t="s">
        <v>967</v>
      </c>
      <c r="E576" s="923" t="n">
        <f aca="false">IF($K$2=$H$1,H576,I576)</f>
        <v>5.95</v>
      </c>
      <c r="F576" s="396" t="n">
        <f aca="false">IF(LEN($B576)=7,CONCATENATE(MID($B576,1,6),"00",RIGHT($B576,1)),IF(LEN($B576)=8,CONCATENATE(MID($B576,1,6),"0",RIGHT($B576,2)),$B576))</f>
        <v>5628</v>
      </c>
      <c r="H576" s="925" t="n">
        <v>5.95</v>
      </c>
      <c r="I576" s="923" t="n">
        <v>5.95</v>
      </c>
    </row>
    <row r="577" customFormat="false" ht="15" hidden="false" customHeight="false" outlineLevel="0" collapsed="false">
      <c r="B577" s="923" t="n">
        <v>5629</v>
      </c>
      <c r="C577" s="924" t="s">
        <v>7201</v>
      </c>
      <c r="D577" s="923" t="s">
        <v>967</v>
      </c>
      <c r="E577" s="923" t="n">
        <f aca="false">IF($K$2=$H$1,H577,I577)</f>
        <v>28.95</v>
      </c>
      <c r="F577" s="396" t="n">
        <f aca="false">IF(LEN($B577)=7,CONCATENATE(MID($B577,1,6),"00",RIGHT($B577,1)),IF(LEN($B577)=8,CONCATENATE(MID($B577,1,6),"0",RIGHT($B577,2)),$B577))</f>
        <v>5629</v>
      </c>
      <c r="H577" s="925" t="n">
        <v>28.95</v>
      </c>
      <c r="I577" s="923" t="n">
        <v>28.95</v>
      </c>
    </row>
    <row r="578" customFormat="false" ht="15" hidden="false" customHeight="false" outlineLevel="0" collapsed="false">
      <c r="B578" s="923" t="n">
        <v>5630</v>
      </c>
      <c r="C578" s="924" t="s">
        <v>7202</v>
      </c>
      <c r="D578" s="923" t="s">
        <v>967</v>
      </c>
      <c r="E578" s="923" t="n">
        <f aca="false">IF($K$2=$H$1,H578,I578)</f>
        <v>43.18</v>
      </c>
      <c r="F578" s="396" t="n">
        <f aca="false">IF(LEN($B578)=7,CONCATENATE(MID($B578,1,6),"00",RIGHT($B578,1)),IF(LEN($B578)=8,CONCATENATE(MID($B578,1,6),"0",RIGHT($B578,2)),$B578))</f>
        <v>5630</v>
      </c>
      <c r="H578" s="925" t="n">
        <v>43.18</v>
      </c>
      <c r="I578" s="923" t="n">
        <v>43.18</v>
      </c>
    </row>
    <row r="579" customFormat="false" ht="15" hidden="false" customHeight="false" outlineLevel="0" collapsed="false">
      <c r="B579" s="923" t="n">
        <v>5658</v>
      </c>
      <c r="C579" s="924" t="s">
        <v>7203</v>
      </c>
      <c r="D579" s="923" t="s">
        <v>967</v>
      </c>
      <c r="E579" s="923" t="n">
        <f aca="false">IF($K$2=$H$1,H579,I579)</f>
        <v>1.19</v>
      </c>
      <c r="F579" s="396" t="n">
        <f aca="false">IF(LEN($B579)=7,CONCATENATE(MID($B579,1,6),"00",RIGHT($B579,1)),IF(LEN($B579)=8,CONCATENATE(MID($B579,1,6),"0",RIGHT($B579,2)),$B579))</f>
        <v>5658</v>
      </c>
      <c r="H579" s="925" t="n">
        <v>1.19</v>
      </c>
      <c r="I579" s="923" t="n">
        <v>1.19</v>
      </c>
    </row>
    <row r="580" customFormat="false" ht="15" hidden="false" customHeight="false" outlineLevel="0" collapsed="false">
      <c r="B580" s="923" t="n">
        <v>5664</v>
      </c>
      <c r="C580" s="924" t="s">
        <v>7204</v>
      </c>
      <c r="D580" s="923" t="s">
        <v>967</v>
      </c>
      <c r="E580" s="923" t="n">
        <f aca="false">IF($K$2=$H$1,H580,I580)</f>
        <v>17.05</v>
      </c>
      <c r="F580" s="396" t="n">
        <f aca="false">IF(LEN($B580)=7,CONCATENATE(MID($B580,1,6),"00",RIGHT($B580,1)),IF(LEN($B580)=8,CONCATENATE(MID($B580,1,6),"0",RIGHT($B580,2)),$B580))</f>
        <v>5664</v>
      </c>
      <c r="H580" s="925" t="n">
        <v>17.05</v>
      </c>
      <c r="I580" s="923" t="n">
        <v>17.05</v>
      </c>
    </row>
    <row r="581" customFormat="false" ht="15" hidden="false" customHeight="false" outlineLevel="0" collapsed="false">
      <c r="B581" s="923" t="n">
        <v>5667</v>
      </c>
      <c r="C581" s="924" t="s">
        <v>7205</v>
      </c>
      <c r="D581" s="923" t="s">
        <v>967</v>
      </c>
      <c r="E581" s="923" t="n">
        <f aca="false">IF($K$2=$H$1,H581,I581)</f>
        <v>15.16</v>
      </c>
      <c r="F581" s="396" t="n">
        <f aca="false">IF(LEN($B581)=7,CONCATENATE(MID($B581,1,6),"00",RIGHT($B581,1)),IF(LEN($B581)=8,CONCATENATE(MID($B581,1,6),"0",RIGHT($B581,2)),$B581))</f>
        <v>5667</v>
      </c>
      <c r="H581" s="925" t="n">
        <v>15.16</v>
      </c>
      <c r="I581" s="923" t="n">
        <v>15.16</v>
      </c>
    </row>
    <row r="582" customFormat="false" ht="15" hidden="false" customHeight="false" outlineLevel="0" collapsed="false">
      <c r="B582" s="923" t="n">
        <v>5668</v>
      </c>
      <c r="C582" s="924" t="s">
        <v>7206</v>
      </c>
      <c r="D582" s="923" t="s">
        <v>967</v>
      </c>
      <c r="E582" s="923" t="n">
        <f aca="false">IF($K$2=$H$1,H582,I582)</f>
        <v>33.04</v>
      </c>
      <c r="F582" s="396" t="n">
        <f aca="false">IF(LEN($B582)=7,CONCATENATE(MID($B582,1,6),"00",RIGHT($B582,1)),IF(LEN($B582)=8,CONCATENATE(MID($B582,1,6),"0",RIGHT($B582,2)),$B582))</f>
        <v>5668</v>
      </c>
      <c r="H582" s="925" t="n">
        <v>33.04</v>
      </c>
      <c r="I582" s="923" t="n">
        <v>33.04</v>
      </c>
    </row>
    <row r="583" customFormat="false" ht="15" hidden="false" customHeight="false" outlineLevel="0" collapsed="false">
      <c r="B583" s="923" t="n">
        <v>5674</v>
      </c>
      <c r="C583" s="924" t="s">
        <v>7207</v>
      </c>
      <c r="D583" s="923" t="s">
        <v>967</v>
      </c>
      <c r="E583" s="923" t="n">
        <f aca="false">IF($K$2=$H$1,H583,I583)</f>
        <v>19.8</v>
      </c>
      <c r="F583" s="396" t="n">
        <f aca="false">IF(LEN($B583)=7,CONCATENATE(MID($B583,1,6),"00",RIGHT($B583,1)),IF(LEN($B583)=8,CONCATENATE(MID($B583,1,6),"0",RIGHT($B583,2)),$B583))</f>
        <v>5674</v>
      </c>
      <c r="H583" s="925" t="n">
        <v>19.8</v>
      </c>
      <c r="I583" s="923" t="n">
        <v>19.8</v>
      </c>
    </row>
    <row r="584" customFormat="false" ht="15" hidden="false" customHeight="false" outlineLevel="0" collapsed="false">
      <c r="B584" s="923" t="n">
        <v>5692</v>
      </c>
      <c r="C584" s="924" t="s">
        <v>7208</v>
      </c>
      <c r="D584" s="923" t="s">
        <v>967</v>
      </c>
      <c r="E584" s="923" t="n">
        <f aca="false">IF($K$2=$H$1,H584,I584)</f>
        <v>0.16</v>
      </c>
      <c r="F584" s="396" t="n">
        <f aca="false">IF(LEN($B584)=7,CONCATENATE(MID($B584,1,6),"00",RIGHT($B584,1)),IF(LEN($B584)=8,CONCATENATE(MID($B584,1,6),"0",RIGHT($B584,2)),$B584))</f>
        <v>5692</v>
      </c>
      <c r="H584" s="925" t="n">
        <v>0.16</v>
      </c>
      <c r="I584" s="923" t="n">
        <v>0.16</v>
      </c>
    </row>
    <row r="585" customFormat="false" ht="15" hidden="false" customHeight="false" outlineLevel="0" collapsed="false">
      <c r="B585" s="923" t="n">
        <v>5693</v>
      </c>
      <c r="C585" s="924" t="s">
        <v>7209</v>
      </c>
      <c r="D585" s="923" t="s">
        <v>967</v>
      </c>
      <c r="E585" s="923" t="n">
        <f aca="false">IF($K$2=$H$1,H585,I585)</f>
        <v>6.41</v>
      </c>
      <c r="F585" s="396" t="n">
        <f aca="false">IF(LEN($B585)=7,CONCATENATE(MID($B585,1,6),"00",RIGHT($B585,1)),IF(LEN($B585)=8,CONCATENATE(MID($B585,1,6),"0",RIGHT($B585,2)),$B585))</f>
        <v>5693</v>
      </c>
      <c r="H585" s="925" t="n">
        <v>6.41</v>
      </c>
      <c r="I585" s="923" t="n">
        <v>6.41</v>
      </c>
    </row>
    <row r="586" customFormat="false" ht="15" hidden="false" customHeight="false" outlineLevel="0" collapsed="false">
      <c r="B586" s="923" t="n">
        <v>5695</v>
      </c>
      <c r="C586" s="924" t="s">
        <v>7210</v>
      </c>
      <c r="D586" s="923" t="s">
        <v>967</v>
      </c>
      <c r="E586" s="923" t="n">
        <f aca="false">IF($K$2=$H$1,H586,I586)</f>
        <v>21.48</v>
      </c>
      <c r="F586" s="396" t="n">
        <f aca="false">IF(LEN($B586)=7,CONCATENATE(MID($B586,1,6),"00",RIGHT($B586,1)),IF(LEN($B586)=8,CONCATENATE(MID($B586,1,6),"0",RIGHT($B586,2)),$B586))</f>
        <v>5695</v>
      </c>
      <c r="H586" s="925" t="n">
        <v>21.48</v>
      </c>
      <c r="I586" s="923" t="n">
        <v>21.48</v>
      </c>
    </row>
    <row r="587" customFormat="false" ht="15" hidden="false" customHeight="false" outlineLevel="0" collapsed="false">
      <c r="B587" s="923" t="n">
        <v>5703</v>
      </c>
      <c r="C587" s="924" t="s">
        <v>7211</v>
      </c>
      <c r="D587" s="923" t="s">
        <v>967</v>
      </c>
      <c r="E587" s="923" t="n">
        <f aca="false">IF($K$2=$H$1,H587,I587)</f>
        <v>14.04</v>
      </c>
      <c r="F587" s="396" t="n">
        <f aca="false">IF(LEN($B587)=7,CONCATENATE(MID($B587,1,6),"00",RIGHT($B587,1)),IF(LEN($B587)=8,CONCATENATE(MID($B587,1,6),"0",RIGHT($B587,2)),$B587))</f>
        <v>5703</v>
      </c>
      <c r="H587" s="925" t="n">
        <v>14.04</v>
      </c>
      <c r="I587" s="923" t="n">
        <v>14.04</v>
      </c>
    </row>
    <row r="588" customFormat="false" ht="15" hidden="false" customHeight="false" outlineLevel="0" collapsed="false">
      <c r="B588" s="923" t="n">
        <v>5705</v>
      </c>
      <c r="C588" s="924" t="s">
        <v>7212</v>
      </c>
      <c r="D588" s="923" t="s">
        <v>967</v>
      </c>
      <c r="E588" s="923" t="n">
        <f aca="false">IF($K$2=$H$1,H588,I588)</f>
        <v>13.36</v>
      </c>
      <c r="F588" s="396" t="n">
        <f aca="false">IF(LEN($B588)=7,CONCATENATE(MID($B588,1,6),"00",RIGHT($B588,1)),IF(LEN($B588)=8,CONCATENATE(MID($B588,1,6),"0",RIGHT($B588,2)),$B588))</f>
        <v>5705</v>
      </c>
      <c r="H588" s="925" t="n">
        <v>13.36</v>
      </c>
      <c r="I588" s="923" t="n">
        <v>13.36</v>
      </c>
    </row>
    <row r="589" customFormat="false" ht="15" hidden="false" customHeight="false" outlineLevel="0" collapsed="false">
      <c r="B589" s="923" t="n">
        <v>5707</v>
      </c>
      <c r="C589" s="924" t="s">
        <v>7213</v>
      </c>
      <c r="D589" s="923" t="s">
        <v>967</v>
      </c>
      <c r="E589" s="923" t="n">
        <f aca="false">IF($K$2=$H$1,H589,I589)</f>
        <v>40.62</v>
      </c>
      <c r="F589" s="396" t="n">
        <f aca="false">IF(LEN($B589)=7,CONCATENATE(MID($B589,1,6),"00",RIGHT($B589,1)),IF(LEN($B589)=8,CONCATENATE(MID($B589,1,6),"0",RIGHT($B589,2)),$B589))</f>
        <v>5707</v>
      </c>
      <c r="H589" s="925" t="n">
        <v>40.62</v>
      </c>
      <c r="I589" s="923" t="n">
        <v>40.62</v>
      </c>
    </row>
    <row r="590" customFormat="false" ht="15" hidden="false" customHeight="false" outlineLevel="0" collapsed="false">
      <c r="B590" s="923" t="n">
        <v>5710</v>
      </c>
      <c r="C590" s="924" t="s">
        <v>7214</v>
      </c>
      <c r="D590" s="923" t="s">
        <v>967</v>
      </c>
      <c r="E590" s="923" t="n">
        <f aca="false">IF($K$2=$H$1,H590,I590)</f>
        <v>103.44</v>
      </c>
      <c r="F590" s="396" t="n">
        <f aca="false">IF(LEN($B590)=7,CONCATENATE(MID($B590,1,6),"00",RIGHT($B590,1)),IF(LEN($B590)=8,CONCATENATE(MID($B590,1,6),"0",RIGHT($B590,2)),$B590))</f>
        <v>5710</v>
      </c>
      <c r="H590" s="925" t="n">
        <v>103.44</v>
      </c>
      <c r="I590" s="923" t="n">
        <v>103.44</v>
      </c>
    </row>
    <row r="591" customFormat="false" ht="15" hidden="false" customHeight="false" outlineLevel="0" collapsed="false">
      <c r="B591" s="923" t="n">
        <v>5711</v>
      </c>
      <c r="C591" s="924" t="s">
        <v>7215</v>
      </c>
      <c r="D591" s="923" t="s">
        <v>967</v>
      </c>
      <c r="E591" s="923" t="n">
        <f aca="false">IF($K$2=$H$1,H591,I591)</f>
        <v>59.66</v>
      </c>
      <c r="F591" s="396" t="n">
        <f aca="false">IF(LEN($B591)=7,CONCATENATE(MID($B591,1,6),"00",RIGHT($B591,1)),IF(LEN($B591)=8,CONCATENATE(MID($B591,1,6),"0",RIGHT($B591,2)),$B591))</f>
        <v>5711</v>
      </c>
      <c r="H591" s="925" t="n">
        <v>59.66</v>
      </c>
      <c r="I591" s="923" t="n">
        <v>59.66</v>
      </c>
    </row>
    <row r="592" customFormat="false" ht="15" hidden="false" customHeight="false" outlineLevel="0" collapsed="false">
      <c r="B592" s="923" t="n">
        <v>5714</v>
      </c>
      <c r="C592" s="924" t="s">
        <v>7216</v>
      </c>
      <c r="D592" s="923" t="s">
        <v>967</v>
      </c>
      <c r="E592" s="923" t="n">
        <f aca="false">IF($K$2=$H$1,H592,I592)</f>
        <v>7.49</v>
      </c>
      <c r="F592" s="396" t="n">
        <f aca="false">IF(LEN($B592)=7,CONCATENATE(MID($B592,1,6),"00",RIGHT($B592,1)),IF(LEN($B592)=8,CONCATENATE(MID($B592,1,6),"0",RIGHT($B592,2)),$B592))</f>
        <v>5714</v>
      </c>
      <c r="H592" s="925" t="n">
        <v>7.49</v>
      </c>
      <c r="I592" s="923" t="n">
        <v>7.49</v>
      </c>
    </row>
    <row r="593" customFormat="false" ht="15" hidden="false" customHeight="false" outlineLevel="0" collapsed="false">
      <c r="B593" s="923" t="n">
        <v>5715</v>
      </c>
      <c r="C593" s="924" t="s">
        <v>7217</v>
      </c>
      <c r="D593" s="923" t="s">
        <v>967</v>
      </c>
      <c r="E593" s="923" t="n">
        <f aca="false">IF($K$2=$H$1,H593,I593)</f>
        <v>80.28</v>
      </c>
      <c r="F593" s="396" t="n">
        <f aca="false">IF(LEN($B593)=7,CONCATENATE(MID($B593,1,6),"00",RIGHT($B593,1)),IF(LEN($B593)=8,CONCATENATE(MID($B593,1,6),"0",RIGHT($B593,2)),$B593))</f>
        <v>5715</v>
      </c>
      <c r="H593" s="925" t="n">
        <v>80.28</v>
      </c>
      <c r="I593" s="923" t="n">
        <v>80.28</v>
      </c>
    </row>
    <row r="594" customFormat="false" ht="15" hidden="false" customHeight="false" outlineLevel="0" collapsed="false">
      <c r="B594" s="923" t="n">
        <v>5718</v>
      </c>
      <c r="C594" s="924" t="s">
        <v>7218</v>
      </c>
      <c r="D594" s="923" t="s">
        <v>967</v>
      </c>
      <c r="E594" s="923" t="n">
        <f aca="false">IF($K$2=$H$1,H594,I594)</f>
        <v>71.21</v>
      </c>
      <c r="F594" s="396" t="n">
        <f aca="false">IF(LEN($B594)=7,CONCATENATE(MID($B594,1,6),"00",RIGHT($B594,1)),IF(LEN($B594)=8,CONCATENATE(MID($B594,1,6),"0",RIGHT($B594,2)),$B594))</f>
        <v>5718</v>
      </c>
      <c r="H594" s="925" t="n">
        <v>71.21</v>
      </c>
      <c r="I594" s="923" t="n">
        <v>71.21</v>
      </c>
    </row>
    <row r="595" customFormat="false" ht="15" hidden="false" customHeight="false" outlineLevel="0" collapsed="false">
      <c r="B595" s="923" t="n">
        <v>5721</v>
      </c>
      <c r="C595" s="924" t="s">
        <v>7219</v>
      </c>
      <c r="D595" s="923" t="s">
        <v>967</v>
      </c>
      <c r="E595" s="923" t="n">
        <f aca="false">IF($K$2=$H$1,H595,I595)</f>
        <v>62.83</v>
      </c>
      <c r="F595" s="396" t="n">
        <f aca="false">IF(LEN($B595)=7,CONCATENATE(MID($B595,1,6),"00",RIGHT($B595,1)),IF(LEN($B595)=8,CONCATENATE(MID($B595,1,6),"0",RIGHT($B595,2)),$B595))</f>
        <v>5721</v>
      </c>
      <c r="H595" s="925" t="n">
        <v>62.83</v>
      </c>
      <c r="I595" s="923" t="n">
        <v>62.83</v>
      </c>
    </row>
    <row r="596" customFormat="false" ht="15" hidden="false" customHeight="false" outlineLevel="0" collapsed="false">
      <c r="B596" s="923" t="n">
        <v>5722</v>
      </c>
      <c r="C596" s="924" t="s">
        <v>7220</v>
      </c>
      <c r="D596" s="923" t="s">
        <v>967</v>
      </c>
      <c r="E596" s="923" t="n">
        <f aca="false">IF($K$2=$H$1,H596,I596)</f>
        <v>145.32</v>
      </c>
      <c r="F596" s="396" t="n">
        <f aca="false">IF(LEN($B596)=7,CONCATENATE(MID($B596,1,6),"00",RIGHT($B596,1)),IF(LEN($B596)=8,CONCATENATE(MID($B596,1,6),"0",RIGHT($B596,2)),$B596))</f>
        <v>5722</v>
      </c>
      <c r="H596" s="925" t="n">
        <v>145.32</v>
      </c>
      <c r="I596" s="923" t="n">
        <v>145.32</v>
      </c>
    </row>
    <row r="597" customFormat="false" ht="15" hidden="false" customHeight="false" outlineLevel="0" collapsed="false">
      <c r="B597" s="923" t="n">
        <v>5724</v>
      </c>
      <c r="C597" s="924" t="s">
        <v>7221</v>
      </c>
      <c r="D597" s="923" t="s">
        <v>967</v>
      </c>
      <c r="E597" s="923" t="n">
        <f aca="false">IF($K$2=$H$1,H597,I597)</f>
        <v>30.23</v>
      </c>
      <c r="F597" s="396" t="n">
        <f aca="false">IF(LEN($B597)=7,CONCATENATE(MID($B597,1,6),"00",RIGHT($B597,1)),IF(LEN($B597)=8,CONCATENATE(MID($B597,1,6),"0",RIGHT($B597,2)),$B597))</f>
        <v>5724</v>
      </c>
      <c r="H597" s="925" t="n">
        <v>30.23</v>
      </c>
      <c r="I597" s="923" t="n">
        <v>30.23</v>
      </c>
    </row>
    <row r="598" customFormat="false" ht="15" hidden="false" customHeight="false" outlineLevel="0" collapsed="false">
      <c r="B598" s="923" t="n">
        <v>5727</v>
      </c>
      <c r="C598" s="924" t="s">
        <v>7222</v>
      </c>
      <c r="D598" s="923" t="s">
        <v>967</v>
      </c>
      <c r="E598" s="923" t="n">
        <f aca="false">IF($K$2=$H$1,H598,I598)</f>
        <v>5.97</v>
      </c>
      <c r="F598" s="396" t="n">
        <f aca="false">IF(LEN($B598)=7,CONCATENATE(MID($B598,1,6),"00",RIGHT($B598,1)),IF(LEN($B598)=8,CONCATENATE(MID($B598,1,6),"0",RIGHT($B598,2)),$B598))</f>
        <v>5727</v>
      </c>
      <c r="H598" s="925" t="n">
        <v>5.97</v>
      </c>
      <c r="I598" s="923" t="n">
        <v>5.97</v>
      </c>
    </row>
    <row r="599" customFormat="false" ht="15" hidden="false" customHeight="false" outlineLevel="0" collapsed="false">
      <c r="B599" s="923" t="n">
        <v>5729</v>
      </c>
      <c r="C599" s="924" t="s">
        <v>7223</v>
      </c>
      <c r="D599" s="923" t="s">
        <v>967</v>
      </c>
      <c r="E599" s="923" t="n">
        <f aca="false">IF($K$2=$H$1,H599,I599)</f>
        <v>24.31</v>
      </c>
      <c r="F599" s="396" t="n">
        <f aca="false">IF(LEN($B599)=7,CONCATENATE(MID($B599,1,6),"00",RIGHT($B599,1)),IF(LEN($B599)=8,CONCATENATE(MID($B599,1,6),"0",RIGHT($B599,2)),$B599))</f>
        <v>5729</v>
      </c>
      <c r="H599" s="925" t="n">
        <v>24.31</v>
      </c>
      <c r="I599" s="923" t="n">
        <v>24.31</v>
      </c>
    </row>
    <row r="600" customFormat="false" ht="15" hidden="false" customHeight="false" outlineLevel="0" collapsed="false">
      <c r="B600" s="923" t="n">
        <v>5730</v>
      </c>
      <c r="C600" s="924" t="s">
        <v>7224</v>
      </c>
      <c r="D600" s="923" t="s">
        <v>967</v>
      </c>
      <c r="E600" s="923" t="n">
        <f aca="false">IF($K$2=$H$1,H600,I600)</f>
        <v>27.74</v>
      </c>
      <c r="F600" s="396" t="n">
        <f aca="false">IF(LEN($B600)=7,CONCATENATE(MID($B600,1,6),"00",RIGHT($B600,1)),IF(LEN($B600)=8,CONCATENATE(MID($B600,1,6),"0",RIGHT($B600,2)),$B600))</f>
        <v>5730</v>
      </c>
      <c r="H600" s="925" t="n">
        <v>27.74</v>
      </c>
      <c r="I600" s="923" t="n">
        <v>27.74</v>
      </c>
    </row>
    <row r="601" customFormat="false" ht="15" hidden="false" customHeight="false" outlineLevel="0" collapsed="false">
      <c r="B601" s="923" t="n">
        <v>5735</v>
      </c>
      <c r="C601" s="924" t="s">
        <v>7225</v>
      </c>
      <c r="D601" s="923" t="s">
        <v>967</v>
      </c>
      <c r="E601" s="923" t="n">
        <f aca="false">IF($K$2=$H$1,H601,I601)</f>
        <v>16.45</v>
      </c>
      <c r="F601" s="396" t="n">
        <f aca="false">IF(LEN($B601)=7,CONCATENATE(MID($B601,1,6),"00",RIGHT($B601,1)),IF(LEN($B601)=8,CONCATENATE(MID($B601,1,6),"0",RIGHT($B601,2)),$B601))</f>
        <v>5735</v>
      </c>
      <c r="H601" s="925" t="n">
        <v>16.45</v>
      </c>
      <c r="I601" s="923" t="n">
        <v>16.45</v>
      </c>
    </row>
    <row r="602" customFormat="false" ht="15" hidden="false" customHeight="false" outlineLevel="0" collapsed="false">
      <c r="B602" s="923" t="n">
        <v>5736</v>
      </c>
      <c r="C602" s="924" t="s">
        <v>7226</v>
      </c>
      <c r="D602" s="923" t="s">
        <v>967</v>
      </c>
      <c r="E602" s="923" t="n">
        <f aca="false">IF($K$2=$H$1,H602,I602)</f>
        <v>30.31</v>
      </c>
      <c r="F602" s="396" t="n">
        <f aca="false">IF(LEN($B602)=7,CONCATENATE(MID($B602,1,6),"00",RIGHT($B602,1)),IF(LEN($B602)=8,CONCATENATE(MID($B602,1,6),"0",RIGHT($B602,2)),$B602))</f>
        <v>5736</v>
      </c>
      <c r="H602" s="925" t="n">
        <v>30.31</v>
      </c>
      <c r="I602" s="923" t="n">
        <v>30.31</v>
      </c>
    </row>
    <row r="603" customFormat="false" ht="15" hidden="false" customHeight="false" outlineLevel="0" collapsed="false">
      <c r="B603" s="923" t="n">
        <v>5738</v>
      </c>
      <c r="C603" s="924" t="s">
        <v>7227</v>
      </c>
      <c r="D603" s="923" t="s">
        <v>967</v>
      </c>
      <c r="E603" s="923" t="n">
        <f aca="false">IF($K$2=$H$1,H603,I603)</f>
        <v>21.62</v>
      </c>
      <c r="F603" s="396" t="n">
        <f aca="false">IF(LEN($B603)=7,CONCATENATE(MID($B603,1,6),"00",RIGHT($B603,1)),IF(LEN($B603)=8,CONCATENATE(MID($B603,1,6),"0",RIGHT($B603,2)),$B603))</f>
        <v>5738</v>
      </c>
      <c r="H603" s="925" t="n">
        <v>21.62</v>
      </c>
      <c r="I603" s="923" t="n">
        <v>21.62</v>
      </c>
    </row>
    <row r="604" customFormat="false" ht="15" hidden="false" customHeight="false" outlineLevel="0" collapsed="false">
      <c r="B604" s="923" t="n">
        <v>5739</v>
      </c>
      <c r="C604" s="924" t="s">
        <v>7228</v>
      </c>
      <c r="D604" s="923" t="s">
        <v>967</v>
      </c>
      <c r="E604" s="923" t="n">
        <f aca="false">IF($K$2=$H$1,H604,I604)</f>
        <v>27.05</v>
      </c>
      <c r="F604" s="396" t="n">
        <f aca="false">IF(LEN($B604)=7,CONCATENATE(MID($B604,1,6),"00",RIGHT($B604,1)),IF(LEN($B604)=8,CONCATENATE(MID($B604,1,6),"0",RIGHT($B604,2)),$B604))</f>
        <v>5739</v>
      </c>
      <c r="H604" s="925" t="n">
        <v>27.05</v>
      </c>
      <c r="I604" s="923" t="n">
        <v>27.05</v>
      </c>
    </row>
    <row r="605" customFormat="false" ht="15" hidden="false" customHeight="false" outlineLevel="0" collapsed="false">
      <c r="B605" s="923" t="n">
        <v>5741</v>
      </c>
      <c r="C605" s="924" t="s">
        <v>7229</v>
      </c>
      <c r="D605" s="923" t="s">
        <v>967</v>
      </c>
      <c r="E605" s="923" t="n">
        <f aca="false">IF($K$2=$H$1,H605,I605)</f>
        <v>27.29</v>
      </c>
      <c r="F605" s="396" t="n">
        <f aca="false">IF(LEN($B605)=7,CONCATENATE(MID($B605,1,6),"00",RIGHT($B605,1)),IF(LEN($B605)=8,CONCATENATE(MID($B605,1,6),"0",RIGHT($B605,2)),$B605))</f>
        <v>5741</v>
      </c>
      <c r="H605" s="925" t="n">
        <v>27.29</v>
      </c>
      <c r="I605" s="923" t="n">
        <v>27.29</v>
      </c>
    </row>
    <row r="606" customFormat="false" ht="15" hidden="false" customHeight="false" outlineLevel="0" collapsed="false">
      <c r="B606" s="923" t="n">
        <v>5742</v>
      </c>
      <c r="C606" s="924" t="s">
        <v>7230</v>
      </c>
      <c r="D606" s="923" t="s">
        <v>967</v>
      </c>
      <c r="E606" s="923" t="n">
        <f aca="false">IF($K$2=$H$1,H606,I606)</f>
        <v>18.48</v>
      </c>
      <c r="F606" s="396" t="n">
        <f aca="false">IF(LEN($B606)=7,CONCATENATE(MID($B606,1,6),"00",RIGHT($B606,1)),IF(LEN($B606)=8,CONCATENATE(MID($B606,1,6),"0",RIGHT($B606,2)),$B606))</f>
        <v>5742</v>
      </c>
      <c r="H606" s="925" t="n">
        <v>18.48</v>
      </c>
      <c r="I606" s="923" t="n">
        <v>18.48</v>
      </c>
    </row>
    <row r="607" customFormat="false" ht="15" hidden="false" customHeight="false" outlineLevel="0" collapsed="false">
      <c r="B607" s="923" t="n">
        <v>5747</v>
      </c>
      <c r="C607" s="924" t="s">
        <v>7231</v>
      </c>
      <c r="D607" s="923" t="s">
        <v>967</v>
      </c>
      <c r="E607" s="923" t="n">
        <f aca="false">IF($K$2=$H$1,H607,I607)</f>
        <v>105.98</v>
      </c>
      <c r="F607" s="396" t="n">
        <f aca="false">IF(LEN($B607)=7,CONCATENATE(MID($B607,1,6),"00",RIGHT($B607,1)),IF(LEN($B607)=8,CONCATENATE(MID($B607,1,6),"0",RIGHT($B607,2)),$B607))</f>
        <v>5747</v>
      </c>
      <c r="H607" s="925" t="n">
        <v>105.98</v>
      </c>
      <c r="I607" s="923" t="n">
        <v>105.98</v>
      </c>
    </row>
    <row r="608" customFormat="false" ht="15" hidden="false" customHeight="false" outlineLevel="0" collapsed="false">
      <c r="B608" s="923" t="n">
        <v>5751</v>
      </c>
      <c r="C608" s="924" t="s">
        <v>7232</v>
      </c>
      <c r="D608" s="923" t="s">
        <v>967</v>
      </c>
      <c r="E608" s="923" t="n">
        <f aca="false">IF($K$2=$H$1,H608,I608)</f>
        <v>14.63</v>
      </c>
      <c r="F608" s="396" t="n">
        <f aca="false">IF(LEN($B608)=7,CONCATENATE(MID($B608,1,6),"00",RIGHT($B608,1)),IF(LEN($B608)=8,CONCATENATE(MID($B608,1,6),"0",RIGHT($B608,2)),$B608))</f>
        <v>5751</v>
      </c>
      <c r="H608" s="925" t="n">
        <v>14.63</v>
      </c>
      <c r="I608" s="923" t="n">
        <v>14.63</v>
      </c>
    </row>
    <row r="609" customFormat="false" ht="15" hidden="false" customHeight="false" outlineLevel="0" collapsed="false">
      <c r="B609" s="923" t="n">
        <v>5754</v>
      </c>
      <c r="C609" s="924" t="s">
        <v>7233</v>
      </c>
      <c r="D609" s="923" t="s">
        <v>967</v>
      </c>
      <c r="E609" s="923" t="n">
        <f aca="false">IF($K$2=$H$1,H609,I609)</f>
        <v>12.33</v>
      </c>
      <c r="F609" s="396" t="n">
        <f aca="false">IF(LEN($B609)=7,CONCATENATE(MID($B609,1,6),"00",RIGHT($B609,1)),IF(LEN($B609)=8,CONCATENATE(MID($B609,1,6),"0",RIGHT($B609,2)),$B609))</f>
        <v>5754</v>
      </c>
      <c r="H609" s="925" t="n">
        <v>12.33</v>
      </c>
      <c r="I609" s="923" t="n">
        <v>12.33</v>
      </c>
    </row>
    <row r="610" customFormat="false" ht="15" hidden="false" customHeight="false" outlineLevel="0" collapsed="false">
      <c r="B610" s="923" t="n">
        <v>5763</v>
      </c>
      <c r="C610" s="924" t="s">
        <v>7234</v>
      </c>
      <c r="D610" s="923" t="s">
        <v>967</v>
      </c>
      <c r="E610" s="923" t="n">
        <f aca="false">IF($K$2=$H$1,H610,I610)</f>
        <v>21.28</v>
      </c>
      <c r="F610" s="396" t="n">
        <f aca="false">IF(LEN($B610)=7,CONCATENATE(MID($B610,1,6),"00",RIGHT($B610,1)),IF(LEN($B610)=8,CONCATENATE(MID($B610,1,6),"0",RIGHT($B610,2)),$B610))</f>
        <v>5763</v>
      </c>
      <c r="H610" s="925" t="n">
        <v>21.28</v>
      </c>
      <c r="I610" s="923" t="n">
        <v>21.28</v>
      </c>
    </row>
    <row r="611" customFormat="false" ht="15" hidden="false" customHeight="false" outlineLevel="0" collapsed="false">
      <c r="B611" s="923" t="n">
        <v>5765</v>
      </c>
      <c r="C611" s="924" t="s">
        <v>7235</v>
      </c>
      <c r="D611" s="923" t="s">
        <v>967</v>
      </c>
      <c r="E611" s="923" t="n">
        <f aca="false">IF($K$2=$H$1,H611,I611)</f>
        <v>1.92</v>
      </c>
      <c r="F611" s="396" t="n">
        <f aca="false">IF(LEN($B611)=7,CONCATENATE(MID($B611,1,6),"00",RIGHT($B611,1)),IF(LEN($B611)=8,CONCATENATE(MID($B611,1,6),"0",RIGHT($B611,2)),$B611))</f>
        <v>5765</v>
      </c>
      <c r="H611" s="925" t="n">
        <v>1.92</v>
      </c>
      <c r="I611" s="923" t="n">
        <v>1.92</v>
      </c>
    </row>
    <row r="612" customFormat="false" ht="15" hidden="false" customHeight="false" outlineLevel="0" collapsed="false">
      <c r="B612" s="923" t="n">
        <v>5766</v>
      </c>
      <c r="C612" s="924" t="s">
        <v>7236</v>
      </c>
      <c r="D612" s="923" t="s">
        <v>967</v>
      </c>
      <c r="E612" s="923" t="n">
        <f aca="false">IF($K$2=$H$1,H612,I612)</f>
        <v>3.2</v>
      </c>
      <c r="F612" s="396" t="n">
        <f aca="false">IF(LEN($B612)=7,CONCATENATE(MID($B612,1,6),"00",RIGHT($B612,1)),IF(LEN($B612)=8,CONCATENATE(MID($B612,1,6),"0",RIGHT($B612,2)),$B612))</f>
        <v>5766</v>
      </c>
      <c r="H612" s="925" t="n">
        <v>3.2</v>
      </c>
      <c r="I612" s="923" t="n">
        <v>3.2</v>
      </c>
    </row>
    <row r="613" customFormat="false" ht="15" hidden="false" customHeight="false" outlineLevel="0" collapsed="false">
      <c r="B613" s="923" t="n">
        <v>5779</v>
      </c>
      <c r="C613" s="924" t="s">
        <v>7237</v>
      </c>
      <c r="D613" s="923" t="s">
        <v>967</v>
      </c>
      <c r="E613" s="923" t="n">
        <f aca="false">IF($K$2=$H$1,H613,I613)</f>
        <v>35.17</v>
      </c>
      <c r="F613" s="396" t="n">
        <f aca="false">IF(LEN($B613)=7,CONCATENATE(MID($B613,1,6),"00",RIGHT($B613,1)),IF(LEN($B613)=8,CONCATENATE(MID($B613,1,6),"0",RIGHT($B613,2)),$B613))</f>
        <v>5779</v>
      </c>
      <c r="H613" s="925" t="n">
        <v>35.17</v>
      </c>
      <c r="I613" s="923" t="n">
        <v>35.17</v>
      </c>
    </row>
    <row r="614" customFormat="false" ht="15" hidden="false" customHeight="false" outlineLevel="0" collapsed="false">
      <c r="B614" s="923" t="n">
        <v>5787</v>
      </c>
      <c r="C614" s="924" t="s">
        <v>7238</v>
      </c>
      <c r="D614" s="923" t="s">
        <v>967</v>
      </c>
      <c r="E614" s="923" t="n">
        <f aca="false">IF($K$2=$H$1,H614,I614)</f>
        <v>47.15</v>
      </c>
      <c r="F614" s="396" t="n">
        <f aca="false">IF(LEN($B614)=7,CONCATENATE(MID($B614,1,6),"00",RIGHT($B614,1)),IF(LEN($B614)=8,CONCATENATE(MID($B614,1,6),"0",RIGHT($B614,2)),$B614))</f>
        <v>5787</v>
      </c>
      <c r="H614" s="925" t="n">
        <v>47.15</v>
      </c>
      <c r="I614" s="923" t="n">
        <v>47.15</v>
      </c>
    </row>
    <row r="615" customFormat="false" ht="15" hidden="false" customHeight="false" outlineLevel="0" collapsed="false">
      <c r="B615" s="923" t="n">
        <v>5797</v>
      </c>
      <c r="C615" s="924" t="s">
        <v>7239</v>
      </c>
      <c r="D615" s="923" t="s">
        <v>967</v>
      </c>
      <c r="E615" s="923" t="n">
        <f aca="false">IF($K$2=$H$1,H615,I615)</f>
        <v>2.92</v>
      </c>
      <c r="F615" s="396" t="n">
        <f aca="false">IF(LEN($B615)=7,CONCATENATE(MID($B615,1,6),"00",RIGHT($B615,1)),IF(LEN($B615)=8,CONCATENATE(MID($B615,1,6),"0",RIGHT($B615,2)),$B615))</f>
        <v>5797</v>
      </c>
      <c r="H615" s="925" t="n">
        <v>2.92</v>
      </c>
      <c r="I615" s="923" t="n">
        <v>2.92</v>
      </c>
    </row>
    <row r="616" customFormat="false" ht="15" hidden="false" customHeight="false" outlineLevel="0" collapsed="false">
      <c r="B616" s="923" t="n">
        <v>5800</v>
      </c>
      <c r="C616" s="924" t="s">
        <v>7240</v>
      </c>
      <c r="D616" s="923" t="s">
        <v>967</v>
      </c>
      <c r="E616" s="923" t="n">
        <f aca="false">IF($K$2=$H$1,H616,I616)</f>
        <v>0.32</v>
      </c>
      <c r="F616" s="396" t="n">
        <f aca="false">IF(LEN($B616)=7,CONCATENATE(MID($B616,1,6),"00",RIGHT($B616,1)),IF(LEN($B616)=8,CONCATENATE(MID($B616,1,6),"0",RIGHT($B616,2)),$B616))</f>
        <v>5800</v>
      </c>
      <c r="H616" s="925" t="n">
        <v>0.32</v>
      </c>
      <c r="I616" s="923" t="n">
        <v>0.32</v>
      </c>
    </row>
    <row r="617" customFormat="false" ht="15" hidden="false" customHeight="false" outlineLevel="0" collapsed="false">
      <c r="B617" s="923" t="n">
        <v>7032</v>
      </c>
      <c r="C617" s="924" t="s">
        <v>7241</v>
      </c>
      <c r="D617" s="923" t="s">
        <v>967</v>
      </c>
      <c r="E617" s="923" t="n">
        <f aca="false">IF($K$2=$H$1,H617,I617)</f>
        <v>2.81</v>
      </c>
      <c r="F617" s="396" t="n">
        <f aca="false">IF(LEN($B617)=7,CONCATENATE(MID($B617,1,6),"00",RIGHT($B617,1)),IF(LEN($B617)=8,CONCATENATE(MID($B617,1,6),"0",RIGHT($B617,2)),$B617))</f>
        <v>7032</v>
      </c>
      <c r="H617" s="925" t="n">
        <v>2.81</v>
      </c>
      <c r="I617" s="923" t="n">
        <v>2.81</v>
      </c>
    </row>
    <row r="618" customFormat="false" ht="15" hidden="false" customHeight="false" outlineLevel="0" collapsed="false">
      <c r="B618" s="923" t="n">
        <v>7033</v>
      </c>
      <c r="C618" s="924" t="s">
        <v>7242</v>
      </c>
      <c r="D618" s="923" t="s">
        <v>967</v>
      </c>
      <c r="E618" s="923" t="n">
        <f aca="false">IF($K$2=$H$1,H618,I618)</f>
        <v>1.12</v>
      </c>
      <c r="F618" s="396" t="n">
        <f aca="false">IF(LEN($B618)=7,CONCATENATE(MID($B618,1,6),"00",RIGHT($B618,1)),IF(LEN($B618)=8,CONCATENATE(MID($B618,1,6),"0",RIGHT($B618,2)),$B618))</f>
        <v>7033</v>
      </c>
      <c r="H618" s="925" t="n">
        <v>1.12</v>
      </c>
      <c r="I618" s="923" t="n">
        <v>1.12</v>
      </c>
    </row>
    <row r="619" customFormat="false" ht="15" hidden="false" customHeight="false" outlineLevel="0" collapsed="false">
      <c r="B619" s="923" t="n">
        <v>7034</v>
      </c>
      <c r="C619" s="924" t="s">
        <v>7243</v>
      </c>
      <c r="D619" s="923" t="s">
        <v>967</v>
      </c>
      <c r="E619" s="923" t="n">
        <f aca="false">IF($K$2=$H$1,H619,I619)</f>
        <v>5.27</v>
      </c>
      <c r="F619" s="396" t="n">
        <f aca="false">IF(LEN($B619)=7,CONCATENATE(MID($B619,1,6),"00",RIGHT($B619,1)),IF(LEN($B619)=8,CONCATENATE(MID($B619,1,6),"0",RIGHT($B619,2)),$B619))</f>
        <v>7034</v>
      </c>
      <c r="H619" s="925" t="n">
        <v>5.27</v>
      </c>
      <c r="I619" s="923" t="n">
        <v>5.27</v>
      </c>
    </row>
    <row r="620" customFormat="false" ht="15" hidden="false" customHeight="false" outlineLevel="0" collapsed="false">
      <c r="B620" s="923" t="n">
        <v>7035</v>
      </c>
      <c r="C620" s="924" t="s">
        <v>7244</v>
      </c>
      <c r="D620" s="923" t="s">
        <v>967</v>
      </c>
      <c r="E620" s="923" t="n">
        <f aca="false">IF($K$2=$H$1,H620,I620)</f>
        <v>143.22</v>
      </c>
      <c r="F620" s="396" t="n">
        <f aca="false">IF(LEN($B620)=7,CONCATENATE(MID($B620,1,6),"00",RIGHT($B620,1)),IF(LEN($B620)=8,CONCATENATE(MID($B620,1,6),"0",RIGHT($B620,2)),$B620))</f>
        <v>7035</v>
      </c>
      <c r="H620" s="925" t="n">
        <v>143.22</v>
      </c>
      <c r="I620" s="923" t="n">
        <v>143.22</v>
      </c>
    </row>
    <row r="621" customFormat="false" ht="15" hidden="false" customHeight="false" outlineLevel="0" collapsed="false">
      <c r="B621" s="923" t="n">
        <v>7038</v>
      </c>
      <c r="C621" s="924" t="s">
        <v>7245</v>
      </c>
      <c r="D621" s="923" t="s">
        <v>967</v>
      </c>
      <c r="E621" s="923" t="n">
        <f aca="false">IF($K$2=$H$1,H621,I621)</f>
        <v>24.73</v>
      </c>
      <c r="F621" s="396" t="n">
        <f aca="false">IF(LEN($B621)=7,CONCATENATE(MID($B621,1,6),"00",RIGHT($B621,1)),IF(LEN($B621)=8,CONCATENATE(MID($B621,1,6),"0",RIGHT($B621,2)),$B621))</f>
        <v>7038</v>
      </c>
      <c r="H621" s="925" t="n">
        <v>24.73</v>
      </c>
      <c r="I621" s="923" t="n">
        <v>24.73</v>
      </c>
    </row>
    <row r="622" customFormat="false" ht="15" hidden="false" customHeight="false" outlineLevel="0" collapsed="false">
      <c r="B622" s="923" t="n">
        <v>7039</v>
      </c>
      <c r="C622" s="924" t="s">
        <v>7246</v>
      </c>
      <c r="D622" s="923" t="s">
        <v>967</v>
      </c>
      <c r="E622" s="923" t="n">
        <f aca="false">IF($K$2=$H$1,H622,I622)</f>
        <v>6.49</v>
      </c>
      <c r="F622" s="396" t="n">
        <f aca="false">IF(LEN($B622)=7,CONCATENATE(MID($B622,1,6),"00",RIGHT($B622,1)),IF(LEN($B622)=8,CONCATENATE(MID($B622,1,6),"0",RIGHT($B622,2)),$B622))</f>
        <v>7039</v>
      </c>
      <c r="H622" s="925" t="n">
        <v>6.49</v>
      </c>
      <c r="I622" s="923" t="n">
        <v>6.49</v>
      </c>
    </row>
    <row r="623" customFormat="false" ht="15" hidden="false" customHeight="false" outlineLevel="0" collapsed="false">
      <c r="B623" s="923" t="n">
        <v>7040</v>
      </c>
      <c r="C623" s="924" t="s">
        <v>7247</v>
      </c>
      <c r="D623" s="923" t="s">
        <v>967</v>
      </c>
      <c r="E623" s="923" t="n">
        <f aca="false">IF($K$2=$H$1,H623,I623)</f>
        <v>30.94</v>
      </c>
      <c r="F623" s="396" t="n">
        <f aca="false">IF(LEN($B623)=7,CONCATENATE(MID($B623,1,6),"00",RIGHT($B623,1)),IF(LEN($B623)=8,CONCATENATE(MID($B623,1,6),"0",RIGHT($B623,2)),$B623))</f>
        <v>7040</v>
      </c>
      <c r="H623" s="925" t="n">
        <v>30.94</v>
      </c>
      <c r="I623" s="923" t="n">
        <v>30.94</v>
      </c>
    </row>
    <row r="624" customFormat="false" ht="15" hidden="false" customHeight="false" outlineLevel="0" collapsed="false">
      <c r="B624" s="923" t="n">
        <v>7044</v>
      </c>
      <c r="C624" s="924" t="s">
        <v>7248</v>
      </c>
      <c r="D624" s="923" t="s">
        <v>967</v>
      </c>
      <c r="E624" s="923" t="n">
        <f aca="false">IF($K$2=$H$1,H624,I624)</f>
        <v>0.18</v>
      </c>
      <c r="F624" s="396" t="n">
        <f aca="false">IF(LEN($B624)=7,CONCATENATE(MID($B624,1,6),"00",RIGHT($B624,1)),IF(LEN($B624)=8,CONCATENATE(MID($B624,1,6),"0",RIGHT($B624,2)),$B624))</f>
        <v>7044</v>
      </c>
      <c r="H624" s="925" t="n">
        <v>0.18</v>
      </c>
      <c r="I624" s="923" t="n">
        <v>0.18</v>
      </c>
    </row>
    <row r="625" customFormat="false" ht="15" hidden="false" customHeight="false" outlineLevel="0" collapsed="false">
      <c r="B625" s="923" t="n">
        <v>7045</v>
      </c>
      <c r="C625" s="924" t="s">
        <v>7249</v>
      </c>
      <c r="D625" s="923" t="s">
        <v>967</v>
      </c>
      <c r="E625" s="923" t="n">
        <f aca="false">IF($K$2=$H$1,H625,I625)</f>
        <v>0.04</v>
      </c>
      <c r="F625" s="396" t="n">
        <f aca="false">IF(LEN($B625)=7,CONCATENATE(MID($B625,1,6),"00",RIGHT($B625,1)),IF(LEN($B625)=8,CONCATENATE(MID($B625,1,6),"0",RIGHT($B625,2)),$B625))</f>
        <v>7045</v>
      </c>
      <c r="H625" s="925" t="n">
        <v>0.04</v>
      </c>
      <c r="I625" s="923" t="n">
        <v>0.04</v>
      </c>
    </row>
    <row r="626" customFormat="false" ht="15" hidden="false" customHeight="false" outlineLevel="0" collapsed="false">
      <c r="B626" s="923" t="n">
        <v>7046</v>
      </c>
      <c r="C626" s="924" t="s">
        <v>7250</v>
      </c>
      <c r="D626" s="923" t="s">
        <v>967</v>
      </c>
      <c r="E626" s="923" t="n">
        <f aca="false">IF($K$2=$H$1,H626,I626)</f>
        <v>0.2</v>
      </c>
      <c r="F626" s="396" t="n">
        <f aca="false">IF(LEN($B626)=7,CONCATENATE(MID($B626,1,6),"00",RIGHT($B626,1)),IF(LEN($B626)=8,CONCATENATE(MID($B626,1,6),"0",RIGHT($B626,2)),$B626))</f>
        <v>7046</v>
      </c>
      <c r="H626" s="925" t="n">
        <v>0.2</v>
      </c>
      <c r="I626" s="923" t="n">
        <v>0.2</v>
      </c>
    </row>
    <row r="627" customFormat="false" ht="15" hidden="false" customHeight="false" outlineLevel="0" collapsed="false">
      <c r="B627" s="923" t="n">
        <v>7047</v>
      </c>
      <c r="C627" s="924" t="s">
        <v>7251</v>
      </c>
      <c r="D627" s="923" t="s">
        <v>967</v>
      </c>
      <c r="E627" s="923" t="n">
        <f aca="false">IF($K$2=$H$1,H627,I627)</f>
        <v>7.54</v>
      </c>
      <c r="F627" s="396" t="n">
        <f aca="false">IF(LEN($B627)=7,CONCATENATE(MID($B627,1,6),"00",RIGHT($B627,1)),IF(LEN($B627)=8,CONCATENATE(MID($B627,1,6),"0",RIGHT($B627,2)),$B627))</f>
        <v>7047</v>
      </c>
      <c r="H627" s="925" t="n">
        <v>7.54</v>
      </c>
      <c r="I627" s="923" t="n">
        <v>7.54</v>
      </c>
    </row>
    <row r="628" customFormat="false" ht="15" hidden="false" customHeight="false" outlineLevel="0" collapsed="false">
      <c r="B628" s="923" t="n">
        <v>7051</v>
      </c>
      <c r="C628" s="924" t="s">
        <v>7252</v>
      </c>
      <c r="D628" s="923" t="s">
        <v>967</v>
      </c>
      <c r="E628" s="923" t="n">
        <f aca="false">IF($K$2=$H$1,H628,I628)</f>
        <v>21.93</v>
      </c>
      <c r="F628" s="396" t="n">
        <f aca="false">IF(LEN($B628)=7,CONCATENATE(MID($B628,1,6),"00",RIGHT($B628,1)),IF(LEN($B628)=8,CONCATENATE(MID($B628,1,6),"0",RIGHT($B628,2)),$B628))</f>
        <v>7051</v>
      </c>
      <c r="H628" s="925" t="n">
        <v>21.93</v>
      </c>
      <c r="I628" s="923" t="n">
        <v>21.93</v>
      </c>
    </row>
    <row r="629" customFormat="false" ht="15" hidden="false" customHeight="false" outlineLevel="0" collapsed="false">
      <c r="B629" s="923" t="n">
        <v>7052</v>
      </c>
      <c r="C629" s="924" t="s">
        <v>7253</v>
      </c>
      <c r="D629" s="923" t="s">
        <v>967</v>
      </c>
      <c r="E629" s="923" t="n">
        <f aca="false">IF($K$2=$H$1,H629,I629)</f>
        <v>5.76</v>
      </c>
      <c r="F629" s="396" t="n">
        <f aca="false">IF(LEN($B629)=7,CONCATENATE(MID($B629,1,6),"00",RIGHT($B629,1)),IF(LEN($B629)=8,CONCATENATE(MID($B629,1,6),"0",RIGHT($B629,2)),$B629))</f>
        <v>7052</v>
      </c>
      <c r="H629" s="925" t="n">
        <v>5.76</v>
      </c>
      <c r="I629" s="923" t="n">
        <v>5.76</v>
      </c>
    </row>
    <row r="630" customFormat="false" ht="15" hidden="false" customHeight="false" outlineLevel="0" collapsed="false">
      <c r="B630" s="923" t="n">
        <v>7053</v>
      </c>
      <c r="C630" s="924" t="s">
        <v>7254</v>
      </c>
      <c r="D630" s="923" t="s">
        <v>967</v>
      </c>
      <c r="E630" s="923" t="n">
        <f aca="false">IF($K$2=$H$1,H630,I630)</f>
        <v>27.45</v>
      </c>
      <c r="F630" s="396" t="n">
        <f aca="false">IF(LEN($B630)=7,CONCATENATE(MID($B630,1,6),"00",RIGHT($B630,1)),IF(LEN($B630)=8,CONCATENATE(MID($B630,1,6),"0",RIGHT($B630,2)),$B630))</f>
        <v>7053</v>
      </c>
      <c r="H630" s="925" t="n">
        <v>27.45</v>
      </c>
      <c r="I630" s="923" t="n">
        <v>27.45</v>
      </c>
    </row>
    <row r="631" customFormat="false" ht="15" hidden="false" customHeight="false" outlineLevel="0" collapsed="false">
      <c r="B631" s="923" t="n">
        <v>7054</v>
      </c>
      <c r="C631" s="924" t="s">
        <v>7255</v>
      </c>
      <c r="D631" s="923" t="s">
        <v>967</v>
      </c>
      <c r="E631" s="923" t="n">
        <f aca="false">IF($K$2=$H$1,H631,I631)</f>
        <v>59.82</v>
      </c>
      <c r="F631" s="396" t="n">
        <f aca="false">IF(LEN($B631)=7,CONCATENATE(MID($B631,1,6),"00",RIGHT($B631,1)),IF(LEN($B631)=8,CONCATENATE(MID($B631,1,6),"0",RIGHT($B631,2)),$B631))</f>
        <v>7054</v>
      </c>
      <c r="H631" s="925" t="n">
        <v>59.82</v>
      </c>
      <c r="I631" s="923" t="n">
        <v>59.82</v>
      </c>
    </row>
    <row r="632" customFormat="false" ht="15" hidden="false" customHeight="false" outlineLevel="0" collapsed="false">
      <c r="B632" s="923" t="n">
        <v>7058</v>
      </c>
      <c r="C632" s="924" t="s">
        <v>7256</v>
      </c>
      <c r="D632" s="923" t="s">
        <v>967</v>
      </c>
      <c r="E632" s="923" t="n">
        <f aca="false">IF($K$2=$H$1,H632,I632)</f>
        <v>10.94</v>
      </c>
      <c r="F632" s="396" t="n">
        <f aca="false">IF(LEN($B632)=7,CONCATENATE(MID($B632,1,6),"00",RIGHT($B632,1)),IF(LEN($B632)=8,CONCATENATE(MID($B632,1,6),"0",RIGHT($B632,2)),$B632))</f>
        <v>7058</v>
      </c>
      <c r="H632" s="925" t="n">
        <v>10.94</v>
      </c>
      <c r="I632" s="923" t="n">
        <v>10.94</v>
      </c>
    </row>
    <row r="633" customFormat="false" ht="15" hidden="false" customHeight="false" outlineLevel="0" collapsed="false">
      <c r="B633" s="923" t="n">
        <v>7059</v>
      </c>
      <c r="C633" s="924" t="s">
        <v>7257</v>
      </c>
      <c r="D633" s="923" t="s">
        <v>967</v>
      </c>
      <c r="E633" s="923" t="n">
        <f aca="false">IF($K$2=$H$1,H633,I633)</f>
        <v>3.82</v>
      </c>
      <c r="F633" s="396" t="n">
        <f aca="false">IF(LEN($B633)=7,CONCATENATE(MID($B633,1,6),"00",RIGHT($B633,1)),IF(LEN($B633)=8,CONCATENATE(MID($B633,1,6),"0",RIGHT($B633,2)),$B633))</f>
        <v>7059</v>
      </c>
      <c r="H633" s="925" t="n">
        <v>3.82</v>
      </c>
      <c r="I633" s="923" t="n">
        <v>3.82</v>
      </c>
    </row>
    <row r="634" customFormat="false" ht="15" hidden="false" customHeight="false" outlineLevel="0" collapsed="false">
      <c r="B634" s="923" t="n">
        <v>7060</v>
      </c>
      <c r="C634" s="924" t="s">
        <v>7258</v>
      </c>
      <c r="D634" s="923" t="s">
        <v>967</v>
      </c>
      <c r="E634" s="923" t="n">
        <f aca="false">IF($K$2=$H$1,H634,I634)</f>
        <v>20.51</v>
      </c>
      <c r="F634" s="396" t="n">
        <f aca="false">IF(LEN($B634)=7,CONCATENATE(MID($B634,1,6),"00",RIGHT($B634,1)),IF(LEN($B634)=8,CONCATENATE(MID($B634,1,6),"0",RIGHT($B634,2)),$B634))</f>
        <v>7060</v>
      </c>
      <c r="H634" s="925" t="n">
        <v>20.51</v>
      </c>
      <c r="I634" s="923" t="n">
        <v>20.51</v>
      </c>
    </row>
    <row r="635" customFormat="false" ht="15" hidden="false" customHeight="false" outlineLevel="0" collapsed="false">
      <c r="B635" s="923" t="n">
        <v>7061</v>
      </c>
      <c r="C635" s="924" t="s">
        <v>7259</v>
      </c>
      <c r="D635" s="923" t="s">
        <v>967</v>
      </c>
      <c r="E635" s="923" t="n">
        <f aca="false">IF($K$2=$H$1,H635,I635)</f>
        <v>54.61</v>
      </c>
      <c r="F635" s="396" t="n">
        <f aca="false">IF(LEN($B635)=7,CONCATENATE(MID($B635,1,6),"00",RIGHT($B635,1)),IF(LEN($B635)=8,CONCATENATE(MID($B635,1,6),"0",RIGHT($B635,2)),$B635))</f>
        <v>7061</v>
      </c>
      <c r="H635" s="925" t="n">
        <v>54.61</v>
      </c>
      <c r="I635" s="923" t="n">
        <v>54.61</v>
      </c>
    </row>
    <row r="636" customFormat="false" ht="15" hidden="false" customHeight="false" outlineLevel="0" collapsed="false">
      <c r="B636" s="923" t="n">
        <v>7063</v>
      </c>
      <c r="C636" s="924" t="s">
        <v>7260</v>
      </c>
      <c r="D636" s="923" t="s">
        <v>967</v>
      </c>
      <c r="E636" s="923" t="n">
        <f aca="false">IF($K$2=$H$1,H636,I636)</f>
        <v>9.34</v>
      </c>
      <c r="F636" s="396" t="n">
        <f aca="false">IF(LEN($B636)=7,CONCATENATE(MID($B636,1,6),"00",RIGHT($B636,1)),IF(LEN($B636)=8,CONCATENATE(MID($B636,1,6),"0",RIGHT($B636,2)),$B636))</f>
        <v>7063</v>
      </c>
      <c r="H636" s="925" t="n">
        <v>9.34</v>
      </c>
      <c r="I636" s="923" t="n">
        <v>9.34</v>
      </c>
    </row>
    <row r="637" customFormat="false" ht="15" hidden="false" customHeight="false" outlineLevel="0" collapsed="false">
      <c r="B637" s="923" t="n">
        <v>7064</v>
      </c>
      <c r="C637" s="924" t="s">
        <v>7261</v>
      </c>
      <c r="D637" s="923" t="s">
        <v>967</v>
      </c>
      <c r="E637" s="923" t="n">
        <f aca="false">IF($K$2=$H$1,H637,I637)</f>
        <v>2.45</v>
      </c>
      <c r="F637" s="396" t="n">
        <f aca="false">IF(LEN($B637)=7,CONCATENATE(MID($B637,1,6),"00",RIGHT($B637,1)),IF(LEN($B637)=8,CONCATENATE(MID($B637,1,6),"0",RIGHT($B637,2)),$B637))</f>
        <v>7064</v>
      </c>
      <c r="H637" s="925" t="n">
        <v>2.45</v>
      </c>
      <c r="I637" s="923" t="n">
        <v>2.45</v>
      </c>
    </row>
    <row r="638" customFormat="false" ht="15" hidden="false" customHeight="false" outlineLevel="0" collapsed="false">
      <c r="B638" s="923" t="n">
        <v>7065</v>
      </c>
      <c r="C638" s="924" t="s">
        <v>7262</v>
      </c>
      <c r="D638" s="923" t="s">
        <v>967</v>
      </c>
      <c r="E638" s="923" t="n">
        <f aca="false">IF($K$2=$H$1,H638,I638)</f>
        <v>10.22</v>
      </c>
      <c r="F638" s="396" t="n">
        <f aca="false">IF(LEN($B638)=7,CONCATENATE(MID($B638,1,6),"00",RIGHT($B638,1)),IF(LEN($B638)=8,CONCATENATE(MID($B638,1,6),"0",RIGHT($B638,2)),$B638))</f>
        <v>7065</v>
      </c>
      <c r="H638" s="925" t="n">
        <v>10.22</v>
      </c>
      <c r="I638" s="923" t="n">
        <v>10.22</v>
      </c>
    </row>
    <row r="639" customFormat="false" ht="15" hidden="false" customHeight="false" outlineLevel="0" collapsed="false">
      <c r="B639" s="923" t="n">
        <v>7066</v>
      </c>
      <c r="C639" s="924" t="s">
        <v>7263</v>
      </c>
      <c r="D639" s="923" t="s">
        <v>967</v>
      </c>
      <c r="E639" s="923" t="n">
        <f aca="false">IF($K$2=$H$1,H639,I639)</f>
        <v>115.2</v>
      </c>
      <c r="F639" s="396" t="n">
        <f aca="false">IF(LEN($B639)=7,CONCATENATE(MID($B639,1,6),"00",RIGHT($B639,1)),IF(LEN($B639)=8,CONCATENATE(MID($B639,1,6),"0",RIGHT($B639,2)),$B639))</f>
        <v>7066</v>
      </c>
      <c r="H639" s="925" t="n">
        <v>115.2</v>
      </c>
      <c r="I639" s="923" t="n">
        <v>115.2</v>
      </c>
    </row>
    <row r="640" customFormat="false" ht="15" hidden="false" customHeight="false" outlineLevel="0" collapsed="false">
      <c r="B640" s="923" t="n">
        <v>53786</v>
      </c>
      <c r="C640" s="924" t="s">
        <v>7264</v>
      </c>
      <c r="D640" s="923" t="s">
        <v>967</v>
      </c>
      <c r="E640" s="923" t="n">
        <f aca="false">IF($K$2=$H$1,H640,I640)</f>
        <v>35.76</v>
      </c>
      <c r="F640" s="396" t="n">
        <f aca="false">IF(LEN($B640)=7,CONCATENATE(MID($B640,1,6),"00",RIGHT($B640,1)),IF(LEN($B640)=8,CONCATENATE(MID($B640,1,6),"0",RIGHT($B640,2)),$B640))</f>
        <v>53786</v>
      </c>
      <c r="H640" s="925" t="n">
        <v>35.76</v>
      </c>
      <c r="I640" s="923" t="n">
        <v>35.76</v>
      </c>
    </row>
    <row r="641" customFormat="false" ht="15" hidden="false" customHeight="false" outlineLevel="0" collapsed="false">
      <c r="B641" s="923" t="n">
        <v>53788</v>
      </c>
      <c r="C641" s="924" t="s">
        <v>7265</v>
      </c>
      <c r="D641" s="923" t="s">
        <v>967</v>
      </c>
      <c r="E641" s="923" t="n">
        <f aca="false">IF($K$2=$H$1,H641,I641)</f>
        <v>38.29</v>
      </c>
      <c r="F641" s="396" t="n">
        <f aca="false">IF(LEN($B641)=7,CONCATENATE(MID($B641,1,6),"00",RIGHT($B641,1)),IF(LEN($B641)=8,CONCATENATE(MID($B641,1,6),"0",RIGHT($B641,2)),$B641))</f>
        <v>53788</v>
      </c>
      <c r="H641" s="925" t="n">
        <v>38.29</v>
      </c>
      <c r="I641" s="923" t="n">
        <v>38.29</v>
      </c>
    </row>
    <row r="642" customFormat="false" ht="15" hidden="false" customHeight="false" outlineLevel="0" collapsed="false">
      <c r="B642" s="923" t="n">
        <v>53792</v>
      </c>
      <c r="C642" s="924" t="s">
        <v>7266</v>
      </c>
      <c r="D642" s="923" t="s">
        <v>967</v>
      </c>
      <c r="E642" s="923" t="n">
        <f aca="false">IF($K$2=$H$1,H642,I642)</f>
        <v>67.88</v>
      </c>
      <c r="F642" s="396" t="n">
        <f aca="false">IF(LEN($B642)=7,CONCATENATE(MID($B642,1,6),"00",RIGHT($B642,1)),IF(LEN($B642)=8,CONCATENATE(MID($B642,1,6),"0",RIGHT($B642,2)),$B642))</f>
        <v>53792</v>
      </c>
      <c r="H642" s="925" t="n">
        <v>67.88</v>
      </c>
      <c r="I642" s="923" t="n">
        <v>67.88</v>
      </c>
    </row>
    <row r="643" customFormat="false" ht="15" hidden="false" customHeight="false" outlineLevel="0" collapsed="false">
      <c r="B643" s="923" t="n">
        <v>53794</v>
      </c>
      <c r="C643" s="924" t="s">
        <v>7267</v>
      </c>
      <c r="D643" s="923" t="s">
        <v>967</v>
      </c>
      <c r="E643" s="923" t="n">
        <f aca="false">IF($K$2=$H$1,H643,I643)</f>
        <v>35</v>
      </c>
      <c r="F643" s="396" t="n">
        <f aca="false">IF(LEN($B643)=7,CONCATENATE(MID($B643,1,6),"00",RIGHT($B643,1)),IF(LEN($B643)=8,CONCATENATE(MID($B643,1,6),"0",RIGHT($B643,2)),$B643))</f>
        <v>53794</v>
      </c>
      <c r="H643" s="925" t="n">
        <v>35</v>
      </c>
      <c r="I643" s="923" t="n">
        <v>35</v>
      </c>
    </row>
    <row r="644" customFormat="false" ht="15" hidden="false" customHeight="false" outlineLevel="0" collapsed="false">
      <c r="B644" s="923" t="n">
        <v>53797</v>
      </c>
      <c r="C644" s="924" t="s">
        <v>7268</v>
      </c>
      <c r="D644" s="923" t="s">
        <v>967</v>
      </c>
      <c r="E644" s="923" t="n">
        <f aca="false">IF($K$2=$H$1,H644,I644)</f>
        <v>78.07</v>
      </c>
      <c r="F644" s="396" t="n">
        <f aca="false">IF(LEN($B644)=7,CONCATENATE(MID($B644,1,6),"00",RIGHT($B644,1)),IF(LEN($B644)=8,CONCATENATE(MID($B644,1,6),"0",RIGHT($B644,2)),$B644))</f>
        <v>53797</v>
      </c>
      <c r="H644" s="925" t="n">
        <v>78.07</v>
      </c>
      <c r="I644" s="923" t="n">
        <v>78.07</v>
      </c>
    </row>
    <row r="645" customFormat="false" ht="15" hidden="false" customHeight="false" outlineLevel="0" collapsed="false">
      <c r="B645" s="923" t="n">
        <v>53804</v>
      </c>
      <c r="C645" s="924" t="s">
        <v>7269</v>
      </c>
      <c r="D645" s="923" t="s">
        <v>967</v>
      </c>
      <c r="E645" s="923" t="n">
        <f aca="false">IF($K$2=$H$1,H645,I645)</f>
        <v>2.47</v>
      </c>
      <c r="F645" s="396" t="n">
        <f aca="false">IF(LEN($B645)=7,CONCATENATE(MID($B645,1,6),"00",RIGHT($B645,1)),IF(LEN($B645)=8,CONCATENATE(MID($B645,1,6),"0",RIGHT($B645,2)),$B645))</f>
        <v>53804</v>
      </c>
      <c r="H645" s="925" t="n">
        <v>2.47</v>
      </c>
      <c r="I645" s="923" t="n">
        <v>2.47</v>
      </c>
    </row>
    <row r="646" customFormat="false" ht="15" hidden="false" customHeight="false" outlineLevel="0" collapsed="false">
      <c r="B646" s="923" t="n">
        <v>53806</v>
      </c>
      <c r="C646" s="924" t="s">
        <v>7270</v>
      </c>
      <c r="D646" s="923" t="s">
        <v>967</v>
      </c>
      <c r="E646" s="923" t="n">
        <f aca="false">IF($K$2=$H$1,H646,I646)</f>
        <v>38.95</v>
      </c>
      <c r="F646" s="396" t="n">
        <f aca="false">IF(LEN($B646)=7,CONCATENATE(MID($B646,1,6),"00",RIGHT($B646,1)),IF(LEN($B646)=8,CONCATENATE(MID($B646,1,6),"0",RIGHT($B646,2)),$B646))</f>
        <v>53806</v>
      </c>
      <c r="H646" s="925" t="n">
        <v>38.95</v>
      </c>
      <c r="I646" s="923" t="n">
        <v>38.95</v>
      </c>
    </row>
    <row r="647" customFormat="false" ht="15" hidden="false" customHeight="false" outlineLevel="0" collapsed="false">
      <c r="B647" s="923" t="n">
        <v>53810</v>
      </c>
      <c r="C647" s="924" t="s">
        <v>7271</v>
      </c>
      <c r="D647" s="923" t="s">
        <v>967</v>
      </c>
      <c r="E647" s="923" t="n">
        <f aca="false">IF($K$2=$H$1,H647,I647)</f>
        <v>39.19</v>
      </c>
      <c r="F647" s="396" t="n">
        <f aca="false">IF(LEN($B647)=7,CONCATENATE(MID($B647,1,6),"00",RIGHT($B647,1)),IF(LEN($B647)=8,CONCATENATE(MID($B647,1,6),"0",RIGHT($B647,2)),$B647))</f>
        <v>53810</v>
      </c>
      <c r="H647" s="925" t="n">
        <v>39.19</v>
      </c>
      <c r="I647" s="923" t="n">
        <v>39.19</v>
      </c>
    </row>
    <row r="648" customFormat="false" ht="15" hidden="false" customHeight="false" outlineLevel="0" collapsed="false">
      <c r="B648" s="923" t="n">
        <v>53814</v>
      </c>
      <c r="C648" s="924" t="s">
        <v>7272</v>
      </c>
      <c r="D648" s="923" t="s">
        <v>967</v>
      </c>
      <c r="E648" s="923" t="n">
        <f aca="false">IF($K$2=$H$1,H648,I648)</f>
        <v>128.39</v>
      </c>
      <c r="F648" s="396" t="n">
        <f aca="false">IF(LEN($B648)=7,CONCATENATE(MID($B648,1,6),"00",RIGHT($B648,1)),IF(LEN($B648)=8,CONCATENATE(MID($B648,1,6),"0",RIGHT($B648,2)),$B648))</f>
        <v>53814</v>
      </c>
      <c r="H648" s="925" t="n">
        <v>128.39</v>
      </c>
      <c r="I648" s="923" t="n">
        <v>128.39</v>
      </c>
    </row>
    <row r="649" customFormat="false" ht="15" hidden="false" customHeight="false" outlineLevel="0" collapsed="false">
      <c r="B649" s="923" t="n">
        <v>53817</v>
      </c>
      <c r="C649" s="924" t="s">
        <v>7273</v>
      </c>
      <c r="D649" s="923" t="s">
        <v>967</v>
      </c>
      <c r="E649" s="923" t="n">
        <f aca="false">IF($K$2=$H$1,H649,I649)</f>
        <v>41.86</v>
      </c>
      <c r="F649" s="396" t="n">
        <f aca="false">IF(LEN($B649)=7,CONCATENATE(MID($B649,1,6),"00",RIGHT($B649,1)),IF(LEN($B649)=8,CONCATENATE(MID($B649,1,6),"0",RIGHT($B649,2)),$B649))</f>
        <v>53817</v>
      </c>
      <c r="H649" s="925" t="n">
        <v>41.86</v>
      </c>
      <c r="I649" s="923" t="n">
        <v>41.86</v>
      </c>
    </row>
    <row r="650" customFormat="false" ht="15" hidden="false" customHeight="false" outlineLevel="0" collapsed="false">
      <c r="B650" s="923" t="n">
        <v>53818</v>
      </c>
      <c r="C650" s="924" t="s">
        <v>7274</v>
      </c>
      <c r="D650" s="923" t="s">
        <v>967</v>
      </c>
      <c r="E650" s="923" t="n">
        <f aca="false">IF($K$2=$H$1,H650,I650)</f>
        <v>4.77</v>
      </c>
      <c r="F650" s="396" t="n">
        <f aca="false">IF(LEN($B650)=7,CONCATENATE(MID($B650,1,6),"00",RIGHT($B650,1)),IF(LEN($B650)=8,CONCATENATE(MID($B650,1,6),"0",RIGHT($B650,2)),$B650))</f>
        <v>53818</v>
      </c>
      <c r="H650" s="925" t="n">
        <v>4.77</v>
      </c>
      <c r="I650" s="923" t="n">
        <v>4.77</v>
      </c>
    </row>
    <row r="651" customFormat="false" ht="15" hidden="false" customHeight="false" outlineLevel="0" collapsed="false">
      <c r="B651" s="923" t="n">
        <v>53827</v>
      </c>
      <c r="C651" s="924" t="s">
        <v>7275</v>
      </c>
      <c r="D651" s="923" t="s">
        <v>967</v>
      </c>
      <c r="E651" s="923" t="n">
        <f aca="false">IF($K$2=$H$1,H651,I651)</f>
        <v>76.43</v>
      </c>
      <c r="F651" s="396" t="n">
        <f aca="false">IF(LEN($B651)=7,CONCATENATE(MID($B651,1,6),"00",RIGHT($B651,1)),IF(LEN($B651)=8,CONCATENATE(MID($B651,1,6),"0",RIGHT($B651,2)),$B651))</f>
        <v>53827</v>
      </c>
      <c r="H651" s="925" t="n">
        <v>76.43</v>
      </c>
      <c r="I651" s="923" t="n">
        <v>76.43</v>
      </c>
    </row>
    <row r="652" customFormat="false" ht="15" hidden="false" customHeight="false" outlineLevel="0" collapsed="false">
      <c r="B652" s="923" t="n">
        <v>53829</v>
      </c>
      <c r="C652" s="924" t="s">
        <v>7276</v>
      </c>
      <c r="D652" s="923" t="s">
        <v>967</v>
      </c>
      <c r="E652" s="923" t="n">
        <f aca="false">IF($K$2=$H$1,H652,I652)</f>
        <v>78.07</v>
      </c>
      <c r="F652" s="396" t="n">
        <f aca="false">IF(LEN($B652)=7,CONCATENATE(MID($B652,1,6),"00",RIGHT($B652,1)),IF(LEN($B652)=8,CONCATENATE(MID($B652,1,6),"0",RIGHT($B652,2)),$B652))</f>
        <v>53829</v>
      </c>
      <c r="H652" s="925" t="n">
        <v>78.07</v>
      </c>
      <c r="I652" s="923" t="n">
        <v>78.07</v>
      </c>
    </row>
    <row r="653" customFormat="false" ht="15" hidden="false" customHeight="false" outlineLevel="0" collapsed="false">
      <c r="B653" s="923" t="n">
        <v>53831</v>
      </c>
      <c r="C653" s="924" t="s">
        <v>7277</v>
      </c>
      <c r="D653" s="923" t="s">
        <v>967</v>
      </c>
      <c r="E653" s="923" t="n">
        <f aca="false">IF($K$2=$H$1,H653,I653)</f>
        <v>128.96</v>
      </c>
      <c r="F653" s="396" t="n">
        <f aca="false">IF(LEN($B653)=7,CONCATENATE(MID($B653,1,6),"00",RIGHT($B653,1)),IF(LEN($B653)=8,CONCATENATE(MID($B653,1,6),"0",RIGHT($B653,2)),$B653))</f>
        <v>53831</v>
      </c>
      <c r="H653" s="925" t="n">
        <v>128.96</v>
      </c>
      <c r="I653" s="923" t="n">
        <v>128.96</v>
      </c>
    </row>
    <row r="654" customFormat="false" ht="15" hidden="false" customHeight="false" outlineLevel="0" collapsed="false">
      <c r="B654" s="923" t="n">
        <v>53840</v>
      </c>
      <c r="C654" s="924" t="s">
        <v>7278</v>
      </c>
      <c r="D654" s="923" t="s">
        <v>967</v>
      </c>
      <c r="E654" s="923" t="n">
        <f aca="false">IF($K$2=$H$1,H654,I654)</f>
        <v>1.34</v>
      </c>
      <c r="F654" s="396" t="n">
        <f aca="false">IF(LEN($B654)=7,CONCATENATE(MID($B654,1,6),"00",RIGHT($B654,1)),IF(LEN($B654)=8,CONCATENATE(MID($B654,1,6),"0",RIGHT($B654,2)),$B654))</f>
        <v>53840</v>
      </c>
      <c r="H654" s="925" t="n">
        <v>1.34</v>
      </c>
      <c r="I654" s="923" t="n">
        <v>1.34</v>
      </c>
    </row>
    <row r="655" customFormat="false" ht="15" hidden="false" customHeight="false" outlineLevel="0" collapsed="false">
      <c r="B655" s="923" t="n">
        <v>53841</v>
      </c>
      <c r="C655" s="924" t="s">
        <v>7279</v>
      </c>
      <c r="D655" s="923" t="s">
        <v>967</v>
      </c>
      <c r="E655" s="923" t="n">
        <f aca="false">IF($K$2=$H$1,H655,I655)</f>
        <v>0.93</v>
      </c>
      <c r="F655" s="396" t="n">
        <f aca="false">IF(LEN($B655)=7,CONCATENATE(MID($B655,1,6),"00",RIGHT($B655,1)),IF(LEN($B655)=8,CONCATENATE(MID($B655,1,6),"0",RIGHT($B655,2)),$B655))</f>
        <v>53841</v>
      </c>
      <c r="H655" s="925" t="n">
        <v>0.93</v>
      </c>
      <c r="I655" s="923" t="n">
        <v>0.93</v>
      </c>
    </row>
    <row r="656" customFormat="false" ht="15" hidden="false" customHeight="false" outlineLevel="0" collapsed="false">
      <c r="B656" s="923" t="n">
        <v>53849</v>
      </c>
      <c r="C656" s="924" t="s">
        <v>7280</v>
      </c>
      <c r="D656" s="923" t="s">
        <v>967</v>
      </c>
      <c r="E656" s="923" t="n">
        <f aca="false">IF($K$2=$H$1,H656,I656)</f>
        <v>56.09</v>
      </c>
      <c r="F656" s="396" t="n">
        <f aca="false">IF(LEN($B656)=7,CONCATENATE(MID($B656,1,6),"00",RIGHT($B656,1)),IF(LEN($B656)=8,CONCATENATE(MID($B656,1,6),"0",RIGHT($B656,2)),$B656))</f>
        <v>53849</v>
      </c>
      <c r="H656" s="925" t="n">
        <v>56.09</v>
      </c>
      <c r="I656" s="923" t="n">
        <v>56.09</v>
      </c>
    </row>
    <row r="657" customFormat="false" ht="15" hidden="false" customHeight="false" outlineLevel="0" collapsed="false">
      <c r="B657" s="923" t="n">
        <v>53857</v>
      </c>
      <c r="C657" s="924" t="s">
        <v>7281</v>
      </c>
      <c r="D657" s="923" t="s">
        <v>967</v>
      </c>
      <c r="E657" s="923" t="n">
        <f aca="false">IF($K$2=$H$1,H657,I657)</f>
        <v>25.66</v>
      </c>
      <c r="F657" s="396" t="n">
        <f aca="false">IF(LEN($B657)=7,CONCATENATE(MID($B657,1,6),"00",RIGHT($B657,1)),IF(LEN($B657)=8,CONCATENATE(MID($B657,1,6),"0",RIGHT($B657,2)),$B657))</f>
        <v>53857</v>
      </c>
      <c r="H657" s="925" t="n">
        <v>25.66</v>
      </c>
      <c r="I657" s="923" t="n">
        <v>25.66</v>
      </c>
    </row>
    <row r="658" customFormat="false" ht="15" hidden="false" customHeight="false" outlineLevel="0" collapsed="false">
      <c r="B658" s="923" t="n">
        <v>53858</v>
      </c>
      <c r="C658" s="924" t="s">
        <v>7282</v>
      </c>
      <c r="D658" s="923" t="s">
        <v>967</v>
      </c>
      <c r="E658" s="923" t="n">
        <f aca="false">IF($K$2=$H$1,H658,I658)</f>
        <v>53.61</v>
      </c>
      <c r="F658" s="396" t="n">
        <f aca="false">IF(LEN($B658)=7,CONCATENATE(MID($B658,1,6),"00",RIGHT($B658,1)),IF(LEN($B658)=8,CONCATENATE(MID($B658,1,6),"0",RIGHT($B658,2)),$B658))</f>
        <v>53858</v>
      </c>
      <c r="H658" s="925" t="n">
        <v>53.61</v>
      </c>
      <c r="I658" s="923" t="n">
        <v>53.61</v>
      </c>
    </row>
    <row r="659" customFormat="false" ht="15" hidden="false" customHeight="false" outlineLevel="0" collapsed="false">
      <c r="B659" s="923" t="n">
        <v>53861</v>
      </c>
      <c r="C659" s="924" t="s">
        <v>7283</v>
      </c>
      <c r="D659" s="923" t="s">
        <v>967</v>
      </c>
      <c r="E659" s="923" t="n">
        <f aca="false">IF($K$2=$H$1,H659,I659)</f>
        <v>35.58</v>
      </c>
      <c r="F659" s="396" t="n">
        <f aca="false">IF(LEN($B659)=7,CONCATENATE(MID($B659,1,6),"00",RIGHT($B659,1)),IF(LEN($B659)=8,CONCATENATE(MID($B659,1,6),"0",RIGHT($B659,2)),$B659))</f>
        <v>53861</v>
      </c>
      <c r="H659" s="925" t="n">
        <v>35.58</v>
      </c>
      <c r="I659" s="923" t="n">
        <v>35.58</v>
      </c>
    </row>
    <row r="660" customFormat="false" ht="15" hidden="false" customHeight="false" outlineLevel="0" collapsed="false">
      <c r="B660" s="923" t="n">
        <v>53863</v>
      </c>
      <c r="C660" s="924" t="s">
        <v>7284</v>
      </c>
      <c r="D660" s="923" t="s">
        <v>967</v>
      </c>
      <c r="E660" s="923" t="n">
        <f aca="false">IF($K$2=$H$1,H660,I660)</f>
        <v>1.4</v>
      </c>
      <c r="F660" s="396" t="n">
        <f aca="false">IF(LEN($B660)=7,CONCATENATE(MID($B660,1,6),"00",RIGHT($B660,1)),IF(LEN($B660)=8,CONCATENATE(MID($B660,1,6),"0",RIGHT($B660,2)),$B660))</f>
        <v>53863</v>
      </c>
      <c r="H660" s="925" t="n">
        <v>1.4</v>
      </c>
      <c r="I660" s="923" t="n">
        <v>1.4</v>
      </c>
    </row>
    <row r="661" customFormat="false" ht="15" hidden="false" customHeight="false" outlineLevel="0" collapsed="false">
      <c r="B661" s="923" t="n">
        <v>53865</v>
      </c>
      <c r="C661" s="924" t="s">
        <v>7285</v>
      </c>
      <c r="D661" s="923" t="s">
        <v>967</v>
      </c>
      <c r="E661" s="923" t="n">
        <f aca="false">IF($K$2=$H$1,H661,I661)</f>
        <v>31.59</v>
      </c>
      <c r="F661" s="396" t="n">
        <f aca="false">IF(LEN($B661)=7,CONCATENATE(MID($B661,1,6),"00",RIGHT($B661,1)),IF(LEN($B661)=8,CONCATENATE(MID($B661,1,6),"0",RIGHT($B661,2)),$B661))</f>
        <v>53865</v>
      </c>
      <c r="H661" s="925" t="n">
        <v>31.59</v>
      </c>
      <c r="I661" s="923" t="n">
        <v>31.59</v>
      </c>
    </row>
    <row r="662" customFormat="false" ht="15" hidden="false" customHeight="false" outlineLevel="0" collapsed="false">
      <c r="B662" s="923" t="n">
        <v>53866</v>
      </c>
      <c r="C662" s="924" t="s">
        <v>7286</v>
      </c>
      <c r="D662" s="923" t="s">
        <v>967</v>
      </c>
      <c r="E662" s="923" t="n">
        <f aca="false">IF($K$2=$H$1,H662,I662)</f>
        <v>1.12</v>
      </c>
      <c r="F662" s="396" t="n">
        <f aca="false">IF(LEN($B662)=7,CONCATENATE(MID($B662,1,6),"00",RIGHT($B662,1)),IF(LEN($B662)=8,CONCATENATE(MID($B662,1,6),"0",RIGHT($B662,2)),$B662))</f>
        <v>53866</v>
      </c>
      <c r="H662" s="925" t="n">
        <v>1.12</v>
      </c>
      <c r="I662" s="923" t="n">
        <v>1.12</v>
      </c>
    </row>
    <row r="663" customFormat="false" ht="15" hidden="false" customHeight="false" outlineLevel="0" collapsed="false">
      <c r="B663" s="923" t="n">
        <v>53882</v>
      </c>
      <c r="C663" s="924" t="s">
        <v>7287</v>
      </c>
      <c r="D663" s="923" t="s">
        <v>967</v>
      </c>
      <c r="E663" s="923" t="n">
        <f aca="false">IF($K$2=$H$1,H663,I663)</f>
        <v>16.58</v>
      </c>
      <c r="F663" s="396" t="n">
        <f aca="false">IF(LEN($B663)=7,CONCATENATE(MID($B663,1,6),"00",RIGHT($B663,1)),IF(LEN($B663)=8,CONCATENATE(MID($B663,1,6),"0",RIGHT($B663,2)),$B663))</f>
        <v>53882</v>
      </c>
      <c r="H663" s="925" t="n">
        <v>16.58</v>
      </c>
      <c r="I663" s="923" t="n">
        <v>16.58</v>
      </c>
    </row>
    <row r="664" customFormat="false" ht="15" hidden="false" customHeight="false" outlineLevel="0" collapsed="false">
      <c r="B664" s="923" t="n">
        <v>55263</v>
      </c>
      <c r="C664" s="924" t="s">
        <v>7288</v>
      </c>
      <c r="D664" s="923" t="s">
        <v>967</v>
      </c>
      <c r="E664" s="923" t="n">
        <f aca="false">IF($K$2=$H$1,H664,I664)</f>
        <v>43.18</v>
      </c>
      <c r="F664" s="396" t="n">
        <f aca="false">IF(LEN($B664)=7,CONCATENATE(MID($B664,1,6),"00",RIGHT($B664,1)),IF(LEN($B664)=8,CONCATENATE(MID($B664,1,6),"0",RIGHT($B664,2)),$B664))</f>
        <v>55263</v>
      </c>
      <c r="H664" s="925" t="n">
        <v>43.18</v>
      </c>
      <c r="I664" s="923" t="n">
        <v>43.18</v>
      </c>
    </row>
    <row r="665" customFormat="false" ht="15" hidden="false" customHeight="false" outlineLevel="0" collapsed="false">
      <c r="B665" s="923" t="n">
        <v>73303</v>
      </c>
      <c r="C665" s="924" t="s">
        <v>7289</v>
      </c>
      <c r="D665" s="923" t="s">
        <v>967</v>
      </c>
      <c r="E665" s="923" t="n">
        <f aca="false">IF($K$2=$H$1,H665,I665)</f>
        <v>4.17</v>
      </c>
      <c r="F665" s="396" t="n">
        <f aca="false">IF(LEN($B665)=7,CONCATENATE(MID($B665,1,6),"00",RIGHT($B665,1)),IF(LEN($B665)=8,CONCATENATE(MID($B665,1,6),"0",RIGHT($B665,2)),$B665))</f>
        <v>73303</v>
      </c>
      <c r="H665" s="925" t="n">
        <v>4.17</v>
      </c>
      <c r="I665" s="923" t="n">
        <v>4.17</v>
      </c>
    </row>
    <row r="666" customFormat="false" ht="15" hidden="false" customHeight="false" outlineLevel="0" collapsed="false">
      <c r="B666" s="923" t="n">
        <v>73307</v>
      </c>
      <c r="C666" s="924" t="s">
        <v>7290</v>
      </c>
      <c r="D666" s="923" t="s">
        <v>967</v>
      </c>
      <c r="E666" s="923" t="n">
        <f aca="false">IF($K$2=$H$1,H666,I666)</f>
        <v>3.73</v>
      </c>
      <c r="F666" s="396" t="n">
        <f aca="false">IF(LEN($B666)=7,CONCATENATE(MID($B666,1,6),"00",RIGHT($B666,1)),IF(LEN($B666)=8,CONCATENATE(MID($B666,1,6),"0",RIGHT($B666,2)),$B666))</f>
        <v>73307</v>
      </c>
      <c r="H666" s="925" t="n">
        <v>3.73</v>
      </c>
      <c r="I666" s="923" t="n">
        <v>3.73</v>
      </c>
    </row>
    <row r="667" customFormat="false" ht="15" hidden="false" customHeight="false" outlineLevel="0" collapsed="false">
      <c r="B667" s="923" t="n">
        <v>73309</v>
      </c>
      <c r="C667" s="924" t="s">
        <v>7291</v>
      </c>
      <c r="D667" s="923" t="s">
        <v>967</v>
      </c>
      <c r="E667" s="923" t="n">
        <f aca="false">IF($K$2=$H$1,H667,I667)</f>
        <v>16.45</v>
      </c>
      <c r="F667" s="396" t="n">
        <f aca="false">IF(LEN($B667)=7,CONCATENATE(MID($B667,1,6),"00",RIGHT($B667,1)),IF(LEN($B667)=8,CONCATENATE(MID($B667,1,6),"0",RIGHT($B667,2)),$B667))</f>
        <v>73309</v>
      </c>
      <c r="H667" s="925" t="n">
        <v>16.45</v>
      </c>
      <c r="I667" s="923" t="n">
        <v>16.45</v>
      </c>
    </row>
    <row r="668" customFormat="false" ht="15" hidden="false" customHeight="false" outlineLevel="0" collapsed="false">
      <c r="B668" s="923" t="n">
        <v>73311</v>
      </c>
      <c r="C668" s="924" t="s">
        <v>7292</v>
      </c>
      <c r="D668" s="923" t="s">
        <v>967</v>
      </c>
      <c r="E668" s="923" t="n">
        <f aca="false">IF($K$2=$H$1,H668,I668)</f>
        <v>119.37</v>
      </c>
      <c r="F668" s="396" t="n">
        <f aca="false">IF(LEN($B668)=7,CONCATENATE(MID($B668,1,6),"00",RIGHT($B668,1)),IF(LEN($B668)=8,CONCATENATE(MID($B668,1,6),"0",RIGHT($B668,2)),$B668))</f>
        <v>73311</v>
      </c>
      <c r="H668" s="925" t="n">
        <v>119.37</v>
      </c>
      <c r="I668" s="923" t="n">
        <v>119.37</v>
      </c>
    </row>
    <row r="669" customFormat="false" ht="15" hidden="false" customHeight="false" outlineLevel="0" collapsed="false">
      <c r="B669" s="923" t="n">
        <v>73313</v>
      </c>
      <c r="C669" s="924" t="s">
        <v>7293</v>
      </c>
      <c r="D669" s="923" t="s">
        <v>967</v>
      </c>
      <c r="E669" s="923" t="n">
        <f aca="false">IF($K$2=$H$1,H669,I669)</f>
        <v>4.32</v>
      </c>
      <c r="F669" s="396" t="n">
        <f aca="false">IF(LEN($B669)=7,CONCATENATE(MID($B669,1,6),"00",RIGHT($B669,1)),IF(LEN($B669)=8,CONCATENATE(MID($B669,1,6),"0",RIGHT($B669,2)),$B669))</f>
        <v>73313</v>
      </c>
      <c r="H669" s="925" t="n">
        <v>4.32</v>
      </c>
      <c r="I669" s="923" t="n">
        <v>4.32</v>
      </c>
    </row>
    <row r="670" customFormat="false" ht="15" hidden="false" customHeight="false" outlineLevel="0" collapsed="false">
      <c r="B670" s="923" t="n">
        <v>73315</v>
      </c>
      <c r="C670" s="924" t="s">
        <v>7294</v>
      </c>
      <c r="D670" s="923" t="s">
        <v>967</v>
      </c>
      <c r="E670" s="923" t="n">
        <f aca="false">IF($K$2=$H$1,H670,I670)</f>
        <v>38.29</v>
      </c>
      <c r="F670" s="396" t="n">
        <f aca="false">IF(LEN($B670)=7,CONCATENATE(MID($B670,1,6),"00",RIGHT($B670,1)),IF(LEN($B670)=8,CONCATENATE(MID($B670,1,6),"0",RIGHT($B670,2)),$B670))</f>
        <v>73315</v>
      </c>
      <c r="H670" s="925" t="n">
        <v>38.29</v>
      </c>
      <c r="I670" s="923" t="n">
        <v>38.29</v>
      </c>
    </row>
    <row r="671" customFormat="false" ht="15" hidden="false" customHeight="false" outlineLevel="0" collapsed="false">
      <c r="B671" s="923" t="n">
        <v>73335</v>
      </c>
      <c r="C671" s="924" t="s">
        <v>7295</v>
      </c>
      <c r="D671" s="923" t="s">
        <v>967</v>
      </c>
      <c r="E671" s="923" t="n">
        <f aca="false">IF($K$2=$H$1,H671,I671)</f>
        <v>15.86</v>
      </c>
      <c r="F671" s="396" t="n">
        <f aca="false">IF(LEN($B671)=7,CONCATENATE(MID($B671,1,6),"00",RIGHT($B671,1)),IF(LEN($B671)=8,CONCATENATE(MID($B671,1,6),"0",RIGHT($B671,2)),$B671))</f>
        <v>73335</v>
      </c>
      <c r="H671" s="925" t="n">
        <v>15.86</v>
      </c>
      <c r="I671" s="923" t="n">
        <v>15.86</v>
      </c>
    </row>
    <row r="672" customFormat="false" ht="15" hidden="false" customHeight="false" outlineLevel="0" collapsed="false">
      <c r="B672" s="923" t="n">
        <v>73340</v>
      </c>
      <c r="C672" s="924" t="s">
        <v>7296</v>
      </c>
      <c r="D672" s="923" t="s">
        <v>967</v>
      </c>
      <c r="E672" s="923" t="n">
        <f aca="false">IF($K$2=$H$1,H672,I672)</f>
        <v>54.61</v>
      </c>
      <c r="F672" s="396" t="n">
        <f aca="false">IF(LEN($B672)=7,CONCATENATE(MID($B672,1,6),"00",RIGHT($B672,1)),IF(LEN($B672)=8,CONCATENATE(MID($B672,1,6),"0",RIGHT($B672,2)),$B672))</f>
        <v>73340</v>
      </c>
      <c r="H672" s="925" t="n">
        <v>54.61</v>
      </c>
      <c r="I672" s="923" t="n">
        <v>54.61</v>
      </c>
    </row>
    <row r="673" customFormat="false" ht="15" hidden="false" customHeight="false" outlineLevel="0" collapsed="false">
      <c r="B673" s="923" t="n">
        <v>83361</v>
      </c>
      <c r="C673" s="924" t="s">
        <v>7297</v>
      </c>
      <c r="D673" s="923" t="s">
        <v>967</v>
      </c>
      <c r="E673" s="923" t="n">
        <f aca="false">IF($K$2=$H$1,H673,I673)</f>
        <v>9.99</v>
      </c>
      <c r="F673" s="396" t="n">
        <f aca="false">IF(LEN($B673)=7,CONCATENATE(MID($B673,1,6),"00",RIGHT($B673,1)),IF(LEN($B673)=8,CONCATENATE(MID($B673,1,6),"0",RIGHT($B673,2)),$B673))</f>
        <v>83361</v>
      </c>
      <c r="H673" s="925" t="n">
        <v>9.99</v>
      </c>
      <c r="I673" s="923" t="n">
        <v>9.99</v>
      </c>
    </row>
    <row r="674" customFormat="false" ht="15" hidden="false" customHeight="false" outlineLevel="0" collapsed="false">
      <c r="B674" s="923" t="n">
        <v>83761</v>
      </c>
      <c r="C674" s="924" t="s">
        <v>7298</v>
      </c>
      <c r="D674" s="923" t="s">
        <v>967</v>
      </c>
      <c r="E674" s="923" t="n">
        <f aca="false">IF($K$2=$H$1,H674,I674)</f>
        <v>8.91</v>
      </c>
      <c r="F674" s="396" t="n">
        <f aca="false">IF(LEN($B674)=7,CONCATENATE(MID($B674,1,6),"00",RIGHT($B674,1)),IF(LEN($B674)=8,CONCATENATE(MID($B674,1,6),"0",RIGHT($B674,2)),$B674))</f>
        <v>83761</v>
      </c>
      <c r="H674" s="925" t="n">
        <v>8.91</v>
      </c>
      <c r="I674" s="923" t="n">
        <v>8.91</v>
      </c>
    </row>
    <row r="675" customFormat="false" ht="15" hidden="false" customHeight="false" outlineLevel="0" collapsed="false">
      <c r="B675" s="923" t="n">
        <v>83762</v>
      </c>
      <c r="C675" s="924" t="s">
        <v>7299</v>
      </c>
      <c r="D675" s="923" t="s">
        <v>967</v>
      </c>
      <c r="E675" s="923" t="n">
        <f aca="false">IF($K$2=$H$1,H675,I675)</f>
        <v>11.13</v>
      </c>
      <c r="F675" s="396" t="n">
        <f aca="false">IF(LEN($B675)=7,CONCATENATE(MID($B675,1,6),"00",RIGHT($B675,1)),IF(LEN($B675)=8,CONCATENATE(MID($B675,1,6),"0",RIGHT($B675,2)),$B675))</f>
        <v>83762</v>
      </c>
      <c r="H675" s="925" t="n">
        <v>11.13</v>
      </c>
      <c r="I675" s="923" t="n">
        <v>11.13</v>
      </c>
    </row>
    <row r="676" customFormat="false" ht="15" hidden="false" customHeight="false" outlineLevel="0" collapsed="false">
      <c r="B676" s="923" t="n">
        <v>83763</v>
      </c>
      <c r="C676" s="924" t="s">
        <v>7300</v>
      </c>
      <c r="D676" s="923" t="s">
        <v>967</v>
      </c>
      <c r="E676" s="923" t="n">
        <f aca="false">IF($K$2=$H$1,H676,I676)</f>
        <v>33.64</v>
      </c>
      <c r="F676" s="396" t="n">
        <f aca="false">IF(LEN($B676)=7,CONCATENATE(MID($B676,1,6),"00",RIGHT($B676,1)),IF(LEN($B676)=8,CONCATENATE(MID($B676,1,6),"0",RIGHT($B676,2)),$B676))</f>
        <v>83763</v>
      </c>
      <c r="H676" s="925" t="n">
        <v>33.64</v>
      </c>
      <c r="I676" s="923" t="n">
        <v>33.64</v>
      </c>
    </row>
    <row r="677" customFormat="false" ht="15" hidden="false" customHeight="false" outlineLevel="0" collapsed="false">
      <c r="B677" s="923" t="n">
        <v>83764</v>
      </c>
      <c r="C677" s="924" t="s">
        <v>7301</v>
      </c>
      <c r="D677" s="923" t="s">
        <v>967</v>
      </c>
      <c r="E677" s="923" t="n">
        <f aca="false">IF($K$2=$H$1,H677,I677)</f>
        <v>2</v>
      </c>
      <c r="F677" s="396" t="n">
        <f aca="false">IF(LEN($B677)=7,CONCATENATE(MID($B677,1,6),"00",RIGHT($B677,1)),IF(LEN($B677)=8,CONCATENATE(MID($B677,1,6),"0",RIGHT($B677,2)),$B677))</f>
        <v>83764</v>
      </c>
      <c r="H677" s="925" t="n">
        <v>2</v>
      </c>
      <c r="I677" s="923" t="n">
        <v>2</v>
      </c>
    </row>
    <row r="678" customFormat="false" ht="15" hidden="false" customHeight="false" outlineLevel="0" collapsed="false">
      <c r="B678" s="923" t="n">
        <v>87026</v>
      </c>
      <c r="C678" s="924" t="s">
        <v>7302</v>
      </c>
      <c r="D678" s="923" t="s">
        <v>967</v>
      </c>
      <c r="E678" s="923" t="n">
        <f aca="false">IF($K$2=$H$1,H678,I678)</f>
        <v>0.35</v>
      </c>
      <c r="F678" s="396" t="n">
        <f aca="false">IF(LEN($B678)=7,CONCATENATE(MID($B678,1,6),"00",RIGHT($B678,1)),IF(LEN($B678)=8,CONCATENATE(MID($B678,1,6),"0",RIGHT($B678,2)),$B678))</f>
        <v>87026</v>
      </c>
      <c r="H678" s="925" t="n">
        <v>0.35</v>
      </c>
      <c r="I678" s="923" t="n">
        <v>0.35</v>
      </c>
    </row>
    <row r="679" customFormat="false" ht="15" hidden="false" customHeight="false" outlineLevel="0" collapsed="false">
      <c r="B679" s="923" t="n">
        <v>87441</v>
      </c>
      <c r="C679" s="924" t="s">
        <v>7303</v>
      </c>
      <c r="D679" s="923" t="s">
        <v>967</v>
      </c>
      <c r="E679" s="923" t="n">
        <f aca="false">IF($K$2=$H$1,H679,I679)</f>
        <v>0.33</v>
      </c>
      <c r="F679" s="396" t="n">
        <f aca="false">IF(LEN($B679)=7,CONCATENATE(MID($B679,1,6),"00",RIGHT($B679,1)),IF(LEN($B679)=8,CONCATENATE(MID($B679,1,6),"0",RIGHT($B679,2)),$B679))</f>
        <v>87441</v>
      </c>
      <c r="H679" s="925" t="n">
        <v>0.33</v>
      </c>
      <c r="I679" s="923" t="n">
        <v>0.33</v>
      </c>
    </row>
    <row r="680" customFormat="false" ht="15" hidden="false" customHeight="false" outlineLevel="0" collapsed="false">
      <c r="B680" s="923" t="n">
        <v>87442</v>
      </c>
      <c r="C680" s="924" t="s">
        <v>7304</v>
      </c>
      <c r="D680" s="923" t="s">
        <v>967</v>
      </c>
      <c r="E680" s="923" t="n">
        <f aca="false">IF($K$2=$H$1,H680,I680)</f>
        <v>0.07</v>
      </c>
      <c r="F680" s="396" t="n">
        <f aca="false">IF(LEN($B680)=7,CONCATENATE(MID($B680,1,6),"00",RIGHT($B680,1)),IF(LEN($B680)=8,CONCATENATE(MID($B680,1,6),"0",RIGHT($B680,2)),$B680))</f>
        <v>87442</v>
      </c>
      <c r="H680" s="925" t="n">
        <v>0.07</v>
      </c>
      <c r="I680" s="923" t="n">
        <v>0.07</v>
      </c>
    </row>
    <row r="681" customFormat="false" ht="15" hidden="false" customHeight="false" outlineLevel="0" collapsed="false">
      <c r="B681" s="923" t="n">
        <v>87443</v>
      </c>
      <c r="C681" s="924" t="s">
        <v>7305</v>
      </c>
      <c r="D681" s="923" t="s">
        <v>967</v>
      </c>
      <c r="E681" s="923" t="n">
        <f aca="false">IF($K$2=$H$1,H681,I681)</f>
        <v>0.31</v>
      </c>
      <c r="F681" s="396" t="n">
        <f aca="false">IF(LEN($B681)=7,CONCATENATE(MID($B681,1,6),"00",RIGHT($B681,1)),IF(LEN($B681)=8,CONCATENATE(MID($B681,1,6),"0",RIGHT($B681,2)),$B681))</f>
        <v>87443</v>
      </c>
      <c r="H681" s="925" t="n">
        <v>0.31</v>
      </c>
      <c r="I681" s="923" t="n">
        <v>0.31</v>
      </c>
    </row>
    <row r="682" customFormat="false" ht="15" hidden="false" customHeight="false" outlineLevel="0" collapsed="false">
      <c r="B682" s="923" t="n">
        <v>87444</v>
      </c>
      <c r="C682" s="924" t="s">
        <v>7306</v>
      </c>
      <c r="D682" s="923" t="s">
        <v>967</v>
      </c>
      <c r="E682" s="923" t="n">
        <f aca="false">IF($K$2=$H$1,H682,I682)</f>
        <v>2.84</v>
      </c>
      <c r="F682" s="396" t="n">
        <f aca="false">IF(LEN($B682)=7,CONCATENATE(MID($B682,1,6),"00",RIGHT($B682,1)),IF(LEN($B682)=8,CONCATENATE(MID($B682,1,6),"0",RIGHT($B682,2)),$B682))</f>
        <v>87444</v>
      </c>
      <c r="H682" s="925" t="n">
        <v>2.84</v>
      </c>
      <c r="I682" s="923" t="n">
        <v>2.84</v>
      </c>
    </row>
    <row r="683" customFormat="false" ht="15" hidden="false" customHeight="false" outlineLevel="0" collapsed="false">
      <c r="B683" s="923" t="n">
        <v>88387</v>
      </c>
      <c r="C683" s="924" t="s">
        <v>7307</v>
      </c>
      <c r="D683" s="923" t="s">
        <v>967</v>
      </c>
      <c r="E683" s="923" t="n">
        <f aca="false">IF($K$2=$H$1,H683,I683)</f>
        <v>0.65</v>
      </c>
      <c r="F683" s="396" t="n">
        <f aca="false">IF(LEN($B683)=7,CONCATENATE(MID($B683,1,6),"00",RIGHT($B683,1)),IF(LEN($B683)=8,CONCATENATE(MID($B683,1,6),"0",RIGHT($B683,2)),$B683))</f>
        <v>88387</v>
      </c>
      <c r="H683" s="925" t="n">
        <v>0.65</v>
      </c>
      <c r="I683" s="923" t="n">
        <v>0.65</v>
      </c>
    </row>
    <row r="684" customFormat="false" ht="15" hidden="false" customHeight="false" outlineLevel="0" collapsed="false">
      <c r="B684" s="923" t="n">
        <v>88389</v>
      </c>
      <c r="C684" s="924" t="s">
        <v>7308</v>
      </c>
      <c r="D684" s="923" t="s">
        <v>967</v>
      </c>
      <c r="E684" s="923" t="n">
        <f aca="false">IF($K$2=$H$1,H684,I684)</f>
        <v>0.14</v>
      </c>
      <c r="F684" s="396" t="n">
        <f aca="false">IF(LEN($B684)=7,CONCATENATE(MID($B684,1,6),"00",RIGHT($B684,1)),IF(LEN($B684)=8,CONCATENATE(MID($B684,1,6),"0",RIGHT($B684,2)),$B684))</f>
        <v>88389</v>
      </c>
      <c r="H684" s="925" t="n">
        <v>0.14</v>
      </c>
      <c r="I684" s="923" t="n">
        <v>0.14</v>
      </c>
    </row>
    <row r="685" customFormat="false" ht="15" hidden="false" customHeight="false" outlineLevel="0" collapsed="false">
      <c r="B685" s="923" t="n">
        <v>88390</v>
      </c>
      <c r="C685" s="924" t="s">
        <v>7309</v>
      </c>
      <c r="D685" s="923" t="s">
        <v>967</v>
      </c>
      <c r="E685" s="923" t="n">
        <f aca="false">IF($K$2=$H$1,H685,I685)</f>
        <v>0.82</v>
      </c>
      <c r="F685" s="396" t="n">
        <f aca="false">IF(LEN($B685)=7,CONCATENATE(MID($B685,1,6),"00",RIGHT($B685,1)),IF(LEN($B685)=8,CONCATENATE(MID($B685,1,6),"0",RIGHT($B685,2)),$B685))</f>
        <v>88390</v>
      </c>
      <c r="H685" s="925" t="n">
        <v>0.82</v>
      </c>
      <c r="I685" s="923" t="n">
        <v>0.82</v>
      </c>
    </row>
    <row r="686" customFormat="false" ht="15" hidden="false" customHeight="false" outlineLevel="0" collapsed="false">
      <c r="B686" s="923" t="n">
        <v>88391</v>
      </c>
      <c r="C686" s="924" t="s">
        <v>7310</v>
      </c>
      <c r="D686" s="923" t="s">
        <v>967</v>
      </c>
      <c r="E686" s="923" t="n">
        <f aca="false">IF($K$2=$H$1,H686,I686)</f>
        <v>1.84</v>
      </c>
      <c r="F686" s="396" t="n">
        <f aca="false">IF(LEN($B686)=7,CONCATENATE(MID($B686,1,6),"00",RIGHT($B686,1)),IF(LEN($B686)=8,CONCATENATE(MID($B686,1,6),"0",RIGHT($B686,2)),$B686))</f>
        <v>88391</v>
      </c>
      <c r="H686" s="925" t="n">
        <v>1.84</v>
      </c>
      <c r="I686" s="923" t="n">
        <v>1.84</v>
      </c>
    </row>
    <row r="687" customFormat="false" ht="15" hidden="false" customHeight="false" outlineLevel="0" collapsed="false">
      <c r="B687" s="923" t="n">
        <v>88394</v>
      </c>
      <c r="C687" s="924" t="s">
        <v>7311</v>
      </c>
      <c r="D687" s="923" t="s">
        <v>967</v>
      </c>
      <c r="E687" s="923" t="n">
        <f aca="false">IF($K$2=$H$1,H687,I687)</f>
        <v>0.78</v>
      </c>
      <c r="F687" s="396" t="n">
        <f aca="false">IF(LEN($B687)=7,CONCATENATE(MID($B687,1,6),"00",RIGHT($B687,1)),IF(LEN($B687)=8,CONCATENATE(MID($B687,1,6),"0",RIGHT($B687,2)),$B687))</f>
        <v>88394</v>
      </c>
      <c r="H687" s="925" t="n">
        <v>0.78</v>
      </c>
      <c r="I687" s="923" t="n">
        <v>0.78</v>
      </c>
    </row>
    <row r="688" customFormat="false" ht="15" hidden="false" customHeight="false" outlineLevel="0" collapsed="false">
      <c r="B688" s="923" t="n">
        <v>88395</v>
      </c>
      <c r="C688" s="924" t="s">
        <v>7312</v>
      </c>
      <c r="D688" s="923" t="s">
        <v>967</v>
      </c>
      <c r="E688" s="923" t="n">
        <f aca="false">IF($K$2=$H$1,H688,I688)</f>
        <v>0.17</v>
      </c>
      <c r="F688" s="396" t="n">
        <f aca="false">IF(LEN($B688)=7,CONCATENATE(MID($B688,1,6),"00",RIGHT($B688,1)),IF(LEN($B688)=8,CONCATENATE(MID($B688,1,6),"0",RIGHT($B688,2)),$B688))</f>
        <v>88395</v>
      </c>
      <c r="H688" s="925" t="n">
        <v>0.17</v>
      </c>
      <c r="I688" s="923" t="n">
        <v>0.17</v>
      </c>
    </row>
    <row r="689" customFormat="false" ht="15" hidden="false" customHeight="false" outlineLevel="0" collapsed="false">
      <c r="B689" s="923" t="n">
        <v>88396</v>
      </c>
      <c r="C689" s="924" t="s">
        <v>7313</v>
      </c>
      <c r="D689" s="923" t="s">
        <v>967</v>
      </c>
      <c r="E689" s="923" t="n">
        <f aca="false">IF($K$2=$H$1,H689,I689)</f>
        <v>0.98</v>
      </c>
      <c r="F689" s="396" t="n">
        <f aca="false">IF(LEN($B689)=7,CONCATENATE(MID($B689,1,6),"00",RIGHT($B689,1)),IF(LEN($B689)=8,CONCATENATE(MID($B689,1,6),"0",RIGHT($B689,2)),$B689))</f>
        <v>88396</v>
      </c>
      <c r="H689" s="925" t="n">
        <v>0.98</v>
      </c>
      <c r="I689" s="923" t="n">
        <v>0.98</v>
      </c>
    </row>
    <row r="690" customFormat="false" ht="15" hidden="false" customHeight="false" outlineLevel="0" collapsed="false">
      <c r="B690" s="923" t="n">
        <v>88397</v>
      </c>
      <c r="C690" s="924" t="s">
        <v>7314</v>
      </c>
      <c r="D690" s="923" t="s">
        <v>967</v>
      </c>
      <c r="E690" s="923" t="n">
        <f aca="false">IF($K$2=$H$1,H690,I690)</f>
        <v>2.76</v>
      </c>
      <c r="F690" s="396" t="n">
        <f aca="false">IF(LEN($B690)=7,CONCATENATE(MID($B690,1,6),"00",RIGHT($B690,1)),IF(LEN($B690)=8,CONCATENATE(MID($B690,1,6),"0",RIGHT($B690,2)),$B690))</f>
        <v>88397</v>
      </c>
      <c r="H690" s="925" t="n">
        <v>2.76</v>
      </c>
      <c r="I690" s="923" t="n">
        <v>2.76</v>
      </c>
    </row>
    <row r="691" customFormat="false" ht="15" hidden="false" customHeight="false" outlineLevel="0" collapsed="false">
      <c r="B691" s="923" t="n">
        <v>88400</v>
      </c>
      <c r="C691" s="924" t="s">
        <v>7315</v>
      </c>
      <c r="D691" s="923" t="s">
        <v>967</v>
      </c>
      <c r="E691" s="923" t="n">
        <f aca="false">IF($K$2=$H$1,H691,I691)</f>
        <v>0.62</v>
      </c>
      <c r="F691" s="396" t="n">
        <f aca="false">IF(LEN($B691)=7,CONCATENATE(MID($B691,1,6),"00",RIGHT($B691,1)),IF(LEN($B691)=8,CONCATENATE(MID($B691,1,6),"0",RIGHT($B691,2)),$B691))</f>
        <v>88400</v>
      </c>
      <c r="H691" s="925" t="n">
        <v>0.62</v>
      </c>
      <c r="I691" s="923" t="n">
        <v>0.62</v>
      </c>
    </row>
    <row r="692" customFormat="false" ht="15" hidden="false" customHeight="false" outlineLevel="0" collapsed="false">
      <c r="B692" s="923" t="n">
        <v>88401</v>
      </c>
      <c r="C692" s="924" t="s">
        <v>7316</v>
      </c>
      <c r="D692" s="923" t="s">
        <v>967</v>
      </c>
      <c r="E692" s="923" t="n">
        <f aca="false">IF($K$2=$H$1,H692,I692)</f>
        <v>0.14</v>
      </c>
      <c r="F692" s="396" t="n">
        <f aca="false">IF(LEN($B692)=7,CONCATENATE(MID($B692,1,6),"00",RIGHT($B692,1)),IF(LEN($B692)=8,CONCATENATE(MID($B692,1,6),"0",RIGHT($B692,2)),$B692))</f>
        <v>88401</v>
      </c>
      <c r="H692" s="925" t="n">
        <v>0.14</v>
      </c>
      <c r="I692" s="923" t="n">
        <v>0.14</v>
      </c>
    </row>
    <row r="693" customFormat="false" ht="15" hidden="false" customHeight="false" outlineLevel="0" collapsed="false">
      <c r="B693" s="923" t="n">
        <v>88402</v>
      </c>
      <c r="C693" s="924" t="s">
        <v>7317</v>
      </c>
      <c r="D693" s="923" t="s">
        <v>967</v>
      </c>
      <c r="E693" s="923" t="n">
        <f aca="false">IF($K$2=$H$1,H693,I693)</f>
        <v>0.77</v>
      </c>
      <c r="F693" s="396" t="n">
        <f aca="false">IF(LEN($B693)=7,CONCATENATE(MID($B693,1,6),"00",RIGHT($B693,1)),IF(LEN($B693)=8,CONCATENATE(MID($B693,1,6),"0",RIGHT($B693,2)),$B693))</f>
        <v>88402</v>
      </c>
      <c r="H693" s="925" t="n">
        <v>0.77</v>
      </c>
      <c r="I693" s="923" t="n">
        <v>0.77</v>
      </c>
    </row>
    <row r="694" customFormat="false" ht="15" hidden="false" customHeight="false" outlineLevel="0" collapsed="false">
      <c r="B694" s="923" t="n">
        <v>88403</v>
      </c>
      <c r="C694" s="924" t="s">
        <v>7318</v>
      </c>
      <c r="D694" s="923" t="s">
        <v>967</v>
      </c>
      <c r="E694" s="923" t="n">
        <f aca="false">IF($K$2=$H$1,H694,I694)</f>
        <v>1.1</v>
      </c>
      <c r="F694" s="396" t="n">
        <f aca="false">IF(LEN($B694)=7,CONCATENATE(MID($B694,1,6),"00",RIGHT($B694,1)),IF(LEN($B694)=8,CONCATENATE(MID($B694,1,6),"0",RIGHT($B694,2)),$B694))</f>
        <v>88403</v>
      </c>
      <c r="H694" s="925" t="n">
        <v>1.1</v>
      </c>
      <c r="I694" s="923" t="n">
        <v>1.1</v>
      </c>
    </row>
    <row r="695" customFormat="false" ht="15" hidden="false" customHeight="false" outlineLevel="0" collapsed="false">
      <c r="B695" s="923" t="n">
        <v>88419</v>
      </c>
      <c r="C695" s="924" t="s">
        <v>7319</v>
      </c>
      <c r="D695" s="923" t="s">
        <v>967</v>
      </c>
      <c r="E695" s="923" t="n">
        <f aca="false">IF($K$2=$H$1,H695,I695)</f>
        <v>4.05</v>
      </c>
      <c r="F695" s="396" t="n">
        <f aca="false">IF(LEN($B695)=7,CONCATENATE(MID($B695,1,6),"00",RIGHT($B695,1)),IF(LEN($B695)=8,CONCATENATE(MID($B695,1,6),"0",RIGHT($B695,2)),$B695))</f>
        <v>88419</v>
      </c>
      <c r="H695" s="925" t="n">
        <v>4.05</v>
      </c>
      <c r="I695" s="923" t="n">
        <v>4.05</v>
      </c>
    </row>
    <row r="696" customFormat="false" ht="15" hidden="false" customHeight="false" outlineLevel="0" collapsed="false">
      <c r="B696" s="923" t="n">
        <v>88422</v>
      </c>
      <c r="C696" s="924" t="s">
        <v>7320</v>
      </c>
      <c r="D696" s="923" t="s">
        <v>967</v>
      </c>
      <c r="E696" s="923" t="n">
        <f aca="false">IF($K$2=$H$1,H696,I696)</f>
        <v>0.91</v>
      </c>
      <c r="F696" s="396" t="n">
        <f aca="false">IF(LEN($B696)=7,CONCATENATE(MID($B696,1,6),"00",RIGHT($B696,1)),IF(LEN($B696)=8,CONCATENATE(MID($B696,1,6),"0",RIGHT($B696,2)),$B696))</f>
        <v>88422</v>
      </c>
      <c r="H696" s="925" t="n">
        <v>0.91</v>
      </c>
      <c r="I696" s="923" t="n">
        <v>0.91</v>
      </c>
    </row>
    <row r="697" customFormat="false" ht="15" hidden="false" customHeight="false" outlineLevel="0" collapsed="false">
      <c r="B697" s="923" t="n">
        <v>88425</v>
      </c>
      <c r="C697" s="924" t="s">
        <v>7321</v>
      </c>
      <c r="D697" s="923" t="s">
        <v>967</v>
      </c>
      <c r="E697" s="923" t="n">
        <f aca="false">IF($K$2=$H$1,H697,I697)</f>
        <v>4.43</v>
      </c>
      <c r="F697" s="396" t="n">
        <f aca="false">IF(LEN($B697)=7,CONCATENATE(MID($B697,1,6),"00",RIGHT($B697,1)),IF(LEN($B697)=8,CONCATENATE(MID($B697,1,6),"0",RIGHT($B697,2)),$B697))</f>
        <v>88425</v>
      </c>
      <c r="H697" s="925" t="n">
        <v>4.43</v>
      </c>
      <c r="I697" s="923" t="n">
        <v>4.43</v>
      </c>
    </row>
    <row r="698" customFormat="false" ht="15" hidden="false" customHeight="false" outlineLevel="0" collapsed="false">
      <c r="B698" s="923" t="n">
        <v>88427</v>
      </c>
      <c r="C698" s="924" t="s">
        <v>7322</v>
      </c>
      <c r="D698" s="923" t="s">
        <v>967</v>
      </c>
      <c r="E698" s="923" t="n">
        <f aca="false">IF($K$2=$H$1,H698,I698)</f>
        <v>2.8</v>
      </c>
      <c r="F698" s="396" t="n">
        <f aca="false">IF(LEN($B698)=7,CONCATENATE(MID($B698,1,6),"00",RIGHT($B698,1)),IF(LEN($B698)=8,CONCATENATE(MID($B698,1,6),"0",RIGHT($B698,2)),$B698))</f>
        <v>88427</v>
      </c>
      <c r="H698" s="925" t="n">
        <v>2.8</v>
      </c>
      <c r="I698" s="923" t="n">
        <v>2.8</v>
      </c>
    </row>
    <row r="699" customFormat="false" ht="15" hidden="false" customHeight="false" outlineLevel="0" collapsed="false">
      <c r="B699" s="923" t="n">
        <v>88434</v>
      </c>
      <c r="C699" s="924" t="s">
        <v>7323</v>
      </c>
      <c r="D699" s="923" t="s">
        <v>967</v>
      </c>
      <c r="E699" s="923" t="n">
        <f aca="false">IF($K$2=$H$1,H699,I699)</f>
        <v>5.37</v>
      </c>
      <c r="F699" s="396" t="n">
        <f aca="false">IF(LEN($B699)=7,CONCATENATE(MID($B699,1,6),"00",RIGHT($B699,1)),IF(LEN($B699)=8,CONCATENATE(MID($B699,1,6),"0",RIGHT($B699,2)),$B699))</f>
        <v>88434</v>
      </c>
      <c r="H699" s="925" t="n">
        <v>5.37</v>
      </c>
      <c r="I699" s="923" t="n">
        <v>5.37</v>
      </c>
    </row>
    <row r="700" customFormat="false" ht="15" hidden="false" customHeight="false" outlineLevel="0" collapsed="false">
      <c r="B700" s="923" t="n">
        <v>88435</v>
      </c>
      <c r="C700" s="924" t="s">
        <v>7324</v>
      </c>
      <c r="D700" s="923" t="s">
        <v>967</v>
      </c>
      <c r="E700" s="923" t="n">
        <f aca="false">IF($K$2=$H$1,H700,I700)</f>
        <v>1.21</v>
      </c>
      <c r="F700" s="396" t="n">
        <f aca="false">IF(LEN($B700)=7,CONCATENATE(MID($B700,1,6),"00",RIGHT($B700,1)),IF(LEN($B700)=8,CONCATENATE(MID($B700,1,6),"0",RIGHT($B700,2)),$B700))</f>
        <v>88435</v>
      </c>
      <c r="H700" s="925" t="n">
        <v>1.21</v>
      </c>
      <c r="I700" s="923" t="n">
        <v>1.21</v>
      </c>
    </row>
    <row r="701" customFormat="false" ht="15" hidden="false" customHeight="false" outlineLevel="0" collapsed="false">
      <c r="B701" s="923" t="n">
        <v>88436</v>
      </c>
      <c r="C701" s="924" t="s">
        <v>7325</v>
      </c>
      <c r="D701" s="923" t="s">
        <v>967</v>
      </c>
      <c r="E701" s="923" t="n">
        <f aca="false">IF($K$2=$H$1,H701,I701)</f>
        <v>5.88</v>
      </c>
      <c r="F701" s="396" t="n">
        <f aca="false">IF(LEN($B701)=7,CONCATENATE(MID($B701,1,6),"00",RIGHT($B701,1)),IF(LEN($B701)=8,CONCATENATE(MID($B701,1,6),"0",RIGHT($B701,2)),$B701))</f>
        <v>88436</v>
      </c>
      <c r="H701" s="925" t="n">
        <v>5.88</v>
      </c>
      <c r="I701" s="923" t="n">
        <v>5.88</v>
      </c>
    </row>
    <row r="702" customFormat="false" ht="15" hidden="false" customHeight="false" outlineLevel="0" collapsed="false">
      <c r="B702" s="923" t="n">
        <v>88437</v>
      </c>
      <c r="C702" s="924" t="s">
        <v>7326</v>
      </c>
      <c r="D702" s="923" t="s">
        <v>967</v>
      </c>
      <c r="E702" s="923" t="n">
        <f aca="false">IF($K$2=$H$1,H702,I702)</f>
        <v>2.8</v>
      </c>
      <c r="F702" s="396" t="n">
        <f aca="false">IF(LEN($B702)=7,CONCATENATE(MID($B702,1,6),"00",RIGHT($B702,1)),IF(LEN($B702)=8,CONCATENATE(MID($B702,1,6),"0",RIGHT($B702,2)),$B702))</f>
        <v>88437</v>
      </c>
      <c r="H702" s="925" t="n">
        <v>2.8</v>
      </c>
      <c r="I702" s="923" t="n">
        <v>2.8</v>
      </c>
    </row>
    <row r="703" customFormat="false" ht="15" hidden="false" customHeight="false" outlineLevel="0" collapsed="false">
      <c r="B703" s="923" t="n">
        <v>88569</v>
      </c>
      <c r="C703" s="924" t="s">
        <v>7327</v>
      </c>
      <c r="D703" s="923" t="s">
        <v>967</v>
      </c>
      <c r="E703" s="923" t="n">
        <f aca="false">IF($K$2=$H$1,H703,I703)</f>
        <v>2.46</v>
      </c>
      <c r="F703" s="396" t="n">
        <f aca="false">IF(LEN($B703)=7,CONCATENATE(MID($B703,1,6),"00",RIGHT($B703,1)),IF(LEN($B703)=8,CONCATENATE(MID($B703,1,6),"0",RIGHT($B703,2)),$B703))</f>
        <v>88569</v>
      </c>
      <c r="H703" s="925" t="n">
        <v>2.46</v>
      </c>
      <c r="I703" s="923" t="n">
        <v>2.46</v>
      </c>
    </row>
    <row r="704" customFormat="false" ht="15" hidden="false" customHeight="false" outlineLevel="0" collapsed="false">
      <c r="B704" s="923" t="n">
        <v>88570</v>
      </c>
      <c r="C704" s="924" t="s">
        <v>7328</v>
      </c>
      <c r="D704" s="923" t="s">
        <v>967</v>
      </c>
      <c r="E704" s="923" t="n">
        <f aca="false">IF($K$2=$H$1,H704,I704)</f>
        <v>0.83</v>
      </c>
      <c r="F704" s="396" t="n">
        <f aca="false">IF(LEN($B704)=7,CONCATENATE(MID($B704,1,6),"00",RIGHT($B704,1)),IF(LEN($B704)=8,CONCATENATE(MID($B704,1,6),"0",RIGHT($B704,2)),$B704))</f>
        <v>88570</v>
      </c>
      <c r="H704" s="925" t="n">
        <v>0.83</v>
      </c>
      <c r="I704" s="923" t="n">
        <v>0.83</v>
      </c>
    </row>
    <row r="705" customFormat="false" ht="15" hidden="false" customHeight="false" outlineLevel="0" collapsed="false">
      <c r="B705" s="923" t="n">
        <v>88826</v>
      </c>
      <c r="C705" s="924" t="s">
        <v>7329</v>
      </c>
      <c r="D705" s="923" t="s">
        <v>967</v>
      </c>
      <c r="E705" s="923" t="n">
        <f aca="false">IF($K$2=$H$1,H705,I705)</f>
        <v>0.24</v>
      </c>
      <c r="F705" s="396" t="n">
        <f aca="false">IF(LEN($B705)=7,CONCATENATE(MID($B705,1,6),"00",RIGHT($B705,1)),IF(LEN($B705)=8,CONCATENATE(MID($B705,1,6),"0",RIGHT($B705,2)),$B705))</f>
        <v>88826</v>
      </c>
      <c r="H705" s="925" t="n">
        <v>0.24</v>
      </c>
      <c r="I705" s="923" t="n">
        <v>0.24</v>
      </c>
    </row>
    <row r="706" customFormat="false" ht="15" hidden="false" customHeight="false" outlineLevel="0" collapsed="false">
      <c r="B706" s="923" t="n">
        <v>88827</v>
      </c>
      <c r="C706" s="924" t="s">
        <v>7330</v>
      </c>
      <c r="D706" s="923" t="s">
        <v>967</v>
      </c>
      <c r="E706" s="923" t="n">
        <f aca="false">IF($K$2=$H$1,H706,I706)</f>
        <v>0.05</v>
      </c>
      <c r="F706" s="396" t="n">
        <f aca="false">IF(LEN($B706)=7,CONCATENATE(MID($B706,1,6),"00",RIGHT($B706,1)),IF(LEN($B706)=8,CONCATENATE(MID($B706,1,6),"0",RIGHT($B706,2)),$B706))</f>
        <v>88827</v>
      </c>
      <c r="H706" s="925" t="n">
        <v>0.05</v>
      </c>
      <c r="I706" s="923" t="n">
        <v>0.05</v>
      </c>
    </row>
    <row r="707" customFormat="false" ht="15" hidden="false" customHeight="false" outlineLevel="0" collapsed="false">
      <c r="B707" s="923" t="n">
        <v>88828</v>
      </c>
      <c r="C707" s="924" t="s">
        <v>7331</v>
      </c>
      <c r="D707" s="923" t="s">
        <v>967</v>
      </c>
      <c r="E707" s="923" t="n">
        <f aca="false">IF($K$2=$H$1,H707,I707)</f>
        <v>0.23</v>
      </c>
      <c r="F707" s="396" t="n">
        <f aca="false">IF(LEN($B707)=7,CONCATENATE(MID($B707,1,6),"00",RIGHT($B707,1)),IF(LEN($B707)=8,CONCATENATE(MID($B707,1,6),"0",RIGHT($B707,2)),$B707))</f>
        <v>88828</v>
      </c>
      <c r="H707" s="925" t="n">
        <v>0.23</v>
      </c>
      <c r="I707" s="923" t="n">
        <v>0.23</v>
      </c>
    </row>
    <row r="708" customFormat="false" ht="15" hidden="false" customHeight="false" outlineLevel="0" collapsed="false">
      <c r="B708" s="923" t="n">
        <v>88829</v>
      </c>
      <c r="C708" s="924" t="s">
        <v>7332</v>
      </c>
      <c r="D708" s="923" t="s">
        <v>967</v>
      </c>
      <c r="E708" s="923" t="n">
        <f aca="false">IF($K$2=$H$1,H708,I708)</f>
        <v>0.73</v>
      </c>
      <c r="F708" s="396" t="n">
        <f aca="false">IF(LEN($B708)=7,CONCATENATE(MID($B708,1,6),"00",RIGHT($B708,1)),IF(LEN($B708)=8,CONCATENATE(MID($B708,1,6),"0",RIGHT($B708,2)),$B708))</f>
        <v>88829</v>
      </c>
      <c r="H708" s="925" t="n">
        <v>0.73</v>
      </c>
      <c r="I708" s="923" t="n">
        <v>0.73</v>
      </c>
    </row>
    <row r="709" customFormat="false" ht="15" hidden="false" customHeight="false" outlineLevel="0" collapsed="false">
      <c r="B709" s="923" t="n">
        <v>88832</v>
      </c>
      <c r="C709" s="924" t="s">
        <v>7333</v>
      </c>
      <c r="D709" s="923" t="s">
        <v>967</v>
      </c>
      <c r="E709" s="923" t="n">
        <f aca="false">IF($K$2=$H$1,H709,I709)</f>
        <v>22.1</v>
      </c>
      <c r="F709" s="396" t="n">
        <f aca="false">IF(LEN($B709)=7,CONCATENATE(MID($B709,1,6),"00",RIGHT($B709,1)),IF(LEN($B709)=8,CONCATENATE(MID($B709,1,6),"0",RIGHT($B709,2)),$B709))</f>
        <v>88832</v>
      </c>
      <c r="H709" s="925" t="n">
        <v>22.1</v>
      </c>
      <c r="I709" s="923" t="n">
        <v>22.1</v>
      </c>
    </row>
    <row r="710" customFormat="false" ht="15" hidden="false" customHeight="false" outlineLevel="0" collapsed="false">
      <c r="B710" s="923" t="n">
        <v>88834</v>
      </c>
      <c r="C710" s="924" t="s">
        <v>7334</v>
      </c>
      <c r="D710" s="923" t="s">
        <v>967</v>
      </c>
      <c r="E710" s="923" t="n">
        <f aca="false">IF($K$2=$H$1,H710,I710)</f>
        <v>5.68</v>
      </c>
      <c r="F710" s="396" t="n">
        <f aca="false">IF(LEN($B710)=7,CONCATENATE(MID($B710,1,6),"00",RIGHT($B710,1)),IF(LEN($B710)=8,CONCATENATE(MID($B710,1,6),"0",RIGHT($B710,2)),$B710))</f>
        <v>88834</v>
      </c>
      <c r="H710" s="925" t="n">
        <v>5.68</v>
      </c>
      <c r="I710" s="923" t="n">
        <v>5.68</v>
      </c>
    </row>
    <row r="711" customFormat="false" ht="15" hidden="false" customHeight="false" outlineLevel="0" collapsed="false">
      <c r="B711" s="923" t="n">
        <v>88835</v>
      </c>
      <c r="C711" s="924" t="s">
        <v>7335</v>
      </c>
      <c r="D711" s="923" t="s">
        <v>967</v>
      </c>
      <c r="E711" s="923" t="n">
        <f aca="false">IF($K$2=$H$1,H711,I711)</f>
        <v>27.62</v>
      </c>
      <c r="F711" s="396" t="n">
        <f aca="false">IF(LEN($B711)=7,CONCATENATE(MID($B711,1,6),"00",RIGHT($B711,1)),IF(LEN($B711)=8,CONCATENATE(MID($B711,1,6),"0",RIGHT($B711,2)),$B711))</f>
        <v>88835</v>
      </c>
      <c r="H711" s="925" t="n">
        <v>27.62</v>
      </c>
      <c r="I711" s="923" t="n">
        <v>27.62</v>
      </c>
    </row>
    <row r="712" customFormat="false" ht="15" hidden="false" customHeight="false" outlineLevel="0" collapsed="false">
      <c r="B712" s="923" t="n">
        <v>88836</v>
      </c>
      <c r="C712" s="924" t="s">
        <v>7336</v>
      </c>
      <c r="D712" s="923" t="s">
        <v>967</v>
      </c>
      <c r="E712" s="923" t="n">
        <f aca="false">IF($K$2=$H$1,H712,I712)</f>
        <v>42.78</v>
      </c>
      <c r="F712" s="396" t="n">
        <f aca="false">IF(LEN($B712)=7,CONCATENATE(MID($B712,1,6),"00",RIGHT($B712,1)),IF(LEN($B712)=8,CONCATENATE(MID($B712,1,6),"0",RIGHT($B712,2)),$B712))</f>
        <v>88836</v>
      </c>
      <c r="H712" s="925" t="n">
        <v>42.78</v>
      </c>
      <c r="I712" s="923" t="n">
        <v>42.78</v>
      </c>
    </row>
    <row r="713" customFormat="false" ht="15" hidden="false" customHeight="false" outlineLevel="0" collapsed="false">
      <c r="B713" s="923" t="n">
        <v>88839</v>
      </c>
      <c r="C713" s="924" t="s">
        <v>7337</v>
      </c>
      <c r="D713" s="923" t="s">
        <v>967</v>
      </c>
      <c r="E713" s="923" t="n">
        <f aca="false">IF($K$2=$H$1,H713,I713)</f>
        <v>17.7</v>
      </c>
      <c r="F713" s="396" t="n">
        <f aca="false">IF(LEN($B713)=7,CONCATENATE(MID($B713,1,6),"00",RIGHT($B713,1)),IF(LEN($B713)=8,CONCATENATE(MID($B713,1,6),"0",RIGHT($B713,2)),$B713))</f>
        <v>88839</v>
      </c>
      <c r="H713" s="925" t="n">
        <v>17.7</v>
      </c>
      <c r="I713" s="923" t="n">
        <v>17.7</v>
      </c>
    </row>
    <row r="714" customFormat="false" ht="15" hidden="false" customHeight="false" outlineLevel="0" collapsed="false">
      <c r="B714" s="923" t="n">
        <v>88840</v>
      </c>
      <c r="C714" s="924" t="s">
        <v>7338</v>
      </c>
      <c r="D714" s="923" t="s">
        <v>967</v>
      </c>
      <c r="E714" s="923" t="n">
        <f aca="false">IF($K$2=$H$1,H714,I714)</f>
        <v>7.57</v>
      </c>
      <c r="F714" s="396" t="n">
        <f aca="false">IF(LEN($B714)=7,CONCATENATE(MID($B714,1,6),"00",RIGHT($B714,1)),IF(LEN($B714)=8,CONCATENATE(MID($B714,1,6),"0",RIGHT($B714,2)),$B714))</f>
        <v>88840</v>
      </c>
      <c r="H714" s="925" t="n">
        <v>7.57</v>
      </c>
      <c r="I714" s="923" t="n">
        <v>7.57</v>
      </c>
    </row>
    <row r="715" customFormat="false" ht="15" hidden="false" customHeight="false" outlineLevel="0" collapsed="false">
      <c r="B715" s="923" t="n">
        <v>88841</v>
      </c>
      <c r="C715" s="924" t="s">
        <v>7339</v>
      </c>
      <c r="D715" s="923" t="s">
        <v>967</v>
      </c>
      <c r="E715" s="923" t="n">
        <f aca="false">IF($K$2=$H$1,H715,I715)</f>
        <v>31.64</v>
      </c>
      <c r="F715" s="396" t="n">
        <f aca="false">IF(LEN($B715)=7,CONCATENATE(MID($B715,1,6),"00",RIGHT($B715,1)),IF(LEN($B715)=8,CONCATENATE(MID($B715,1,6),"0",RIGHT($B715,2)),$B715))</f>
        <v>88841</v>
      </c>
      <c r="H715" s="925" t="n">
        <v>31.64</v>
      </c>
      <c r="I715" s="923" t="n">
        <v>31.64</v>
      </c>
    </row>
    <row r="716" customFormat="false" ht="15" hidden="false" customHeight="false" outlineLevel="0" collapsed="false">
      <c r="B716" s="923" t="n">
        <v>88842</v>
      </c>
      <c r="C716" s="924" t="s">
        <v>7340</v>
      </c>
      <c r="D716" s="923" t="s">
        <v>967</v>
      </c>
      <c r="E716" s="923" t="n">
        <f aca="false">IF($K$2=$H$1,H716,I716)</f>
        <v>52.37</v>
      </c>
      <c r="F716" s="396" t="n">
        <f aca="false">IF(LEN($B716)=7,CONCATENATE(MID($B716,1,6),"00",RIGHT($B716,1)),IF(LEN($B716)=8,CONCATENATE(MID($B716,1,6),"0",RIGHT($B716,2)),$B716))</f>
        <v>88842</v>
      </c>
      <c r="H716" s="925" t="n">
        <v>52.37</v>
      </c>
      <c r="I716" s="923" t="n">
        <v>52.37</v>
      </c>
    </row>
    <row r="717" customFormat="false" ht="15" hidden="false" customHeight="false" outlineLevel="0" collapsed="false">
      <c r="B717" s="923" t="n">
        <v>88847</v>
      </c>
      <c r="C717" s="924" t="s">
        <v>7341</v>
      </c>
      <c r="D717" s="923" t="s">
        <v>967</v>
      </c>
      <c r="E717" s="923" t="n">
        <f aca="false">IF($K$2=$H$1,H717,I717)</f>
        <v>14.55</v>
      </c>
      <c r="F717" s="396" t="n">
        <f aca="false">IF(LEN($B717)=7,CONCATENATE(MID($B717,1,6),"00",RIGHT($B717,1)),IF(LEN($B717)=8,CONCATENATE(MID($B717,1,6),"0",RIGHT($B717,2)),$B717))</f>
        <v>88847</v>
      </c>
      <c r="H717" s="925" t="n">
        <v>14.55</v>
      </c>
      <c r="I717" s="923" t="n">
        <v>14.55</v>
      </c>
    </row>
    <row r="718" customFormat="false" ht="15" hidden="false" customHeight="false" outlineLevel="0" collapsed="false">
      <c r="B718" s="923" t="n">
        <v>88848</v>
      </c>
      <c r="C718" s="924" t="s">
        <v>7342</v>
      </c>
      <c r="D718" s="923" t="s">
        <v>967</v>
      </c>
      <c r="E718" s="923" t="n">
        <f aca="false">IF($K$2=$H$1,H718,I718)</f>
        <v>5.81</v>
      </c>
      <c r="F718" s="396" t="n">
        <f aca="false">IF(LEN($B718)=7,CONCATENATE(MID($B718,1,6),"00",RIGHT($B718,1)),IF(LEN($B718)=8,CONCATENATE(MID($B718,1,6),"0",RIGHT($B718,2)),$B718))</f>
        <v>88848</v>
      </c>
      <c r="H718" s="925" t="n">
        <v>5.81</v>
      </c>
      <c r="I718" s="923" t="n">
        <v>5.81</v>
      </c>
    </row>
    <row r="719" customFormat="false" ht="15" hidden="false" customHeight="false" outlineLevel="0" collapsed="false">
      <c r="B719" s="923" t="n">
        <v>88853</v>
      </c>
      <c r="C719" s="924" t="s">
        <v>7343</v>
      </c>
      <c r="D719" s="923" t="s">
        <v>967</v>
      </c>
      <c r="E719" s="923" t="n">
        <f aca="false">IF($K$2=$H$1,H719,I719)</f>
        <v>0.14</v>
      </c>
      <c r="F719" s="396" t="n">
        <f aca="false">IF(LEN($B719)=7,CONCATENATE(MID($B719,1,6),"00",RIGHT($B719,1)),IF(LEN($B719)=8,CONCATENATE(MID($B719,1,6),"0",RIGHT($B719,2)),$B719))</f>
        <v>88853</v>
      </c>
      <c r="H719" s="925" t="n">
        <v>0.14</v>
      </c>
      <c r="I719" s="923" t="n">
        <v>0.14</v>
      </c>
    </row>
    <row r="720" customFormat="false" ht="15" hidden="false" customHeight="false" outlineLevel="0" collapsed="false">
      <c r="B720" s="923" t="n">
        <v>88854</v>
      </c>
      <c r="C720" s="924" t="s">
        <v>7344</v>
      </c>
      <c r="D720" s="923" t="s">
        <v>967</v>
      </c>
      <c r="E720" s="923" t="n">
        <f aca="false">IF($K$2=$H$1,H720,I720)</f>
        <v>0.03</v>
      </c>
      <c r="F720" s="396" t="n">
        <f aca="false">IF(LEN($B720)=7,CONCATENATE(MID($B720,1,6),"00",RIGHT($B720,1)),IF(LEN($B720)=8,CONCATENATE(MID($B720,1,6),"0",RIGHT($B720,2)),$B720))</f>
        <v>88854</v>
      </c>
      <c r="H720" s="925" t="n">
        <v>0.03</v>
      </c>
      <c r="I720" s="923" t="n">
        <v>0.03</v>
      </c>
    </row>
    <row r="721" customFormat="false" ht="15" hidden="false" customHeight="false" outlineLevel="0" collapsed="false">
      <c r="B721" s="923" t="n">
        <v>88855</v>
      </c>
      <c r="C721" s="924" t="s">
        <v>7345</v>
      </c>
      <c r="D721" s="923" t="s">
        <v>967</v>
      </c>
      <c r="E721" s="923" t="n">
        <f aca="false">IF($K$2=$H$1,H721,I721)</f>
        <v>1.71</v>
      </c>
      <c r="F721" s="396" t="n">
        <f aca="false">IF(LEN($B721)=7,CONCATENATE(MID($B721,1,6),"00",RIGHT($B721,1)),IF(LEN($B721)=8,CONCATENATE(MID($B721,1,6),"0",RIGHT($B721,2)),$B721))</f>
        <v>88855</v>
      </c>
      <c r="H721" s="925" t="n">
        <v>1.71</v>
      </c>
      <c r="I721" s="923" t="n">
        <v>1.71</v>
      </c>
    </row>
    <row r="722" customFormat="false" ht="15" hidden="false" customHeight="false" outlineLevel="0" collapsed="false">
      <c r="B722" s="923" t="n">
        <v>88856</v>
      </c>
      <c r="C722" s="924" t="s">
        <v>7346</v>
      </c>
      <c r="D722" s="923" t="s">
        <v>967</v>
      </c>
      <c r="E722" s="923" t="n">
        <f aca="false">IF($K$2=$H$1,H722,I722)</f>
        <v>0.45</v>
      </c>
      <c r="F722" s="396" t="n">
        <f aca="false">IF(LEN($B722)=7,CONCATENATE(MID($B722,1,6),"00",RIGHT($B722,1)),IF(LEN($B722)=8,CONCATENATE(MID($B722,1,6),"0",RIGHT($B722,2)),$B722))</f>
        <v>88856</v>
      </c>
      <c r="H722" s="925" t="n">
        <v>0.45</v>
      </c>
      <c r="I722" s="923" t="n">
        <v>0.45</v>
      </c>
    </row>
    <row r="723" customFormat="false" ht="15" hidden="false" customHeight="false" outlineLevel="0" collapsed="false">
      <c r="B723" s="923" t="n">
        <v>88857</v>
      </c>
      <c r="C723" s="924" t="s">
        <v>7347</v>
      </c>
      <c r="D723" s="923" t="s">
        <v>967</v>
      </c>
      <c r="E723" s="923" t="n">
        <f aca="false">IF($K$2=$H$1,H723,I723)</f>
        <v>13.64</v>
      </c>
      <c r="F723" s="396" t="n">
        <f aca="false">IF(LEN($B723)=7,CONCATENATE(MID($B723,1,6),"00",RIGHT($B723,1)),IF(LEN($B723)=8,CONCATENATE(MID($B723,1,6),"0",RIGHT($B723,2)),$B723))</f>
        <v>88857</v>
      </c>
      <c r="H723" s="925" t="n">
        <v>13.64</v>
      </c>
      <c r="I723" s="923" t="n">
        <v>13.64</v>
      </c>
    </row>
    <row r="724" customFormat="false" ht="15" hidden="false" customHeight="false" outlineLevel="0" collapsed="false">
      <c r="B724" s="923" t="n">
        <v>88858</v>
      </c>
      <c r="C724" s="924" t="s">
        <v>7348</v>
      </c>
      <c r="D724" s="923" t="s">
        <v>967</v>
      </c>
      <c r="E724" s="923" t="n">
        <f aca="false">IF($K$2=$H$1,H724,I724)</f>
        <v>3.5</v>
      </c>
      <c r="F724" s="396" t="n">
        <f aca="false">IF(LEN($B724)=7,CONCATENATE(MID($B724,1,6),"00",RIGHT($B724,1)),IF(LEN($B724)=8,CONCATENATE(MID($B724,1,6),"0",RIGHT($B724,2)),$B724))</f>
        <v>88858</v>
      </c>
      <c r="H724" s="925" t="n">
        <v>3.5</v>
      </c>
      <c r="I724" s="923" t="n">
        <v>3.5</v>
      </c>
    </row>
    <row r="725" customFormat="false" ht="15" hidden="false" customHeight="false" outlineLevel="0" collapsed="false">
      <c r="B725" s="923" t="n">
        <v>88859</v>
      </c>
      <c r="C725" s="924" t="s">
        <v>7349</v>
      </c>
      <c r="D725" s="923" t="s">
        <v>967</v>
      </c>
      <c r="E725" s="923" t="n">
        <f aca="false">IF($K$2=$H$1,H725,I725)</f>
        <v>12.13</v>
      </c>
      <c r="F725" s="396" t="n">
        <f aca="false">IF(LEN($B725)=7,CONCATENATE(MID($B725,1,6),"00",RIGHT($B725,1)),IF(LEN($B725)=8,CONCATENATE(MID($B725,1,6),"0",RIGHT($B725,2)),$B725))</f>
        <v>88859</v>
      </c>
      <c r="H725" s="925" t="n">
        <v>12.13</v>
      </c>
      <c r="I725" s="923" t="n">
        <v>12.13</v>
      </c>
    </row>
    <row r="726" customFormat="false" ht="15" hidden="false" customHeight="false" outlineLevel="0" collapsed="false">
      <c r="B726" s="923" t="n">
        <v>88860</v>
      </c>
      <c r="C726" s="924" t="s">
        <v>7350</v>
      </c>
      <c r="D726" s="923" t="s">
        <v>967</v>
      </c>
      <c r="E726" s="923" t="n">
        <f aca="false">IF($K$2=$H$1,H726,I726)</f>
        <v>3.11</v>
      </c>
      <c r="F726" s="396" t="n">
        <f aca="false">IF(LEN($B726)=7,CONCATENATE(MID($B726,1,6),"00",RIGHT($B726,1)),IF(LEN($B726)=8,CONCATENATE(MID($B726,1,6),"0",RIGHT($B726,2)),$B726))</f>
        <v>88860</v>
      </c>
      <c r="H726" s="925" t="n">
        <v>3.11</v>
      </c>
      <c r="I726" s="923" t="n">
        <v>3.11</v>
      </c>
    </row>
    <row r="727" customFormat="false" ht="15" hidden="false" customHeight="false" outlineLevel="0" collapsed="false">
      <c r="B727" s="923" t="n">
        <v>88900</v>
      </c>
      <c r="C727" s="924" t="s">
        <v>7351</v>
      </c>
      <c r="D727" s="923" t="s">
        <v>967</v>
      </c>
      <c r="E727" s="923" t="n">
        <f aca="false">IF($K$2=$H$1,H727,I727)</f>
        <v>25.76</v>
      </c>
      <c r="F727" s="396" t="n">
        <f aca="false">IF(LEN($B727)=7,CONCATENATE(MID($B727,1,6),"00",RIGHT($B727,1)),IF(LEN($B727)=8,CONCATENATE(MID($B727,1,6),"0",RIGHT($B727,2)),$B727))</f>
        <v>88900</v>
      </c>
      <c r="H727" s="925" t="n">
        <v>25.76</v>
      </c>
      <c r="I727" s="923" t="n">
        <v>25.76</v>
      </c>
    </row>
    <row r="728" customFormat="false" ht="15" hidden="false" customHeight="false" outlineLevel="0" collapsed="false">
      <c r="B728" s="923" t="n">
        <v>88902</v>
      </c>
      <c r="C728" s="924" t="s">
        <v>7352</v>
      </c>
      <c r="D728" s="923" t="s">
        <v>967</v>
      </c>
      <c r="E728" s="923" t="n">
        <f aca="false">IF($K$2=$H$1,H728,I728)</f>
        <v>6.62</v>
      </c>
      <c r="F728" s="396" t="n">
        <f aca="false">IF(LEN($B728)=7,CONCATENATE(MID($B728,1,6),"00",RIGHT($B728,1)),IF(LEN($B728)=8,CONCATENATE(MID($B728,1,6),"0",RIGHT($B728,2)),$B728))</f>
        <v>88902</v>
      </c>
      <c r="H728" s="925" t="n">
        <v>6.62</v>
      </c>
      <c r="I728" s="923" t="n">
        <v>6.62</v>
      </c>
    </row>
    <row r="729" customFormat="false" ht="15" hidden="false" customHeight="false" outlineLevel="0" collapsed="false">
      <c r="B729" s="923" t="n">
        <v>88903</v>
      </c>
      <c r="C729" s="924" t="s">
        <v>7353</v>
      </c>
      <c r="D729" s="923" t="s">
        <v>967</v>
      </c>
      <c r="E729" s="923" t="n">
        <f aca="false">IF($K$2=$H$1,H729,I729)</f>
        <v>32.21</v>
      </c>
      <c r="F729" s="396" t="n">
        <f aca="false">IF(LEN($B729)=7,CONCATENATE(MID($B729,1,6),"00",RIGHT($B729,1)),IF(LEN($B729)=8,CONCATENATE(MID($B729,1,6),"0",RIGHT($B729,2)),$B729))</f>
        <v>88903</v>
      </c>
      <c r="H729" s="925" t="n">
        <v>32.21</v>
      </c>
      <c r="I729" s="923" t="n">
        <v>32.21</v>
      </c>
    </row>
    <row r="730" customFormat="false" ht="15" hidden="false" customHeight="false" outlineLevel="0" collapsed="false">
      <c r="B730" s="923" t="n">
        <v>88904</v>
      </c>
      <c r="C730" s="924" t="s">
        <v>7354</v>
      </c>
      <c r="D730" s="923" t="s">
        <v>967</v>
      </c>
      <c r="E730" s="923" t="n">
        <f aca="false">IF($K$2=$H$1,H730,I730)</f>
        <v>60.27</v>
      </c>
      <c r="F730" s="396" t="n">
        <f aca="false">IF(LEN($B730)=7,CONCATENATE(MID($B730,1,6),"00",RIGHT($B730,1)),IF(LEN($B730)=8,CONCATENATE(MID($B730,1,6),"0",RIGHT($B730,2)),$B730))</f>
        <v>88904</v>
      </c>
      <c r="H730" s="925" t="n">
        <v>60.27</v>
      </c>
      <c r="I730" s="923" t="n">
        <v>60.27</v>
      </c>
    </row>
    <row r="731" customFormat="false" ht="15" hidden="false" customHeight="false" outlineLevel="0" collapsed="false">
      <c r="B731" s="923" t="n">
        <v>89009</v>
      </c>
      <c r="C731" s="924" t="s">
        <v>7355</v>
      </c>
      <c r="D731" s="923" t="s">
        <v>967</v>
      </c>
      <c r="E731" s="923" t="n">
        <f aca="false">IF($K$2=$H$1,H731,I731)</f>
        <v>21.92</v>
      </c>
      <c r="F731" s="396" t="n">
        <f aca="false">IF(LEN($B731)=7,CONCATENATE(MID($B731,1,6),"00",RIGHT($B731,1)),IF(LEN($B731)=8,CONCATENATE(MID($B731,1,6),"0",RIGHT($B731,2)),$B731))</f>
        <v>89009</v>
      </c>
      <c r="H731" s="925" t="n">
        <v>21.92</v>
      </c>
      <c r="I731" s="923" t="n">
        <v>21.92</v>
      </c>
    </row>
    <row r="732" customFormat="false" ht="15" hidden="false" customHeight="false" outlineLevel="0" collapsed="false">
      <c r="B732" s="923" t="n">
        <v>89010</v>
      </c>
      <c r="C732" s="924" t="s">
        <v>7356</v>
      </c>
      <c r="D732" s="923" t="s">
        <v>967</v>
      </c>
      <c r="E732" s="923" t="n">
        <f aca="false">IF($K$2=$H$1,H732,I732)</f>
        <v>9.37</v>
      </c>
      <c r="F732" s="396" t="n">
        <f aca="false">IF(LEN($B732)=7,CONCATENATE(MID($B732,1,6),"00",RIGHT($B732,1)),IF(LEN($B732)=8,CONCATENATE(MID($B732,1,6),"0",RIGHT($B732,2)),$B732))</f>
        <v>89010</v>
      </c>
      <c r="H732" s="925" t="n">
        <v>9.37</v>
      </c>
      <c r="I732" s="923" t="n">
        <v>9.37</v>
      </c>
    </row>
    <row r="733" customFormat="false" ht="15" hidden="false" customHeight="false" outlineLevel="0" collapsed="false">
      <c r="B733" s="923" t="n">
        <v>89011</v>
      </c>
      <c r="C733" s="924" t="s">
        <v>7357</v>
      </c>
      <c r="D733" s="923" t="s">
        <v>967</v>
      </c>
      <c r="E733" s="923" t="n">
        <f aca="false">IF($K$2=$H$1,H733,I733)</f>
        <v>13.16</v>
      </c>
      <c r="F733" s="396" t="n">
        <f aca="false">IF(LEN($B733)=7,CONCATENATE(MID($B733,1,6),"00",RIGHT($B733,1)),IF(LEN($B733)=8,CONCATENATE(MID($B733,1,6),"0",RIGHT($B733,2)),$B733))</f>
        <v>89011</v>
      </c>
      <c r="H733" s="925" t="n">
        <v>13.16</v>
      </c>
      <c r="I733" s="923" t="n">
        <v>13.16</v>
      </c>
    </row>
    <row r="734" customFormat="false" ht="15" hidden="false" customHeight="false" outlineLevel="0" collapsed="false">
      <c r="B734" s="923" t="n">
        <v>89012</v>
      </c>
      <c r="C734" s="924" t="s">
        <v>7358</v>
      </c>
      <c r="D734" s="923" t="s">
        <v>967</v>
      </c>
      <c r="E734" s="923" t="n">
        <f aca="false">IF($K$2=$H$1,H734,I734)</f>
        <v>3.38</v>
      </c>
      <c r="F734" s="396" t="n">
        <f aca="false">IF(LEN($B734)=7,CONCATENATE(MID($B734,1,6),"00",RIGHT($B734,1)),IF(LEN($B734)=8,CONCATENATE(MID($B734,1,6),"0",RIGHT($B734,2)),$B734))</f>
        <v>89012</v>
      </c>
      <c r="H734" s="925" t="n">
        <v>3.38</v>
      </c>
      <c r="I734" s="923" t="n">
        <v>3.38</v>
      </c>
    </row>
    <row r="735" customFormat="false" ht="15" hidden="false" customHeight="false" outlineLevel="0" collapsed="false">
      <c r="B735" s="923" t="n">
        <v>89013</v>
      </c>
      <c r="C735" s="924" t="s">
        <v>7359</v>
      </c>
      <c r="D735" s="923" t="s">
        <v>967</v>
      </c>
      <c r="E735" s="923" t="n">
        <f aca="false">IF($K$2=$H$1,H735,I735)</f>
        <v>71.81</v>
      </c>
      <c r="F735" s="396" t="n">
        <f aca="false">IF(LEN($B735)=7,CONCATENATE(MID($B735,1,6),"00",RIGHT($B735,1)),IF(LEN($B735)=8,CONCATENATE(MID($B735,1,6),"0",RIGHT($B735,2)),$B735))</f>
        <v>89013</v>
      </c>
      <c r="H735" s="925" t="n">
        <v>71.81</v>
      </c>
      <c r="I735" s="923" t="n">
        <v>71.81</v>
      </c>
    </row>
    <row r="736" customFormat="false" ht="15" hidden="false" customHeight="false" outlineLevel="0" collapsed="false">
      <c r="B736" s="923" t="n">
        <v>89014</v>
      </c>
      <c r="C736" s="924" t="s">
        <v>7360</v>
      </c>
      <c r="D736" s="923" t="s">
        <v>967</v>
      </c>
      <c r="E736" s="923" t="n">
        <f aca="false">IF($K$2=$H$1,H736,I736)</f>
        <v>30.71</v>
      </c>
      <c r="F736" s="396" t="n">
        <f aca="false">IF(LEN($B736)=7,CONCATENATE(MID($B736,1,6),"00",RIGHT($B736,1)),IF(LEN($B736)=8,CONCATENATE(MID($B736,1,6),"0",RIGHT($B736,2)),$B736))</f>
        <v>89014</v>
      </c>
      <c r="H736" s="925" t="n">
        <v>30.71</v>
      </c>
      <c r="I736" s="923" t="n">
        <v>30.71</v>
      </c>
    </row>
    <row r="737" customFormat="false" ht="15" hidden="false" customHeight="false" outlineLevel="0" collapsed="false">
      <c r="B737" s="923" t="n">
        <v>89015</v>
      </c>
      <c r="C737" s="924" t="s">
        <v>7361</v>
      </c>
      <c r="D737" s="923" t="s">
        <v>967</v>
      </c>
      <c r="E737" s="923" t="n">
        <f aca="false">IF($K$2=$H$1,H737,I737)</f>
        <v>1.98</v>
      </c>
      <c r="F737" s="396" t="n">
        <f aca="false">IF(LEN($B737)=7,CONCATENATE(MID($B737,1,6),"00",RIGHT($B737,1)),IF(LEN($B737)=8,CONCATENATE(MID($B737,1,6),"0",RIGHT($B737,2)),$B737))</f>
        <v>89015</v>
      </c>
      <c r="H737" s="925" t="n">
        <v>1.98</v>
      </c>
      <c r="I737" s="923" t="n">
        <v>1.98</v>
      </c>
    </row>
    <row r="738" customFormat="false" ht="15" hidden="false" customHeight="false" outlineLevel="0" collapsed="false">
      <c r="B738" s="923" t="n">
        <v>89016</v>
      </c>
      <c r="C738" s="924" t="s">
        <v>7362</v>
      </c>
      <c r="D738" s="923" t="s">
        <v>967</v>
      </c>
      <c r="E738" s="923" t="n">
        <f aca="false">IF($K$2=$H$1,H738,I738)</f>
        <v>0.51</v>
      </c>
      <c r="F738" s="396" t="n">
        <f aca="false">IF(LEN($B738)=7,CONCATENATE(MID($B738,1,6),"00",RIGHT($B738,1)),IF(LEN($B738)=8,CONCATENATE(MID($B738,1,6),"0",RIGHT($B738,2)),$B738))</f>
        <v>89016</v>
      </c>
      <c r="H738" s="925" t="n">
        <v>0.51</v>
      </c>
      <c r="I738" s="923" t="n">
        <v>0.51</v>
      </c>
    </row>
    <row r="739" customFormat="false" ht="15" hidden="false" customHeight="false" outlineLevel="0" collapsed="false">
      <c r="B739" s="923" t="n">
        <v>89017</v>
      </c>
      <c r="C739" s="924" t="s">
        <v>7363</v>
      </c>
      <c r="D739" s="923" t="s">
        <v>967</v>
      </c>
      <c r="E739" s="923" t="n">
        <f aca="false">IF($K$2=$H$1,H739,I739)</f>
        <v>21.79</v>
      </c>
      <c r="F739" s="396" t="n">
        <f aca="false">IF(LEN($B739)=7,CONCATENATE(MID($B739,1,6),"00",RIGHT($B739,1)),IF(LEN($B739)=8,CONCATENATE(MID($B739,1,6),"0",RIGHT($B739,2)),$B739))</f>
        <v>89017</v>
      </c>
      <c r="H739" s="925" t="n">
        <v>21.79</v>
      </c>
      <c r="I739" s="923" t="n">
        <v>21.79</v>
      </c>
    </row>
    <row r="740" customFormat="false" ht="15" hidden="false" customHeight="false" outlineLevel="0" collapsed="false">
      <c r="B740" s="923" t="n">
        <v>89018</v>
      </c>
      <c r="C740" s="924" t="s">
        <v>7364</v>
      </c>
      <c r="D740" s="923" t="s">
        <v>967</v>
      </c>
      <c r="E740" s="923" t="n">
        <f aca="false">IF($K$2=$H$1,H740,I740)</f>
        <v>9.31</v>
      </c>
      <c r="F740" s="396" t="n">
        <f aca="false">IF(LEN($B740)=7,CONCATENATE(MID($B740,1,6),"00",RIGHT($B740,1)),IF(LEN($B740)=8,CONCATENATE(MID($B740,1,6),"0",RIGHT($B740,2)),$B740))</f>
        <v>89018</v>
      </c>
      <c r="H740" s="925" t="n">
        <v>9.31</v>
      </c>
      <c r="I740" s="923" t="n">
        <v>9.31</v>
      </c>
    </row>
    <row r="741" customFormat="false" ht="15" hidden="false" customHeight="false" outlineLevel="0" collapsed="false">
      <c r="B741" s="923" t="n">
        <v>89019</v>
      </c>
      <c r="C741" s="924" t="s">
        <v>7365</v>
      </c>
      <c r="D741" s="923" t="s">
        <v>967</v>
      </c>
      <c r="E741" s="923" t="n">
        <f aca="false">IF($K$2=$H$1,H741,I741)</f>
        <v>0.3</v>
      </c>
      <c r="F741" s="396" t="n">
        <f aca="false">IF(LEN($B741)=7,CONCATENATE(MID($B741,1,6),"00",RIGHT($B741,1)),IF(LEN($B741)=8,CONCATENATE(MID($B741,1,6),"0",RIGHT($B741,2)),$B741))</f>
        <v>89019</v>
      </c>
      <c r="H741" s="925" t="n">
        <v>0.3</v>
      </c>
      <c r="I741" s="923" t="n">
        <v>0.3</v>
      </c>
    </row>
    <row r="742" customFormat="false" ht="15" hidden="false" customHeight="false" outlineLevel="0" collapsed="false">
      <c r="B742" s="923" t="n">
        <v>89020</v>
      </c>
      <c r="C742" s="924" t="s">
        <v>7366</v>
      </c>
      <c r="D742" s="923" t="s">
        <v>967</v>
      </c>
      <c r="E742" s="923" t="n">
        <f aca="false">IF($K$2=$H$1,H742,I742)</f>
        <v>0.06</v>
      </c>
      <c r="F742" s="396" t="n">
        <f aca="false">IF(LEN($B742)=7,CONCATENATE(MID($B742,1,6),"00",RIGHT($B742,1)),IF(LEN($B742)=8,CONCATENATE(MID($B742,1,6),"0",RIGHT($B742,2)),$B742))</f>
        <v>89020</v>
      </c>
      <c r="H742" s="925" t="n">
        <v>0.06</v>
      </c>
      <c r="I742" s="923" t="n">
        <v>0.06</v>
      </c>
    </row>
    <row r="743" customFormat="false" ht="15" hidden="false" customHeight="false" outlineLevel="0" collapsed="false">
      <c r="B743" s="923" t="n">
        <v>89023</v>
      </c>
      <c r="C743" s="924" t="s">
        <v>7367</v>
      </c>
      <c r="D743" s="923" t="s">
        <v>967</v>
      </c>
      <c r="E743" s="923" t="n">
        <f aca="false">IF($K$2=$H$1,H743,I743)</f>
        <v>2.28</v>
      </c>
      <c r="F743" s="396" t="n">
        <f aca="false">IF(LEN($B743)=7,CONCATENATE(MID($B743,1,6),"00",RIGHT($B743,1)),IF(LEN($B743)=8,CONCATENATE(MID($B743,1,6),"0",RIGHT($B743,2)),$B743))</f>
        <v>89023</v>
      </c>
      <c r="H743" s="925" t="n">
        <v>2.28</v>
      </c>
      <c r="I743" s="923" t="n">
        <v>2.28</v>
      </c>
    </row>
    <row r="744" customFormat="false" ht="15" hidden="false" customHeight="false" outlineLevel="0" collapsed="false">
      <c r="B744" s="923" t="n">
        <v>89024</v>
      </c>
      <c r="C744" s="924" t="s">
        <v>7368</v>
      </c>
      <c r="D744" s="923" t="s">
        <v>967</v>
      </c>
      <c r="E744" s="923" t="n">
        <f aca="false">IF($K$2=$H$1,H744,I744)</f>
        <v>0.91</v>
      </c>
      <c r="F744" s="396" t="n">
        <f aca="false">IF(LEN($B744)=7,CONCATENATE(MID($B744,1,6),"00",RIGHT($B744,1)),IF(LEN($B744)=8,CONCATENATE(MID($B744,1,6),"0",RIGHT($B744,2)),$B744))</f>
        <v>89024</v>
      </c>
      <c r="H744" s="925" t="n">
        <v>0.91</v>
      </c>
      <c r="I744" s="923" t="n">
        <v>0.91</v>
      </c>
    </row>
    <row r="745" customFormat="false" ht="15" hidden="false" customHeight="false" outlineLevel="0" collapsed="false">
      <c r="B745" s="923" t="n">
        <v>89025</v>
      </c>
      <c r="C745" s="924" t="s">
        <v>7369</v>
      </c>
      <c r="D745" s="923" t="s">
        <v>967</v>
      </c>
      <c r="E745" s="923" t="n">
        <f aca="false">IF($K$2=$H$1,H745,I745)</f>
        <v>4.29</v>
      </c>
      <c r="F745" s="396" t="n">
        <f aca="false">IF(LEN($B745)=7,CONCATENATE(MID($B745,1,6),"00",RIGHT($B745,1)),IF(LEN($B745)=8,CONCATENATE(MID($B745,1,6),"0",RIGHT($B745,2)),$B745))</f>
        <v>89025</v>
      </c>
      <c r="H745" s="925" t="n">
        <v>4.29</v>
      </c>
      <c r="I745" s="923" t="n">
        <v>4.29</v>
      </c>
    </row>
    <row r="746" customFormat="false" ht="15" hidden="false" customHeight="false" outlineLevel="0" collapsed="false">
      <c r="B746" s="923" t="n">
        <v>89026</v>
      </c>
      <c r="C746" s="924" t="s">
        <v>7370</v>
      </c>
      <c r="D746" s="923" t="s">
        <v>967</v>
      </c>
      <c r="E746" s="923" t="n">
        <f aca="false">IF($K$2=$H$1,H746,I746)</f>
        <v>133.45</v>
      </c>
      <c r="F746" s="396" t="n">
        <f aca="false">IF(LEN($B746)=7,CONCATENATE(MID($B746,1,6),"00",RIGHT($B746,1)),IF(LEN($B746)=8,CONCATENATE(MID($B746,1,6),"0",RIGHT($B746,2)),$B746))</f>
        <v>89026</v>
      </c>
      <c r="H746" s="925" t="n">
        <v>133.45</v>
      </c>
      <c r="I746" s="923" t="n">
        <v>133.45</v>
      </c>
    </row>
    <row r="747" customFormat="false" ht="15" hidden="false" customHeight="false" outlineLevel="0" collapsed="false">
      <c r="B747" s="923" t="n">
        <v>89029</v>
      </c>
      <c r="C747" s="924" t="s">
        <v>7371</v>
      </c>
      <c r="D747" s="923" t="s">
        <v>967</v>
      </c>
      <c r="E747" s="923" t="n">
        <f aca="false">IF($K$2=$H$1,H747,I747)</f>
        <v>16.91</v>
      </c>
      <c r="F747" s="396" t="n">
        <f aca="false">IF(LEN($B747)=7,CONCATENATE(MID($B747,1,6),"00",RIGHT($B747,1)),IF(LEN($B747)=8,CONCATENATE(MID($B747,1,6),"0",RIGHT($B747,2)),$B747))</f>
        <v>89029</v>
      </c>
      <c r="H747" s="925" t="n">
        <v>16.91</v>
      </c>
      <c r="I747" s="923" t="n">
        <v>16.91</v>
      </c>
    </row>
    <row r="748" customFormat="false" ht="15" hidden="false" customHeight="false" outlineLevel="0" collapsed="false">
      <c r="B748" s="923" t="n">
        <v>89030</v>
      </c>
      <c r="C748" s="924" t="s">
        <v>7372</v>
      </c>
      <c r="D748" s="923" t="s">
        <v>967</v>
      </c>
      <c r="E748" s="923" t="n">
        <f aca="false">IF($K$2=$H$1,H748,I748)</f>
        <v>7.23</v>
      </c>
      <c r="F748" s="396" t="n">
        <f aca="false">IF(LEN($B748)=7,CONCATENATE(MID($B748,1,6),"00",RIGHT($B748,1)),IF(LEN($B748)=8,CONCATENATE(MID($B748,1,6),"0",RIGHT($B748,2)),$B748))</f>
        <v>89030</v>
      </c>
      <c r="H748" s="925" t="n">
        <v>7.23</v>
      </c>
      <c r="I748" s="923" t="n">
        <v>7.23</v>
      </c>
    </row>
    <row r="749" customFormat="false" ht="15" hidden="false" customHeight="false" outlineLevel="0" collapsed="false">
      <c r="B749" s="923" t="n">
        <v>89033</v>
      </c>
      <c r="C749" s="924" t="s">
        <v>7373</v>
      </c>
      <c r="D749" s="923" t="s">
        <v>967</v>
      </c>
      <c r="E749" s="923" t="n">
        <f aca="false">IF($K$2=$H$1,H749,I749)</f>
        <v>6.85</v>
      </c>
      <c r="F749" s="396" t="n">
        <f aca="false">IF(LEN($B749)=7,CONCATENATE(MID($B749,1,6),"00",RIGHT($B749,1)),IF(LEN($B749)=8,CONCATENATE(MID($B749,1,6),"0",RIGHT($B749,2)),$B749))</f>
        <v>89033</v>
      </c>
      <c r="H749" s="925" t="n">
        <v>6.85</v>
      </c>
      <c r="I749" s="923" t="n">
        <v>6.85</v>
      </c>
    </row>
    <row r="750" customFormat="false" ht="15" hidden="false" customHeight="false" outlineLevel="0" collapsed="false">
      <c r="B750" s="923" t="n">
        <v>89034</v>
      </c>
      <c r="C750" s="924" t="s">
        <v>7374</v>
      </c>
      <c r="D750" s="923" t="s">
        <v>967</v>
      </c>
      <c r="E750" s="923" t="n">
        <f aca="false">IF($K$2=$H$1,H750,I750)</f>
        <v>1.79</v>
      </c>
      <c r="F750" s="396" t="n">
        <f aca="false">IF(LEN($B750)=7,CONCATENATE(MID($B750,1,6),"00",RIGHT($B750,1)),IF(LEN($B750)=8,CONCATENATE(MID($B750,1,6),"0",RIGHT($B750,2)),$B750))</f>
        <v>89034</v>
      </c>
      <c r="H750" s="925" t="n">
        <v>1.79</v>
      </c>
      <c r="I750" s="923" t="n">
        <v>1.79</v>
      </c>
    </row>
    <row r="751" customFormat="false" ht="15" hidden="false" customHeight="false" outlineLevel="0" collapsed="false">
      <c r="B751" s="923" t="n">
        <v>89128</v>
      </c>
      <c r="C751" s="924" t="s">
        <v>7375</v>
      </c>
      <c r="D751" s="923" t="s">
        <v>967</v>
      </c>
      <c r="E751" s="923" t="n">
        <f aca="false">IF($K$2=$H$1,H751,I751)</f>
        <v>20.53</v>
      </c>
      <c r="F751" s="396" t="n">
        <f aca="false">IF(LEN($B751)=7,CONCATENATE(MID($B751,1,6),"00",RIGHT($B751,1)),IF(LEN($B751)=8,CONCATENATE(MID($B751,1,6),"0",RIGHT($B751,2)),$B751))</f>
        <v>89128</v>
      </c>
      <c r="H751" s="925" t="n">
        <v>20.53</v>
      </c>
      <c r="I751" s="923" t="n">
        <v>20.53</v>
      </c>
    </row>
    <row r="752" customFormat="false" ht="15" hidden="false" customHeight="false" outlineLevel="0" collapsed="false">
      <c r="B752" s="923" t="n">
        <v>89129</v>
      </c>
      <c r="C752" s="924" t="s">
        <v>7376</v>
      </c>
      <c r="D752" s="923" t="s">
        <v>967</v>
      </c>
      <c r="E752" s="923" t="n">
        <f aca="false">IF($K$2=$H$1,H752,I752)</f>
        <v>5.27</v>
      </c>
      <c r="F752" s="396" t="n">
        <f aca="false">IF(LEN($B752)=7,CONCATENATE(MID($B752,1,6),"00",RIGHT($B752,1)),IF(LEN($B752)=8,CONCATENATE(MID($B752,1,6),"0",RIGHT($B752,2)),$B752))</f>
        <v>89129</v>
      </c>
      <c r="H752" s="925" t="n">
        <v>5.27</v>
      </c>
      <c r="I752" s="923" t="n">
        <v>5.27</v>
      </c>
    </row>
    <row r="753" customFormat="false" ht="15" hidden="false" customHeight="false" outlineLevel="0" collapsed="false">
      <c r="B753" s="923" t="n">
        <v>89130</v>
      </c>
      <c r="C753" s="924" t="s">
        <v>7377</v>
      </c>
      <c r="D753" s="923" t="s">
        <v>967</v>
      </c>
      <c r="E753" s="923" t="n">
        <f aca="false">IF($K$2=$H$1,H753,I753)</f>
        <v>28.46</v>
      </c>
      <c r="F753" s="396" t="n">
        <f aca="false">IF(LEN($B753)=7,CONCATENATE(MID($B753,1,6),"00",RIGHT($B753,1)),IF(LEN($B753)=8,CONCATENATE(MID($B753,1,6),"0",RIGHT($B753,2)),$B753))</f>
        <v>89130</v>
      </c>
      <c r="H753" s="925" t="n">
        <v>28.46</v>
      </c>
      <c r="I753" s="923" t="n">
        <v>28.46</v>
      </c>
    </row>
    <row r="754" customFormat="false" ht="15" hidden="false" customHeight="false" outlineLevel="0" collapsed="false">
      <c r="B754" s="923" t="n">
        <v>89131</v>
      </c>
      <c r="C754" s="924" t="s">
        <v>7378</v>
      </c>
      <c r="D754" s="923" t="s">
        <v>967</v>
      </c>
      <c r="E754" s="923" t="n">
        <f aca="false">IF($K$2=$H$1,H754,I754)</f>
        <v>7.32</v>
      </c>
      <c r="F754" s="396" t="n">
        <f aca="false">IF(LEN($B754)=7,CONCATENATE(MID($B754,1,6),"00",RIGHT($B754,1)),IF(LEN($B754)=8,CONCATENATE(MID($B754,1,6),"0",RIGHT($B754,2)),$B754))</f>
        <v>89131</v>
      </c>
      <c r="H754" s="925" t="n">
        <v>7.32</v>
      </c>
      <c r="I754" s="923" t="n">
        <v>7.32</v>
      </c>
    </row>
    <row r="755" customFormat="false" ht="15" hidden="false" customHeight="false" outlineLevel="0" collapsed="false">
      <c r="B755" s="923" t="n">
        <v>89210</v>
      </c>
      <c r="C755" s="924" t="s">
        <v>7379</v>
      </c>
      <c r="D755" s="923" t="s">
        <v>967</v>
      </c>
      <c r="E755" s="923" t="n">
        <f aca="false">IF($K$2=$H$1,H755,I755)</f>
        <v>15.82</v>
      </c>
      <c r="F755" s="396" t="n">
        <f aca="false">IF(LEN($B755)=7,CONCATENATE(MID($B755,1,6),"00",RIGHT($B755,1)),IF(LEN($B755)=8,CONCATENATE(MID($B755,1,6),"0",RIGHT($B755,2)),$B755))</f>
        <v>89210</v>
      </c>
      <c r="H755" s="925" t="n">
        <v>15.82</v>
      </c>
      <c r="I755" s="923" t="n">
        <v>15.82</v>
      </c>
    </row>
    <row r="756" customFormat="false" ht="15" hidden="false" customHeight="false" outlineLevel="0" collapsed="false">
      <c r="B756" s="923" t="n">
        <v>89211</v>
      </c>
      <c r="C756" s="924" t="s">
        <v>7380</v>
      </c>
      <c r="D756" s="923" t="s">
        <v>967</v>
      </c>
      <c r="E756" s="923" t="n">
        <f aca="false">IF($K$2=$H$1,H756,I756)</f>
        <v>4.15</v>
      </c>
      <c r="F756" s="396" t="n">
        <f aca="false">IF(LEN($B756)=7,CONCATENATE(MID($B756,1,6),"00",RIGHT($B756,1)),IF(LEN($B756)=8,CONCATENATE(MID($B756,1,6),"0",RIGHT($B756,2)),$B756))</f>
        <v>89211</v>
      </c>
      <c r="H756" s="925" t="n">
        <v>4.15</v>
      </c>
      <c r="I756" s="923" t="n">
        <v>4.15</v>
      </c>
    </row>
    <row r="757" customFormat="false" ht="15" hidden="false" customHeight="false" outlineLevel="0" collapsed="false">
      <c r="B757" s="923" t="n">
        <v>89212</v>
      </c>
      <c r="C757" s="924" t="s">
        <v>7381</v>
      </c>
      <c r="D757" s="923" t="s">
        <v>967</v>
      </c>
      <c r="E757" s="923" t="n">
        <f aca="false">IF($K$2=$H$1,H757,I757)</f>
        <v>14.14</v>
      </c>
      <c r="F757" s="396" t="n">
        <f aca="false">IF(LEN($B757)=7,CONCATENATE(MID($B757,1,6),"00",RIGHT($B757,1)),IF(LEN($B757)=8,CONCATENATE(MID($B757,1,6),"0",RIGHT($B757,2)),$B757))</f>
        <v>89212</v>
      </c>
      <c r="H757" s="925" t="n">
        <v>14.14</v>
      </c>
      <c r="I757" s="923" t="n">
        <v>14.14</v>
      </c>
    </row>
    <row r="758" customFormat="false" ht="15" hidden="false" customHeight="false" outlineLevel="0" collapsed="false">
      <c r="B758" s="923" t="n">
        <v>89213</v>
      </c>
      <c r="C758" s="924" t="s">
        <v>7382</v>
      </c>
      <c r="D758" s="923" t="s">
        <v>967</v>
      </c>
      <c r="E758" s="923" t="n">
        <f aca="false">IF($K$2=$H$1,H758,I758)</f>
        <v>4.24</v>
      </c>
      <c r="F758" s="396" t="n">
        <f aca="false">IF(LEN($B758)=7,CONCATENATE(MID($B758,1,6),"00",RIGHT($B758,1)),IF(LEN($B758)=8,CONCATENATE(MID($B758,1,6),"0",RIGHT($B758,2)),$B758))</f>
        <v>89213</v>
      </c>
      <c r="H758" s="925" t="n">
        <v>4.24</v>
      </c>
      <c r="I758" s="923" t="n">
        <v>4.24</v>
      </c>
    </row>
    <row r="759" customFormat="false" ht="15" hidden="false" customHeight="false" outlineLevel="0" collapsed="false">
      <c r="B759" s="923" t="n">
        <v>89214</v>
      </c>
      <c r="C759" s="924" t="s">
        <v>7383</v>
      </c>
      <c r="D759" s="923" t="s">
        <v>967</v>
      </c>
      <c r="E759" s="923" t="n">
        <f aca="false">IF($K$2=$H$1,H759,I759)</f>
        <v>13.28</v>
      </c>
      <c r="F759" s="396" t="n">
        <f aca="false">IF(LEN($B759)=7,CONCATENATE(MID($B759,1,6),"00",RIGHT($B759,1)),IF(LEN($B759)=8,CONCATENATE(MID($B759,1,6),"0",RIGHT($B759,2)),$B759))</f>
        <v>89214</v>
      </c>
      <c r="H759" s="925" t="n">
        <v>13.28</v>
      </c>
      <c r="I759" s="923" t="n">
        <v>13.28</v>
      </c>
    </row>
    <row r="760" customFormat="false" ht="15" hidden="false" customHeight="false" outlineLevel="0" collapsed="false">
      <c r="B760" s="923" t="n">
        <v>89215</v>
      </c>
      <c r="C760" s="924" t="s">
        <v>7384</v>
      </c>
      <c r="D760" s="923" t="s">
        <v>967</v>
      </c>
      <c r="E760" s="923" t="n">
        <f aca="false">IF($K$2=$H$1,H760,I760)</f>
        <v>62.23</v>
      </c>
      <c r="F760" s="396" t="n">
        <f aca="false">IF(LEN($B760)=7,CONCATENATE(MID($B760,1,6),"00",RIGHT($B760,1)),IF(LEN($B760)=8,CONCATENATE(MID($B760,1,6),"0",RIGHT($B760,2)),$B760))</f>
        <v>89215</v>
      </c>
      <c r="H760" s="925" t="n">
        <v>62.23</v>
      </c>
      <c r="I760" s="923" t="n">
        <v>62.23</v>
      </c>
    </row>
    <row r="761" customFormat="false" ht="15" hidden="false" customHeight="false" outlineLevel="0" collapsed="false">
      <c r="B761" s="923" t="n">
        <v>89221</v>
      </c>
      <c r="C761" s="924" t="s">
        <v>7385</v>
      </c>
      <c r="D761" s="923" t="s">
        <v>967</v>
      </c>
      <c r="E761" s="923" t="n">
        <f aca="false">IF($K$2=$H$1,H761,I761)</f>
        <v>1.01</v>
      </c>
      <c r="F761" s="396" t="n">
        <f aca="false">IF(LEN($B761)=7,CONCATENATE(MID($B761,1,6),"00",RIGHT($B761,1)),IF(LEN($B761)=8,CONCATENATE(MID($B761,1,6),"0",RIGHT($B761,2)),$B761))</f>
        <v>89221</v>
      </c>
      <c r="H761" s="925" t="n">
        <v>1.01</v>
      </c>
      <c r="I761" s="923" t="n">
        <v>1.01</v>
      </c>
    </row>
    <row r="762" customFormat="false" ht="15" hidden="false" customHeight="false" outlineLevel="0" collapsed="false">
      <c r="B762" s="923" t="n">
        <v>89222</v>
      </c>
      <c r="C762" s="924" t="s">
        <v>7386</v>
      </c>
      <c r="D762" s="923" t="s">
        <v>967</v>
      </c>
      <c r="E762" s="923" t="n">
        <f aca="false">IF($K$2=$H$1,H762,I762)</f>
        <v>0.22</v>
      </c>
      <c r="F762" s="396" t="n">
        <f aca="false">IF(LEN($B762)=7,CONCATENATE(MID($B762,1,6),"00",RIGHT($B762,1)),IF(LEN($B762)=8,CONCATENATE(MID($B762,1,6),"0",RIGHT($B762,2)),$B762))</f>
        <v>89222</v>
      </c>
      <c r="H762" s="925" t="n">
        <v>0.22</v>
      </c>
      <c r="I762" s="923" t="n">
        <v>0.22</v>
      </c>
    </row>
    <row r="763" customFormat="false" ht="15" hidden="false" customHeight="false" outlineLevel="0" collapsed="false">
      <c r="B763" s="923" t="n">
        <v>89223</v>
      </c>
      <c r="C763" s="924" t="s">
        <v>7387</v>
      </c>
      <c r="D763" s="923" t="s">
        <v>967</v>
      </c>
      <c r="E763" s="923" t="n">
        <f aca="false">IF($K$2=$H$1,H763,I763)</f>
        <v>0.94</v>
      </c>
      <c r="F763" s="396" t="n">
        <f aca="false">IF(LEN($B763)=7,CONCATENATE(MID($B763,1,6),"00",RIGHT($B763,1)),IF(LEN($B763)=8,CONCATENATE(MID($B763,1,6),"0",RIGHT($B763,2)),$B763))</f>
        <v>89223</v>
      </c>
      <c r="H763" s="925" t="n">
        <v>0.94</v>
      </c>
      <c r="I763" s="923" t="n">
        <v>0.94</v>
      </c>
    </row>
    <row r="764" customFormat="false" ht="15" hidden="false" customHeight="false" outlineLevel="0" collapsed="false">
      <c r="B764" s="923" t="n">
        <v>89224</v>
      </c>
      <c r="C764" s="924" t="s">
        <v>7388</v>
      </c>
      <c r="D764" s="923" t="s">
        <v>967</v>
      </c>
      <c r="E764" s="923" t="n">
        <f aca="false">IF($K$2=$H$1,H764,I764)</f>
        <v>1.47</v>
      </c>
      <c r="F764" s="396" t="n">
        <f aca="false">IF(LEN($B764)=7,CONCATENATE(MID($B764,1,6),"00",RIGHT($B764,1)),IF(LEN($B764)=8,CONCATENATE(MID($B764,1,6),"0",RIGHT($B764,2)),$B764))</f>
        <v>89224</v>
      </c>
      <c r="H764" s="925" t="n">
        <v>1.47</v>
      </c>
      <c r="I764" s="923" t="n">
        <v>1.47</v>
      </c>
    </row>
    <row r="765" customFormat="false" ht="15" hidden="false" customHeight="false" outlineLevel="0" collapsed="false">
      <c r="B765" s="923" t="n">
        <v>89228</v>
      </c>
      <c r="C765" s="924" t="s">
        <v>7389</v>
      </c>
      <c r="D765" s="923" t="s">
        <v>967</v>
      </c>
      <c r="E765" s="923" t="n">
        <f aca="false">IF($K$2=$H$1,H765,I765)</f>
        <v>21.88</v>
      </c>
      <c r="F765" s="396" t="n">
        <f aca="false">IF(LEN($B765)=7,CONCATENATE(MID($B765,1,6),"00",RIGHT($B765,1)),IF(LEN($B765)=8,CONCATENATE(MID($B765,1,6),"0",RIGHT($B765,2)),$B765))</f>
        <v>89228</v>
      </c>
      <c r="H765" s="925" t="n">
        <v>21.88</v>
      </c>
      <c r="I765" s="923" t="n">
        <v>21.88</v>
      </c>
    </row>
    <row r="766" customFormat="false" ht="15" hidden="false" customHeight="false" outlineLevel="0" collapsed="false">
      <c r="B766" s="923" t="n">
        <v>89229</v>
      </c>
      <c r="C766" s="924" t="s">
        <v>7390</v>
      </c>
      <c r="D766" s="923" t="s">
        <v>967</v>
      </c>
      <c r="E766" s="923" t="n">
        <f aca="false">IF($K$2=$H$1,H766,I766)</f>
        <v>7.49</v>
      </c>
      <c r="F766" s="396" t="n">
        <f aca="false">IF(LEN($B766)=7,CONCATENATE(MID($B766,1,6),"00",RIGHT($B766,1)),IF(LEN($B766)=8,CONCATENATE(MID($B766,1,6),"0",RIGHT($B766,2)),$B766))</f>
        <v>89229</v>
      </c>
      <c r="H766" s="925" t="n">
        <v>7.49</v>
      </c>
      <c r="I766" s="923" t="n">
        <v>7.49</v>
      </c>
    </row>
    <row r="767" customFormat="false" ht="15" hidden="false" customHeight="false" outlineLevel="0" collapsed="false">
      <c r="B767" s="923" t="n">
        <v>89230</v>
      </c>
      <c r="C767" s="924" t="s">
        <v>7391</v>
      </c>
      <c r="D767" s="923" t="s">
        <v>967</v>
      </c>
      <c r="E767" s="923" t="n">
        <f aca="false">IF($K$2=$H$1,H767,I767)</f>
        <v>89.76</v>
      </c>
      <c r="F767" s="396" t="n">
        <f aca="false">IF(LEN($B767)=7,CONCATENATE(MID($B767,1,6),"00",RIGHT($B767,1)),IF(LEN($B767)=8,CONCATENATE(MID($B767,1,6),"0",RIGHT($B767,2)),$B767))</f>
        <v>89230</v>
      </c>
      <c r="H767" s="925" t="n">
        <v>89.76</v>
      </c>
      <c r="I767" s="923" t="n">
        <v>89.76</v>
      </c>
    </row>
    <row r="768" customFormat="false" ht="15" hidden="false" customHeight="false" outlineLevel="0" collapsed="false">
      <c r="B768" s="923" t="n">
        <v>89231</v>
      </c>
      <c r="C768" s="924" t="s">
        <v>7392</v>
      </c>
      <c r="D768" s="923" t="s">
        <v>967</v>
      </c>
      <c r="E768" s="923" t="n">
        <f aca="false">IF($K$2=$H$1,H768,I768)</f>
        <v>26.9</v>
      </c>
      <c r="F768" s="396" t="n">
        <f aca="false">IF(LEN($B768)=7,CONCATENATE(MID($B768,1,6),"00",RIGHT($B768,1)),IF(LEN($B768)=8,CONCATENATE(MID($B768,1,6),"0",RIGHT($B768,2)),$B768))</f>
        <v>89231</v>
      </c>
      <c r="H768" s="925" t="n">
        <v>26.9</v>
      </c>
      <c r="I768" s="923" t="n">
        <v>26.9</v>
      </c>
    </row>
    <row r="769" customFormat="false" ht="15" hidden="false" customHeight="false" outlineLevel="0" collapsed="false">
      <c r="B769" s="923" t="n">
        <v>89232</v>
      </c>
      <c r="C769" s="924" t="s">
        <v>7393</v>
      </c>
      <c r="D769" s="923" t="s">
        <v>967</v>
      </c>
      <c r="E769" s="923" t="n">
        <f aca="false">IF($K$2=$H$1,H769,I769)</f>
        <v>160.11</v>
      </c>
      <c r="F769" s="396" t="n">
        <f aca="false">IF(LEN($B769)=7,CONCATENATE(MID($B769,1,6),"00",RIGHT($B769,1)),IF(LEN($B769)=8,CONCATENATE(MID($B769,1,6),"0",RIGHT($B769,2)),$B769))</f>
        <v>89232</v>
      </c>
      <c r="H769" s="925" t="n">
        <v>160.11</v>
      </c>
      <c r="I769" s="923" t="n">
        <v>160.11</v>
      </c>
    </row>
    <row r="770" customFormat="false" ht="15" hidden="false" customHeight="false" outlineLevel="0" collapsed="false">
      <c r="B770" s="923" t="n">
        <v>89233</v>
      </c>
      <c r="C770" s="924" t="s">
        <v>7394</v>
      </c>
      <c r="D770" s="923" t="s">
        <v>967</v>
      </c>
      <c r="E770" s="923" t="n">
        <f aca="false">IF($K$2=$H$1,H770,I770)</f>
        <v>111.99</v>
      </c>
      <c r="F770" s="396" t="n">
        <f aca="false">IF(LEN($B770)=7,CONCATENATE(MID($B770,1,6),"00",RIGHT($B770,1)),IF(LEN($B770)=8,CONCATENATE(MID($B770,1,6),"0",RIGHT($B770,2)),$B770))</f>
        <v>89233</v>
      </c>
      <c r="H770" s="925" t="n">
        <v>111.99</v>
      </c>
      <c r="I770" s="923" t="n">
        <v>111.99</v>
      </c>
    </row>
    <row r="771" customFormat="false" ht="15" hidden="false" customHeight="false" outlineLevel="0" collapsed="false">
      <c r="B771" s="923" t="n">
        <v>89236</v>
      </c>
      <c r="C771" s="924" t="s">
        <v>7395</v>
      </c>
      <c r="D771" s="923" t="s">
        <v>967</v>
      </c>
      <c r="E771" s="923" t="n">
        <f aca="false">IF($K$2=$H$1,H771,I771)</f>
        <v>209.68</v>
      </c>
      <c r="F771" s="396" t="n">
        <f aca="false">IF(LEN($B771)=7,CONCATENATE(MID($B771,1,6),"00",RIGHT($B771,1)),IF(LEN($B771)=8,CONCATENATE(MID($B771,1,6),"0",RIGHT($B771,2)),$B771))</f>
        <v>89236</v>
      </c>
      <c r="H771" s="925" t="n">
        <v>209.68</v>
      </c>
      <c r="I771" s="923" t="n">
        <v>209.68</v>
      </c>
    </row>
    <row r="772" customFormat="false" ht="15" hidden="false" customHeight="false" outlineLevel="0" collapsed="false">
      <c r="B772" s="923" t="n">
        <v>89237</v>
      </c>
      <c r="C772" s="924" t="s">
        <v>7396</v>
      </c>
      <c r="D772" s="923" t="s">
        <v>967</v>
      </c>
      <c r="E772" s="923" t="n">
        <f aca="false">IF($K$2=$H$1,H772,I772)</f>
        <v>62.86</v>
      </c>
      <c r="F772" s="396" t="n">
        <f aca="false">IF(LEN($B772)=7,CONCATENATE(MID($B772,1,6),"00",RIGHT($B772,1)),IF(LEN($B772)=8,CONCATENATE(MID($B772,1,6),"0",RIGHT($B772,2)),$B772))</f>
        <v>89237</v>
      </c>
      <c r="H772" s="925" t="n">
        <v>62.86</v>
      </c>
      <c r="I772" s="923" t="n">
        <v>62.86</v>
      </c>
    </row>
    <row r="773" customFormat="false" ht="15" hidden="false" customHeight="false" outlineLevel="0" collapsed="false">
      <c r="B773" s="923" t="n">
        <v>89238</v>
      </c>
      <c r="C773" s="924" t="s">
        <v>7397</v>
      </c>
      <c r="D773" s="923" t="s">
        <v>967</v>
      </c>
      <c r="E773" s="923" t="n">
        <f aca="false">IF($K$2=$H$1,H773,I773)</f>
        <v>374.02</v>
      </c>
      <c r="F773" s="396" t="n">
        <f aca="false">IF(LEN($B773)=7,CONCATENATE(MID($B773,1,6),"00",RIGHT($B773,1)),IF(LEN($B773)=8,CONCATENATE(MID($B773,1,6),"0",RIGHT($B773,2)),$B773))</f>
        <v>89238</v>
      </c>
      <c r="H773" s="925" t="n">
        <v>374.02</v>
      </c>
      <c r="I773" s="923" t="n">
        <v>374.02</v>
      </c>
    </row>
    <row r="774" customFormat="false" ht="15" hidden="false" customHeight="false" outlineLevel="0" collapsed="false">
      <c r="B774" s="923" t="n">
        <v>89239</v>
      </c>
      <c r="C774" s="924" t="s">
        <v>7398</v>
      </c>
      <c r="D774" s="923" t="s">
        <v>967</v>
      </c>
      <c r="E774" s="923" t="n">
        <f aca="false">IF($K$2=$H$1,H774,I774)</f>
        <v>296.17</v>
      </c>
      <c r="F774" s="396" t="n">
        <f aca="false">IF(LEN($B774)=7,CONCATENATE(MID($B774,1,6),"00",RIGHT($B774,1)),IF(LEN($B774)=8,CONCATENATE(MID($B774,1,6),"0",RIGHT($B774,2)),$B774))</f>
        <v>89239</v>
      </c>
      <c r="H774" s="925" t="n">
        <v>296.17</v>
      </c>
      <c r="I774" s="923" t="n">
        <v>296.17</v>
      </c>
    </row>
    <row r="775" customFormat="false" ht="15" hidden="false" customHeight="false" outlineLevel="0" collapsed="false">
      <c r="B775" s="923" t="n">
        <v>89240</v>
      </c>
      <c r="C775" s="924" t="s">
        <v>7399</v>
      </c>
      <c r="D775" s="923" t="s">
        <v>967</v>
      </c>
      <c r="E775" s="923" t="n">
        <f aca="false">IF($K$2=$H$1,H775,I775)</f>
        <v>64.35</v>
      </c>
      <c r="F775" s="396" t="n">
        <f aca="false">IF(LEN($B775)=7,CONCATENATE(MID($B775,1,6),"00",RIGHT($B775,1)),IF(LEN($B775)=8,CONCATENATE(MID($B775,1,6),"0",RIGHT($B775,2)),$B775))</f>
        <v>89240</v>
      </c>
      <c r="H775" s="925" t="n">
        <v>64.35</v>
      </c>
      <c r="I775" s="923" t="n">
        <v>64.35</v>
      </c>
    </row>
    <row r="776" customFormat="false" ht="15" hidden="false" customHeight="false" outlineLevel="0" collapsed="false">
      <c r="B776" s="923" t="n">
        <v>89241</v>
      </c>
      <c r="C776" s="924" t="s">
        <v>7400</v>
      </c>
      <c r="D776" s="923" t="s">
        <v>967</v>
      </c>
      <c r="E776" s="923" t="n">
        <f aca="false">IF($K$2=$H$1,H776,I776)</f>
        <v>22.04</v>
      </c>
      <c r="F776" s="396" t="n">
        <f aca="false">IF(LEN($B776)=7,CONCATENATE(MID($B776,1,6),"00",RIGHT($B776,1)),IF(LEN($B776)=8,CONCATENATE(MID($B776,1,6),"0",RIGHT($B776,2)),$B776))</f>
        <v>89241</v>
      </c>
      <c r="H776" s="925" t="n">
        <v>22.04</v>
      </c>
      <c r="I776" s="923" t="n">
        <v>22.04</v>
      </c>
    </row>
    <row r="777" customFormat="false" ht="15" hidden="false" customHeight="false" outlineLevel="0" collapsed="false">
      <c r="B777" s="923" t="n">
        <v>89246</v>
      </c>
      <c r="C777" s="924" t="s">
        <v>7401</v>
      </c>
      <c r="D777" s="923" t="s">
        <v>967</v>
      </c>
      <c r="E777" s="923" t="n">
        <f aca="false">IF($K$2=$H$1,H777,I777)</f>
        <v>182.2</v>
      </c>
      <c r="F777" s="396" t="n">
        <f aca="false">IF(LEN($B777)=7,CONCATENATE(MID($B777,1,6),"00",RIGHT($B777,1)),IF(LEN($B777)=8,CONCATENATE(MID($B777,1,6),"0",RIGHT($B777,2)),$B777))</f>
        <v>89246</v>
      </c>
      <c r="H777" s="925" t="n">
        <v>182.2</v>
      </c>
      <c r="I777" s="923" t="n">
        <v>182.2</v>
      </c>
    </row>
    <row r="778" customFormat="false" ht="15" hidden="false" customHeight="false" outlineLevel="0" collapsed="false">
      <c r="B778" s="923" t="n">
        <v>89247</v>
      </c>
      <c r="C778" s="924" t="s">
        <v>7402</v>
      </c>
      <c r="D778" s="923" t="s">
        <v>967</v>
      </c>
      <c r="E778" s="923" t="n">
        <f aca="false">IF($K$2=$H$1,H778,I778)</f>
        <v>54.62</v>
      </c>
      <c r="F778" s="396" t="n">
        <f aca="false">IF(LEN($B778)=7,CONCATENATE(MID($B778,1,6),"00",RIGHT($B778,1)),IF(LEN($B778)=8,CONCATENATE(MID($B778,1,6),"0",RIGHT($B778,2)),$B778))</f>
        <v>89247</v>
      </c>
      <c r="H778" s="925" t="n">
        <v>54.62</v>
      </c>
      <c r="I778" s="923" t="n">
        <v>54.62</v>
      </c>
    </row>
    <row r="779" customFormat="false" ht="15" hidden="false" customHeight="false" outlineLevel="0" collapsed="false">
      <c r="B779" s="923" t="n">
        <v>89248</v>
      </c>
      <c r="C779" s="924" t="s">
        <v>7403</v>
      </c>
      <c r="D779" s="923" t="s">
        <v>967</v>
      </c>
      <c r="E779" s="923" t="n">
        <f aca="false">IF($K$2=$H$1,H779,I779)</f>
        <v>325</v>
      </c>
      <c r="F779" s="396" t="n">
        <f aca="false">IF(LEN($B779)=7,CONCATENATE(MID($B779,1,6),"00",RIGHT($B779,1)),IF(LEN($B779)=8,CONCATENATE(MID($B779,1,6),"0",RIGHT($B779,2)),$B779))</f>
        <v>89248</v>
      </c>
      <c r="H779" s="925" t="n">
        <v>325</v>
      </c>
      <c r="I779" s="923" t="n">
        <v>325</v>
      </c>
    </row>
    <row r="780" customFormat="false" ht="15" hidden="false" customHeight="false" outlineLevel="0" collapsed="false">
      <c r="B780" s="923" t="n">
        <v>89249</v>
      </c>
      <c r="C780" s="924" t="s">
        <v>7404</v>
      </c>
      <c r="D780" s="923" t="s">
        <v>967</v>
      </c>
      <c r="E780" s="923" t="n">
        <f aca="false">IF($K$2=$H$1,H780,I780)</f>
        <v>252.46</v>
      </c>
      <c r="F780" s="396" t="n">
        <f aca="false">IF(LEN($B780)=7,CONCATENATE(MID($B780,1,6),"00",RIGHT($B780,1)),IF(LEN($B780)=8,CONCATENATE(MID($B780,1,6),"0",RIGHT($B780,2)),$B780))</f>
        <v>89249</v>
      </c>
      <c r="H780" s="925" t="n">
        <v>252.46</v>
      </c>
      <c r="I780" s="923" t="n">
        <v>252.46</v>
      </c>
    </row>
    <row r="781" customFormat="false" ht="15" hidden="false" customHeight="false" outlineLevel="0" collapsed="false">
      <c r="B781" s="923" t="n">
        <v>89253</v>
      </c>
      <c r="C781" s="924" t="s">
        <v>7405</v>
      </c>
      <c r="D781" s="923" t="s">
        <v>967</v>
      </c>
      <c r="E781" s="923" t="n">
        <f aca="false">IF($K$2=$H$1,H781,I781)</f>
        <v>52.73</v>
      </c>
      <c r="F781" s="396" t="n">
        <f aca="false">IF(LEN($B781)=7,CONCATENATE(MID($B781,1,6),"00",RIGHT($B781,1)),IF(LEN($B781)=8,CONCATENATE(MID($B781,1,6),"0",RIGHT($B781,2)),$B781))</f>
        <v>89253</v>
      </c>
      <c r="H781" s="925" t="n">
        <v>52.73</v>
      </c>
      <c r="I781" s="923" t="n">
        <v>52.73</v>
      </c>
    </row>
    <row r="782" customFormat="false" ht="15" hidden="false" customHeight="false" outlineLevel="0" collapsed="false">
      <c r="B782" s="923" t="n">
        <v>89254</v>
      </c>
      <c r="C782" s="924" t="s">
        <v>7406</v>
      </c>
      <c r="D782" s="923" t="s">
        <v>967</v>
      </c>
      <c r="E782" s="923" t="n">
        <f aca="false">IF($K$2=$H$1,H782,I782)</f>
        <v>18.06</v>
      </c>
      <c r="F782" s="396" t="n">
        <f aca="false">IF(LEN($B782)=7,CONCATENATE(MID($B782,1,6),"00",RIGHT($B782,1)),IF(LEN($B782)=8,CONCATENATE(MID($B782,1,6),"0",RIGHT($B782,2)),$B782))</f>
        <v>89254</v>
      </c>
      <c r="H782" s="925" t="n">
        <v>18.06</v>
      </c>
      <c r="I782" s="923" t="n">
        <v>18.06</v>
      </c>
    </row>
    <row r="783" customFormat="false" ht="15" hidden="false" customHeight="false" outlineLevel="0" collapsed="false">
      <c r="B783" s="923" t="n">
        <v>89255</v>
      </c>
      <c r="C783" s="924" t="s">
        <v>7407</v>
      </c>
      <c r="D783" s="923" t="s">
        <v>967</v>
      </c>
      <c r="E783" s="923" t="n">
        <f aca="false">IF($K$2=$H$1,H783,I783)</f>
        <v>84.77</v>
      </c>
      <c r="F783" s="396" t="n">
        <f aca="false">IF(LEN($B783)=7,CONCATENATE(MID($B783,1,6),"00",RIGHT($B783,1)),IF(LEN($B783)=8,CONCATENATE(MID($B783,1,6),"0",RIGHT($B783,2)),$B783))</f>
        <v>89255</v>
      </c>
      <c r="H783" s="925" t="n">
        <v>84.77</v>
      </c>
      <c r="I783" s="923" t="n">
        <v>84.77</v>
      </c>
    </row>
    <row r="784" customFormat="false" ht="15" hidden="false" customHeight="false" outlineLevel="0" collapsed="false">
      <c r="B784" s="923" t="n">
        <v>89256</v>
      </c>
      <c r="C784" s="924" t="s">
        <v>7408</v>
      </c>
      <c r="D784" s="923" t="s">
        <v>967</v>
      </c>
      <c r="E784" s="923" t="n">
        <f aca="false">IF($K$2=$H$1,H784,I784)</f>
        <v>56.82</v>
      </c>
      <c r="F784" s="396" t="n">
        <f aca="false">IF(LEN($B784)=7,CONCATENATE(MID($B784,1,6),"00",RIGHT($B784,1)),IF(LEN($B784)=8,CONCATENATE(MID($B784,1,6),"0",RIGHT($B784,2)),$B784))</f>
        <v>89256</v>
      </c>
      <c r="H784" s="925" t="n">
        <v>56.82</v>
      </c>
      <c r="I784" s="923" t="n">
        <v>56.82</v>
      </c>
    </row>
    <row r="785" customFormat="false" ht="15" hidden="false" customHeight="false" outlineLevel="0" collapsed="false">
      <c r="B785" s="923" t="n">
        <v>89259</v>
      </c>
      <c r="C785" s="924" t="s">
        <v>7409</v>
      </c>
      <c r="D785" s="923" t="s">
        <v>967</v>
      </c>
      <c r="E785" s="923" t="n">
        <f aca="false">IF($K$2=$H$1,H785,I785)</f>
        <v>8.91</v>
      </c>
      <c r="F785" s="396" t="n">
        <f aca="false">IF(LEN($B785)=7,CONCATENATE(MID($B785,1,6),"00",RIGHT($B785,1)),IF(LEN($B785)=8,CONCATENATE(MID($B785,1,6),"0",RIGHT($B785,2)),$B785))</f>
        <v>89259</v>
      </c>
      <c r="H785" s="925" t="n">
        <v>8.91</v>
      </c>
      <c r="I785" s="923" t="n">
        <v>8.91</v>
      </c>
    </row>
    <row r="786" customFormat="false" ht="15" hidden="false" customHeight="false" outlineLevel="0" collapsed="false">
      <c r="B786" s="923" t="n">
        <v>89260</v>
      </c>
      <c r="C786" s="924" t="s">
        <v>7410</v>
      </c>
      <c r="D786" s="923" t="s">
        <v>967</v>
      </c>
      <c r="E786" s="923" t="n">
        <f aca="false">IF($K$2=$H$1,H786,I786)</f>
        <v>3.55</v>
      </c>
      <c r="F786" s="396" t="n">
        <f aca="false">IF(LEN($B786)=7,CONCATENATE(MID($B786,1,6),"00",RIGHT($B786,1)),IF(LEN($B786)=8,CONCATENATE(MID($B786,1,6),"0",RIGHT($B786,2)),$B786))</f>
        <v>89260</v>
      </c>
      <c r="H786" s="925" t="n">
        <v>3.55</v>
      </c>
      <c r="I786" s="923" t="n">
        <v>3.55</v>
      </c>
    </row>
    <row r="787" customFormat="false" ht="15" hidden="false" customHeight="false" outlineLevel="0" collapsed="false">
      <c r="B787" s="923" t="n">
        <v>89262</v>
      </c>
      <c r="C787" s="924" t="s">
        <v>7411</v>
      </c>
      <c r="D787" s="923" t="s">
        <v>967</v>
      </c>
      <c r="E787" s="923" t="n">
        <f aca="false">IF($K$2=$H$1,H787,I787)</f>
        <v>16.72</v>
      </c>
      <c r="F787" s="396" t="n">
        <f aca="false">IF(LEN($B787)=7,CONCATENATE(MID($B787,1,6),"00",RIGHT($B787,1)),IF(LEN($B787)=8,CONCATENATE(MID($B787,1,6),"0",RIGHT($B787,2)),$B787))</f>
        <v>89262</v>
      </c>
      <c r="H787" s="925" t="n">
        <v>16.72</v>
      </c>
      <c r="I787" s="923" t="n">
        <v>16.72</v>
      </c>
    </row>
    <row r="788" customFormat="false" ht="15" hidden="false" customHeight="false" outlineLevel="0" collapsed="false">
      <c r="B788" s="923" t="n">
        <v>89264</v>
      </c>
      <c r="C788" s="924" t="s">
        <v>7412</v>
      </c>
      <c r="D788" s="923" t="s">
        <v>967</v>
      </c>
      <c r="E788" s="923" t="n">
        <f aca="false">IF($K$2=$H$1,H788,I788)</f>
        <v>7.12</v>
      </c>
      <c r="F788" s="396" t="n">
        <f aca="false">IF(LEN($B788)=7,CONCATENATE(MID($B788,1,6),"00",RIGHT($B788,1)),IF(LEN($B788)=8,CONCATENATE(MID($B788,1,6),"0",RIGHT($B788,2)),$B788))</f>
        <v>89264</v>
      </c>
      <c r="H788" s="925" t="n">
        <v>7.12</v>
      </c>
      <c r="I788" s="923" t="n">
        <v>7.12</v>
      </c>
    </row>
    <row r="789" customFormat="false" ht="15" hidden="false" customHeight="false" outlineLevel="0" collapsed="false">
      <c r="B789" s="923" t="n">
        <v>89265</v>
      </c>
      <c r="C789" s="924" t="s">
        <v>7413</v>
      </c>
      <c r="D789" s="923" t="s">
        <v>967</v>
      </c>
      <c r="E789" s="923" t="n">
        <f aca="false">IF($K$2=$H$1,H789,I789)</f>
        <v>2.84</v>
      </c>
      <c r="F789" s="396" t="n">
        <f aca="false">IF(LEN($B789)=7,CONCATENATE(MID($B789,1,6),"00",RIGHT($B789,1)),IF(LEN($B789)=8,CONCATENATE(MID($B789,1,6),"0",RIGHT($B789,2)),$B789))</f>
        <v>89265</v>
      </c>
      <c r="H789" s="925" t="n">
        <v>2.84</v>
      </c>
      <c r="I789" s="923" t="n">
        <v>2.84</v>
      </c>
    </row>
    <row r="790" customFormat="false" ht="15" hidden="false" customHeight="false" outlineLevel="0" collapsed="false">
      <c r="B790" s="923" t="n">
        <v>89266</v>
      </c>
      <c r="C790" s="924" t="s">
        <v>7414</v>
      </c>
      <c r="D790" s="923" t="s">
        <v>967</v>
      </c>
      <c r="E790" s="923" t="n">
        <f aca="false">IF($K$2=$H$1,H790,I790)</f>
        <v>0.57</v>
      </c>
      <c r="F790" s="396" t="n">
        <f aca="false">IF(LEN($B790)=7,CONCATENATE(MID($B790,1,6),"00",RIGHT($B790,1)),IF(LEN($B790)=8,CONCATENATE(MID($B790,1,6),"0",RIGHT($B790,2)),$B790))</f>
        <v>89266</v>
      </c>
      <c r="H790" s="925" t="n">
        <v>0.57</v>
      </c>
      <c r="I790" s="923" t="n">
        <v>0.57</v>
      </c>
    </row>
    <row r="791" customFormat="false" ht="15" hidden="false" customHeight="false" outlineLevel="0" collapsed="false">
      <c r="B791" s="923" t="n">
        <v>89267</v>
      </c>
      <c r="C791" s="924" t="s">
        <v>7415</v>
      </c>
      <c r="D791" s="923" t="s">
        <v>967</v>
      </c>
      <c r="E791" s="923" t="n">
        <f aca="false">IF($K$2=$H$1,H791,I791)</f>
        <v>24.62</v>
      </c>
      <c r="F791" s="396" t="n">
        <f aca="false">IF(LEN($B791)=7,CONCATENATE(MID($B791,1,6),"00",RIGHT($B791,1)),IF(LEN($B791)=8,CONCATENATE(MID($B791,1,6),"0",RIGHT($B791,2)),$B791))</f>
        <v>89267</v>
      </c>
      <c r="H791" s="925" t="n">
        <v>24.62</v>
      </c>
      <c r="I791" s="923" t="n">
        <v>24.62</v>
      </c>
    </row>
    <row r="792" customFormat="false" ht="15" hidden="false" customHeight="false" outlineLevel="0" collapsed="false">
      <c r="B792" s="923" t="n">
        <v>89268</v>
      </c>
      <c r="C792" s="924" t="s">
        <v>7416</v>
      </c>
      <c r="D792" s="923" t="s">
        <v>967</v>
      </c>
      <c r="E792" s="923" t="n">
        <f aca="false">IF($K$2=$H$1,H792,I792)</f>
        <v>8.43</v>
      </c>
      <c r="F792" s="396" t="n">
        <f aca="false">IF(LEN($B792)=7,CONCATENATE(MID($B792,1,6),"00",RIGHT($B792,1)),IF(LEN($B792)=8,CONCATENATE(MID($B792,1,6),"0",RIGHT($B792,2)),$B792))</f>
        <v>89268</v>
      </c>
      <c r="H792" s="925" t="n">
        <v>8.43</v>
      </c>
      <c r="I792" s="923" t="n">
        <v>8.43</v>
      </c>
    </row>
    <row r="793" customFormat="false" ht="15" hidden="false" customHeight="false" outlineLevel="0" collapsed="false">
      <c r="B793" s="923" t="n">
        <v>89269</v>
      </c>
      <c r="C793" s="924" t="s">
        <v>7417</v>
      </c>
      <c r="D793" s="923" t="s">
        <v>967</v>
      </c>
      <c r="E793" s="923" t="n">
        <f aca="false">IF($K$2=$H$1,H793,I793)</f>
        <v>1.72</v>
      </c>
      <c r="F793" s="396" t="n">
        <f aca="false">IF(LEN($B793)=7,CONCATENATE(MID($B793,1,6),"00",RIGHT($B793,1)),IF(LEN($B793)=8,CONCATENATE(MID($B793,1,6),"0",RIGHT($B793,2)),$B793))</f>
        <v>89269</v>
      </c>
      <c r="H793" s="925" t="n">
        <v>1.72</v>
      </c>
      <c r="I793" s="923" t="n">
        <v>1.72</v>
      </c>
    </row>
    <row r="794" customFormat="false" ht="15" hidden="false" customHeight="false" outlineLevel="0" collapsed="false">
      <c r="B794" s="923" t="n">
        <v>89270</v>
      </c>
      <c r="C794" s="924" t="s">
        <v>7418</v>
      </c>
      <c r="D794" s="923" t="s">
        <v>967</v>
      </c>
      <c r="E794" s="923" t="n">
        <f aca="false">IF($K$2=$H$1,H794,I794)</f>
        <v>39.58</v>
      </c>
      <c r="F794" s="396" t="n">
        <f aca="false">IF(LEN($B794)=7,CONCATENATE(MID($B794,1,6),"00",RIGHT($B794,1)),IF(LEN($B794)=8,CONCATENATE(MID($B794,1,6),"0",RIGHT($B794,2)),$B794))</f>
        <v>89270</v>
      </c>
      <c r="H794" s="925" t="n">
        <v>39.58</v>
      </c>
      <c r="I794" s="923" t="n">
        <v>39.58</v>
      </c>
    </row>
    <row r="795" customFormat="false" ht="15" hidden="false" customHeight="false" outlineLevel="0" collapsed="false">
      <c r="B795" s="923" t="n">
        <v>89271</v>
      </c>
      <c r="C795" s="924" t="s">
        <v>7419</v>
      </c>
      <c r="D795" s="923" t="s">
        <v>967</v>
      </c>
      <c r="E795" s="923" t="n">
        <f aca="false">IF($K$2=$H$1,H795,I795)</f>
        <v>19.44</v>
      </c>
      <c r="F795" s="396" t="n">
        <f aca="false">IF(LEN($B795)=7,CONCATENATE(MID($B795,1,6),"00",RIGHT($B795,1)),IF(LEN($B795)=8,CONCATENATE(MID($B795,1,6),"0",RIGHT($B795,2)),$B795))</f>
        <v>89271</v>
      </c>
      <c r="H795" s="925" t="n">
        <v>19.44</v>
      </c>
      <c r="I795" s="923" t="n">
        <v>19.44</v>
      </c>
    </row>
    <row r="796" customFormat="false" ht="15" hidden="false" customHeight="false" outlineLevel="0" collapsed="false">
      <c r="B796" s="923" t="n">
        <v>89274</v>
      </c>
      <c r="C796" s="924" t="s">
        <v>7420</v>
      </c>
      <c r="D796" s="923" t="s">
        <v>967</v>
      </c>
      <c r="E796" s="923" t="n">
        <f aca="false">IF($K$2=$H$1,H796,I796)</f>
        <v>1.23</v>
      </c>
      <c r="F796" s="396" t="n">
        <f aca="false">IF(LEN($B796)=7,CONCATENATE(MID($B796,1,6),"00",RIGHT($B796,1)),IF(LEN($B796)=8,CONCATENATE(MID($B796,1,6),"0",RIGHT($B796,2)),$B796))</f>
        <v>89274</v>
      </c>
      <c r="H796" s="925" t="n">
        <v>1.23</v>
      </c>
      <c r="I796" s="923" t="n">
        <v>1.23</v>
      </c>
    </row>
    <row r="797" customFormat="false" ht="15" hidden="false" customHeight="false" outlineLevel="0" collapsed="false">
      <c r="B797" s="923" t="n">
        <v>89275</v>
      </c>
      <c r="C797" s="924" t="s">
        <v>7421</v>
      </c>
      <c r="D797" s="923" t="s">
        <v>967</v>
      </c>
      <c r="E797" s="923" t="n">
        <f aca="false">IF($K$2=$H$1,H797,I797)</f>
        <v>0.27</v>
      </c>
      <c r="F797" s="396" t="n">
        <f aca="false">IF(LEN($B797)=7,CONCATENATE(MID($B797,1,6),"00",RIGHT($B797,1)),IF(LEN($B797)=8,CONCATENATE(MID($B797,1,6),"0",RIGHT($B797,2)),$B797))</f>
        <v>89275</v>
      </c>
      <c r="H797" s="925" t="n">
        <v>0.27</v>
      </c>
      <c r="I797" s="923" t="n">
        <v>0.27</v>
      </c>
    </row>
    <row r="798" customFormat="false" ht="15" hidden="false" customHeight="false" outlineLevel="0" collapsed="false">
      <c r="B798" s="923" t="n">
        <v>89276</v>
      </c>
      <c r="C798" s="924" t="s">
        <v>7422</v>
      </c>
      <c r="D798" s="923" t="s">
        <v>967</v>
      </c>
      <c r="E798" s="923" t="n">
        <f aca="false">IF($K$2=$H$1,H798,I798)</f>
        <v>1.15</v>
      </c>
      <c r="F798" s="396" t="n">
        <f aca="false">IF(LEN($B798)=7,CONCATENATE(MID($B798,1,6),"00",RIGHT($B798,1)),IF(LEN($B798)=8,CONCATENATE(MID($B798,1,6),"0",RIGHT($B798,2)),$B798))</f>
        <v>89276</v>
      </c>
      <c r="H798" s="925" t="n">
        <v>1.15</v>
      </c>
      <c r="I798" s="923" t="n">
        <v>1.15</v>
      </c>
    </row>
    <row r="799" customFormat="false" ht="15" hidden="false" customHeight="false" outlineLevel="0" collapsed="false">
      <c r="B799" s="923" t="n">
        <v>89277</v>
      </c>
      <c r="C799" s="924" t="s">
        <v>7423</v>
      </c>
      <c r="D799" s="923" t="s">
        <v>967</v>
      </c>
      <c r="E799" s="923" t="n">
        <f aca="false">IF($K$2=$H$1,H799,I799)</f>
        <v>5.69</v>
      </c>
      <c r="F799" s="396" t="n">
        <f aca="false">IF(LEN($B799)=7,CONCATENATE(MID($B799,1,6),"00",RIGHT($B799,1)),IF(LEN($B799)=8,CONCATENATE(MID($B799,1,6),"0",RIGHT($B799,2)),$B799))</f>
        <v>89277</v>
      </c>
      <c r="H799" s="925" t="n">
        <v>5.69</v>
      </c>
      <c r="I799" s="923" t="n">
        <v>5.69</v>
      </c>
    </row>
    <row r="800" customFormat="false" ht="15" hidden="false" customHeight="false" outlineLevel="0" collapsed="false">
      <c r="B800" s="923" t="n">
        <v>89280</v>
      </c>
      <c r="C800" s="924" t="s">
        <v>7424</v>
      </c>
      <c r="D800" s="923" t="s">
        <v>967</v>
      </c>
      <c r="E800" s="923" t="n">
        <f aca="false">IF($K$2=$H$1,H800,I800)</f>
        <v>19.43</v>
      </c>
      <c r="F800" s="396" t="n">
        <f aca="false">IF(LEN($B800)=7,CONCATENATE(MID($B800,1,6),"00",RIGHT($B800,1)),IF(LEN($B800)=8,CONCATENATE(MID($B800,1,6),"0",RIGHT($B800,2)),$B800))</f>
        <v>89280</v>
      </c>
      <c r="H800" s="925" t="n">
        <v>19.43</v>
      </c>
      <c r="I800" s="923" t="n">
        <v>19.43</v>
      </c>
    </row>
    <row r="801" customFormat="false" ht="15" hidden="false" customHeight="false" outlineLevel="0" collapsed="false">
      <c r="B801" s="923" t="n">
        <v>89281</v>
      </c>
      <c r="C801" s="924" t="s">
        <v>7425</v>
      </c>
      <c r="D801" s="923" t="s">
        <v>967</v>
      </c>
      <c r="E801" s="923" t="n">
        <f aca="false">IF($K$2=$H$1,H801,I801)</f>
        <v>5.1</v>
      </c>
      <c r="F801" s="396" t="n">
        <f aca="false">IF(LEN($B801)=7,CONCATENATE(MID($B801,1,6),"00",RIGHT($B801,1)),IF(LEN($B801)=8,CONCATENATE(MID($B801,1,6),"0",RIGHT($B801,2)),$B801))</f>
        <v>89281</v>
      </c>
      <c r="H801" s="925" t="n">
        <v>5.1</v>
      </c>
      <c r="I801" s="923" t="n">
        <v>5.1</v>
      </c>
    </row>
    <row r="802" customFormat="false" ht="15" hidden="false" customHeight="false" outlineLevel="0" collapsed="false">
      <c r="B802" s="923" t="n">
        <v>89870</v>
      </c>
      <c r="C802" s="924" t="s">
        <v>7426</v>
      </c>
      <c r="D802" s="923" t="s">
        <v>967</v>
      </c>
      <c r="E802" s="923" t="n">
        <f aca="false">IF($K$2=$H$1,H802,I802)</f>
        <v>19.89</v>
      </c>
      <c r="F802" s="396" t="n">
        <f aca="false">IF(LEN($B802)=7,CONCATENATE(MID($B802,1,6),"00",RIGHT($B802,1)),IF(LEN($B802)=8,CONCATENATE(MID($B802,1,6),"0",RIGHT($B802,2)),$B802))</f>
        <v>89870</v>
      </c>
      <c r="H802" s="925" t="n">
        <v>19.89</v>
      </c>
      <c r="I802" s="923" t="n">
        <v>19.89</v>
      </c>
    </row>
    <row r="803" customFormat="false" ht="15" hidden="false" customHeight="false" outlineLevel="0" collapsed="false">
      <c r="B803" s="923" t="n">
        <v>89871</v>
      </c>
      <c r="C803" s="924" t="s">
        <v>7427</v>
      </c>
      <c r="D803" s="923" t="s">
        <v>967</v>
      </c>
      <c r="E803" s="923" t="n">
        <f aca="false">IF($K$2=$H$1,H803,I803)</f>
        <v>6.96</v>
      </c>
      <c r="F803" s="396" t="n">
        <f aca="false">IF(LEN($B803)=7,CONCATENATE(MID($B803,1,6),"00",RIGHT($B803,1)),IF(LEN($B803)=8,CONCATENATE(MID($B803,1,6),"0",RIGHT($B803,2)),$B803))</f>
        <v>89871</v>
      </c>
      <c r="H803" s="925" t="n">
        <v>6.96</v>
      </c>
      <c r="I803" s="923" t="n">
        <v>6.96</v>
      </c>
    </row>
    <row r="804" customFormat="false" ht="15" hidden="false" customHeight="false" outlineLevel="0" collapsed="false">
      <c r="B804" s="923" t="n">
        <v>89872</v>
      </c>
      <c r="C804" s="924" t="s">
        <v>7428</v>
      </c>
      <c r="D804" s="923" t="s">
        <v>967</v>
      </c>
      <c r="E804" s="923" t="n">
        <f aca="false">IF($K$2=$H$1,H804,I804)</f>
        <v>1.43</v>
      </c>
      <c r="F804" s="396" t="n">
        <f aca="false">IF(LEN($B804)=7,CONCATENATE(MID($B804,1,6),"00",RIGHT($B804,1)),IF(LEN($B804)=8,CONCATENATE(MID($B804,1,6),"0",RIGHT($B804,2)),$B804))</f>
        <v>89872</v>
      </c>
      <c r="H804" s="925" t="n">
        <v>1.43</v>
      </c>
      <c r="I804" s="923" t="n">
        <v>1.43</v>
      </c>
    </row>
    <row r="805" customFormat="false" ht="15" hidden="false" customHeight="false" outlineLevel="0" collapsed="false">
      <c r="B805" s="923" t="n">
        <v>89873</v>
      </c>
      <c r="C805" s="924" t="s">
        <v>7429</v>
      </c>
      <c r="D805" s="923" t="s">
        <v>967</v>
      </c>
      <c r="E805" s="923" t="n">
        <f aca="false">IF($K$2=$H$1,H805,I805)</f>
        <v>37.3</v>
      </c>
      <c r="F805" s="396" t="n">
        <f aca="false">IF(LEN($B805)=7,CONCATENATE(MID($B805,1,6),"00",RIGHT($B805,1)),IF(LEN($B805)=8,CONCATENATE(MID($B805,1,6),"0",RIGHT($B805,2)),$B805))</f>
        <v>89873</v>
      </c>
      <c r="H805" s="925" t="n">
        <v>37.3</v>
      </c>
      <c r="I805" s="923" t="n">
        <v>37.3</v>
      </c>
    </row>
    <row r="806" customFormat="false" ht="15" hidden="false" customHeight="false" outlineLevel="0" collapsed="false">
      <c r="B806" s="923" t="n">
        <v>89874</v>
      </c>
      <c r="C806" s="924" t="s">
        <v>7430</v>
      </c>
      <c r="D806" s="923" t="s">
        <v>967</v>
      </c>
      <c r="E806" s="923" t="n">
        <f aca="false">IF($K$2=$H$1,H806,I806)</f>
        <v>118.17</v>
      </c>
      <c r="F806" s="396" t="n">
        <f aca="false">IF(LEN($B806)=7,CONCATENATE(MID($B806,1,6),"00",RIGHT($B806,1)),IF(LEN($B806)=8,CONCATENATE(MID($B806,1,6),"0",RIGHT($B806,2)),$B806))</f>
        <v>89874</v>
      </c>
      <c r="H806" s="925" t="n">
        <v>118.17</v>
      </c>
      <c r="I806" s="923" t="n">
        <v>118.17</v>
      </c>
    </row>
    <row r="807" customFormat="false" ht="15" hidden="false" customHeight="false" outlineLevel="0" collapsed="false">
      <c r="B807" s="923" t="n">
        <v>89878</v>
      </c>
      <c r="C807" s="924" t="s">
        <v>7431</v>
      </c>
      <c r="D807" s="923" t="s">
        <v>967</v>
      </c>
      <c r="E807" s="923" t="n">
        <f aca="false">IF($K$2=$H$1,H807,I807)</f>
        <v>20.91</v>
      </c>
      <c r="F807" s="396" t="n">
        <f aca="false">IF(LEN($B807)=7,CONCATENATE(MID($B807,1,6),"00",RIGHT($B807,1)),IF(LEN($B807)=8,CONCATENATE(MID($B807,1,6),"0",RIGHT($B807,2)),$B807))</f>
        <v>89878</v>
      </c>
      <c r="H807" s="925" t="n">
        <v>20.91</v>
      </c>
      <c r="I807" s="923" t="n">
        <v>20.91</v>
      </c>
    </row>
    <row r="808" customFormat="false" ht="15" hidden="false" customHeight="false" outlineLevel="0" collapsed="false">
      <c r="B808" s="923" t="n">
        <v>89879</v>
      </c>
      <c r="C808" s="924" t="s">
        <v>7432</v>
      </c>
      <c r="D808" s="923" t="s">
        <v>967</v>
      </c>
      <c r="E808" s="923" t="n">
        <f aca="false">IF($K$2=$H$1,H808,I808)</f>
        <v>7.31</v>
      </c>
      <c r="F808" s="396" t="n">
        <f aca="false">IF(LEN($B808)=7,CONCATENATE(MID($B808,1,6),"00",RIGHT($B808,1)),IF(LEN($B808)=8,CONCATENATE(MID($B808,1,6),"0",RIGHT($B808,2)),$B808))</f>
        <v>89879</v>
      </c>
      <c r="H808" s="925" t="n">
        <v>7.31</v>
      </c>
      <c r="I808" s="923" t="n">
        <v>7.31</v>
      </c>
    </row>
    <row r="809" customFormat="false" ht="15" hidden="false" customHeight="false" outlineLevel="0" collapsed="false">
      <c r="B809" s="923" t="n">
        <v>89880</v>
      </c>
      <c r="C809" s="924" t="s">
        <v>7433</v>
      </c>
      <c r="D809" s="923" t="s">
        <v>967</v>
      </c>
      <c r="E809" s="923" t="n">
        <f aca="false">IF($K$2=$H$1,H809,I809)</f>
        <v>1.51</v>
      </c>
      <c r="F809" s="396" t="n">
        <f aca="false">IF(LEN($B809)=7,CONCATENATE(MID($B809,1,6),"00",RIGHT($B809,1)),IF(LEN($B809)=8,CONCATENATE(MID($B809,1,6),"0",RIGHT($B809,2)),$B809))</f>
        <v>89880</v>
      </c>
      <c r="H809" s="925" t="n">
        <v>1.51</v>
      </c>
      <c r="I809" s="923" t="n">
        <v>1.51</v>
      </c>
    </row>
    <row r="810" customFormat="false" ht="15" hidden="false" customHeight="false" outlineLevel="0" collapsed="false">
      <c r="B810" s="923" t="n">
        <v>89881</v>
      </c>
      <c r="C810" s="924" t="s">
        <v>7434</v>
      </c>
      <c r="D810" s="923" t="s">
        <v>967</v>
      </c>
      <c r="E810" s="923" t="n">
        <f aca="false">IF($K$2=$H$1,H810,I810)</f>
        <v>39.21</v>
      </c>
      <c r="F810" s="396" t="n">
        <f aca="false">IF(LEN($B810)=7,CONCATENATE(MID($B810,1,6),"00",RIGHT($B810,1)),IF(LEN($B810)=8,CONCATENATE(MID($B810,1,6),"0",RIGHT($B810,2)),$B810))</f>
        <v>89881</v>
      </c>
      <c r="H810" s="925" t="n">
        <v>39.21</v>
      </c>
      <c r="I810" s="923" t="n">
        <v>39.21</v>
      </c>
    </row>
    <row r="811" customFormat="false" ht="15" hidden="false" customHeight="false" outlineLevel="0" collapsed="false">
      <c r="B811" s="923" t="n">
        <v>89882</v>
      </c>
      <c r="C811" s="924" t="s">
        <v>7435</v>
      </c>
      <c r="D811" s="923" t="s">
        <v>967</v>
      </c>
      <c r="E811" s="923" t="n">
        <f aca="false">IF($K$2=$H$1,H811,I811)</f>
        <v>136.34</v>
      </c>
      <c r="F811" s="396" t="n">
        <f aca="false">IF(LEN($B811)=7,CONCATENATE(MID($B811,1,6),"00",RIGHT($B811,1)),IF(LEN($B811)=8,CONCATENATE(MID($B811,1,6),"0",RIGHT($B811,2)),$B811))</f>
        <v>89882</v>
      </c>
      <c r="H811" s="925" t="n">
        <v>136.34</v>
      </c>
      <c r="I811" s="923" t="n">
        <v>136.34</v>
      </c>
    </row>
    <row r="812" customFormat="false" ht="15" hidden="false" customHeight="false" outlineLevel="0" collapsed="false">
      <c r="B812" s="923" t="n">
        <v>90582</v>
      </c>
      <c r="C812" s="924" t="s">
        <v>7436</v>
      </c>
      <c r="D812" s="923" t="s">
        <v>967</v>
      </c>
      <c r="E812" s="923" t="n">
        <f aca="false">IF($K$2=$H$1,H812,I812)</f>
        <v>0.27</v>
      </c>
      <c r="F812" s="396" t="n">
        <f aca="false">IF(LEN($B812)=7,CONCATENATE(MID($B812,1,6),"00",RIGHT($B812,1)),IF(LEN($B812)=8,CONCATENATE(MID($B812,1,6),"0",RIGHT($B812,2)),$B812))</f>
        <v>90582</v>
      </c>
      <c r="H812" s="925" t="n">
        <v>0.27</v>
      </c>
      <c r="I812" s="923" t="n">
        <v>0.27</v>
      </c>
    </row>
    <row r="813" customFormat="false" ht="15" hidden="false" customHeight="false" outlineLevel="0" collapsed="false">
      <c r="B813" s="923" t="n">
        <v>90583</v>
      </c>
      <c r="C813" s="924" t="s">
        <v>7437</v>
      </c>
      <c r="D813" s="923" t="s">
        <v>967</v>
      </c>
      <c r="E813" s="923" t="n">
        <f aca="false">IF($K$2=$H$1,H813,I813)</f>
        <v>0.06</v>
      </c>
      <c r="F813" s="396" t="n">
        <f aca="false">IF(LEN($B813)=7,CONCATENATE(MID($B813,1,6),"00",RIGHT($B813,1)),IF(LEN($B813)=8,CONCATENATE(MID($B813,1,6),"0",RIGHT($B813,2)),$B813))</f>
        <v>90583</v>
      </c>
      <c r="H813" s="925" t="n">
        <v>0.06</v>
      </c>
      <c r="I813" s="923" t="n">
        <v>0.06</v>
      </c>
    </row>
    <row r="814" customFormat="false" ht="15" hidden="false" customHeight="false" outlineLevel="0" collapsed="false">
      <c r="B814" s="923" t="n">
        <v>90584</v>
      </c>
      <c r="C814" s="924" t="s">
        <v>7438</v>
      </c>
      <c r="D814" s="923" t="s">
        <v>967</v>
      </c>
      <c r="E814" s="923" t="n">
        <f aca="false">IF($K$2=$H$1,H814,I814)</f>
        <v>0.21</v>
      </c>
      <c r="F814" s="396" t="n">
        <f aca="false">IF(LEN($B814)=7,CONCATENATE(MID($B814,1,6),"00",RIGHT($B814,1)),IF(LEN($B814)=8,CONCATENATE(MID($B814,1,6),"0",RIGHT($B814,2)),$B814))</f>
        <v>90584</v>
      </c>
      <c r="H814" s="925" t="n">
        <v>0.21</v>
      </c>
      <c r="I814" s="923" t="n">
        <v>0.21</v>
      </c>
    </row>
    <row r="815" customFormat="false" ht="15" hidden="false" customHeight="false" outlineLevel="0" collapsed="false">
      <c r="B815" s="923" t="n">
        <v>90585</v>
      </c>
      <c r="C815" s="924" t="s">
        <v>7439</v>
      </c>
      <c r="D815" s="923" t="s">
        <v>967</v>
      </c>
      <c r="E815" s="923" t="n">
        <f aca="false">IF($K$2=$H$1,H815,I815)</f>
        <v>0.73</v>
      </c>
      <c r="F815" s="396" t="n">
        <f aca="false">IF(LEN($B815)=7,CONCATENATE(MID($B815,1,6),"00",RIGHT($B815,1)),IF(LEN($B815)=8,CONCATENATE(MID($B815,1,6),"0",RIGHT($B815,2)),$B815))</f>
        <v>90585</v>
      </c>
      <c r="H815" s="925" t="n">
        <v>0.73</v>
      </c>
      <c r="I815" s="923" t="n">
        <v>0.73</v>
      </c>
    </row>
    <row r="816" customFormat="false" ht="15" hidden="false" customHeight="false" outlineLevel="0" collapsed="false">
      <c r="B816" s="923" t="n">
        <v>90621</v>
      </c>
      <c r="C816" s="924" t="s">
        <v>7440</v>
      </c>
      <c r="D816" s="923" t="s">
        <v>967</v>
      </c>
      <c r="E816" s="923" t="n">
        <f aca="false">IF($K$2=$H$1,H816,I816)</f>
        <v>1.5</v>
      </c>
      <c r="F816" s="396" t="n">
        <f aca="false">IF(LEN($B816)=7,CONCATENATE(MID($B816,1,6),"00",RIGHT($B816,1)),IF(LEN($B816)=8,CONCATENATE(MID($B816,1,6),"0",RIGHT($B816,2)),$B816))</f>
        <v>90621</v>
      </c>
      <c r="H816" s="925" t="n">
        <v>1.5</v>
      </c>
      <c r="I816" s="923" t="n">
        <v>1.5</v>
      </c>
    </row>
    <row r="817" customFormat="false" ht="15" hidden="false" customHeight="false" outlineLevel="0" collapsed="false">
      <c r="B817" s="923" t="n">
        <v>90622</v>
      </c>
      <c r="C817" s="924" t="s">
        <v>7441</v>
      </c>
      <c r="D817" s="923" t="s">
        <v>967</v>
      </c>
      <c r="E817" s="923" t="n">
        <f aca="false">IF($K$2=$H$1,H817,I817)</f>
        <v>0.33</v>
      </c>
      <c r="F817" s="396" t="n">
        <f aca="false">IF(LEN($B817)=7,CONCATENATE(MID($B817,1,6),"00",RIGHT($B817,1)),IF(LEN($B817)=8,CONCATENATE(MID($B817,1,6),"0",RIGHT($B817,2)),$B817))</f>
        <v>90622</v>
      </c>
      <c r="H817" s="925" t="n">
        <v>0.33</v>
      </c>
      <c r="I817" s="923" t="n">
        <v>0.33</v>
      </c>
    </row>
    <row r="818" customFormat="false" ht="15" hidden="false" customHeight="false" outlineLevel="0" collapsed="false">
      <c r="B818" s="923" t="n">
        <v>90623</v>
      </c>
      <c r="C818" s="924" t="s">
        <v>7442</v>
      </c>
      <c r="D818" s="923" t="s">
        <v>967</v>
      </c>
      <c r="E818" s="923" t="n">
        <f aca="false">IF($K$2=$H$1,H818,I818)</f>
        <v>1.87</v>
      </c>
      <c r="F818" s="396" t="n">
        <f aca="false">IF(LEN($B818)=7,CONCATENATE(MID($B818,1,6),"00",RIGHT($B818,1)),IF(LEN($B818)=8,CONCATENATE(MID($B818,1,6),"0",RIGHT($B818,2)),$B818))</f>
        <v>90623</v>
      </c>
      <c r="H818" s="925" t="n">
        <v>1.87</v>
      </c>
      <c r="I818" s="923" t="n">
        <v>1.87</v>
      </c>
    </row>
    <row r="819" customFormat="false" ht="15" hidden="false" customHeight="false" outlineLevel="0" collapsed="false">
      <c r="B819" s="923" t="n">
        <v>90624</v>
      </c>
      <c r="C819" s="924" t="s">
        <v>7443</v>
      </c>
      <c r="D819" s="923" t="s">
        <v>967</v>
      </c>
      <c r="E819" s="923" t="n">
        <f aca="false">IF($K$2=$H$1,H819,I819)</f>
        <v>1.84</v>
      </c>
      <c r="F819" s="396" t="n">
        <f aca="false">IF(LEN($B819)=7,CONCATENATE(MID($B819,1,6),"00",RIGHT($B819,1)),IF(LEN($B819)=8,CONCATENATE(MID($B819,1,6),"0",RIGHT($B819,2)),$B819))</f>
        <v>90624</v>
      </c>
      <c r="H819" s="925" t="n">
        <v>1.84</v>
      </c>
      <c r="I819" s="923" t="n">
        <v>1.84</v>
      </c>
    </row>
    <row r="820" customFormat="false" ht="15" hidden="false" customHeight="false" outlineLevel="0" collapsed="false">
      <c r="B820" s="923" t="n">
        <v>90627</v>
      </c>
      <c r="C820" s="924" t="s">
        <v>7444</v>
      </c>
      <c r="D820" s="923" t="s">
        <v>967</v>
      </c>
      <c r="E820" s="923" t="n">
        <f aca="false">IF($K$2=$H$1,H820,I820)</f>
        <v>23.57</v>
      </c>
      <c r="F820" s="396" t="n">
        <f aca="false">IF(LEN($B820)=7,CONCATENATE(MID($B820,1,6),"00",RIGHT($B820,1)),IF(LEN($B820)=8,CONCATENATE(MID($B820,1,6),"0",RIGHT($B820,2)),$B820))</f>
        <v>90627</v>
      </c>
      <c r="H820" s="925" t="n">
        <v>23.57</v>
      </c>
      <c r="I820" s="923" t="n">
        <v>23.57</v>
      </c>
    </row>
    <row r="821" customFormat="false" ht="15" hidden="false" customHeight="false" outlineLevel="0" collapsed="false">
      <c r="B821" s="923" t="n">
        <v>90628</v>
      </c>
      <c r="C821" s="924" t="s">
        <v>7445</v>
      </c>
      <c r="D821" s="923" t="s">
        <v>967</v>
      </c>
      <c r="E821" s="923" t="n">
        <f aca="false">IF($K$2=$H$1,H821,I821)</f>
        <v>6.19</v>
      </c>
      <c r="F821" s="396" t="n">
        <f aca="false">IF(LEN($B821)=7,CONCATENATE(MID($B821,1,6),"00",RIGHT($B821,1)),IF(LEN($B821)=8,CONCATENATE(MID($B821,1,6),"0",RIGHT($B821,2)),$B821))</f>
        <v>90628</v>
      </c>
      <c r="H821" s="925" t="n">
        <v>6.19</v>
      </c>
      <c r="I821" s="923" t="n">
        <v>6.19</v>
      </c>
    </row>
    <row r="822" customFormat="false" ht="15" hidden="false" customHeight="false" outlineLevel="0" collapsed="false">
      <c r="B822" s="923" t="n">
        <v>90629</v>
      </c>
      <c r="C822" s="924" t="s">
        <v>7446</v>
      </c>
      <c r="D822" s="923" t="s">
        <v>967</v>
      </c>
      <c r="E822" s="923" t="n">
        <f aca="false">IF($K$2=$H$1,H822,I822)</f>
        <v>29.5</v>
      </c>
      <c r="F822" s="396" t="n">
        <f aca="false">IF(LEN($B822)=7,CONCATENATE(MID($B822,1,6),"00",RIGHT($B822,1)),IF(LEN($B822)=8,CONCATENATE(MID($B822,1,6),"0",RIGHT($B822,2)),$B822))</f>
        <v>90629</v>
      </c>
      <c r="H822" s="925" t="n">
        <v>29.5</v>
      </c>
      <c r="I822" s="923" t="n">
        <v>29.5</v>
      </c>
    </row>
    <row r="823" customFormat="false" ht="15" hidden="false" customHeight="false" outlineLevel="0" collapsed="false">
      <c r="B823" s="923" t="n">
        <v>90630</v>
      </c>
      <c r="C823" s="924" t="s">
        <v>7447</v>
      </c>
      <c r="D823" s="923" t="s">
        <v>967</v>
      </c>
      <c r="E823" s="923" t="n">
        <f aca="false">IF($K$2=$H$1,H823,I823)</f>
        <v>7.48</v>
      </c>
      <c r="F823" s="396" t="n">
        <f aca="false">IF(LEN($B823)=7,CONCATENATE(MID($B823,1,6),"00",RIGHT($B823,1)),IF(LEN($B823)=8,CONCATENATE(MID($B823,1,6),"0",RIGHT($B823,2)),$B823))</f>
        <v>90630</v>
      </c>
      <c r="H823" s="925" t="n">
        <v>7.48</v>
      </c>
      <c r="I823" s="923" t="n">
        <v>7.48</v>
      </c>
    </row>
    <row r="824" customFormat="false" ht="15" hidden="false" customHeight="false" outlineLevel="0" collapsed="false">
      <c r="B824" s="923" t="n">
        <v>90633</v>
      </c>
      <c r="C824" s="924" t="s">
        <v>7448</v>
      </c>
      <c r="D824" s="923" t="s">
        <v>967</v>
      </c>
      <c r="E824" s="923" t="n">
        <f aca="false">IF($K$2=$H$1,H824,I824)</f>
        <v>3.12</v>
      </c>
      <c r="F824" s="396" t="n">
        <f aca="false">IF(LEN($B824)=7,CONCATENATE(MID($B824,1,6),"00",RIGHT($B824,1)),IF(LEN($B824)=8,CONCATENATE(MID($B824,1,6),"0",RIGHT($B824,2)),$B824))</f>
        <v>90633</v>
      </c>
      <c r="H824" s="925" t="n">
        <v>3.12</v>
      </c>
      <c r="I824" s="923" t="n">
        <v>3.12</v>
      </c>
    </row>
    <row r="825" customFormat="false" ht="15" hidden="false" customHeight="false" outlineLevel="0" collapsed="false">
      <c r="B825" s="923" t="n">
        <v>90634</v>
      </c>
      <c r="C825" s="924" t="s">
        <v>7449</v>
      </c>
      <c r="D825" s="923" t="s">
        <v>967</v>
      </c>
      <c r="E825" s="923" t="n">
        <f aca="false">IF($K$2=$H$1,H825,I825)</f>
        <v>0.7</v>
      </c>
      <c r="F825" s="396" t="n">
        <f aca="false">IF(LEN($B825)=7,CONCATENATE(MID($B825,1,6),"00",RIGHT($B825,1)),IF(LEN($B825)=8,CONCATENATE(MID($B825,1,6),"0",RIGHT($B825,2)),$B825))</f>
        <v>90634</v>
      </c>
      <c r="H825" s="925" t="n">
        <v>0.7</v>
      </c>
      <c r="I825" s="923" t="n">
        <v>0.7</v>
      </c>
    </row>
    <row r="826" customFormat="false" ht="15" hidden="false" customHeight="false" outlineLevel="0" collapsed="false">
      <c r="B826" s="923" t="n">
        <v>90635</v>
      </c>
      <c r="C826" s="924" t="s">
        <v>7450</v>
      </c>
      <c r="D826" s="923" t="s">
        <v>967</v>
      </c>
      <c r="E826" s="923" t="n">
        <f aca="false">IF($K$2=$H$1,H826,I826)</f>
        <v>3.41</v>
      </c>
      <c r="F826" s="396" t="n">
        <f aca="false">IF(LEN($B826)=7,CONCATENATE(MID($B826,1,6),"00",RIGHT($B826,1)),IF(LEN($B826)=8,CONCATENATE(MID($B826,1,6),"0",RIGHT($B826,2)),$B826))</f>
        <v>90635</v>
      </c>
      <c r="H826" s="925" t="n">
        <v>3.41</v>
      </c>
      <c r="I826" s="923" t="n">
        <v>3.41</v>
      </c>
    </row>
    <row r="827" customFormat="false" ht="15" hidden="false" customHeight="false" outlineLevel="0" collapsed="false">
      <c r="B827" s="923" t="n">
        <v>90636</v>
      </c>
      <c r="C827" s="924" t="s">
        <v>7451</v>
      </c>
      <c r="D827" s="923" t="s">
        <v>967</v>
      </c>
      <c r="E827" s="923" t="n">
        <f aca="false">IF($K$2=$H$1,H827,I827)</f>
        <v>3.69</v>
      </c>
      <c r="F827" s="396" t="n">
        <f aca="false">IF(LEN($B827)=7,CONCATENATE(MID($B827,1,6),"00",RIGHT($B827,1)),IF(LEN($B827)=8,CONCATENATE(MID($B827,1,6),"0",RIGHT($B827,2)),$B827))</f>
        <v>90636</v>
      </c>
      <c r="H827" s="925" t="n">
        <v>3.69</v>
      </c>
      <c r="I827" s="923" t="n">
        <v>3.69</v>
      </c>
    </row>
    <row r="828" customFormat="false" ht="15" hidden="false" customHeight="false" outlineLevel="0" collapsed="false">
      <c r="B828" s="923" t="n">
        <v>90639</v>
      </c>
      <c r="C828" s="924" t="s">
        <v>7452</v>
      </c>
      <c r="D828" s="923" t="s">
        <v>967</v>
      </c>
      <c r="E828" s="923" t="n">
        <f aca="false">IF($K$2=$H$1,H828,I828)</f>
        <v>4.66</v>
      </c>
      <c r="F828" s="396" t="n">
        <f aca="false">IF(LEN($B828)=7,CONCATENATE(MID($B828,1,6),"00",RIGHT($B828,1)),IF(LEN($B828)=8,CONCATENATE(MID($B828,1,6),"0",RIGHT($B828,2)),$B828))</f>
        <v>90639</v>
      </c>
      <c r="H828" s="925" t="n">
        <v>4.66</v>
      </c>
      <c r="I828" s="923" t="n">
        <v>4.66</v>
      </c>
    </row>
    <row r="829" customFormat="false" ht="15" hidden="false" customHeight="false" outlineLevel="0" collapsed="false">
      <c r="B829" s="923" t="n">
        <v>90640</v>
      </c>
      <c r="C829" s="924" t="s">
        <v>7453</v>
      </c>
      <c r="D829" s="923" t="s">
        <v>967</v>
      </c>
      <c r="E829" s="923" t="n">
        <f aca="false">IF($K$2=$H$1,H829,I829)</f>
        <v>1.04</v>
      </c>
      <c r="F829" s="396" t="n">
        <f aca="false">IF(LEN($B829)=7,CONCATENATE(MID($B829,1,6),"00",RIGHT($B829,1)),IF(LEN($B829)=8,CONCATENATE(MID($B829,1,6),"0",RIGHT($B829,2)),$B829))</f>
        <v>90640</v>
      </c>
      <c r="H829" s="925" t="n">
        <v>1.04</v>
      </c>
      <c r="I829" s="923" t="n">
        <v>1.04</v>
      </c>
    </row>
    <row r="830" customFormat="false" ht="15" hidden="false" customHeight="false" outlineLevel="0" collapsed="false">
      <c r="B830" s="923" t="n">
        <v>90641</v>
      </c>
      <c r="C830" s="924" t="s">
        <v>7454</v>
      </c>
      <c r="D830" s="923" t="s">
        <v>967</v>
      </c>
      <c r="E830" s="923" t="n">
        <f aca="false">IF($K$2=$H$1,H830,I830)</f>
        <v>5.09</v>
      </c>
      <c r="F830" s="396" t="n">
        <f aca="false">IF(LEN($B830)=7,CONCATENATE(MID($B830,1,6),"00",RIGHT($B830,1)),IF(LEN($B830)=8,CONCATENATE(MID($B830,1,6),"0",RIGHT($B830,2)),$B830))</f>
        <v>90641</v>
      </c>
      <c r="H830" s="925" t="n">
        <v>5.09</v>
      </c>
      <c r="I830" s="923" t="n">
        <v>5.09</v>
      </c>
    </row>
    <row r="831" customFormat="false" ht="15" hidden="false" customHeight="false" outlineLevel="0" collapsed="false">
      <c r="B831" s="923" t="n">
        <v>90642</v>
      </c>
      <c r="C831" s="924" t="s">
        <v>7455</v>
      </c>
      <c r="D831" s="923" t="s">
        <v>967</v>
      </c>
      <c r="E831" s="923" t="n">
        <f aca="false">IF($K$2=$H$1,H831,I831)</f>
        <v>6.17</v>
      </c>
      <c r="F831" s="396" t="n">
        <f aca="false">IF(LEN($B831)=7,CONCATENATE(MID($B831,1,6),"00",RIGHT($B831,1)),IF(LEN($B831)=8,CONCATENATE(MID($B831,1,6),"0",RIGHT($B831,2)),$B831))</f>
        <v>90642</v>
      </c>
      <c r="H831" s="925" t="n">
        <v>6.17</v>
      </c>
      <c r="I831" s="923" t="n">
        <v>6.17</v>
      </c>
    </row>
    <row r="832" customFormat="false" ht="15" hidden="false" customHeight="false" outlineLevel="0" collapsed="false">
      <c r="B832" s="923" t="n">
        <v>90646</v>
      </c>
      <c r="C832" s="924" t="s">
        <v>7456</v>
      </c>
      <c r="D832" s="923" t="s">
        <v>967</v>
      </c>
      <c r="E832" s="923" t="n">
        <f aca="false">IF($K$2=$H$1,H832,I832)</f>
        <v>0.52</v>
      </c>
      <c r="F832" s="396" t="n">
        <f aca="false">IF(LEN($B832)=7,CONCATENATE(MID($B832,1,6),"00",RIGHT($B832,1)),IF(LEN($B832)=8,CONCATENATE(MID($B832,1,6),"0",RIGHT($B832,2)),$B832))</f>
        <v>90646</v>
      </c>
      <c r="H832" s="925" t="n">
        <v>0.52</v>
      </c>
      <c r="I832" s="923" t="n">
        <v>0.52</v>
      </c>
    </row>
    <row r="833" customFormat="false" ht="15" hidden="false" customHeight="false" outlineLevel="0" collapsed="false">
      <c r="B833" s="923" t="n">
        <v>90647</v>
      </c>
      <c r="C833" s="924" t="s">
        <v>7457</v>
      </c>
      <c r="D833" s="923" t="s">
        <v>967</v>
      </c>
      <c r="E833" s="923" t="n">
        <f aca="false">IF($K$2=$H$1,H833,I833)</f>
        <v>0.11</v>
      </c>
      <c r="F833" s="396" t="n">
        <f aca="false">IF(LEN($B833)=7,CONCATENATE(MID($B833,1,6),"00",RIGHT($B833,1)),IF(LEN($B833)=8,CONCATENATE(MID($B833,1,6),"0",RIGHT($B833,2)),$B833))</f>
        <v>90647</v>
      </c>
      <c r="H833" s="925" t="n">
        <v>0.11</v>
      </c>
      <c r="I833" s="923" t="n">
        <v>0.11</v>
      </c>
    </row>
    <row r="834" customFormat="false" ht="15" hidden="false" customHeight="false" outlineLevel="0" collapsed="false">
      <c r="B834" s="923" t="n">
        <v>90648</v>
      </c>
      <c r="C834" s="924" t="s">
        <v>7458</v>
      </c>
      <c r="D834" s="923" t="s">
        <v>967</v>
      </c>
      <c r="E834" s="923" t="n">
        <f aca="false">IF($K$2=$H$1,H834,I834)</f>
        <v>0.57</v>
      </c>
      <c r="F834" s="396" t="n">
        <f aca="false">IF(LEN($B834)=7,CONCATENATE(MID($B834,1,6),"00",RIGHT($B834,1)),IF(LEN($B834)=8,CONCATENATE(MID($B834,1,6),"0",RIGHT($B834,2)),$B834))</f>
        <v>90648</v>
      </c>
      <c r="H834" s="925" t="n">
        <v>0.57</v>
      </c>
      <c r="I834" s="923" t="n">
        <v>0.57</v>
      </c>
    </row>
    <row r="835" customFormat="false" ht="15" hidden="false" customHeight="false" outlineLevel="0" collapsed="false">
      <c r="B835" s="923" t="n">
        <v>90649</v>
      </c>
      <c r="C835" s="924" t="s">
        <v>7459</v>
      </c>
      <c r="D835" s="923" t="s">
        <v>967</v>
      </c>
      <c r="E835" s="923" t="n">
        <f aca="false">IF($K$2=$H$1,H835,I835)</f>
        <v>5.7</v>
      </c>
      <c r="F835" s="396" t="n">
        <f aca="false">IF(LEN($B835)=7,CONCATENATE(MID($B835,1,6),"00",RIGHT($B835,1)),IF(LEN($B835)=8,CONCATENATE(MID($B835,1,6),"0",RIGHT($B835,2)),$B835))</f>
        <v>90649</v>
      </c>
      <c r="H835" s="925" t="n">
        <v>5.7</v>
      </c>
      <c r="I835" s="923" t="n">
        <v>5.7</v>
      </c>
    </row>
    <row r="836" customFormat="false" ht="15" hidden="false" customHeight="false" outlineLevel="0" collapsed="false">
      <c r="B836" s="923" t="n">
        <v>90652</v>
      </c>
      <c r="C836" s="924" t="s">
        <v>7460</v>
      </c>
      <c r="D836" s="923" t="s">
        <v>967</v>
      </c>
      <c r="E836" s="923" t="n">
        <f aca="false">IF($K$2=$H$1,H836,I836)</f>
        <v>3.03</v>
      </c>
      <c r="F836" s="396" t="n">
        <f aca="false">IF(LEN($B836)=7,CONCATENATE(MID($B836,1,6),"00",RIGHT($B836,1)),IF(LEN($B836)=8,CONCATENATE(MID($B836,1,6),"0",RIGHT($B836,2)),$B836))</f>
        <v>90652</v>
      </c>
      <c r="H836" s="925" t="n">
        <v>3.03</v>
      </c>
      <c r="I836" s="923" t="n">
        <v>3.03</v>
      </c>
    </row>
    <row r="837" customFormat="false" ht="15" hidden="false" customHeight="false" outlineLevel="0" collapsed="false">
      <c r="B837" s="923" t="n">
        <v>90653</v>
      </c>
      <c r="C837" s="924" t="s">
        <v>7461</v>
      </c>
      <c r="D837" s="923" t="s">
        <v>967</v>
      </c>
      <c r="E837" s="923" t="n">
        <f aca="false">IF($K$2=$H$1,H837,I837)</f>
        <v>0.68</v>
      </c>
      <c r="F837" s="396" t="n">
        <f aca="false">IF(LEN($B837)=7,CONCATENATE(MID($B837,1,6),"00",RIGHT($B837,1)),IF(LEN($B837)=8,CONCATENATE(MID($B837,1,6),"0",RIGHT($B837,2)),$B837))</f>
        <v>90653</v>
      </c>
      <c r="H837" s="925" t="n">
        <v>0.68</v>
      </c>
      <c r="I837" s="923" t="n">
        <v>0.68</v>
      </c>
    </row>
    <row r="838" customFormat="false" ht="15" hidden="false" customHeight="false" outlineLevel="0" collapsed="false">
      <c r="B838" s="923" t="n">
        <v>90654</v>
      </c>
      <c r="C838" s="924" t="s">
        <v>7462</v>
      </c>
      <c r="D838" s="923" t="s">
        <v>967</v>
      </c>
      <c r="E838" s="923" t="n">
        <f aca="false">IF($K$2=$H$1,H838,I838)</f>
        <v>3.31</v>
      </c>
      <c r="F838" s="396" t="n">
        <f aca="false">IF(LEN($B838)=7,CONCATENATE(MID($B838,1,6),"00",RIGHT($B838,1)),IF(LEN($B838)=8,CONCATENATE(MID($B838,1,6),"0",RIGHT($B838,2)),$B838))</f>
        <v>90654</v>
      </c>
      <c r="H838" s="925" t="n">
        <v>3.31</v>
      </c>
      <c r="I838" s="923" t="n">
        <v>3.31</v>
      </c>
    </row>
    <row r="839" customFormat="false" ht="15" hidden="false" customHeight="false" outlineLevel="0" collapsed="false">
      <c r="B839" s="923" t="n">
        <v>90655</v>
      </c>
      <c r="C839" s="924" t="s">
        <v>7463</v>
      </c>
      <c r="D839" s="923" t="s">
        <v>967</v>
      </c>
      <c r="E839" s="923" t="n">
        <f aca="false">IF($K$2=$H$1,H839,I839)</f>
        <v>3.75</v>
      </c>
      <c r="F839" s="396" t="n">
        <f aca="false">IF(LEN($B839)=7,CONCATENATE(MID($B839,1,6),"00",RIGHT($B839,1)),IF(LEN($B839)=8,CONCATENATE(MID($B839,1,6),"0",RIGHT($B839,2)),$B839))</f>
        <v>90655</v>
      </c>
      <c r="H839" s="925" t="n">
        <v>3.75</v>
      </c>
      <c r="I839" s="923" t="n">
        <v>3.75</v>
      </c>
    </row>
    <row r="840" customFormat="false" ht="15" hidden="false" customHeight="false" outlineLevel="0" collapsed="false">
      <c r="B840" s="923" t="n">
        <v>90658</v>
      </c>
      <c r="C840" s="924" t="s">
        <v>7464</v>
      </c>
      <c r="D840" s="923" t="s">
        <v>967</v>
      </c>
      <c r="E840" s="923" t="n">
        <f aca="false">IF($K$2=$H$1,H840,I840)</f>
        <v>3.25</v>
      </c>
      <c r="F840" s="396" t="n">
        <f aca="false">IF(LEN($B840)=7,CONCATENATE(MID($B840,1,6),"00",RIGHT($B840,1)),IF(LEN($B840)=8,CONCATENATE(MID($B840,1,6),"0",RIGHT($B840,2)),$B840))</f>
        <v>90658</v>
      </c>
      <c r="H840" s="925" t="n">
        <v>3.25</v>
      </c>
      <c r="I840" s="923" t="n">
        <v>3.25</v>
      </c>
    </row>
    <row r="841" customFormat="false" ht="15" hidden="false" customHeight="false" outlineLevel="0" collapsed="false">
      <c r="B841" s="923" t="n">
        <v>90659</v>
      </c>
      <c r="C841" s="924" t="s">
        <v>7465</v>
      </c>
      <c r="D841" s="923" t="s">
        <v>967</v>
      </c>
      <c r="E841" s="923" t="n">
        <f aca="false">IF($K$2=$H$1,H841,I841)</f>
        <v>0.73</v>
      </c>
      <c r="F841" s="396" t="n">
        <f aca="false">IF(LEN($B841)=7,CONCATENATE(MID($B841,1,6),"00",RIGHT($B841,1)),IF(LEN($B841)=8,CONCATENATE(MID($B841,1,6),"0",RIGHT($B841,2)),$B841))</f>
        <v>90659</v>
      </c>
      <c r="H841" s="925" t="n">
        <v>0.73</v>
      </c>
      <c r="I841" s="923" t="n">
        <v>0.73</v>
      </c>
    </row>
    <row r="842" customFormat="false" ht="15" hidden="false" customHeight="false" outlineLevel="0" collapsed="false">
      <c r="B842" s="923" t="n">
        <v>90660</v>
      </c>
      <c r="C842" s="924" t="s">
        <v>7466</v>
      </c>
      <c r="D842" s="923" t="s">
        <v>967</v>
      </c>
      <c r="E842" s="923" t="n">
        <f aca="false">IF($K$2=$H$1,H842,I842)</f>
        <v>3.55</v>
      </c>
      <c r="F842" s="396" t="n">
        <f aca="false">IF(LEN($B842)=7,CONCATENATE(MID($B842,1,6),"00",RIGHT($B842,1)),IF(LEN($B842)=8,CONCATENATE(MID($B842,1,6),"0",RIGHT($B842,2)),$B842))</f>
        <v>90660</v>
      </c>
      <c r="H842" s="925" t="n">
        <v>3.55</v>
      </c>
      <c r="I842" s="923" t="n">
        <v>3.55</v>
      </c>
    </row>
    <row r="843" customFormat="false" ht="15" hidden="false" customHeight="false" outlineLevel="0" collapsed="false">
      <c r="B843" s="923" t="n">
        <v>90661</v>
      </c>
      <c r="C843" s="924" t="s">
        <v>7467</v>
      </c>
      <c r="D843" s="923" t="s">
        <v>967</v>
      </c>
      <c r="E843" s="923" t="n">
        <f aca="false">IF($K$2=$H$1,H843,I843)</f>
        <v>3.75</v>
      </c>
      <c r="F843" s="396" t="n">
        <f aca="false">IF(LEN($B843)=7,CONCATENATE(MID($B843,1,6),"00",RIGHT($B843,1)),IF(LEN($B843)=8,CONCATENATE(MID($B843,1,6),"0",RIGHT($B843,2)),$B843))</f>
        <v>90661</v>
      </c>
      <c r="H843" s="925" t="n">
        <v>3.75</v>
      </c>
      <c r="I843" s="923" t="n">
        <v>3.75</v>
      </c>
    </row>
    <row r="844" customFormat="false" ht="15" hidden="false" customHeight="false" outlineLevel="0" collapsed="false">
      <c r="B844" s="923" t="n">
        <v>90664</v>
      </c>
      <c r="C844" s="924" t="s">
        <v>7468</v>
      </c>
      <c r="D844" s="923" t="s">
        <v>967</v>
      </c>
      <c r="E844" s="923" t="n">
        <f aca="false">IF($K$2=$H$1,H844,I844)</f>
        <v>3.77</v>
      </c>
      <c r="F844" s="396" t="n">
        <f aca="false">IF(LEN($B844)=7,CONCATENATE(MID($B844,1,6),"00",RIGHT($B844,1)),IF(LEN($B844)=8,CONCATENATE(MID($B844,1,6),"0",RIGHT($B844,2)),$B844))</f>
        <v>90664</v>
      </c>
      <c r="H844" s="925" t="n">
        <v>3.77</v>
      </c>
      <c r="I844" s="923" t="n">
        <v>3.77</v>
      </c>
    </row>
    <row r="845" customFormat="false" ht="15" hidden="false" customHeight="false" outlineLevel="0" collapsed="false">
      <c r="B845" s="923" t="n">
        <v>90665</v>
      </c>
      <c r="C845" s="924" t="s">
        <v>7469</v>
      </c>
      <c r="D845" s="923" t="s">
        <v>967</v>
      </c>
      <c r="E845" s="923" t="n">
        <f aca="false">IF($K$2=$H$1,H845,I845)</f>
        <v>0.84</v>
      </c>
      <c r="F845" s="396" t="n">
        <f aca="false">IF(LEN($B845)=7,CONCATENATE(MID($B845,1,6),"00",RIGHT($B845,1)),IF(LEN($B845)=8,CONCATENATE(MID($B845,1,6),"0",RIGHT($B845,2)),$B845))</f>
        <v>90665</v>
      </c>
      <c r="H845" s="925" t="n">
        <v>0.84</v>
      </c>
      <c r="I845" s="923" t="n">
        <v>0.84</v>
      </c>
    </row>
    <row r="846" customFormat="false" ht="15" hidden="false" customHeight="false" outlineLevel="0" collapsed="false">
      <c r="B846" s="923" t="n">
        <v>90666</v>
      </c>
      <c r="C846" s="924" t="s">
        <v>7470</v>
      </c>
      <c r="D846" s="923" t="s">
        <v>967</v>
      </c>
      <c r="E846" s="923" t="n">
        <f aca="false">IF($K$2=$H$1,H846,I846)</f>
        <v>4.12</v>
      </c>
      <c r="F846" s="396" t="n">
        <f aca="false">IF(LEN($B846)=7,CONCATENATE(MID($B846,1,6),"00",RIGHT($B846,1)),IF(LEN($B846)=8,CONCATENATE(MID($B846,1,6),"0",RIGHT($B846,2)),$B846))</f>
        <v>90666</v>
      </c>
      <c r="H846" s="925" t="n">
        <v>4.12</v>
      </c>
      <c r="I846" s="923" t="n">
        <v>4.12</v>
      </c>
    </row>
    <row r="847" customFormat="false" ht="15" hidden="false" customHeight="false" outlineLevel="0" collapsed="false">
      <c r="B847" s="923" t="n">
        <v>90667</v>
      </c>
      <c r="C847" s="924" t="s">
        <v>7471</v>
      </c>
      <c r="D847" s="923" t="s">
        <v>967</v>
      </c>
      <c r="E847" s="923" t="n">
        <f aca="false">IF($K$2=$H$1,H847,I847)</f>
        <v>10.02</v>
      </c>
      <c r="F847" s="396" t="n">
        <f aca="false">IF(LEN($B847)=7,CONCATENATE(MID($B847,1,6),"00",RIGHT($B847,1)),IF(LEN($B847)=8,CONCATENATE(MID($B847,1,6),"0",RIGHT($B847,2)),$B847))</f>
        <v>90667</v>
      </c>
      <c r="H847" s="925" t="n">
        <v>10.02</v>
      </c>
      <c r="I847" s="923" t="n">
        <v>10.02</v>
      </c>
    </row>
    <row r="848" customFormat="false" ht="15" hidden="false" customHeight="false" outlineLevel="0" collapsed="false">
      <c r="B848" s="923" t="n">
        <v>90670</v>
      </c>
      <c r="C848" s="924" t="s">
        <v>7472</v>
      </c>
      <c r="D848" s="923" t="s">
        <v>967</v>
      </c>
      <c r="E848" s="923" t="n">
        <f aca="false">IF($K$2=$H$1,H848,I848)</f>
        <v>108.2</v>
      </c>
      <c r="F848" s="396" t="n">
        <f aca="false">IF(LEN($B848)=7,CONCATENATE(MID($B848,1,6),"00",RIGHT($B848,1)),IF(LEN($B848)=8,CONCATENATE(MID($B848,1,6),"0",RIGHT($B848,2)),$B848))</f>
        <v>90670</v>
      </c>
      <c r="H848" s="925" t="n">
        <v>108.2</v>
      </c>
      <c r="I848" s="923" t="n">
        <v>108.2</v>
      </c>
    </row>
    <row r="849" customFormat="false" ht="15" hidden="false" customHeight="false" outlineLevel="0" collapsed="false">
      <c r="B849" s="923" t="n">
        <v>90671</v>
      </c>
      <c r="C849" s="924" t="s">
        <v>7473</v>
      </c>
      <c r="D849" s="923" t="s">
        <v>967</v>
      </c>
      <c r="E849" s="923" t="n">
        <f aca="false">IF($K$2=$H$1,H849,I849)</f>
        <v>28.42</v>
      </c>
      <c r="F849" s="396" t="n">
        <f aca="false">IF(LEN($B849)=7,CONCATENATE(MID($B849,1,6),"00",RIGHT($B849,1)),IF(LEN($B849)=8,CONCATENATE(MID($B849,1,6),"0",RIGHT($B849,2)),$B849))</f>
        <v>90671</v>
      </c>
      <c r="H849" s="925" t="n">
        <v>28.42</v>
      </c>
      <c r="I849" s="923" t="n">
        <v>28.42</v>
      </c>
    </row>
    <row r="850" customFormat="false" ht="15" hidden="false" customHeight="false" outlineLevel="0" collapsed="false">
      <c r="B850" s="923" t="n">
        <v>90672</v>
      </c>
      <c r="C850" s="924" t="s">
        <v>7474</v>
      </c>
      <c r="D850" s="923" t="s">
        <v>967</v>
      </c>
      <c r="E850" s="923" t="n">
        <f aca="false">IF($K$2=$H$1,H850,I850)</f>
        <v>135.4</v>
      </c>
      <c r="F850" s="396" t="n">
        <f aca="false">IF(LEN($B850)=7,CONCATENATE(MID($B850,1,6),"00",RIGHT($B850,1)),IF(LEN($B850)=8,CONCATENATE(MID($B850,1,6),"0",RIGHT($B850,2)),$B850))</f>
        <v>90672</v>
      </c>
      <c r="H850" s="925" t="n">
        <v>135.4</v>
      </c>
      <c r="I850" s="923" t="n">
        <v>135.4</v>
      </c>
    </row>
    <row r="851" customFormat="false" ht="15" hidden="false" customHeight="false" outlineLevel="0" collapsed="false">
      <c r="B851" s="923" t="n">
        <v>90673</v>
      </c>
      <c r="C851" s="924" t="s">
        <v>7475</v>
      </c>
      <c r="D851" s="923" t="s">
        <v>967</v>
      </c>
      <c r="E851" s="923" t="n">
        <f aca="false">IF($K$2=$H$1,H851,I851)</f>
        <v>80.2</v>
      </c>
      <c r="F851" s="396" t="n">
        <f aca="false">IF(LEN($B851)=7,CONCATENATE(MID($B851,1,6),"00",RIGHT($B851,1)),IF(LEN($B851)=8,CONCATENATE(MID($B851,1,6),"0",RIGHT($B851,2)),$B851))</f>
        <v>90673</v>
      </c>
      <c r="H851" s="925" t="n">
        <v>80.2</v>
      </c>
      <c r="I851" s="923" t="n">
        <v>80.2</v>
      </c>
    </row>
    <row r="852" customFormat="false" ht="15" hidden="false" customHeight="false" outlineLevel="0" collapsed="false">
      <c r="B852" s="923" t="n">
        <v>90676</v>
      </c>
      <c r="C852" s="924" t="s">
        <v>7476</v>
      </c>
      <c r="D852" s="923" t="s">
        <v>967</v>
      </c>
      <c r="E852" s="923" t="n">
        <f aca="false">IF($K$2=$H$1,H852,I852)</f>
        <v>56.04</v>
      </c>
      <c r="F852" s="396" t="n">
        <f aca="false">IF(LEN($B852)=7,CONCATENATE(MID($B852,1,6),"00",RIGHT($B852,1)),IF(LEN($B852)=8,CONCATENATE(MID($B852,1,6),"0",RIGHT($B852,2)),$B852))</f>
        <v>90676</v>
      </c>
      <c r="H852" s="925" t="n">
        <v>56.04</v>
      </c>
      <c r="I852" s="923" t="n">
        <v>56.04</v>
      </c>
    </row>
    <row r="853" customFormat="false" ht="15" hidden="false" customHeight="false" outlineLevel="0" collapsed="false">
      <c r="B853" s="923" t="n">
        <v>90677</v>
      </c>
      <c r="C853" s="924" t="s">
        <v>7477</v>
      </c>
      <c r="D853" s="923" t="s">
        <v>967</v>
      </c>
      <c r="E853" s="923" t="n">
        <f aca="false">IF($K$2=$H$1,H853,I853)</f>
        <v>14.71</v>
      </c>
      <c r="F853" s="396" t="n">
        <f aca="false">IF(LEN($B853)=7,CONCATENATE(MID($B853,1,6),"00",RIGHT($B853,1)),IF(LEN($B853)=8,CONCATENATE(MID($B853,1,6),"0",RIGHT($B853,2)),$B853))</f>
        <v>90677</v>
      </c>
      <c r="H853" s="925" t="n">
        <v>14.71</v>
      </c>
      <c r="I853" s="923" t="n">
        <v>14.71</v>
      </c>
    </row>
    <row r="854" customFormat="false" ht="15" hidden="false" customHeight="false" outlineLevel="0" collapsed="false">
      <c r="B854" s="923" t="n">
        <v>90678</v>
      </c>
      <c r="C854" s="924" t="s">
        <v>7478</v>
      </c>
      <c r="D854" s="923" t="s">
        <v>967</v>
      </c>
      <c r="E854" s="923" t="n">
        <f aca="false">IF($K$2=$H$1,H854,I854)</f>
        <v>70.12</v>
      </c>
      <c r="F854" s="396" t="n">
        <f aca="false">IF(LEN($B854)=7,CONCATENATE(MID($B854,1,6),"00",RIGHT($B854,1)),IF(LEN($B854)=8,CONCATENATE(MID($B854,1,6),"0",RIGHT($B854,2)),$B854))</f>
        <v>90678</v>
      </c>
      <c r="H854" s="925" t="n">
        <v>70.12</v>
      </c>
      <c r="I854" s="923" t="n">
        <v>70.12</v>
      </c>
    </row>
    <row r="855" customFormat="false" ht="15" hidden="false" customHeight="false" outlineLevel="0" collapsed="false">
      <c r="B855" s="923" t="n">
        <v>90679</v>
      </c>
      <c r="C855" s="924" t="s">
        <v>7479</v>
      </c>
      <c r="D855" s="923" t="s">
        <v>967</v>
      </c>
      <c r="E855" s="923" t="n">
        <f aca="false">IF($K$2=$H$1,H855,I855)</f>
        <v>61.47</v>
      </c>
      <c r="F855" s="396" t="n">
        <f aca="false">IF(LEN($B855)=7,CONCATENATE(MID($B855,1,6),"00",RIGHT($B855,1)),IF(LEN($B855)=8,CONCATENATE(MID($B855,1,6),"0",RIGHT($B855,2)),$B855))</f>
        <v>90679</v>
      </c>
      <c r="H855" s="925" t="n">
        <v>61.47</v>
      </c>
      <c r="I855" s="923" t="n">
        <v>61.47</v>
      </c>
    </row>
    <row r="856" customFormat="false" ht="15" hidden="false" customHeight="false" outlineLevel="0" collapsed="false">
      <c r="B856" s="923" t="n">
        <v>90682</v>
      </c>
      <c r="C856" s="924" t="s">
        <v>7480</v>
      </c>
      <c r="D856" s="923" t="s">
        <v>967</v>
      </c>
      <c r="E856" s="923" t="n">
        <f aca="false">IF($K$2=$H$1,H856,I856)</f>
        <v>22.69</v>
      </c>
      <c r="F856" s="396" t="n">
        <f aca="false">IF(LEN($B856)=7,CONCATENATE(MID($B856,1,6),"00",RIGHT($B856,1)),IF(LEN($B856)=8,CONCATENATE(MID($B856,1,6),"0",RIGHT($B856,2)),$B856))</f>
        <v>90682</v>
      </c>
      <c r="H856" s="925" t="n">
        <v>22.69</v>
      </c>
      <c r="I856" s="923" t="n">
        <v>22.69</v>
      </c>
    </row>
    <row r="857" customFormat="false" ht="15" hidden="false" customHeight="false" outlineLevel="0" collapsed="false">
      <c r="B857" s="923" t="n">
        <v>90683</v>
      </c>
      <c r="C857" s="924" t="s">
        <v>7481</v>
      </c>
      <c r="D857" s="923" t="s">
        <v>967</v>
      </c>
      <c r="E857" s="923" t="n">
        <f aca="false">IF($K$2=$H$1,H857,I857)</f>
        <v>5.1</v>
      </c>
      <c r="F857" s="396" t="n">
        <f aca="false">IF(LEN($B857)=7,CONCATENATE(MID($B857,1,6),"00",RIGHT($B857,1)),IF(LEN($B857)=8,CONCATENATE(MID($B857,1,6),"0",RIGHT($B857,2)),$B857))</f>
        <v>90683</v>
      </c>
      <c r="H857" s="925" t="n">
        <v>5.1</v>
      </c>
      <c r="I857" s="923" t="n">
        <v>5.1</v>
      </c>
    </row>
    <row r="858" customFormat="false" ht="15" hidden="false" customHeight="false" outlineLevel="0" collapsed="false">
      <c r="B858" s="923" t="n">
        <v>90684</v>
      </c>
      <c r="C858" s="924" t="s">
        <v>7482</v>
      </c>
      <c r="D858" s="923" t="s">
        <v>967</v>
      </c>
      <c r="E858" s="923" t="n">
        <f aca="false">IF($K$2=$H$1,H858,I858)</f>
        <v>24.82</v>
      </c>
      <c r="F858" s="396" t="n">
        <f aca="false">IF(LEN($B858)=7,CONCATENATE(MID($B858,1,6),"00",RIGHT($B858,1)),IF(LEN($B858)=8,CONCATENATE(MID($B858,1,6),"0",RIGHT($B858,2)),$B858))</f>
        <v>90684</v>
      </c>
      <c r="H858" s="925" t="n">
        <v>24.82</v>
      </c>
      <c r="I858" s="923" t="n">
        <v>24.82</v>
      </c>
    </row>
    <row r="859" customFormat="false" ht="15" hidden="false" customHeight="false" outlineLevel="0" collapsed="false">
      <c r="B859" s="923" t="n">
        <v>90685</v>
      </c>
      <c r="C859" s="924" t="s">
        <v>7483</v>
      </c>
      <c r="D859" s="923" t="s">
        <v>967</v>
      </c>
      <c r="E859" s="923" t="n">
        <f aca="false">IF($K$2=$H$1,H859,I859)</f>
        <v>38.13</v>
      </c>
      <c r="F859" s="396" t="n">
        <f aca="false">IF(LEN($B859)=7,CONCATENATE(MID($B859,1,6),"00",RIGHT($B859,1)),IF(LEN($B859)=8,CONCATENATE(MID($B859,1,6),"0",RIGHT($B859,2)),$B859))</f>
        <v>90685</v>
      </c>
      <c r="H859" s="925" t="n">
        <v>38.13</v>
      </c>
      <c r="I859" s="923" t="n">
        <v>38.13</v>
      </c>
    </row>
    <row r="860" customFormat="false" ht="15" hidden="false" customHeight="false" outlineLevel="0" collapsed="false">
      <c r="B860" s="923" t="n">
        <v>90688</v>
      </c>
      <c r="C860" s="924" t="s">
        <v>7484</v>
      </c>
      <c r="D860" s="923" t="s">
        <v>967</v>
      </c>
      <c r="E860" s="923" t="n">
        <f aca="false">IF($K$2=$H$1,H860,I860)</f>
        <v>11.59</v>
      </c>
      <c r="F860" s="396" t="n">
        <f aca="false">IF(LEN($B860)=7,CONCATENATE(MID($B860,1,6),"00",RIGHT($B860,1)),IF(LEN($B860)=8,CONCATENATE(MID($B860,1,6),"0",RIGHT($B860,2)),$B860))</f>
        <v>90688</v>
      </c>
      <c r="H860" s="925" t="n">
        <v>11.59</v>
      </c>
      <c r="I860" s="923" t="n">
        <v>11.59</v>
      </c>
    </row>
    <row r="861" customFormat="false" ht="15" hidden="false" customHeight="false" outlineLevel="0" collapsed="false">
      <c r="B861" s="923" t="n">
        <v>90689</v>
      </c>
      <c r="C861" s="924" t="s">
        <v>7485</v>
      </c>
      <c r="D861" s="923" t="s">
        <v>967</v>
      </c>
      <c r="E861" s="923" t="n">
        <f aca="false">IF($K$2=$H$1,H861,I861)</f>
        <v>2.23</v>
      </c>
      <c r="F861" s="396" t="n">
        <f aca="false">IF(LEN($B861)=7,CONCATENATE(MID($B861,1,6),"00",RIGHT($B861,1)),IF(LEN($B861)=8,CONCATENATE(MID($B861,1,6),"0",RIGHT($B861,2)),$B861))</f>
        <v>90689</v>
      </c>
      <c r="H861" s="925" t="n">
        <v>2.23</v>
      </c>
      <c r="I861" s="923" t="n">
        <v>2.23</v>
      </c>
    </row>
    <row r="862" customFormat="false" ht="15" hidden="false" customHeight="false" outlineLevel="0" collapsed="false">
      <c r="B862" s="923" t="n">
        <v>90690</v>
      </c>
      <c r="C862" s="924" t="s">
        <v>7486</v>
      </c>
      <c r="D862" s="923" t="s">
        <v>967</v>
      </c>
      <c r="E862" s="923" t="n">
        <f aca="false">IF($K$2=$H$1,H862,I862)</f>
        <v>14.48</v>
      </c>
      <c r="F862" s="396" t="n">
        <f aca="false">IF(LEN($B862)=7,CONCATENATE(MID($B862,1,6),"00",RIGHT($B862,1)),IF(LEN($B862)=8,CONCATENATE(MID($B862,1,6),"0",RIGHT($B862,2)),$B862))</f>
        <v>90690</v>
      </c>
      <c r="H862" s="925" t="n">
        <v>14.48</v>
      </c>
      <c r="I862" s="923" t="n">
        <v>14.48</v>
      </c>
    </row>
    <row r="863" customFormat="false" ht="15" hidden="false" customHeight="false" outlineLevel="0" collapsed="false">
      <c r="B863" s="923" t="n">
        <v>90691</v>
      </c>
      <c r="C863" s="924" t="s">
        <v>7487</v>
      </c>
      <c r="D863" s="923" t="s">
        <v>967</v>
      </c>
      <c r="E863" s="923" t="n">
        <f aca="false">IF($K$2=$H$1,H863,I863)</f>
        <v>35.12</v>
      </c>
      <c r="F863" s="396" t="n">
        <f aca="false">IF(LEN($B863)=7,CONCATENATE(MID($B863,1,6),"00",RIGHT($B863,1)),IF(LEN($B863)=8,CONCATENATE(MID($B863,1,6),"0",RIGHT($B863,2)),$B863))</f>
        <v>90691</v>
      </c>
      <c r="H863" s="925" t="n">
        <v>35.12</v>
      </c>
      <c r="I863" s="923" t="n">
        <v>35.12</v>
      </c>
    </row>
    <row r="864" customFormat="false" ht="15" hidden="false" customHeight="false" outlineLevel="0" collapsed="false">
      <c r="B864" s="923" t="n">
        <v>90957</v>
      </c>
      <c r="C864" s="924" t="s">
        <v>7488</v>
      </c>
      <c r="D864" s="923" t="s">
        <v>967</v>
      </c>
      <c r="E864" s="923" t="n">
        <f aca="false">IF($K$2=$H$1,H864,I864)</f>
        <v>2.33</v>
      </c>
      <c r="F864" s="396" t="n">
        <f aca="false">IF(LEN($B864)=7,CONCATENATE(MID($B864,1,6),"00",RIGHT($B864,1)),IF(LEN($B864)=8,CONCATENATE(MID($B864,1,6),"0",RIGHT($B864,2)),$B864))</f>
        <v>90957</v>
      </c>
      <c r="H864" s="925" t="n">
        <v>2.33</v>
      </c>
      <c r="I864" s="923" t="n">
        <v>2.33</v>
      </c>
    </row>
    <row r="865" customFormat="false" ht="15" hidden="false" customHeight="false" outlineLevel="0" collapsed="false">
      <c r="B865" s="923" t="n">
        <v>90958</v>
      </c>
      <c r="C865" s="924" t="s">
        <v>7489</v>
      </c>
      <c r="D865" s="923" t="s">
        <v>967</v>
      </c>
      <c r="E865" s="923" t="n">
        <f aca="false">IF($K$2=$H$1,H865,I865)</f>
        <v>0.61</v>
      </c>
      <c r="F865" s="396" t="n">
        <f aca="false">IF(LEN($B865)=7,CONCATENATE(MID($B865,1,6),"00",RIGHT($B865,1)),IF(LEN($B865)=8,CONCATENATE(MID($B865,1,6),"0",RIGHT($B865,2)),$B865))</f>
        <v>90958</v>
      </c>
      <c r="H865" s="925" t="n">
        <v>0.61</v>
      </c>
      <c r="I865" s="923" t="n">
        <v>0.61</v>
      </c>
    </row>
    <row r="866" customFormat="false" ht="15" hidden="false" customHeight="false" outlineLevel="0" collapsed="false">
      <c r="B866" s="923" t="n">
        <v>90960</v>
      </c>
      <c r="C866" s="924" t="s">
        <v>7490</v>
      </c>
      <c r="D866" s="923" t="s">
        <v>967</v>
      </c>
      <c r="E866" s="923" t="n">
        <f aca="false">IF($K$2=$H$1,H866,I866)</f>
        <v>3.11</v>
      </c>
      <c r="F866" s="396" t="n">
        <f aca="false">IF(LEN($B866)=7,CONCATENATE(MID($B866,1,6),"00",RIGHT($B866,1)),IF(LEN($B866)=8,CONCATENATE(MID($B866,1,6),"0",RIGHT($B866,2)),$B866))</f>
        <v>90960</v>
      </c>
      <c r="H866" s="925" t="n">
        <v>3.11</v>
      </c>
      <c r="I866" s="923" t="n">
        <v>3.11</v>
      </c>
    </row>
    <row r="867" customFormat="false" ht="15" hidden="false" customHeight="false" outlineLevel="0" collapsed="false">
      <c r="B867" s="923" t="n">
        <v>90961</v>
      </c>
      <c r="C867" s="924" t="s">
        <v>7491</v>
      </c>
      <c r="D867" s="923" t="s">
        <v>967</v>
      </c>
      <c r="E867" s="923" t="n">
        <f aca="false">IF($K$2=$H$1,H867,I867)</f>
        <v>0.81</v>
      </c>
      <c r="F867" s="396" t="n">
        <f aca="false">IF(LEN($B867)=7,CONCATENATE(MID($B867,1,6),"00",RIGHT($B867,1)),IF(LEN($B867)=8,CONCATENATE(MID($B867,1,6),"0",RIGHT($B867,2)),$B867))</f>
        <v>90961</v>
      </c>
      <c r="H867" s="925" t="n">
        <v>0.81</v>
      </c>
      <c r="I867" s="923" t="n">
        <v>0.81</v>
      </c>
    </row>
    <row r="868" customFormat="false" ht="15" hidden="false" customHeight="false" outlineLevel="0" collapsed="false">
      <c r="B868" s="923" t="n">
        <v>90962</v>
      </c>
      <c r="C868" s="924" t="s">
        <v>7492</v>
      </c>
      <c r="D868" s="923" t="s">
        <v>967</v>
      </c>
      <c r="E868" s="923" t="n">
        <f aca="false">IF($K$2=$H$1,H868,I868)</f>
        <v>3.89</v>
      </c>
      <c r="F868" s="396" t="n">
        <f aca="false">IF(LEN($B868)=7,CONCATENATE(MID($B868,1,6),"00",RIGHT($B868,1)),IF(LEN($B868)=8,CONCATENATE(MID($B868,1,6),"0",RIGHT($B868,2)),$B868))</f>
        <v>90962</v>
      </c>
      <c r="H868" s="925" t="n">
        <v>3.89</v>
      </c>
      <c r="I868" s="923" t="n">
        <v>3.89</v>
      </c>
    </row>
    <row r="869" customFormat="false" ht="15" hidden="false" customHeight="false" outlineLevel="0" collapsed="false">
      <c r="B869" s="923" t="n">
        <v>90963</v>
      </c>
      <c r="C869" s="924" t="s">
        <v>7493</v>
      </c>
      <c r="D869" s="923" t="s">
        <v>967</v>
      </c>
      <c r="E869" s="923" t="n">
        <f aca="false">IF($K$2=$H$1,H869,I869)</f>
        <v>10.02</v>
      </c>
      <c r="F869" s="396" t="n">
        <f aca="false">IF(LEN($B869)=7,CONCATENATE(MID($B869,1,6),"00",RIGHT($B869,1)),IF(LEN($B869)=8,CONCATENATE(MID($B869,1,6),"0",RIGHT($B869,2)),$B869))</f>
        <v>90963</v>
      </c>
      <c r="H869" s="925" t="n">
        <v>10.02</v>
      </c>
      <c r="I869" s="923" t="n">
        <v>10.02</v>
      </c>
    </row>
    <row r="870" customFormat="false" ht="15" hidden="false" customHeight="false" outlineLevel="0" collapsed="false">
      <c r="B870" s="923" t="n">
        <v>90968</v>
      </c>
      <c r="C870" s="924" t="s">
        <v>7494</v>
      </c>
      <c r="D870" s="923" t="s">
        <v>967</v>
      </c>
      <c r="E870" s="923" t="n">
        <f aca="false">IF($K$2=$H$1,H870,I870)</f>
        <v>3.12</v>
      </c>
      <c r="F870" s="396" t="n">
        <f aca="false">IF(LEN($B870)=7,CONCATENATE(MID($B870,1,6),"00",RIGHT($B870,1)),IF(LEN($B870)=8,CONCATENATE(MID($B870,1,6),"0",RIGHT($B870,2)),$B870))</f>
        <v>90968</v>
      </c>
      <c r="H870" s="925" t="n">
        <v>3.12</v>
      </c>
      <c r="I870" s="923" t="n">
        <v>3.12</v>
      </c>
    </row>
    <row r="871" customFormat="false" ht="15" hidden="false" customHeight="false" outlineLevel="0" collapsed="false">
      <c r="B871" s="923" t="n">
        <v>90969</v>
      </c>
      <c r="C871" s="924" t="s">
        <v>7495</v>
      </c>
      <c r="D871" s="923" t="s">
        <v>967</v>
      </c>
      <c r="E871" s="923" t="n">
        <f aca="false">IF($K$2=$H$1,H871,I871)</f>
        <v>0.82</v>
      </c>
      <c r="F871" s="396" t="n">
        <f aca="false">IF(LEN($B871)=7,CONCATENATE(MID($B871,1,6),"00",RIGHT($B871,1)),IF(LEN($B871)=8,CONCATENATE(MID($B871,1,6),"0",RIGHT($B871,2)),$B871))</f>
        <v>90969</v>
      </c>
      <c r="H871" s="925" t="n">
        <v>0.82</v>
      </c>
      <c r="I871" s="923" t="n">
        <v>0.82</v>
      </c>
    </row>
    <row r="872" customFormat="false" ht="15" hidden="false" customHeight="false" outlineLevel="0" collapsed="false">
      <c r="B872" s="923" t="n">
        <v>90970</v>
      </c>
      <c r="C872" s="924" t="s">
        <v>7496</v>
      </c>
      <c r="D872" s="923" t="s">
        <v>967</v>
      </c>
      <c r="E872" s="923" t="n">
        <f aca="false">IF($K$2=$H$1,H872,I872)</f>
        <v>3.91</v>
      </c>
      <c r="F872" s="396" t="n">
        <f aca="false">IF(LEN($B872)=7,CONCATENATE(MID($B872,1,6),"00",RIGHT($B872,1)),IF(LEN($B872)=8,CONCATENATE(MID($B872,1,6),"0",RIGHT($B872,2)),$B872))</f>
        <v>90970</v>
      </c>
      <c r="H872" s="925" t="n">
        <v>3.91</v>
      </c>
      <c r="I872" s="923" t="n">
        <v>3.91</v>
      </c>
    </row>
    <row r="873" customFormat="false" ht="15" hidden="false" customHeight="false" outlineLevel="0" collapsed="false">
      <c r="B873" s="923" t="n">
        <v>90971</v>
      </c>
      <c r="C873" s="924" t="s">
        <v>7497</v>
      </c>
      <c r="D873" s="923" t="s">
        <v>967</v>
      </c>
      <c r="E873" s="923" t="n">
        <f aca="false">IF($K$2=$H$1,H873,I873)</f>
        <v>40.62</v>
      </c>
      <c r="F873" s="396" t="n">
        <f aca="false">IF(LEN($B873)=7,CONCATENATE(MID($B873,1,6),"00",RIGHT($B873,1)),IF(LEN($B873)=8,CONCATENATE(MID($B873,1,6),"0",RIGHT($B873,2)),$B873))</f>
        <v>90971</v>
      </c>
      <c r="H873" s="925" t="n">
        <v>40.62</v>
      </c>
      <c r="I873" s="923" t="n">
        <v>40.62</v>
      </c>
    </row>
    <row r="874" customFormat="false" ht="15" hidden="false" customHeight="false" outlineLevel="0" collapsed="false">
      <c r="B874" s="923" t="n">
        <v>90975</v>
      </c>
      <c r="C874" s="924" t="s">
        <v>7498</v>
      </c>
      <c r="D874" s="923" t="s">
        <v>967</v>
      </c>
      <c r="E874" s="923" t="n">
        <f aca="false">IF($K$2=$H$1,H874,I874)</f>
        <v>7.93</v>
      </c>
      <c r="F874" s="396" t="n">
        <f aca="false">IF(LEN($B874)=7,CONCATENATE(MID($B874,1,6),"00",RIGHT($B874,1)),IF(LEN($B874)=8,CONCATENATE(MID($B874,1,6),"0",RIGHT($B874,2)),$B874))</f>
        <v>90975</v>
      </c>
      <c r="H874" s="925" t="n">
        <v>7.93</v>
      </c>
      <c r="I874" s="923" t="n">
        <v>7.93</v>
      </c>
    </row>
    <row r="875" customFormat="false" ht="15" hidden="false" customHeight="false" outlineLevel="0" collapsed="false">
      <c r="B875" s="923" t="n">
        <v>90976</v>
      </c>
      <c r="C875" s="924" t="s">
        <v>7499</v>
      </c>
      <c r="D875" s="923" t="s">
        <v>967</v>
      </c>
      <c r="E875" s="923" t="n">
        <f aca="false">IF($K$2=$H$1,H875,I875)</f>
        <v>2.08</v>
      </c>
      <c r="F875" s="396" t="n">
        <f aca="false">IF(LEN($B875)=7,CONCATENATE(MID($B875,1,6),"00",RIGHT($B875,1)),IF(LEN($B875)=8,CONCATENATE(MID($B875,1,6),"0",RIGHT($B875,2)),$B875))</f>
        <v>90976</v>
      </c>
      <c r="H875" s="925" t="n">
        <v>2.08</v>
      </c>
      <c r="I875" s="923" t="n">
        <v>2.08</v>
      </c>
    </row>
    <row r="876" customFormat="false" ht="15" hidden="false" customHeight="false" outlineLevel="0" collapsed="false">
      <c r="B876" s="923" t="n">
        <v>90977</v>
      </c>
      <c r="C876" s="924" t="s">
        <v>7500</v>
      </c>
      <c r="D876" s="923" t="s">
        <v>967</v>
      </c>
      <c r="E876" s="923" t="n">
        <f aca="false">IF($K$2=$H$1,H876,I876)</f>
        <v>9.92</v>
      </c>
      <c r="F876" s="396" t="n">
        <f aca="false">IF(LEN($B876)=7,CONCATENATE(MID($B876,1,6),"00",RIGHT($B876,1)),IF(LEN($B876)=8,CONCATENATE(MID($B876,1,6),"0",RIGHT($B876,2)),$B876))</f>
        <v>90977</v>
      </c>
      <c r="H876" s="925" t="n">
        <v>9.92</v>
      </c>
      <c r="I876" s="923" t="n">
        <v>9.92</v>
      </c>
    </row>
    <row r="877" customFormat="false" ht="15" hidden="false" customHeight="false" outlineLevel="0" collapsed="false">
      <c r="B877" s="923" t="n">
        <v>90978</v>
      </c>
      <c r="C877" s="924" t="s">
        <v>7501</v>
      </c>
      <c r="D877" s="923" t="s">
        <v>967</v>
      </c>
      <c r="E877" s="923" t="n">
        <f aca="false">IF($K$2=$H$1,H877,I877)</f>
        <v>105.38</v>
      </c>
      <c r="F877" s="396" t="n">
        <f aca="false">IF(LEN($B877)=7,CONCATENATE(MID($B877,1,6),"00",RIGHT($B877,1)),IF(LEN($B877)=8,CONCATENATE(MID($B877,1,6),"0",RIGHT($B877,2)),$B877))</f>
        <v>90978</v>
      </c>
      <c r="H877" s="925" t="n">
        <v>105.38</v>
      </c>
      <c r="I877" s="923" t="n">
        <v>105.38</v>
      </c>
    </row>
    <row r="878" customFormat="false" ht="15" hidden="false" customHeight="false" outlineLevel="0" collapsed="false">
      <c r="B878" s="923" t="n">
        <v>90992</v>
      </c>
      <c r="C878" s="924" t="s">
        <v>7502</v>
      </c>
      <c r="D878" s="923" t="s">
        <v>967</v>
      </c>
      <c r="E878" s="923" t="n">
        <f aca="false">IF($K$2=$H$1,H878,I878)</f>
        <v>3.7</v>
      </c>
      <c r="F878" s="396" t="n">
        <f aca="false">IF(LEN($B878)=7,CONCATENATE(MID($B878,1,6),"00",RIGHT($B878,1)),IF(LEN($B878)=8,CONCATENATE(MID($B878,1,6),"0",RIGHT($B878,2)),$B878))</f>
        <v>90992</v>
      </c>
      <c r="H878" s="925" t="n">
        <v>3.7</v>
      </c>
      <c r="I878" s="923" t="n">
        <v>3.7</v>
      </c>
    </row>
    <row r="879" customFormat="false" ht="15" hidden="false" customHeight="false" outlineLevel="0" collapsed="false">
      <c r="B879" s="923" t="n">
        <v>90993</v>
      </c>
      <c r="C879" s="924" t="s">
        <v>7503</v>
      </c>
      <c r="D879" s="923" t="s">
        <v>967</v>
      </c>
      <c r="E879" s="923" t="n">
        <f aca="false">IF($K$2=$H$1,H879,I879)</f>
        <v>0.97</v>
      </c>
      <c r="F879" s="396" t="n">
        <f aca="false">IF(LEN($B879)=7,CONCATENATE(MID($B879,1,6),"00",RIGHT($B879,1)),IF(LEN($B879)=8,CONCATENATE(MID($B879,1,6),"0",RIGHT($B879,2)),$B879))</f>
        <v>90993</v>
      </c>
      <c r="H879" s="925" t="n">
        <v>0.97</v>
      </c>
      <c r="I879" s="923" t="n">
        <v>0.97</v>
      </c>
    </row>
    <row r="880" customFormat="false" ht="15" hidden="false" customHeight="false" outlineLevel="0" collapsed="false">
      <c r="B880" s="923" t="n">
        <v>90994</v>
      </c>
      <c r="C880" s="924" t="s">
        <v>7504</v>
      </c>
      <c r="D880" s="923" t="s">
        <v>967</v>
      </c>
      <c r="E880" s="923" t="n">
        <f aca="false">IF($K$2=$H$1,H880,I880)</f>
        <v>4.63</v>
      </c>
      <c r="F880" s="396" t="n">
        <f aca="false">IF(LEN($B880)=7,CONCATENATE(MID($B880,1,6),"00",RIGHT($B880,1)),IF(LEN($B880)=8,CONCATENATE(MID($B880,1,6),"0",RIGHT($B880,2)),$B880))</f>
        <v>90994</v>
      </c>
      <c r="H880" s="925" t="n">
        <v>4.63</v>
      </c>
      <c r="I880" s="923" t="n">
        <v>4.63</v>
      </c>
    </row>
    <row r="881" customFormat="false" ht="15" hidden="false" customHeight="false" outlineLevel="0" collapsed="false">
      <c r="B881" s="923" t="n">
        <v>90995</v>
      </c>
      <c r="C881" s="924" t="s">
        <v>7505</v>
      </c>
      <c r="D881" s="923" t="s">
        <v>967</v>
      </c>
      <c r="E881" s="923" t="n">
        <f aca="false">IF($K$2=$H$1,H881,I881)</f>
        <v>55.17</v>
      </c>
      <c r="F881" s="396" t="n">
        <f aca="false">IF(LEN($B881)=7,CONCATENATE(MID($B881,1,6),"00",RIGHT($B881,1)),IF(LEN($B881)=8,CONCATENATE(MID($B881,1,6),"0",RIGHT($B881,2)),$B881))</f>
        <v>90995</v>
      </c>
      <c r="H881" s="925" t="n">
        <v>55.17</v>
      </c>
      <c r="I881" s="923" t="n">
        <v>55.17</v>
      </c>
    </row>
    <row r="882" customFormat="false" ht="15" hidden="false" customHeight="false" outlineLevel="0" collapsed="false">
      <c r="B882" s="923" t="n">
        <v>91021</v>
      </c>
      <c r="C882" s="924" t="s">
        <v>7506</v>
      </c>
      <c r="D882" s="923" t="s">
        <v>967</v>
      </c>
      <c r="E882" s="923" t="n">
        <f aca="false">IF($K$2=$H$1,H882,I882)</f>
        <v>3.04</v>
      </c>
      <c r="F882" s="396" t="n">
        <f aca="false">IF(LEN($B882)=7,CONCATENATE(MID($B882,1,6),"00",RIGHT($B882,1)),IF(LEN($B882)=8,CONCATENATE(MID($B882,1,6),"0",RIGHT($B882,2)),$B882))</f>
        <v>91021</v>
      </c>
      <c r="H882" s="925" t="n">
        <v>3.04</v>
      </c>
      <c r="I882" s="923" t="n">
        <v>3.04</v>
      </c>
    </row>
    <row r="883" customFormat="false" ht="15" hidden="false" customHeight="false" outlineLevel="0" collapsed="false">
      <c r="B883" s="923" t="n">
        <v>91026</v>
      </c>
      <c r="C883" s="924" t="s">
        <v>7507</v>
      </c>
      <c r="D883" s="923" t="s">
        <v>967</v>
      </c>
      <c r="E883" s="923" t="n">
        <f aca="false">IF($K$2=$H$1,H883,I883)</f>
        <v>10.06</v>
      </c>
      <c r="F883" s="396" t="n">
        <f aca="false">IF(LEN($B883)=7,CONCATENATE(MID($B883,1,6),"00",RIGHT($B883,1)),IF(LEN($B883)=8,CONCATENATE(MID($B883,1,6),"0",RIGHT($B883,2)),$B883))</f>
        <v>91026</v>
      </c>
      <c r="H883" s="925" t="n">
        <v>10.06</v>
      </c>
      <c r="I883" s="923" t="n">
        <v>10.06</v>
      </c>
    </row>
    <row r="884" customFormat="false" ht="15" hidden="false" customHeight="false" outlineLevel="0" collapsed="false">
      <c r="B884" s="923" t="n">
        <v>91027</v>
      </c>
      <c r="C884" s="924" t="s">
        <v>7508</v>
      </c>
      <c r="D884" s="923" t="s">
        <v>967</v>
      </c>
      <c r="E884" s="923" t="n">
        <f aca="false">IF($K$2=$H$1,H884,I884)</f>
        <v>4.01</v>
      </c>
      <c r="F884" s="396" t="n">
        <f aca="false">IF(LEN($B884)=7,CONCATENATE(MID($B884,1,6),"00",RIGHT($B884,1)),IF(LEN($B884)=8,CONCATENATE(MID($B884,1,6),"0",RIGHT($B884,2)),$B884))</f>
        <v>91027</v>
      </c>
      <c r="H884" s="925" t="n">
        <v>4.01</v>
      </c>
      <c r="I884" s="923" t="n">
        <v>4.01</v>
      </c>
    </row>
    <row r="885" customFormat="false" ht="15" hidden="false" customHeight="false" outlineLevel="0" collapsed="false">
      <c r="B885" s="923" t="n">
        <v>91028</v>
      </c>
      <c r="C885" s="924" t="s">
        <v>7509</v>
      </c>
      <c r="D885" s="923" t="s">
        <v>967</v>
      </c>
      <c r="E885" s="923" t="n">
        <f aca="false">IF($K$2=$H$1,H885,I885)</f>
        <v>0.82</v>
      </c>
      <c r="F885" s="396" t="n">
        <f aca="false">IF(LEN($B885)=7,CONCATENATE(MID($B885,1,6),"00",RIGHT($B885,1)),IF(LEN($B885)=8,CONCATENATE(MID($B885,1,6),"0",RIGHT($B885,2)),$B885))</f>
        <v>91028</v>
      </c>
      <c r="H885" s="925" t="n">
        <v>0.82</v>
      </c>
      <c r="I885" s="923" t="n">
        <v>0.82</v>
      </c>
    </row>
    <row r="886" customFormat="false" ht="15" hidden="false" customHeight="false" outlineLevel="0" collapsed="false">
      <c r="B886" s="923" t="n">
        <v>91029</v>
      </c>
      <c r="C886" s="924" t="s">
        <v>7510</v>
      </c>
      <c r="D886" s="923" t="s">
        <v>967</v>
      </c>
      <c r="E886" s="923" t="n">
        <f aca="false">IF($K$2=$H$1,H886,I886)</f>
        <v>18.88</v>
      </c>
      <c r="F886" s="396" t="n">
        <f aca="false">IF(LEN($B886)=7,CONCATENATE(MID($B886,1,6),"00",RIGHT($B886,1)),IF(LEN($B886)=8,CONCATENATE(MID($B886,1,6),"0",RIGHT($B886,2)),$B886))</f>
        <v>91029</v>
      </c>
      <c r="H886" s="925" t="n">
        <v>18.88</v>
      </c>
      <c r="I886" s="923" t="n">
        <v>18.88</v>
      </c>
    </row>
    <row r="887" customFormat="false" ht="15" hidden="false" customHeight="false" outlineLevel="0" collapsed="false">
      <c r="B887" s="923" t="n">
        <v>91030</v>
      </c>
      <c r="C887" s="924" t="s">
        <v>7511</v>
      </c>
      <c r="D887" s="923" t="s">
        <v>967</v>
      </c>
      <c r="E887" s="923" t="n">
        <f aca="false">IF($K$2=$H$1,H887,I887)</f>
        <v>95.43</v>
      </c>
      <c r="F887" s="396" t="n">
        <f aca="false">IF(LEN($B887)=7,CONCATENATE(MID($B887,1,6),"00",RIGHT($B887,1)),IF(LEN($B887)=8,CONCATENATE(MID($B887,1,6),"0",RIGHT($B887,2)),$B887))</f>
        <v>91030</v>
      </c>
      <c r="H887" s="925" t="n">
        <v>95.43</v>
      </c>
      <c r="I887" s="923" t="n">
        <v>95.43</v>
      </c>
    </row>
    <row r="888" customFormat="false" ht="15" hidden="false" customHeight="false" outlineLevel="0" collapsed="false">
      <c r="B888" s="923" t="n">
        <v>91273</v>
      </c>
      <c r="C888" s="924" t="s">
        <v>7512</v>
      </c>
      <c r="D888" s="923" t="s">
        <v>967</v>
      </c>
      <c r="E888" s="923" t="n">
        <f aca="false">IF($K$2=$H$1,H888,I888)</f>
        <v>0.46</v>
      </c>
      <c r="F888" s="396" t="n">
        <f aca="false">IF(LEN($B888)=7,CONCATENATE(MID($B888,1,6),"00",RIGHT($B888,1)),IF(LEN($B888)=8,CONCATENATE(MID($B888,1,6),"0",RIGHT($B888,2)),$B888))</f>
        <v>91273</v>
      </c>
      <c r="H888" s="925" t="n">
        <v>0.46</v>
      </c>
      <c r="I888" s="923" t="n">
        <v>0.46</v>
      </c>
    </row>
    <row r="889" customFormat="false" ht="15" hidden="false" customHeight="false" outlineLevel="0" collapsed="false">
      <c r="B889" s="923" t="n">
        <v>91274</v>
      </c>
      <c r="C889" s="924" t="s">
        <v>7513</v>
      </c>
      <c r="D889" s="923" t="s">
        <v>967</v>
      </c>
      <c r="E889" s="923" t="n">
        <f aca="false">IF($K$2=$H$1,H889,I889)</f>
        <v>0.12</v>
      </c>
      <c r="F889" s="396" t="n">
        <f aca="false">IF(LEN($B889)=7,CONCATENATE(MID($B889,1,6),"00",RIGHT($B889,1)),IF(LEN($B889)=8,CONCATENATE(MID($B889,1,6),"0",RIGHT($B889,2)),$B889))</f>
        <v>91274</v>
      </c>
      <c r="H889" s="925" t="n">
        <v>0.12</v>
      </c>
      <c r="I889" s="923" t="n">
        <v>0.12</v>
      </c>
    </row>
    <row r="890" customFormat="false" ht="15" hidden="false" customHeight="false" outlineLevel="0" collapsed="false">
      <c r="B890" s="923" t="n">
        <v>91275</v>
      </c>
      <c r="C890" s="924" t="s">
        <v>7514</v>
      </c>
      <c r="D890" s="923" t="s">
        <v>967</v>
      </c>
      <c r="E890" s="923" t="n">
        <f aca="false">IF($K$2=$H$1,H890,I890)</f>
        <v>0.57</v>
      </c>
      <c r="F890" s="396" t="n">
        <f aca="false">IF(LEN($B890)=7,CONCATENATE(MID($B890,1,6),"00",RIGHT($B890,1)),IF(LEN($B890)=8,CONCATENATE(MID($B890,1,6),"0",RIGHT($B890,2)),$B890))</f>
        <v>91275</v>
      </c>
      <c r="H890" s="925" t="n">
        <v>0.57</v>
      </c>
      <c r="I890" s="923" t="n">
        <v>0.57</v>
      </c>
    </row>
    <row r="891" customFormat="false" ht="15" hidden="false" customHeight="false" outlineLevel="0" collapsed="false">
      <c r="B891" s="923" t="n">
        <v>91276</v>
      </c>
      <c r="C891" s="924" t="s">
        <v>7515</v>
      </c>
      <c r="D891" s="923" t="s">
        <v>967</v>
      </c>
      <c r="E891" s="923" t="n">
        <f aca="false">IF($K$2=$H$1,H891,I891)</f>
        <v>6.41</v>
      </c>
      <c r="F891" s="396" t="n">
        <f aca="false">IF(LEN($B891)=7,CONCATENATE(MID($B891,1,6),"00",RIGHT($B891,1)),IF(LEN($B891)=8,CONCATENATE(MID($B891,1,6),"0",RIGHT($B891,2)),$B891))</f>
        <v>91276</v>
      </c>
      <c r="H891" s="925" t="n">
        <v>6.41</v>
      </c>
      <c r="I891" s="923" t="n">
        <v>6.41</v>
      </c>
    </row>
    <row r="892" customFormat="false" ht="15" hidden="false" customHeight="false" outlineLevel="0" collapsed="false">
      <c r="B892" s="923" t="n">
        <v>91279</v>
      </c>
      <c r="C892" s="924" t="s">
        <v>7516</v>
      </c>
      <c r="D892" s="923" t="s">
        <v>967</v>
      </c>
      <c r="E892" s="923" t="n">
        <f aca="false">IF($K$2=$H$1,H892,I892)</f>
        <v>0.85</v>
      </c>
      <c r="F892" s="396" t="n">
        <f aca="false">IF(LEN($B892)=7,CONCATENATE(MID($B892,1,6),"00",RIGHT($B892,1)),IF(LEN($B892)=8,CONCATENATE(MID($B892,1,6),"0",RIGHT($B892,2)),$B892))</f>
        <v>91279</v>
      </c>
      <c r="H892" s="925" t="n">
        <v>0.85</v>
      </c>
      <c r="I892" s="923" t="n">
        <v>0.85</v>
      </c>
    </row>
    <row r="893" customFormat="false" ht="15" hidden="false" customHeight="false" outlineLevel="0" collapsed="false">
      <c r="B893" s="923" t="n">
        <v>91280</v>
      </c>
      <c r="C893" s="924" t="s">
        <v>7517</v>
      </c>
      <c r="D893" s="923" t="s">
        <v>967</v>
      </c>
      <c r="E893" s="923" t="n">
        <f aca="false">IF($K$2=$H$1,H893,I893)</f>
        <v>0.18</v>
      </c>
      <c r="F893" s="396" t="n">
        <f aca="false">IF(LEN($B893)=7,CONCATENATE(MID($B893,1,6),"00",RIGHT($B893,1)),IF(LEN($B893)=8,CONCATENATE(MID($B893,1,6),"0",RIGHT($B893,2)),$B893))</f>
        <v>91280</v>
      </c>
      <c r="H893" s="925" t="n">
        <v>0.18</v>
      </c>
      <c r="I893" s="923" t="n">
        <v>0.18</v>
      </c>
    </row>
    <row r="894" customFormat="false" ht="15" hidden="false" customHeight="false" outlineLevel="0" collapsed="false">
      <c r="B894" s="923" t="n">
        <v>91281</v>
      </c>
      <c r="C894" s="924" t="s">
        <v>7518</v>
      </c>
      <c r="D894" s="923" t="s">
        <v>967</v>
      </c>
      <c r="E894" s="923" t="n">
        <f aca="false">IF($K$2=$H$1,H894,I894)</f>
        <v>1.07</v>
      </c>
      <c r="F894" s="396" t="n">
        <f aca="false">IF(LEN($B894)=7,CONCATENATE(MID($B894,1,6),"00",RIGHT($B894,1)),IF(LEN($B894)=8,CONCATENATE(MID($B894,1,6),"0",RIGHT($B894,2)),$B894))</f>
        <v>91281</v>
      </c>
      <c r="H894" s="925" t="n">
        <v>1.07</v>
      </c>
      <c r="I894" s="923" t="n">
        <v>1.07</v>
      </c>
    </row>
    <row r="895" customFormat="false" ht="15" hidden="false" customHeight="false" outlineLevel="0" collapsed="false">
      <c r="B895" s="923" t="n">
        <v>91282</v>
      </c>
      <c r="C895" s="924" t="s">
        <v>7519</v>
      </c>
      <c r="D895" s="923" t="s">
        <v>967</v>
      </c>
      <c r="E895" s="923" t="n">
        <f aca="false">IF($K$2=$H$1,H895,I895)</f>
        <v>15.34</v>
      </c>
      <c r="F895" s="396" t="n">
        <f aca="false">IF(LEN($B895)=7,CONCATENATE(MID($B895,1,6),"00",RIGHT($B895,1)),IF(LEN($B895)=8,CONCATENATE(MID($B895,1,6),"0",RIGHT($B895,2)),$B895))</f>
        <v>91282</v>
      </c>
      <c r="H895" s="925" t="n">
        <v>15.34</v>
      </c>
      <c r="I895" s="923" t="n">
        <v>15.34</v>
      </c>
    </row>
    <row r="896" customFormat="false" ht="15" hidden="false" customHeight="false" outlineLevel="0" collapsed="false">
      <c r="B896" s="923" t="n">
        <v>91354</v>
      </c>
      <c r="C896" s="924" t="s">
        <v>7520</v>
      </c>
      <c r="D896" s="923" t="s">
        <v>967</v>
      </c>
      <c r="E896" s="923" t="n">
        <f aca="false">IF($K$2=$H$1,H896,I896)</f>
        <v>7.8</v>
      </c>
      <c r="F896" s="396" t="n">
        <f aca="false">IF(LEN($B896)=7,CONCATENATE(MID($B896,1,6),"00",RIGHT($B896,1)),IF(LEN($B896)=8,CONCATENATE(MID($B896,1,6),"0",RIGHT($B896,2)),$B896))</f>
        <v>91354</v>
      </c>
      <c r="H896" s="925" t="n">
        <v>7.8</v>
      </c>
      <c r="I896" s="923" t="n">
        <v>7.8</v>
      </c>
    </row>
    <row r="897" customFormat="false" ht="15" hidden="false" customHeight="false" outlineLevel="0" collapsed="false">
      <c r="B897" s="923" t="n">
        <v>91355</v>
      </c>
      <c r="C897" s="924" t="s">
        <v>7521</v>
      </c>
      <c r="D897" s="923" t="s">
        <v>967</v>
      </c>
      <c r="E897" s="923" t="n">
        <f aca="false">IF($K$2=$H$1,H897,I897)</f>
        <v>3.11</v>
      </c>
      <c r="F897" s="396" t="n">
        <f aca="false">IF(LEN($B897)=7,CONCATENATE(MID($B897,1,6),"00",RIGHT($B897,1)),IF(LEN($B897)=8,CONCATENATE(MID($B897,1,6),"0",RIGHT($B897,2)),$B897))</f>
        <v>91355</v>
      </c>
      <c r="H897" s="925" t="n">
        <v>3.11</v>
      </c>
      <c r="I897" s="923" t="n">
        <v>3.11</v>
      </c>
    </row>
    <row r="898" customFormat="false" ht="15" hidden="false" customHeight="false" outlineLevel="0" collapsed="false">
      <c r="B898" s="923" t="n">
        <v>91356</v>
      </c>
      <c r="C898" s="924" t="s">
        <v>7522</v>
      </c>
      <c r="D898" s="923" t="s">
        <v>967</v>
      </c>
      <c r="E898" s="923" t="n">
        <f aca="false">IF($K$2=$H$1,H898,I898)</f>
        <v>0.63</v>
      </c>
      <c r="F898" s="396" t="n">
        <f aca="false">IF(LEN($B898)=7,CONCATENATE(MID($B898,1,6),"00",RIGHT($B898,1)),IF(LEN($B898)=8,CONCATENATE(MID($B898,1,6),"0",RIGHT($B898,2)),$B898))</f>
        <v>91356</v>
      </c>
      <c r="H898" s="925" t="n">
        <v>0.63</v>
      </c>
      <c r="I898" s="923" t="n">
        <v>0.63</v>
      </c>
    </row>
    <row r="899" customFormat="false" ht="15" hidden="false" customHeight="false" outlineLevel="0" collapsed="false">
      <c r="B899" s="923" t="n">
        <v>91359</v>
      </c>
      <c r="C899" s="924" t="s">
        <v>7523</v>
      </c>
      <c r="D899" s="923" t="s">
        <v>967</v>
      </c>
      <c r="E899" s="923" t="n">
        <f aca="false">IF($K$2=$H$1,H899,I899)</f>
        <v>8.84</v>
      </c>
      <c r="F899" s="396" t="n">
        <f aca="false">IF(LEN($B899)=7,CONCATENATE(MID($B899,1,6),"00",RIGHT($B899,1)),IF(LEN($B899)=8,CONCATENATE(MID($B899,1,6),"0",RIGHT($B899,2)),$B899))</f>
        <v>91359</v>
      </c>
      <c r="H899" s="925" t="n">
        <v>8.84</v>
      </c>
      <c r="I899" s="923" t="n">
        <v>8.84</v>
      </c>
    </row>
    <row r="900" customFormat="false" ht="15" hidden="false" customHeight="false" outlineLevel="0" collapsed="false">
      <c r="B900" s="923" t="n">
        <v>91360</v>
      </c>
      <c r="C900" s="924" t="s">
        <v>7524</v>
      </c>
      <c r="D900" s="923" t="s">
        <v>967</v>
      </c>
      <c r="E900" s="923" t="n">
        <f aca="false">IF($K$2=$H$1,H900,I900)</f>
        <v>3.52</v>
      </c>
      <c r="F900" s="396" t="n">
        <f aca="false">IF(LEN($B900)=7,CONCATENATE(MID($B900,1,6),"00",RIGHT($B900,1)),IF(LEN($B900)=8,CONCATENATE(MID($B900,1,6),"0",RIGHT($B900,2)),$B900))</f>
        <v>91360</v>
      </c>
      <c r="H900" s="925" t="n">
        <v>3.52</v>
      </c>
      <c r="I900" s="923" t="n">
        <v>3.52</v>
      </c>
    </row>
    <row r="901" customFormat="false" ht="15" hidden="false" customHeight="false" outlineLevel="0" collapsed="false">
      <c r="B901" s="923" t="n">
        <v>91361</v>
      </c>
      <c r="C901" s="924" t="s">
        <v>7525</v>
      </c>
      <c r="D901" s="923" t="s">
        <v>967</v>
      </c>
      <c r="E901" s="923" t="n">
        <f aca="false">IF($K$2=$H$1,H901,I901)</f>
        <v>0.72</v>
      </c>
      <c r="F901" s="396" t="n">
        <f aca="false">IF(LEN($B901)=7,CONCATENATE(MID($B901,1,6),"00",RIGHT($B901,1)),IF(LEN($B901)=8,CONCATENATE(MID($B901,1,6),"0",RIGHT($B901,2)),$B901))</f>
        <v>91361</v>
      </c>
      <c r="H901" s="925" t="n">
        <v>0.72</v>
      </c>
      <c r="I901" s="923" t="n">
        <v>0.72</v>
      </c>
    </row>
    <row r="902" customFormat="false" ht="15" hidden="false" customHeight="false" outlineLevel="0" collapsed="false">
      <c r="B902" s="923" t="n">
        <v>91367</v>
      </c>
      <c r="C902" s="924" t="s">
        <v>7526</v>
      </c>
      <c r="D902" s="923" t="s">
        <v>967</v>
      </c>
      <c r="E902" s="923" t="n">
        <f aca="false">IF($K$2=$H$1,H902,I902)</f>
        <v>11.45</v>
      </c>
      <c r="F902" s="396" t="n">
        <f aca="false">IF(LEN($B902)=7,CONCATENATE(MID($B902,1,6),"00",RIGHT($B902,1)),IF(LEN($B902)=8,CONCATENATE(MID($B902,1,6),"0",RIGHT($B902,2)),$B902))</f>
        <v>91367</v>
      </c>
      <c r="H902" s="925" t="n">
        <v>11.45</v>
      </c>
      <c r="I902" s="923" t="n">
        <v>11.45</v>
      </c>
    </row>
    <row r="903" customFormat="false" ht="15" hidden="false" customHeight="false" outlineLevel="0" collapsed="false">
      <c r="B903" s="923" t="n">
        <v>91368</v>
      </c>
      <c r="C903" s="924" t="s">
        <v>7527</v>
      </c>
      <c r="D903" s="923" t="s">
        <v>967</v>
      </c>
      <c r="E903" s="923" t="n">
        <f aca="false">IF($K$2=$H$1,H903,I903)</f>
        <v>4</v>
      </c>
      <c r="F903" s="396" t="n">
        <f aca="false">IF(LEN($B903)=7,CONCATENATE(MID($B903,1,6),"00",RIGHT($B903,1)),IF(LEN($B903)=8,CONCATENATE(MID($B903,1,6),"0",RIGHT($B903,2)),$B903))</f>
        <v>91368</v>
      </c>
      <c r="H903" s="925" t="n">
        <v>4</v>
      </c>
      <c r="I903" s="923" t="n">
        <v>4</v>
      </c>
    </row>
    <row r="904" customFormat="false" ht="15" hidden="false" customHeight="false" outlineLevel="0" collapsed="false">
      <c r="B904" s="923" t="n">
        <v>91369</v>
      </c>
      <c r="C904" s="924" t="s">
        <v>7528</v>
      </c>
      <c r="D904" s="923" t="s">
        <v>967</v>
      </c>
      <c r="E904" s="923" t="n">
        <f aca="false">IF($K$2=$H$1,H904,I904)</f>
        <v>0.82</v>
      </c>
      <c r="F904" s="396" t="n">
        <f aca="false">IF(LEN($B904)=7,CONCATENATE(MID($B904,1,6),"00",RIGHT($B904,1)),IF(LEN($B904)=8,CONCATENATE(MID($B904,1,6),"0",RIGHT($B904,2)),$B904))</f>
        <v>91369</v>
      </c>
      <c r="H904" s="925" t="n">
        <v>0.82</v>
      </c>
      <c r="I904" s="923" t="n">
        <v>0.82</v>
      </c>
    </row>
    <row r="905" customFormat="false" ht="15" hidden="false" customHeight="false" outlineLevel="0" collapsed="false">
      <c r="B905" s="923" t="n">
        <v>91375</v>
      </c>
      <c r="C905" s="924" t="s">
        <v>7529</v>
      </c>
      <c r="D905" s="923" t="s">
        <v>967</v>
      </c>
      <c r="E905" s="923" t="n">
        <f aca="false">IF($K$2=$H$1,H905,I905)</f>
        <v>6.57</v>
      </c>
      <c r="F905" s="396" t="n">
        <f aca="false">IF(LEN($B905)=7,CONCATENATE(MID($B905,1,6),"00",RIGHT($B905,1)),IF(LEN($B905)=8,CONCATENATE(MID($B905,1,6),"0",RIGHT($B905,2)),$B905))</f>
        <v>91375</v>
      </c>
      <c r="H905" s="925" t="n">
        <v>6.57</v>
      </c>
      <c r="I905" s="923" t="n">
        <v>6.57</v>
      </c>
    </row>
    <row r="906" customFormat="false" ht="15" hidden="false" customHeight="false" outlineLevel="0" collapsed="false">
      <c r="B906" s="923" t="n">
        <v>91376</v>
      </c>
      <c r="C906" s="924" t="s">
        <v>7530</v>
      </c>
      <c r="D906" s="923" t="s">
        <v>967</v>
      </c>
      <c r="E906" s="923" t="n">
        <f aca="false">IF($K$2=$H$1,H906,I906)</f>
        <v>2.62</v>
      </c>
      <c r="F906" s="396" t="n">
        <f aca="false">IF(LEN($B906)=7,CONCATENATE(MID($B906,1,6),"00",RIGHT($B906,1)),IF(LEN($B906)=8,CONCATENATE(MID($B906,1,6),"0",RIGHT($B906,2)),$B906))</f>
        <v>91376</v>
      </c>
      <c r="H906" s="925" t="n">
        <v>2.62</v>
      </c>
      <c r="I906" s="923" t="n">
        <v>2.62</v>
      </c>
    </row>
    <row r="907" customFormat="false" ht="15" hidden="false" customHeight="false" outlineLevel="0" collapsed="false">
      <c r="B907" s="923" t="n">
        <v>91377</v>
      </c>
      <c r="C907" s="924" t="s">
        <v>7531</v>
      </c>
      <c r="D907" s="923" t="s">
        <v>967</v>
      </c>
      <c r="E907" s="923" t="n">
        <f aca="false">IF($K$2=$H$1,H907,I907)</f>
        <v>0.53</v>
      </c>
      <c r="F907" s="396" t="n">
        <f aca="false">IF(LEN($B907)=7,CONCATENATE(MID($B907,1,6),"00",RIGHT($B907,1)),IF(LEN($B907)=8,CONCATENATE(MID($B907,1,6),"0",RIGHT($B907,2)),$B907))</f>
        <v>91377</v>
      </c>
      <c r="H907" s="925" t="n">
        <v>0.53</v>
      </c>
      <c r="I907" s="923" t="n">
        <v>0.53</v>
      </c>
    </row>
    <row r="908" customFormat="false" ht="15" hidden="false" customHeight="false" outlineLevel="0" collapsed="false">
      <c r="B908" s="923" t="n">
        <v>91380</v>
      </c>
      <c r="C908" s="924" t="s">
        <v>7532</v>
      </c>
      <c r="D908" s="923" t="s">
        <v>967</v>
      </c>
      <c r="E908" s="923" t="n">
        <f aca="false">IF($K$2=$H$1,H908,I908)</f>
        <v>12.95</v>
      </c>
      <c r="F908" s="396" t="n">
        <f aca="false">IF(LEN($B908)=7,CONCATENATE(MID($B908,1,6),"00",RIGHT($B908,1)),IF(LEN($B908)=8,CONCATENATE(MID($B908,1,6),"0",RIGHT($B908,2)),$B908))</f>
        <v>91380</v>
      </c>
      <c r="H908" s="925" t="n">
        <v>12.95</v>
      </c>
      <c r="I908" s="923" t="n">
        <v>12.95</v>
      </c>
    </row>
    <row r="909" customFormat="false" ht="15" hidden="false" customHeight="false" outlineLevel="0" collapsed="false">
      <c r="B909" s="923" t="n">
        <v>91381</v>
      </c>
      <c r="C909" s="924" t="s">
        <v>7533</v>
      </c>
      <c r="D909" s="923" t="s">
        <v>967</v>
      </c>
      <c r="E909" s="923" t="n">
        <f aca="false">IF($K$2=$H$1,H909,I909)</f>
        <v>4.53</v>
      </c>
      <c r="F909" s="396" t="n">
        <f aca="false">IF(LEN($B909)=7,CONCATENATE(MID($B909,1,6),"00",RIGHT($B909,1)),IF(LEN($B909)=8,CONCATENATE(MID($B909,1,6),"0",RIGHT($B909,2)),$B909))</f>
        <v>91381</v>
      </c>
      <c r="H909" s="925" t="n">
        <v>4.53</v>
      </c>
      <c r="I909" s="923" t="n">
        <v>4.53</v>
      </c>
    </row>
    <row r="910" customFormat="false" ht="15" hidden="false" customHeight="false" outlineLevel="0" collapsed="false">
      <c r="B910" s="923" t="n">
        <v>91382</v>
      </c>
      <c r="C910" s="924" t="s">
        <v>7534</v>
      </c>
      <c r="D910" s="923" t="s">
        <v>967</v>
      </c>
      <c r="E910" s="923" t="n">
        <f aca="false">IF($K$2=$H$1,H910,I910)</f>
        <v>0.93</v>
      </c>
      <c r="F910" s="396" t="n">
        <f aca="false">IF(LEN($B910)=7,CONCATENATE(MID($B910,1,6),"00",RIGHT($B910,1)),IF(LEN($B910)=8,CONCATENATE(MID($B910,1,6),"0",RIGHT($B910,2)),$B910))</f>
        <v>91382</v>
      </c>
      <c r="H910" s="925" t="n">
        <v>0.93</v>
      </c>
      <c r="I910" s="923" t="n">
        <v>0.93</v>
      </c>
    </row>
    <row r="911" customFormat="false" ht="15" hidden="false" customHeight="false" outlineLevel="0" collapsed="false">
      <c r="B911" s="923" t="n">
        <v>91383</v>
      </c>
      <c r="C911" s="924" t="s">
        <v>7535</v>
      </c>
      <c r="D911" s="923" t="s">
        <v>967</v>
      </c>
      <c r="E911" s="923" t="n">
        <f aca="false">IF($K$2=$H$1,H911,I911)</f>
        <v>24.27</v>
      </c>
      <c r="F911" s="396" t="n">
        <f aca="false">IF(LEN($B911)=7,CONCATENATE(MID($B911,1,6),"00",RIGHT($B911,1)),IF(LEN($B911)=8,CONCATENATE(MID($B911,1,6),"0",RIGHT($B911,2)),$B911))</f>
        <v>91383</v>
      </c>
      <c r="H911" s="925" t="n">
        <v>24.27</v>
      </c>
      <c r="I911" s="923" t="n">
        <v>24.27</v>
      </c>
    </row>
    <row r="912" customFormat="false" ht="15" hidden="false" customHeight="false" outlineLevel="0" collapsed="false">
      <c r="B912" s="923" t="n">
        <v>91384</v>
      </c>
      <c r="C912" s="924" t="s">
        <v>7536</v>
      </c>
      <c r="D912" s="923" t="s">
        <v>967</v>
      </c>
      <c r="E912" s="923" t="n">
        <f aca="false">IF($K$2=$H$1,H912,I912)</f>
        <v>95.03</v>
      </c>
      <c r="F912" s="396" t="n">
        <f aca="false">IF(LEN($B912)=7,CONCATENATE(MID($B912,1,6),"00",RIGHT($B912,1)),IF(LEN($B912)=8,CONCATENATE(MID($B912,1,6),"0",RIGHT($B912,2)),$B912))</f>
        <v>91384</v>
      </c>
      <c r="H912" s="925" t="n">
        <v>95.03</v>
      </c>
      <c r="I912" s="923" t="n">
        <v>95.03</v>
      </c>
    </row>
    <row r="913" customFormat="false" ht="15" hidden="false" customHeight="false" outlineLevel="0" collapsed="false">
      <c r="B913" s="923" t="n">
        <v>91390</v>
      </c>
      <c r="C913" s="924" t="s">
        <v>7537</v>
      </c>
      <c r="D913" s="923" t="s">
        <v>967</v>
      </c>
      <c r="E913" s="923" t="n">
        <f aca="false">IF($K$2=$H$1,H913,I913)</f>
        <v>8.45</v>
      </c>
      <c r="F913" s="396" t="n">
        <f aca="false">IF(LEN($B913)=7,CONCATENATE(MID($B913,1,6),"00",RIGHT($B913,1)),IF(LEN($B913)=8,CONCATENATE(MID($B913,1,6),"0",RIGHT($B913,2)),$B913))</f>
        <v>91390</v>
      </c>
      <c r="H913" s="925" t="n">
        <v>8.45</v>
      </c>
      <c r="I913" s="923" t="n">
        <v>8.45</v>
      </c>
    </row>
    <row r="914" customFormat="false" ht="15" hidden="false" customHeight="false" outlineLevel="0" collapsed="false">
      <c r="B914" s="923" t="n">
        <v>91391</v>
      </c>
      <c r="C914" s="924" t="s">
        <v>7538</v>
      </c>
      <c r="D914" s="923" t="s">
        <v>967</v>
      </c>
      <c r="E914" s="923" t="n">
        <f aca="false">IF($K$2=$H$1,H914,I914)</f>
        <v>3.37</v>
      </c>
      <c r="F914" s="396" t="n">
        <f aca="false">IF(LEN($B914)=7,CONCATENATE(MID($B914,1,6),"00",RIGHT($B914,1)),IF(LEN($B914)=8,CONCATENATE(MID($B914,1,6),"0",RIGHT($B914,2)),$B914))</f>
        <v>91391</v>
      </c>
      <c r="H914" s="925" t="n">
        <v>3.37</v>
      </c>
      <c r="I914" s="923" t="n">
        <v>3.37</v>
      </c>
    </row>
    <row r="915" customFormat="false" ht="15" hidden="false" customHeight="false" outlineLevel="0" collapsed="false">
      <c r="B915" s="923" t="n">
        <v>91392</v>
      </c>
      <c r="C915" s="924" t="s">
        <v>7539</v>
      </c>
      <c r="D915" s="923" t="s">
        <v>967</v>
      </c>
      <c r="E915" s="923" t="n">
        <f aca="false">IF($K$2=$H$1,H915,I915)</f>
        <v>0.68</v>
      </c>
      <c r="F915" s="396" t="n">
        <f aca="false">IF(LEN($B915)=7,CONCATENATE(MID($B915,1,6),"00",RIGHT($B915,1)),IF(LEN($B915)=8,CONCATENATE(MID($B915,1,6),"0",RIGHT($B915,2)),$B915))</f>
        <v>91392</v>
      </c>
      <c r="H915" s="925" t="n">
        <v>0.68</v>
      </c>
      <c r="I915" s="923" t="n">
        <v>0.68</v>
      </c>
    </row>
    <row r="916" customFormat="false" ht="15" hidden="false" customHeight="false" outlineLevel="0" collapsed="false">
      <c r="B916" s="923" t="n">
        <v>91396</v>
      </c>
      <c r="C916" s="924" t="s">
        <v>7540</v>
      </c>
      <c r="D916" s="923" t="s">
        <v>967</v>
      </c>
      <c r="E916" s="923" t="n">
        <f aca="false">IF($K$2=$H$1,H916,I916)</f>
        <v>11.34</v>
      </c>
      <c r="F916" s="396" t="n">
        <f aca="false">IF(LEN($B916)=7,CONCATENATE(MID($B916,1,6),"00",RIGHT($B916,1)),IF(LEN($B916)=8,CONCATENATE(MID($B916,1,6),"0",RIGHT($B916,2)),$B916))</f>
        <v>91396</v>
      </c>
      <c r="H916" s="925" t="n">
        <v>11.34</v>
      </c>
      <c r="I916" s="923" t="n">
        <v>11.34</v>
      </c>
    </row>
    <row r="917" customFormat="false" ht="15" hidden="false" customHeight="false" outlineLevel="0" collapsed="false">
      <c r="B917" s="923" t="n">
        <v>91397</v>
      </c>
      <c r="C917" s="924" t="s">
        <v>7541</v>
      </c>
      <c r="D917" s="923" t="s">
        <v>967</v>
      </c>
      <c r="E917" s="923" t="n">
        <f aca="false">IF($K$2=$H$1,H917,I917)</f>
        <v>4.52</v>
      </c>
      <c r="F917" s="396" t="n">
        <f aca="false">IF(LEN($B917)=7,CONCATENATE(MID($B917,1,6),"00",RIGHT($B917,1)),IF(LEN($B917)=8,CONCATENATE(MID($B917,1,6),"0",RIGHT($B917,2)),$B917))</f>
        <v>91397</v>
      </c>
      <c r="H917" s="925" t="n">
        <v>4.52</v>
      </c>
      <c r="I917" s="923" t="n">
        <v>4.52</v>
      </c>
    </row>
    <row r="918" customFormat="false" ht="15" hidden="false" customHeight="false" outlineLevel="0" collapsed="false">
      <c r="B918" s="923" t="n">
        <v>91398</v>
      </c>
      <c r="C918" s="924" t="s">
        <v>7542</v>
      </c>
      <c r="D918" s="923" t="s">
        <v>967</v>
      </c>
      <c r="E918" s="923" t="n">
        <f aca="false">IF($K$2=$H$1,H918,I918)</f>
        <v>0.92</v>
      </c>
      <c r="F918" s="396" t="n">
        <f aca="false">IF(LEN($B918)=7,CONCATENATE(MID($B918,1,6),"00",RIGHT($B918,1)),IF(LEN($B918)=8,CONCATENATE(MID($B918,1,6),"0",RIGHT($B918,2)),$B918))</f>
        <v>91398</v>
      </c>
      <c r="H918" s="925" t="n">
        <v>0.92</v>
      </c>
      <c r="I918" s="923" t="n">
        <v>0.92</v>
      </c>
    </row>
    <row r="919" customFormat="false" ht="15" hidden="false" customHeight="false" outlineLevel="0" collapsed="false">
      <c r="B919" s="923" t="n">
        <v>91402</v>
      </c>
      <c r="C919" s="924" t="s">
        <v>7543</v>
      </c>
      <c r="D919" s="923" t="s">
        <v>967</v>
      </c>
      <c r="E919" s="923" t="n">
        <f aca="false">IF($K$2=$H$1,H919,I919)</f>
        <v>0.78</v>
      </c>
      <c r="F919" s="396" t="n">
        <f aca="false">IF(LEN($B919)=7,CONCATENATE(MID($B919,1,6),"00",RIGHT($B919,1)),IF(LEN($B919)=8,CONCATENATE(MID($B919,1,6),"0",RIGHT($B919,2)),$B919))</f>
        <v>91402</v>
      </c>
      <c r="H919" s="925" t="n">
        <v>0.78</v>
      </c>
      <c r="I919" s="923" t="n">
        <v>0.78</v>
      </c>
    </row>
    <row r="920" customFormat="false" ht="15" hidden="false" customHeight="false" outlineLevel="0" collapsed="false">
      <c r="B920" s="923" t="n">
        <v>91466</v>
      </c>
      <c r="C920" s="924" t="s">
        <v>7544</v>
      </c>
      <c r="D920" s="923" t="s">
        <v>967</v>
      </c>
      <c r="E920" s="923" t="n">
        <f aca="false">IF($K$2=$H$1,H920,I920)</f>
        <v>0.72</v>
      </c>
      <c r="F920" s="396" t="n">
        <f aca="false">IF(LEN($B920)=7,CONCATENATE(MID($B920,1,6),"00",RIGHT($B920,1)),IF(LEN($B920)=8,CONCATENATE(MID($B920,1,6),"0",RIGHT($B920,2)),$B920))</f>
        <v>91466</v>
      </c>
      <c r="H920" s="925" t="n">
        <v>0.72</v>
      </c>
      <c r="I920" s="923" t="n">
        <v>0.72</v>
      </c>
    </row>
    <row r="921" customFormat="false" ht="15" hidden="false" customHeight="false" outlineLevel="0" collapsed="false">
      <c r="B921" s="923" t="n">
        <v>91467</v>
      </c>
      <c r="C921" s="924" t="s">
        <v>7545</v>
      </c>
      <c r="D921" s="923" t="s">
        <v>967</v>
      </c>
      <c r="E921" s="923" t="n">
        <f aca="false">IF($K$2=$H$1,H921,I921)</f>
        <v>105.98</v>
      </c>
      <c r="F921" s="396" t="n">
        <f aca="false">IF(LEN($B921)=7,CONCATENATE(MID($B921,1,6),"00",RIGHT($B921,1)),IF(LEN($B921)=8,CONCATENATE(MID($B921,1,6),"0",RIGHT($B921,2)),$B921))</f>
        <v>91467</v>
      </c>
      <c r="H921" s="925" t="n">
        <v>105.98</v>
      </c>
      <c r="I921" s="923" t="n">
        <v>105.98</v>
      </c>
    </row>
    <row r="922" customFormat="false" ht="15" hidden="false" customHeight="false" outlineLevel="0" collapsed="false">
      <c r="B922" s="923" t="n">
        <v>91468</v>
      </c>
      <c r="C922" s="924" t="s">
        <v>7546</v>
      </c>
      <c r="D922" s="923" t="s">
        <v>967</v>
      </c>
      <c r="E922" s="923" t="n">
        <f aca="false">IF($K$2=$H$1,H922,I922)</f>
        <v>12.81</v>
      </c>
      <c r="F922" s="396" t="n">
        <f aca="false">IF(LEN($B922)=7,CONCATENATE(MID($B922,1,6),"00",RIGHT($B922,1)),IF(LEN($B922)=8,CONCATENATE(MID($B922,1,6),"0",RIGHT($B922,2)),$B922))</f>
        <v>91468</v>
      </c>
      <c r="H922" s="925" t="n">
        <v>12.81</v>
      </c>
      <c r="I922" s="923" t="n">
        <v>12.81</v>
      </c>
    </row>
    <row r="923" customFormat="false" ht="15" hidden="false" customHeight="false" outlineLevel="0" collapsed="false">
      <c r="B923" s="923" t="n">
        <v>91469</v>
      </c>
      <c r="C923" s="924" t="s">
        <v>7547</v>
      </c>
      <c r="D923" s="923" t="s">
        <v>967</v>
      </c>
      <c r="E923" s="923" t="n">
        <f aca="false">IF($K$2=$H$1,H923,I923)</f>
        <v>4.34</v>
      </c>
      <c r="F923" s="396" t="n">
        <f aca="false">IF(LEN($B923)=7,CONCATENATE(MID($B923,1,6),"00",RIGHT($B923,1)),IF(LEN($B923)=8,CONCATENATE(MID($B923,1,6),"0",RIGHT($B923,2)),$B923))</f>
        <v>91469</v>
      </c>
      <c r="H923" s="925" t="n">
        <v>4.34</v>
      </c>
      <c r="I923" s="923" t="n">
        <v>4.34</v>
      </c>
    </row>
    <row r="924" customFormat="false" ht="15" hidden="false" customHeight="false" outlineLevel="0" collapsed="false">
      <c r="B924" s="923" t="n">
        <v>91484</v>
      </c>
      <c r="C924" s="924" t="s">
        <v>7548</v>
      </c>
      <c r="D924" s="923" t="s">
        <v>967</v>
      </c>
      <c r="E924" s="923" t="n">
        <f aca="false">IF($K$2=$H$1,H924,I924)</f>
        <v>0.88</v>
      </c>
      <c r="F924" s="396" t="n">
        <f aca="false">IF(LEN($B924)=7,CONCATENATE(MID($B924,1,6),"00",RIGHT($B924,1)),IF(LEN($B924)=8,CONCATENATE(MID($B924,1,6),"0",RIGHT($B924,2)),$B924))</f>
        <v>91484</v>
      </c>
      <c r="H924" s="925" t="n">
        <v>0.88</v>
      </c>
      <c r="I924" s="923" t="n">
        <v>0.88</v>
      </c>
    </row>
    <row r="925" customFormat="false" ht="15" hidden="false" customHeight="false" outlineLevel="0" collapsed="false">
      <c r="B925" s="923" t="n">
        <v>91485</v>
      </c>
      <c r="C925" s="924" t="s">
        <v>7549</v>
      </c>
      <c r="D925" s="923" t="s">
        <v>967</v>
      </c>
      <c r="E925" s="923" t="n">
        <f aca="false">IF($K$2=$H$1,H925,I925)</f>
        <v>143.83</v>
      </c>
      <c r="F925" s="396" t="n">
        <f aca="false">IF(LEN($B925)=7,CONCATENATE(MID($B925,1,6),"00",RIGHT($B925,1)),IF(LEN($B925)=8,CONCATENATE(MID($B925,1,6),"0",RIGHT($B925,2)),$B925))</f>
        <v>91485</v>
      </c>
      <c r="H925" s="925" t="n">
        <v>143.83</v>
      </c>
      <c r="I925" s="923" t="n">
        <v>143.83</v>
      </c>
    </row>
    <row r="926" customFormat="false" ht="15" hidden="false" customHeight="false" outlineLevel="0" collapsed="false">
      <c r="B926" s="923" t="n">
        <v>91529</v>
      </c>
      <c r="C926" s="924" t="s">
        <v>7550</v>
      </c>
      <c r="D926" s="923" t="s">
        <v>967</v>
      </c>
      <c r="E926" s="923" t="n">
        <f aca="false">IF($K$2=$H$1,H926,I926)</f>
        <v>0.68</v>
      </c>
      <c r="F926" s="396" t="n">
        <f aca="false">IF(LEN($B926)=7,CONCATENATE(MID($B926,1,6),"00",RIGHT($B926,1)),IF(LEN($B926)=8,CONCATENATE(MID($B926,1,6),"0",RIGHT($B926,2)),$B926))</f>
        <v>91529</v>
      </c>
      <c r="H926" s="925" t="n">
        <v>0.68</v>
      </c>
      <c r="I926" s="923" t="n">
        <v>0.68</v>
      </c>
    </row>
    <row r="927" customFormat="false" ht="15" hidden="false" customHeight="false" outlineLevel="0" collapsed="false">
      <c r="B927" s="923" t="n">
        <v>91530</v>
      </c>
      <c r="C927" s="924" t="s">
        <v>7551</v>
      </c>
      <c r="D927" s="923" t="s">
        <v>967</v>
      </c>
      <c r="E927" s="923" t="n">
        <f aca="false">IF($K$2=$H$1,H927,I927)</f>
        <v>0.17</v>
      </c>
      <c r="F927" s="396" t="n">
        <f aca="false">IF(LEN($B927)=7,CONCATENATE(MID($B927,1,6),"00",RIGHT($B927,1)),IF(LEN($B927)=8,CONCATENATE(MID($B927,1,6),"0",RIGHT($B927,2)),$B927))</f>
        <v>91530</v>
      </c>
      <c r="H927" s="925" t="n">
        <v>0.17</v>
      </c>
      <c r="I927" s="923" t="n">
        <v>0.17</v>
      </c>
    </row>
    <row r="928" customFormat="false" ht="15" hidden="false" customHeight="false" outlineLevel="0" collapsed="false">
      <c r="B928" s="923" t="n">
        <v>91531</v>
      </c>
      <c r="C928" s="924" t="s">
        <v>7552</v>
      </c>
      <c r="D928" s="923" t="s">
        <v>967</v>
      </c>
      <c r="E928" s="923" t="n">
        <f aca="false">IF($K$2=$H$1,H928,I928)</f>
        <v>0.85</v>
      </c>
      <c r="F928" s="396" t="n">
        <f aca="false">IF(LEN($B928)=7,CONCATENATE(MID($B928,1,6),"00",RIGHT($B928,1)),IF(LEN($B928)=8,CONCATENATE(MID($B928,1,6),"0",RIGHT($B928,2)),$B928))</f>
        <v>91531</v>
      </c>
      <c r="H928" s="925" t="n">
        <v>0.85</v>
      </c>
      <c r="I928" s="923" t="n">
        <v>0.85</v>
      </c>
    </row>
    <row r="929" customFormat="false" ht="15" hidden="false" customHeight="false" outlineLevel="0" collapsed="false">
      <c r="B929" s="923" t="n">
        <v>91532</v>
      </c>
      <c r="C929" s="924" t="s">
        <v>7553</v>
      </c>
      <c r="D929" s="923" t="s">
        <v>967</v>
      </c>
      <c r="E929" s="923" t="n">
        <f aca="false">IF($K$2=$H$1,H929,I929)</f>
        <v>4.65</v>
      </c>
      <c r="F929" s="396" t="n">
        <f aca="false">IF(LEN($B929)=7,CONCATENATE(MID($B929,1,6),"00",RIGHT($B929,1)),IF(LEN($B929)=8,CONCATENATE(MID($B929,1,6),"0",RIGHT($B929,2)),$B929))</f>
        <v>91532</v>
      </c>
      <c r="H929" s="925" t="n">
        <v>4.65</v>
      </c>
      <c r="I929" s="923" t="n">
        <v>4.65</v>
      </c>
    </row>
    <row r="930" customFormat="false" ht="15" hidden="false" customHeight="false" outlineLevel="0" collapsed="false">
      <c r="B930" s="923" t="n">
        <v>91629</v>
      </c>
      <c r="C930" s="924" t="s">
        <v>7554</v>
      </c>
      <c r="D930" s="923" t="s">
        <v>967</v>
      </c>
      <c r="E930" s="923" t="n">
        <f aca="false">IF($K$2=$H$1,H930,I930)</f>
        <v>8.23</v>
      </c>
      <c r="F930" s="396" t="n">
        <f aca="false">IF(LEN($B930)=7,CONCATENATE(MID($B930,1,6),"00",RIGHT($B930,1)),IF(LEN($B930)=8,CONCATENATE(MID($B930,1,6),"0",RIGHT($B930,2)),$B930))</f>
        <v>91629</v>
      </c>
      <c r="H930" s="925" t="n">
        <v>8.23</v>
      </c>
      <c r="I930" s="923" t="n">
        <v>8.23</v>
      </c>
    </row>
    <row r="931" customFormat="false" ht="15" hidden="false" customHeight="false" outlineLevel="0" collapsed="false">
      <c r="B931" s="923" t="n">
        <v>91630</v>
      </c>
      <c r="C931" s="924" t="s">
        <v>7555</v>
      </c>
      <c r="D931" s="923" t="s">
        <v>967</v>
      </c>
      <c r="E931" s="923" t="n">
        <f aca="false">IF($K$2=$H$1,H931,I931)</f>
        <v>3.28</v>
      </c>
      <c r="F931" s="396" t="n">
        <f aca="false">IF(LEN($B931)=7,CONCATENATE(MID($B931,1,6),"00",RIGHT($B931,1)),IF(LEN($B931)=8,CONCATENATE(MID($B931,1,6),"0",RIGHT($B931,2)),$B931))</f>
        <v>91630</v>
      </c>
      <c r="H931" s="925" t="n">
        <v>3.28</v>
      </c>
      <c r="I931" s="923" t="n">
        <v>3.28</v>
      </c>
    </row>
    <row r="932" customFormat="false" ht="15" hidden="false" customHeight="false" outlineLevel="0" collapsed="false">
      <c r="B932" s="923" t="n">
        <v>91631</v>
      </c>
      <c r="C932" s="924" t="s">
        <v>7556</v>
      </c>
      <c r="D932" s="923" t="s">
        <v>967</v>
      </c>
      <c r="E932" s="923" t="n">
        <f aca="false">IF($K$2=$H$1,H932,I932)</f>
        <v>0.66</v>
      </c>
      <c r="F932" s="396" t="n">
        <f aca="false">IF(LEN($B932)=7,CONCATENATE(MID($B932,1,6),"00",RIGHT($B932,1)),IF(LEN($B932)=8,CONCATENATE(MID($B932,1,6),"0",RIGHT($B932,2)),$B932))</f>
        <v>91631</v>
      </c>
      <c r="H932" s="925" t="n">
        <v>0.66</v>
      </c>
      <c r="I932" s="923" t="n">
        <v>0.66</v>
      </c>
    </row>
    <row r="933" customFormat="false" ht="15" hidden="false" customHeight="false" outlineLevel="0" collapsed="false">
      <c r="B933" s="923" t="n">
        <v>91632</v>
      </c>
      <c r="C933" s="924" t="s">
        <v>7557</v>
      </c>
      <c r="D933" s="923" t="s">
        <v>967</v>
      </c>
      <c r="E933" s="923" t="n">
        <f aca="false">IF($K$2=$H$1,H933,I933)</f>
        <v>15.45</v>
      </c>
      <c r="F933" s="396" t="n">
        <f aca="false">IF(LEN($B933)=7,CONCATENATE(MID($B933,1,6),"00",RIGHT($B933,1)),IF(LEN($B933)=8,CONCATENATE(MID($B933,1,6),"0",RIGHT($B933,2)),$B933))</f>
        <v>91632</v>
      </c>
      <c r="H933" s="925" t="n">
        <v>15.45</v>
      </c>
      <c r="I933" s="923" t="n">
        <v>15.45</v>
      </c>
    </row>
    <row r="934" customFormat="false" ht="15" hidden="false" customHeight="false" outlineLevel="0" collapsed="false">
      <c r="B934" s="923" t="n">
        <v>91633</v>
      </c>
      <c r="C934" s="924" t="s">
        <v>7558</v>
      </c>
      <c r="D934" s="923" t="s">
        <v>967</v>
      </c>
      <c r="E934" s="923" t="n">
        <f aca="false">IF($K$2=$H$1,H934,I934)</f>
        <v>89.7</v>
      </c>
      <c r="F934" s="396" t="n">
        <f aca="false">IF(LEN($B934)=7,CONCATENATE(MID($B934,1,6),"00",RIGHT($B934,1)),IF(LEN($B934)=8,CONCATENATE(MID($B934,1,6),"0",RIGHT($B934,2)),$B934))</f>
        <v>91633</v>
      </c>
      <c r="H934" s="925" t="n">
        <v>89.7</v>
      </c>
      <c r="I934" s="923" t="n">
        <v>89.7</v>
      </c>
    </row>
    <row r="935" customFormat="false" ht="15" hidden="false" customHeight="false" outlineLevel="0" collapsed="false">
      <c r="B935" s="923" t="n">
        <v>91640</v>
      </c>
      <c r="C935" s="924" t="s">
        <v>7559</v>
      </c>
      <c r="D935" s="923" t="s">
        <v>967</v>
      </c>
      <c r="E935" s="923" t="n">
        <f aca="false">IF($K$2=$H$1,H935,I935)</f>
        <v>21.14</v>
      </c>
      <c r="F935" s="396" t="n">
        <f aca="false">IF(LEN($B935)=7,CONCATENATE(MID($B935,1,6),"00",RIGHT($B935,1)),IF(LEN($B935)=8,CONCATENATE(MID($B935,1,6),"0",RIGHT($B935,2)),$B935))</f>
        <v>91640</v>
      </c>
      <c r="H935" s="925" t="n">
        <v>21.14</v>
      </c>
      <c r="I935" s="923" t="n">
        <v>21.14</v>
      </c>
    </row>
    <row r="936" customFormat="false" ht="15" hidden="false" customHeight="false" outlineLevel="0" collapsed="false">
      <c r="B936" s="923" t="n">
        <v>91641</v>
      </c>
      <c r="C936" s="924" t="s">
        <v>7560</v>
      </c>
      <c r="D936" s="923" t="s">
        <v>967</v>
      </c>
      <c r="E936" s="923" t="n">
        <f aca="false">IF($K$2=$H$1,H936,I936)</f>
        <v>8.44</v>
      </c>
      <c r="F936" s="396" t="n">
        <f aca="false">IF(LEN($B936)=7,CONCATENATE(MID($B936,1,6),"00",RIGHT($B936,1)),IF(LEN($B936)=8,CONCATENATE(MID($B936,1,6),"0",RIGHT($B936,2)),$B936))</f>
        <v>91641</v>
      </c>
      <c r="H936" s="925" t="n">
        <v>8.44</v>
      </c>
      <c r="I936" s="923" t="n">
        <v>8.44</v>
      </c>
    </row>
    <row r="937" customFormat="false" ht="15" hidden="false" customHeight="false" outlineLevel="0" collapsed="false">
      <c r="B937" s="923" t="n">
        <v>91642</v>
      </c>
      <c r="C937" s="924" t="s">
        <v>7561</v>
      </c>
      <c r="D937" s="923" t="s">
        <v>967</v>
      </c>
      <c r="E937" s="923" t="n">
        <f aca="false">IF($K$2=$H$1,H937,I937)</f>
        <v>1.71</v>
      </c>
      <c r="F937" s="396" t="n">
        <f aca="false">IF(LEN($B937)=7,CONCATENATE(MID($B937,1,6),"00",RIGHT($B937,1)),IF(LEN($B937)=8,CONCATENATE(MID($B937,1,6),"0",RIGHT($B937,2)),$B937))</f>
        <v>91642</v>
      </c>
      <c r="H937" s="925" t="n">
        <v>1.71</v>
      </c>
      <c r="I937" s="923" t="n">
        <v>1.71</v>
      </c>
    </row>
    <row r="938" customFormat="false" ht="15" hidden="false" customHeight="false" outlineLevel="0" collapsed="false">
      <c r="B938" s="923" t="n">
        <v>91643</v>
      </c>
      <c r="C938" s="924" t="s">
        <v>7562</v>
      </c>
      <c r="D938" s="923" t="s">
        <v>967</v>
      </c>
      <c r="E938" s="923" t="n">
        <f aca="false">IF($K$2=$H$1,H938,I938)</f>
        <v>39.63</v>
      </c>
      <c r="F938" s="396" t="n">
        <f aca="false">IF(LEN($B938)=7,CONCATENATE(MID($B938,1,6),"00",RIGHT($B938,1)),IF(LEN($B938)=8,CONCATENATE(MID($B938,1,6),"0",RIGHT($B938,2)),$B938))</f>
        <v>91643</v>
      </c>
      <c r="H938" s="925" t="n">
        <v>39.63</v>
      </c>
      <c r="I938" s="923" t="n">
        <v>39.63</v>
      </c>
    </row>
    <row r="939" customFormat="false" ht="15" hidden="false" customHeight="false" outlineLevel="0" collapsed="false">
      <c r="B939" s="923" t="n">
        <v>91644</v>
      </c>
      <c r="C939" s="924" t="s">
        <v>7563</v>
      </c>
      <c r="D939" s="923" t="s">
        <v>967</v>
      </c>
      <c r="E939" s="923" t="n">
        <f aca="false">IF($K$2=$H$1,H939,I939)</f>
        <v>201.86</v>
      </c>
      <c r="F939" s="396" t="n">
        <f aca="false">IF(LEN($B939)=7,CONCATENATE(MID($B939,1,6),"00",RIGHT($B939,1)),IF(LEN($B939)=8,CONCATENATE(MID($B939,1,6),"0",RIGHT($B939,2)),$B939))</f>
        <v>91644</v>
      </c>
      <c r="H939" s="925" t="n">
        <v>201.86</v>
      </c>
      <c r="I939" s="923" t="n">
        <v>201.86</v>
      </c>
    </row>
    <row r="940" customFormat="false" ht="15" hidden="false" customHeight="false" outlineLevel="0" collapsed="false">
      <c r="B940" s="923" t="n">
        <v>91688</v>
      </c>
      <c r="C940" s="924" t="s">
        <v>7564</v>
      </c>
      <c r="D940" s="923" t="s">
        <v>967</v>
      </c>
      <c r="E940" s="923" t="n">
        <f aca="false">IF($K$2=$H$1,H940,I940)</f>
        <v>0.1</v>
      </c>
      <c r="F940" s="396" t="n">
        <f aca="false">IF(LEN($B940)=7,CONCATENATE(MID($B940,1,6),"00",RIGHT($B940,1)),IF(LEN($B940)=8,CONCATENATE(MID($B940,1,6),"0",RIGHT($B940,2)),$B940))</f>
        <v>91688</v>
      </c>
      <c r="H940" s="925" t="n">
        <v>0.1</v>
      </c>
      <c r="I940" s="923" t="n">
        <v>0.1</v>
      </c>
    </row>
    <row r="941" customFormat="false" ht="15" hidden="false" customHeight="false" outlineLevel="0" collapsed="false">
      <c r="B941" s="923" t="n">
        <v>91689</v>
      </c>
      <c r="C941" s="924" t="s">
        <v>7565</v>
      </c>
      <c r="D941" s="923" t="s">
        <v>967</v>
      </c>
      <c r="E941" s="923" t="n">
        <f aca="false">IF($K$2=$H$1,H941,I941)</f>
        <v>0.02</v>
      </c>
      <c r="F941" s="396" t="n">
        <f aca="false">IF(LEN($B941)=7,CONCATENATE(MID($B941,1,6),"00",RIGHT($B941,1)),IF(LEN($B941)=8,CONCATENATE(MID($B941,1,6),"0",RIGHT($B941,2)),$B941))</f>
        <v>91689</v>
      </c>
      <c r="H941" s="925" t="n">
        <v>0.02</v>
      </c>
      <c r="I941" s="923" t="n">
        <v>0.02</v>
      </c>
    </row>
    <row r="942" customFormat="false" ht="15" hidden="false" customHeight="false" outlineLevel="0" collapsed="false">
      <c r="B942" s="923" t="n">
        <v>91690</v>
      </c>
      <c r="C942" s="924" t="s">
        <v>7566</v>
      </c>
      <c r="D942" s="923" t="s">
        <v>967</v>
      </c>
      <c r="E942" s="923" t="n">
        <f aca="false">IF($K$2=$H$1,H942,I942)</f>
        <v>0.06</v>
      </c>
      <c r="F942" s="396" t="n">
        <f aca="false">IF(LEN($B942)=7,CONCATENATE(MID($B942,1,6),"00",RIGHT($B942,1)),IF(LEN($B942)=8,CONCATENATE(MID($B942,1,6),"0",RIGHT($B942,2)),$B942))</f>
        <v>91690</v>
      </c>
      <c r="H942" s="925" t="n">
        <v>0.06</v>
      </c>
      <c r="I942" s="923" t="n">
        <v>0.06</v>
      </c>
    </row>
    <row r="943" customFormat="false" ht="15" hidden="false" customHeight="false" outlineLevel="0" collapsed="false">
      <c r="B943" s="923" t="n">
        <v>91691</v>
      </c>
      <c r="C943" s="924" t="s">
        <v>7567</v>
      </c>
      <c r="D943" s="923" t="s">
        <v>967</v>
      </c>
      <c r="E943" s="923" t="n">
        <f aca="false">IF($K$2=$H$1,H943,I943)</f>
        <v>1.87</v>
      </c>
      <c r="F943" s="396" t="n">
        <f aca="false">IF(LEN($B943)=7,CONCATENATE(MID($B943,1,6),"00",RIGHT($B943,1)),IF(LEN($B943)=8,CONCATENATE(MID($B943,1,6),"0",RIGHT($B943,2)),$B943))</f>
        <v>91691</v>
      </c>
      <c r="H943" s="925" t="n">
        <v>1.87</v>
      </c>
      <c r="I943" s="923" t="n">
        <v>1.87</v>
      </c>
    </row>
    <row r="944" customFormat="false" ht="15" hidden="false" customHeight="false" outlineLevel="0" collapsed="false">
      <c r="B944" s="923" t="n">
        <v>92040</v>
      </c>
      <c r="C944" s="924" t="s">
        <v>7568</v>
      </c>
      <c r="D944" s="923" t="s">
        <v>967</v>
      </c>
      <c r="E944" s="923" t="n">
        <f aca="false">IF($K$2=$H$1,H944,I944)</f>
        <v>4.13</v>
      </c>
      <c r="F944" s="396" t="n">
        <f aca="false">IF(LEN($B944)=7,CONCATENATE(MID($B944,1,6),"00",RIGHT($B944,1)),IF(LEN($B944)=8,CONCATENATE(MID($B944,1,6),"0",RIGHT($B944,2)),$B944))</f>
        <v>92040</v>
      </c>
      <c r="H944" s="925" t="n">
        <v>4.13</v>
      </c>
      <c r="I944" s="923" t="n">
        <v>4.13</v>
      </c>
    </row>
    <row r="945" customFormat="false" ht="15" hidden="false" customHeight="false" outlineLevel="0" collapsed="false">
      <c r="B945" s="923" t="n">
        <v>92041</v>
      </c>
      <c r="C945" s="924" t="s">
        <v>7569</v>
      </c>
      <c r="D945" s="923" t="s">
        <v>967</v>
      </c>
      <c r="E945" s="923" t="n">
        <f aca="false">IF($K$2=$H$1,H945,I945)</f>
        <v>0.82</v>
      </c>
      <c r="F945" s="396" t="n">
        <f aca="false">IF(LEN($B945)=7,CONCATENATE(MID($B945,1,6),"00",RIGHT($B945,1)),IF(LEN($B945)=8,CONCATENATE(MID($B945,1,6),"0",RIGHT($B945,2)),$B945))</f>
        <v>92041</v>
      </c>
      <c r="H945" s="925" t="n">
        <v>0.82</v>
      </c>
      <c r="I945" s="923" t="n">
        <v>0.82</v>
      </c>
    </row>
    <row r="946" customFormat="false" ht="15" hidden="false" customHeight="false" outlineLevel="0" collapsed="false">
      <c r="B946" s="923" t="n">
        <v>92042</v>
      </c>
      <c r="C946" s="924" t="s">
        <v>7570</v>
      </c>
      <c r="D946" s="923" t="s">
        <v>967</v>
      </c>
      <c r="E946" s="923" t="n">
        <f aca="false">IF($K$2=$H$1,H946,I946)</f>
        <v>3.44</v>
      </c>
      <c r="F946" s="396" t="n">
        <f aca="false">IF(LEN($B946)=7,CONCATENATE(MID($B946,1,6),"00",RIGHT($B946,1)),IF(LEN($B946)=8,CONCATENATE(MID($B946,1,6),"0",RIGHT($B946,2)),$B946))</f>
        <v>92042</v>
      </c>
      <c r="H946" s="925" t="n">
        <v>3.44</v>
      </c>
      <c r="I946" s="923" t="n">
        <v>3.44</v>
      </c>
    </row>
    <row r="947" customFormat="false" ht="15" hidden="false" customHeight="false" outlineLevel="0" collapsed="false">
      <c r="B947" s="923" t="n">
        <v>92101</v>
      </c>
      <c r="C947" s="924" t="s">
        <v>7571</v>
      </c>
      <c r="D947" s="923" t="s">
        <v>967</v>
      </c>
      <c r="E947" s="923" t="n">
        <f aca="false">IF($K$2=$H$1,H947,I947)</f>
        <v>13.07</v>
      </c>
      <c r="F947" s="396" t="n">
        <f aca="false">IF(LEN($B947)=7,CONCATENATE(MID($B947,1,6),"00",RIGHT($B947,1)),IF(LEN($B947)=8,CONCATENATE(MID($B947,1,6),"0",RIGHT($B947,2)),$B947))</f>
        <v>92101</v>
      </c>
      <c r="H947" s="925" t="n">
        <v>13.07</v>
      </c>
      <c r="I947" s="923" t="n">
        <v>13.07</v>
      </c>
    </row>
    <row r="948" customFormat="false" ht="15" hidden="false" customHeight="false" outlineLevel="0" collapsed="false">
      <c r="B948" s="923" t="n">
        <v>92102</v>
      </c>
      <c r="C948" s="924" t="s">
        <v>7572</v>
      </c>
      <c r="D948" s="923" t="s">
        <v>967</v>
      </c>
      <c r="E948" s="923" t="n">
        <f aca="false">IF($K$2=$H$1,H948,I948)</f>
        <v>5.21</v>
      </c>
      <c r="F948" s="396" t="n">
        <f aca="false">IF(LEN($B948)=7,CONCATENATE(MID($B948,1,6),"00",RIGHT($B948,1)),IF(LEN($B948)=8,CONCATENATE(MID($B948,1,6),"0",RIGHT($B948,2)),$B948))</f>
        <v>92102</v>
      </c>
      <c r="H948" s="925" t="n">
        <v>5.21</v>
      </c>
      <c r="I948" s="923" t="n">
        <v>5.21</v>
      </c>
    </row>
    <row r="949" customFormat="false" ht="15" hidden="false" customHeight="false" outlineLevel="0" collapsed="false">
      <c r="B949" s="923" t="n">
        <v>92103</v>
      </c>
      <c r="C949" s="924" t="s">
        <v>7573</v>
      </c>
      <c r="D949" s="923" t="s">
        <v>967</v>
      </c>
      <c r="E949" s="923" t="n">
        <f aca="false">IF($K$2=$H$1,H949,I949)</f>
        <v>1.06</v>
      </c>
      <c r="F949" s="396" t="n">
        <f aca="false">IF(LEN($B949)=7,CONCATENATE(MID($B949,1,6),"00",RIGHT($B949,1)),IF(LEN($B949)=8,CONCATENATE(MID($B949,1,6),"0",RIGHT($B949,2)),$B949))</f>
        <v>92103</v>
      </c>
      <c r="H949" s="925" t="n">
        <v>1.06</v>
      </c>
      <c r="I949" s="923" t="n">
        <v>1.06</v>
      </c>
    </row>
    <row r="950" customFormat="false" ht="15" hidden="false" customHeight="false" outlineLevel="0" collapsed="false">
      <c r="B950" s="923" t="n">
        <v>92104</v>
      </c>
      <c r="C950" s="924" t="s">
        <v>7574</v>
      </c>
      <c r="D950" s="923" t="s">
        <v>967</v>
      </c>
      <c r="E950" s="923" t="n">
        <f aca="false">IF($K$2=$H$1,H950,I950)</f>
        <v>24.53</v>
      </c>
      <c r="F950" s="396" t="n">
        <f aca="false">IF(LEN($B950)=7,CONCATENATE(MID($B950,1,6),"00",RIGHT($B950,1)),IF(LEN($B950)=8,CONCATENATE(MID($B950,1,6),"0",RIGHT($B950,2)),$B950))</f>
        <v>92104</v>
      </c>
      <c r="H950" s="925" t="n">
        <v>24.53</v>
      </c>
      <c r="I950" s="923" t="n">
        <v>24.53</v>
      </c>
    </row>
    <row r="951" customFormat="false" ht="15" hidden="false" customHeight="false" outlineLevel="0" collapsed="false">
      <c r="B951" s="923" t="n">
        <v>92105</v>
      </c>
      <c r="C951" s="924" t="s">
        <v>7575</v>
      </c>
      <c r="D951" s="923" t="s">
        <v>967</v>
      </c>
      <c r="E951" s="923" t="n">
        <f aca="false">IF($K$2=$H$1,H951,I951)</f>
        <v>128.96</v>
      </c>
      <c r="F951" s="396" t="n">
        <f aca="false">IF(LEN($B951)=7,CONCATENATE(MID($B951,1,6),"00",RIGHT($B951,1)),IF(LEN($B951)=8,CONCATENATE(MID($B951,1,6),"0",RIGHT($B951,2)),$B951))</f>
        <v>92105</v>
      </c>
      <c r="H951" s="925" t="n">
        <v>128.96</v>
      </c>
      <c r="I951" s="923" t="n">
        <v>128.96</v>
      </c>
    </row>
    <row r="952" customFormat="false" ht="15" hidden="false" customHeight="false" outlineLevel="0" collapsed="false">
      <c r="B952" s="923" t="n">
        <v>92108</v>
      </c>
      <c r="C952" s="924" t="s">
        <v>7576</v>
      </c>
      <c r="D952" s="923" t="s">
        <v>967</v>
      </c>
      <c r="E952" s="923" t="n">
        <f aca="false">IF($K$2=$H$1,H952,I952)</f>
        <v>0.73</v>
      </c>
      <c r="F952" s="396" t="n">
        <f aca="false">IF(LEN($B952)=7,CONCATENATE(MID($B952,1,6),"00",RIGHT($B952,1)),IF(LEN($B952)=8,CONCATENATE(MID($B952,1,6),"0",RIGHT($B952,2)),$B952))</f>
        <v>92108</v>
      </c>
      <c r="H952" s="925" t="n">
        <v>0.73</v>
      </c>
      <c r="I952" s="923" t="n">
        <v>0.73</v>
      </c>
    </row>
    <row r="953" customFormat="false" ht="15" hidden="false" customHeight="false" outlineLevel="0" collapsed="false">
      <c r="B953" s="923" t="n">
        <v>92109</v>
      </c>
      <c r="C953" s="924" t="s">
        <v>7577</v>
      </c>
      <c r="D953" s="923" t="s">
        <v>967</v>
      </c>
      <c r="E953" s="923" t="n">
        <f aca="false">IF($K$2=$H$1,H953,I953)</f>
        <v>0.16</v>
      </c>
      <c r="F953" s="396" t="n">
        <f aca="false">IF(LEN($B953)=7,CONCATENATE(MID($B953,1,6),"00",RIGHT($B953,1)),IF(LEN($B953)=8,CONCATENATE(MID($B953,1,6),"0",RIGHT($B953,2)),$B953))</f>
        <v>92109</v>
      </c>
      <c r="H953" s="925" t="n">
        <v>0.16</v>
      </c>
      <c r="I953" s="923" t="n">
        <v>0.16</v>
      </c>
    </row>
    <row r="954" customFormat="false" ht="15" hidden="false" customHeight="false" outlineLevel="0" collapsed="false">
      <c r="B954" s="923" t="n">
        <v>92110</v>
      </c>
      <c r="C954" s="924" t="s">
        <v>7578</v>
      </c>
      <c r="D954" s="923" t="s">
        <v>967</v>
      </c>
      <c r="E954" s="923" t="n">
        <f aca="false">IF($K$2=$H$1,H954,I954)</f>
        <v>0.57</v>
      </c>
      <c r="F954" s="396" t="n">
        <f aca="false">IF(LEN($B954)=7,CONCATENATE(MID($B954,1,6),"00",RIGHT($B954,1)),IF(LEN($B954)=8,CONCATENATE(MID($B954,1,6),"0",RIGHT($B954,2)),$B954))</f>
        <v>92110</v>
      </c>
      <c r="H954" s="925" t="n">
        <v>0.57</v>
      </c>
      <c r="I954" s="923" t="n">
        <v>0.57</v>
      </c>
    </row>
    <row r="955" customFormat="false" ht="15" hidden="false" customHeight="false" outlineLevel="0" collapsed="false">
      <c r="B955" s="923" t="n">
        <v>92111</v>
      </c>
      <c r="C955" s="924" t="s">
        <v>7579</v>
      </c>
      <c r="D955" s="923" t="s">
        <v>967</v>
      </c>
      <c r="E955" s="923" t="n">
        <f aca="false">IF($K$2=$H$1,H955,I955)</f>
        <v>0.73</v>
      </c>
      <c r="F955" s="396" t="n">
        <f aca="false">IF(LEN($B955)=7,CONCATENATE(MID($B955,1,6),"00",RIGHT($B955,1)),IF(LEN($B955)=8,CONCATENATE(MID($B955,1,6),"0",RIGHT($B955,2)),$B955))</f>
        <v>92111</v>
      </c>
      <c r="H955" s="925" t="n">
        <v>0.73</v>
      </c>
      <c r="I955" s="923" t="n">
        <v>0.73</v>
      </c>
    </row>
    <row r="956" customFormat="false" ht="15" hidden="false" customHeight="false" outlineLevel="0" collapsed="false">
      <c r="B956" s="923" t="n">
        <v>92114</v>
      </c>
      <c r="C956" s="924" t="s">
        <v>7580</v>
      </c>
      <c r="D956" s="923" t="s">
        <v>967</v>
      </c>
      <c r="E956" s="923" t="n">
        <f aca="false">IF($K$2=$H$1,H956,I956)</f>
        <v>0.08</v>
      </c>
      <c r="F956" s="396" t="n">
        <f aca="false">IF(LEN($B956)=7,CONCATENATE(MID($B956,1,6),"00",RIGHT($B956,1)),IF(LEN($B956)=8,CONCATENATE(MID($B956,1,6),"0",RIGHT($B956,2)),$B956))</f>
        <v>92114</v>
      </c>
      <c r="H956" s="925" t="n">
        <v>0.08</v>
      </c>
      <c r="I956" s="923" t="n">
        <v>0.08</v>
      </c>
    </row>
    <row r="957" customFormat="false" ht="15" hidden="false" customHeight="false" outlineLevel="0" collapsed="false">
      <c r="B957" s="923" t="n">
        <v>92115</v>
      </c>
      <c r="C957" s="924" t="s">
        <v>7581</v>
      </c>
      <c r="D957" s="923" t="s">
        <v>967</v>
      </c>
      <c r="E957" s="923" t="n">
        <f aca="false">IF($K$2=$H$1,H957,I957)</f>
        <v>0.01</v>
      </c>
      <c r="F957" s="396" t="n">
        <f aca="false">IF(LEN($B957)=7,CONCATENATE(MID($B957,1,6),"00",RIGHT($B957,1)),IF(LEN($B957)=8,CONCATENATE(MID($B957,1,6),"0",RIGHT($B957,2)),$B957))</f>
        <v>92115</v>
      </c>
      <c r="H957" s="925" t="n">
        <v>0.01</v>
      </c>
      <c r="I957" s="923" t="n">
        <v>0.01</v>
      </c>
    </row>
    <row r="958" customFormat="false" ht="15" hidden="false" customHeight="false" outlineLevel="0" collapsed="false">
      <c r="B958" s="923" t="n">
        <v>92116</v>
      </c>
      <c r="C958" s="924" t="s">
        <v>7582</v>
      </c>
      <c r="D958" s="923" t="s">
        <v>967</v>
      </c>
      <c r="E958" s="923" t="n">
        <f aca="false">IF($K$2=$H$1,H958,I958)</f>
        <v>0.1</v>
      </c>
      <c r="F958" s="396" t="n">
        <f aca="false">IF(LEN($B958)=7,CONCATENATE(MID($B958,1,6),"00",RIGHT($B958,1)),IF(LEN($B958)=8,CONCATENATE(MID($B958,1,6),"0",RIGHT($B958,2)),$B958))</f>
        <v>92116</v>
      </c>
      <c r="H958" s="925" t="n">
        <v>0.1</v>
      </c>
      <c r="I958" s="923" t="n">
        <v>0.1</v>
      </c>
    </row>
    <row r="959" customFormat="false" ht="15" hidden="false" customHeight="false" outlineLevel="0" collapsed="false">
      <c r="B959" s="923" t="n">
        <v>92133</v>
      </c>
      <c r="C959" s="924" t="s">
        <v>7583</v>
      </c>
      <c r="D959" s="923" t="s">
        <v>967</v>
      </c>
      <c r="E959" s="923" t="n">
        <f aca="false">IF($K$2=$H$1,H959,I959)</f>
        <v>7.94</v>
      </c>
      <c r="F959" s="396" t="n">
        <f aca="false">IF(LEN($B959)=7,CONCATENATE(MID($B959,1,6),"00",RIGHT($B959,1)),IF(LEN($B959)=8,CONCATENATE(MID($B959,1,6),"0",RIGHT($B959,2)),$B959))</f>
        <v>92133</v>
      </c>
      <c r="H959" s="925" t="n">
        <v>7.94</v>
      </c>
      <c r="I959" s="923" t="n">
        <v>7.94</v>
      </c>
    </row>
    <row r="960" customFormat="false" ht="15" hidden="false" customHeight="false" outlineLevel="0" collapsed="false">
      <c r="B960" s="923" t="n">
        <v>92134</v>
      </c>
      <c r="C960" s="924" t="s">
        <v>7584</v>
      </c>
      <c r="D960" s="923" t="s">
        <v>967</v>
      </c>
      <c r="E960" s="923" t="n">
        <f aca="false">IF($K$2=$H$1,H960,I960)</f>
        <v>2.38</v>
      </c>
      <c r="F960" s="396" t="n">
        <f aca="false">IF(LEN($B960)=7,CONCATENATE(MID($B960,1,6),"00",RIGHT($B960,1)),IF(LEN($B960)=8,CONCATENATE(MID($B960,1,6),"0",RIGHT($B960,2)),$B960))</f>
        <v>92134</v>
      </c>
      <c r="H960" s="925" t="n">
        <v>2.38</v>
      </c>
      <c r="I960" s="923" t="n">
        <v>2.38</v>
      </c>
    </row>
    <row r="961" customFormat="false" ht="15" hidden="false" customHeight="false" outlineLevel="0" collapsed="false">
      <c r="B961" s="923" t="n">
        <v>92135</v>
      </c>
      <c r="C961" s="924" t="s">
        <v>7585</v>
      </c>
      <c r="D961" s="923" t="s">
        <v>967</v>
      </c>
      <c r="E961" s="923" t="n">
        <f aca="false">IF($K$2=$H$1,H961,I961)</f>
        <v>0.49</v>
      </c>
      <c r="F961" s="396" t="n">
        <f aca="false">IF(LEN($B961)=7,CONCATENATE(MID($B961,1,6),"00",RIGHT($B961,1)),IF(LEN($B961)=8,CONCATENATE(MID($B961,1,6),"0",RIGHT($B961,2)),$B961))</f>
        <v>92135</v>
      </c>
      <c r="H961" s="925" t="n">
        <v>0.49</v>
      </c>
      <c r="I961" s="923" t="n">
        <v>0.49</v>
      </c>
    </row>
    <row r="962" customFormat="false" ht="15" hidden="false" customHeight="false" outlineLevel="0" collapsed="false">
      <c r="B962" s="923" t="n">
        <v>92136</v>
      </c>
      <c r="C962" s="924" t="s">
        <v>7586</v>
      </c>
      <c r="D962" s="923" t="s">
        <v>967</v>
      </c>
      <c r="E962" s="923" t="n">
        <f aca="false">IF($K$2=$H$1,H962,I962)</f>
        <v>9.93</v>
      </c>
      <c r="F962" s="396" t="n">
        <f aca="false">IF(LEN($B962)=7,CONCATENATE(MID($B962,1,6),"00",RIGHT($B962,1)),IF(LEN($B962)=8,CONCATENATE(MID($B962,1,6),"0",RIGHT($B962,2)),$B962))</f>
        <v>92136</v>
      </c>
      <c r="H962" s="925" t="n">
        <v>9.93</v>
      </c>
      <c r="I962" s="923" t="n">
        <v>9.93</v>
      </c>
    </row>
    <row r="963" customFormat="false" ht="15" hidden="false" customHeight="false" outlineLevel="0" collapsed="false">
      <c r="B963" s="923" t="n">
        <v>92137</v>
      </c>
      <c r="C963" s="924" t="s">
        <v>7587</v>
      </c>
      <c r="D963" s="923" t="s">
        <v>967</v>
      </c>
      <c r="E963" s="923" t="n">
        <f aca="false">IF($K$2=$H$1,H963,I963)</f>
        <v>26.54</v>
      </c>
      <c r="F963" s="396" t="n">
        <f aca="false">IF(LEN($B963)=7,CONCATENATE(MID($B963,1,6),"00",RIGHT($B963,1)),IF(LEN($B963)=8,CONCATENATE(MID($B963,1,6),"0",RIGHT($B963,2)),$B963))</f>
        <v>92137</v>
      </c>
      <c r="H963" s="925" t="n">
        <v>26.54</v>
      </c>
      <c r="I963" s="923" t="n">
        <v>26.54</v>
      </c>
    </row>
    <row r="964" customFormat="false" ht="15" hidden="false" customHeight="false" outlineLevel="0" collapsed="false">
      <c r="B964" s="923" t="n">
        <v>92140</v>
      </c>
      <c r="C964" s="924" t="s">
        <v>7588</v>
      </c>
      <c r="D964" s="923" t="s">
        <v>967</v>
      </c>
      <c r="E964" s="923" t="n">
        <f aca="false">IF($K$2=$H$1,H964,I964)</f>
        <v>2.42</v>
      </c>
      <c r="F964" s="396" t="n">
        <f aca="false">IF(LEN($B964)=7,CONCATENATE(MID($B964,1,6),"00",RIGHT($B964,1)),IF(LEN($B964)=8,CONCATENATE(MID($B964,1,6),"0",RIGHT($B964,2)),$B964))</f>
        <v>92140</v>
      </c>
      <c r="H964" s="925" t="n">
        <v>2.42</v>
      </c>
      <c r="I964" s="923" t="n">
        <v>2.42</v>
      </c>
    </row>
    <row r="965" customFormat="false" ht="15" hidden="false" customHeight="false" outlineLevel="0" collapsed="false">
      <c r="B965" s="923" t="n">
        <v>92141</v>
      </c>
      <c r="C965" s="924" t="s">
        <v>7589</v>
      </c>
      <c r="D965" s="923" t="s">
        <v>967</v>
      </c>
      <c r="E965" s="923" t="n">
        <f aca="false">IF($K$2=$H$1,H965,I965)</f>
        <v>0.72</v>
      </c>
      <c r="F965" s="396" t="n">
        <f aca="false">IF(LEN($B965)=7,CONCATENATE(MID($B965,1,6),"00",RIGHT($B965,1)),IF(LEN($B965)=8,CONCATENATE(MID($B965,1,6),"0",RIGHT($B965,2)),$B965))</f>
        <v>92141</v>
      </c>
      <c r="H965" s="925" t="n">
        <v>0.72</v>
      </c>
      <c r="I965" s="923" t="n">
        <v>0.72</v>
      </c>
    </row>
    <row r="966" customFormat="false" ht="15" hidden="false" customHeight="false" outlineLevel="0" collapsed="false">
      <c r="B966" s="923" t="n">
        <v>92142</v>
      </c>
      <c r="C966" s="924" t="s">
        <v>7590</v>
      </c>
      <c r="D966" s="923" t="s">
        <v>967</v>
      </c>
      <c r="E966" s="923" t="n">
        <f aca="false">IF($K$2=$H$1,H966,I966)</f>
        <v>0.15</v>
      </c>
      <c r="F966" s="396" t="n">
        <f aca="false">IF(LEN($B966)=7,CONCATENATE(MID($B966,1,6),"00",RIGHT($B966,1)),IF(LEN($B966)=8,CONCATENATE(MID($B966,1,6),"0",RIGHT($B966,2)),$B966))</f>
        <v>92142</v>
      </c>
      <c r="H966" s="925" t="n">
        <v>0.15</v>
      </c>
      <c r="I966" s="923" t="n">
        <v>0.15</v>
      </c>
    </row>
    <row r="967" customFormat="false" ht="15" hidden="false" customHeight="false" outlineLevel="0" collapsed="false">
      <c r="B967" s="923" t="n">
        <v>92143</v>
      </c>
      <c r="C967" s="924" t="s">
        <v>7591</v>
      </c>
      <c r="D967" s="923" t="s">
        <v>967</v>
      </c>
      <c r="E967" s="923" t="n">
        <f aca="false">IF($K$2=$H$1,H967,I967)</f>
        <v>3.02</v>
      </c>
      <c r="F967" s="396" t="n">
        <f aca="false">IF(LEN($B967)=7,CONCATENATE(MID($B967,1,6),"00",RIGHT($B967,1)),IF(LEN($B967)=8,CONCATENATE(MID($B967,1,6),"0",RIGHT($B967,2)),$B967))</f>
        <v>92143</v>
      </c>
      <c r="H967" s="925" t="n">
        <v>3.02</v>
      </c>
      <c r="I967" s="923" t="n">
        <v>3.02</v>
      </c>
    </row>
    <row r="968" customFormat="false" ht="15" hidden="false" customHeight="false" outlineLevel="0" collapsed="false">
      <c r="B968" s="923" t="n">
        <v>92144</v>
      </c>
      <c r="C968" s="924" t="s">
        <v>7592</v>
      </c>
      <c r="D968" s="923" t="s">
        <v>967</v>
      </c>
      <c r="E968" s="923" t="n">
        <f aca="false">IF($K$2=$H$1,H968,I968)</f>
        <v>30.23</v>
      </c>
      <c r="F968" s="396" t="n">
        <f aca="false">IF(LEN($B968)=7,CONCATENATE(MID($B968,1,6),"00",RIGHT($B968,1)),IF(LEN($B968)=8,CONCATENATE(MID($B968,1,6),"0",RIGHT($B968,2)),$B968))</f>
        <v>92144</v>
      </c>
      <c r="H968" s="925" t="n">
        <v>30.23</v>
      </c>
      <c r="I968" s="923" t="n">
        <v>30.23</v>
      </c>
    </row>
    <row r="969" customFormat="false" ht="15" hidden="false" customHeight="false" outlineLevel="0" collapsed="false">
      <c r="B969" s="923" t="n">
        <v>92237</v>
      </c>
      <c r="C969" s="924" t="s">
        <v>7593</v>
      </c>
      <c r="D969" s="923" t="s">
        <v>967</v>
      </c>
      <c r="E969" s="923" t="n">
        <f aca="false">IF($K$2=$H$1,H969,I969)</f>
        <v>15.43</v>
      </c>
      <c r="F969" s="396" t="n">
        <f aca="false">IF(LEN($B969)=7,CONCATENATE(MID($B969,1,6),"00",RIGHT($B969,1)),IF(LEN($B969)=8,CONCATENATE(MID($B969,1,6),"0",RIGHT($B969,2)),$B969))</f>
        <v>92237</v>
      </c>
      <c r="H969" s="925" t="n">
        <v>15.43</v>
      </c>
      <c r="I969" s="923" t="n">
        <v>15.43</v>
      </c>
    </row>
    <row r="970" customFormat="false" ht="15" hidden="false" customHeight="false" outlineLevel="0" collapsed="false">
      <c r="B970" s="923" t="n">
        <v>92238</v>
      </c>
      <c r="C970" s="924" t="s">
        <v>7594</v>
      </c>
      <c r="D970" s="923" t="s">
        <v>967</v>
      </c>
      <c r="E970" s="923" t="n">
        <f aca="false">IF($K$2=$H$1,H970,I970)</f>
        <v>6.16</v>
      </c>
      <c r="F970" s="396" t="n">
        <f aca="false">IF(LEN($B970)=7,CONCATENATE(MID($B970,1,6),"00",RIGHT($B970,1)),IF(LEN($B970)=8,CONCATENATE(MID($B970,1,6),"0",RIGHT($B970,2)),$B970))</f>
        <v>92238</v>
      </c>
      <c r="H970" s="925" t="n">
        <v>6.16</v>
      </c>
      <c r="I970" s="923" t="n">
        <v>6.16</v>
      </c>
    </row>
    <row r="971" customFormat="false" ht="15" hidden="false" customHeight="false" outlineLevel="0" collapsed="false">
      <c r="B971" s="923" t="n">
        <v>92239</v>
      </c>
      <c r="C971" s="924" t="s">
        <v>7595</v>
      </c>
      <c r="D971" s="923" t="s">
        <v>967</v>
      </c>
      <c r="E971" s="923" t="n">
        <f aca="false">IF($K$2=$H$1,H971,I971)</f>
        <v>1.25</v>
      </c>
      <c r="F971" s="396" t="n">
        <f aca="false">IF(LEN($B971)=7,CONCATENATE(MID($B971,1,6),"00",RIGHT($B971,1)),IF(LEN($B971)=8,CONCATENATE(MID($B971,1,6),"0",RIGHT($B971,2)),$B971))</f>
        <v>92239</v>
      </c>
      <c r="H971" s="925" t="n">
        <v>1.25</v>
      </c>
      <c r="I971" s="923" t="n">
        <v>1.25</v>
      </c>
    </row>
    <row r="972" customFormat="false" ht="15" hidden="false" customHeight="false" outlineLevel="0" collapsed="false">
      <c r="B972" s="923" t="n">
        <v>92240</v>
      </c>
      <c r="C972" s="924" t="s">
        <v>7596</v>
      </c>
      <c r="D972" s="923" t="s">
        <v>967</v>
      </c>
      <c r="E972" s="923" t="n">
        <f aca="false">IF($K$2=$H$1,H972,I972)</f>
        <v>28.94</v>
      </c>
      <c r="F972" s="396" t="n">
        <f aca="false">IF(LEN($B972)=7,CONCATENATE(MID($B972,1,6),"00",RIGHT($B972,1)),IF(LEN($B972)=8,CONCATENATE(MID($B972,1,6),"0",RIGHT($B972,2)),$B972))</f>
        <v>92240</v>
      </c>
      <c r="H972" s="925" t="n">
        <v>28.94</v>
      </c>
      <c r="I972" s="923" t="n">
        <v>28.94</v>
      </c>
    </row>
    <row r="973" customFormat="false" ht="15" hidden="false" customHeight="false" outlineLevel="0" collapsed="false">
      <c r="B973" s="923" t="n">
        <v>92241</v>
      </c>
      <c r="C973" s="924" t="s">
        <v>7597</v>
      </c>
      <c r="D973" s="923" t="s">
        <v>967</v>
      </c>
      <c r="E973" s="923" t="n">
        <f aca="false">IF($K$2=$H$1,H973,I973)</f>
        <v>185.06</v>
      </c>
      <c r="F973" s="396" t="n">
        <f aca="false">IF(LEN($B973)=7,CONCATENATE(MID($B973,1,6),"00",RIGHT($B973,1)),IF(LEN($B973)=8,CONCATENATE(MID($B973,1,6),"0",RIGHT($B973,2)),$B973))</f>
        <v>92241</v>
      </c>
      <c r="H973" s="925" t="n">
        <v>185.06</v>
      </c>
      <c r="I973" s="923" t="n">
        <v>185.06</v>
      </c>
    </row>
    <row r="974" customFormat="false" ht="15" hidden="false" customHeight="false" outlineLevel="0" collapsed="false">
      <c r="B974" s="923" t="n">
        <v>92712</v>
      </c>
      <c r="C974" s="924" t="s">
        <v>7598</v>
      </c>
      <c r="D974" s="923" t="s">
        <v>967</v>
      </c>
      <c r="E974" s="923" t="n">
        <f aca="false">IF($K$2=$H$1,H974,I974)</f>
        <v>0.25</v>
      </c>
      <c r="F974" s="396" t="n">
        <f aca="false">IF(LEN($B974)=7,CONCATENATE(MID($B974,1,6),"00",RIGHT($B974,1)),IF(LEN($B974)=8,CONCATENATE(MID($B974,1,6),"0",RIGHT($B974,2)),$B974))</f>
        <v>92712</v>
      </c>
      <c r="H974" s="925" t="n">
        <v>0.25</v>
      </c>
      <c r="I974" s="923" t="n">
        <v>0.25</v>
      </c>
    </row>
    <row r="975" customFormat="false" ht="15" hidden="false" customHeight="false" outlineLevel="0" collapsed="false">
      <c r="B975" s="923" t="n">
        <v>92713</v>
      </c>
      <c r="C975" s="924" t="s">
        <v>7599</v>
      </c>
      <c r="D975" s="923" t="s">
        <v>967</v>
      </c>
      <c r="E975" s="923" t="n">
        <f aca="false">IF($K$2=$H$1,H975,I975)</f>
        <v>0.05</v>
      </c>
      <c r="F975" s="396" t="n">
        <f aca="false">IF(LEN($B975)=7,CONCATENATE(MID($B975,1,6),"00",RIGHT($B975,1)),IF(LEN($B975)=8,CONCATENATE(MID($B975,1,6),"0",RIGHT($B975,2)),$B975))</f>
        <v>92713</v>
      </c>
      <c r="H975" s="925" t="n">
        <v>0.05</v>
      </c>
      <c r="I975" s="923" t="n">
        <v>0.05</v>
      </c>
    </row>
    <row r="976" customFormat="false" ht="15" hidden="false" customHeight="false" outlineLevel="0" collapsed="false">
      <c r="B976" s="923" t="n">
        <v>92714</v>
      </c>
      <c r="C976" s="924" t="s">
        <v>7600</v>
      </c>
      <c r="D976" s="923" t="s">
        <v>967</v>
      </c>
      <c r="E976" s="923" t="n">
        <f aca="false">IF($K$2=$H$1,H976,I976)</f>
        <v>0.31</v>
      </c>
      <c r="F976" s="396" t="n">
        <f aca="false">IF(LEN($B976)=7,CONCATENATE(MID($B976,1,6),"00",RIGHT($B976,1)),IF(LEN($B976)=8,CONCATENATE(MID($B976,1,6),"0",RIGHT($B976,2)),$B976))</f>
        <v>92714</v>
      </c>
      <c r="H976" s="925" t="n">
        <v>0.31</v>
      </c>
      <c r="I976" s="923" t="n">
        <v>0.31</v>
      </c>
    </row>
    <row r="977" customFormat="false" ht="15" hidden="false" customHeight="false" outlineLevel="0" collapsed="false">
      <c r="B977" s="923" t="n">
        <v>92715</v>
      </c>
      <c r="C977" s="924" t="s">
        <v>7601</v>
      </c>
      <c r="D977" s="923" t="s">
        <v>967</v>
      </c>
      <c r="E977" s="923" t="n">
        <f aca="false">IF($K$2=$H$1,H977,I977)</f>
        <v>24.34</v>
      </c>
      <c r="F977" s="396" t="n">
        <f aca="false">IF(LEN($B977)=7,CONCATENATE(MID($B977,1,6),"00",RIGHT($B977,1)),IF(LEN($B977)=8,CONCATENATE(MID($B977,1,6),"0",RIGHT($B977,2)),$B977))</f>
        <v>92715</v>
      </c>
      <c r="H977" s="925" t="n">
        <v>24.34</v>
      </c>
      <c r="I977" s="923" t="n">
        <v>24.34</v>
      </c>
    </row>
    <row r="978" customFormat="false" ht="15" hidden="false" customHeight="false" outlineLevel="0" collapsed="false">
      <c r="B978" s="923" t="n">
        <v>92956</v>
      </c>
      <c r="C978" s="924" t="s">
        <v>7602</v>
      </c>
      <c r="D978" s="923" t="s">
        <v>967</v>
      </c>
      <c r="E978" s="923" t="n">
        <f aca="false">IF($K$2=$H$1,H978,I978)</f>
        <v>5.01</v>
      </c>
      <c r="F978" s="396" t="n">
        <f aca="false">IF(LEN($B978)=7,CONCATENATE(MID($B978,1,6),"00",RIGHT($B978,1)),IF(LEN($B978)=8,CONCATENATE(MID($B978,1,6),"0",RIGHT($B978,2)),$B978))</f>
        <v>92956</v>
      </c>
      <c r="H978" s="925" t="n">
        <v>5.01</v>
      </c>
      <c r="I978" s="923" t="n">
        <v>5.01</v>
      </c>
    </row>
    <row r="979" customFormat="false" ht="15" hidden="false" customHeight="false" outlineLevel="0" collapsed="false">
      <c r="B979" s="923" t="n">
        <v>92957</v>
      </c>
      <c r="C979" s="924" t="s">
        <v>7603</v>
      </c>
      <c r="D979" s="923" t="s">
        <v>967</v>
      </c>
      <c r="E979" s="923" t="n">
        <f aca="false">IF($K$2=$H$1,H979,I979)</f>
        <v>1.12</v>
      </c>
      <c r="F979" s="396" t="n">
        <f aca="false">IF(LEN($B979)=7,CONCATENATE(MID($B979,1,6),"00",RIGHT($B979,1)),IF(LEN($B979)=8,CONCATENATE(MID($B979,1,6),"0",RIGHT($B979,2)),$B979))</f>
        <v>92957</v>
      </c>
      <c r="H979" s="925" t="n">
        <v>1.12</v>
      </c>
      <c r="I979" s="923" t="n">
        <v>1.12</v>
      </c>
    </row>
    <row r="980" customFormat="false" ht="15" hidden="false" customHeight="false" outlineLevel="0" collapsed="false">
      <c r="B980" s="923" t="n">
        <v>92958</v>
      </c>
      <c r="C980" s="924" t="s">
        <v>7604</v>
      </c>
      <c r="D980" s="923" t="s">
        <v>967</v>
      </c>
      <c r="E980" s="923" t="n">
        <f aca="false">IF($K$2=$H$1,H980,I980)</f>
        <v>5.48</v>
      </c>
      <c r="F980" s="396" t="n">
        <f aca="false">IF(LEN($B980)=7,CONCATENATE(MID($B980,1,6),"00",RIGHT($B980,1)),IF(LEN($B980)=8,CONCATENATE(MID($B980,1,6),"0",RIGHT($B980,2)),$B980))</f>
        <v>92958</v>
      </c>
      <c r="H980" s="925" t="n">
        <v>5.48</v>
      </c>
      <c r="I980" s="923" t="n">
        <v>5.48</v>
      </c>
    </row>
    <row r="981" customFormat="false" ht="15" hidden="false" customHeight="false" outlineLevel="0" collapsed="false">
      <c r="B981" s="923" t="n">
        <v>92959</v>
      </c>
      <c r="C981" s="924" t="s">
        <v>7605</v>
      </c>
      <c r="D981" s="923" t="s">
        <v>967</v>
      </c>
      <c r="E981" s="923" t="n">
        <f aca="false">IF($K$2=$H$1,H981,I981)</f>
        <v>6.21</v>
      </c>
      <c r="F981" s="396" t="n">
        <f aca="false">IF(LEN($B981)=7,CONCATENATE(MID($B981,1,6),"00",RIGHT($B981,1)),IF(LEN($B981)=8,CONCATENATE(MID($B981,1,6),"0",RIGHT($B981,2)),$B981))</f>
        <v>92959</v>
      </c>
      <c r="H981" s="925" t="n">
        <v>6.21</v>
      </c>
      <c r="I981" s="923" t="n">
        <v>6.21</v>
      </c>
    </row>
    <row r="982" customFormat="false" ht="15" hidden="false" customHeight="false" outlineLevel="0" collapsed="false">
      <c r="B982" s="923" t="n">
        <v>92963</v>
      </c>
      <c r="C982" s="924" t="s">
        <v>7606</v>
      </c>
      <c r="D982" s="923" t="s">
        <v>967</v>
      </c>
      <c r="E982" s="923" t="n">
        <f aca="false">IF($K$2=$H$1,H982,I982)</f>
        <v>1.16</v>
      </c>
      <c r="F982" s="396" t="n">
        <f aca="false">IF(LEN($B982)=7,CONCATENATE(MID($B982,1,6),"00",RIGHT($B982,1)),IF(LEN($B982)=8,CONCATENATE(MID($B982,1,6),"0",RIGHT($B982,2)),$B982))</f>
        <v>92963</v>
      </c>
      <c r="H982" s="925" t="n">
        <v>1.16</v>
      </c>
      <c r="I982" s="923" t="n">
        <v>1.16</v>
      </c>
    </row>
    <row r="983" customFormat="false" ht="15" hidden="false" customHeight="false" outlineLevel="0" collapsed="false">
      <c r="B983" s="923" t="n">
        <v>92964</v>
      </c>
      <c r="C983" s="924" t="s">
        <v>7607</v>
      </c>
      <c r="D983" s="923" t="s">
        <v>967</v>
      </c>
      <c r="E983" s="923" t="n">
        <f aca="false">IF($K$2=$H$1,H983,I983)</f>
        <v>0.26</v>
      </c>
      <c r="F983" s="396" t="n">
        <f aca="false">IF(LEN($B983)=7,CONCATENATE(MID($B983,1,6),"00",RIGHT($B983,1)),IF(LEN($B983)=8,CONCATENATE(MID($B983,1,6),"0",RIGHT($B983,2)),$B983))</f>
        <v>92964</v>
      </c>
      <c r="H983" s="925" t="n">
        <v>0.26</v>
      </c>
      <c r="I983" s="923" t="n">
        <v>0.26</v>
      </c>
    </row>
    <row r="984" customFormat="false" ht="15" hidden="false" customHeight="false" outlineLevel="0" collapsed="false">
      <c r="B984" s="923" t="n">
        <v>92965</v>
      </c>
      <c r="C984" s="924" t="s">
        <v>7608</v>
      </c>
      <c r="D984" s="923" t="s">
        <v>967</v>
      </c>
      <c r="E984" s="923" t="n">
        <f aca="false">IF($K$2=$H$1,H984,I984)</f>
        <v>1.45</v>
      </c>
      <c r="F984" s="396" t="n">
        <f aca="false">IF(LEN($B984)=7,CONCATENATE(MID($B984,1,6),"00",RIGHT($B984,1)),IF(LEN($B984)=8,CONCATENATE(MID($B984,1,6),"0",RIGHT($B984,2)),$B984))</f>
        <v>92965</v>
      </c>
      <c r="H984" s="925" t="n">
        <v>1.45</v>
      </c>
      <c r="I984" s="923" t="n">
        <v>1.45</v>
      </c>
    </row>
    <row r="985" customFormat="false" ht="15" hidden="false" customHeight="false" outlineLevel="0" collapsed="false">
      <c r="B985" s="923" t="n">
        <v>93220</v>
      </c>
      <c r="C985" s="924" t="s">
        <v>7609</v>
      </c>
      <c r="D985" s="923" t="s">
        <v>967</v>
      </c>
      <c r="E985" s="923" t="n">
        <f aca="false">IF($K$2=$H$1,H985,I985)</f>
        <v>168.25</v>
      </c>
      <c r="F985" s="396" t="n">
        <f aca="false">IF(LEN($B985)=7,CONCATENATE(MID($B985,1,6),"00",RIGHT($B985,1)),IF(LEN($B985)=8,CONCATENATE(MID($B985,1,6),"0",RIGHT($B985,2)),$B985))</f>
        <v>93220</v>
      </c>
      <c r="H985" s="925" t="n">
        <v>168.25</v>
      </c>
      <c r="I985" s="923" t="n">
        <v>168.25</v>
      </c>
    </row>
    <row r="986" customFormat="false" ht="15" hidden="false" customHeight="false" outlineLevel="0" collapsed="false">
      <c r="B986" s="923" t="n">
        <v>93221</v>
      </c>
      <c r="C986" s="924" t="s">
        <v>7610</v>
      </c>
      <c r="D986" s="923" t="s">
        <v>967</v>
      </c>
      <c r="E986" s="923" t="n">
        <f aca="false">IF($K$2=$H$1,H986,I986)</f>
        <v>44.19</v>
      </c>
      <c r="F986" s="396" t="n">
        <f aca="false">IF(LEN($B986)=7,CONCATENATE(MID($B986,1,6),"00",RIGHT($B986,1)),IF(LEN($B986)=8,CONCATENATE(MID($B986,1,6),"0",RIGHT($B986,2)),$B986))</f>
        <v>93221</v>
      </c>
      <c r="H986" s="925" t="n">
        <v>44.19</v>
      </c>
      <c r="I986" s="923" t="n">
        <v>44.19</v>
      </c>
    </row>
    <row r="987" customFormat="false" ht="15" hidden="false" customHeight="false" outlineLevel="0" collapsed="false">
      <c r="B987" s="923" t="n">
        <v>93222</v>
      </c>
      <c r="C987" s="924" t="s">
        <v>7611</v>
      </c>
      <c r="D987" s="923" t="s">
        <v>967</v>
      </c>
      <c r="E987" s="923" t="n">
        <f aca="false">IF($K$2=$H$1,H987,I987)</f>
        <v>210.55</v>
      </c>
      <c r="F987" s="396" t="n">
        <f aca="false">IF(LEN($B987)=7,CONCATENATE(MID($B987,1,6),"00",RIGHT($B987,1)),IF(LEN($B987)=8,CONCATENATE(MID($B987,1,6),"0",RIGHT($B987,2)),$B987))</f>
        <v>93222</v>
      </c>
      <c r="H987" s="925" t="n">
        <v>210.55</v>
      </c>
      <c r="I987" s="923" t="n">
        <v>210.55</v>
      </c>
    </row>
    <row r="988" customFormat="false" ht="15" hidden="false" customHeight="false" outlineLevel="0" collapsed="false">
      <c r="B988" s="923" t="n">
        <v>93223</v>
      </c>
      <c r="C988" s="924" t="s">
        <v>7612</v>
      </c>
      <c r="D988" s="923" t="s">
        <v>967</v>
      </c>
      <c r="E988" s="923" t="n">
        <f aca="false">IF($K$2=$H$1,H988,I988)</f>
        <v>104.74</v>
      </c>
      <c r="F988" s="396" t="n">
        <f aca="false">IF(LEN($B988)=7,CONCATENATE(MID($B988,1,6),"00",RIGHT($B988,1)),IF(LEN($B988)=8,CONCATENATE(MID($B988,1,6),"0",RIGHT($B988,2)),$B988))</f>
        <v>93223</v>
      </c>
      <c r="H988" s="925" t="n">
        <v>104.74</v>
      </c>
      <c r="I988" s="923" t="n">
        <v>104.74</v>
      </c>
    </row>
    <row r="989" customFormat="false" ht="15" hidden="false" customHeight="false" outlineLevel="0" collapsed="false">
      <c r="B989" s="923" t="n">
        <v>93229</v>
      </c>
      <c r="C989" s="924" t="s">
        <v>7613</v>
      </c>
      <c r="D989" s="923" t="s">
        <v>967</v>
      </c>
      <c r="E989" s="923" t="n">
        <f aca="false">IF($K$2=$H$1,H989,I989)</f>
        <v>0.31</v>
      </c>
      <c r="F989" s="396" t="n">
        <f aca="false">IF(LEN($B989)=7,CONCATENATE(MID($B989,1,6),"00",RIGHT($B989,1)),IF(LEN($B989)=8,CONCATENATE(MID($B989,1,6),"0",RIGHT($B989,2)),$B989))</f>
        <v>93229</v>
      </c>
      <c r="H989" s="925" t="n">
        <v>0.31</v>
      </c>
      <c r="I989" s="923" t="n">
        <v>0.31</v>
      </c>
    </row>
    <row r="990" customFormat="false" ht="15" hidden="false" customHeight="false" outlineLevel="0" collapsed="false">
      <c r="B990" s="923" t="n">
        <v>93230</v>
      </c>
      <c r="C990" s="924" t="s">
        <v>7614</v>
      </c>
      <c r="D990" s="923" t="s">
        <v>967</v>
      </c>
      <c r="E990" s="923" t="n">
        <f aca="false">IF($K$2=$H$1,H990,I990)</f>
        <v>0.07</v>
      </c>
      <c r="F990" s="396" t="n">
        <f aca="false">IF(LEN($B990)=7,CONCATENATE(MID($B990,1,6),"00",RIGHT($B990,1)),IF(LEN($B990)=8,CONCATENATE(MID($B990,1,6),"0",RIGHT($B990,2)),$B990))</f>
        <v>93230</v>
      </c>
      <c r="H990" s="925" t="n">
        <v>0.07</v>
      </c>
      <c r="I990" s="923" t="n">
        <v>0.07</v>
      </c>
    </row>
    <row r="991" customFormat="false" ht="15" hidden="false" customHeight="false" outlineLevel="0" collapsed="false">
      <c r="B991" s="923" t="n">
        <v>93231</v>
      </c>
      <c r="C991" s="924" t="s">
        <v>7615</v>
      </c>
      <c r="D991" s="923" t="s">
        <v>967</v>
      </c>
      <c r="E991" s="923" t="n">
        <f aca="false">IF($K$2=$H$1,H991,I991)</f>
        <v>0.29</v>
      </c>
      <c r="F991" s="396" t="n">
        <f aca="false">IF(LEN($B991)=7,CONCATENATE(MID($B991,1,6),"00",RIGHT($B991,1)),IF(LEN($B991)=8,CONCATENATE(MID($B991,1,6),"0",RIGHT($B991,2)),$B991))</f>
        <v>93231</v>
      </c>
      <c r="H991" s="925" t="n">
        <v>0.29</v>
      </c>
      <c r="I991" s="923" t="n">
        <v>0.29</v>
      </c>
    </row>
    <row r="992" customFormat="false" ht="15" hidden="false" customHeight="false" outlineLevel="0" collapsed="false">
      <c r="B992" s="923" t="n">
        <v>93232</v>
      </c>
      <c r="C992" s="924" t="s">
        <v>7616</v>
      </c>
      <c r="D992" s="923" t="s">
        <v>967</v>
      </c>
      <c r="E992" s="923" t="n">
        <f aca="false">IF($K$2=$H$1,H992,I992)</f>
        <v>6.5</v>
      </c>
      <c r="F992" s="396" t="n">
        <f aca="false">IF(LEN($B992)=7,CONCATENATE(MID($B992,1,6),"00",RIGHT($B992,1)),IF(LEN($B992)=8,CONCATENATE(MID($B992,1,6),"0",RIGHT($B992,2)),$B992))</f>
        <v>93232</v>
      </c>
      <c r="H992" s="925" t="n">
        <v>6.5</v>
      </c>
      <c r="I992" s="923" t="n">
        <v>6.5</v>
      </c>
    </row>
    <row r="993" customFormat="false" ht="15" hidden="false" customHeight="false" outlineLevel="0" collapsed="false">
      <c r="B993" s="923" t="n">
        <v>93235</v>
      </c>
      <c r="C993" s="924" t="s">
        <v>7617</v>
      </c>
      <c r="D993" s="923" t="s">
        <v>967</v>
      </c>
      <c r="E993" s="923" t="n">
        <f aca="false">IF($K$2=$H$1,H993,I993)</f>
        <v>1.43</v>
      </c>
      <c r="F993" s="396" t="n">
        <f aca="false">IF(LEN($B993)=7,CONCATENATE(MID($B993,1,6),"00",RIGHT($B993,1)),IF(LEN($B993)=8,CONCATENATE(MID($B993,1,6),"0",RIGHT($B993,2)),$B993))</f>
        <v>93235</v>
      </c>
      <c r="H993" s="925" t="n">
        <v>1.43</v>
      </c>
      <c r="I993" s="923" t="n">
        <v>1.43</v>
      </c>
    </row>
    <row r="994" customFormat="false" ht="15" hidden="false" customHeight="false" outlineLevel="0" collapsed="false">
      <c r="B994" s="923" t="n">
        <v>93238</v>
      </c>
      <c r="C994" s="924" t="s">
        <v>7618</v>
      </c>
      <c r="D994" s="923" t="s">
        <v>967</v>
      </c>
      <c r="E994" s="923" t="n">
        <f aca="false">IF($K$2=$H$1,H994,I994)</f>
        <v>1.25</v>
      </c>
      <c r="F994" s="396" t="n">
        <f aca="false">IF(LEN($B994)=7,CONCATENATE(MID($B994,1,6),"00",RIGHT($B994,1)),IF(LEN($B994)=8,CONCATENATE(MID($B994,1,6),"0",RIGHT($B994,2)),$B994))</f>
        <v>93238</v>
      </c>
      <c r="H994" s="925" t="n">
        <v>1.25</v>
      </c>
      <c r="I994" s="923" t="n">
        <v>1.25</v>
      </c>
    </row>
    <row r="995" customFormat="false" ht="15" hidden="false" customHeight="false" outlineLevel="0" collapsed="false">
      <c r="B995" s="923" t="n">
        <v>93239</v>
      </c>
      <c r="C995" s="924" t="s">
        <v>7619</v>
      </c>
      <c r="D995" s="923" t="s">
        <v>967</v>
      </c>
      <c r="E995" s="923" t="n">
        <f aca="false">IF($K$2=$H$1,H995,I995)</f>
        <v>5.67</v>
      </c>
      <c r="F995" s="396" t="n">
        <f aca="false">IF(LEN($B995)=7,CONCATENATE(MID($B995,1,6),"00",RIGHT($B995,1)),IF(LEN($B995)=8,CONCATENATE(MID($B995,1,6),"0",RIGHT($B995,2)),$B995))</f>
        <v>93239</v>
      </c>
      <c r="H995" s="925" t="n">
        <v>5.67</v>
      </c>
      <c r="I995" s="923" t="n">
        <v>5.67</v>
      </c>
    </row>
    <row r="996" customFormat="false" ht="15" hidden="false" customHeight="false" outlineLevel="0" collapsed="false">
      <c r="B996" s="923" t="n">
        <v>93240</v>
      </c>
      <c r="C996" s="924" t="s">
        <v>7620</v>
      </c>
      <c r="D996" s="923" t="s">
        <v>967</v>
      </c>
      <c r="E996" s="923" t="n">
        <f aca="false">IF($K$2=$H$1,H996,I996)</f>
        <v>8.02</v>
      </c>
      <c r="F996" s="396" t="n">
        <f aca="false">IF(LEN($B996)=7,CONCATENATE(MID($B996,1,6),"00",RIGHT($B996,1)),IF(LEN($B996)=8,CONCATENATE(MID($B996,1,6),"0",RIGHT($B996,2)),$B996))</f>
        <v>93240</v>
      </c>
      <c r="H996" s="925" t="n">
        <v>8.02</v>
      </c>
      <c r="I996" s="923" t="n">
        <v>8.02</v>
      </c>
    </row>
    <row r="997" customFormat="false" ht="15" hidden="false" customHeight="false" outlineLevel="0" collapsed="false">
      <c r="B997" s="923" t="n">
        <v>93267</v>
      </c>
      <c r="C997" s="924" t="s">
        <v>7621</v>
      </c>
      <c r="D997" s="923" t="s">
        <v>967</v>
      </c>
      <c r="E997" s="923" t="n">
        <f aca="false">IF($K$2=$H$1,H997,I997)</f>
        <v>22.53</v>
      </c>
      <c r="F997" s="396" t="n">
        <f aca="false">IF(LEN($B997)=7,CONCATENATE(MID($B997,1,6),"00",RIGHT($B997,1)),IF(LEN($B997)=8,CONCATENATE(MID($B997,1,6),"0",RIGHT($B997,2)),$B997))</f>
        <v>93267</v>
      </c>
      <c r="H997" s="925" t="n">
        <v>22.53</v>
      </c>
      <c r="I997" s="923" t="n">
        <v>22.53</v>
      </c>
    </row>
    <row r="998" customFormat="false" ht="15" hidden="false" customHeight="false" outlineLevel="0" collapsed="false">
      <c r="B998" s="923" t="n">
        <v>93269</v>
      </c>
      <c r="C998" s="924" t="s">
        <v>7622</v>
      </c>
      <c r="D998" s="923" t="s">
        <v>967</v>
      </c>
      <c r="E998" s="923" t="n">
        <f aca="false">IF($K$2=$H$1,H998,I998)</f>
        <v>5.06</v>
      </c>
      <c r="F998" s="396" t="n">
        <f aca="false">IF(LEN($B998)=7,CONCATENATE(MID($B998,1,6),"00",RIGHT($B998,1)),IF(LEN($B998)=8,CONCATENATE(MID($B998,1,6),"0",RIGHT($B998,2)),$B998))</f>
        <v>93269</v>
      </c>
      <c r="H998" s="925" t="n">
        <v>5.06</v>
      </c>
      <c r="I998" s="923" t="n">
        <v>5.06</v>
      </c>
    </row>
    <row r="999" customFormat="false" ht="15" hidden="false" customHeight="false" outlineLevel="0" collapsed="false">
      <c r="B999" s="923" t="n">
        <v>93270</v>
      </c>
      <c r="C999" s="924" t="s">
        <v>7623</v>
      </c>
      <c r="D999" s="923" t="s">
        <v>967</v>
      </c>
      <c r="E999" s="923" t="n">
        <f aca="false">IF($K$2=$H$1,H999,I999)</f>
        <v>24.64</v>
      </c>
      <c r="F999" s="396" t="n">
        <f aca="false">IF(LEN($B999)=7,CONCATENATE(MID($B999,1,6),"00",RIGHT($B999,1)),IF(LEN($B999)=8,CONCATENATE(MID($B999,1,6),"0",RIGHT($B999,2)),$B999))</f>
        <v>93270</v>
      </c>
      <c r="H999" s="925" t="n">
        <v>24.64</v>
      </c>
      <c r="I999" s="923" t="n">
        <v>24.64</v>
      </c>
    </row>
    <row r="1000" customFormat="false" ht="15" hidden="false" customHeight="false" outlineLevel="0" collapsed="false">
      <c r="B1000" s="923" t="n">
        <v>93271</v>
      </c>
      <c r="C1000" s="924" t="s">
        <v>7624</v>
      </c>
      <c r="D1000" s="923" t="s">
        <v>967</v>
      </c>
      <c r="E1000" s="923" t="n">
        <f aca="false">IF($K$2=$H$1,H1000,I1000)</f>
        <v>5.51</v>
      </c>
      <c r="F1000" s="396" t="n">
        <f aca="false">IF(LEN($B1000)=7,CONCATENATE(MID($B1000,1,6),"00",RIGHT($B1000,1)),IF(LEN($B1000)=8,CONCATENATE(MID($B1000,1,6),"0",RIGHT($B1000,2)),$B1000))</f>
        <v>93271</v>
      </c>
      <c r="H1000" s="925" t="n">
        <v>5.51</v>
      </c>
      <c r="I1000" s="923" t="n">
        <v>5.51</v>
      </c>
    </row>
    <row r="1001" customFormat="false" ht="15" hidden="false" customHeight="false" outlineLevel="0" collapsed="false">
      <c r="B1001" s="923" t="n">
        <v>93277</v>
      </c>
      <c r="C1001" s="924" t="s">
        <v>7625</v>
      </c>
      <c r="D1001" s="923" t="s">
        <v>967</v>
      </c>
      <c r="E1001" s="923" t="n">
        <f aca="false">IF($K$2=$H$1,H1001,I1001)</f>
        <v>0.27</v>
      </c>
      <c r="F1001" s="396" t="n">
        <f aca="false">IF(LEN($B1001)=7,CONCATENATE(MID($B1001,1,6),"00",RIGHT($B1001,1)),IF(LEN($B1001)=8,CONCATENATE(MID($B1001,1,6),"0",RIGHT($B1001,2)),$B1001))</f>
        <v>93277</v>
      </c>
      <c r="H1001" s="925" t="n">
        <v>0.27</v>
      </c>
      <c r="I1001" s="923" t="n">
        <v>0.27</v>
      </c>
    </row>
    <row r="1002" customFormat="false" ht="15" hidden="false" customHeight="false" outlineLevel="0" collapsed="false">
      <c r="B1002" s="923" t="n">
        <v>93278</v>
      </c>
      <c r="C1002" s="924" t="s">
        <v>7626</v>
      </c>
      <c r="D1002" s="923" t="s">
        <v>967</v>
      </c>
      <c r="E1002" s="923" t="n">
        <f aca="false">IF($K$2=$H$1,H1002,I1002)</f>
        <v>0.06</v>
      </c>
      <c r="F1002" s="396" t="n">
        <f aca="false">IF(LEN($B1002)=7,CONCATENATE(MID($B1002,1,6),"00",RIGHT($B1002,1)),IF(LEN($B1002)=8,CONCATENATE(MID($B1002,1,6),"0",RIGHT($B1002,2)),$B1002))</f>
        <v>93278</v>
      </c>
      <c r="H1002" s="925" t="n">
        <v>0.06</v>
      </c>
      <c r="I1002" s="923" t="n">
        <v>0.06</v>
      </c>
    </row>
    <row r="1003" customFormat="false" ht="15" hidden="false" customHeight="false" outlineLevel="0" collapsed="false">
      <c r="B1003" s="923" t="n">
        <v>93279</v>
      </c>
      <c r="C1003" s="924" t="s">
        <v>7627</v>
      </c>
      <c r="D1003" s="923" t="s">
        <v>967</v>
      </c>
      <c r="E1003" s="923" t="n">
        <f aca="false">IF($K$2=$H$1,H1003,I1003)</f>
        <v>0.26</v>
      </c>
      <c r="F1003" s="396" t="n">
        <f aca="false">IF(LEN($B1003)=7,CONCATENATE(MID($B1003,1,6),"00",RIGHT($B1003,1)),IF(LEN($B1003)=8,CONCATENATE(MID($B1003,1,6),"0",RIGHT($B1003,2)),$B1003))</f>
        <v>93279</v>
      </c>
      <c r="H1003" s="925" t="n">
        <v>0.26</v>
      </c>
      <c r="I1003" s="923" t="n">
        <v>0.26</v>
      </c>
    </row>
    <row r="1004" customFormat="false" ht="15" hidden="false" customHeight="false" outlineLevel="0" collapsed="false">
      <c r="B1004" s="923" t="n">
        <v>93280</v>
      </c>
      <c r="C1004" s="924" t="s">
        <v>7628</v>
      </c>
      <c r="D1004" s="923" t="s">
        <v>967</v>
      </c>
      <c r="E1004" s="923" t="n">
        <f aca="false">IF($K$2=$H$1,H1004,I1004)</f>
        <v>0.46</v>
      </c>
      <c r="F1004" s="396" t="n">
        <f aca="false">IF(LEN($B1004)=7,CONCATENATE(MID($B1004,1,6),"00",RIGHT($B1004,1)),IF(LEN($B1004)=8,CONCATENATE(MID($B1004,1,6),"0",RIGHT($B1004,2)),$B1004))</f>
        <v>93280</v>
      </c>
      <c r="H1004" s="925" t="n">
        <v>0.46</v>
      </c>
      <c r="I1004" s="923" t="n">
        <v>0.46</v>
      </c>
    </row>
    <row r="1005" customFormat="false" ht="15" hidden="false" customHeight="false" outlineLevel="0" collapsed="false">
      <c r="B1005" s="923" t="n">
        <v>93283</v>
      </c>
      <c r="C1005" s="924" t="s">
        <v>7629</v>
      </c>
      <c r="D1005" s="923" t="s">
        <v>967</v>
      </c>
      <c r="E1005" s="923" t="n">
        <f aca="false">IF($K$2=$H$1,H1005,I1005)</f>
        <v>47.35</v>
      </c>
      <c r="F1005" s="396" t="n">
        <f aca="false">IF(LEN($B1005)=7,CONCATENATE(MID($B1005,1,6),"00",RIGHT($B1005,1)),IF(LEN($B1005)=8,CONCATENATE(MID($B1005,1,6),"0",RIGHT($B1005,2)),$B1005))</f>
        <v>93283</v>
      </c>
      <c r="H1005" s="925" t="n">
        <v>47.35</v>
      </c>
      <c r="I1005" s="923" t="n">
        <v>47.35</v>
      </c>
    </row>
    <row r="1006" customFormat="false" ht="15" hidden="false" customHeight="false" outlineLevel="0" collapsed="false">
      <c r="B1006" s="923" t="n">
        <v>93284</v>
      </c>
      <c r="C1006" s="924" t="s">
        <v>7630</v>
      </c>
      <c r="D1006" s="923" t="s">
        <v>967</v>
      </c>
      <c r="E1006" s="923" t="n">
        <f aca="false">IF($K$2=$H$1,H1006,I1006)</f>
        <v>16.21</v>
      </c>
      <c r="F1006" s="396" t="n">
        <f aca="false">IF(LEN($B1006)=7,CONCATENATE(MID($B1006,1,6),"00",RIGHT($B1006,1)),IF(LEN($B1006)=8,CONCATENATE(MID($B1006,1,6),"0",RIGHT($B1006,2)),$B1006))</f>
        <v>93284</v>
      </c>
      <c r="H1006" s="925" t="n">
        <v>16.21</v>
      </c>
      <c r="I1006" s="923" t="n">
        <v>16.21</v>
      </c>
    </row>
    <row r="1007" customFormat="false" ht="15" hidden="false" customHeight="false" outlineLevel="0" collapsed="false">
      <c r="B1007" s="923" t="n">
        <v>93285</v>
      </c>
      <c r="C1007" s="924" t="s">
        <v>7631</v>
      </c>
      <c r="D1007" s="923" t="s">
        <v>967</v>
      </c>
      <c r="E1007" s="923" t="n">
        <f aca="false">IF($K$2=$H$1,H1007,I1007)</f>
        <v>76.12</v>
      </c>
      <c r="F1007" s="396" t="n">
        <f aca="false">IF(LEN($B1007)=7,CONCATENATE(MID($B1007,1,6),"00",RIGHT($B1007,1)),IF(LEN($B1007)=8,CONCATENATE(MID($B1007,1,6),"0",RIGHT($B1007,2)),$B1007))</f>
        <v>93285</v>
      </c>
      <c r="H1007" s="925" t="n">
        <v>76.12</v>
      </c>
      <c r="I1007" s="923" t="n">
        <v>76.12</v>
      </c>
    </row>
    <row r="1008" customFormat="false" ht="15" hidden="false" customHeight="false" outlineLevel="0" collapsed="false">
      <c r="B1008" s="923" t="n">
        <v>93286</v>
      </c>
      <c r="C1008" s="924" t="s">
        <v>7632</v>
      </c>
      <c r="D1008" s="923" t="s">
        <v>967</v>
      </c>
      <c r="E1008" s="923" t="n">
        <f aca="false">IF($K$2=$H$1,H1008,I1008)</f>
        <v>130.39</v>
      </c>
      <c r="F1008" s="396" t="n">
        <f aca="false">IF(LEN($B1008)=7,CONCATENATE(MID($B1008,1,6),"00",RIGHT($B1008,1)),IF(LEN($B1008)=8,CONCATENATE(MID($B1008,1,6),"0",RIGHT($B1008,2)),$B1008))</f>
        <v>93286</v>
      </c>
      <c r="H1008" s="925" t="n">
        <v>130.39</v>
      </c>
      <c r="I1008" s="923" t="n">
        <v>130.39</v>
      </c>
    </row>
    <row r="1009" customFormat="false" ht="15" hidden="false" customHeight="false" outlineLevel="0" collapsed="false">
      <c r="B1009" s="923" t="n">
        <v>93296</v>
      </c>
      <c r="C1009" s="924" t="s">
        <v>7633</v>
      </c>
      <c r="D1009" s="923" t="s">
        <v>967</v>
      </c>
      <c r="E1009" s="923" t="n">
        <f aca="false">IF($K$2=$H$1,H1009,I1009)</f>
        <v>3.31</v>
      </c>
      <c r="F1009" s="396" t="n">
        <f aca="false">IF(LEN($B1009)=7,CONCATENATE(MID($B1009,1,6),"00",RIGHT($B1009,1)),IF(LEN($B1009)=8,CONCATENATE(MID($B1009,1,6),"0",RIGHT($B1009,2)),$B1009))</f>
        <v>93296</v>
      </c>
      <c r="H1009" s="925" t="n">
        <v>3.31</v>
      </c>
      <c r="I1009" s="923" t="n">
        <v>3.31</v>
      </c>
    </row>
    <row r="1010" customFormat="false" ht="15" hidden="false" customHeight="false" outlineLevel="0" collapsed="false">
      <c r="B1010" s="923" t="n">
        <v>93397</v>
      </c>
      <c r="C1010" s="924" t="s">
        <v>7634</v>
      </c>
      <c r="D1010" s="923" t="s">
        <v>967</v>
      </c>
      <c r="E1010" s="923" t="n">
        <f aca="false">IF($K$2=$H$1,H1010,I1010)</f>
        <v>8.23</v>
      </c>
      <c r="F1010" s="396" t="n">
        <f aca="false">IF(LEN($B1010)=7,CONCATENATE(MID($B1010,1,6),"00",RIGHT($B1010,1)),IF(LEN($B1010)=8,CONCATENATE(MID($B1010,1,6),"0",RIGHT($B1010,2)),$B1010))</f>
        <v>93397</v>
      </c>
      <c r="H1010" s="925" t="n">
        <v>8.23</v>
      </c>
      <c r="I1010" s="923" t="n">
        <v>8.23</v>
      </c>
    </row>
    <row r="1011" customFormat="false" ht="15" hidden="false" customHeight="false" outlineLevel="0" collapsed="false">
      <c r="B1011" s="923" t="n">
        <v>93398</v>
      </c>
      <c r="C1011" s="924" t="s">
        <v>7635</v>
      </c>
      <c r="D1011" s="923" t="s">
        <v>967</v>
      </c>
      <c r="E1011" s="923" t="n">
        <f aca="false">IF($K$2=$H$1,H1011,I1011)</f>
        <v>3.28</v>
      </c>
      <c r="F1011" s="396" t="n">
        <f aca="false">IF(LEN($B1011)=7,CONCATENATE(MID($B1011,1,6),"00",RIGHT($B1011,1)),IF(LEN($B1011)=8,CONCATENATE(MID($B1011,1,6),"0",RIGHT($B1011,2)),$B1011))</f>
        <v>93398</v>
      </c>
      <c r="H1011" s="925" t="n">
        <v>3.28</v>
      </c>
      <c r="I1011" s="923" t="n">
        <v>3.28</v>
      </c>
    </row>
    <row r="1012" customFormat="false" ht="15" hidden="false" customHeight="false" outlineLevel="0" collapsed="false">
      <c r="B1012" s="923" t="n">
        <v>93399</v>
      </c>
      <c r="C1012" s="924" t="s">
        <v>7636</v>
      </c>
      <c r="D1012" s="923" t="s">
        <v>967</v>
      </c>
      <c r="E1012" s="923" t="n">
        <f aca="false">IF($K$2=$H$1,H1012,I1012)</f>
        <v>0.66</v>
      </c>
      <c r="F1012" s="396" t="n">
        <f aca="false">IF(LEN($B1012)=7,CONCATENATE(MID($B1012,1,6),"00",RIGHT($B1012,1)),IF(LEN($B1012)=8,CONCATENATE(MID($B1012,1,6),"0",RIGHT($B1012,2)),$B1012))</f>
        <v>93399</v>
      </c>
      <c r="H1012" s="925" t="n">
        <v>0.66</v>
      </c>
      <c r="I1012" s="923" t="n">
        <v>0.66</v>
      </c>
    </row>
    <row r="1013" customFormat="false" ht="15" hidden="false" customHeight="false" outlineLevel="0" collapsed="false">
      <c r="B1013" s="923" t="n">
        <v>93400</v>
      </c>
      <c r="C1013" s="924" t="s">
        <v>7637</v>
      </c>
      <c r="D1013" s="923" t="s">
        <v>967</v>
      </c>
      <c r="E1013" s="923" t="n">
        <f aca="false">IF($K$2=$H$1,H1013,I1013)</f>
        <v>15.45</v>
      </c>
      <c r="F1013" s="396" t="n">
        <f aca="false">IF(LEN($B1013)=7,CONCATENATE(MID($B1013,1,6),"00",RIGHT($B1013,1)),IF(LEN($B1013)=8,CONCATENATE(MID($B1013,1,6),"0",RIGHT($B1013,2)),$B1013))</f>
        <v>93400</v>
      </c>
      <c r="H1013" s="925" t="n">
        <v>15.45</v>
      </c>
      <c r="I1013" s="923" t="n">
        <v>15.45</v>
      </c>
    </row>
    <row r="1014" customFormat="false" ht="15" hidden="false" customHeight="false" outlineLevel="0" collapsed="false">
      <c r="B1014" s="923" t="n">
        <v>93401</v>
      </c>
      <c r="C1014" s="924" t="s">
        <v>7638</v>
      </c>
      <c r="D1014" s="923" t="s">
        <v>967</v>
      </c>
      <c r="E1014" s="923" t="n">
        <f aca="false">IF($K$2=$H$1,H1014,I1014)</f>
        <v>105.98</v>
      </c>
      <c r="F1014" s="396" t="n">
        <f aca="false">IF(LEN($B1014)=7,CONCATENATE(MID($B1014,1,6),"00",RIGHT($B1014,1)),IF(LEN($B1014)=8,CONCATENATE(MID($B1014,1,6),"0",RIGHT($B1014,2)),$B1014))</f>
        <v>93401</v>
      </c>
      <c r="H1014" s="925" t="n">
        <v>105.98</v>
      </c>
      <c r="I1014" s="923" t="n">
        <v>105.98</v>
      </c>
    </row>
    <row r="1015" customFormat="false" ht="15" hidden="false" customHeight="false" outlineLevel="0" collapsed="false">
      <c r="B1015" s="923" t="n">
        <v>93404</v>
      </c>
      <c r="C1015" s="924" t="s">
        <v>7639</v>
      </c>
      <c r="D1015" s="923" t="s">
        <v>967</v>
      </c>
      <c r="E1015" s="923" t="n">
        <f aca="false">IF($K$2=$H$1,H1015,I1015)</f>
        <v>4.39</v>
      </c>
      <c r="F1015" s="396" t="n">
        <f aca="false">IF(LEN($B1015)=7,CONCATENATE(MID($B1015,1,6),"00",RIGHT($B1015,1)),IF(LEN($B1015)=8,CONCATENATE(MID($B1015,1,6),"0",RIGHT($B1015,2)),$B1015))</f>
        <v>93404</v>
      </c>
      <c r="H1015" s="925" t="n">
        <v>4.39</v>
      </c>
      <c r="I1015" s="923" t="n">
        <v>4.39</v>
      </c>
    </row>
    <row r="1016" customFormat="false" ht="15" hidden="false" customHeight="false" outlineLevel="0" collapsed="false">
      <c r="B1016" s="923" t="n">
        <v>93405</v>
      </c>
      <c r="C1016" s="924" t="s">
        <v>7640</v>
      </c>
      <c r="D1016" s="923" t="s">
        <v>967</v>
      </c>
      <c r="E1016" s="923" t="n">
        <f aca="false">IF($K$2=$H$1,H1016,I1016)</f>
        <v>0.87</v>
      </c>
      <c r="F1016" s="396" t="n">
        <f aca="false">IF(LEN($B1016)=7,CONCATENATE(MID($B1016,1,6),"00",RIGHT($B1016,1)),IF(LEN($B1016)=8,CONCATENATE(MID($B1016,1,6),"0",RIGHT($B1016,2)),$B1016))</f>
        <v>93405</v>
      </c>
      <c r="H1016" s="925" t="n">
        <v>0.87</v>
      </c>
      <c r="I1016" s="923" t="n">
        <v>0.87</v>
      </c>
    </row>
    <row r="1017" customFormat="false" ht="15" hidden="false" customHeight="false" outlineLevel="0" collapsed="false">
      <c r="B1017" s="923" t="n">
        <v>93406</v>
      </c>
      <c r="C1017" s="924" t="s">
        <v>7641</v>
      </c>
      <c r="D1017" s="923" t="s">
        <v>967</v>
      </c>
      <c r="E1017" s="923" t="n">
        <f aca="false">IF($K$2=$H$1,H1017,I1017)</f>
        <v>5.49</v>
      </c>
      <c r="F1017" s="396" t="n">
        <f aca="false">IF(LEN($B1017)=7,CONCATENATE(MID($B1017,1,6),"00",RIGHT($B1017,1)),IF(LEN($B1017)=8,CONCATENATE(MID($B1017,1,6),"0",RIGHT($B1017,2)),$B1017))</f>
        <v>93406</v>
      </c>
      <c r="H1017" s="925" t="n">
        <v>5.49</v>
      </c>
      <c r="I1017" s="923" t="n">
        <v>5.49</v>
      </c>
    </row>
    <row r="1018" customFormat="false" ht="15" hidden="false" customHeight="false" outlineLevel="0" collapsed="false">
      <c r="B1018" s="923" t="n">
        <v>93407</v>
      </c>
      <c r="C1018" s="924" t="s">
        <v>7642</v>
      </c>
      <c r="D1018" s="923" t="s">
        <v>967</v>
      </c>
      <c r="E1018" s="923" t="n">
        <f aca="false">IF($K$2=$H$1,H1018,I1018)</f>
        <v>31.59</v>
      </c>
      <c r="F1018" s="396" t="n">
        <f aca="false">IF(LEN($B1018)=7,CONCATENATE(MID($B1018,1,6),"00",RIGHT($B1018,1)),IF(LEN($B1018)=8,CONCATENATE(MID($B1018,1,6),"0",RIGHT($B1018,2)),$B1018))</f>
        <v>93407</v>
      </c>
      <c r="H1018" s="925" t="n">
        <v>31.59</v>
      </c>
      <c r="I1018" s="923" t="n">
        <v>31.59</v>
      </c>
    </row>
    <row r="1019" customFormat="false" ht="15" hidden="false" customHeight="false" outlineLevel="0" collapsed="false">
      <c r="B1019" s="923" t="n">
        <v>93411</v>
      </c>
      <c r="C1019" s="924" t="s">
        <v>7643</v>
      </c>
      <c r="D1019" s="923" t="s">
        <v>967</v>
      </c>
      <c r="E1019" s="923" t="n">
        <f aca="false">IF($K$2=$H$1,H1019,I1019)</f>
        <v>0.2</v>
      </c>
      <c r="F1019" s="396" t="n">
        <f aca="false">IF(LEN($B1019)=7,CONCATENATE(MID($B1019,1,6),"00",RIGHT($B1019,1)),IF(LEN($B1019)=8,CONCATENATE(MID($B1019,1,6),"0",RIGHT($B1019,2)),$B1019))</f>
        <v>93411</v>
      </c>
      <c r="H1019" s="925" t="n">
        <v>0.2</v>
      </c>
      <c r="I1019" s="923" t="n">
        <v>0.2</v>
      </c>
    </row>
    <row r="1020" customFormat="false" ht="15" hidden="false" customHeight="false" outlineLevel="0" collapsed="false">
      <c r="B1020" s="923" t="n">
        <v>93412</v>
      </c>
      <c r="C1020" s="924" t="s">
        <v>7644</v>
      </c>
      <c r="D1020" s="923" t="s">
        <v>967</v>
      </c>
      <c r="E1020" s="923" t="n">
        <f aca="false">IF($K$2=$H$1,H1020,I1020)</f>
        <v>0.06</v>
      </c>
      <c r="F1020" s="396" t="n">
        <f aca="false">IF(LEN($B1020)=7,CONCATENATE(MID($B1020,1,6),"00",RIGHT($B1020,1)),IF(LEN($B1020)=8,CONCATENATE(MID($B1020,1,6),"0",RIGHT($B1020,2)),$B1020))</f>
        <v>93412</v>
      </c>
      <c r="H1020" s="925" t="n">
        <v>0.06</v>
      </c>
      <c r="I1020" s="923" t="n">
        <v>0.06</v>
      </c>
    </row>
    <row r="1021" customFormat="false" ht="15" hidden="false" customHeight="false" outlineLevel="0" collapsed="false">
      <c r="B1021" s="923" t="n">
        <v>93413</v>
      </c>
      <c r="C1021" s="924" t="s">
        <v>7645</v>
      </c>
      <c r="D1021" s="923" t="s">
        <v>967</v>
      </c>
      <c r="E1021" s="923" t="n">
        <f aca="false">IF($K$2=$H$1,H1021,I1021)</f>
        <v>0.17</v>
      </c>
      <c r="F1021" s="396" t="n">
        <f aca="false">IF(LEN($B1021)=7,CONCATENATE(MID($B1021,1,6),"00",RIGHT($B1021,1)),IF(LEN($B1021)=8,CONCATENATE(MID($B1021,1,6),"0",RIGHT($B1021,2)),$B1021))</f>
        <v>93413</v>
      </c>
      <c r="H1021" s="925" t="n">
        <v>0.17</v>
      </c>
      <c r="I1021" s="923" t="n">
        <v>0.17</v>
      </c>
    </row>
    <row r="1022" customFormat="false" ht="15" hidden="false" customHeight="false" outlineLevel="0" collapsed="false">
      <c r="B1022" s="923" t="n">
        <v>93414</v>
      </c>
      <c r="C1022" s="924" t="s">
        <v>7646</v>
      </c>
      <c r="D1022" s="923" t="s">
        <v>967</v>
      </c>
      <c r="E1022" s="923" t="n">
        <f aca="false">IF($K$2=$H$1,H1022,I1022)</f>
        <v>11.22</v>
      </c>
      <c r="F1022" s="396" t="n">
        <f aca="false">IF(LEN($B1022)=7,CONCATENATE(MID($B1022,1,6),"00",RIGHT($B1022,1)),IF(LEN($B1022)=8,CONCATENATE(MID($B1022,1,6),"0",RIGHT($B1022,2)),$B1022))</f>
        <v>93414</v>
      </c>
      <c r="H1022" s="925" t="n">
        <v>11.22</v>
      </c>
      <c r="I1022" s="923" t="n">
        <v>11.22</v>
      </c>
    </row>
    <row r="1023" customFormat="false" ht="15" hidden="false" customHeight="false" outlineLevel="0" collapsed="false">
      <c r="B1023" s="923" t="n">
        <v>93417</v>
      </c>
      <c r="C1023" s="924" t="s">
        <v>7647</v>
      </c>
      <c r="D1023" s="923" t="s">
        <v>967</v>
      </c>
      <c r="E1023" s="923" t="n">
        <f aca="false">IF($K$2=$H$1,H1023,I1023)</f>
        <v>2.62</v>
      </c>
      <c r="F1023" s="396" t="n">
        <f aca="false">IF(LEN($B1023)=7,CONCATENATE(MID($B1023,1,6),"00",RIGHT($B1023,1)),IF(LEN($B1023)=8,CONCATENATE(MID($B1023,1,6),"0",RIGHT($B1023,2)),$B1023))</f>
        <v>93417</v>
      </c>
      <c r="H1023" s="925" t="n">
        <v>2.62</v>
      </c>
      <c r="I1023" s="923" t="n">
        <v>2.62</v>
      </c>
    </row>
    <row r="1024" customFormat="false" ht="15" hidden="false" customHeight="false" outlineLevel="0" collapsed="false">
      <c r="B1024" s="923" t="n">
        <v>93418</v>
      </c>
      <c r="C1024" s="924" t="s">
        <v>7648</v>
      </c>
      <c r="D1024" s="923" t="s">
        <v>967</v>
      </c>
      <c r="E1024" s="923" t="n">
        <f aca="false">IF($K$2=$H$1,H1024,I1024)</f>
        <v>0.9</v>
      </c>
      <c r="F1024" s="396" t="n">
        <f aca="false">IF(LEN($B1024)=7,CONCATENATE(MID($B1024,1,6),"00",RIGHT($B1024,1)),IF(LEN($B1024)=8,CONCATENATE(MID($B1024,1,6),"0",RIGHT($B1024,2)),$B1024))</f>
        <v>93418</v>
      </c>
      <c r="H1024" s="925" t="n">
        <v>0.9</v>
      </c>
      <c r="I1024" s="923" t="n">
        <v>0.9</v>
      </c>
    </row>
    <row r="1025" customFormat="false" ht="15" hidden="false" customHeight="false" outlineLevel="0" collapsed="false">
      <c r="B1025" s="923" t="n">
        <v>93419</v>
      </c>
      <c r="C1025" s="924" t="s">
        <v>7649</v>
      </c>
      <c r="D1025" s="923" t="s">
        <v>967</v>
      </c>
      <c r="E1025" s="923" t="n">
        <f aca="false">IF($K$2=$H$1,H1025,I1025)</f>
        <v>2.34</v>
      </c>
      <c r="F1025" s="396" t="n">
        <f aca="false">IF(LEN($B1025)=7,CONCATENATE(MID($B1025,1,6),"00",RIGHT($B1025,1)),IF(LEN($B1025)=8,CONCATENATE(MID($B1025,1,6),"0",RIGHT($B1025,2)),$B1025))</f>
        <v>93419</v>
      </c>
      <c r="H1025" s="925" t="n">
        <v>2.34</v>
      </c>
      <c r="I1025" s="923" t="n">
        <v>2.34</v>
      </c>
    </row>
    <row r="1026" customFormat="false" ht="15" hidden="false" customHeight="false" outlineLevel="0" collapsed="false">
      <c r="B1026" s="923" t="n">
        <v>93420</v>
      </c>
      <c r="C1026" s="924" t="s">
        <v>7650</v>
      </c>
      <c r="D1026" s="923" t="s">
        <v>967</v>
      </c>
      <c r="E1026" s="923" t="n">
        <f aca="false">IF($K$2=$H$1,H1026,I1026)</f>
        <v>44.95</v>
      </c>
      <c r="F1026" s="396" t="n">
        <f aca="false">IF(LEN($B1026)=7,CONCATENATE(MID($B1026,1,6),"00",RIGHT($B1026,1)),IF(LEN($B1026)=8,CONCATENATE(MID($B1026,1,6),"0",RIGHT($B1026,2)),$B1026))</f>
        <v>93420</v>
      </c>
      <c r="H1026" s="925" t="n">
        <v>44.95</v>
      </c>
      <c r="I1026" s="923" t="n">
        <v>44.95</v>
      </c>
    </row>
    <row r="1027" customFormat="false" ht="15" hidden="false" customHeight="false" outlineLevel="0" collapsed="false">
      <c r="B1027" s="923" t="n">
        <v>93423</v>
      </c>
      <c r="C1027" s="924" t="s">
        <v>7651</v>
      </c>
      <c r="D1027" s="923" t="s">
        <v>967</v>
      </c>
      <c r="E1027" s="923" t="n">
        <f aca="false">IF($K$2=$H$1,H1027,I1027)</f>
        <v>3.72</v>
      </c>
      <c r="F1027" s="396" t="n">
        <f aca="false">IF(LEN($B1027)=7,CONCATENATE(MID($B1027,1,6),"00",RIGHT($B1027,1)),IF(LEN($B1027)=8,CONCATENATE(MID($B1027,1,6),"0",RIGHT($B1027,2)),$B1027))</f>
        <v>93423</v>
      </c>
      <c r="H1027" s="925" t="n">
        <v>3.72</v>
      </c>
      <c r="I1027" s="923" t="n">
        <v>3.72</v>
      </c>
    </row>
    <row r="1028" customFormat="false" ht="15" hidden="false" customHeight="false" outlineLevel="0" collapsed="false">
      <c r="B1028" s="923" t="n">
        <v>93424</v>
      </c>
      <c r="C1028" s="924" t="s">
        <v>7652</v>
      </c>
      <c r="D1028" s="923" t="s">
        <v>967</v>
      </c>
      <c r="E1028" s="923" t="n">
        <f aca="false">IF($K$2=$H$1,H1028,I1028)</f>
        <v>1.27</v>
      </c>
      <c r="F1028" s="396" t="n">
        <f aca="false">IF(LEN($B1028)=7,CONCATENATE(MID($B1028,1,6),"00",RIGHT($B1028,1)),IF(LEN($B1028)=8,CONCATENATE(MID($B1028,1,6),"0",RIGHT($B1028,2)),$B1028))</f>
        <v>93424</v>
      </c>
      <c r="H1028" s="925" t="n">
        <v>1.27</v>
      </c>
      <c r="I1028" s="923" t="n">
        <v>1.27</v>
      </c>
    </row>
    <row r="1029" customFormat="false" ht="15" hidden="false" customHeight="false" outlineLevel="0" collapsed="false">
      <c r="B1029" s="923" t="n">
        <v>93425</v>
      </c>
      <c r="C1029" s="924" t="s">
        <v>7653</v>
      </c>
      <c r="D1029" s="923" t="s">
        <v>967</v>
      </c>
      <c r="E1029" s="923" t="n">
        <f aca="false">IF($K$2=$H$1,H1029,I1029)</f>
        <v>3.32</v>
      </c>
      <c r="F1029" s="396" t="n">
        <f aca="false">IF(LEN($B1029)=7,CONCATENATE(MID($B1029,1,6),"00",RIGHT($B1029,1)),IF(LEN($B1029)=8,CONCATENATE(MID($B1029,1,6),"0",RIGHT($B1029,2)),$B1029))</f>
        <v>93425</v>
      </c>
      <c r="H1029" s="925" t="n">
        <v>3.32</v>
      </c>
      <c r="I1029" s="923" t="n">
        <v>3.32</v>
      </c>
    </row>
    <row r="1030" customFormat="false" ht="15" hidden="false" customHeight="false" outlineLevel="0" collapsed="false">
      <c r="B1030" s="923" t="n">
        <v>93426</v>
      </c>
      <c r="C1030" s="924" t="s">
        <v>7654</v>
      </c>
      <c r="D1030" s="923" t="s">
        <v>967</v>
      </c>
      <c r="E1030" s="923" t="n">
        <f aca="false">IF($K$2=$H$1,H1030,I1030)</f>
        <v>107.42</v>
      </c>
      <c r="F1030" s="396" t="n">
        <f aca="false">IF(LEN($B1030)=7,CONCATENATE(MID($B1030,1,6),"00",RIGHT($B1030,1)),IF(LEN($B1030)=8,CONCATENATE(MID($B1030,1,6),"0",RIGHT($B1030,2)),$B1030))</f>
        <v>93426</v>
      </c>
      <c r="H1030" s="925" t="n">
        <v>107.42</v>
      </c>
      <c r="I1030" s="923" t="n">
        <v>107.42</v>
      </c>
    </row>
    <row r="1031" customFormat="false" ht="15" hidden="false" customHeight="false" outlineLevel="0" collapsed="false">
      <c r="B1031" s="923" t="n">
        <v>93429</v>
      </c>
      <c r="C1031" s="924" t="s">
        <v>7655</v>
      </c>
      <c r="D1031" s="923" t="s">
        <v>967</v>
      </c>
      <c r="E1031" s="923" t="n">
        <f aca="false">IF($K$2=$H$1,H1031,I1031)</f>
        <v>63</v>
      </c>
      <c r="F1031" s="396" t="n">
        <f aca="false">IF(LEN($B1031)=7,CONCATENATE(MID($B1031,1,6),"00",RIGHT($B1031,1)),IF(LEN($B1031)=8,CONCATENATE(MID($B1031,1,6),"0",RIGHT($B1031,2)),$B1031))</f>
        <v>93429</v>
      </c>
      <c r="H1031" s="925" t="n">
        <v>63</v>
      </c>
      <c r="I1031" s="923" t="n">
        <v>63</v>
      </c>
    </row>
    <row r="1032" customFormat="false" ht="15" hidden="false" customHeight="false" outlineLevel="0" collapsed="false">
      <c r="B1032" s="923" t="n">
        <v>93430</v>
      </c>
      <c r="C1032" s="924" t="s">
        <v>7656</v>
      </c>
      <c r="D1032" s="923" t="s">
        <v>967</v>
      </c>
      <c r="E1032" s="923" t="n">
        <f aca="false">IF($K$2=$H$1,H1032,I1032)</f>
        <v>21.57</v>
      </c>
      <c r="F1032" s="396" t="n">
        <f aca="false">IF(LEN($B1032)=7,CONCATENATE(MID($B1032,1,6),"00",RIGHT($B1032,1)),IF(LEN($B1032)=8,CONCATENATE(MID($B1032,1,6),"0",RIGHT($B1032,2)),$B1032))</f>
        <v>93430</v>
      </c>
      <c r="H1032" s="925" t="n">
        <v>21.57</v>
      </c>
      <c r="I1032" s="923" t="n">
        <v>21.57</v>
      </c>
    </row>
    <row r="1033" customFormat="false" ht="15" hidden="false" customHeight="false" outlineLevel="0" collapsed="false">
      <c r="B1033" s="923" t="n">
        <v>93431</v>
      </c>
      <c r="C1033" s="924" t="s">
        <v>7657</v>
      </c>
      <c r="D1033" s="923" t="s">
        <v>967</v>
      </c>
      <c r="E1033" s="923" t="n">
        <f aca="false">IF($K$2=$H$1,H1033,I1033)</f>
        <v>101.27</v>
      </c>
      <c r="F1033" s="396" t="n">
        <f aca="false">IF(LEN($B1033)=7,CONCATENATE(MID($B1033,1,6),"00",RIGHT($B1033,1)),IF(LEN($B1033)=8,CONCATENATE(MID($B1033,1,6),"0",RIGHT($B1033,2)),$B1033))</f>
        <v>93431</v>
      </c>
      <c r="H1033" s="925" t="n">
        <v>101.27</v>
      </c>
      <c r="I1033" s="923" t="n">
        <v>101.27</v>
      </c>
    </row>
    <row r="1034" customFormat="false" ht="15" hidden="false" customHeight="false" outlineLevel="0" collapsed="false">
      <c r="B1034" s="923" t="n">
        <v>93432</v>
      </c>
      <c r="C1034" s="924" t="s">
        <v>7658</v>
      </c>
      <c r="D1034" s="923" t="s">
        <v>967</v>
      </c>
      <c r="E1034" s="923" t="n">
        <f aca="false">IF($K$2=$H$1,H1034,I1034)</f>
        <v>1924.8</v>
      </c>
      <c r="F1034" s="396" t="n">
        <f aca="false">IF(LEN($B1034)=7,CONCATENATE(MID($B1034,1,6),"00",RIGHT($B1034,1)),IF(LEN($B1034)=8,CONCATENATE(MID($B1034,1,6),"0",RIGHT($B1034,2)),$B1034))</f>
        <v>93432</v>
      </c>
      <c r="H1034" s="926" t="n">
        <v>1924.8</v>
      </c>
      <c r="I1034" s="927" t="n">
        <v>1924.8</v>
      </c>
    </row>
    <row r="1035" customFormat="false" ht="15" hidden="false" customHeight="false" outlineLevel="0" collapsed="false">
      <c r="B1035" s="923" t="n">
        <v>93435</v>
      </c>
      <c r="C1035" s="924" t="s">
        <v>7659</v>
      </c>
      <c r="D1035" s="923" t="s">
        <v>967</v>
      </c>
      <c r="E1035" s="923" t="n">
        <f aca="false">IF($K$2=$H$1,H1035,I1035)</f>
        <v>3.41</v>
      </c>
      <c r="F1035" s="396" t="n">
        <f aca="false">IF(LEN($B1035)=7,CONCATENATE(MID($B1035,1,6),"00",RIGHT($B1035,1)),IF(LEN($B1035)=8,CONCATENATE(MID($B1035,1,6),"0",RIGHT($B1035,2)),$B1035))</f>
        <v>93435</v>
      </c>
      <c r="H1035" s="925" t="n">
        <v>3.41</v>
      </c>
      <c r="I1035" s="923" t="n">
        <v>3.41</v>
      </c>
    </row>
    <row r="1036" customFormat="false" ht="15" hidden="false" customHeight="false" outlineLevel="0" collapsed="false">
      <c r="B1036" s="923" t="n">
        <v>93436</v>
      </c>
      <c r="C1036" s="924" t="s">
        <v>7660</v>
      </c>
      <c r="D1036" s="923" t="s">
        <v>967</v>
      </c>
      <c r="E1036" s="923" t="n">
        <f aca="false">IF($K$2=$H$1,H1036,I1036)</f>
        <v>1.36</v>
      </c>
      <c r="F1036" s="396" t="n">
        <f aca="false">IF(LEN($B1036)=7,CONCATENATE(MID($B1036,1,6),"00",RIGHT($B1036,1)),IF(LEN($B1036)=8,CONCATENATE(MID($B1036,1,6),"0",RIGHT($B1036,2)),$B1036))</f>
        <v>93436</v>
      </c>
      <c r="H1036" s="925" t="n">
        <v>1.36</v>
      </c>
      <c r="I1036" s="923" t="n">
        <v>1.36</v>
      </c>
    </row>
    <row r="1037" customFormat="false" ht="15" hidden="false" customHeight="false" outlineLevel="0" collapsed="false">
      <c r="B1037" s="923" t="n">
        <v>93437</v>
      </c>
      <c r="C1037" s="924" t="s">
        <v>7661</v>
      </c>
      <c r="D1037" s="923" t="s">
        <v>967</v>
      </c>
      <c r="E1037" s="923" t="n">
        <f aca="false">IF($K$2=$H$1,H1037,I1037)</f>
        <v>6.39</v>
      </c>
      <c r="F1037" s="396" t="n">
        <f aca="false">IF(LEN($B1037)=7,CONCATENATE(MID($B1037,1,6),"00",RIGHT($B1037,1)),IF(LEN($B1037)=8,CONCATENATE(MID($B1037,1,6),"0",RIGHT($B1037,2)),$B1037))</f>
        <v>93437</v>
      </c>
      <c r="H1037" s="925" t="n">
        <v>6.39</v>
      </c>
      <c r="I1037" s="923" t="n">
        <v>6.39</v>
      </c>
    </row>
    <row r="1038" customFormat="false" ht="15" hidden="false" customHeight="false" outlineLevel="0" collapsed="false">
      <c r="B1038" s="923" t="n">
        <v>93438</v>
      </c>
      <c r="C1038" s="924" t="s">
        <v>7662</v>
      </c>
      <c r="D1038" s="923" t="s">
        <v>967</v>
      </c>
      <c r="E1038" s="923" t="n">
        <f aca="false">IF($K$2=$H$1,H1038,I1038)</f>
        <v>19.89</v>
      </c>
      <c r="F1038" s="396" t="n">
        <f aca="false">IF(LEN($B1038)=7,CONCATENATE(MID($B1038,1,6),"00",RIGHT($B1038,1)),IF(LEN($B1038)=8,CONCATENATE(MID($B1038,1,6),"0",RIGHT($B1038,2)),$B1038))</f>
        <v>93438</v>
      </c>
      <c r="H1038" s="925" t="n">
        <v>19.89</v>
      </c>
      <c r="I1038" s="923" t="n">
        <v>19.89</v>
      </c>
    </row>
    <row r="1039" customFormat="false" ht="15" hidden="false" customHeight="false" outlineLevel="0" collapsed="false">
      <c r="B1039" s="923" t="n">
        <v>95114</v>
      </c>
      <c r="C1039" s="924" t="s">
        <v>7663</v>
      </c>
      <c r="D1039" s="923" t="s">
        <v>967</v>
      </c>
      <c r="E1039" s="923" t="n">
        <f aca="false">IF($K$2=$H$1,H1039,I1039)</f>
        <v>1.12</v>
      </c>
      <c r="F1039" s="396" t="n">
        <f aca="false">IF(LEN($B1039)=7,CONCATENATE(MID($B1039,1,6),"00",RIGHT($B1039,1)),IF(LEN($B1039)=8,CONCATENATE(MID($B1039,1,6),"0",RIGHT($B1039,2)),$B1039))</f>
        <v>95114</v>
      </c>
      <c r="H1039" s="925" t="n">
        <v>1.12</v>
      </c>
      <c r="I1039" s="923" t="n">
        <v>1.12</v>
      </c>
    </row>
    <row r="1040" customFormat="false" ht="15" hidden="false" customHeight="false" outlineLevel="0" collapsed="false">
      <c r="B1040" s="923" t="n">
        <v>95115</v>
      </c>
      <c r="C1040" s="924" t="s">
        <v>7664</v>
      </c>
      <c r="D1040" s="923" t="s">
        <v>967</v>
      </c>
      <c r="E1040" s="923" t="n">
        <f aca="false">IF($K$2=$H$1,H1040,I1040)</f>
        <v>0.25</v>
      </c>
      <c r="F1040" s="396" t="n">
        <f aca="false">IF(LEN($B1040)=7,CONCATENATE(MID($B1040,1,6),"00",RIGHT($B1040,1)),IF(LEN($B1040)=8,CONCATENATE(MID($B1040,1,6),"0",RIGHT($B1040,2)),$B1040))</f>
        <v>95115</v>
      </c>
      <c r="H1040" s="925" t="n">
        <v>0.25</v>
      </c>
      <c r="I1040" s="923" t="n">
        <v>0.25</v>
      </c>
    </row>
    <row r="1041" customFormat="false" ht="15" hidden="false" customHeight="false" outlineLevel="0" collapsed="false">
      <c r="B1041" s="923" t="n">
        <v>95116</v>
      </c>
      <c r="C1041" s="924" t="s">
        <v>7665</v>
      </c>
      <c r="D1041" s="923" t="s">
        <v>967</v>
      </c>
      <c r="E1041" s="923" t="n">
        <f aca="false">IF($K$2=$H$1,H1041,I1041)</f>
        <v>31.99</v>
      </c>
      <c r="F1041" s="396" t="n">
        <f aca="false">IF(LEN($B1041)=7,CONCATENATE(MID($B1041,1,6),"00",RIGHT($B1041,1)),IF(LEN($B1041)=8,CONCATENATE(MID($B1041,1,6),"0",RIGHT($B1041,2)),$B1041))</f>
        <v>95116</v>
      </c>
      <c r="H1041" s="925" t="n">
        <v>31.99</v>
      </c>
      <c r="I1041" s="923" t="n">
        <v>31.99</v>
      </c>
    </row>
    <row r="1042" customFormat="false" ht="15" hidden="false" customHeight="false" outlineLevel="0" collapsed="false">
      <c r="B1042" s="923" t="n">
        <v>95117</v>
      </c>
      <c r="C1042" s="924" t="s">
        <v>7666</v>
      </c>
      <c r="D1042" s="923" t="s">
        <v>967</v>
      </c>
      <c r="E1042" s="923" t="n">
        <f aca="false">IF($K$2=$H$1,H1042,I1042)</f>
        <v>9.59</v>
      </c>
      <c r="F1042" s="396" t="n">
        <f aca="false">IF(LEN($B1042)=7,CONCATENATE(MID($B1042,1,6),"00",RIGHT($B1042,1)),IF(LEN($B1042)=8,CONCATENATE(MID($B1042,1,6),"0",RIGHT($B1042,2)),$B1042))</f>
        <v>95117</v>
      </c>
      <c r="H1042" s="925" t="n">
        <v>9.59</v>
      </c>
      <c r="I1042" s="923" t="n">
        <v>9.59</v>
      </c>
    </row>
    <row r="1043" customFormat="false" ht="15" hidden="false" customHeight="false" outlineLevel="0" collapsed="false">
      <c r="B1043" s="923" t="n">
        <v>95118</v>
      </c>
      <c r="C1043" s="924" t="s">
        <v>7667</v>
      </c>
      <c r="D1043" s="923" t="s">
        <v>967</v>
      </c>
      <c r="E1043" s="923" t="n">
        <f aca="false">IF($K$2=$H$1,H1043,I1043)</f>
        <v>32.49</v>
      </c>
      <c r="F1043" s="396" t="n">
        <f aca="false">IF(LEN($B1043)=7,CONCATENATE(MID($B1043,1,6),"00",RIGHT($B1043,1)),IF(LEN($B1043)=8,CONCATENATE(MID($B1043,1,6),"0",RIGHT($B1043,2)),$B1043))</f>
        <v>95118</v>
      </c>
      <c r="H1043" s="925" t="n">
        <v>32.49</v>
      </c>
      <c r="I1043" s="923" t="n">
        <v>32.49</v>
      </c>
    </row>
    <row r="1044" customFormat="false" ht="15" hidden="false" customHeight="false" outlineLevel="0" collapsed="false">
      <c r="B1044" s="923" t="n">
        <v>95119</v>
      </c>
      <c r="C1044" s="924" t="s">
        <v>7668</v>
      </c>
      <c r="D1044" s="923" t="s">
        <v>967</v>
      </c>
      <c r="E1044" s="923" t="n">
        <f aca="false">IF($K$2=$H$1,H1044,I1044)</f>
        <v>11.13</v>
      </c>
      <c r="F1044" s="396" t="n">
        <f aca="false">IF(LEN($B1044)=7,CONCATENATE(MID($B1044,1,6),"00",RIGHT($B1044,1)),IF(LEN($B1044)=8,CONCATENATE(MID($B1044,1,6),"0",RIGHT($B1044,2)),$B1044))</f>
        <v>95119</v>
      </c>
      <c r="H1044" s="925" t="n">
        <v>11.13</v>
      </c>
      <c r="I1044" s="923" t="n">
        <v>11.13</v>
      </c>
    </row>
    <row r="1045" customFormat="false" ht="15" hidden="false" customHeight="false" outlineLevel="0" collapsed="false">
      <c r="B1045" s="923" t="n">
        <v>95120</v>
      </c>
      <c r="C1045" s="924" t="s">
        <v>7669</v>
      </c>
      <c r="D1045" s="923" t="s">
        <v>967</v>
      </c>
      <c r="E1045" s="923" t="n">
        <f aca="false">IF($K$2=$H$1,H1045,I1045)</f>
        <v>37.61</v>
      </c>
      <c r="F1045" s="396" t="n">
        <f aca="false">IF(LEN($B1045)=7,CONCATENATE(MID($B1045,1,6),"00",RIGHT($B1045,1)),IF(LEN($B1045)=8,CONCATENATE(MID($B1045,1,6),"0",RIGHT($B1045,2)),$B1045))</f>
        <v>95120</v>
      </c>
      <c r="H1045" s="925" t="n">
        <v>37.61</v>
      </c>
      <c r="I1045" s="923" t="n">
        <v>37.61</v>
      </c>
    </row>
    <row r="1046" customFormat="false" ht="15" hidden="false" customHeight="false" outlineLevel="0" collapsed="false">
      <c r="B1046" s="923" t="n">
        <v>95123</v>
      </c>
      <c r="C1046" s="924" t="s">
        <v>7670</v>
      </c>
      <c r="D1046" s="923" t="s">
        <v>967</v>
      </c>
      <c r="E1046" s="923" t="n">
        <f aca="false">IF($K$2=$H$1,H1046,I1046)</f>
        <v>11.4</v>
      </c>
      <c r="F1046" s="396" t="n">
        <f aca="false">IF(LEN($B1046)=7,CONCATENATE(MID($B1046,1,6),"00",RIGHT($B1046,1)),IF(LEN($B1046)=8,CONCATENATE(MID($B1046,1,6),"0",RIGHT($B1046,2)),$B1046))</f>
        <v>95123</v>
      </c>
      <c r="H1046" s="925" t="n">
        <v>11.4</v>
      </c>
      <c r="I1046" s="923" t="n">
        <v>11.4</v>
      </c>
    </row>
    <row r="1047" customFormat="false" ht="15" hidden="false" customHeight="false" outlineLevel="0" collapsed="false">
      <c r="B1047" s="923" t="n">
        <v>95124</v>
      </c>
      <c r="C1047" s="924" t="s">
        <v>7671</v>
      </c>
      <c r="D1047" s="923" t="s">
        <v>967</v>
      </c>
      <c r="E1047" s="923" t="n">
        <f aca="false">IF($K$2=$H$1,H1047,I1047)</f>
        <v>3.41</v>
      </c>
      <c r="F1047" s="396" t="n">
        <f aca="false">IF(LEN($B1047)=7,CONCATENATE(MID($B1047,1,6),"00",RIGHT($B1047,1)),IF(LEN($B1047)=8,CONCATENATE(MID($B1047,1,6),"0",RIGHT($B1047,2)),$B1047))</f>
        <v>95124</v>
      </c>
      <c r="H1047" s="925" t="n">
        <v>3.41</v>
      </c>
      <c r="I1047" s="923" t="n">
        <v>3.41</v>
      </c>
    </row>
    <row r="1048" customFormat="false" ht="15" hidden="false" customHeight="false" outlineLevel="0" collapsed="false">
      <c r="B1048" s="923" t="n">
        <v>95125</v>
      </c>
      <c r="C1048" s="924" t="s">
        <v>7672</v>
      </c>
      <c r="D1048" s="923" t="s">
        <v>967</v>
      </c>
      <c r="E1048" s="923" t="n">
        <f aca="false">IF($K$2=$H$1,H1048,I1048)</f>
        <v>12.47</v>
      </c>
      <c r="F1048" s="396" t="n">
        <f aca="false">IF(LEN($B1048)=7,CONCATENATE(MID($B1048,1,6),"00",RIGHT($B1048,1)),IF(LEN($B1048)=8,CONCATENATE(MID($B1048,1,6),"0",RIGHT($B1048,2)),$B1048))</f>
        <v>95125</v>
      </c>
      <c r="H1048" s="925" t="n">
        <v>12.47</v>
      </c>
      <c r="I1048" s="923" t="n">
        <v>12.47</v>
      </c>
    </row>
    <row r="1049" customFormat="false" ht="15" hidden="false" customHeight="false" outlineLevel="0" collapsed="false">
      <c r="B1049" s="923" t="n">
        <v>95126</v>
      </c>
      <c r="C1049" s="924" t="s">
        <v>7673</v>
      </c>
      <c r="D1049" s="923" t="s">
        <v>967</v>
      </c>
      <c r="E1049" s="923" t="n">
        <f aca="false">IF($K$2=$H$1,H1049,I1049)</f>
        <v>98.68</v>
      </c>
      <c r="F1049" s="396" t="n">
        <f aca="false">IF(LEN($B1049)=7,CONCATENATE(MID($B1049,1,6),"00",RIGHT($B1049,1)),IF(LEN($B1049)=8,CONCATENATE(MID($B1049,1,6),"0",RIGHT($B1049,2)),$B1049))</f>
        <v>95126</v>
      </c>
      <c r="H1049" s="925" t="n">
        <v>98.68</v>
      </c>
      <c r="I1049" s="923" t="n">
        <v>98.68</v>
      </c>
    </row>
    <row r="1050" customFormat="false" ht="15" hidden="false" customHeight="false" outlineLevel="0" collapsed="false">
      <c r="B1050" s="923" t="n">
        <v>95129</v>
      </c>
      <c r="C1050" s="924" t="s">
        <v>7674</v>
      </c>
      <c r="D1050" s="923" t="s">
        <v>967</v>
      </c>
      <c r="E1050" s="923" t="n">
        <f aca="false">IF($K$2=$H$1,H1050,I1050)</f>
        <v>20.23</v>
      </c>
      <c r="F1050" s="396" t="n">
        <f aca="false">IF(LEN($B1050)=7,CONCATENATE(MID($B1050,1,6),"00",RIGHT($B1050,1)),IF(LEN($B1050)=8,CONCATENATE(MID($B1050,1,6),"0",RIGHT($B1050,2)),$B1050))</f>
        <v>95129</v>
      </c>
      <c r="H1050" s="925" t="n">
        <v>20.23</v>
      </c>
      <c r="I1050" s="923" t="n">
        <v>20.23</v>
      </c>
    </row>
    <row r="1051" customFormat="false" ht="15" hidden="false" customHeight="false" outlineLevel="0" collapsed="false">
      <c r="B1051" s="923" t="n">
        <v>95130</v>
      </c>
      <c r="C1051" s="924" t="s">
        <v>7675</v>
      </c>
      <c r="D1051" s="923" t="s">
        <v>967</v>
      </c>
      <c r="E1051" s="923" t="n">
        <f aca="false">IF($K$2=$H$1,H1051,I1051)</f>
        <v>7.08</v>
      </c>
      <c r="F1051" s="396" t="n">
        <f aca="false">IF(LEN($B1051)=7,CONCATENATE(MID($B1051,1,6),"00",RIGHT($B1051,1)),IF(LEN($B1051)=8,CONCATENATE(MID($B1051,1,6),"0",RIGHT($B1051,2)),$B1051))</f>
        <v>95130</v>
      </c>
      <c r="H1051" s="925" t="n">
        <v>7.08</v>
      </c>
      <c r="I1051" s="923" t="n">
        <v>7.08</v>
      </c>
    </row>
    <row r="1052" customFormat="false" ht="15" hidden="false" customHeight="false" outlineLevel="0" collapsed="false">
      <c r="B1052" s="923" t="n">
        <v>95131</v>
      </c>
      <c r="C1052" s="924" t="s">
        <v>7676</v>
      </c>
      <c r="D1052" s="923" t="s">
        <v>967</v>
      </c>
      <c r="E1052" s="923" t="n">
        <f aca="false">IF($K$2=$H$1,H1052,I1052)</f>
        <v>37.94</v>
      </c>
      <c r="F1052" s="396" t="n">
        <f aca="false">IF(LEN($B1052)=7,CONCATENATE(MID($B1052,1,6),"00",RIGHT($B1052,1)),IF(LEN($B1052)=8,CONCATENATE(MID($B1052,1,6),"0",RIGHT($B1052,2)),$B1052))</f>
        <v>95131</v>
      </c>
      <c r="H1052" s="925" t="n">
        <v>37.94</v>
      </c>
      <c r="I1052" s="923" t="n">
        <v>37.94</v>
      </c>
    </row>
    <row r="1053" customFormat="false" ht="15" hidden="false" customHeight="false" outlineLevel="0" collapsed="false">
      <c r="B1053" s="923" t="n">
        <v>95132</v>
      </c>
      <c r="C1053" s="924" t="s">
        <v>7677</v>
      </c>
      <c r="D1053" s="923" t="s">
        <v>967</v>
      </c>
      <c r="E1053" s="923" t="n">
        <f aca="false">IF($K$2=$H$1,H1053,I1053)</f>
        <v>21.61</v>
      </c>
      <c r="F1053" s="396" t="n">
        <f aca="false">IF(LEN($B1053)=7,CONCATENATE(MID($B1053,1,6),"00",RIGHT($B1053,1)),IF(LEN($B1053)=8,CONCATENATE(MID($B1053,1,6),"0",RIGHT($B1053,2)),$B1053))</f>
        <v>95132</v>
      </c>
      <c r="H1053" s="925" t="n">
        <v>21.61</v>
      </c>
      <c r="I1053" s="923" t="n">
        <v>21.61</v>
      </c>
    </row>
    <row r="1054" customFormat="false" ht="15" hidden="false" customHeight="false" outlineLevel="0" collapsed="false">
      <c r="B1054" s="923" t="n">
        <v>95136</v>
      </c>
      <c r="C1054" s="924" t="s">
        <v>7678</v>
      </c>
      <c r="D1054" s="923" t="s">
        <v>967</v>
      </c>
      <c r="E1054" s="923" t="n">
        <f aca="false">IF($K$2=$H$1,H1054,I1054)</f>
        <v>0.03</v>
      </c>
      <c r="F1054" s="396" t="n">
        <f aca="false">IF(LEN($B1054)=7,CONCATENATE(MID($B1054,1,6),"00",RIGHT($B1054,1)),IF(LEN($B1054)=8,CONCATENATE(MID($B1054,1,6),"0",RIGHT($B1054,2)),$B1054))</f>
        <v>95136</v>
      </c>
      <c r="H1054" s="925" t="n">
        <v>0.03</v>
      </c>
      <c r="I1054" s="923" t="n">
        <v>0.03</v>
      </c>
    </row>
    <row r="1055" customFormat="false" ht="15" hidden="false" customHeight="false" outlineLevel="0" collapsed="false">
      <c r="B1055" s="923" t="n">
        <v>95137</v>
      </c>
      <c r="C1055" s="924" t="s">
        <v>7679</v>
      </c>
      <c r="D1055" s="923" t="s">
        <v>967</v>
      </c>
      <c r="E1055" s="923" t="n">
        <f aca="false">IF($K$2=$H$1,H1055,I1055)</f>
        <v>0.01</v>
      </c>
      <c r="F1055" s="396" t="n">
        <f aca="false">IF(LEN($B1055)=7,CONCATENATE(MID($B1055,1,6),"00",RIGHT($B1055,1)),IF(LEN($B1055)=8,CONCATENATE(MID($B1055,1,6),"0",RIGHT($B1055,2)),$B1055))</f>
        <v>95137</v>
      </c>
      <c r="H1055" s="925" t="n">
        <v>0.01</v>
      </c>
      <c r="I1055" s="923" t="n">
        <v>0.01</v>
      </c>
    </row>
    <row r="1056" customFormat="false" ht="15" hidden="false" customHeight="false" outlineLevel="0" collapsed="false">
      <c r="B1056" s="923" t="n">
        <v>95138</v>
      </c>
      <c r="C1056" s="924" t="s">
        <v>7680</v>
      </c>
      <c r="D1056" s="923" t="s">
        <v>967</v>
      </c>
      <c r="E1056" s="923" t="n">
        <f aca="false">IF($K$2=$H$1,H1056,I1056)</f>
        <v>0.02</v>
      </c>
      <c r="F1056" s="396" t="n">
        <f aca="false">IF(LEN($B1056)=7,CONCATENATE(MID($B1056,1,6),"00",RIGHT($B1056,1)),IF(LEN($B1056)=8,CONCATENATE(MID($B1056,1,6),"0",RIGHT($B1056,2)),$B1056))</f>
        <v>95138</v>
      </c>
      <c r="H1056" s="925" t="n">
        <v>0.02</v>
      </c>
      <c r="I1056" s="923" t="n">
        <v>0.02</v>
      </c>
    </row>
    <row r="1057" customFormat="false" ht="15" hidden="false" customHeight="false" outlineLevel="0" collapsed="false">
      <c r="B1057" s="923" t="n">
        <v>95208</v>
      </c>
      <c r="C1057" s="924" t="s">
        <v>7681</v>
      </c>
      <c r="D1057" s="923" t="s">
        <v>967</v>
      </c>
      <c r="E1057" s="923" t="n">
        <f aca="false">IF($K$2=$H$1,H1057,I1057)</f>
        <v>25.52</v>
      </c>
      <c r="F1057" s="396" t="n">
        <f aca="false">IF(LEN($B1057)=7,CONCATENATE(MID($B1057,1,6),"00",RIGHT($B1057,1)),IF(LEN($B1057)=8,CONCATENATE(MID($B1057,1,6),"0",RIGHT($B1057,2)),$B1057))</f>
        <v>95208</v>
      </c>
      <c r="H1057" s="925" t="n">
        <v>25.52</v>
      </c>
      <c r="I1057" s="923" t="n">
        <v>25.52</v>
      </c>
    </row>
    <row r="1058" customFormat="false" ht="15" hidden="false" customHeight="false" outlineLevel="0" collapsed="false">
      <c r="B1058" s="923" t="n">
        <v>95209</v>
      </c>
      <c r="C1058" s="924" t="s">
        <v>7682</v>
      </c>
      <c r="D1058" s="923" t="s">
        <v>967</v>
      </c>
      <c r="E1058" s="923" t="n">
        <f aca="false">IF($K$2=$H$1,H1058,I1058)</f>
        <v>5.74</v>
      </c>
      <c r="F1058" s="396" t="n">
        <f aca="false">IF(LEN($B1058)=7,CONCATENATE(MID($B1058,1,6),"00",RIGHT($B1058,1)),IF(LEN($B1058)=8,CONCATENATE(MID($B1058,1,6),"0",RIGHT($B1058,2)),$B1058))</f>
        <v>95209</v>
      </c>
      <c r="H1058" s="925" t="n">
        <v>5.74</v>
      </c>
      <c r="I1058" s="923" t="n">
        <v>5.74</v>
      </c>
    </row>
    <row r="1059" customFormat="false" ht="15" hidden="false" customHeight="false" outlineLevel="0" collapsed="false">
      <c r="B1059" s="923" t="n">
        <v>95210</v>
      </c>
      <c r="C1059" s="924" t="s">
        <v>7683</v>
      </c>
      <c r="D1059" s="923" t="s">
        <v>967</v>
      </c>
      <c r="E1059" s="923" t="n">
        <f aca="false">IF($K$2=$H$1,H1059,I1059)</f>
        <v>27.91</v>
      </c>
      <c r="F1059" s="396" t="n">
        <f aca="false">IF(LEN($B1059)=7,CONCATENATE(MID($B1059,1,6),"00",RIGHT($B1059,1)),IF(LEN($B1059)=8,CONCATENATE(MID($B1059,1,6),"0",RIGHT($B1059,2)),$B1059))</f>
        <v>95210</v>
      </c>
      <c r="H1059" s="925" t="n">
        <v>27.91</v>
      </c>
      <c r="I1059" s="923" t="n">
        <v>27.91</v>
      </c>
    </row>
    <row r="1060" customFormat="false" ht="15" hidden="false" customHeight="false" outlineLevel="0" collapsed="false">
      <c r="B1060" s="923" t="n">
        <v>95211</v>
      </c>
      <c r="C1060" s="924" t="s">
        <v>7684</v>
      </c>
      <c r="D1060" s="923" t="s">
        <v>967</v>
      </c>
      <c r="E1060" s="923" t="n">
        <f aca="false">IF($K$2=$H$1,H1060,I1060)</f>
        <v>5.51</v>
      </c>
      <c r="F1060" s="396" t="n">
        <f aca="false">IF(LEN($B1060)=7,CONCATENATE(MID($B1060,1,6),"00",RIGHT($B1060,1)),IF(LEN($B1060)=8,CONCATENATE(MID($B1060,1,6),"0",RIGHT($B1060,2)),$B1060))</f>
        <v>95211</v>
      </c>
      <c r="H1060" s="925" t="n">
        <v>5.51</v>
      </c>
      <c r="I1060" s="923" t="n">
        <v>5.51</v>
      </c>
    </row>
    <row r="1061" customFormat="false" ht="15" hidden="false" customHeight="false" outlineLevel="0" collapsed="false">
      <c r="B1061" s="923" t="n">
        <v>95214</v>
      </c>
      <c r="C1061" s="924" t="s">
        <v>7685</v>
      </c>
      <c r="D1061" s="923" t="s">
        <v>967</v>
      </c>
      <c r="E1061" s="923" t="n">
        <f aca="false">IF($K$2=$H$1,H1061,I1061)</f>
        <v>0.48</v>
      </c>
      <c r="F1061" s="396" t="n">
        <f aca="false">IF(LEN($B1061)=7,CONCATENATE(MID($B1061,1,6),"00",RIGHT($B1061,1)),IF(LEN($B1061)=8,CONCATENATE(MID($B1061,1,6),"0",RIGHT($B1061,2)),$B1061))</f>
        <v>95214</v>
      </c>
      <c r="H1061" s="925" t="n">
        <v>0.48</v>
      </c>
      <c r="I1061" s="923" t="n">
        <v>0.48</v>
      </c>
    </row>
    <row r="1062" customFormat="false" ht="15" hidden="false" customHeight="false" outlineLevel="0" collapsed="false">
      <c r="B1062" s="923" t="n">
        <v>95215</v>
      </c>
      <c r="C1062" s="924" t="s">
        <v>7686</v>
      </c>
      <c r="D1062" s="923" t="s">
        <v>967</v>
      </c>
      <c r="E1062" s="923" t="n">
        <f aca="false">IF($K$2=$H$1,H1062,I1062)</f>
        <v>0.09</v>
      </c>
      <c r="F1062" s="396" t="n">
        <f aca="false">IF(LEN($B1062)=7,CONCATENATE(MID($B1062,1,6),"00",RIGHT($B1062,1)),IF(LEN($B1062)=8,CONCATENATE(MID($B1062,1,6),"0",RIGHT($B1062,2)),$B1062))</f>
        <v>95215</v>
      </c>
      <c r="H1062" s="925" t="n">
        <v>0.09</v>
      </c>
      <c r="I1062" s="923" t="n">
        <v>0.09</v>
      </c>
    </row>
    <row r="1063" customFormat="false" ht="15" hidden="false" customHeight="false" outlineLevel="0" collapsed="false">
      <c r="B1063" s="923" t="n">
        <v>95216</v>
      </c>
      <c r="C1063" s="924" t="s">
        <v>7687</v>
      </c>
      <c r="D1063" s="923" t="s">
        <v>967</v>
      </c>
      <c r="E1063" s="923" t="n">
        <f aca="false">IF($K$2=$H$1,H1063,I1063)</f>
        <v>0.33</v>
      </c>
      <c r="F1063" s="396" t="n">
        <f aca="false">IF(LEN($B1063)=7,CONCATENATE(MID($B1063,1,6),"00",RIGHT($B1063,1)),IF(LEN($B1063)=8,CONCATENATE(MID($B1063,1,6),"0",RIGHT($B1063,2)),$B1063))</f>
        <v>95216</v>
      </c>
      <c r="H1063" s="925" t="n">
        <v>0.33</v>
      </c>
      <c r="I1063" s="923" t="n">
        <v>0.33</v>
      </c>
    </row>
    <row r="1064" customFormat="false" ht="15" hidden="false" customHeight="false" outlineLevel="0" collapsed="false">
      <c r="B1064" s="923" t="n">
        <v>95217</v>
      </c>
      <c r="C1064" s="924" t="s">
        <v>7688</v>
      </c>
      <c r="D1064" s="923" t="s">
        <v>967</v>
      </c>
      <c r="E1064" s="923" t="n">
        <f aca="false">IF($K$2=$H$1,H1064,I1064)</f>
        <v>0.37</v>
      </c>
      <c r="F1064" s="396" t="n">
        <f aca="false">IF(LEN($B1064)=7,CONCATENATE(MID($B1064,1,6),"00",RIGHT($B1064,1)),IF(LEN($B1064)=8,CONCATENATE(MID($B1064,1,6),"0",RIGHT($B1064,2)),$B1064))</f>
        <v>95217</v>
      </c>
      <c r="H1064" s="925" t="n">
        <v>0.37</v>
      </c>
      <c r="I1064" s="923" t="n">
        <v>0.37</v>
      </c>
    </row>
    <row r="1065" customFormat="false" ht="15" hidden="false" customHeight="false" outlineLevel="0" collapsed="false">
      <c r="B1065" s="923" t="n">
        <v>95255</v>
      </c>
      <c r="C1065" s="924" t="s">
        <v>7689</v>
      </c>
      <c r="D1065" s="923" t="s">
        <v>967</v>
      </c>
      <c r="E1065" s="923" t="n">
        <f aca="false">IF($K$2=$H$1,H1065,I1065)</f>
        <v>1</v>
      </c>
      <c r="F1065" s="396" t="n">
        <f aca="false">IF(LEN($B1065)=7,CONCATENATE(MID($B1065,1,6),"00",RIGHT($B1065,1)),IF(LEN($B1065)=8,CONCATENATE(MID($B1065,1,6),"0",RIGHT($B1065,2)),$B1065))</f>
        <v>95255</v>
      </c>
      <c r="H1065" s="925" t="n">
        <v>1</v>
      </c>
      <c r="I1065" s="923" t="n">
        <v>1</v>
      </c>
    </row>
    <row r="1066" customFormat="false" ht="15" hidden="false" customHeight="false" outlineLevel="0" collapsed="false">
      <c r="B1066" s="923" t="n">
        <v>95256</v>
      </c>
      <c r="C1066" s="924" t="s">
        <v>7690</v>
      </c>
      <c r="D1066" s="923" t="s">
        <v>967</v>
      </c>
      <c r="E1066" s="923" t="n">
        <f aca="false">IF($K$2=$H$1,H1066,I1066)</f>
        <v>0.22</v>
      </c>
      <c r="F1066" s="396" t="n">
        <f aca="false">IF(LEN($B1066)=7,CONCATENATE(MID($B1066,1,6),"00",RIGHT($B1066,1)),IF(LEN($B1066)=8,CONCATENATE(MID($B1066,1,6),"0",RIGHT($B1066,2)),$B1066))</f>
        <v>95256</v>
      </c>
      <c r="H1066" s="925" t="n">
        <v>0.22</v>
      </c>
      <c r="I1066" s="923" t="n">
        <v>0.22</v>
      </c>
    </row>
    <row r="1067" customFormat="false" ht="15" hidden="false" customHeight="false" outlineLevel="0" collapsed="false">
      <c r="B1067" s="923" t="n">
        <v>95257</v>
      </c>
      <c r="C1067" s="924" t="s">
        <v>7691</v>
      </c>
      <c r="D1067" s="923" t="s">
        <v>967</v>
      </c>
      <c r="E1067" s="923" t="n">
        <f aca="false">IF($K$2=$H$1,H1067,I1067)</f>
        <v>1.25</v>
      </c>
      <c r="F1067" s="396" t="n">
        <f aca="false">IF(LEN($B1067)=7,CONCATENATE(MID($B1067,1,6),"00",RIGHT($B1067,1)),IF(LEN($B1067)=8,CONCATENATE(MID($B1067,1,6),"0",RIGHT($B1067,2)),$B1067))</f>
        <v>95257</v>
      </c>
      <c r="H1067" s="925" t="n">
        <v>1.25</v>
      </c>
      <c r="I1067" s="923" t="n">
        <v>1.25</v>
      </c>
    </row>
    <row r="1068" customFormat="false" ht="15" hidden="false" customHeight="false" outlineLevel="0" collapsed="false">
      <c r="B1068" s="923" t="n">
        <v>95260</v>
      </c>
      <c r="C1068" s="924" t="s">
        <v>7692</v>
      </c>
      <c r="D1068" s="923" t="s">
        <v>967</v>
      </c>
      <c r="E1068" s="923" t="n">
        <f aca="false">IF($K$2=$H$1,H1068,I1068)</f>
        <v>0.54</v>
      </c>
      <c r="F1068" s="396" t="n">
        <f aca="false">IF(LEN($B1068)=7,CONCATENATE(MID($B1068,1,6),"00",RIGHT($B1068,1)),IF(LEN($B1068)=8,CONCATENATE(MID($B1068,1,6),"0",RIGHT($B1068,2)),$B1068))</f>
        <v>95260</v>
      </c>
      <c r="H1068" s="925" t="n">
        <v>0.54</v>
      </c>
      <c r="I1068" s="923" t="n">
        <v>0.54</v>
      </c>
    </row>
    <row r="1069" customFormat="false" ht="15" hidden="false" customHeight="false" outlineLevel="0" collapsed="false">
      <c r="B1069" s="923" t="n">
        <v>95261</v>
      </c>
      <c r="C1069" s="924" t="s">
        <v>7693</v>
      </c>
      <c r="D1069" s="923" t="s">
        <v>967</v>
      </c>
      <c r="E1069" s="923" t="n">
        <f aca="false">IF($K$2=$H$1,H1069,I1069)</f>
        <v>0.21</v>
      </c>
      <c r="F1069" s="396" t="n">
        <f aca="false">IF(LEN($B1069)=7,CONCATENATE(MID($B1069,1,6),"00",RIGHT($B1069,1)),IF(LEN($B1069)=8,CONCATENATE(MID($B1069,1,6),"0",RIGHT($B1069,2)),$B1069))</f>
        <v>95261</v>
      </c>
      <c r="H1069" s="925" t="n">
        <v>0.21</v>
      </c>
      <c r="I1069" s="923" t="n">
        <v>0.21</v>
      </c>
    </row>
    <row r="1070" customFormat="false" ht="15" hidden="false" customHeight="false" outlineLevel="0" collapsed="false">
      <c r="B1070" s="923" t="n">
        <v>95262</v>
      </c>
      <c r="C1070" s="924" t="s">
        <v>7694</v>
      </c>
      <c r="D1070" s="923" t="s">
        <v>967</v>
      </c>
      <c r="E1070" s="923" t="n">
        <f aca="false">IF($K$2=$H$1,H1070,I1070)</f>
        <v>1.04</v>
      </c>
      <c r="F1070" s="396" t="n">
        <f aca="false">IF(LEN($B1070)=7,CONCATENATE(MID($B1070,1,6),"00",RIGHT($B1070,1)),IF(LEN($B1070)=8,CONCATENATE(MID($B1070,1,6),"0",RIGHT($B1070,2)),$B1070))</f>
        <v>95262</v>
      </c>
      <c r="H1070" s="925" t="n">
        <v>1.04</v>
      </c>
      <c r="I1070" s="923" t="n">
        <v>1.04</v>
      </c>
    </row>
    <row r="1071" customFormat="false" ht="15" hidden="false" customHeight="false" outlineLevel="0" collapsed="false">
      <c r="B1071" s="923" t="n">
        <v>95263</v>
      </c>
      <c r="C1071" s="924" t="s">
        <v>7695</v>
      </c>
      <c r="D1071" s="923" t="s">
        <v>967</v>
      </c>
      <c r="E1071" s="923" t="n">
        <f aca="false">IF($K$2=$H$1,H1071,I1071)</f>
        <v>3.48</v>
      </c>
      <c r="F1071" s="396" t="n">
        <f aca="false">IF(LEN($B1071)=7,CONCATENATE(MID($B1071,1,6),"00",RIGHT($B1071,1)),IF(LEN($B1071)=8,CONCATENATE(MID($B1071,1,6),"0",RIGHT($B1071,2)),$B1071))</f>
        <v>95263</v>
      </c>
      <c r="H1071" s="925" t="n">
        <v>3.48</v>
      </c>
      <c r="I1071" s="923" t="n">
        <v>3.48</v>
      </c>
    </row>
    <row r="1072" customFormat="false" ht="15" hidden="false" customHeight="false" outlineLevel="0" collapsed="false">
      <c r="B1072" s="923" t="n">
        <v>95266</v>
      </c>
      <c r="C1072" s="924" t="s">
        <v>7696</v>
      </c>
      <c r="D1072" s="923" t="s">
        <v>967</v>
      </c>
      <c r="E1072" s="923" t="n">
        <f aca="false">IF($K$2=$H$1,H1072,I1072)</f>
        <v>0.3</v>
      </c>
      <c r="F1072" s="396" t="n">
        <f aca="false">IF(LEN($B1072)=7,CONCATENATE(MID($B1072,1,6),"00",RIGHT($B1072,1)),IF(LEN($B1072)=8,CONCATENATE(MID($B1072,1,6),"0",RIGHT($B1072,2)),$B1072))</f>
        <v>95266</v>
      </c>
      <c r="H1072" s="925" t="n">
        <v>0.3</v>
      </c>
      <c r="I1072" s="923" t="n">
        <v>0.3</v>
      </c>
    </row>
    <row r="1073" customFormat="false" ht="15" hidden="false" customHeight="false" outlineLevel="0" collapsed="false">
      <c r="B1073" s="923" t="n">
        <v>95267</v>
      </c>
      <c r="C1073" s="924" t="s">
        <v>7697</v>
      </c>
      <c r="D1073" s="923" t="s">
        <v>967</v>
      </c>
      <c r="E1073" s="923" t="n">
        <f aca="false">IF($K$2=$H$1,H1073,I1073)</f>
        <v>0.06</v>
      </c>
      <c r="F1073" s="396" t="n">
        <f aca="false">IF(LEN($B1073)=7,CONCATENATE(MID($B1073,1,6),"00",RIGHT($B1073,1)),IF(LEN($B1073)=8,CONCATENATE(MID($B1073,1,6),"0",RIGHT($B1073,2)),$B1073))</f>
        <v>95267</v>
      </c>
      <c r="H1073" s="925" t="n">
        <v>0.06</v>
      </c>
      <c r="I1073" s="923" t="n">
        <v>0.06</v>
      </c>
    </row>
    <row r="1074" customFormat="false" ht="15" hidden="false" customHeight="false" outlineLevel="0" collapsed="false">
      <c r="B1074" s="923" t="n">
        <v>95268</v>
      </c>
      <c r="C1074" s="924" t="s">
        <v>7698</v>
      </c>
      <c r="D1074" s="923" t="s">
        <v>967</v>
      </c>
      <c r="E1074" s="923" t="n">
        <f aca="false">IF($K$2=$H$1,H1074,I1074)</f>
        <v>0.29</v>
      </c>
      <c r="F1074" s="396" t="n">
        <f aca="false">IF(LEN($B1074)=7,CONCATENATE(MID($B1074,1,6),"00",RIGHT($B1074,1)),IF(LEN($B1074)=8,CONCATENATE(MID($B1074,1,6),"0",RIGHT($B1074,2)),$B1074))</f>
        <v>95268</v>
      </c>
      <c r="H1074" s="925" t="n">
        <v>0.29</v>
      </c>
      <c r="I1074" s="923" t="n">
        <v>0.29</v>
      </c>
    </row>
    <row r="1075" customFormat="false" ht="15" hidden="false" customHeight="false" outlineLevel="0" collapsed="false">
      <c r="B1075" s="923" t="n">
        <v>95269</v>
      </c>
      <c r="C1075" s="924" t="s">
        <v>7699</v>
      </c>
      <c r="D1075" s="923" t="s">
        <v>967</v>
      </c>
      <c r="E1075" s="923" t="n">
        <f aca="false">IF($K$2=$H$1,H1075,I1075)</f>
        <v>6.5</v>
      </c>
      <c r="F1075" s="396" t="n">
        <f aca="false">IF(LEN($B1075)=7,CONCATENATE(MID($B1075,1,6),"00",RIGHT($B1075,1)),IF(LEN($B1075)=8,CONCATENATE(MID($B1075,1,6),"0",RIGHT($B1075,2)),$B1075))</f>
        <v>95269</v>
      </c>
      <c r="H1075" s="925" t="n">
        <v>6.5</v>
      </c>
      <c r="I1075" s="923" t="n">
        <v>6.5</v>
      </c>
    </row>
    <row r="1076" customFormat="false" ht="15" hidden="false" customHeight="false" outlineLevel="0" collapsed="false">
      <c r="B1076" s="923" t="n">
        <v>95272</v>
      </c>
      <c r="C1076" s="924" t="s">
        <v>7700</v>
      </c>
      <c r="D1076" s="923" t="s">
        <v>967</v>
      </c>
      <c r="E1076" s="923" t="n">
        <f aca="false">IF($K$2=$H$1,H1076,I1076)</f>
        <v>0.3</v>
      </c>
      <c r="F1076" s="396" t="n">
        <f aca="false">IF(LEN($B1076)=7,CONCATENATE(MID($B1076,1,6),"00",RIGHT($B1076,1)),IF(LEN($B1076)=8,CONCATENATE(MID($B1076,1,6),"0",RIGHT($B1076,2)),$B1076))</f>
        <v>95272</v>
      </c>
      <c r="H1076" s="925" t="n">
        <v>0.3</v>
      </c>
      <c r="I1076" s="923" t="n">
        <v>0.3</v>
      </c>
    </row>
    <row r="1077" customFormat="false" ht="15" hidden="false" customHeight="false" outlineLevel="0" collapsed="false">
      <c r="B1077" s="923" t="n">
        <v>95273</v>
      </c>
      <c r="C1077" s="924" t="s">
        <v>7701</v>
      </c>
      <c r="D1077" s="923" t="s">
        <v>967</v>
      </c>
      <c r="E1077" s="923" t="n">
        <f aca="false">IF($K$2=$H$1,H1077,I1077)</f>
        <v>0.06</v>
      </c>
      <c r="F1077" s="396" t="n">
        <f aca="false">IF(LEN($B1077)=7,CONCATENATE(MID($B1077,1,6),"00",RIGHT($B1077,1)),IF(LEN($B1077)=8,CONCATENATE(MID($B1077,1,6),"0",RIGHT($B1077,2)),$B1077))</f>
        <v>95273</v>
      </c>
      <c r="H1077" s="925" t="n">
        <v>0.06</v>
      </c>
      <c r="I1077" s="923" t="n">
        <v>0.06</v>
      </c>
    </row>
    <row r="1078" customFormat="false" ht="15" hidden="false" customHeight="false" outlineLevel="0" collapsed="false">
      <c r="B1078" s="923" t="n">
        <v>95274</v>
      </c>
      <c r="C1078" s="924" t="s">
        <v>7702</v>
      </c>
      <c r="D1078" s="923" t="s">
        <v>967</v>
      </c>
      <c r="E1078" s="923" t="n">
        <f aca="false">IF($K$2=$H$1,H1078,I1078)</f>
        <v>0.23</v>
      </c>
      <c r="F1078" s="396" t="n">
        <f aca="false">IF(LEN($B1078)=7,CONCATENATE(MID($B1078,1,6),"00",RIGHT($B1078,1)),IF(LEN($B1078)=8,CONCATENATE(MID($B1078,1,6),"0",RIGHT($B1078,2)),$B1078))</f>
        <v>95274</v>
      </c>
      <c r="H1078" s="925" t="n">
        <v>0.23</v>
      </c>
      <c r="I1078" s="923" t="n">
        <v>0.23</v>
      </c>
    </row>
    <row r="1079" customFormat="false" ht="15" hidden="false" customHeight="false" outlineLevel="0" collapsed="false">
      <c r="B1079" s="923" t="n">
        <v>95275</v>
      </c>
      <c r="C1079" s="924" t="s">
        <v>7703</v>
      </c>
      <c r="D1079" s="923" t="s">
        <v>967</v>
      </c>
      <c r="E1079" s="923" t="n">
        <f aca="false">IF($K$2=$H$1,H1079,I1079)</f>
        <v>1.49</v>
      </c>
      <c r="F1079" s="396" t="n">
        <f aca="false">IF(LEN($B1079)=7,CONCATENATE(MID($B1079,1,6),"00",RIGHT($B1079,1)),IF(LEN($B1079)=8,CONCATENATE(MID($B1079,1,6),"0",RIGHT($B1079,2)),$B1079))</f>
        <v>95275</v>
      </c>
      <c r="H1079" s="925" t="n">
        <v>1.49</v>
      </c>
      <c r="I1079" s="923" t="n">
        <v>1.49</v>
      </c>
    </row>
    <row r="1080" customFormat="false" ht="15" hidden="false" customHeight="false" outlineLevel="0" collapsed="false">
      <c r="B1080" s="923" t="n">
        <v>95278</v>
      </c>
      <c r="C1080" s="924" t="s">
        <v>7704</v>
      </c>
      <c r="D1080" s="923" t="s">
        <v>967</v>
      </c>
      <c r="E1080" s="923" t="n">
        <f aca="false">IF($K$2=$H$1,H1080,I1080)</f>
        <v>0.32</v>
      </c>
      <c r="F1080" s="396" t="n">
        <f aca="false">IF(LEN($B1080)=7,CONCATENATE(MID($B1080,1,6),"00",RIGHT($B1080,1)),IF(LEN($B1080)=8,CONCATENATE(MID($B1080,1,6),"0",RIGHT($B1080,2)),$B1080))</f>
        <v>95278</v>
      </c>
      <c r="H1080" s="925" t="n">
        <v>0.32</v>
      </c>
      <c r="I1080" s="923" t="n">
        <v>0.32</v>
      </c>
    </row>
    <row r="1081" customFormat="false" ht="15" hidden="false" customHeight="false" outlineLevel="0" collapsed="false">
      <c r="B1081" s="923" t="n">
        <v>95279</v>
      </c>
      <c r="C1081" s="924" t="s">
        <v>7705</v>
      </c>
      <c r="D1081" s="923" t="s">
        <v>967</v>
      </c>
      <c r="E1081" s="923" t="n">
        <f aca="false">IF($K$2=$H$1,H1081,I1081)</f>
        <v>0.07</v>
      </c>
      <c r="F1081" s="396" t="n">
        <f aca="false">IF(LEN($B1081)=7,CONCATENATE(MID($B1081,1,6),"00",RIGHT($B1081,1)),IF(LEN($B1081)=8,CONCATENATE(MID($B1081,1,6),"0",RIGHT($B1081,2)),$B1081))</f>
        <v>95279</v>
      </c>
      <c r="H1081" s="925" t="n">
        <v>0.07</v>
      </c>
      <c r="I1081" s="923" t="n">
        <v>0.07</v>
      </c>
    </row>
    <row r="1082" customFormat="false" ht="15" hidden="false" customHeight="false" outlineLevel="0" collapsed="false">
      <c r="B1082" s="923" t="n">
        <v>95280</v>
      </c>
      <c r="C1082" s="924" t="s">
        <v>7706</v>
      </c>
      <c r="D1082" s="923" t="s">
        <v>967</v>
      </c>
      <c r="E1082" s="923" t="n">
        <f aca="false">IF($K$2=$H$1,H1082,I1082)</f>
        <v>0.25</v>
      </c>
      <c r="F1082" s="396" t="n">
        <f aca="false">IF(LEN($B1082)=7,CONCATENATE(MID($B1082,1,6),"00",RIGHT($B1082,1)),IF(LEN($B1082)=8,CONCATENATE(MID($B1082,1,6),"0",RIGHT($B1082,2)),$B1082))</f>
        <v>95280</v>
      </c>
      <c r="H1082" s="925" t="n">
        <v>0.25</v>
      </c>
      <c r="I1082" s="923" t="n">
        <v>0.25</v>
      </c>
    </row>
    <row r="1083" customFormat="false" ht="15" hidden="false" customHeight="false" outlineLevel="0" collapsed="false">
      <c r="B1083" s="923" t="n">
        <v>95281</v>
      </c>
      <c r="C1083" s="924" t="s">
        <v>7707</v>
      </c>
      <c r="D1083" s="923" t="s">
        <v>967</v>
      </c>
      <c r="E1083" s="923" t="n">
        <f aca="false">IF($K$2=$H$1,H1083,I1083)</f>
        <v>6.5</v>
      </c>
      <c r="F1083" s="396" t="n">
        <f aca="false">IF(LEN($B1083)=7,CONCATENATE(MID($B1083,1,6),"00",RIGHT($B1083,1)),IF(LEN($B1083)=8,CONCATENATE(MID($B1083,1,6),"0",RIGHT($B1083,2)),$B1083))</f>
        <v>95281</v>
      </c>
      <c r="H1083" s="925" t="n">
        <v>6.5</v>
      </c>
      <c r="I1083" s="923" t="n">
        <v>6.5</v>
      </c>
    </row>
    <row r="1084" customFormat="false" ht="15" hidden="false" customHeight="false" outlineLevel="0" collapsed="false">
      <c r="B1084" s="923" t="n">
        <v>95617</v>
      </c>
      <c r="C1084" s="924" t="s">
        <v>7708</v>
      </c>
      <c r="D1084" s="923" t="s">
        <v>967</v>
      </c>
      <c r="E1084" s="923" t="n">
        <f aca="false">IF($K$2=$H$1,H1084,I1084)</f>
        <v>0.82</v>
      </c>
      <c r="F1084" s="396" t="n">
        <f aca="false">IF(LEN($B1084)=7,CONCATENATE(MID($B1084,1,6),"00",RIGHT($B1084,1)),IF(LEN($B1084)=8,CONCATENATE(MID($B1084,1,6),"0",RIGHT($B1084,2)),$B1084))</f>
        <v>95617</v>
      </c>
      <c r="H1084" s="925" t="n">
        <v>0.82</v>
      </c>
      <c r="I1084" s="923" t="n">
        <v>0.82</v>
      </c>
    </row>
    <row r="1085" customFormat="false" ht="15" hidden="false" customHeight="false" outlineLevel="0" collapsed="false">
      <c r="B1085" s="923" t="n">
        <v>95618</v>
      </c>
      <c r="C1085" s="924" t="s">
        <v>7709</v>
      </c>
      <c r="D1085" s="923" t="s">
        <v>967</v>
      </c>
      <c r="E1085" s="923" t="n">
        <f aca="false">IF($K$2=$H$1,H1085,I1085)</f>
        <v>0.18</v>
      </c>
      <c r="F1085" s="396" t="n">
        <f aca="false">IF(LEN($B1085)=7,CONCATENATE(MID($B1085,1,6),"00",RIGHT($B1085,1)),IF(LEN($B1085)=8,CONCATENATE(MID($B1085,1,6),"0",RIGHT($B1085,2)),$B1085))</f>
        <v>95618</v>
      </c>
      <c r="H1085" s="925" t="n">
        <v>0.18</v>
      </c>
      <c r="I1085" s="923" t="n">
        <v>0.18</v>
      </c>
    </row>
    <row r="1086" customFormat="false" ht="15" hidden="false" customHeight="false" outlineLevel="0" collapsed="false">
      <c r="B1086" s="923" t="n">
        <v>95619</v>
      </c>
      <c r="C1086" s="924" t="s">
        <v>7710</v>
      </c>
      <c r="D1086" s="923" t="s">
        <v>967</v>
      </c>
      <c r="E1086" s="923" t="n">
        <f aca="false">IF($K$2=$H$1,H1086,I1086)</f>
        <v>1.02</v>
      </c>
      <c r="F1086" s="396" t="n">
        <f aca="false">IF(LEN($B1086)=7,CONCATENATE(MID($B1086,1,6),"00",RIGHT($B1086,1)),IF(LEN($B1086)=8,CONCATENATE(MID($B1086,1,6),"0",RIGHT($B1086,2)),$B1086))</f>
        <v>95619</v>
      </c>
      <c r="H1086" s="925" t="n">
        <v>1.02</v>
      </c>
      <c r="I1086" s="923" t="n">
        <v>1.02</v>
      </c>
    </row>
    <row r="1087" customFormat="false" ht="15" hidden="false" customHeight="false" outlineLevel="0" collapsed="false">
      <c r="B1087" s="923" t="n">
        <v>95627</v>
      </c>
      <c r="C1087" s="924" t="s">
        <v>7711</v>
      </c>
      <c r="D1087" s="923" t="s">
        <v>967</v>
      </c>
      <c r="E1087" s="923" t="n">
        <f aca="false">IF($K$2=$H$1,H1087,I1087)</f>
        <v>23.67</v>
      </c>
      <c r="F1087" s="396" t="n">
        <f aca="false">IF(LEN($B1087)=7,CONCATENATE(MID($B1087,1,6),"00",RIGHT($B1087,1)),IF(LEN($B1087)=8,CONCATENATE(MID($B1087,1,6),"0",RIGHT($B1087,2)),$B1087))</f>
        <v>95627</v>
      </c>
      <c r="H1087" s="925" t="n">
        <v>23.67</v>
      </c>
      <c r="I1087" s="923" t="n">
        <v>23.67</v>
      </c>
    </row>
    <row r="1088" customFormat="false" ht="15" hidden="false" customHeight="false" outlineLevel="0" collapsed="false">
      <c r="B1088" s="923" t="n">
        <v>95628</v>
      </c>
      <c r="C1088" s="924" t="s">
        <v>7712</v>
      </c>
      <c r="D1088" s="923" t="s">
        <v>967</v>
      </c>
      <c r="E1088" s="923" t="n">
        <f aca="false">IF($K$2=$H$1,H1088,I1088)</f>
        <v>6.21</v>
      </c>
      <c r="F1088" s="396" t="n">
        <f aca="false">IF(LEN($B1088)=7,CONCATENATE(MID($B1088,1,6),"00",RIGHT($B1088,1)),IF(LEN($B1088)=8,CONCATENATE(MID($B1088,1,6),"0",RIGHT($B1088,2)),$B1088))</f>
        <v>95628</v>
      </c>
      <c r="H1088" s="925" t="n">
        <v>6.21</v>
      </c>
      <c r="I1088" s="923" t="n">
        <v>6.21</v>
      </c>
    </row>
    <row r="1089" customFormat="false" ht="15" hidden="false" customHeight="false" outlineLevel="0" collapsed="false">
      <c r="B1089" s="923" t="n">
        <v>95629</v>
      </c>
      <c r="C1089" s="924" t="s">
        <v>7713</v>
      </c>
      <c r="D1089" s="923" t="s">
        <v>967</v>
      </c>
      <c r="E1089" s="923" t="n">
        <f aca="false">IF($K$2=$H$1,H1089,I1089)</f>
        <v>29.62</v>
      </c>
      <c r="F1089" s="396" t="n">
        <f aca="false">IF(LEN($B1089)=7,CONCATENATE(MID($B1089,1,6),"00",RIGHT($B1089,1)),IF(LEN($B1089)=8,CONCATENATE(MID($B1089,1,6),"0",RIGHT($B1089,2)),$B1089))</f>
        <v>95629</v>
      </c>
      <c r="H1089" s="925" t="n">
        <v>29.62</v>
      </c>
      <c r="I1089" s="923" t="n">
        <v>29.62</v>
      </c>
    </row>
    <row r="1090" customFormat="false" ht="15" hidden="false" customHeight="false" outlineLevel="0" collapsed="false">
      <c r="B1090" s="923" t="n">
        <v>95630</v>
      </c>
      <c r="C1090" s="924" t="s">
        <v>7714</v>
      </c>
      <c r="D1090" s="923" t="s">
        <v>967</v>
      </c>
      <c r="E1090" s="923" t="n">
        <f aca="false">IF($K$2=$H$1,H1090,I1090)</f>
        <v>59.82</v>
      </c>
      <c r="F1090" s="396" t="n">
        <f aca="false">IF(LEN($B1090)=7,CONCATENATE(MID($B1090,1,6),"00",RIGHT($B1090,1)),IF(LEN($B1090)=8,CONCATENATE(MID($B1090,1,6),"0",RIGHT($B1090,2)),$B1090))</f>
        <v>95630</v>
      </c>
      <c r="H1090" s="925" t="n">
        <v>59.82</v>
      </c>
      <c r="I1090" s="923" t="n">
        <v>59.82</v>
      </c>
    </row>
    <row r="1091" customFormat="false" ht="15" hidden="false" customHeight="false" outlineLevel="0" collapsed="false">
      <c r="B1091" s="923" t="n">
        <v>95698</v>
      </c>
      <c r="C1091" s="924" t="s">
        <v>7715</v>
      </c>
      <c r="D1091" s="923" t="s">
        <v>967</v>
      </c>
      <c r="E1091" s="923" t="n">
        <f aca="false">IF($K$2=$H$1,H1091,I1091)</f>
        <v>3.33</v>
      </c>
      <c r="F1091" s="396" t="n">
        <f aca="false">IF(LEN($B1091)=7,CONCATENATE(MID($B1091,1,6),"00",RIGHT($B1091,1)),IF(LEN($B1091)=8,CONCATENATE(MID($B1091,1,6),"0",RIGHT($B1091,2)),$B1091))</f>
        <v>95698</v>
      </c>
      <c r="H1091" s="925" t="n">
        <v>3.33</v>
      </c>
      <c r="I1091" s="923" t="n">
        <v>3.33</v>
      </c>
    </row>
    <row r="1092" customFormat="false" ht="15" hidden="false" customHeight="false" outlineLevel="0" collapsed="false">
      <c r="B1092" s="923" t="n">
        <v>95699</v>
      </c>
      <c r="C1092" s="924" t="s">
        <v>7716</v>
      </c>
      <c r="D1092" s="923" t="s">
        <v>967</v>
      </c>
      <c r="E1092" s="923" t="n">
        <f aca="false">IF($K$2=$H$1,H1092,I1092)</f>
        <v>0.74</v>
      </c>
      <c r="F1092" s="396" t="n">
        <f aca="false">IF(LEN($B1092)=7,CONCATENATE(MID($B1092,1,6),"00",RIGHT($B1092,1)),IF(LEN($B1092)=8,CONCATENATE(MID($B1092,1,6),"0",RIGHT($B1092,2)),$B1092))</f>
        <v>95699</v>
      </c>
      <c r="H1092" s="925" t="n">
        <v>0.74</v>
      </c>
      <c r="I1092" s="923" t="n">
        <v>0.74</v>
      </c>
    </row>
    <row r="1093" customFormat="false" ht="15" hidden="false" customHeight="false" outlineLevel="0" collapsed="false">
      <c r="B1093" s="923" t="n">
        <v>95700</v>
      </c>
      <c r="C1093" s="924" t="s">
        <v>7717</v>
      </c>
      <c r="D1093" s="923" t="s">
        <v>967</v>
      </c>
      <c r="E1093" s="923" t="n">
        <f aca="false">IF($K$2=$H$1,H1093,I1093)</f>
        <v>4.16</v>
      </c>
      <c r="F1093" s="396" t="n">
        <f aca="false">IF(LEN($B1093)=7,CONCATENATE(MID($B1093,1,6),"00",RIGHT($B1093,1)),IF(LEN($B1093)=8,CONCATENATE(MID($B1093,1,6),"0",RIGHT($B1093,2)),$B1093))</f>
        <v>95700</v>
      </c>
      <c r="H1093" s="925" t="n">
        <v>4.16</v>
      </c>
      <c r="I1093" s="923" t="n">
        <v>4.16</v>
      </c>
    </row>
    <row r="1094" customFormat="false" ht="15" hidden="false" customHeight="false" outlineLevel="0" collapsed="false">
      <c r="B1094" s="923" t="n">
        <v>95701</v>
      </c>
      <c r="C1094" s="924" t="s">
        <v>7718</v>
      </c>
      <c r="D1094" s="923" t="s">
        <v>967</v>
      </c>
      <c r="E1094" s="923" t="n">
        <f aca="false">IF($K$2=$H$1,H1094,I1094)</f>
        <v>1.84</v>
      </c>
      <c r="F1094" s="396" t="n">
        <f aca="false">IF(LEN($B1094)=7,CONCATENATE(MID($B1094,1,6),"00",RIGHT($B1094,1)),IF(LEN($B1094)=8,CONCATENATE(MID($B1094,1,6),"0",RIGHT($B1094,2)),$B1094))</f>
        <v>95701</v>
      </c>
      <c r="H1094" s="925" t="n">
        <v>1.84</v>
      </c>
      <c r="I1094" s="923" t="n">
        <v>1.84</v>
      </c>
    </row>
    <row r="1095" customFormat="false" ht="15" hidden="false" customHeight="false" outlineLevel="0" collapsed="false">
      <c r="B1095" s="923" t="n">
        <v>95704</v>
      </c>
      <c r="C1095" s="924" t="s">
        <v>7719</v>
      </c>
      <c r="D1095" s="923" t="s">
        <v>967</v>
      </c>
      <c r="E1095" s="923" t="n">
        <f aca="false">IF($K$2=$H$1,H1095,I1095)</f>
        <v>22.59</v>
      </c>
      <c r="F1095" s="396" t="n">
        <f aca="false">IF(LEN($B1095)=7,CONCATENATE(MID($B1095,1,6),"00",RIGHT($B1095,1)),IF(LEN($B1095)=8,CONCATENATE(MID($B1095,1,6),"0",RIGHT($B1095,2)),$B1095))</f>
        <v>95704</v>
      </c>
      <c r="H1095" s="925" t="n">
        <v>22.59</v>
      </c>
      <c r="I1095" s="923" t="n">
        <v>22.59</v>
      </c>
    </row>
    <row r="1096" customFormat="false" ht="15" hidden="false" customHeight="false" outlineLevel="0" collapsed="false">
      <c r="B1096" s="923" t="n">
        <v>95705</v>
      </c>
      <c r="C1096" s="924" t="s">
        <v>7720</v>
      </c>
      <c r="D1096" s="923" t="s">
        <v>967</v>
      </c>
      <c r="E1096" s="923" t="n">
        <f aca="false">IF($K$2=$H$1,H1096,I1096)</f>
        <v>5.93</v>
      </c>
      <c r="F1096" s="396" t="n">
        <f aca="false">IF(LEN($B1096)=7,CONCATENATE(MID($B1096,1,6),"00",RIGHT($B1096,1)),IF(LEN($B1096)=8,CONCATENATE(MID($B1096,1,6),"0",RIGHT($B1096,2)),$B1096))</f>
        <v>95705</v>
      </c>
      <c r="H1096" s="925" t="n">
        <v>5.93</v>
      </c>
      <c r="I1096" s="923" t="n">
        <v>5.93</v>
      </c>
    </row>
    <row r="1097" customFormat="false" ht="15" hidden="false" customHeight="false" outlineLevel="0" collapsed="false">
      <c r="B1097" s="923" t="n">
        <v>95706</v>
      </c>
      <c r="C1097" s="924" t="s">
        <v>7721</v>
      </c>
      <c r="D1097" s="923" t="s">
        <v>967</v>
      </c>
      <c r="E1097" s="923" t="n">
        <f aca="false">IF($K$2=$H$1,H1097,I1097)</f>
        <v>28.27</v>
      </c>
      <c r="F1097" s="396" t="n">
        <f aca="false">IF(LEN($B1097)=7,CONCATENATE(MID($B1097,1,6),"00",RIGHT($B1097,1)),IF(LEN($B1097)=8,CONCATENATE(MID($B1097,1,6),"0",RIGHT($B1097,2)),$B1097))</f>
        <v>95706</v>
      </c>
      <c r="H1097" s="925" t="n">
        <v>28.27</v>
      </c>
      <c r="I1097" s="923" t="n">
        <v>28.27</v>
      </c>
    </row>
    <row r="1098" customFormat="false" ht="15" hidden="false" customHeight="false" outlineLevel="0" collapsed="false">
      <c r="B1098" s="923" t="n">
        <v>95707</v>
      </c>
      <c r="C1098" s="924" t="s">
        <v>7722</v>
      </c>
      <c r="D1098" s="923" t="s">
        <v>967</v>
      </c>
      <c r="E1098" s="923" t="n">
        <f aca="false">IF($K$2=$H$1,H1098,I1098)</f>
        <v>20.57</v>
      </c>
      <c r="F1098" s="396" t="n">
        <f aca="false">IF(LEN($B1098)=7,CONCATENATE(MID($B1098,1,6),"00",RIGHT($B1098,1)),IF(LEN($B1098)=8,CONCATENATE(MID($B1098,1,6),"0",RIGHT($B1098,2)),$B1098))</f>
        <v>95707</v>
      </c>
      <c r="H1098" s="925" t="n">
        <v>20.57</v>
      </c>
      <c r="I1098" s="923" t="n">
        <v>20.57</v>
      </c>
    </row>
    <row r="1099" customFormat="false" ht="15" hidden="false" customHeight="false" outlineLevel="0" collapsed="false">
      <c r="B1099" s="923" t="n">
        <v>95710</v>
      </c>
      <c r="C1099" s="924" t="s">
        <v>7723</v>
      </c>
      <c r="D1099" s="923" t="s">
        <v>967</v>
      </c>
      <c r="E1099" s="923" t="n">
        <f aca="false">IF($K$2=$H$1,H1099,I1099)</f>
        <v>27.16</v>
      </c>
      <c r="F1099" s="396" t="n">
        <f aca="false">IF(LEN($B1099)=7,CONCATENATE(MID($B1099,1,6),"00",RIGHT($B1099,1)),IF(LEN($B1099)=8,CONCATENATE(MID($B1099,1,6),"0",RIGHT($B1099,2)),$B1099))</f>
        <v>95710</v>
      </c>
      <c r="H1099" s="925" t="n">
        <v>27.16</v>
      </c>
      <c r="I1099" s="923" t="n">
        <v>27.16</v>
      </c>
    </row>
    <row r="1100" customFormat="false" ht="15" hidden="false" customHeight="false" outlineLevel="0" collapsed="false">
      <c r="B1100" s="923" t="n">
        <v>95711</v>
      </c>
      <c r="C1100" s="924" t="s">
        <v>7724</v>
      </c>
      <c r="D1100" s="923" t="s">
        <v>967</v>
      </c>
      <c r="E1100" s="923" t="n">
        <f aca="false">IF($K$2=$H$1,H1100,I1100)</f>
        <v>6.98</v>
      </c>
      <c r="F1100" s="396" t="n">
        <f aca="false">IF(LEN($B1100)=7,CONCATENATE(MID($B1100,1,6),"00",RIGHT($B1100,1)),IF(LEN($B1100)=8,CONCATENATE(MID($B1100,1,6),"0",RIGHT($B1100,2)),$B1100))</f>
        <v>95711</v>
      </c>
      <c r="H1100" s="925" t="n">
        <v>6.98</v>
      </c>
      <c r="I1100" s="923" t="n">
        <v>6.98</v>
      </c>
    </row>
    <row r="1101" customFormat="false" ht="15" hidden="false" customHeight="false" outlineLevel="0" collapsed="false">
      <c r="B1101" s="923" t="n">
        <v>95712</v>
      </c>
      <c r="C1101" s="924" t="s">
        <v>7725</v>
      </c>
      <c r="D1101" s="923" t="s">
        <v>967</v>
      </c>
      <c r="E1101" s="923" t="n">
        <f aca="false">IF($K$2=$H$1,H1101,I1101)</f>
        <v>33.95</v>
      </c>
      <c r="F1101" s="396" t="n">
        <f aca="false">IF(LEN($B1101)=7,CONCATENATE(MID($B1101,1,6),"00",RIGHT($B1101,1)),IF(LEN($B1101)=8,CONCATENATE(MID($B1101,1,6),"0",RIGHT($B1101,2)),$B1101))</f>
        <v>95712</v>
      </c>
      <c r="H1101" s="925" t="n">
        <v>33.95</v>
      </c>
      <c r="I1101" s="923" t="n">
        <v>33.95</v>
      </c>
    </row>
    <row r="1102" customFormat="false" ht="15" hidden="false" customHeight="false" outlineLevel="0" collapsed="false">
      <c r="B1102" s="923" t="n">
        <v>95713</v>
      </c>
      <c r="C1102" s="924" t="s">
        <v>7726</v>
      </c>
      <c r="D1102" s="923" t="s">
        <v>967</v>
      </c>
      <c r="E1102" s="923" t="n">
        <f aca="false">IF($K$2=$H$1,H1102,I1102)</f>
        <v>60.27</v>
      </c>
      <c r="F1102" s="396" t="n">
        <f aca="false">IF(LEN($B1102)=7,CONCATENATE(MID($B1102,1,6),"00",RIGHT($B1102,1)),IF(LEN($B1102)=8,CONCATENATE(MID($B1102,1,6),"0",RIGHT($B1102,2)),$B1102))</f>
        <v>95713</v>
      </c>
      <c r="H1102" s="925" t="n">
        <v>60.27</v>
      </c>
      <c r="I1102" s="923" t="n">
        <v>60.27</v>
      </c>
    </row>
    <row r="1103" customFormat="false" ht="15" hidden="false" customHeight="false" outlineLevel="0" collapsed="false">
      <c r="B1103" s="923" t="n">
        <v>95716</v>
      </c>
      <c r="C1103" s="924" t="s">
        <v>7727</v>
      </c>
      <c r="D1103" s="923" t="s">
        <v>967</v>
      </c>
      <c r="E1103" s="923" t="n">
        <f aca="false">IF($K$2=$H$1,H1103,I1103)</f>
        <v>26.14</v>
      </c>
      <c r="F1103" s="396" t="n">
        <f aca="false">IF(LEN($B1103)=7,CONCATENATE(MID($B1103,1,6),"00",RIGHT($B1103,1)),IF(LEN($B1103)=8,CONCATENATE(MID($B1103,1,6),"0",RIGHT($B1103,2)),$B1103))</f>
        <v>95716</v>
      </c>
      <c r="H1103" s="925" t="n">
        <v>26.14</v>
      </c>
      <c r="I1103" s="923" t="n">
        <v>26.14</v>
      </c>
    </row>
    <row r="1104" customFormat="false" ht="15" hidden="false" customHeight="false" outlineLevel="0" collapsed="false">
      <c r="B1104" s="923" t="n">
        <v>95717</v>
      </c>
      <c r="C1104" s="924" t="s">
        <v>7728</v>
      </c>
      <c r="D1104" s="923" t="s">
        <v>967</v>
      </c>
      <c r="E1104" s="923" t="n">
        <f aca="false">IF($K$2=$H$1,H1104,I1104)</f>
        <v>6.72</v>
      </c>
      <c r="F1104" s="396" t="n">
        <f aca="false">IF(LEN($B1104)=7,CONCATENATE(MID($B1104,1,6),"00",RIGHT($B1104,1)),IF(LEN($B1104)=8,CONCATENATE(MID($B1104,1,6),"0",RIGHT($B1104,2)),$B1104))</f>
        <v>95717</v>
      </c>
      <c r="H1104" s="925" t="n">
        <v>6.72</v>
      </c>
      <c r="I1104" s="923" t="n">
        <v>6.72</v>
      </c>
    </row>
    <row r="1105" customFormat="false" ht="15" hidden="false" customHeight="false" outlineLevel="0" collapsed="false">
      <c r="B1105" s="923" t="n">
        <v>95718</v>
      </c>
      <c r="C1105" s="924" t="s">
        <v>7729</v>
      </c>
      <c r="D1105" s="923" t="s">
        <v>967</v>
      </c>
      <c r="E1105" s="923" t="n">
        <f aca="false">IF($K$2=$H$1,H1105,I1105)</f>
        <v>32.68</v>
      </c>
      <c r="F1105" s="396" t="n">
        <f aca="false">IF(LEN($B1105)=7,CONCATENATE(MID($B1105,1,6),"00",RIGHT($B1105,1)),IF(LEN($B1105)=8,CONCATENATE(MID($B1105,1,6),"0",RIGHT($B1105,2)),$B1105))</f>
        <v>95718</v>
      </c>
      <c r="H1105" s="925" t="n">
        <v>32.68</v>
      </c>
      <c r="I1105" s="923" t="n">
        <v>32.68</v>
      </c>
    </row>
    <row r="1106" customFormat="false" ht="15" hidden="false" customHeight="false" outlineLevel="0" collapsed="false">
      <c r="B1106" s="923" t="n">
        <v>95719</v>
      </c>
      <c r="C1106" s="924" t="s">
        <v>7730</v>
      </c>
      <c r="D1106" s="923" t="s">
        <v>967</v>
      </c>
      <c r="E1106" s="923" t="n">
        <f aca="false">IF($K$2=$H$1,H1106,I1106)</f>
        <v>60.27</v>
      </c>
      <c r="F1106" s="396" t="n">
        <f aca="false">IF(LEN($B1106)=7,CONCATENATE(MID($B1106,1,6),"00",RIGHT($B1106,1)),IF(LEN($B1106)=8,CONCATENATE(MID($B1106,1,6),"0",RIGHT($B1106,2)),$B1106))</f>
        <v>95719</v>
      </c>
      <c r="H1106" s="925" t="n">
        <v>60.27</v>
      </c>
      <c r="I1106" s="923" t="n">
        <v>60.27</v>
      </c>
    </row>
    <row r="1107" customFormat="false" ht="15" hidden="false" customHeight="false" outlineLevel="0" collapsed="false">
      <c r="B1107" s="923" t="n">
        <v>95869</v>
      </c>
      <c r="C1107" s="924" t="s">
        <v>7731</v>
      </c>
      <c r="D1107" s="923" t="s">
        <v>967</v>
      </c>
      <c r="E1107" s="923" t="n">
        <f aca="false">IF($K$2=$H$1,H1107,I1107)</f>
        <v>2.03</v>
      </c>
      <c r="F1107" s="396" t="n">
        <f aca="false">IF(LEN($B1107)=7,CONCATENATE(MID($B1107,1,6),"00",RIGHT($B1107,1)),IF(LEN($B1107)=8,CONCATENATE(MID($B1107,1,6),"0",RIGHT($B1107,2)),$B1107))</f>
        <v>95869</v>
      </c>
      <c r="H1107" s="925" t="n">
        <v>2.03</v>
      </c>
      <c r="I1107" s="923" t="n">
        <v>2.03</v>
      </c>
    </row>
    <row r="1108" customFormat="false" ht="15" hidden="false" customHeight="false" outlineLevel="0" collapsed="false">
      <c r="B1108" s="923" t="n">
        <v>95870</v>
      </c>
      <c r="C1108" s="924" t="s">
        <v>7732</v>
      </c>
      <c r="D1108" s="923" t="s">
        <v>967</v>
      </c>
      <c r="E1108" s="923" t="n">
        <f aca="false">IF($K$2=$H$1,H1108,I1108)</f>
        <v>5.3</v>
      </c>
      <c r="F1108" s="396" t="n">
        <f aca="false">IF(LEN($B1108)=7,CONCATENATE(MID($B1108,1,6),"00",RIGHT($B1108,1)),IF(LEN($B1108)=8,CONCATENATE(MID($B1108,1,6),"0",RIGHT($B1108,2)),$B1108))</f>
        <v>95870</v>
      </c>
      <c r="H1108" s="925" t="n">
        <v>5.3</v>
      </c>
      <c r="I1108" s="923" t="n">
        <v>5.3</v>
      </c>
    </row>
    <row r="1109" customFormat="false" ht="15" hidden="false" customHeight="false" outlineLevel="0" collapsed="false">
      <c r="B1109" s="923" t="n">
        <v>95871</v>
      </c>
      <c r="C1109" s="924" t="s">
        <v>7733</v>
      </c>
      <c r="D1109" s="923" t="s">
        <v>967</v>
      </c>
      <c r="E1109" s="923" t="n">
        <f aca="false">IF($K$2=$H$1,H1109,I1109)</f>
        <v>183.01</v>
      </c>
      <c r="F1109" s="396" t="n">
        <f aca="false">IF(LEN($B1109)=7,CONCATENATE(MID($B1109,1,6),"00",RIGHT($B1109,1)),IF(LEN($B1109)=8,CONCATENATE(MID($B1109,1,6),"0",RIGHT($B1109,2)),$B1109))</f>
        <v>95871</v>
      </c>
      <c r="H1109" s="925" t="n">
        <v>183.01</v>
      </c>
      <c r="I1109" s="923" t="n">
        <v>183.01</v>
      </c>
    </row>
    <row r="1110" customFormat="false" ht="15" hidden="false" customHeight="false" outlineLevel="0" collapsed="false">
      <c r="B1110" s="923" t="n">
        <v>95874</v>
      </c>
      <c r="C1110" s="924" t="s">
        <v>7734</v>
      </c>
      <c r="D1110" s="923" t="s">
        <v>967</v>
      </c>
      <c r="E1110" s="923" t="n">
        <f aca="false">IF($K$2=$H$1,H1110,I1110)</f>
        <v>5.94</v>
      </c>
      <c r="F1110" s="396" t="n">
        <f aca="false">IF(LEN($B1110)=7,CONCATENATE(MID($B1110,1,6),"00",RIGHT($B1110,1)),IF(LEN($B1110)=8,CONCATENATE(MID($B1110,1,6),"0",RIGHT($B1110,2)),$B1110))</f>
        <v>95874</v>
      </c>
      <c r="H1110" s="925" t="n">
        <v>5.94</v>
      </c>
      <c r="I1110" s="923" t="n">
        <v>5.94</v>
      </c>
    </row>
    <row r="1111" customFormat="false" ht="15" hidden="false" customHeight="false" outlineLevel="0" collapsed="false">
      <c r="B1111" s="923" t="n">
        <v>96008</v>
      </c>
      <c r="C1111" s="924" t="s">
        <v>7735</v>
      </c>
      <c r="D1111" s="923" t="s">
        <v>967</v>
      </c>
      <c r="E1111" s="923" t="n">
        <f aca="false">IF($K$2=$H$1,H1111,I1111)</f>
        <v>11.22</v>
      </c>
      <c r="F1111" s="396" t="n">
        <f aca="false">IF(LEN($B1111)=7,CONCATENATE(MID($B1111,1,6),"00",RIGHT($B1111,1)),IF(LEN($B1111)=8,CONCATENATE(MID($B1111,1,6),"0",RIGHT($B1111,2)),$B1111))</f>
        <v>96008</v>
      </c>
      <c r="H1111" s="925" t="n">
        <v>11.22</v>
      </c>
      <c r="I1111" s="923" t="n">
        <v>11.22</v>
      </c>
    </row>
    <row r="1112" customFormat="false" ht="15" hidden="false" customHeight="false" outlineLevel="0" collapsed="false">
      <c r="B1112" s="923" t="n">
        <v>96009</v>
      </c>
      <c r="C1112" s="924" t="s">
        <v>7736</v>
      </c>
      <c r="D1112" s="923" t="s">
        <v>967</v>
      </c>
      <c r="E1112" s="923" t="n">
        <f aca="false">IF($K$2=$H$1,H1112,I1112)</f>
        <v>2.94</v>
      </c>
      <c r="F1112" s="396" t="n">
        <f aca="false">IF(LEN($B1112)=7,CONCATENATE(MID($B1112,1,6),"00",RIGHT($B1112,1)),IF(LEN($B1112)=8,CONCATENATE(MID($B1112,1,6),"0",RIGHT($B1112,2)),$B1112))</f>
        <v>96009</v>
      </c>
      <c r="H1112" s="925" t="n">
        <v>2.94</v>
      </c>
      <c r="I1112" s="923" t="n">
        <v>2.94</v>
      </c>
    </row>
    <row r="1113" customFormat="false" ht="15" hidden="false" customHeight="false" outlineLevel="0" collapsed="false">
      <c r="B1113" s="923" t="n">
        <v>96011</v>
      </c>
      <c r="C1113" s="924" t="s">
        <v>7737</v>
      </c>
      <c r="D1113" s="923" t="s">
        <v>967</v>
      </c>
      <c r="E1113" s="923" t="n">
        <f aca="false">IF($K$2=$H$1,H1113,I1113)</f>
        <v>12.28</v>
      </c>
      <c r="F1113" s="396" t="n">
        <f aca="false">IF(LEN($B1113)=7,CONCATENATE(MID($B1113,1,6),"00",RIGHT($B1113,1)),IF(LEN($B1113)=8,CONCATENATE(MID($B1113,1,6),"0",RIGHT($B1113,2)),$B1113))</f>
        <v>96011</v>
      </c>
      <c r="H1113" s="925" t="n">
        <v>12.28</v>
      </c>
      <c r="I1113" s="923" t="n">
        <v>12.28</v>
      </c>
    </row>
    <row r="1114" customFormat="false" ht="15" hidden="false" customHeight="false" outlineLevel="0" collapsed="false">
      <c r="B1114" s="923" t="n">
        <v>96012</v>
      </c>
      <c r="C1114" s="924" t="s">
        <v>7738</v>
      </c>
      <c r="D1114" s="923" t="s">
        <v>967</v>
      </c>
      <c r="E1114" s="923" t="n">
        <f aca="false">IF($K$2=$H$1,H1114,I1114)</f>
        <v>115.2</v>
      </c>
      <c r="F1114" s="396" t="n">
        <f aca="false">IF(LEN($B1114)=7,CONCATENATE(MID($B1114,1,6),"00",RIGHT($B1114,1)),IF(LEN($B1114)=8,CONCATENATE(MID($B1114,1,6),"0",RIGHT($B1114,2)),$B1114))</f>
        <v>96012</v>
      </c>
      <c r="H1114" s="925" t="n">
        <v>115.2</v>
      </c>
      <c r="I1114" s="923" t="n">
        <v>115.2</v>
      </c>
    </row>
    <row r="1115" customFormat="false" ht="15" hidden="false" customHeight="false" outlineLevel="0" collapsed="false">
      <c r="B1115" s="923" t="n">
        <v>96015</v>
      </c>
      <c r="C1115" s="924" t="s">
        <v>7739</v>
      </c>
      <c r="D1115" s="923" t="s">
        <v>967</v>
      </c>
      <c r="E1115" s="923" t="n">
        <f aca="false">IF($K$2=$H$1,H1115,I1115)</f>
        <v>11.12</v>
      </c>
      <c r="F1115" s="396" t="n">
        <f aca="false">IF(LEN($B1115)=7,CONCATENATE(MID($B1115,1,6),"00",RIGHT($B1115,1)),IF(LEN($B1115)=8,CONCATENATE(MID($B1115,1,6),"0",RIGHT($B1115,2)),$B1115))</f>
        <v>96015</v>
      </c>
      <c r="H1115" s="925" t="n">
        <v>11.12</v>
      </c>
      <c r="I1115" s="923" t="n">
        <v>11.12</v>
      </c>
    </row>
    <row r="1116" customFormat="false" ht="15" hidden="false" customHeight="false" outlineLevel="0" collapsed="false">
      <c r="B1116" s="923" t="n">
        <v>96016</v>
      </c>
      <c r="C1116" s="924" t="s">
        <v>7740</v>
      </c>
      <c r="D1116" s="923" t="s">
        <v>967</v>
      </c>
      <c r="E1116" s="923" t="n">
        <f aca="false">IF($K$2=$H$1,H1116,I1116)</f>
        <v>2.91</v>
      </c>
      <c r="F1116" s="396" t="n">
        <f aca="false">IF(LEN($B1116)=7,CONCATENATE(MID($B1116,1,6),"00",RIGHT($B1116,1)),IF(LEN($B1116)=8,CONCATENATE(MID($B1116,1,6),"0",RIGHT($B1116,2)),$B1116))</f>
        <v>96016</v>
      </c>
      <c r="H1116" s="925" t="n">
        <v>2.91</v>
      </c>
      <c r="I1116" s="923" t="n">
        <v>2.91</v>
      </c>
    </row>
    <row r="1117" customFormat="false" ht="15" hidden="false" customHeight="false" outlineLevel="0" collapsed="false">
      <c r="B1117" s="923" t="n">
        <v>96018</v>
      </c>
      <c r="C1117" s="924" t="s">
        <v>7741</v>
      </c>
      <c r="D1117" s="923" t="s">
        <v>967</v>
      </c>
      <c r="E1117" s="923" t="n">
        <f aca="false">IF($K$2=$H$1,H1117,I1117)</f>
        <v>12.16</v>
      </c>
      <c r="F1117" s="396" t="n">
        <f aca="false">IF(LEN($B1117)=7,CONCATENATE(MID($B1117,1,6),"00",RIGHT($B1117,1)),IF(LEN($B1117)=8,CONCATENATE(MID($B1117,1,6),"0",RIGHT($B1117,2)),$B1117))</f>
        <v>96018</v>
      </c>
      <c r="H1117" s="925" t="n">
        <v>12.16</v>
      </c>
      <c r="I1117" s="923" t="n">
        <v>12.16</v>
      </c>
    </row>
    <row r="1118" customFormat="false" ht="15" hidden="false" customHeight="false" outlineLevel="0" collapsed="false">
      <c r="B1118" s="923" t="n">
        <v>96019</v>
      </c>
      <c r="C1118" s="924" t="s">
        <v>7742</v>
      </c>
      <c r="D1118" s="923" t="s">
        <v>967</v>
      </c>
      <c r="E1118" s="923" t="n">
        <f aca="false">IF($K$2=$H$1,H1118,I1118)</f>
        <v>115.2</v>
      </c>
      <c r="F1118" s="396" t="n">
        <f aca="false">IF(LEN($B1118)=7,CONCATENATE(MID($B1118,1,6),"00",RIGHT($B1118,1)),IF(LEN($B1118)=8,CONCATENATE(MID($B1118,1,6),"0",RIGHT($B1118,2)),$B1118))</f>
        <v>96019</v>
      </c>
      <c r="H1118" s="925" t="n">
        <v>115.2</v>
      </c>
      <c r="I1118" s="923" t="n">
        <v>115.2</v>
      </c>
    </row>
    <row r="1119" customFormat="false" ht="15" hidden="false" customHeight="false" outlineLevel="0" collapsed="false">
      <c r="B1119" s="923" t="n">
        <v>96023</v>
      </c>
      <c r="C1119" s="924" t="s">
        <v>7743</v>
      </c>
      <c r="D1119" s="923" t="s">
        <v>967</v>
      </c>
      <c r="E1119" s="923" t="n">
        <f aca="false">IF($K$2=$H$1,H1119,I1119)</f>
        <v>8.63</v>
      </c>
      <c r="F1119" s="396" t="n">
        <f aca="false">IF(LEN($B1119)=7,CONCATENATE(MID($B1119,1,6),"00",RIGHT($B1119,1)),IF(LEN($B1119)=8,CONCATENATE(MID($B1119,1,6),"0",RIGHT($B1119,2)),$B1119))</f>
        <v>96023</v>
      </c>
      <c r="H1119" s="925" t="n">
        <v>8.63</v>
      </c>
      <c r="I1119" s="923" t="n">
        <v>8.63</v>
      </c>
    </row>
    <row r="1120" customFormat="false" ht="15" hidden="false" customHeight="false" outlineLevel="0" collapsed="false">
      <c r="B1120" s="923" t="n">
        <v>96024</v>
      </c>
      <c r="C1120" s="924" t="s">
        <v>7744</v>
      </c>
      <c r="D1120" s="923" t="s">
        <v>967</v>
      </c>
      <c r="E1120" s="923" t="n">
        <f aca="false">IF($K$2=$H$1,H1120,I1120)</f>
        <v>2.25</v>
      </c>
      <c r="F1120" s="396" t="n">
        <f aca="false">IF(LEN($B1120)=7,CONCATENATE(MID($B1120,1,6),"00",RIGHT($B1120,1)),IF(LEN($B1120)=8,CONCATENATE(MID($B1120,1,6),"0",RIGHT($B1120,2)),$B1120))</f>
        <v>96024</v>
      </c>
      <c r="H1120" s="925" t="n">
        <v>2.25</v>
      </c>
      <c r="I1120" s="923" t="n">
        <v>2.25</v>
      </c>
    </row>
    <row r="1121" customFormat="false" ht="15" hidden="false" customHeight="false" outlineLevel="0" collapsed="false">
      <c r="B1121" s="923" t="n">
        <v>96026</v>
      </c>
      <c r="C1121" s="924" t="s">
        <v>7745</v>
      </c>
      <c r="D1121" s="923" t="s">
        <v>967</v>
      </c>
      <c r="E1121" s="923" t="n">
        <f aca="false">IF($K$2=$H$1,H1121,I1121)</f>
        <v>9.43</v>
      </c>
      <c r="F1121" s="396" t="n">
        <f aca="false">IF(LEN($B1121)=7,CONCATENATE(MID($B1121,1,6),"00",RIGHT($B1121,1)),IF(LEN($B1121)=8,CONCATENATE(MID($B1121,1,6),"0",RIGHT($B1121,2)),$B1121))</f>
        <v>96026</v>
      </c>
      <c r="H1121" s="925" t="n">
        <v>9.43</v>
      </c>
      <c r="I1121" s="923" t="n">
        <v>9.43</v>
      </c>
    </row>
    <row r="1122" customFormat="false" ht="15" hidden="false" customHeight="false" outlineLevel="0" collapsed="false">
      <c r="B1122" s="923" t="n">
        <v>96027</v>
      </c>
      <c r="C1122" s="924" t="s">
        <v>7746</v>
      </c>
      <c r="D1122" s="923" t="s">
        <v>967</v>
      </c>
      <c r="E1122" s="923" t="n">
        <f aca="false">IF($K$2=$H$1,H1122,I1122)</f>
        <v>80.28</v>
      </c>
      <c r="F1122" s="396" t="n">
        <f aca="false">IF(LEN($B1122)=7,CONCATENATE(MID($B1122,1,6),"00",RIGHT($B1122,1)),IF(LEN($B1122)=8,CONCATENATE(MID($B1122,1,6),"0",RIGHT($B1122,2)),$B1122))</f>
        <v>96027</v>
      </c>
      <c r="H1122" s="925" t="n">
        <v>80.28</v>
      </c>
      <c r="I1122" s="923" t="n">
        <v>80.28</v>
      </c>
    </row>
    <row r="1123" customFormat="false" ht="15" hidden="false" customHeight="false" outlineLevel="0" collapsed="false">
      <c r="B1123" s="923" t="n">
        <v>96030</v>
      </c>
      <c r="C1123" s="924" t="s">
        <v>7747</v>
      </c>
      <c r="D1123" s="923" t="s">
        <v>967</v>
      </c>
      <c r="E1123" s="923" t="n">
        <f aca="false">IF($K$2=$H$1,H1123,I1123)</f>
        <v>15.24</v>
      </c>
      <c r="F1123" s="396" t="n">
        <f aca="false">IF(LEN($B1123)=7,CONCATENATE(MID($B1123,1,6),"00",RIGHT($B1123,1)),IF(LEN($B1123)=8,CONCATENATE(MID($B1123,1,6),"0",RIGHT($B1123,2)),$B1123))</f>
        <v>96030</v>
      </c>
      <c r="H1123" s="925" t="n">
        <v>15.24</v>
      </c>
      <c r="I1123" s="923" t="n">
        <v>15.24</v>
      </c>
    </row>
    <row r="1124" customFormat="false" ht="15" hidden="false" customHeight="false" outlineLevel="0" collapsed="false">
      <c r="B1124" s="923" t="n">
        <v>96031</v>
      </c>
      <c r="C1124" s="924" t="s">
        <v>7748</v>
      </c>
      <c r="D1124" s="923" t="s">
        <v>967</v>
      </c>
      <c r="E1124" s="923" t="n">
        <f aca="false">IF($K$2=$H$1,H1124,I1124)</f>
        <v>5.33</v>
      </c>
      <c r="F1124" s="396" t="n">
        <f aca="false">IF(LEN($B1124)=7,CONCATENATE(MID($B1124,1,6),"00",RIGHT($B1124,1)),IF(LEN($B1124)=8,CONCATENATE(MID($B1124,1,6),"0",RIGHT($B1124,2)),$B1124))</f>
        <v>96031</v>
      </c>
      <c r="H1124" s="925" t="n">
        <v>5.33</v>
      </c>
      <c r="I1124" s="923" t="n">
        <v>5.33</v>
      </c>
    </row>
    <row r="1125" customFormat="false" ht="15" hidden="false" customHeight="false" outlineLevel="0" collapsed="false">
      <c r="B1125" s="923" t="n">
        <v>96032</v>
      </c>
      <c r="C1125" s="924" t="s">
        <v>7749</v>
      </c>
      <c r="D1125" s="923" t="s">
        <v>967</v>
      </c>
      <c r="E1125" s="923" t="n">
        <f aca="false">IF($K$2=$H$1,H1125,I1125)</f>
        <v>1.09</v>
      </c>
      <c r="F1125" s="396" t="n">
        <f aca="false">IF(LEN($B1125)=7,CONCATENATE(MID($B1125,1,6),"00",RIGHT($B1125,1)),IF(LEN($B1125)=8,CONCATENATE(MID($B1125,1,6),"0",RIGHT($B1125,2)),$B1125))</f>
        <v>96032</v>
      </c>
      <c r="H1125" s="925" t="n">
        <v>1.09</v>
      </c>
      <c r="I1125" s="923" t="n">
        <v>1.09</v>
      </c>
    </row>
    <row r="1126" customFormat="false" ht="15" hidden="false" customHeight="false" outlineLevel="0" collapsed="false">
      <c r="B1126" s="923" t="n">
        <v>96033</v>
      </c>
      <c r="C1126" s="924" t="s">
        <v>7750</v>
      </c>
      <c r="D1126" s="923" t="s">
        <v>967</v>
      </c>
      <c r="E1126" s="923" t="n">
        <f aca="false">IF($K$2=$H$1,H1126,I1126)</f>
        <v>28.57</v>
      </c>
      <c r="F1126" s="396" t="n">
        <f aca="false">IF(LEN($B1126)=7,CONCATENATE(MID($B1126,1,6),"00",RIGHT($B1126,1)),IF(LEN($B1126)=8,CONCATENATE(MID($B1126,1,6),"0",RIGHT($B1126,2)),$B1126))</f>
        <v>96033</v>
      </c>
      <c r="H1126" s="925" t="n">
        <v>28.57</v>
      </c>
      <c r="I1126" s="923" t="n">
        <v>28.57</v>
      </c>
    </row>
    <row r="1127" customFormat="false" ht="15" hidden="false" customHeight="false" outlineLevel="0" collapsed="false">
      <c r="B1127" s="923" t="n">
        <v>96034</v>
      </c>
      <c r="C1127" s="924" t="s">
        <v>7751</v>
      </c>
      <c r="D1127" s="923" t="s">
        <v>967</v>
      </c>
      <c r="E1127" s="923" t="n">
        <f aca="false">IF($K$2=$H$1,H1127,I1127)</f>
        <v>95.03</v>
      </c>
      <c r="F1127" s="396" t="n">
        <f aca="false">IF(LEN($B1127)=7,CONCATENATE(MID($B1127,1,6),"00",RIGHT($B1127,1)),IF(LEN($B1127)=8,CONCATENATE(MID($B1127,1,6),"0",RIGHT($B1127,2)),$B1127))</f>
        <v>96034</v>
      </c>
      <c r="H1127" s="925" t="n">
        <v>95.03</v>
      </c>
      <c r="I1127" s="923" t="n">
        <v>95.03</v>
      </c>
    </row>
    <row r="1128" customFormat="false" ht="15" hidden="false" customHeight="false" outlineLevel="0" collapsed="false">
      <c r="B1128" s="923" t="n">
        <v>96053</v>
      </c>
      <c r="C1128" s="924" t="s">
        <v>7752</v>
      </c>
      <c r="D1128" s="923" t="s">
        <v>967</v>
      </c>
      <c r="E1128" s="923" t="n">
        <f aca="false">IF($K$2=$H$1,H1128,I1128)</f>
        <v>8.73</v>
      </c>
      <c r="F1128" s="396" t="n">
        <f aca="false">IF(LEN($B1128)=7,CONCATENATE(MID($B1128,1,6),"00",RIGHT($B1128,1)),IF(LEN($B1128)=8,CONCATENATE(MID($B1128,1,6),"0",RIGHT($B1128,2)),$B1128))</f>
        <v>96053</v>
      </c>
      <c r="H1128" s="925" t="n">
        <v>8.73</v>
      </c>
      <c r="I1128" s="923" t="n">
        <v>8.73</v>
      </c>
    </row>
    <row r="1129" customFormat="false" ht="15" hidden="false" customHeight="false" outlineLevel="0" collapsed="false">
      <c r="B1129" s="923" t="n">
        <v>96054</v>
      </c>
      <c r="C1129" s="924" t="s">
        <v>7753</v>
      </c>
      <c r="D1129" s="923" t="s">
        <v>967</v>
      </c>
      <c r="E1129" s="923" t="n">
        <f aca="false">IF($K$2=$H$1,H1129,I1129)</f>
        <v>14.42</v>
      </c>
      <c r="F1129" s="396" t="n">
        <f aca="false">IF(LEN($B1129)=7,CONCATENATE(MID($B1129,1,6),"00",RIGHT($B1129,1)),IF(LEN($B1129)=8,CONCATENATE(MID($B1129,1,6),"0",RIGHT($B1129,2)),$B1129))</f>
        <v>96054</v>
      </c>
      <c r="H1129" s="925" t="n">
        <v>14.42</v>
      </c>
      <c r="I1129" s="923" t="n">
        <v>14.42</v>
      </c>
    </row>
    <row r="1130" customFormat="false" ht="15" hidden="false" customHeight="false" outlineLevel="0" collapsed="false">
      <c r="B1130" s="923" t="n">
        <v>96055</v>
      </c>
      <c r="C1130" s="924" t="s">
        <v>7754</v>
      </c>
      <c r="D1130" s="923" t="s">
        <v>967</v>
      </c>
      <c r="E1130" s="923" t="n">
        <f aca="false">IF($K$2=$H$1,H1130,I1130)</f>
        <v>2.28</v>
      </c>
      <c r="F1130" s="396" t="n">
        <f aca="false">IF(LEN($B1130)=7,CONCATENATE(MID($B1130,1,6),"00",RIGHT($B1130,1)),IF(LEN($B1130)=8,CONCATENATE(MID($B1130,1,6),"0",RIGHT($B1130,2)),$B1130))</f>
        <v>96055</v>
      </c>
      <c r="H1130" s="925" t="n">
        <v>2.28</v>
      </c>
      <c r="I1130" s="923" t="n">
        <v>2.28</v>
      </c>
    </row>
    <row r="1131" customFormat="false" ht="15" hidden="false" customHeight="false" outlineLevel="0" collapsed="false">
      <c r="B1131" s="923" t="n">
        <v>96056</v>
      </c>
      <c r="C1131" s="924" t="s">
        <v>7755</v>
      </c>
      <c r="D1131" s="923" t="s">
        <v>967</v>
      </c>
      <c r="E1131" s="923" t="n">
        <f aca="false">IF($K$2=$H$1,H1131,I1131)</f>
        <v>9.55</v>
      </c>
      <c r="F1131" s="396" t="n">
        <f aca="false">IF(LEN($B1131)=7,CONCATENATE(MID($B1131,1,6),"00",RIGHT($B1131,1)),IF(LEN($B1131)=8,CONCATENATE(MID($B1131,1,6),"0",RIGHT($B1131,2)),$B1131))</f>
        <v>96056</v>
      </c>
      <c r="H1131" s="925" t="n">
        <v>9.55</v>
      </c>
      <c r="I1131" s="923" t="n">
        <v>9.55</v>
      </c>
    </row>
    <row r="1132" customFormat="false" ht="15" hidden="false" customHeight="false" outlineLevel="0" collapsed="false">
      <c r="B1132" s="923" t="n">
        <v>96057</v>
      </c>
      <c r="C1132" s="924" t="s">
        <v>7756</v>
      </c>
      <c r="D1132" s="923" t="s">
        <v>967</v>
      </c>
      <c r="E1132" s="923" t="n">
        <f aca="false">IF($K$2=$H$1,H1132,I1132)</f>
        <v>80.28</v>
      </c>
      <c r="F1132" s="396" t="n">
        <f aca="false">IF(LEN($B1132)=7,CONCATENATE(MID($B1132,1,6),"00",RIGHT($B1132,1)),IF(LEN($B1132)=8,CONCATENATE(MID($B1132,1,6),"0",RIGHT($B1132,2)),$B1132))</f>
        <v>96057</v>
      </c>
      <c r="H1132" s="925" t="n">
        <v>80.28</v>
      </c>
      <c r="I1132" s="923" t="n">
        <v>80.28</v>
      </c>
    </row>
    <row r="1133" customFormat="false" ht="15" hidden="false" customHeight="false" outlineLevel="0" collapsed="false">
      <c r="B1133" s="923" t="n">
        <v>96060</v>
      </c>
      <c r="C1133" s="924" t="s">
        <v>7757</v>
      </c>
      <c r="D1133" s="923" t="s">
        <v>967</v>
      </c>
      <c r="E1133" s="923" t="n">
        <f aca="false">IF($K$2=$H$1,H1133,I1133)</f>
        <v>2.77</v>
      </c>
      <c r="F1133" s="396" t="n">
        <f aca="false">IF(LEN($B1133)=7,CONCATENATE(MID($B1133,1,6),"00",RIGHT($B1133,1)),IF(LEN($B1133)=8,CONCATENATE(MID($B1133,1,6),"0",RIGHT($B1133,2)),$B1133))</f>
        <v>96060</v>
      </c>
      <c r="H1133" s="925" t="n">
        <v>2.77</v>
      </c>
      <c r="I1133" s="923" t="n">
        <v>2.77</v>
      </c>
    </row>
    <row r="1134" customFormat="false" ht="15" hidden="false" customHeight="false" outlineLevel="0" collapsed="false">
      <c r="B1134" s="923" t="n">
        <v>96061</v>
      </c>
      <c r="C1134" s="924" t="s">
        <v>7758</v>
      </c>
      <c r="D1134" s="923" t="s">
        <v>967</v>
      </c>
      <c r="E1134" s="923" t="n">
        <f aca="false">IF($K$2=$H$1,H1134,I1134)</f>
        <v>18.02</v>
      </c>
      <c r="F1134" s="396" t="n">
        <f aca="false">IF(LEN($B1134)=7,CONCATENATE(MID($B1134,1,6),"00",RIGHT($B1134,1)),IF(LEN($B1134)=8,CONCATENATE(MID($B1134,1,6),"0",RIGHT($B1134,2)),$B1134))</f>
        <v>96061</v>
      </c>
      <c r="H1134" s="925" t="n">
        <v>18.02</v>
      </c>
      <c r="I1134" s="923" t="n">
        <v>18.02</v>
      </c>
    </row>
    <row r="1135" customFormat="false" ht="15" hidden="false" customHeight="false" outlineLevel="0" collapsed="false">
      <c r="B1135" s="923" t="n">
        <v>96062</v>
      </c>
      <c r="C1135" s="924" t="s">
        <v>7759</v>
      </c>
      <c r="D1135" s="923" t="s">
        <v>967</v>
      </c>
      <c r="E1135" s="923" t="n">
        <f aca="false">IF($K$2=$H$1,H1135,I1135)</f>
        <v>35.12</v>
      </c>
      <c r="F1135" s="396" t="n">
        <f aca="false">IF(LEN($B1135)=7,CONCATENATE(MID($B1135,1,6),"00",RIGHT($B1135,1)),IF(LEN($B1135)=8,CONCATENATE(MID($B1135,1,6),"0",RIGHT($B1135,2)),$B1135))</f>
        <v>96062</v>
      </c>
      <c r="H1135" s="925" t="n">
        <v>35.12</v>
      </c>
      <c r="I1135" s="923" t="n">
        <v>35.12</v>
      </c>
    </row>
    <row r="1136" customFormat="false" ht="15" hidden="false" customHeight="false" outlineLevel="0" collapsed="false">
      <c r="B1136" s="923" t="n">
        <v>96241</v>
      </c>
      <c r="C1136" s="924" t="s">
        <v>7760</v>
      </c>
      <c r="D1136" s="923" t="s">
        <v>967</v>
      </c>
      <c r="E1136" s="923" t="n">
        <f aca="false">IF($K$2=$H$1,H1136,I1136)</f>
        <v>12.31</v>
      </c>
      <c r="F1136" s="396" t="n">
        <f aca="false">IF(LEN($B1136)=7,CONCATENATE(MID($B1136,1,6),"00",RIGHT($B1136,1)),IF(LEN($B1136)=8,CONCATENATE(MID($B1136,1,6),"0",RIGHT($B1136,2)),$B1136))</f>
        <v>96241</v>
      </c>
      <c r="H1136" s="925" t="n">
        <v>12.31</v>
      </c>
      <c r="I1136" s="923" t="n">
        <v>12.31</v>
      </c>
    </row>
    <row r="1137" customFormat="false" ht="15" hidden="false" customHeight="false" outlineLevel="0" collapsed="false">
      <c r="B1137" s="923" t="n">
        <v>96242</v>
      </c>
      <c r="C1137" s="924" t="s">
        <v>7761</v>
      </c>
      <c r="D1137" s="923" t="s">
        <v>967</v>
      </c>
      <c r="E1137" s="923" t="n">
        <f aca="false">IF($K$2=$H$1,H1137,I1137)</f>
        <v>3.16</v>
      </c>
      <c r="F1137" s="396" t="n">
        <f aca="false">IF(LEN($B1137)=7,CONCATENATE(MID($B1137,1,6),"00",RIGHT($B1137,1)),IF(LEN($B1137)=8,CONCATENATE(MID($B1137,1,6),"0",RIGHT($B1137,2)),$B1137))</f>
        <v>96242</v>
      </c>
      <c r="H1137" s="925" t="n">
        <v>3.16</v>
      </c>
      <c r="I1137" s="923" t="n">
        <v>3.16</v>
      </c>
    </row>
    <row r="1138" customFormat="false" ht="15" hidden="false" customHeight="false" outlineLevel="0" collapsed="false">
      <c r="B1138" s="923" t="n">
        <v>96243</v>
      </c>
      <c r="C1138" s="924" t="s">
        <v>7762</v>
      </c>
      <c r="D1138" s="923" t="s">
        <v>967</v>
      </c>
      <c r="E1138" s="923" t="n">
        <f aca="false">IF($K$2=$H$1,H1138,I1138)</f>
        <v>15.39</v>
      </c>
      <c r="F1138" s="396" t="n">
        <f aca="false">IF(LEN($B1138)=7,CONCATENATE(MID($B1138,1,6),"00",RIGHT($B1138,1)),IF(LEN($B1138)=8,CONCATENATE(MID($B1138,1,6),"0",RIGHT($B1138,2)),$B1138))</f>
        <v>96243</v>
      </c>
      <c r="H1138" s="925" t="n">
        <v>15.39</v>
      </c>
      <c r="I1138" s="923" t="n">
        <v>15.39</v>
      </c>
    </row>
    <row r="1139" customFormat="false" ht="15" hidden="false" customHeight="false" outlineLevel="0" collapsed="false">
      <c r="B1139" s="923" t="n">
        <v>96244</v>
      </c>
      <c r="C1139" s="924" t="s">
        <v>7763</v>
      </c>
      <c r="D1139" s="923" t="s">
        <v>967</v>
      </c>
      <c r="E1139" s="923" t="n">
        <f aca="false">IF($K$2=$H$1,H1139,I1139)</f>
        <v>11.66</v>
      </c>
      <c r="F1139" s="396" t="n">
        <f aca="false">IF(LEN($B1139)=7,CONCATENATE(MID($B1139,1,6),"00",RIGHT($B1139,1)),IF(LEN($B1139)=8,CONCATENATE(MID($B1139,1,6),"0",RIGHT($B1139,2)),$B1139))</f>
        <v>96244</v>
      </c>
      <c r="H1139" s="925" t="n">
        <v>11.66</v>
      </c>
      <c r="I1139" s="923" t="n">
        <v>11.66</v>
      </c>
    </row>
    <row r="1140" customFormat="false" ht="15" hidden="false" customHeight="false" outlineLevel="0" collapsed="false">
      <c r="B1140" s="923" t="n">
        <v>96298</v>
      </c>
      <c r="C1140" s="924" t="s">
        <v>7764</v>
      </c>
      <c r="D1140" s="923" t="s">
        <v>967</v>
      </c>
      <c r="E1140" s="923" t="n">
        <f aca="false">IF($K$2=$H$1,H1140,I1140)</f>
        <v>35.28</v>
      </c>
      <c r="F1140" s="396" t="n">
        <f aca="false">IF(LEN($B1140)=7,CONCATENATE(MID($B1140,1,6),"00",RIGHT($B1140,1)),IF(LEN($B1140)=8,CONCATENATE(MID($B1140,1,6),"0",RIGHT($B1140,2)),$B1140))</f>
        <v>96298</v>
      </c>
      <c r="H1140" s="925" t="n">
        <v>35.28</v>
      </c>
      <c r="I1140" s="923" t="n">
        <v>35.28</v>
      </c>
    </row>
    <row r="1141" customFormat="false" ht="15" hidden="false" customHeight="false" outlineLevel="0" collapsed="false">
      <c r="B1141" s="923" t="n">
        <v>96299</v>
      </c>
      <c r="C1141" s="924" t="s">
        <v>7765</v>
      </c>
      <c r="D1141" s="923" t="s">
        <v>967</v>
      </c>
      <c r="E1141" s="923" t="n">
        <f aca="false">IF($K$2=$H$1,H1141,I1141)</f>
        <v>9.26</v>
      </c>
      <c r="F1141" s="396" t="n">
        <f aca="false">IF(LEN($B1141)=7,CONCATENATE(MID($B1141,1,6),"00",RIGHT($B1141,1)),IF(LEN($B1141)=8,CONCATENATE(MID($B1141,1,6),"0",RIGHT($B1141,2)),$B1141))</f>
        <v>96299</v>
      </c>
      <c r="H1141" s="925" t="n">
        <v>9.26</v>
      </c>
      <c r="I1141" s="923" t="n">
        <v>9.26</v>
      </c>
    </row>
    <row r="1142" customFormat="false" ht="15" hidden="false" customHeight="false" outlineLevel="0" collapsed="false">
      <c r="B1142" s="923" t="n">
        <v>96300</v>
      </c>
      <c r="C1142" s="924" t="s">
        <v>7766</v>
      </c>
      <c r="D1142" s="923" t="s">
        <v>967</v>
      </c>
      <c r="E1142" s="923" t="n">
        <f aca="false">IF($K$2=$H$1,H1142,I1142)</f>
        <v>44.15</v>
      </c>
      <c r="F1142" s="396" t="n">
        <f aca="false">IF(LEN($B1142)=7,CONCATENATE(MID($B1142,1,6),"00",RIGHT($B1142,1)),IF(LEN($B1142)=8,CONCATENATE(MID($B1142,1,6),"0",RIGHT($B1142,2)),$B1142))</f>
        <v>96300</v>
      </c>
      <c r="H1142" s="925" t="n">
        <v>44.15</v>
      </c>
      <c r="I1142" s="923" t="n">
        <v>44.15</v>
      </c>
    </row>
    <row r="1143" customFormat="false" ht="15" hidden="false" customHeight="false" outlineLevel="0" collapsed="false">
      <c r="B1143" s="923" t="n">
        <v>96301</v>
      </c>
      <c r="C1143" s="924" t="s">
        <v>7767</v>
      </c>
      <c r="D1143" s="923" t="s">
        <v>967</v>
      </c>
      <c r="E1143" s="923" t="n">
        <f aca="false">IF($K$2=$H$1,H1143,I1143)</f>
        <v>32.92</v>
      </c>
      <c r="F1143" s="396" t="n">
        <f aca="false">IF(LEN($B1143)=7,CONCATENATE(MID($B1143,1,6),"00",RIGHT($B1143,1)),IF(LEN($B1143)=8,CONCATENATE(MID($B1143,1,6),"0",RIGHT($B1143,2)),$B1143))</f>
        <v>96301</v>
      </c>
      <c r="H1143" s="925" t="n">
        <v>32.92</v>
      </c>
      <c r="I1143" s="923" t="n">
        <v>32.92</v>
      </c>
    </row>
    <row r="1144" customFormat="false" ht="15" hidden="false" customHeight="false" outlineLevel="0" collapsed="false">
      <c r="B1144" s="923" t="n">
        <v>96304</v>
      </c>
      <c r="C1144" s="924" t="s">
        <v>7768</v>
      </c>
      <c r="D1144" s="923" t="s">
        <v>967</v>
      </c>
      <c r="E1144" s="923" t="n">
        <f aca="false">IF($K$2=$H$1,H1144,I1144)</f>
        <v>0.11</v>
      </c>
      <c r="F1144" s="396" t="n">
        <f aca="false">IF(LEN($B1144)=7,CONCATENATE(MID($B1144,1,6),"00",RIGHT($B1144,1)),IF(LEN($B1144)=8,CONCATENATE(MID($B1144,1,6),"0",RIGHT($B1144,2)),$B1144))</f>
        <v>96304</v>
      </c>
      <c r="H1144" s="925" t="n">
        <v>0.11</v>
      </c>
      <c r="I1144" s="923" t="n">
        <v>0.11</v>
      </c>
    </row>
    <row r="1145" customFormat="false" ht="15" hidden="false" customHeight="false" outlineLevel="0" collapsed="false">
      <c r="B1145" s="923" t="n">
        <v>96305</v>
      </c>
      <c r="C1145" s="924" t="s">
        <v>7769</v>
      </c>
      <c r="D1145" s="923" t="s">
        <v>967</v>
      </c>
      <c r="E1145" s="923" t="n">
        <f aca="false">IF($K$2=$H$1,H1145,I1145)</f>
        <v>0.03</v>
      </c>
      <c r="F1145" s="396" t="n">
        <f aca="false">IF(LEN($B1145)=7,CONCATENATE(MID($B1145,1,6),"00",RIGHT($B1145,1)),IF(LEN($B1145)=8,CONCATENATE(MID($B1145,1,6),"0",RIGHT($B1145,2)),$B1145))</f>
        <v>96305</v>
      </c>
      <c r="H1145" s="925" t="n">
        <v>0.03</v>
      </c>
      <c r="I1145" s="923" t="n">
        <v>0.03</v>
      </c>
    </row>
    <row r="1146" customFormat="false" ht="15" hidden="false" customHeight="false" outlineLevel="0" collapsed="false">
      <c r="B1146" s="923" t="n">
        <v>96306</v>
      </c>
      <c r="C1146" s="924" t="s">
        <v>7770</v>
      </c>
      <c r="D1146" s="923" t="s">
        <v>967</v>
      </c>
      <c r="E1146" s="923" t="n">
        <f aca="false">IF($K$2=$H$1,H1146,I1146)</f>
        <v>0.14</v>
      </c>
      <c r="F1146" s="396" t="n">
        <f aca="false">IF(LEN($B1146)=7,CONCATENATE(MID($B1146,1,6),"00",RIGHT($B1146,1)),IF(LEN($B1146)=8,CONCATENATE(MID($B1146,1,6),"0",RIGHT($B1146,2)),$B1146))</f>
        <v>96306</v>
      </c>
      <c r="H1146" s="925" t="n">
        <v>0.14</v>
      </c>
      <c r="I1146" s="923" t="n">
        <v>0.14</v>
      </c>
    </row>
    <row r="1147" customFormat="false" ht="15" hidden="false" customHeight="false" outlineLevel="0" collapsed="false">
      <c r="B1147" s="923" t="n">
        <v>96307</v>
      </c>
      <c r="C1147" s="924" t="s">
        <v>7771</v>
      </c>
      <c r="D1147" s="923" t="s">
        <v>967</v>
      </c>
      <c r="E1147" s="923" t="n">
        <f aca="false">IF($K$2=$H$1,H1147,I1147)</f>
        <v>0.74</v>
      </c>
      <c r="F1147" s="396" t="n">
        <f aca="false">IF(LEN($B1147)=7,CONCATENATE(MID($B1147,1,6),"00",RIGHT($B1147,1)),IF(LEN($B1147)=8,CONCATENATE(MID($B1147,1,6),"0",RIGHT($B1147,2)),$B1147))</f>
        <v>96307</v>
      </c>
      <c r="H1147" s="925" t="n">
        <v>0.74</v>
      </c>
      <c r="I1147" s="923" t="n">
        <v>0.74</v>
      </c>
    </row>
    <row r="1148" customFormat="false" ht="15" hidden="false" customHeight="false" outlineLevel="0" collapsed="false">
      <c r="B1148" s="923" t="n">
        <v>96457</v>
      </c>
      <c r="C1148" s="924" t="s">
        <v>7772</v>
      </c>
      <c r="D1148" s="923" t="s">
        <v>967</v>
      </c>
      <c r="E1148" s="923" t="n">
        <f aca="false">IF($K$2=$H$1,H1148,I1148)</f>
        <v>42.78</v>
      </c>
      <c r="F1148" s="396" t="n">
        <f aca="false">IF(LEN($B1148)=7,CONCATENATE(MID($B1148,1,6),"00",RIGHT($B1148,1)),IF(LEN($B1148)=8,CONCATENATE(MID($B1148,1,6),"0",RIGHT($B1148,2)),$B1148))</f>
        <v>96457</v>
      </c>
      <c r="H1148" s="925" t="n">
        <v>42.78</v>
      </c>
      <c r="I1148" s="923" t="n">
        <v>42.78</v>
      </c>
    </row>
    <row r="1149" customFormat="false" ht="15" hidden="false" customHeight="false" outlineLevel="0" collapsed="false">
      <c r="B1149" s="923" t="n">
        <v>96458</v>
      </c>
      <c r="C1149" s="924" t="s">
        <v>7773</v>
      </c>
      <c r="D1149" s="923" t="s">
        <v>967</v>
      </c>
      <c r="E1149" s="923" t="n">
        <f aca="false">IF($K$2=$H$1,H1149,I1149)</f>
        <v>32.85</v>
      </c>
      <c r="F1149" s="396" t="n">
        <f aca="false">IF(LEN($B1149)=7,CONCATENATE(MID($B1149,1,6),"00",RIGHT($B1149,1)),IF(LEN($B1149)=8,CONCATENATE(MID($B1149,1,6),"0",RIGHT($B1149,2)),$B1149))</f>
        <v>96458</v>
      </c>
      <c r="H1149" s="925" t="n">
        <v>32.85</v>
      </c>
      <c r="I1149" s="923" t="n">
        <v>32.85</v>
      </c>
    </row>
    <row r="1150" customFormat="false" ht="15" hidden="false" customHeight="false" outlineLevel="0" collapsed="false">
      <c r="B1150" s="923" t="n">
        <v>96459</v>
      </c>
      <c r="C1150" s="924" t="s">
        <v>7774</v>
      </c>
      <c r="D1150" s="923" t="s">
        <v>967</v>
      </c>
      <c r="E1150" s="923" t="n">
        <f aca="false">IF($K$2=$H$1,H1150,I1150)</f>
        <v>6.89</v>
      </c>
      <c r="F1150" s="396" t="n">
        <f aca="false">IF(LEN($B1150)=7,CONCATENATE(MID($B1150,1,6),"00",RIGHT($B1150,1)),IF(LEN($B1150)=8,CONCATENATE(MID($B1150,1,6),"0",RIGHT($B1150,2)),$B1150))</f>
        <v>96459</v>
      </c>
      <c r="H1150" s="925" t="n">
        <v>6.89</v>
      </c>
      <c r="I1150" s="923" t="n">
        <v>6.89</v>
      </c>
    </row>
    <row r="1151" customFormat="false" ht="15" hidden="false" customHeight="false" outlineLevel="0" collapsed="false">
      <c r="B1151" s="923" t="n">
        <v>96460</v>
      </c>
      <c r="C1151" s="924" t="s">
        <v>7775</v>
      </c>
      <c r="D1151" s="923" t="s">
        <v>967</v>
      </c>
      <c r="E1151" s="923" t="n">
        <f aca="false">IF($K$2=$H$1,H1151,I1151)</f>
        <v>26.25</v>
      </c>
      <c r="F1151" s="396" t="n">
        <f aca="false">IF(LEN($B1151)=7,CONCATENATE(MID($B1151,1,6),"00",RIGHT($B1151,1)),IF(LEN($B1151)=8,CONCATENATE(MID($B1151,1,6),"0",RIGHT($B1151,2)),$B1151))</f>
        <v>96460</v>
      </c>
      <c r="H1151" s="925" t="n">
        <v>26.25</v>
      </c>
      <c r="I1151" s="923" t="n">
        <v>26.25</v>
      </c>
    </row>
    <row r="1152" customFormat="false" ht="15" hidden="false" customHeight="false" outlineLevel="0" collapsed="false">
      <c r="B1152" s="923" t="n">
        <v>98760</v>
      </c>
      <c r="C1152" s="924" t="s">
        <v>7776</v>
      </c>
      <c r="D1152" s="923" t="s">
        <v>967</v>
      </c>
      <c r="E1152" s="923" t="n">
        <f aca="false">IF($K$2=$H$1,H1152,I1152)</f>
        <v>0.09</v>
      </c>
      <c r="F1152" s="396" t="n">
        <f aca="false">IF(LEN($B1152)=7,CONCATENATE(MID($B1152,1,6),"00",RIGHT($B1152,1)),IF(LEN($B1152)=8,CONCATENATE(MID($B1152,1,6),"0",RIGHT($B1152,2)),$B1152))</f>
        <v>98760</v>
      </c>
      <c r="H1152" s="925" t="n">
        <v>0.09</v>
      </c>
      <c r="I1152" s="923" t="n">
        <v>0.09</v>
      </c>
    </row>
    <row r="1153" customFormat="false" ht="15" hidden="false" customHeight="false" outlineLevel="0" collapsed="false">
      <c r="B1153" s="923" t="n">
        <v>98761</v>
      </c>
      <c r="C1153" s="924" t="s">
        <v>7777</v>
      </c>
      <c r="D1153" s="923" t="s">
        <v>967</v>
      </c>
      <c r="E1153" s="923" t="n">
        <f aca="false">IF($K$2=$H$1,H1153,I1153)</f>
        <v>0.02</v>
      </c>
      <c r="F1153" s="396" t="n">
        <f aca="false">IF(LEN($B1153)=7,CONCATENATE(MID($B1153,1,6),"00",RIGHT($B1153,1)),IF(LEN($B1153)=8,CONCATENATE(MID($B1153,1,6),"0",RIGHT($B1153,2)),$B1153))</f>
        <v>98761</v>
      </c>
      <c r="H1153" s="925" t="n">
        <v>0.02</v>
      </c>
      <c r="I1153" s="923" t="n">
        <v>0.02</v>
      </c>
    </row>
    <row r="1154" customFormat="false" ht="15" hidden="false" customHeight="false" outlineLevel="0" collapsed="false">
      <c r="B1154" s="923" t="n">
        <v>98762</v>
      </c>
      <c r="C1154" s="924" t="s">
        <v>7778</v>
      </c>
      <c r="D1154" s="923" t="s">
        <v>967</v>
      </c>
      <c r="E1154" s="923" t="n">
        <f aca="false">IF($K$2=$H$1,H1154,I1154)</f>
        <v>0.11</v>
      </c>
      <c r="F1154" s="396" t="n">
        <f aca="false">IF(LEN($B1154)=7,CONCATENATE(MID($B1154,1,6),"00",RIGHT($B1154,1)),IF(LEN($B1154)=8,CONCATENATE(MID($B1154,1,6),"0",RIGHT($B1154,2)),$B1154))</f>
        <v>98762</v>
      </c>
      <c r="H1154" s="925" t="n">
        <v>0.11</v>
      </c>
      <c r="I1154" s="923" t="n">
        <v>0.11</v>
      </c>
    </row>
    <row r="1155" customFormat="false" ht="15" hidden="false" customHeight="false" outlineLevel="0" collapsed="false">
      <c r="B1155" s="923" t="n">
        <v>98763</v>
      </c>
      <c r="C1155" s="924" t="s">
        <v>7779</v>
      </c>
      <c r="D1155" s="923" t="s">
        <v>967</v>
      </c>
      <c r="E1155" s="923" t="n">
        <f aca="false">IF($K$2=$H$1,H1155,I1155)</f>
        <v>2.7</v>
      </c>
      <c r="F1155" s="396" t="n">
        <f aca="false">IF(LEN($B1155)=7,CONCATENATE(MID($B1155,1,6),"00",RIGHT($B1155,1)),IF(LEN($B1155)=8,CONCATENATE(MID($B1155,1,6),"0",RIGHT($B1155,2)),$B1155))</f>
        <v>98763</v>
      </c>
      <c r="H1155" s="925" t="n">
        <v>2.7</v>
      </c>
      <c r="I1155" s="923" t="n">
        <v>2.7</v>
      </c>
    </row>
    <row r="1156" customFormat="false" ht="15" hidden="false" customHeight="false" outlineLevel="0" collapsed="false">
      <c r="B1156" s="923" t="n">
        <v>99829</v>
      </c>
      <c r="C1156" s="924" t="s">
        <v>7780</v>
      </c>
      <c r="D1156" s="923" t="s">
        <v>967</v>
      </c>
      <c r="E1156" s="923" t="n">
        <f aca="false">IF($K$2=$H$1,H1156,I1156)</f>
        <v>0.26</v>
      </c>
      <c r="F1156" s="396" t="n">
        <f aca="false">IF(LEN($B1156)=7,CONCATENATE(MID($B1156,1,6),"00",RIGHT($B1156,1)),IF(LEN($B1156)=8,CONCATENATE(MID($B1156,1,6),"0",RIGHT($B1156,2)),$B1156))</f>
        <v>99829</v>
      </c>
      <c r="H1156" s="925" t="n">
        <v>0.26</v>
      </c>
      <c r="I1156" s="923" t="n">
        <v>0.26</v>
      </c>
    </row>
    <row r="1157" customFormat="false" ht="15" hidden="false" customHeight="false" outlineLevel="0" collapsed="false">
      <c r="B1157" s="923" t="n">
        <v>99830</v>
      </c>
      <c r="C1157" s="924" t="s">
        <v>7781</v>
      </c>
      <c r="D1157" s="923" t="s">
        <v>967</v>
      </c>
      <c r="E1157" s="923" t="n">
        <f aca="false">IF($K$2=$H$1,H1157,I1157)</f>
        <v>0.05</v>
      </c>
      <c r="F1157" s="396" t="n">
        <f aca="false">IF(LEN($B1157)=7,CONCATENATE(MID($B1157,1,6),"00",RIGHT($B1157,1)),IF(LEN($B1157)=8,CONCATENATE(MID($B1157,1,6),"0",RIGHT($B1157,2)),$B1157))</f>
        <v>99830</v>
      </c>
      <c r="H1157" s="925" t="n">
        <v>0.05</v>
      </c>
      <c r="I1157" s="923" t="n">
        <v>0.05</v>
      </c>
    </row>
    <row r="1158" customFormat="false" ht="15" hidden="false" customHeight="false" outlineLevel="0" collapsed="false">
      <c r="B1158" s="923" t="n">
        <v>99831</v>
      </c>
      <c r="C1158" s="924" t="s">
        <v>7782</v>
      </c>
      <c r="D1158" s="923" t="s">
        <v>967</v>
      </c>
      <c r="E1158" s="923" t="n">
        <f aca="false">IF($K$2=$H$1,H1158,I1158)</f>
        <v>0.36</v>
      </c>
      <c r="F1158" s="396" t="n">
        <f aca="false">IF(LEN($B1158)=7,CONCATENATE(MID($B1158,1,6),"00",RIGHT($B1158,1)),IF(LEN($B1158)=8,CONCATENATE(MID($B1158,1,6),"0",RIGHT($B1158,2)),$B1158))</f>
        <v>99831</v>
      </c>
      <c r="H1158" s="925" t="n">
        <v>0.36</v>
      </c>
      <c r="I1158" s="923" t="n">
        <v>0.36</v>
      </c>
    </row>
    <row r="1159" customFormat="false" ht="15" hidden="false" customHeight="false" outlineLevel="0" collapsed="false">
      <c r="B1159" s="923" t="n">
        <v>99832</v>
      </c>
      <c r="C1159" s="924" t="s">
        <v>7783</v>
      </c>
      <c r="D1159" s="923" t="s">
        <v>967</v>
      </c>
      <c r="E1159" s="923" t="n">
        <f aca="false">IF($K$2=$H$1,H1159,I1159)</f>
        <v>0.7</v>
      </c>
      <c r="F1159" s="396" t="n">
        <f aca="false">IF(LEN($B1159)=7,CONCATENATE(MID($B1159,1,6),"00",RIGHT($B1159,1)),IF(LEN($B1159)=8,CONCATENATE(MID($B1159,1,6),"0",RIGHT($B1159,2)),$B1159))</f>
        <v>99832</v>
      </c>
      <c r="H1159" s="925" t="n">
        <v>0.7</v>
      </c>
      <c r="I1159" s="923" t="n">
        <v>0.7</v>
      </c>
    </row>
    <row r="1160" customFormat="false" ht="15" hidden="false" customHeight="false" outlineLevel="0" collapsed="false">
      <c r="B1160" s="923" t="n">
        <v>55960</v>
      </c>
      <c r="C1160" s="924" t="s">
        <v>7784</v>
      </c>
      <c r="D1160" s="923" t="s">
        <v>892</v>
      </c>
      <c r="E1160" s="923" t="n">
        <f aca="false">IF($K$2=$H$1,H1160,I1160)</f>
        <v>5.14</v>
      </c>
      <c r="F1160" s="396" t="n">
        <f aca="false">IF(LEN($B1160)=7,CONCATENATE(MID($B1160,1,6),"00",RIGHT($B1160,1)),IF(LEN($B1160)=8,CONCATENATE(MID($B1160,1,6),"0",RIGHT($B1160,2)),$B1160))</f>
        <v>55960</v>
      </c>
      <c r="H1160" s="925" t="n">
        <v>4.83</v>
      </c>
      <c r="I1160" s="923" t="n">
        <v>5.14</v>
      </c>
    </row>
    <row r="1161" customFormat="false" ht="15" hidden="false" customHeight="false" outlineLevel="0" collapsed="false">
      <c r="B1161" s="923" t="n">
        <v>92259</v>
      </c>
      <c r="C1161" s="924" t="s">
        <v>7785</v>
      </c>
      <c r="D1161" s="923" t="s">
        <v>451</v>
      </c>
      <c r="E1161" s="923" t="n">
        <f aca="false">IF($K$2=$H$1,H1161,I1161)</f>
        <v>246.55</v>
      </c>
      <c r="F1161" s="396" t="n">
        <f aca="false">IF(LEN($B1161)=7,CONCATENATE(MID($B1161,1,6),"00",RIGHT($B1161,1)),IF(LEN($B1161)=8,CONCATENATE(MID($B1161,1,6),"0",RIGHT($B1161,2)),$B1161))</f>
        <v>92259</v>
      </c>
      <c r="H1161" s="925" t="n">
        <v>236.79</v>
      </c>
      <c r="I1161" s="923" t="n">
        <v>246.55</v>
      </c>
    </row>
    <row r="1162" customFormat="false" ht="15" hidden="false" customHeight="false" outlineLevel="0" collapsed="false">
      <c r="B1162" s="923" t="n">
        <v>92260</v>
      </c>
      <c r="C1162" s="924" t="s">
        <v>7786</v>
      </c>
      <c r="D1162" s="923" t="s">
        <v>451</v>
      </c>
      <c r="E1162" s="923" t="n">
        <f aca="false">IF($K$2=$H$1,H1162,I1162)</f>
        <v>293.64</v>
      </c>
      <c r="F1162" s="396" t="n">
        <f aca="false">IF(LEN($B1162)=7,CONCATENATE(MID($B1162,1,6),"00",RIGHT($B1162,1)),IF(LEN($B1162)=8,CONCATENATE(MID($B1162,1,6),"0",RIGHT($B1162,2)),$B1162))</f>
        <v>92260</v>
      </c>
      <c r="H1162" s="925" t="n">
        <v>279.07</v>
      </c>
      <c r="I1162" s="923" t="n">
        <v>293.64</v>
      </c>
    </row>
    <row r="1163" customFormat="false" ht="15" hidden="false" customHeight="false" outlineLevel="0" collapsed="false">
      <c r="B1163" s="923" t="n">
        <v>92261</v>
      </c>
      <c r="C1163" s="924" t="s">
        <v>7787</v>
      </c>
      <c r="D1163" s="923" t="s">
        <v>451</v>
      </c>
      <c r="E1163" s="923" t="n">
        <f aca="false">IF($K$2=$H$1,H1163,I1163)</f>
        <v>339.3</v>
      </c>
      <c r="F1163" s="396" t="n">
        <f aca="false">IF(LEN($B1163)=7,CONCATENATE(MID($B1163,1,6),"00",RIGHT($B1163,1)),IF(LEN($B1163)=8,CONCATENATE(MID($B1163,1,6),"0",RIGHT($B1163,2)),$B1163))</f>
        <v>92261</v>
      </c>
      <c r="H1163" s="925" t="n">
        <v>320.06</v>
      </c>
      <c r="I1163" s="923" t="n">
        <v>339.3</v>
      </c>
    </row>
    <row r="1164" customFormat="false" ht="15" hidden="false" customHeight="false" outlineLevel="0" collapsed="false">
      <c r="B1164" s="923" t="n">
        <v>92262</v>
      </c>
      <c r="C1164" s="924" t="s">
        <v>7788</v>
      </c>
      <c r="D1164" s="923" t="s">
        <v>451</v>
      </c>
      <c r="E1164" s="923" t="n">
        <f aca="false">IF($K$2=$H$1,H1164,I1164)</f>
        <v>412.82</v>
      </c>
      <c r="F1164" s="396" t="n">
        <f aca="false">IF(LEN($B1164)=7,CONCATENATE(MID($B1164,1,6),"00",RIGHT($B1164,1)),IF(LEN($B1164)=8,CONCATENATE(MID($B1164,1,6),"0",RIGHT($B1164,2)),$B1164))</f>
        <v>92262</v>
      </c>
      <c r="H1164" s="925" t="n">
        <v>386.05</v>
      </c>
      <c r="I1164" s="923" t="n">
        <v>412.82</v>
      </c>
    </row>
    <row r="1165" customFormat="false" ht="15" hidden="false" customHeight="false" outlineLevel="0" collapsed="false">
      <c r="B1165" s="923" t="n">
        <v>92539</v>
      </c>
      <c r="C1165" s="924" t="s">
        <v>7789</v>
      </c>
      <c r="D1165" s="923" t="s">
        <v>892</v>
      </c>
      <c r="E1165" s="923" t="n">
        <f aca="false">IF($K$2=$H$1,H1165,I1165)</f>
        <v>38.89</v>
      </c>
      <c r="F1165" s="396" t="n">
        <f aca="false">IF(LEN($B1165)=7,CONCATENATE(MID($B1165,1,6),"00",RIGHT($B1165,1)),IF(LEN($B1165)=8,CONCATENATE(MID($B1165,1,6),"0",RIGHT($B1165,2)),$B1165))</f>
        <v>92539</v>
      </c>
      <c r="H1165" s="925" t="n">
        <v>37.33</v>
      </c>
      <c r="I1165" s="923" t="n">
        <v>38.89</v>
      </c>
    </row>
    <row r="1166" customFormat="false" ht="15" hidden="false" customHeight="false" outlineLevel="0" collapsed="false">
      <c r="B1166" s="923" t="n">
        <v>92540</v>
      </c>
      <c r="C1166" s="924" t="s">
        <v>7790</v>
      </c>
      <c r="D1166" s="923" t="s">
        <v>892</v>
      </c>
      <c r="E1166" s="923" t="n">
        <f aca="false">IF($K$2=$H$1,H1166,I1166)</f>
        <v>45.77</v>
      </c>
      <c r="F1166" s="396" t="n">
        <f aca="false">IF(LEN($B1166)=7,CONCATENATE(MID($B1166,1,6),"00",RIGHT($B1166,1)),IF(LEN($B1166)=8,CONCATENATE(MID($B1166,1,6),"0",RIGHT($B1166,2)),$B1166))</f>
        <v>92540</v>
      </c>
      <c r="H1166" s="925" t="n">
        <v>43.55</v>
      </c>
      <c r="I1166" s="923" t="n">
        <v>45.77</v>
      </c>
    </row>
    <row r="1167" customFormat="false" ht="15" hidden="false" customHeight="false" outlineLevel="0" collapsed="false">
      <c r="B1167" s="923" t="n">
        <v>92541</v>
      </c>
      <c r="C1167" s="924" t="s">
        <v>7791</v>
      </c>
      <c r="D1167" s="923" t="s">
        <v>892</v>
      </c>
      <c r="E1167" s="923" t="n">
        <f aca="false">IF($K$2=$H$1,H1167,I1167)</f>
        <v>41.43</v>
      </c>
      <c r="F1167" s="396" t="n">
        <f aca="false">IF(LEN($B1167)=7,CONCATENATE(MID($B1167,1,6),"00",RIGHT($B1167,1)),IF(LEN($B1167)=8,CONCATENATE(MID($B1167,1,6),"0",RIGHT($B1167,2)),$B1167))</f>
        <v>92541</v>
      </c>
      <c r="H1167" s="925" t="n">
        <v>39.84</v>
      </c>
      <c r="I1167" s="923" t="n">
        <v>41.43</v>
      </c>
    </row>
    <row r="1168" customFormat="false" ht="15" hidden="false" customHeight="false" outlineLevel="0" collapsed="false">
      <c r="B1168" s="923" t="n">
        <v>92542</v>
      </c>
      <c r="C1168" s="924" t="s">
        <v>7792</v>
      </c>
      <c r="D1168" s="923" t="s">
        <v>892</v>
      </c>
      <c r="E1168" s="923" t="n">
        <f aca="false">IF($K$2=$H$1,H1168,I1168)</f>
        <v>51.66</v>
      </c>
      <c r="F1168" s="396" t="n">
        <f aca="false">IF(LEN($B1168)=7,CONCATENATE(MID($B1168,1,6),"00",RIGHT($B1168,1)),IF(LEN($B1168)=8,CONCATENATE(MID($B1168,1,6),"0",RIGHT($B1168,2)),$B1168))</f>
        <v>92542</v>
      </c>
      <c r="H1168" s="925" t="n">
        <v>49.34</v>
      </c>
      <c r="I1168" s="923" t="n">
        <v>51.66</v>
      </c>
    </row>
    <row r="1169" customFormat="false" ht="15" hidden="false" customHeight="false" outlineLevel="0" collapsed="false">
      <c r="B1169" s="923" t="n">
        <v>92543</v>
      </c>
      <c r="C1169" s="924" t="s">
        <v>7793</v>
      </c>
      <c r="D1169" s="923" t="s">
        <v>892</v>
      </c>
      <c r="E1169" s="923" t="n">
        <f aca="false">IF($K$2=$H$1,H1169,I1169)</f>
        <v>10.61</v>
      </c>
      <c r="F1169" s="396" t="n">
        <f aca="false">IF(LEN($B1169)=7,CONCATENATE(MID($B1169,1,6),"00",RIGHT($B1169,1)),IF(LEN($B1169)=8,CONCATENATE(MID($B1169,1,6),"0",RIGHT($B1169,2)),$B1169))</f>
        <v>92543</v>
      </c>
      <c r="H1169" s="925" t="n">
        <v>10.25</v>
      </c>
      <c r="I1169" s="923" t="n">
        <v>10.61</v>
      </c>
    </row>
    <row r="1170" customFormat="false" ht="15" hidden="false" customHeight="false" outlineLevel="0" collapsed="false">
      <c r="B1170" s="923" t="n">
        <v>92544</v>
      </c>
      <c r="C1170" s="924" t="s">
        <v>7794</v>
      </c>
      <c r="D1170" s="923" t="s">
        <v>892</v>
      </c>
      <c r="E1170" s="923" t="n">
        <f aca="false">IF($K$2=$H$1,H1170,I1170)</f>
        <v>8.93</v>
      </c>
      <c r="F1170" s="396" t="n">
        <f aca="false">IF(LEN($B1170)=7,CONCATENATE(MID($B1170,1,6),"00",RIGHT($B1170,1)),IF(LEN($B1170)=8,CONCATENATE(MID($B1170,1,6),"0",RIGHT($B1170,2)),$B1170))</f>
        <v>92544</v>
      </c>
      <c r="H1170" s="925" t="n">
        <v>8.64</v>
      </c>
      <c r="I1170" s="923" t="n">
        <v>8.93</v>
      </c>
    </row>
    <row r="1171" customFormat="false" ht="15" hidden="false" customHeight="false" outlineLevel="0" collapsed="false">
      <c r="B1171" s="923" t="n">
        <v>92545</v>
      </c>
      <c r="C1171" s="924" t="s">
        <v>7795</v>
      </c>
      <c r="D1171" s="923" t="s">
        <v>451</v>
      </c>
      <c r="E1171" s="923" t="n">
        <f aca="false">IF($K$2=$H$1,H1171,I1171)</f>
        <v>548.36</v>
      </c>
      <c r="F1171" s="396" t="n">
        <f aca="false">IF(LEN($B1171)=7,CONCATENATE(MID($B1171,1,6),"00",RIGHT($B1171,1)),IF(LEN($B1171)=8,CONCATENATE(MID($B1171,1,6),"0",RIGHT($B1171,2)),$B1171))</f>
        <v>92545</v>
      </c>
      <c r="H1171" s="925" t="n">
        <v>520.53</v>
      </c>
      <c r="I1171" s="923" t="n">
        <v>548.36</v>
      </c>
    </row>
    <row r="1172" customFormat="false" ht="15" hidden="false" customHeight="false" outlineLevel="0" collapsed="false">
      <c r="B1172" s="923" t="n">
        <v>92546</v>
      </c>
      <c r="C1172" s="924" t="s">
        <v>7796</v>
      </c>
      <c r="D1172" s="923" t="s">
        <v>451</v>
      </c>
      <c r="E1172" s="923" t="n">
        <f aca="false">IF($K$2=$H$1,H1172,I1172)</f>
        <v>678.19</v>
      </c>
      <c r="F1172" s="396" t="n">
        <f aca="false">IF(LEN($B1172)=7,CONCATENATE(MID($B1172,1,6),"00",RIGHT($B1172,1)),IF(LEN($B1172)=8,CONCATENATE(MID($B1172,1,6),"0",RIGHT($B1172,2)),$B1172))</f>
        <v>92546</v>
      </c>
      <c r="H1172" s="925" t="n">
        <v>641.32</v>
      </c>
      <c r="I1172" s="923" t="n">
        <v>678.19</v>
      </c>
    </row>
    <row r="1173" customFormat="false" ht="15" hidden="false" customHeight="false" outlineLevel="0" collapsed="false">
      <c r="B1173" s="923" t="n">
        <v>92547</v>
      </c>
      <c r="C1173" s="924" t="s">
        <v>7797</v>
      </c>
      <c r="D1173" s="923" t="s">
        <v>451</v>
      </c>
      <c r="E1173" s="923" t="n">
        <f aca="false">IF($K$2=$H$1,H1173,I1173)</f>
        <v>705.84</v>
      </c>
      <c r="F1173" s="396" t="n">
        <f aca="false">IF(LEN($B1173)=7,CONCATENATE(MID($B1173,1,6),"00",RIGHT($B1173,1)),IF(LEN($B1173)=8,CONCATENATE(MID($B1173,1,6),"0",RIGHT($B1173,2)),$B1173))</f>
        <v>92547</v>
      </c>
      <c r="H1173" s="925" t="n">
        <v>668.97</v>
      </c>
      <c r="I1173" s="923" t="n">
        <v>705.84</v>
      </c>
    </row>
    <row r="1174" customFormat="false" ht="15" hidden="false" customHeight="false" outlineLevel="0" collapsed="false">
      <c r="B1174" s="923" t="n">
        <v>92548</v>
      </c>
      <c r="C1174" s="924" t="s">
        <v>7798</v>
      </c>
      <c r="D1174" s="923" t="s">
        <v>451</v>
      </c>
      <c r="E1174" s="923" t="n">
        <f aca="false">IF($K$2=$H$1,H1174,I1174)</f>
        <v>785.9</v>
      </c>
      <c r="F1174" s="396" t="n">
        <f aca="false">IF(LEN($B1174)=7,CONCATENATE(MID($B1174,1,6),"00",RIGHT($B1174,1)),IF(LEN($B1174)=8,CONCATENATE(MID($B1174,1,6),"0",RIGHT($B1174,2)),$B1174))</f>
        <v>92548</v>
      </c>
      <c r="H1174" s="925" t="n">
        <v>744.22</v>
      </c>
      <c r="I1174" s="923" t="n">
        <v>785.9</v>
      </c>
    </row>
    <row r="1175" customFormat="false" ht="15" hidden="false" customHeight="false" outlineLevel="0" collapsed="false">
      <c r="B1175" s="923" t="n">
        <v>92549</v>
      </c>
      <c r="C1175" s="924" t="s">
        <v>7799</v>
      </c>
      <c r="D1175" s="923" t="s">
        <v>451</v>
      </c>
      <c r="E1175" s="923" t="n">
        <f aca="false">IF($K$2=$H$1,H1175,I1175)</f>
        <v>1012.51</v>
      </c>
      <c r="F1175" s="396" t="n">
        <f aca="false">IF(LEN($B1175)=7,CONCATENATE(MID($B1175,1,6),"00",RIGHT($B1175,1)),IF(LEN($B1175)=8,CONCATENATE(MID($B1175,1,6),"0",RIGHT($B1175,2)),$B1175))</f>
        <v>92549</v>
      </c>
      <c r="H1175" s="925" t="n">
        <v>952.76</v>
      </c>
      <c r="I1175" s="923" t="n">
        <v>1012.51</v>
      </c>
    </row>
    <row r="1176" customFormat="false" ht="15" hidden="false" customHeight="false" outlineLevel="0" collapsed="false">
      <c r="B1176" s="923" t="n">
        <v>92550</v>
      </c>
      <c r="C1176" s="924" t="s">
        <v>7800</v>
      </c>
      <c r="D1176" s="923" t="s">
        <v>451</v>
      </c>
      <c r="E1176" s="923" t="n">
        <f aca="false">IF($K$2=$H$1,H1176,I1176)</f>
        <v>1224.14</v>
      </c>
      <c r="F1176" s="396" t="n">
        <f aca="false">IF(LEN($B1176)=7,CONCATENATE(MID($B1176,1,6),"00",RIGHT($B1176,1)),IF(LEN($B1176)=8,CONCATENATE(MID($B1176,1,6),"0",RIGHT($B1176,2)),$B1176))</f>
        <v>92550</v>
      </c>
      <c r="H1176" s="925" t="n">
        <v>1159.72</v>
      </c>
      <c r="I1176" s="923" t="n">
        <v>1224.14</v>
      </c>
    </row>
    <row r="1177" customFormat="false" ht="15" hidden="false" customHeight="false" outlineLevel="0" collapsed="false">
      <c r="B1177" s="923" t="n">
        <v>92551</v>
      </c>
      <c r="C1177" s="924" t="s">
        <v>7801</v>
      </c>
      <c r="D1177" s="923" t="s">
        <v>451</v>
      </c>
      <c r="E1177" s="923" t="n">
        <f aca="false">IF($K$2=$H$1,H1177,I1177)</f>
        <v>1260.58</v>
      </c>
      <c r="F1177" s="396" t="n">
        <f aca="false">IF(LEN($B1177)=7,CONCATENATE(MID($B1177,1,6),"00",RIGHT($B1177,1)),IF(LEN($B1177)=8,CONCATENATE(MID($B1177,1,6),"0",RIGHT($B1177,2)),$B1177))</f>
        <v>92551</v>
      </c>
      <c r="H1177" s="925" t="n">
        <v>1196.16</v>
      </c>
      <c r="I1177" s="927" t="n">
        <v>1260.58</v>
      </c>
    </row>
    <row r="1178" customFormat="false" ht="15" hidden="false" customHeight="false" outlineLevel="0" collapsed="false">
      <c r="B1178" s="923" t="n">
        <v>92552</v>
      </c>
      <c r="C1178" s="924" t="s">
        <v>7802</v>
      </c>
      <c r="D1178" s="923" t="s">
        <v>451</v>
      </c>
      <c r="E1178" s="923" t="n">
        <f aca="false">IF($K$2=$H$1,H1178,I1178)</f>
        <v>1375.87</v>
      </c>
      <c r="F1178" s="396" t="n">
        <f aca="false">IF(LEN($B1178)=7,CONCATENATE(MID($B1178,1,6),"00",RIGHT($B1178,1)),IF(LEN($B1178)=8,CONCATENATE(MID($B1178,1,6),"0",RIGHT($B1178,2)),$B1178))</f>
        <v>92552</v>
      </c>
      <c r="H1178" s="926" t="n">
        <v>1303.92</v>
      </c>
      <c r="I1178" s="927" t="n">
        <v>1375.87</v>
      </c>
    </row>
    <row r="1179" customFormat="false" ht="15" hidden="false" customHeight="false" outlineLevel="0" collapsed="false">
      <c r="B1179" s="923" t="n">
        <v>92553</v>
      </c>
      <c r="C1179" s="924" t="s">
        <v>7803</v>
      </c>
      <c r="D1179" s="923" t="s">
        <v>451</v>
      </c>
      <c r="E1179" s="923" t="n">
        <f aca="false">IF($K$2=$H$1,H1179,I1179)</f>
        <v>1609.66</v>
      </c>
      <c r="F1179" s="396" t="n">
        <f aca="false">IF(LEN($B1179)=7,CONCATENATE(MID($B1179,1,6),"00",RIGHT($B1179,1)),IF(LEN($B1179)=8,CONCATENATE(MID($B1179,1,6),"0",RIGHT($B1179,2)),$B1179))</f>
        <v>92553</v>
      </c>
      <c r="H1179" s="926" t="n">
        <v>1519.64</v>
      </c>
      <c r="I1179" s="927" t="n">
        <v>1609.66</v>
      </c>
    </row>
    <row r="1180" customFormat="false" ht="15" hidden="false" customHeight="false" outlineLevel="0" collapsed="false">
      <c r="B1180" s="923" t="n">
        <v>92554</v>
      </c>
      <c r="C1180" s="924" t="s">
        <v>7804</v>
      </c>
      <c r="D1180" s="923" t="s">
        <v>451</v>
      </c>
      <c r="E1180" s="923" t="n">
        <f aca="false">IF($K$2=$H$1,H1180,I1180)</f>
        <v>1651.05</v>
      </c>
      <c r="F1180" s="396" t="n">
        <f aca="false">IF(LEN($B1180)=7,CONCATENATE(MID($B1180,1,6),"00",RIGHT($B1180,1)),IF(LEN($B1180)=8,CONCATENATE(MID($B1180,1,6),"0",RIGHT($B1180,2)),$B1180))</f>
        <v>92554</v>
      </c>
      <c r="H1180" s="926" t="n">
        <v>1561.03</v>
      </c>
      <c r="I1180" s="927" t="n">
        <v>1651.05</v>
      </c>
    </row>
    <row r="1181" customFormat="false" ht="15" hidden="false" customHeight="false" outlineLevel="0" collapsed="false">
      <c r="B1181" s="923" t="n">
        <v>92555</v>
      </c>
      <c r="C1181" s="924" t="s">
        <v>7805</v>
      </c>
      <c r="D1181" s="923" t="s">
        <v>451</v>
      </c>
      <c r="E1181" s="923" t="n">
        <f aca="false">IF($K$2=$H$1,H1181,I1181)</f>
        <v>543.04</v>
      </c>
      <c r="F1181" s="396" t="n">
        <f aca="false">IF(LEN($B1181)=7,CONCATENATE(MID($B1181,1,6),"00",RIGHT($B1181,1)),IF(LEN($B1181)=8,CONCATENATE(MID($B1181,1,6),"0",RIGHT($B1181,2)),$B1181))</f>
        <v>92555</v>
      </c>
      <c r="H1181" s="926" t="n">
        <v>515.21</v>
      </c>
      <c r="I1181" s="927" t="n">
        <v>543.04</v>
      </c>
    </row>
    <row r="1182" customFormat="false" ht="15" hidden="false" customHeight="false" outlineLevel="0" collapsed="false">
      <c r="B1182" s="923" t="n">
        <v>92556</v>
      </c>
      <c r="C1182" s="924" t="s">
        <v>7806</v>
      </c>
      <c r="D1182" s="923" t="s">
        <v>451</v>
      </c>
      <c r="E1182" s="923" t="n">
        <f aca="false">IF($K$2=$H$1,H1182,I1182)</f>
        <v>669.4</v>
      </c>
      <c r="F1182" s="396" t="n">
        <f aca="false">IF(LEN($B1182)=7,CONCATENATE(MID($B1182,1,6),"00",RIGHT($B1182,1)),IF(LEN($B1182)=8,CONCATENATE(MID($B1182,1,6),"0",RIGHT($B1182,2)),$B1182))</f>
        <v>92556</v>
      </c>
      <c r="H1182" s="926" t="n">
        <v>632.53</v>
      </c>
      <c r="I1182" s="927" t="n">
        <v>669.4</v>
      </c>
    </row>
    <row r="1183" customFormat="false" ht="15" hidden="false" customHeight="false" outlineLevel="0" collapsed="false">
      <c r="B1183" s="923" t="n">
        <v>92557</v>
      </c>
      <c r="C1183" s="924" t="s">
        <v>7807</v>
      </c>
      <c r="D1183" s="923" t="s">
        <v>451</v>
      </c>
      <c r="E1183" s="923" t="n">
        <f aca="false">IF($K$2=$H$1,H1183,I1183)</f>
        <v>697.05</v>
      </c>
      <c r="F1183" s="396" t="n">
        <f aca="false">IF(LEN($B1183)=7,CONCATENATE(MID($B1183,1,6),"00",RIGHT($B1183,1)),IF(LEN($B1183)=8,CONCATENATE(MID($B1183,1,6),"0",RIGHT($B1183,2)),$B1183))</f>
        <v>92557</v>
      </c>
      <c r="H1183" s="925" t="n">
        <v>660.18</v>
      </c>
      <c r="I1183" s="923" t="n">
        <v>697.05</v>
      </c>
    </row>
    <row r="1184" customFormat="false" ht="15" hidden="false" customHeight="false" outlineLevel="0" collapsed="false">
      <c r="B1184" s="923" t="n">
        <v>92558</v>
      </c>
      <c r="C1184" s="924" t="s">
        <v>7808</v>
      </c>
      <c r="D1184" s="923" t="s">
        <v>451</v>
      </c>
      <c r="E1184" s="923" t="n">
        <f aca="false">IF($K$2=$H$1,H1184,I1184)</f>
        <v>780.57</v>
      </c>
      <c r="F1184" s="396" t="n">
        <f aca="false">IF(LEN($B1184)=7,CONCATENATE(MID($B1184,1,6),"00",RIGHT($B1184,1)),IF(LEN($B1184)=8,CONCATENATE(MID($B1184,1,6),"0",RIGHT($B1184,2)),$B1184))</f>
        <v>92558</v>
      </c>
      <c r="H1184" s="925" t="n">
        <v>738.89</v>
      </c>
      <c r="I1184" s="923" t="n">
        <v>780.57</v>
      </c>
    </row>
    <row r="1185" customFormat="false" ht="15" hidden="false" customHeight="false" outlineLevel="0" collapsed="false">
      <c r="B1185" s="923" t="n">
        <v>92559</v>
      </c>
      <c r="C1185" s="924" t="s">
        <v>7809</v>
      </c>
      <c r="D1185" s="923" t="s">
        <v>451</v>
      </c>
      <c r="E1185" s="923" t="n">
        <f aca="false">IF($K$2=$H$1,H1185,I1185)</f>
        <v>1003.14</v>
      </c>
      <c r="F1185" s="396" t="n">
        <f aca="false">IF(LEN($B1185)=7,CONCATENATE(MID($B1185,1,6),"00",RIGHT($B1185,1)),IF(LEN($B1185)=8,CONCATENATE(MID($B1185,1,6),"0",RIGHT($B1185,2)),$B1185))</f>
        <v>92559</v>
      </c>
      <c r="H1185" s="925" t="n">
        <v>943.39</v>
      </c>
      <c r="I1185" s="923" t="n">
        <v>1003.14</v>
      </c>
    </row>
    <row r="1186" customFormat="false" ht="15" hidden="false" customHeight="false" outlineLevel="0" collapsed="false">
      <c r="B1186" s="923" t="n">
        <v>92560</v>
      </c>
      <c r="C1186" s="924" t="s">
        <v>7810</v>
      </c>
      <c r="D1186" s="923" t="s">
        <v>451</v>
      </c>
      <c r="E1186" s="923" t="n">
        <f aca="false">IF($K$2=$H$1,H1186,I1186)</f>
        <v>1209.84</v>
      </c>
      <c r="F1186" s="396" t="n">
        <f aca="false">IF(LEN($B1186)=7,CONCATENATE(MID($B1186,1,6),"00",RIGHT($B1186,1)),IF(LEN($B1186)=8,CONCATENATE(MID($B1186,1,6),"0",RIGHT($B1186,2)),$B1186))</f>
        <v>92560</v>
      </c>
      <c r="H1186" s="925" t="n">
        <v>1145.42</v>
      </c>
      <c r="I1186" s="923" t="n">
        <v>1209.84</v>
      </c>
    </row>
    <row r="1187" customFormat="false" ht="15" hidden="false" customHeight="false" outlineLevel="0" collapsed="false">
      <c r="B1187" s="923" t="n">
        <v>92561</v>
      </c>
      <c r="C1187" s="924" t="s">
        <v>7811</v>
      </c>
      <c r="D1187" s="923" t="s">
        <v>451</v>
      </c>
      <c r="E1187" s="923" t="n">
        <f aca="false">IF($K$2=$H$1,H1187,I1187)</f>
        <v>1246.92</v>
      </c>
      <c r="F1187" s="396" t="n">
        <f aca="false">IF(LEN($B1187)=7,CONCATENATE(MID($B1187,1,6),"00",RIGHT($B1187,1)),IF(LEN($B1187)=8,CONCATENATE(MID($B1187,1,6),"0",RIGHT($B1187,2)),$B1187))</f>
        <v>92561</v>
      </c>
      <c r="H1187" s="925" t="n">
        <v>1182.5</v>
      </c>
      <c r="I1187" s="923" t="n">
        <v>1246.92</v>
      </c>
    </row>
    <row r="1188" customFormat="false" ht="15" hidden="false" customHeight="false" outlineLevel="0" collapsed="false">
      <c r="B1188" s="923" t="n">
        <v>92562</v>
      </c>
      <c r="C1188" s="924" t="s">
        <v>7812</v>
      </c>
      <c r="D1188" s="923" t="s">
        <v>451</v>
      </c>
      <c r="E1188" s="923" t="n">
        <f aca="false">IF($K$2=$H$1,H1188,I1188)</f>
        <v>1353.42</v>
      </c>
      <c r="F1188" s="396" t="n">
        <f aca="false">IF(LEN($B1188)=7,CONCATENATE(MID($B1188,1,6),"00",RIGHT($B1188,1)),IF(LEN($B1188)=8,CONCATENATE(MID($B1188,1,6),"0",RIGHT($B1188,2)),$B1188))</f>
        <v>92562</v>
      </c>
      <c r="H1188" s="926" t="n">
        <v>1281.47</v>
      </c>
      <c r="I1188" s="927" t="n">
        <v>1353.42</v>
      </c>
    </row>
    <row r="1189" customFormat="false" ht="15" hidden="false" customHeight="false" outlineLevel="0" collapsed="false">
      <c r="B1189" s="923" t="n">
        <v>92563</v>
      </c>
      <c r="C1189" s="924" t="s">
        <v>7813</v>
      </c>
      <c r="D1189" s="923" t="s">
        <v>451</v>
      </c>
      <c r="E1189" s="923" t="n">
        <f aca="false">IF($K$2=$H$1,H1189,I1189)</f>
        <v>1582.35</v>
      </c>
      <c r="F1189" s="396" t="n">
        <f aca="false">IF(LEN($B1189)=7,CONCATENATE(MID($B1189,1,6),"00",RIGHT($B1189,1)),IF(LEN($B1189)=8,CONCATENATE(MID($B1189,1,6),"0",RIGHT($B1189,2)),$B1189))</f>
        <v>92563</v>
      </c>
      <c r="H1189" s="926" t="n">
        <v>1492.33</v>
      </c>
      <c r="I1189" s="927" t="n">
        <v>1582.35</v>
      </c>
    </row>
    <row r="1190" customFormat="false" ht="15" hidden="false" customHeight="false" outlineLevel="0" collapsed="false">
      <c r="B1190" s="923" t="n">
        <v>92564</v>
      </c>
      <c r="C1190" s="924" t="s">
        <v>7814</v>
      </c>
      <c r="D1190" s="923" t="s">
        <v>451</v>
      </c>
      <c r="E1190" s="923" t="n">
        <f aca="false">IF($K$2=$H$1,H1190,I1190)</f>
        <v>1617.84</v>
      </c>
      <c r="F1190" s="396" t="n">
        <f aca="false">IF(LEN($B1190)=7,CONCATENATE(MID($B1190,1,6),"00",RIGHT($B1190,1)),IF(LEN($B1190)=8,CONCATENATE(MID($B1190,1,6),"0",RIGHT($B1190,2)),$B1190))</f>
        <v>92564</v>
      </c>
      <c r="H1190" s="926" t="n">
        <v>1527.82</v>
      </c>
      <c r="I1190" s="927" t="n">
        <v>1617.84</v>
      </c>
    </row>
    <row r="1191" customFormat="false" ht="15" hidden="false" customHeight="false" outlineLevel="0" collapsed="false">
      <c r="B1191" s="923" t="n">
        <v>92565</v>
      </c>
      <c r="C1191" s="924" t="s">
        <v>7815</v>
      </c>
      <c r="D1191" s="923" t="s">
        <v>892</v>
      </c>
      <c r="E1191" s="923" t="n">
        <f aca="false">IF($K$2=$H$1,H1191,I1191)</f>
        <v>20.49</v>
      </c>
      <c r="F1191" s="396" t="n">
        <f aca="false">IF(LEN($B1191)=7,CONCATENATE(MID($B1191,1,6),"00",RIGHT($B1191,1)),IF(LEN($B1191)=8,CONCATENATE(MID($B1191,1,6),"0",RIGHT($B1191,2)),$B1191))</f>
        <v>92565</v>
      </c>
      <c r="H1191" s="926" t="n">
        <v>19.48</v>
      </c>
      <c r="I1191" s="927" t="n">
        <v>20.49</v>
      </c>
    </row>
    <row r="1192" customFormat="false" ht="15" hidden="false" customHeight="false" outlineLevel="0" collapsed="false">
      <c r="B1192" s="923" t="n">
        <v>92566</v>
      </c>
      <c r="C1192" s="924" t="s">
        <v>7816</v>
      </c>
      <c r="D1192" s="923" t="s">
        <v>892</v>
      </c>
      <c r="E1192" s="923" t="n">
        <f aca="false">IF($K$2=$H$1,H1192,I1192)</f>
        <v>11.43</v>
      </c>
      <c r="F1192" s="396" t="n">
        <f aca="false">IF(LEN($B1192)=7,CONCATENATE(MID($B1192,1,6),"00",RIGHT($B1192,1)),IF(LEN($B1192)=8,CONCATENATE(MID($B1192,1,6),"0",RIGHT($B1192,2)),$B1192))</f>
        <v>92566</v>
      </c>
      <c r="H1192" s="926" t="n">
        <v>11.07</v>
      </c>
      <c r="I1192" s="927" t="n">
        <v>11.43</v>
      </c>
    </row>
    <row r="1193" customFormat="false" ht="15" hidden="false" customHeight="false" outlineLevel="0" collapsed="false">
      <c r="B1193" s="923" t="n">
        <v>92567</v>
      </c>
      <c r="C1193" s="924" t="s">
        <v>7817</v>
      </c>
      <c r="D1193" s="923" t="s">
        <v>892</v>
      </c>
      <c r="E1193" s="923" t="n">
        <f aca="false">IF($K$2=$H$1,H1193,I1193)</f>
        <v>17.79</v>
      </c>
      <c r="F1193" s="396" t="n">
        <f aca="false">IF(LEN($B1193)=7,CONCATENATE(MID($B1193,1,6),"00",RIGHT($B1193,1)),IF(LEN($B1193)=8,CONCATENATE(MID($B1193,1,6),"0",RIGHT($B1193,2)),$B1193))</f>
        <v>92567</v>
      </c>
      <c r="H1193" s="925" t="n">
        <v>17.04</v>
      </c>
      <c r="I1193" s="923" t="n">
        <v>17.79</v>
      </c>
    </row>
    <row r="1194" customFormat="false" ht="15" hidden="false" customHeight="false" outlineLevel="0" collapsed="false">
      <c r="B1194" s="923" t="n">
        <v>100379</v>
      </c>
      <c r="C1194" s="924" t="s">
        <v>7818</v>
      </c>
      <c r="D1194" s="923" t="s">
        <v>892</v>
      </c>
      <c r="E1194" s="923" t="n">
        <f aca="false">IF($K$2=$H$1,H1194,I1194)</f>
        <v>20.49</v>
      </c>
      <c r="F1194" s="396" t="n">
        <f aca="false">IF(LEN($B1194)=7,CONCATENATE(MID($B1194,1,6),"00",RIGHT($B1194,1)),IF(LEN($B1194)=8,CONCATENATE(MID($B1194,1,6),"0",RIGHT($B1194,2)),$B1194))</f>
        <v>100379</v>
      </c>
      <c r="H1194" s="925" t="n">
        <v>19.48</v>
      </c>
      <c r="I1194" s="923" t="n">
        <v>20.49</v>
      </c>
    </row>
    <row r="1195" customFormat="false" ht="15" hidden="false" customHeight="false" outlineLevel="0" collapsed="false">
      <c r="B1195" s="923" t="n">
        <v>100380</v>
      </c>
      <c r="C1195" s="924" t="s">
        <v>7819</v>
      </c>
      <c r="D1195" s="923" t="s">
        <v>892</v>
      </c>
      <c r="E1195" s="923" t="n">
        <f aca="false">IF($K$2=$H$1,H1195,I1195)</f>
        <v>28.23</v>
      </c>
      <c r="F1195" s="396" t="n">
        <f aca="false">IF(LEN($B1195)=7,CONCATENATE(MID($B1195,1,6),"00",RIGHT($B1195,1)),IF(LEN($B1195)=8,CONCATENATE(MID($B1195,1,6),"0",RIGHT($B1195,2)),$B1195))</f>
        <v>100380</v>
      </c>
      <c r="H1195" s="925" t="n">
        <v>26.63</v>
      </c>
      <c r="I1195" s="923" t="n">
        <v>28.23</v>
      </c>
    </row>
    <row r="1196" customFormat="false" ht="15" hidden="false" customHeight="false" outlineLevel="0" collapsed="false">
      <c r="B1196" s="923" t="n">
        <v>100381</v>
      </c>
      <c r="C1196" s="924" t="s">
        <v>7820</v>
      </c>
      <c r="D1196" s="923" t="s">
        <v>892</v>
      </c>
      <c r="E1196" s="923" t="n">
        <f aca="false">IF($K$2=$H$1,H1196,I1196)</f>
        <v>32.39</v>
      </c>
      <c r="F1196" s="396" t="n">
        <f aca="false">IF(LEN($B1196)=7,CONCATENATE(MID($B1196,1,6),"00",RIGHT($B1196,1)),IF(LEN($B1196)=8,CONCATENATE(MID($B1196,1,6),"0",RIGHT($B1196,2)),$B1196))</f>
        <v>100381</v>
      </c>
      <c r="H1196" s="925" t="n">
        <v>30.39</v>
      </c>
      <c r="I1196" s="923" t="n">
        <v>32.39</v>
      </c>
    </row>
    <row r="1197" customFormat="false" ht="15" hidden="false" customHeight="false" outlineLevel="0" collapsed="false">
      <c r="B1197" s="923" t="n">
        <v>100383</v>
      </c>
      <c r="C1197" s="924" t="s">
        <v>7821</v>
      </c>
      <c r="D1197" s="923" t="s">
        <v>892</v>
      </c>
      <c r="E1197" s="923" t="n">
        <f aca="false">IF($K$2=$H$1,H1197,I1197)</f>
        <v>12.6</v>
      </c>
      <c r="F1197" s="396" t="n">
        <f aca="false">IF(LEN($B1197)=7,CONCATENATE(MID($B1197,1,6),"00",RIGHT($B1197,1)),IF(LEN($B1197)=8,CONCATENATE(MID($B1197,1,6),"0",RIGHT($B1197,2)),$B1197))</f>
        <v>100383</v>
      </c>
      <c r="H1197" s="925" t="n">
        <v>12.18</v>
      </c>
      <c r="I1197" s="923" t="n">
        <v>12.6</v>
      </c>
    </row>
    <row r="1198" customFormat="false" ht="15" hidden="false" customHeight="false" outlineLevel="0" collapsed="false">
      <c r="B1198" s="923" t="n">
        <v>100384</v>
      </c>
      <c r="C1198" s="924" t="s">
        <v>7822</v>
      </c>
      <c r="D1198" s="923" t="s">
        <v>892</v>
      </c>
      <c r="E1198" s="923" t="n">
        <f aca="false">IF($K$2=$H$1,H1198,I1198)</f>
        <v>13.58</v>
      </c>
      <c r="F1198" s="396" t="n">
        <f aca="false">IF(LEN($B1198)=7,CONCATENATE(MID($B1198,1,6),"00",RIGHT($B1198,1)),IF(LEN($B1198)=8,CONCATENATE(MID($B1198,1,6),"0",RIGHT($B1198,2)),$B1198))</f>
        <v>100384</v>
      </c>
      <c r="H1198" s="925" t="n">
        <v>13.02</v>
      </c>
      <c r="I1198" s="923" t="n">
        <v>13.58</v>
      </c>
    </row>
    <row r="1199" customFormat="false" ht="15" hidden="false" customHeight="false" outlineLevel="0" collapsed="false">
      <c r="B1199" s="923" t="n">
        <v>100385</v>
      </c>
      <c r="C1199" s="924" t="s">
        <v>7823</v>
      </c>
      <c r="D1199" s="923" t="s">
        <v>892</v>
      </c>
      <c r="E1199" s="923" t="n">
        <f aca="false">IF($K$2=$H$1,H1199,I1199)</f>
        <v>17.79</v>
      </c>
      <c r="F1199" s="396" t="n">
        <f aca="false">IF(LEN($B1199)=7,CONCATENATE(MID($B1199,1,6),"00",RIGHT($B1199,1)),IF(LEN($B1199)=8,CONCATENATE(MID($B1199,1,6),"0",RIGHT($B1199,2)),$B1199))</f>
        <v>100385</v>
      </c>
      <c r="H1199" s="925" t="n">
        <v>17.04</v>
      </c>
      <c r="I1199" s="923" t="n">
        <v>17.79</v>
      </c>
    </row>
    <row r="1200" customFormat="false" ht="15" hidden="false" customHeight="false" outlineLevel="0" collapsed="false">
      <c r="B1200" s="923" t="n">
        <v>100386</v>
      </c>
      <c r="C1200" s="924" t="s">
        <v>7824</v>
      </c>
      <c r="D1200" s="923" t="s">
        <v>892</v>
      </c>
      <c r="E1200" s="923" t="n">
        <f aca="false">IF($K$2=$H$1,H1200,I1200)</f>
        <v>23.55</v>
      </c>
      <c r="F1200" s="396" t="n">
        <f aca="false">IF(LEN($B1200)=7,CONCATENATE(MID($B1200,1,6),"00",RIGHT($B1200,1)),IF(LEN($B1200)=8,CONCATENATE(MID($B1200,1,6),"0",RIGHT($B1200,2)),$B1200))</f>
        <v>100386</v>
      </c>
      <c r="H1200" s="925" t="n">
        <v>22.42</v>
      </c>
      <c r="I1200" s="923" t="n">
        <v>23.55</v>
      </c>
    </row>
    <row r="1201" customFormat="false" ht="15" hidden="false" customHeight="false" outlineLevel="0" collapsed="false">
      <c r="B1201" s="923" t="n">
        <v>100387</v>
      </c>
      <c r="C1201" s="924" t="s">
        <v>7825</v>
      </c>
      <c r="D1201" s="923" t="s">
        <v>892</v>
      </c>
      <c r="E1201" s="923" t="n">
        <f aca="false">IF($K$2=$H$1,H1201,I1201)</f>
        <v>28.82</v>
      </c>
      <c r="F1201" s="396" t="n">
        <f aca="false">IF(LEN($B1201)=7,CONCATENATE(MID($B1201,1,6),"00",RIGHT($B1201,1)),IF(LEN($B1201)=8,CONCATENATE(MID($B1201,1,6),"0",RIGHT($B1201,2)),$B1201))</f>
        <v>100387</v>
      </c>
      <c r="H1201" s="925" t="n">
        <v>27.36</v>
      </c>
      <c r="I1201" s="923" t="n">
        <v>28.82</v>
      </c>
    </row>
    <row r="1202" customFormat="false" ht="15" hidden="false" customHeight="false" outlineLevel="0" collapsed="false">
      <c r="B1202" s="923" t="n">
        <v>100388</v>
      </c>
      <c r="C1202" s="924" t="s">
        <v>7826</v>
      </c>
      <c r="D1202" s="923" t="s">
        <v>892</v>
      </c>
      <c r="E1202" s="923" t="n">
        <f aca="false">IF($K$2=$H$1,H1202,I1202)</f>
        <v>11.89</v>
      </c>
      <c r="F1202" s="396" t="n">
        <f aca="false">IF(LEN($B1202)=7,CONCATENATE(MID($B1202,1,6),"00",RIGHT($B1202,1)),IF(LEN($B1202)=8,CONCATENATE(MID($B1202,1,6),"0",RIGHT($B1202,2)),$B1202))</f>
        <v>100388</v>
      </c>
      <c r="H1202" s="925" t="n">
        <v>11.13</v>
      </c>
      <c r="I1202" s="923" t="n">
        <v>11.89</v>
      </c>
    </row>
    <row r="1203" customFormat="false" ht="15" hidden="false" customHeight="false" outlineLevel="0" collapsed="false">
      <c r="B1203" s="923" t="n">
        <v>100389</v>
      </c>
      <c r="C1203" s="924" t="s">
        <v>7827</v>
      </c>
      <c r="D1203" s="923" t="s">
        <v>892</v>
      </c>
      <c r="E1203" s="923" t="n">
        <f aca="false">IF($K$2=$H$1,H1203,I1203)</f>
        <v>10.84</v>
      </c>
      <c r="F1203" s="396" t="n">
        <f aca="false">IF(LEN($B1203)=7,CONCATENATE(MID($B1203,1,6),"00",RIGHT($B1203,1)),IF(LEN($B1203)=8,CONCATENATE(MID($B1203,1,6),"0",RIGHT($B1203,2)),$B1203))</f>
        <v>100389</v>
      </c>
      <c r="H1203" s="925" t="n">
        <v>10.02</v>
      </c>
      <c r="I1203" s="923" t="n">
        <v>10.84</v>
      </c>
    </row>
    <row r="1204" customFormat="false" ht="15" hidden="false" customHeight="false" outlineLevel="0" collapsed="false">
      <c r="B1204" s="923" t="n">
        <v>100390</v>
      </c>
      <c r="C1204" s="924" t="s">
        <v>7828</v>
      </c>
      <c r="D1204" s="923" t="s">
        <v>892</v>
      </c>
      <c r="E1204" s="923" t="n">
        <f aca="false">IF($K$2=$H$1,H1204,I1204)</f>
        <v>14.66</v>
      </c>
      <c r="F1204" s="396" t="n">
        <f aca="false">IF(LEN($B1204)=7,CONCATENATE(MID($B1204,1,6),"00",RIGHT($B1204,1)),IF(LEN($B1204)=8,CONCATENATE(MID($B1204,1,6),"0",RIGHT($B1204,2)),$B1204))</f>
        <v>100390</v>
      </c>
      <c r="H1204" s="925" t="n">
        <v>13.63</v>
      </c>
      <c r="I1204" s="923" t="n">
        <v>14.66</v>
      </c>
    </row>
    <row r="1205" customFormat="false" ht="15" hidden="false" customHeight="false" outlineLevel="0" collapsed="false">
      <c r="B1205" s="923" t="n">
        <v>100391</v>
      </c>
      <c r="C1205" s="924" t="s">
        <v>7829</v>
      </c>
      <c r="D1205" s="923" t="s">
        <v>892</v>
      </c>
      <c r="E1205" s="923" t="n">
        <f aca="false">IF($K$2=$H$1,H1205,I1205)</f>
        <v>12.75</v>
      </c>
      <c r="F1205" s="396" t="n">
        <f aca="false">IF(LEN($B1205)=7,CONCATENATE(MID($B1205,1,6),"00",RIGHT($B1205,1)),IF(LEN($B1205)=8,CONCATENATE(MID($B1205,1,6),"0",RIGHT($B1205,2)),$B1205))</f>
        <v>100391</v>
      </c>
      <c r="H1205" s="925" t="n">
        <v>11.74</v>
      </c>
      <c r="I1205" s="923" t="n">
        <v>12.75</v>
      </c>
    </row>
    <row r="1206" customFormat="false" ht="15" hidden="false" customHeight="false" outlineLevel="0" collapsed="false">
      <c r="B1206" s="923" t="n">
        <v>100392</v>
      </c>
      <c r="C1206" s="924" t="s">
        <v>7830</v>
      </c>
      <c r="D1206" s="923" t="s">
        <v>892</v>
      </c>
      <c r="E1206" s="923" t="n">
        <f aca="false">IF($K$2=$H$1,H1206,I1206)</f>
        <v>9.35</v>
      </c>
      <c r="F1206" s="396" t="n">
        <f aca="false">IF(LEN($B1206)=7,CONCATENATE(MID($B1206,1,6),"00",RIGHT($B1206,1)),IF(LEN($B1206)=8,CONCATENATE(MID($B1206,1,6),"0",RIGHT($B1206,2)),$B1206))</f>
        <v>100392</v>
      </c>
      <c r="H1206" s="925" t="n">
        <v>8.76</v>
      </c>
      <c r="I1206" s="923" t="n">
        <v>9.35</v>
      </c>
    </row>
    <row r="1207" customFormat="false" ht="15" hidden="false" customHeight="false" outlineLevel="0" collapsed="false">
      <c r="B1207" s="923" t="n">
        <v>100393</v>
      </c>
      <c r="C1207" s="924" t="s">
        <v>7831</v>
      </c>
      <c r="D1207" s="923" t="s">
        <v>892</v>
      </c>
      <c r="E1207" s="923" t="n">
        <f aca="false">IF($K$2=$H$1,H1207,I1207)</f>
        <v>12.46</v>
      </c>
      <c r="F1207" s="396" t="n">
        <f aca="false">IF(LEN($B1207)=7,CONCATENATE(MID($B1207,1,6),"00",RIGHT($B1207,1)),IF(LEN($B1207)=8,CONCATENATE(MID($B1207,1,6),"0",RIGHT($B1207,2)),$B1207))</f>
        <v>100393</v>
      </c>
      <c r="H1207" s="925" t="n">
        <v>11.52</v>
      </c>
      <c r="I1207" s="923" t="n">
        <v>12.46</v>
      </c>
    </row>
    <row r="1208" customFormat="false" ht="15" hidden="false" customHeight="false" outlineLevel="0" collapsed="false">
      <c r="B1208" s="923" t="n">
        <v>100394</v>
      </c>
      <c r="C1208" s="924" t="s">
        <v>7832</v>
      </c>
      <c r="D1208" s="923" t="s">
        <v>892</v>
      </c>
      <c r="E1208" s="923" t="n">
        <f aca="false">IF($K$2=$H$1,H1208,I1208)</f>
        <v>11.53</v>
      </c>
      <c r="F1208" s="396" t="n">
        <f aca="false">IF(LEN($B1208)=7,CONCATENATE(MID($B1208,1,6),"00",RIGHT($B1208,1)),IF(LEN($B1208)=8,CONCATENATE(MID($B1208,1,6),"0",RIGHT($B1208,2)),$B1208))</f>
        <v>100394</v>
      </c>
      <c r="H1208" s="925" t="n">
        <v>10.72</v>
      </c>
      <c r="I1208" s="923" t="n">
        <v>11.53</v>
      </c>
    </row>
    <row r="1209" customFormat="false" ht="15" hidden="false" customHeight="false" outlineLevel="0" collapsed="false">
      <c r="B1209" s="923" t="n">
        <v>100395</v>
      </c>
      <c r="C1209" s="924" t="s">
        <v>7833</v>
      </c>
      <c r="D1209" s="923" t="s">
        <v>892</v>
      </c>
      <c r="E1209" s="923" t="n">
        <f aca="false">IF($K$2=$H$1,H1209,I1209)</f>
        <v>15.24</v>
      </c>
      <c r="F1209" s="396" t="n">
        <f aca="false">IF(LEN($B1209)=7,CONCATENATE(MID($B1209,1,6),"00",RIGHT($B1209,1)),IF(LEN($B1209)=8,CONCATENATE(MID($B1209,1,6),"0",RIGHT($B1209,2)),$B1209))</f>
        <v>100395</v>
      </c>
      <c r="H1209" s="925" t="n">
        <v>14</v>
      </c>
      <c r="I1209" s="923" t="n">
        <v>15.24</v>
      </c>
    </row>
    <row r="1210" customFormat="false" ht="15" hidden="false" customHeight="false" outlineLevel="0" collapsed="false">
      <c r="B1210" s="923" t="n">
        <v>94189</v>
      </c>
      <c r="C1210" s="924" t="s">
        <v>7834</v>
      </c>
      <c r="D1210" s="923" t="s">
        <v>892</v>
      </c>
      <c r="E1210" s="923" t="n">
        <f aca="false">IF($K$2=$H$1,H1210,I1210)</f>
        <v>27.75</v>
      </c>
      <c r="F1210" s="396" t="n">
        <f aca="false">IF(LEN($B1210)=7,CONCATENATE(MID($B1210,1,6),"00",RIGHT($B1210,1)),IF(LEN($B1210)=8,CONCATENATE(MID($B1210,1,6),"0",RIGHT($B1210,2)),$B1210))</f>
        <v>94189</v>
      </c>
      <c r="H1210" s="925" t="n">
        <v>27.36</v>
      </c>
      <c r="I1210" s="923" t="n">
        <v>27.75</v>
      </c>
    </row>
    <row r="1211" customFormat="false" ht="15" hidden="false" customHeight="false" outlineLevel="0" collapsed="false">
      <c r="B1211" s="923" t="n">
        <v>94192</v>
      </c>
      <c r="C1211" s="924" t="s">
        <v>7835</v>
      </c>
      <c r="D1211" s="923" t="s">
        <v>892</v>
      </c>
      <c r="E1211" s="923" t="n">
        <f aca="false">IF($K$2=$H$1,H1211,I1211)</f>
        <v>29.75</v>
      </c>
      <c r="F1211" s="396" t="n">
        <f aca="false">IF(LEN($B1211)=7,CONCATENATE(MID($B1211,1,6),"00",RIGHT($B1211,1)),IF(LEN($B1211)=8,CONCATENATE(MID($B1211,1,6),"0",RIGHT($B1211,2)),$B1211))</f>
        <v>94192</v>
      </c>
      <c r="H1211" s="925" t="n">
        <v>29.16</v>
      </c>
      <c r="I1211" s="923" t="n">
        <v>29.75</v>
      </c>
    </row>
    <row r="1212" customFormat="false" ht="15" hidden="false" customHeight="false" outlineLevel="0" collapsed="false">
      <c r="B1212" s="923" t="n">
        <v>94195</v>
      </c>
      <c r="C1212" s="924" t="s">
        <v>7836</v>
      </c>
      <c r="D1212" s="923" t="s">
        <v>892</v>
      </c>
      <c r="E1212" s="923" t="n">
        <f aca="false">IF($K$2=$H$1,H1212,I1212)</f>
        <v>37.67</v>
      </c>
      <c r="F1212" s="396" t="n">
        <f aca="false">IF(LEN($B1212)=7,CONCATENATE(MID($B1212,1,6),"00",RIGHT($B1212,1)),IF(LEN($B1212)=8,CONCATENATE(MID($B1212,1,6),"0",RIGHT($B1212,2)),$B1212))</f>
        <v>94195</v>
      </c>
      <c r="H1212" s="925" t="n">
        <v>37.01</v>
      </c>
      <c r="I1212" s="923" t="n">
        <v>37.67</v>
      </c>
    </row>
    <row r="1213" customFormat="false" ht="15" hidden="false" customHeight="false" outlineLevel="0" collapsed="false">
      <c r="B1213" s="923" t="n">
        <v>94198</v>
      </c>
      <c r="C1213" s="924" t="s">
        <v>7837</v>
      </c>
      <c r="D1213" s="923" t="s">
        <v>892</v>
      </c>
      <c r="E1213" s="923" t="n">
        <f aca="false">IF($K$2=$H$1,H1213,I1213)</f>
        <v>40.32</v>
      </c>
      <c r="F1213" s="396" t="n">
        <f aca="false">IF(LEN($B1213)=7,CONCATENATE(MID($B1213,1,6),"00",RIGHT($B1213,1)),IF(LEN($B1213)=8,CONCATENATE(MID($B1213,1,6),"0",RIGHT($B1213,2)),$B1213))</f>
        <v>94198</v>
      </c>
      <c r="H1213" s="925" t="n">
        <v>39.39</v>
      </c>
      <c r="I1213" s="923" t="n">
        <v>40.32</v>
      </c>
    </row>
    <row r="1214" customFormat="false" ht="15" hidden="false" customHeight="false" outlineLevel="0" collapsed="false">
      <c r="B1214" s="923" t="n">
        <v>94201</v>
      </c>
      <c r="C1214" s="924" t="s">
        <v>7838</v>
      </c>
      <c r="D1214" s="923" t="s">
        <v>892</v>
      </c>
      <c r="E1214" s="923" t="n">
        <f aca="false">IF($K$2=$H$1,H1214,I1214)</f>
        <v>53.11</v>
      </c>
      <c r="F1214" s="396" t="n">
        <f aca="false">IF(LEN($B1214)=7,CONCATENATE(MID($B1214,1,6),"00",RIGHT($B1214,1)),IF(LEN($B1214)=8,CONCATENATE(MID($B1214,1,6),"0",RIGHT($B1214,2)),$B1214))</f>
        <v>94201</v>
      </c>
      <c r="H1214" s="925" t="n">
        <v>52.08</v>
      </c>
      <c r="I1214" s="923" t="n">
        <v>53.11</v>
      </c>
    </row>
    <row r="1215" customFormat="false" ht="15" hidden="false" customHeight="false" outlineLevel="0" collapsed="false">
      <c r="B1215" s="923" t="n">
        <v>94204</v>
      </c>
      <c r="C1215" s="924" t="s">
        <v>7839</v>
      </c>
      <c r="D1215" s="923" t="s">
        <v>892</v>
      </c>
      <c r="E1215" s="923" t="n">
        <f aca="false">IF($K$2=$H$1,H1215,I1215)</f>
        <v>57.6</v>
      </c>
      <c r="F1215" s="396" t="n">
        <f aca="false">IF(LEN($B1215)=7,CONCATENATE(MID($B1215,1,6),"00",RIGHT($B1215,1)),IF(LEN($B1215)=8,CONCATENATE(MID($B1215,1,6),"0",RIGHT($B1215,2)),$B1215))</f>
        <v>94204</v>
      </c>
      <c r="H1215" s="925" t="n">
        <v>56.12</v>
      </c>
      <c r="I1215" s="923" t="n">
        <v>57.6</v>
      </c>
    </row>
    <row r="1216" customFormat="false" ht="15" hidden="false" customHeight="false" outlineLevel="0" collapsed="false">
      <c r="B1216" s="923" t="n">
        <v>94224</v>
      </c>
      <c r="C1216" s="924" t="s">
        <v>7840</v>
      </c>
      <c r="D1216" s="923" t="s">
        <v>470</v>
      </c>
      <c r="E1216" s="923" t="n">
        <f aca="false">IF($K$2=$H$1,H1216,I1216)</f>
        <v>19.1</v>
      </c>
      <c r="F1216" s="396" t="n">
        <f aca="false">IF(LEN($B1216)=7,CONCATENATE(MID($B1216,1,6),"00",RIGHT($B1216,1)),IF(LEN($B1216)=8,CONCATENATE(MID($B1216,1,6),"0",RIGHT($B1216,2)),$B1216))</f>
        <v>94224</v>
      </c>
      <c r="H1216" s="925" t="n">
        <v>17.42</v>
      </c>
      <c r="I1216" s="923" t="n">
        <v>19.1</v>
      </c>
    </row>
    <row r="1217" customFormat="false" ht="15" hidden="false" customHeight="false" outlineLevel="0" collapsed="false">
      <c r="B1217" s="923" t="n">
        <v>94225</v>
      </c>
      <c r="C1217" s="924" t="s">
        <v>7841</v>
      </c>
      <c r="D1217" s="923" t="s">
        <v>892</v>
      </c>
      <c r="E1217" s="923" t="n">
        <f aca="false">IF($K$2=$H$1,H1217,I1217)</f>
        <v>27.88</v>
      </c>
      <c r="F1217" s="396" t="n">
        <f aca="false">IF(LEN($B1217)=7,CONCATENATE(MID($B1217,1,6),"00",RIGHT($B1217,1)),IF(LEN($B1217)=8,CONCATENATE(MID($B1217,1,6),"0",RIGHT($B1217,2)),$B1217))</f>
        <v>94225</v>
      </c>
      <c r="H1217" s="925" t="n">
        <v>27.68</v>
      </c>
      <c r="I1217" s="923" t="n">
        <v>27.88</v>
      </c>
    </row>
    <row r="1218" customFormat="false" ht="15" hidden="false" customHeight="false" outlineLevel="0" collapsed="false">
      <c r="B1218" s="923" t="n">
        <v>94226</v>
      </c>
      <c r="C1218" s="924" t="s">
        <v>7842</v>
      </c>
      <c r="D1218" s="923" t="s">
        <v>892</v>
      </c>
      <c r="E1218" s="923" t="n">
        <f aca="false">IF($K$2=$H$1,H1218,I1218)</f>
        <v>14.37</v>
      </c>
      <c r="F1218" s="396" t="n">
        <f aca="false">IF(LEN($B1218)=7,CONCATENATE(MID($B1218,1,6),"00",RIGHT($B1218,1)),IF(LEN($B1218)=8,CONCATENATE(MID($B1218,1,6),"0",RIGHT($B1218,2)),$B1218))</f>
        <v>94226</v>
      </c>
      <c r="H1218" s="925" t="n">
        <v>13.69</v>
      </c>
      <c r="I1218" s="923" t="n">
        <v>14.37</v>
      </c>
    </row>
    <row r="1219" customFormat="false" ht="15" hidden="false" customHeight="false" outlineLevel="0" collapsed="false">
      <c r="B1219" s="923" t="n">
        <v>94232</v>
      </c>
      <c r="C1219" s="924" t="s">
        <v>7843</v>
      </c>
      <c r="D1219" s="923" t="s">
        <v>451</v>
      </c>
      <c r="E1219" s="923" t="n">
        <f aca="false">IF($K$2=$H$1,H1219,I1219)</f>
        <v>2.23</v>
      </c>
      <c r="F1219" s="396" t="n">
        <f aca="false">IF(LEN($B1219)=7,CONCATENATE(MID($B1219,1,6),"00",RIGHT($B1219,1)),IF(LEN($B1219)=8,CONCATENATE(MID($B1219,1,6),"0",RIGHT($B1219,2)),$B1219))</f>
        <v>94232</v>
      </c>
      <c r="H1219" s="925" t="n">
        <v>2</v>
      </c>
      <c r="I1219" s="923" t="n">
        <v>2.23</v>
      </c>
    </row>
    <row r="1220" customFormat="false" ht="15" hidden="false" customHeight="false" outlineLevel="0" collapsed="false">
      <c r="B1220" s="923" t="n">
        <v>94440</v>
      </c>
      <c r="C1220" s="924" t="s">
        <v>7844</v>
      </c>
      <c r="D1220" s="923" t="s">
        <v>892</v>
      </c>
      <c r="E1220" s="923" t="n">
        <f aca="false">IF($K$2=$H$1,H1220,I1220)</f>
        <v>37.67</v>
      </c>
      <c r="F1220" s="396" t="n">
        <f aca="false">IF(LEN($B1220)=7,CONCATENATE(MID($B1220,1,6),"00",RIGHT($B1220,1)),IF(LEN($B1220)=8,CONCATENATE(MID($B1220,1,6),"0",RIGHT($B1220,2)),$B1220))</f>
        <v>94440</v>
      </c>
      <c r="H1220" s="925" t="n">
        <v>37.01</v>
      </c>
      <c r="I1220" s="923" t="n">
        <v>37.67</v>
      </c>
    </row>
    <row r="1221" customFormat="false" ht="15" hidden="false" customHeight="false" outlineLevel="0" collapsed="false">
      <c r="B1221" s="923" t="n">
        <v>94441</v>
      </c>
      <c r="C1221" s="924" t="s">
        <v>7845</v>
      </c>
      <c r="D1221" s="923" t="s">
        <v>892</v>
      </c>
      <c r="E1221" s="923" t="n">
        <f aca="false">IF($K$2=$H$1,H1221,I1221)</f>
        <v>40.32</v>
      </c>
      <c r="F1221" s="396" t="n">
        <f aca="false">IF(LEN($B1221)=7,CONCATENATE(MID($B1221,1,6),"00",RIGHT($B1221,1)),IF(LEN($B1221)=8,CONCATENATE(MID($B1221,1,6),"0",RIGHT($B1221,2)),$B1221))</f>
        <v>94441</v>
      </c>
      <c r="H1221" s="925" t="n">
        <v>39.39</v>
      </c>
      <c r="I1221" s="923" t="n">
        <v>40.32</v>
      </c>
    </row>
    <row r="1222" customFormat="false" ht="15" hidden="false" customHeight="false" outlineLevel="0" collapsed="false">
      <c r="B1222" s="923" t="n">
        <v>94442</v>
      </c>
      <c r="C1222" s="924" t="s">
        <v>7846</v>
      </c>
      <c r="D1222" s="923" t="s">
        <v>892</v>
      </c>
      <c r="E1222" s="923" t="n">
        <f aca="false">IF($K$2=$H$1,H1222,I1222)</f>
        <v>37.67</v>
      </c>
      <c r="F1222" s="396" t="n">
        <f aca="false">IF(LEN($B1222)=7,CONCATENATE(MID($B1222,1,6),"00",RIGHT($B1222,1)),IF(LEN($B1222)=8,CONCATENATE(MID($B1222,1,6),"0",RIGHT($B1222,2)),$B1222))</f>
        <v>94442</v>
      </c>
      <c r="H1222" s="925" t="n">
        <v>37.01</v>
      </c>
      <c r="I1222" s="923" t="n">
        <v>37.67</v>
      </c>
    </row>
    <row r="1223" customFormat="false" ht="15" hidden="false" customHeight="false" outlineLevel="0" collapsed="false">
      <c r="B1223" s="923" t="n">
        <v>94443</v>
      </c>
      <c r="C1223" s="924" t="s">
        <v>7847</v>
      </c>
      <c r="D1223" s="923" t="s">
        <v>892</v>
      </c>
      <c r="E1223" s="923" t="n">
        <f aca="false">IF($K$2=$H$1,H1223,I1223)</f>
        <v>40.32</v>
      </c>
      <c r="F1223" s="396" t="n">
        <f aca="false">IF(LEN($B1223)=7,CONCATENATE(MID($B1223,1,6),"00",RIGHT($B1223,1)),IF(LEN($B1223)=8,CONCATENATE(MID($B1223,1,6),"0",RIGHT($B1223,2)),$B1223))</f>
        <v>94443</v>
      </c>
      <c r="H1223" s="925" t="n">
        <v>39.39</v>
      </c>
      <c r="I1223" s="923" t="n">
        <v>40.32</v>
      </c>
    </row>
    <row r="1224" customFormat="false" ht="15" hidden="false" customHeight="false" outlineLevel="0" collapsed="false">
      <c r="B1224" s="923" t="n">
        <v>94445</v>
      </c>
      <c r="C1224" s="924" t="s">
        <v>7848</v>
      </c>
      <c r="D1224" s="923" t="s">
        <v>892</v>
      </c>
      <c r="E1224" s="923" t="n">
        <f aca="false">IF($K$2=$H$1,H1224,I1224)</f>
        <v>53.11</v>
      </c>
      <c r="F1224" s="396" t="n">
        <f aca="false">IF(LEN($B1224)=7,CONCATENATE(MID($B1224,1,6),"00",RIGHT($B1224,1)),IF(LEN($B1224)=8,CONCATENATE(MID($B1224,1,6),"0",RIGHT($B1224,2)),$B1224))</f>
        <v>94445</v>
      </c>
      <c r="H1224" s="925" t="n">
        <v>52.08</v>
      </c>
      <c r="I1224" s="923" t="n">
        <v>53.11</v>
      </c>
    </row>
    <row r="1225" customFormat="false" ht="15" hidden="false" customHeight="false" outlineLevel="0" collapsed="false">
      <c r="B1225" s="923" t="n">
        <v>94446</v>
      </c>
      <c r="C1225" s="924" t="s">
        <v>7849</v>
      </c>
      <c r="D1225" s="923" t="s">
        <v>892</v>
      </c>
      <c r="E1225" s="923" t="n">
        <f aca="false">IF($K$2=$H$1,H1225,I1225)</f>
        <v>57.6</v>
      </c>
      <c r="F1225" s="396" t="n">
        <f aca="false">IF(LEN($B1225)=7,CONCATENATE(MID($B1225,1,6),"00",RIGHT($B1225,1)),IF(LEN($B1225)=8,CONCATENATE(MID($B1225,1,6),"0",RIGHT($B1225,2)),$B1225))</f>
        <v>94446</v>
      </c>
      <c r="H1225" s="925" t="n">
        <v>56.12</v>
      </c>
      <c r="I1225" s="923" t="n">
        <v>57.6</v>
      </c>
    </row>
    <row r="1226" customFormat="false" ht="15" hidden="false" customHeight="false" outlineLevel="0" collapsed="false">
      <c r="B1226" s="923" t="n">
        <v>94447</v>
      </c>
      <c r="C1226" s="924" t="s">
        <v>7850</v>
      </c>
      <c r="D1226" s="923" t="s">
        <v>892</v>
      </c>
      <c r="E1226" s="923" t="n">
        <f aca="false">IF($K$2=$H$1,H1226,I1226)</f>
        <v>53.11</v>
      </c>
      <c r="F1226" s="396" t="n">
        <f aca="false">IF(LEN($B1226)=7,CONCATENATE(MID($B1226,1,6),"00",RIGHT($B1226,1)),IF(LEN($B1226)=8,CONCATENATE(MID($B1226,1,6),"0",RIGHT($B1226,2)),$B1226))</f>
        <v>94447</v>
      </c>
      <c r="H1226" s="925" t="n">
        <v>52.08</v>
      </c>
      <c r="I1226" s="923" t="n">
        <v>53.11</v>
      </c>
    </row>
    <row r="1227" customFormat="false" ht="15" hidden="false" customHeight="false" outlineLevel="0" collapsed="false">
      <c r="B1227" s="923" t="n">
        <v>94448</v>
      </c>
      <c r="C1227" s="924" t="s">
        <v>7851</v>
      </c>
      <c r="D1227" s="923" t="s">
        <v>892</v>
      </c>
      <c r="E1227" s="923" t="n">
        <f aca="false">IF($K$2=$H$1,H1227,I1227)</f>
        <v>57.6</v>
      </c>
      <c r="F1227" s="396" t="n">
        <f aca="false">IF(LEN($B1227)=7,CONCATENATE(MID($B1227,1,6),"00",RIGHT($B1227,1)),IF(LEN($B1227)=8,CONCATENATE(MID($B1227,1,6),"0",RIGHT($B1227,2)),$B1227))</f>
        <v>94448</v>
      </c>
      <c r="H1227" s="925" t="n">
        <v>56.12</v>
      </c>
      <c r="I1227" s="923" t="n">
        <v>57.6</v>
      </c>
    </row>
    <row r="1228" customFormat="false" ht="15" hidden="false" customHeight="false" outlineLevel="0" collapsed="false">
      <c r="B1228" s="923" t="n">
        <v>94207</v>
      </c>
      <c r="C1228" s="924" t="s">
        <v>7852</v>
      </c>
      <c r="D1228" s="923" t="s">
        <v>892</v>
      </c>
      <c r="E1228" s="923" t="n">
        <f aca="false">IF($K$2=$H$1,H1228,I1228)</f>
        <v>33.13</v>
      </c>
      <c r="F1228" s="396" t="n">
        <f aca="false">IF(LEN($B1228)=7,CONCATENATE(MID($B1228,1,6),"00",RIGHT($B1228,1)),IF(LEN($B1228)=8,CONCATENATE(MID($B1228,1,6),"0",RIGHT($B1228,2)),$B1228))</f>
        <v>94207</v>
      </c>
      <c r="H1228" s="925" t="n">
        <v>32.64</v>
      </c>
      <c r="I1228" s="923" t="n">
        <v>33.13</v>
      </c>
    </row>
    <row r="1229" customFormat="false" ht="15" hidden="false" customHeight="false" outlineLevel="0" collapsed="false">
      <c r="B1229" s="923" t="n">
        <v>94210</v>
      </c>
      <c r="C1229" s="924" t="s">
        <v>7853</v>
      </c>
      <c r="D1229" s="923" t="s">
        <v>892</v>
      </c>
      <c r="E1229" s="923" t="n">
        <f aca="false">IF($K$2=$H$1,H1229,I1229)</f>
        <v>35.24</v>
      </c>
      <c r="F1229" s="396" t="n">
        <f aca="false">IF(LEN($B1229)=7,CONCATENATE(MID($B1229,1,6),"00",RIGHT($B1229,1)),IF(LEN($B1229)=8,CONCATENATE(MID($B1229,1,6),"0",RIGHT($B1229,2)),$B1229))</f>
        <v>94210</v>
      </c>
      <c r="H1229" s="925" t="n">
        <v>34.69</v>
      </c>
      <c r="I1229" s="923" t="n">
        <v>35.24</v>
      </c>
    </row>
    <row r="1230" customFormat="false" ht="15" hidden="false" customHeight="false" outlineLevel="0" collapsed="false">
      <c r="B1230" s="923" t="n">
        <v>94218</v>
      </c>
      <c r="C1230" s="924" t="s">
        <v>7854</v>
      </c>
      <c r="D1230" s="923" t="s">
        <v>892</v>
      </c>
      <c r="E1230" s="923" t="n">
        <f aca="false">IF($K$2=$H$1,H1230,I1230)</f>
        <v>72.3</v>
      </c>
      <c r="F1230" s="396" t="n">
        <f aca="false">IF(LEN($B1230)=7,CONCATENATE(MID($B1230,1,6),"00",RIGHT($B1230,1)),IF(LEN($B1230)=8,CONCATENATE(MID($B1230,1,6),"0",RIGHT($B1230,2)),$B1230))</f>
        <v>94218</v>
      </c>
      <c r="H1230" s="925" t="n">
        <v>71.74</v>
      </c>
      <c r="I1230" s="923" t="n">
        <v>72.3</v>
      </c>
    </row>
    <row r="1231" customFormat="false" ht="15" hidden="false" customHeight="false" outlineLevel="0" collapsed="false">
      <c r="B1231" s="923" t="n">
        <v>94213</v>
      </c>
      <c r="C1231" s="924" t="s">
        <v>7855</v>
      </c>
      <c r="D1231" s="923" t="s">
        <v>892</v>
      </c>
      <c r="E1231" s="923" t="n">
        <f aca="false">IF($K$2=$H$1,H1231,I1231)</f>
        <v>40.03</v>
      </c>
      <c r="F1231" s="396" t="n">
        <f aca="false">IF(LEN($B1231)=7,CONCATENATE(MID($B1231,1,6),"00",RIGHT($B1231,1)),IF(LEN($B1231)=8,CONCATENATE(MID($B1231,1,6),"0",RIGHT($B1231,2)),$B1231))</f>
        <v>94213</v>
      </c>
      <c r="H1231" s="925" t="n">
        <v>39.68</v>
      </c>
      <c r="I1231" s="923" t="n">
        <v>40.03</v>
      </c>
    </row>
    <row r="1232" customFormat="false" ht="15" hidden="false" customHeight="false" outlineLevel="0" collapsed="false">
      <c r="B1232" s="923" t="n">
        <v>94216</v>
      </c>
      <c r="C1232" s="924" t="s">
        <v>7856</v>
      </c>
      <c r="D1232" s="923" t="s">
        <v>892</v>
      </c>
      <c r="E1232" s="923" t="n">
        <f aca="false">IF($K$2=$H$1,H1232,I1232)</f>
        <v>168.04</v>
      </c>
      <c r="F1232" s="396" t="n">
        <f aca="false">IF(LEN($B1232)=7,CONCATENATE(MID($B1232,1,6),"00",RIGHT($B1232,1)),IF(LEN($B1232)=8,CONCATENATE(MID($B1232,1,6),"0",RIGHT($B1232,2)),$B1232))</f>
        <v>94216</v>
      </c>
      <c r="H1232" s="925" t="n">
        <v>167.82</v>
      </c>
      <c r="I1232" s="923" t="n">
        <v>168.04</v>
      </c>
    </row>
    <row r="1233" customFormat="false" ht="15" hidden="false" customHeight="false" outlineLevel="0" collapsed="false">
      <c r="B1233" s="923" t="n">
        <v>94219</v>
      </c>
      <c r="C1233" s="924" t="s">
        <v>7857</v>
      </c>
      <c r="D1233" s="923" t="s">
        <v>470</v>
      </c>
      <c r="E1233" s="923" t="n">
        <f aca="false">IF($K$2=$H$1,H1233,I1233)</f>
        <v>28.04</v>
      </c>
      <c r="F1233" s="396" t="n">
        <f aca="false">IF(LEN($B1233)=7,CONCATENATE(MID($B1233,1,6),"00",RIGHT($B1233,1)),IF(LEN($B1233)=8,CONCATENATE(MID($B1233,1,6),"0",RIGHT($B1233,2)),$B1233))</f>
        <v>94219</v>
      </c>
      <c r="H1233" s="925" t="n">
        <v>26.72</v>
      </c>
      <c r="I1233" s="923" t="n">
        <v>28.04</v>
      </c>
    </row>
    <row r="1234" customFormat="false" ht="15" hidden="false" customHeight="false" outlineLevel="0" collapsed="false">
      <c r="B1234" s="923" t="n">
        <v>94220</v>
      </c>
      <c r="C1234" s="924" t="s">
        <v>7858</v>
      </c>
      <c r="D1234" s="923" t="s">
        <v>470</v>
      </c>
      <c r="E1234" s="923" t="n">
        <f aca="false">IF($K$2=$H$1,H1234,I1234)</f>
        <v>39.02</v>
      </c>
      <c r="F1234" s="396" t="n">
        <f aca="false">IF(LEN($B1234)=7,CONCATENATE(MID($B1234,1,6),"00",RIGHT($B1234,1)),IF(LEN($B1234)=8,CONCATENATE(MID($B1234,1,6),"0",RIGHT($B1234,2)),$B1234))</f>
        <v>94220</v>
      </c>
      <c r="H1234" s="925" t="n">
        <v>37.7</v>
      </c>
      <c r="I1234" s="923" t="n">
        <v>39.02</v>
      </c>
    </row>
    <row r="1235" customFormat="false" ht="15" hidden="false" customHeight="false" outlineLevel="0" collapsed="false">
      <c r="B1235" s="923" t="n">
        <v>94221</v>
      </c>
      <c r="C1235" s="924" t="s">
        <v>7859</v>
      </c>
      <c r="D1235" s="923" t="s">
        <v>470</v>
      </c>
      <c r="E1235" s="923" t="n">
        <f aca="false">IF($K$2=$H$1,H1235,I1235)</f>
        <v>22.81</v>
      </c>
      <c r="F1235" s="396" t="n">
        <f aca="false">IF(LEN($B1235)=7,CONCATENATE(MID($B1235,1,6),"00",RIGHT($B1235,1)),IF(LEN($B1235)=8,CONCATENATE(MID($B1235,1,6),"0",RIGHT($B1235,2)),$B1235))</f>
        <v>94221</v>
      </c>
      <c r="H1235" s="925" t="n">
        <v>22.03</v>
      </c>
      <c r="I1235" s="923" t="n">
        <v>22.81</v>
      </c>
    </row>
    <row r="1236" customFormat="false" ht="15" hidden="false" customHeight="false" outlineLevel="0" collapsed="false">
      <c r="B1236" s="923" t="n">
        <v>94222</v>
      </c>
      <c r="C1236" s="924" t="s">
        <v>7860</v>
      </c>
      <c r="D1236" s="923" t="s">
        <v>470</v>
      </c>
      <c r="E1236" s="923" t="n">
        <f aca="false">IF($K$2=$H$1,H1236,I1236)</f>
        <v>33.79</v>
      </c>
      <c r="F1236" s="396" t="n">
        <f aca="false">IF(LEN($B1236)=7,CONCATENATE(MID($B1236,1,6),"00",RIGHT($B1236,1)),IF(LEN($B1236)=8,CONCATENATE(MID($B1236,1,6),"0",RIGHT($B1236,2)),$B1236))</f>
        <v>94222</v>
      </c>
      <c r="H1236" s="925" t="n">
        <v>33.01</v>
      </c>
      <c r="I1236" s="923" t="n">
        <v>33.79</v>
      </c>
    </row>
    <row r="1237" customFormat="false" ht="15" hidden="false" customHeight="false" outlineLevel="0" collapsed="false">
      <c r="B1237" s="923" t="n">
        <v>94223</v>
      </c>
      <c r="C1237" s="924" t="s">
        <v>7861</v>
      </c>
      <c r="D1237" s="923" t="s">
        <v>470</v>
      </c>
      <c r="E1237" s="923" t="n">
        <f aca="false">IF($K$2=$H$1,H1237,I1237)</f>
        <v>41.67</v>
      </c>
      <c r="F1237" s="396" t="n">
        <f aca="false">IF(LEN($B1237)=7,CONCATENATE(MID($B1237,1,6),"00",RIGHT($B1237,1)),IF(LEN($B1237)=8,CONCATENATE(MID($B1237,1,6),"0",RIGHT($B1237,2)),$B1237))</f>
        <v>94223</v>
      </c>
      <c r="H1237" s="925" t="n">
        <v>41.43</v>
      </c>
      <c r="I1237" s="923" t="n">
        <v>41.67</v>
      </c>
    </row>
    <row r="1238" customFormat="false" ht="15" hidden="false" customHeight="false" outlineLevel="0" collapsed="false">
      <c r="B1238" s="923" t="n">
        <v>94451</v>
      </c>
      <c r="C1238" s="924" t="s">
        <v>7862</v>
      </c>
      <c r="D1238" s="923" t="s">
        <v>470</v>
      </c>
      <c r="E1238" s="923" t="n">
        <f aca="false">IF($K$2=$H$1,H1238,I1238)</f>
        <v>93.82</v>
      </c>
      <c r="F1238" s="396" t="n">
        <f aca="false">IF(LEN($B1238)=7,CONCATENATE(MID($B1238,1,6),"00",RIGHT($B1238,1)),IF(LEN($B1238)=8,CONCATENATE(MID($B1238,1,6),"0",RIGHT($B1238,2)),$B1238))</f>
        <v>94451</v>
      </c>
      <c r="H1238" s="925" t="n">
        <v>93.58</v>
      </c>
      <c r="I1238" s="923" t="n">
        <v>93.82</v>
      </c>
    </row>
    <row r="1239" customFormat="false" ht="15" hidden="false" customHeight="false" outlineLevel="0" collapsed="false">
      <c r="B1239" s="923" t="n">
        <v>100325</v>
      </c>
      <c r="C1239" s="924" t="s">
        <v>7863</v>
      </c>
      <c r="D1239" s="923" t="s">
        <v>470</v>
      </c>
      <c r="E1239" s="923" t="n">
        <f aca="false">IF($K$2=$H$1,H1239,I1239)</f>
        <v>40.01</v>
      </c>
      <c r="F1239" s="396" t="n">
        <f aca="false">IF(LEN($B1239)=7,CONCATENATE(MID($B1239,1,6),"00",RIGHT($B1239,1)),IF(LEN($B1239)=8,CONCATENATE(MID($B1239,1,6),"0",RIGHT($B1239,2)),$B1239))</f>
        <v>100325</v>
      </c>
      <c r="H1239" s="925" t="n">
        <v>39.84</v>
      </c>
      <c r="I1239" s="923" t="n">
        <v>40.01</v>
      </c>
    </row>
    <row r="1240" customFormat="false" ht="15" hidden="false" customHeight="false" outlineLevel="0" collapsed="false">
      <c r="B1240" s="923" t="n">
        <v>100327</v>
      </c>
      <c r="C1240" s="924" t="s">
        <v>7864</v>
      </c>
      <c r="D1240" s="923" t="s">
        <v>470</v>
      </c>
      <c r="E1240" s="923" t="n">
        <f aca="false">IF($K$2=$H$1,H1240,I1240)</f>
        <v>42.29</v>
      </c>
      <c r="F1240" s="396" t="n">
        <f aca="false">IF(LEN($B1240)=7,CONCATENATE(MID($B1240,1,6),"00",RIGHT($B1240,1)),IF(LEN($B1240)=8,CONCATENATE(MID($B1240,1,6),"0",RIGHT($B1240,2)),$B1240))</f>
        <v>100327</v>
      </c>
      <c r="H1240" s="925" t="n">
        <v>41.55</v>
      </c>
      <c r="I1240" s="923" t="n">
        <v>42.29</v>
      </c>
    </row>
    <row r="1241" customFormat="false" ht="15" hidden="false" customHeight="false" outlineLevel="0" collapsed="false">
      <c r="B1241" s="923" t="n">
        <v>100328</v>
      </c>
      <c r="C1241" s="924" t="s">
        <v>7865</v>
      </c>
      <c r="D1241" s="923" t="s">
        <v>892</v>
      </c>
      <c r="E1241" s="923" t="n">
        <f aca="false">IF($K$2=$H$1,H1241,I1241)</f>
        <v>12.64</v>
      </c>
      <c r="F1241" s="396" t="n">
        <f aca="false">IF(LEN($B1241)=7,CONCATENATE(MID($B1241,1,6),"00",RIGHT($B1241,1)),IF(LEN($B1241)=8,CONCATENATE(MID($B1241,1,6),"0",RIGHT($B1241,2)),$B1241))</f>
        <v>100328</v>
      </c>
      <c r="H1241" s="925" t="n">
        <v>12</v>
      </c>
      <c r="I1241" s="923" t="n">
        <v>12.64</v>
      </c>
    </row>
    <row r="1242" customFormat="false" ht="15" hidden="false" customHeight="false" outlineLevel="0" collapsed="false">
      <c r="B1242" s="923" t="n">
        <v>100329</v>
      </c>
      <c r="C1242" s="924" t="s">
        <v>7866</v>
      </c>
      <c r="D1242" s="923" t="s">
        <v>892</v>
      </c>
      <c r="E1242" s="923" t="n">
        <f aca="false">IF($K$2=$H$1,H1242,I1242)</f>
        <v>15.29</v>
      </c>
      <c r="F1242" s="396" t="n">
        <f aca="false">IF(LEN($B1242)=7,CONCATENATE(MID($B1242,1,6),"00",RIGHT($B1242,1)),IF(LEN($B1242)=8,CONCATENATE(MID($B1242,1,6),"0",RIGHT($B1242,2)),$B1242))</f>
        <v>100329</v>
      </c>
      <c r="H1242" s="925" t="n">
        <v>14.38</v>
      </c>
      <c r="I1242" s="923" t="n">
        <v>15.29</v>
      </c>
    </row>
    <row r="1243" customFormat="false" ht="15" hidden="false" customHeight="false" outlineLevel="0" collapsed="false">
      <c r="B1243" s="923" t="n">
        <v>100330</v>
      </c>
      <c r="C1243" s="924" t="s">
        <v>7867</v>
      </c>
      <c r="D1243" s="923" t="s">
        <v>892</v>
      </c>
      <c r="E1243" s="923" t="n">
        <f aca="false">IF($K$2=$H$1,H1243,I1243)</f>
        <v>17.17</v>
      </c>
      <c r="F1243" s="396" t="n">
        <f aca="false">IF(LEN($B1243)=7,CONCATENATE(MID($B1243,1,6),"00",RIGHT($B1243,1)),IF(LEN($B1243)=8,CONCATENATE(MID($B1243,1,6),"0",RIGHT($B1243,2)),$B1243))</f>
        <v>100330</v>
      </c>
      <c r="H1243" s="925" t="n">
        <v>16.3</v>
      </c>
      <c r="I1243" s="923" t="n">
        <v>17.17</v>
      </c>
    </row>
    <row r="1244" customFormat="false" ht="15" hidden="false" customHeight="false" outlineLevel="0" collapsed="false">
      <c r="B1244" s="923" t="n">
        <v>100331</v>
      </c>
      <c r="C1244" s="924" t="s">
        <v>7868</v>
      </c>
      <c r="D1244" s="923" t="s">
        <v>892</v>
      </c>
      <c r="E1244" s="923" t="n">
        <f aca="false">IF($K$2=$H$1,H1244,I1244)</f>
        <v>21.7</v>
      </c>
      <c r="F1244" s="396" t="n">
        <f aca="false">IF(LEN($B1244)=7,CONCATENATE(MID($B1244,1,6),"00",RIGHT($B1244,1)),IF(LEN($B1244)=8,CONCATENATE(MID($B1244,1,6),"0",RIGHT($B1244,2)),$B1244))</f>
        <v>100331</v>
      </c>
      <c r="H1244" s="925" t="n">
        <v>20.36</v>
      </c>
      <c r="I1244" s="923" t="n">
        <v>21.7</v>
      </c>
    </row>
    <row r="1245" customFormat="false" ht="15" hidden="false" customHeight="false" outlineLevel="0" collapsed="false">
      <c r="B1245" s="923" t="n">
        <v>100434</v>
      </c>
      <c r="C1245" s="924" t="s">
        <v>7869</v>
      </c>
      <c r="D1245" s="923" t="s">
        <v>470</v>
      </c>
      <c r="E1245" s="923" t="n">
        <f aca="false">IF($K$2=$H$1,H1245,I1245)</f>
        <v>51.77</v>
      </c>
      <c r="F1245" s="396" t="n">
        <f aca="false">IF(LEN($B1245)=7,CONCATENATE(MID($B1245,1,6),"00",RIGHT($B1245,1)),IF(LEN($B1245)=8,CONCATENATE(MID($B1245,1,6),"0",RIGHT($B1245,2)),$B1245))</f>
        <v>100434</v>
      </c>
      <c r="H1245" s="925" t="n">
        <v>50.99</v>
      </c>
      <c r="I1245" s="923" t="n">
        <v>51.77</v>
      </c>
    </row>
    <row r="1246" customFormat="false" ht="15" hidden="false" customHeight="false" outlineLevel="0" collapsed="false">
      <c r="B1246" s="923" t="n">
        <v>100435</v>
      </c>
      <c r="C1246" s="924" t="s">
        <v>7870</v>
      </c>
      <c r="D1246" s="923" t="s">
        <v>470</v>
      </c>
      <c r="E1246" s="923" t="n">
        <f aca="false">IF($K$2=$H$1,H1246,I1246)</f>
        <v>22.35</v>
      </c>
      <c r="F1246" s="396" t="n">
        <f aca="false">IF(LEN($B1246)=7,CONCATENATE(MID($B1246,1,6),"00",RIGHT($B1246,1)),IF(LEN($B1246)=8,CONCATENATE(MID($B1246,1,6),"0",RIGHT($B1246,2)),$B1246))</f>
        <v>100435</v>
      </c>
      <c r="H1246" s="925" t="n">
        <v>21.83</v>
      </c>
      <c r="I1246" s="923" t="n">
        <v>22.35</v>
      </c>
    </row>
    <row r="1247" customFormat="false" ht="15" hidden="false" customHeight="false" outlineLevel="0" collapsed="false">
      <c r="B1247" s="923" t="n">
        <v>94227</v>
      </c>
      <c r="C1247" s="924" t="s">
        <v>7871</v>
      </c>
      <c r="D1247" s="923" t="s">
        <v>470</v>
      </c>
      <c r="E1247" s="923" t="n">
        <f aca="false">IF($K$2=$H$1,H1247,I1247)</f>
        <v>42.35</v>
      </c>
      <c r="F1247" s="396" t="n">
        <f aca="false">IF(LEN($B1247)=7,CONCATENATE(MID($B1247,1,6),"00",RIGHT($B1247,1)),IF(LEN($B1247)=8,CONCATENATE(MID($B1247,1,6),"0",RIGHT($B1247,2)),$B1247))</f>
        <v>94227</v>
      </c>
      <c r="H1247" s="925" t="n">
        <v>41.45</v>
      </c>
      <c r="I1247" s="923" t="n">
        <v>42.35</v>
      </c>
    </row>
    <row r="1248" customFormat="false" ht="15" hidden="false" customHeight="false" outlineLevel="0" collapsed="false">
      <c r="B1248" s="923" t="n">
        <v>94228</v>
      </c>
      <c r="C1248" s="924" t="s">
        <v>7872</v>
      </c>
      <c r="D1248" s="923" t="s">
        <v>470</v>
      </c>
      <c r="E1248" s="923" t="n">
        <f aca="false">IF($K$2=$H$1,H1248,I1248)</f>
        <v>63.3</v>
      </c>
      <c r="F1248" s="396" t="n">
        <f aca="false">IF(LEN($B1248)=7,CONCATENATE(MID($B1248,1,6),"00",RIGHT($B1248,1)),IF(LEN($B1248)=8,CONCATENATE(MID($B1248,1,6),"0",RIGHT($B1248,2)),$B1248))</f>
        <v>94228</v>
      </c>
      <c r="H1248" s="925" t="n">
        <v>62.06</v>
      </c>
      <c r="I1248" s="923" t="n">
        <v>63.3</v>
      </c>
    </row>
    <row r="1249" customFormat="false" ht="15" hidden="false" customHeight="false" outlineLevel="0" collapsed="false">
      <c r="B1249" s="923" t="n">
        <v>94229</v>
      </c>
      <c r="C1249" s="924" t="s">
        <v>7873</v>
      </c>
      <c r="D1249" s="923" t="s">
        <v>470</v>
      </c>
      <c r="E1249" s="923" t="n">
        <f aca="false">IF($K$2=$H$1,H1249,I1249)</f>
        <v>123.78</v>
      </c>
      <c r="F1249" s="396" t="n">
        <f aca="false">IF(LEN($B1249)=7,CONCATENATE(MID($B1249,1,6),"00",RIGHT($B1249,1)),IF(LEN($B1249)=8,CONCATENATE(MID($B1249,1,6),"0",RIGHT($B1249,2)),$B1249))</f>
        <v>94229</v>
      </c>
      <c r="H1249" s="925" t="n">
        <v>121.57</v>
      </c>
      <c r="I1249" s="923" t="n">
        <v>123.78</v>
      </c>
    </row>
    <row r="1250" customFormat="false" ht="15" hidden="false" customHeight="false" outlineLevel="0" collapsed="false">
      <c r="B1250" s="923" t="n">
        <v>94231</v>
      </c>
      <c r="C1250" s="924" t="s">
        <v>7874</v>
      </c>
      <c r="D1250" s="923" t="s">
        <v>470</v>
      </c>
      <c r="E1250" s="923" t="n">
        <f aca="false">IF($K$2=$H$1,H1250,I1250)</f>
        <v>36.15</v>
      </c>
      <c r="F1250" s="396" t="n">
        <f aca="false">IF(LEN($B1250)=7,CONCATENATE(MID($B1250,1,6),"00",RIGHT($B1250,1)),IF(LEN($B1250)=8,CONCATENATE(MID($B1250,1,6),"0",RIGHT($B1250,2)),$B1250))</f>
        <v>94231</v>
      </c>
      <c r="H1250" s="925" t="n">
        <v>35.53</v>
      </c>
      <c r="I1250" s="923" t="n">
        <v>36.15</v>
      </c>
    </row>
    <row r="1251" customFormat="false" ht="15" hidden="false" customHeight="false" outlineLevel="0" collapsed="false">
      <c r="B1251" s="923" t="n">
        <v>94449</v>
      </c>
      <c r="C1251" s="924" t="s">
        <v>7875</v>
      </c>
      <c r="D1251" s="923" t="s">
        <v>892</v>
      </c>
      <c r="E1251" s="923" t="n">
        <f aca="false">IF($K$2=$H$1,H1251,I1251)</f>
        <v>43.27</v>
      </c>
      <c r="F1251" s="396" t="n">
        <f aca="false">IF(LEN($B1251)=7,CONCATENATE(MID($B1251,1,6),"00",RIGHT($B1251,1)),IF(LEN($B1251)=8,CONCATENATE(MID($B1251,1,6),"0",RIGHT($B1251,2)),$B1251))</f>
        <v>94449</v>
      </c>
      <c r="H1251" s="925" t="n">
        <v>42.78</v>
      </c>
      <c r="I1251" s="923" t="n">
        <v>43.27</v>
      </c>
    </row>
    <row r="1252" customFormat="false" ht="15" hidden="false" customHeight="false" outlineLevel="0" collapsed="false">
      <c r="B1252" s="923" t="s">
        <v>7876</v>
      </c>
      <c r="C1252" s="924" t="s">
        <v>7877</v>
      </c>
      <c r="D1252" s="923" t="s">
        <v>1117</v>
      </c>
      <c r="E1252" s="923" t="n">
        <f aca="false">IF($K$2=$H$1,H1252,I1252)</f>
        <v>11.11</v>
      </c>
      <c r="F1252" s="396" t="str">
        <f aca="false">IF(LEN($B1252)=7,CONCATENATE(MID($B1252,1,6),"00",RIGHT($B1252,1)),IF(LEN($B1252)=8,CONCATENATE(MID($B1252,1,6),"0",RIGHT($B1252,2)),$B1252))</f>
        <v>73970/001</v>
      </c>
      <c r="H1252" s="925" t="n">
        <v>10.66</v>
      </c>
      <c r="I1252" s="923" t="n">
        <v>11.11</v>
      </c>
    </row>
    <row r="1253" customFormat="false" ht="15" hidden="false" customHeight="false" outlineLevel="0" collapsed="false">
      <c r="B1253" s="923" t="s">
        <v>7878</v>
      </c>
      <c r="C1253" s="924" t="s">
        <v>7879</v>
      </c>
      <c r="D1253" s="923" t="s">
        <v>1117</v>
      </c>
      <c r="E1253" s="923" t="n">
        <f aca="false">IF($K$2=$H$1,H1253,I1253)</f>
        <v>8.25</v>
      </c>
      <c r="F1253" s="396" t="str">
        <f aca="false">IF(LEN($B1253)=7,CONCATENATE(MID($B1253,1,6),"00",RIGHT($B1253,1)),IF(LEN($B1253)=8,CONCATENATE(MID($B1253,1,6),"0",RIGHT($B1253,2)),$B1253))</f>
        <v>73970/002</v>
      </c>
      <c r="H1253" s="925" t="n">
        <v>8.08</v>
      </c>
      <c r="I1253" s="923" t="n">
        <v>8.25</v>
      </c>
    </row>
    <row r="1254" customFormat="false" ht="15" hidden="false" customHeight="false" outlineLevel="0" collapsed="false">
      <c r="B1254" s="923" t="n">
        <v>92255</v>
      </c>
      <c r="C1254" s="924" t="s">
        <v>7880</v>
      </c>
      <c r="D1254" s="923" t="s">
        <v>451</v>
      </c>
      <c r="E1254" s="923" t="n">
        <f aca="false">IF($K$2=$H$1,H1254,I1254)</f>
        <v>124.45</v>
      </c>
      <c r="F1254" s="396" t="n">
        <f aca="false">IF(LEN($B1254)=7,CONCATENATE(MID($B1254,1,6),"00",RIGHT($B1254,1)),IF(LEN($B1254)=8,CONCATENATE(MID($B1254,1,6),"0",RIGHT($B1254,2)),$B1254))</f>
        <v>92255</v>
      </c>
      <c r="H1254" s="925" t="n">
        <v>118.27</v>
      </c>
      <c r="I1254" s="923" t="n">
        <v>124.45</v>
      </c>
    </row>
    <row r="1255" customFormat="false" ht="15" hidden="false" customHeight="false" outlineLevel="0" collapsed="false">
      <c r="B1255" s="923" t="n">
        <v>92256</v>
      </c>
      <c r="C1255" s="924" t="s">
        <v>7881</v>
      </c>
      <c r="D1255" s="923" t="s">
        <v>451</v>
      </c>
      <c r="E1255" s="923" t="n">
        <f aca="false">IF($K$2=$H$1,H1255,I1255)</f>
        <v>151.2</v>
      </c>
      <c r="F1255" s="396" t="n">
        <f aca="false">IF(LEN($B1255)=7,CONCATENATE(MID($B1255,1,6),"00",RIGHT($B1255,1)),IF(LEN($B1255)=8,CONCATENATE(MID($B1255,1,6),"0",RIGHT($B1255,2)),$B1255))</f>
        <v>92256</v>
      </c>
      <c r="H1255" s="925" t="n">
        <v>142.39</v>
      </c>
      <c r="I1255" s="923" t="n">
        <v>151.2</v>
      </c>
    </row>
    <row r="1256" customFormat="false" ht="15" hidden="false" customHeight="false" outlineLevel="0" collapsed="false">
      <c r="B1256" s="923" t="n">
        <v>92257</v>
      </c>
      <c r="C1256" s="924" t="s">
        <v>7882</v>
      </c>
      <c r="D1256" s="923" t="s">
        <v>451</v>
      </c>
      <c r="E1256" s="923" t="n">
        <f aca="false">IF($K$2=$H$1,H1256,I1256)</f>
        <v>177.77</v>
      </c>
      <c r="F1256" s="396" t="n">
        <f aca="false">IF(LEN($B1256)=7,CONCATENATE(MID($B1256,1,6),"00",RIGHT($B1256,1)),IF(LEN($B1256)=8,CONCATENATE(MID($B1256,1,6),"0",RIGHT($B1256,2)),$B1256))</f>
        <v>92257</v>
      </c>
      <c r="H1256" s="925" t="n">
        <v>166.35</v>
      </c>
      <c r="I1256" s="923" t="n">
        <v>177.77</v>
      </c>
    </row>
    <row r="1257" customFormat="false" ht="15" hidden="false" customHeight="false" outlineLevel="0" collapsed="false">
      <c r="B1257" s="923" t="n">
        <v>92258</v>
      </c>
      <c r="C1257" s="924" t="s">
        <v>7883</v>
      </c>
      <c r="D1257" s="923" t="s">
        <v>451</v>
      </c>
      <c r="E1257" s="923" t="n">
        <f aca="false">IF($K$2=$H$1,H1257,I1257)</f>
        <v>220.51</v>
      </c>
      <c r="F1257" s="396" t="n">
        <f aca="false">IF(LEN($B1257)=7,CONCATENATE(MID($B1257,1,6),"00",RIGHT($B1257,1)),IF(LEN($B1257)=8,CONCATENATE(MID($B1257,1,6),"0",RIGHT($B1257,2)),$B1257))</f>
        <v>92258</v>
      </c>
      <c r="H1257" s="925" t="n">
        <v>204.89</v>
      </c>
      <c r="I1257" s="923" t="n">
        <v>220.51</v>
      </c>
    </row>
    <row r="1258" customFormat="false" ht="15" hidden="false" customHeight="false" outlineLevel="0" collapsed="false">
      <c r="B1258" s="923" t="n">
        <v>92568</v>
      </c>
      <c r="C1258" s="924" t="s">
        <v>7884</v>
      </c>
      <c r="D1258" s="923" t="s">
        <v>892</v>
      </c>
      <c r="E1258" s="923" t="n">
        <f aca="false">IF($K$2=$H$1,H1258,I1258)</f>
        <v>77.35</v>
      </c>
      <c r="F1258" s="396" t="n">
        <f aca="false">IF(LEN($B1258)=7,CONCATENATE(MID($B1258,1,6),"00",RIGHT($B1258,1)),IF(LEN($B1258)=8,CONCATENATE(MID($B1258,1,6),"0",RIGHT($B1258,2)),$B1258))</f>
        <v>92568</v>
      </c>
      <c r="H1258" s="925" t="n">
        <v>76.52</v>
      </c>
      <c r="I1258" s="923" t="n">
        <v>77.35</v>
      </c>
    </row>
    <row r="1259" customFormat="false" ht="15" hidden="false" customHeight="false" outlineLevel="0" collapsed="false">
      <c r="B1259" s="923" t="n">
        <v>92569</v>
      </c>
      <c r="C1259" s="924" t="s">
        <v>7885</v>
      </c>
      <c r="D1259" s="923" t="s">
        <v>892</v>
      </c>
      <c r="E1259" s="923" t="n">
        <f aca="false">IF($K$2=$H$1,H1259,I1259)</f>
        <v>35.19</v>
      </c>
      <c r="F1259" s="396" t="n">
        <f aca="false">IF(LEN($B1259)=7,CONCATENATE(MID($B1259,1,6),"00",RIGHT($B1259,1)),IF(LEN($B1259)=8,CONCATENATE(MID($B1259,1,6),"0",RIGHT($B1259,2)),$B1259))</f>
        <v>92569</v>
      </c>
      <c r="H1259" s="925" t="n">
        <v>34.82</v>
      </c>
      <c r="I1259" s="923" t="n">
        <v>35.19</v>
      </c>
    </row>
    <row r="1260" customFormat="false" ht="15" hidden="false" customHeight="false" outlineLevel="0" collapsed="false">
      <c r="B1260" s="923" t="n">
        <v>92570</v>
      </c>
      <c r="C1260" s="924" t="s">
        <v>7886</v>
      </c>
      <c r="D1260" s="923" t="s">
        <v>892</v>
      </c>
      <c r="E1260" s="923" t="n">
        <f aca="false">IF($K$2=$H$1,H1260,I1260)</f>
        <v>15.94</v>
      </c>
      <c r="F1260" s="396" t="n">
        <f aca="false">IF(LEN($B1260)=7,CONCATENATE(MID($B1260,1,6),"00",RIGHT($B1260,1)),IF(LEN($B1260)=8,CONCATENATE(MID($B1260,1,6),"0",RIGHT($B1260,2)),$B1260))</f>
        <v>92570</v>
      </c>
      <c r="H1260" s="925" t="n">
        <v>15.77</v>
      </c>
      <c r="I1260" s="923" t="n">
        <v>15.94</v>
      </c>
    </row>
    <row r="1261" customFormat="false" ht="15" hidden="false" customHeight="false" outlineLevel="0" collapsed="false">
      <c r="B1261" s="923" t="n">
        <v>92571</v>
      </c>
      <c r="C1261" s="924" t="s">
        <v>7887</v>
      </c>
      <c r="D1261" s="923" t="s">
        <v>892</v>
      </c>
      <c r="E1261" s="923" t="n">
        <f aca="false">IF($K$2=$H$1,H1261,I1261)</f>
        <v>82.64</v>
      </c>
      <c r="F1261" s="396" t="n">
        <f aca="false">IF(LEN($B1261)=7,CONCATENATE(MID($B1261,1,6),"00",RIGHT($B1261,1)),IF(LEN($B1261)=8,CONCATENATE(MID($B1261,1,6),"0",RIGHT($B1261,2)),$B1261))</f>
        <v>92571</v>
      </c>
      <c r="H1261" s="925" t="n">
        <v>81.36</v>
      </c>
      <c r="I1261" s="923" t="n">
        <v>82.64</v>
      </c>
    </row>
    <row r="1262" customFormat="false" ht="15" hidden="false" customHeight="false" outlineLevel="0" collapsed="false">
      <c r="B1262" s="923" t="n">
        <v>92572</v>
      </c>
      <c r="C1262" s="924" t="s">
        <v>7888</v>
      </c>
      <c r="D1262" s="923" t="s">
        <v>892</v>
      </c>
      <c r="E1262" s="923" t="n">
        <f aca="false">IF($K$2=$H$1,H1262,I1262)</f>
        <v>42.46</v>
      </c>
      <c r="F1262" s="396" t="n">
        <f aca="false">IF(LEN($B1262)=7,CONCATENATE(MID($B1262,1,6),"00",RIGHT($B1262,1)),IF(LEN($B1262)=8,CONCATENATE(MID($B1262,1,6),"0",RIGHT($B1262,2)),$B1262))</f>
        <v>92572</v>
      </c>
      <c r="H1262" s="925" t="n">
        <v>41.81</v>
      </c>
      <c r="I1262" s="923" t="n">
        <v>42.46</v>
      </c>
    </row>
    <row r="1263" customFormat="false" ht="15" hidden="false" customHeight="false" outlineLevel="0" collapsed="false">
      <c r="B1263" s="923" t="n">
        <v>92573</v>
      </c>
      <c r="C1263" s="924" t="s">
        <v>7889</v>
      </c>
      <c r="D1263" s="923" t="s">
        <v>892</v>
      </c>
      <c r="E1263" s="923" t="n">
        <f aca="false">IF($K$2=$H$1,H1263,I1263)</f>
        <v>18.1</v>
      </c>
      <c r="F1263" s="396" t="n">
        <f aca="false">IF(LEN($B1263)=7,CONCATENATE(MID($B1263,1,6),"00",RIGHT($B1263,1)),IF(LEN($B1263)=8,CONCATENATE(MID($B1263,1,6),"0",RIGHT($B1263,2)),$B1263))</f>
        <v>92573</v>
      </c>
      <c r="H1263" s="925" t="n">
        <v>17.72</v>
      </c>
      <c r="I1263" s="923" t="n">
        <v>18.1</v>
      </c>
    </row>
    <row r="1264" customFormat="false" ht="15" hidden="false" customHeight="false" outlineLevel="0" collapsed="false">
      <c r="B1264" s="923" t="n">
        <v>92574</v>
      </c>
      <c r="C1264" s="924" t="s">
        <v>7890</v>
      </c>
      <c r="D1264" s="923" t="s">
        <v>892</v>
      </c>
      <c r="E1264" s="923" t="n">
        <f aca="false">IF($K$2=$H$1,H1264,I1264)</f>
        <v>82.83</v>
      </c>
      <c r="F1264" s="396" t="n">
        <f aca="false">IF(LEN($B1264)=7,CONCATENATE(MID($B1264,1,6),"00",RIGHT($B1264,1)),IF(LEN($B1264)=8,CONCATENATE(MID($B1264,1,6),"0",RIGHT($B1264,2)),$B1264))</f>
        <v>92574</v>
      </c>
      <c r="H1264" s="925" t="n">
        <v>81.93</v>
      </c>
      <c r="I1264" s="923" t="n">
        <v>82.83</v>
      </c>
    </row>
    <row r="1265" customFormat="false" ht="15" hidden="false" customHeight="false" outlineLevel="0" collapsed="false">
      <c r="B1265" s="923" t="n">
        <v>92575</v>
      </c>
      <c r="C1265" s="924" t="s">
        <v>7891</v>
      </c>
      <c r="D1265" s="923" t="s">
        <v>892</v>
      </c>
      <c r="E1265" s="923" t="n">
        <f aca="false">IF($K$2=$H$1,H1265,I1265)</f>
        <v>34.56</v>
      </c>
      <c r="F1265" s="396" t="n">
        <f aca="false">IF(LEN($B1265)=7,CONCATENATE(MID($B1265,1,6),"00",RIGHT($B1265,1)),IF(LEN($B1265)=8,CONCATENATE(MID($B1265,1,6),"0",RIGHT($B1265,2)),$B1265))</f>
        <v>92575</v>
      </c>
      <c r="H1265" s="925" t="n">
        <v>34.21</v>
      </c>
      <c r="I1265" s="923" t="n">
        <v>34.56</v>
      </c>
    </row>
    <row r="1266" customFormat="false" ht="15" hidden="false" customHeight="false" outlineLevel="0" collapsed="false">
      <c r="B1266" s="923" t="n">
        <v>92576</v>
      </c>
      <c r="C1266" s="924" t="s">
        <v>7892</v>
      </c>
      <c r="D1266" s="923" t="s">
        <v>892</v>
      </c>
      <c r="E1266" s="923" t="n">
        <f aca="false">IF($K$2=$H$1,H1266,I1266)</f>
        <v>12.72</v>
      </c>
      <c r="F1266" s="396" t="n">
        <f aca="false">IF(LEN($B1266)=7,CONCATENATE(MID($B1266,1,6),"00",RIGHT($B1266,1)),IF(LEN($B1266)=8,CONCATENATE(MID($B1266,1,6),"0",RIGHT($B1266,2)),$B1266))</f>
        <v>92576</v>
      </c>
      <c r="H1266" s="925" t="n">
        <v>12.58</v>
      </c>
      <c r="I1266" s="923" t="n">
        <v>12.72</v>
      </c>
    </row>
    <row r="1267" customFormat="false" ht="15" hidden="false" customHeight="false" outlineLevel="0" collapsed="false">
      <c r="B1267" s="923" t="n">
        <v>92577</v>
      </c>
      <c r="C1267" s="924" t="s">
        <v>7893</v>
      </c>
      <c r="D1267" s="923" t="s">
        <v>892</v>
      </c>
      <c r="E1267" s="923" t="n">
        <f aca="false">IF($K$2=$H$1,H1267,I1267)</f>
        <v>88.49</v>
      </c>
      <c r="F1267" s="396" t="n">
        <f aca="false">IF(LEN($B1267)=7,CONCATENATE(MID($B1267,1,6),"00",RIGHT($B1267,1)),IF(LEN($B1267)=8,CONCATENATE(MID($B1267,1,6),"0",RIGHT($B1267,2)),$B1267))</f>
        <v>92577</v>
      </c>
      <c r="H1267" s="925" t="n">
        <v>87.14</v>
      </c>
      <c r="I1267" s="923" t="n">
        <v>88.49</v>
      </c>
    </row>
    <row r="1268" customFormat="false" ht="15" hidden="false" customHeight="false" outlineLevel="0" collapsed="false">
      <c r="B1268" s="923" t="n">
        <v>92578</v>
      </c>
      <c r="C1268" s="924" t="s">
        <v>7894</v>
      </c>
      <c r="D1268" s="923" t="s">
        <v>892</v>
      </c>
      <c r="E1268" s="923" t="n">
        <f aca="false">IF($K$2=$H$1,H1268,I1268)</f>
        <v>37.66</v>
      </c>
      <c r="F1268" s="396" t="n">
        <f aca="false">IF(LEN($B1268)=7,CONCATENATE(MID($B1268,1,6),"00",RIGHT($B1268,1)),IF(LEN($B1268)=8,CONCATENATE(MID($B1268,1,6),"0",RIGHT($B1268,2)),$B1268))</f>
        <v>92578</v>
      </c>
      <c r="H1268" s="925" t="n">
        <v>37.04</v>
      </c>
      <c r="I1268" s="923" t="n">
        <v>37.66</v>
      </c>
    </row>
    <row r="1269" customFormat="false" ht="15" hidden="false" customHeight="false" outlineLevel="0" collapsed="false">
      <c r="B1269" s="923" t="n">
        <v>92579</v>
      </c>
      <c r="C1269" s="924" t="s">
        <v>7895</v>
      </c>
      <c r="D1269" s="923" t="s">
        <v>892</v>
      </c>
      <c r="E1269" s="923" t="n">
        <f aca="false">IF($K$2=$H$1,H1269,I1269)</f>
        <v>14.45</v>
      </c>
      <c r="F1269" s="396" t="n">
        <f aca="false">IF(LEN($B1269)=7,CONCATENATE(MID($B1269,1,6),"00",RIGHT($B1269,1)),IF(LEN($B1269)=8,CONCATENATE(MID($B1269,1,6),"0",RIGHT($B1269,2)),$B1269))</f>
        <v>92579</v>
      </c>
      <c r="H1269" s="925" t="n">
        <v>14.13</v>
      </c>
      <c r="I1269" s="923" t="n">
        <v>14.45</v>
      </c>
    </row>
    <row r="1270" customFormat="false" ht="15" hidden="false" customHeight="false" outlineLevel="0" collapsed="false">
      <c r="B1270" s="923" t="n">
        <v>92580</v>
      </c>
      <c r="C1270" s="924" t="s">
        <v>7896</v>
      </c>
      <c r="D1270" s="923" t="s">
        <v>892</v>
      </c>
      <c r="E1270" s="923" t="n">
        <f aca="false">IF($K$2=$H$1,H1270,I1270)</f>
        <v>35.86</v>
      </c>
      <c r="F1270" s="396" t="n">
        <f aca="false">IF(LEN($B1270)=7,CONCATENATE(MID($B1270,1,6),"00",RIGHT($B1270,1)),IF(LEN($B1270)=8,CONCATENATE(MID($B1270,1,6),"0",RIGHT($B1270,2)),$B1270))</f>
        <v>92580</v>
      </c>
      <c r="H1270" s="926" t="n">
        <v>35.37</v>
      </c>
      <c r="I1270" s="927" t="n">
        <v>35.86</v>
      </c>
    </row>
    <row r="1271" customFormat="false" ht="15" hidden="false" customHeight="false" outlineLevel="0" collapsed="false">
      <c r="B1271" s="923" t="n">
        <v>92581</v>
      </c>
      <c r="C1271" s="924" t="s">
        <v>7897</v>
      </c>
      <c r="D1271" s="923" t="s">
        <v>892</v>
      </c>
      <c r="E1271" s="923" t="n">
        <f aca="false">IF($K$2=$H$1,H1271,I1271)</f>
        <v>37.52</v>
      </c>
      <c r="F1271" s="396" t="n">
        <f aca="false">IF(LEN($B1271)=7,CONCATENATE(MID($B1271,1,6),"00",RIGHT($B1271,1)),IF(LEN($B1271)=8,CONCATENATE(MID($B1271,1,6),"0",RIGHT($B1271,2)),$B1271))</f>
        <v>92581</v>
      </c>
      <c r="H1271" s="925" t="n">
        <v>37.09</v>
      </c>
      <c r="I1271" s="923" t="n">
        <v>37.52</v>
      </c>
    </row>
    <row r="1272" customFormat="false" ht="15" hidden="false" customHeight="false" outlineLevel="0" collapsed="false">
      <c r="B1272" s="923" t="n">
        <v>92582</v>
      </c>
      <c r="C1272" s="924" t="s">
        <v>7898</v>
      </c>
      <c r="D1272" s="923" t="s">
        <v>451</v>
      </c>
      <c r="E1272" s="923" t="n">
        <f aca="false">IF($K$2=$H$1,H1272,I1272)</f>
        <v>498.37</v>
      </c>
      <c r="F1272" s="396" t="n">
        <f aca="false">IF(LEN($B1272)=7,CONCATENATE(MID($B1272,1,6),"00",RIGHT($B1272,1)),IF(LEN($B1272)=8,CONCATENATE(MID($B1272,1,6),"0",RIGHT($B1272,2)),$B1272))</f>
        <v>92582</v>
      </c>
      <c r="H1272" s="926" t="n">
        <v>489.67</v>
      </c>
      <c r="I1272" s="927" t="n">
        <v>498.37</v>
      </c>
    </row>
    <row r="1273" customFormat="false" ht="15" hidden="false" customHeight="false" outlineLevel="0" collapsed="false">
      <c r="B1273" s="923" t="n">
        <v>92584</v>
      </c>
      <c r="C1273" s="924" t="s">
        <v>7899</v>
      </c>
      <c r="D1273" s="923" t="s">
        <v>451</v>
      </c>
      <c r="E1273" s="923" t="n">
        <f aca="false">IF($K$2=$H$1,H1273,I1273)</f>
        <v>586.67</v>
      </c>
      <c r="F1273" s="396" t="n">
        <f aca="false">IF(LEN($B1273)=7,CONCATENATE(MID($B1273,1,6),"00",RIGHT($B1273,1)),IF(LEN($B1273)=8,CONCATENATE(MID($B1273,1,6),"0",RIGHT($B1273,2)),$B1273))</f>
        <v>92584</v>
      </c>
      <c r="H1273" s="926" t="n">
        <v>577.97</v>
      </c>
      <c r="I1273" s="927" t="n">
        <v>586.67</v>
      </c>
    </row>
    <row r="1274" customFormat="false" ht="15" hidden="false" customHeight="false" outlineLevel="0" collapsed="false">
      <c r="B1274" s="923" t="n">
        <v>92586</v>
      </c>
      <c r="C1274" s="924" t="s">
        <v>7900</v>
      </c>
      <c r="D1274" s="923" t="s">
        <v>451</v>
      </c>
      <c r="E1274" s="923" t="n">
        <f aca="false">IF($K$2=$H$1,H1274,I1274)</f>
        <v>674.99</v>
      </c>
      <c r="F1274" s="396" t="n">
        <f aca="false">IF(LEN($B1274)=7,CONCATENATE(MID($B1274,1,6),"00",RIGHT($B1274,1)),IF(LEN($B1274)=8,CONCATENATE(MID($B1274,1,6),"0",RIGHT($B1274,2)),$B1274))</f>
        <v>92586</v>
      </c>
      <c r="H1274" s="926" t="n">
        <v>666.29</v>
      </c>
      <c r="I1274" s="927" t="n">
        <v>674.99</v>
      </c>
    </row>
    <row r="1275" customFormat="false" ht="15" hidden="false" customHeight="false" outlineLevel="0" collapsed="false">
      <c r="B1275" s="923" t="n">
        <v>92588</v>
      </c>
      <c r="C1275" s="924" t="s">
        <v>7901</v>
      </c>
      <c r="D1275" s="923" t="s">
        <v>451</v>
      </c>
      <c r="E1275" s="923" t="n">
        <f aca="false">IF($K$2=$H$1,H1275,I1275)</f>
        <v>839.03</v>
      </c>
      <c r="F1275" s="396" t="n">
        <f aca="false">IF(LEN($B1275)=7,CONCATENATE(MID($B1275,1,6),"00",RIGHT($B1275,1)),IF(LEN($B1275)=8,CONCATENATE(MID($B1275,1,6),"0",RIGHT($B1275,2)),$B1275))</f>
        <v>92588</v>
      </c>
      <c r="H1275" s="926" t="n">
        <v>826.47</v>
      </c>
      <c r="I1275" s="927" t="n">
        <v>839.03</v>
      </c>
    </row>
    <row r="1276" customFormat="false" ht="15" hidden="false" customHeight="false" outlineLevel="0" collapsed="false">
      <c r="B1276" s="923" t="n">
        <v>92590</v>
      </c>
      <c r="C1276" s="924" t="s">
        <v>7902</v>
      </c>
      <c r="D1276" s="923" t="s">
        <v>451</v>
      </c>
      <c r="E1276" s="923" t="n">
        <f aca="false">IF($K$2=$H$1,H1276,I1276)</f>
        <v>927.33</v>
      </c>
      <c r="F1276" s="396" t="n">
        <f aca="false">IF(LEN($B1276)=7,CONCATENATE(MID($B1276,1,6),"00",RIGHT($B1276,1)),IF(LEN($B1276)=8,CONCATENATE(MID($B1276,1,6),"0",RIGHT($B1276,2)),$B1276))</f>
        <v>92590</v>
      </c>
      <c r="H1276" s="925" t="n">
        <v>914.77</v>
      </c>
      <c r="I1276" s="923" t="n">
        <v>927.33</v>
      </c>
    </row>
    <row r="1277" customFormat="false" ht="15" hidden="false" customHeight="false" outlineLevel="0" collapsed="false">
      <c r="B1277" s="923" t="n">
        <v>92592</v>
      </c>
      <c r="C1277" s="924" t="s">
        <v>7903</v>
      </c>
      <c r="D1277" s="923" t="s">
        <v>451</v>
      </c>
      <c r="E1277" s="923" t="n">
        <f aca="false">IF($K$2=$H$1,H1277,I1277)</f>
        <v>1042.21</v>
      </c>
      <c r="F1277" s="396" t="n">
        <f aca="false">IF(LEN($B1277)=7,CONCATENATE(MID($B1277,1,6),"00",RIGHT($B1277,1)),IF(LEN($B1277)=8,CONCATENATE(MID($B1277,1,6),"0",RIGHT($B1277,2)),$B1277))</f>
        <v>92592</v>
      </c>
      <c r="H1277" s="925" t="n">
        <v>1027.04</v>
      </c>
      <c r="I1277" s="923" t="n">
        <v>1042.21</v>
      </c>
    </row>
    <row r="1278" customFormat="false" ht="15" hidden="false" customHeight="false" outlineLevel="0" collapsed="false">
      <c r="B1278" s="923" t="n">
        <v>92593</v>
      </c>
      <c r="C1278" s="924" t="s">
        <v>7904</v>
      </c>
      <c r="D1278" s="923" t="s">
        <v>1117</v>
      </c>
      <c r="E1278" s="923" t="n">
        <f aca="false">IF($K$2=$H$1,H1278,I1278)</f>
        <v>7.88</v>
      </c>
      <c r="F1278" s="396" t="n">
        <f aca="false">IF(LEN($B1278)=7,CONCATENATE(MID($B1278,1,6),"00",RIGHT($B1278,1)),IF(LEN($B1278)=8,CONCATENATE(MID($B1278,1,6),"0",RIGHT($B1278,2)),$B1278))</f>
        <v>92593</v>
      </c>
      <c r="H1278" s="925" t="n">
        <v>7.76</v>
      </c>
      <c r="I1278" s="923" t="n">
        <v>7.88</v>
      </c>
    </row>
    <row r="1279" customFormat="false" ht="15" hidden="false" customHeight="false" outlineLevel="0" collapsed="false">
      <c r="B1279" s="923" t="n">
        <v>92594</v>
      </c>
      <c r="C1279" s="924" t="s">
        <v>7905</v>
      </c>
      <c r="D1279" s="923" t="s">
        <v>451</v>
      </c>
      <c r="E1279" s="923" t="n">
        <f aca="false">IF($K$2=$H$1,H1279,I1279)</f>
        <v>1196.73</v>
      </c>
      <c r="F1279" s="396" t="n">
        <f aca="false">IF(LEN($B1279)=7,CONCATENATE(MID($B1279,1,6),"00",RIGHT($B1279,1)),IF(LEN($B1279)=8,CONCATENATE(MID($B1279,1,6),"0",RIGHT($B1279,2)),$B1279))</f>
        <v>92594</v>
      </c>
      <c r="H1279" s="925" t="n">
        <v>1180.29</v>
      </c>
      <c r="I1279" s="923" t="n">
        <v>1196.73</v>
      </c>
    </row>
    <row r="1280" customFormat="false" ht="15" hidden="false" customHeight="false" outlineLevel="0" collapsed="false">
      <c r="B1280" s="923" t="n">
        <v>92596</v>
      </c>
      <c r="C1280" s="924" t="s">
        <v>7906</v>
      </c>
      <c r="D1280" s="923" t="s">
        <v>451</v>
      </c>
      <c r="E1280" s="923" t="n">
        <f aca="false">IF($K$2=$H$1,H1280,I1280)</f>
        <v>1330.69</v>
      </c>
      <c r="F1280" s="396" t="n">
        <f aca="false">IF(LEN($B1280)=7,CONCATENATE(MID($B1280,1,6),"00",RIGHT($B1280,1)),IF(LEN($B1280)=8,CONCATENATE(MID($B1280,1,6),"0",RIGHT($B1280,2)),$B1280))</f>
        <v>92596</v>
      </c>
      <c r="H1280" s="925" t="n">
        <v>1310.05</v>
      </c>
      <c r="I1280" s="923" t="n">
        <v>1330.69</v>
      </c>
    </row>
    <row r="1281" customFormat="false" ht="15" hidden="false" customHeight="false" outlineLevel="0" collapsed="false">
      <c r="B1281" s="923" t="n">
        <v>92598</v>
      </c>
      <c r="C1281" s="924" t="s">
        <v>7907</v>
      </c>
      <c r="D1281" s="923" t="s">
        <v>451</v>
      </c>
      <c r="E1281" s="923" t="n">
        <f aca="false">IF($K$2=$H$1,H1281,I1281)</f>
        <v>1419</v>
      </c>
      <c r="F1281" s="396" t="n">
        <f aca="false">IF(LEN($B1281)=7,CONCATENATE(MID($B1281,1,6),"00",RIGHT($B1281,1)),IF(LEN($B1281)=8,CONCATENATE(MID($B1281,1,6),"0",RIGHT($B1281,2)),$B1281))</f>
        <v>92598</v>
      </c>
      <c r="H1281" s="926" t="n">
        <v>1398.36</v>
      </c>
      <c r="I1281" s="927" t="n">
        <v>1419</v>
      </c>
    </row>
    <row r="1282" customFormat="false" ht="15" hidden="false" customHeight="false" outlineLevel="0" collapsed="false">
      <c r="B1282" s="923" t="n">
        <v>92600</v>
      </c>
      <c r="C1282" s="924" t="s">
        <v>7908</v>
      </c>
      <c r="D1282" s="923" t="s">
        <v>451</v>
      </c>
      <c r="E1282" s="923" t="n">
        <f aca="false">IF($K$2=$H$1,H1282,I1282)</f>
        <v>1524.51</v>
      </c>
      <c r="F1282" s="396" t="n">
        <f aca="false">IF(LEN($B1282)=7,CONCATENATE(MID($B1282,1,6),"00",RIGHT($B1282,1)),IF(LEN($B1282)=8,CONCATENATE(MID($B1282,1,6),"0",RIGHT($B1282,2)),$B1282))</f>
        <v>92600</v>
      </c>
      <c r="H1282" s="926" t="n">
        <v>1503.87</v>
      </c>
      <c r="I1282" s="927" t="n">
        <v>1524.51</v>
      </c>
    </row>
    <row r="1283" customFormat="false" ht="15" hidden="false" customHeight="false" outlineLevel="0" collapsed="false">
      <c r="B1283" s="923" t="n">
        <v>92602</v>
      </c>
      <c r="C1283" s="924" t="s">
        <v>7909</v>
      </c>
      <c r="D1283" s="923" t="s">
        <v>451</v>
      </c>
      <c r="E1283" s="923" t="n">
        <f aca="false">IF($K$2=$H$1,H1283,I1283)</f>
        <v>498.37</v>
      </c>
      <c r="F1283" s="396" t="n">
        <f aca="false">IF(LEN($B1283)=7,CONCATENATE(MID($B1283,1,6),"00",RIGHT($B1283,1)),IF(LEN($B1283)=8,CONCATENATE(MID($B1283,1,6),"0",RIGHT($B1283,2)),$B1283))</f>
        <v>92602</v>
      </c>
      <c r="H1283" s="926" t="n">
        <v>489.67</v>
      </c>
      <c r="I1283" s="927" t="n">
        <v>498.37</v>
      </c>
    </row>
    <row r="1284" customFormat="false" ht="15" hidden="false" customHeight="false" outlineLevel="0" collapsed="false">
      <c r="B1284" s="923" t="n">
        <v>92604</v>
      </c>
      <c r="C1284" s="924" t="s">
        <v>7910</v>
      </c>
      <c r="D1284" s="923" t="s">
        <v>451</v>
      </c>
      <c r="E1284" s="923" t="n">
        <f aca="false">IF($K$2=$H$1,H1284,I1284)</f>
        <v>569.47</v>
      </c>
      <c r="F1284" s="396" t="n">
        <f aca="false">IF(LEN($B1284)=7,CONCATENATE(MID($B1284,1,6),"00",RIGHT($B1284,1)),IF(LEN($B1284)=8,CONCATENATE(MID($B1284,1,6),"0",RIGHT($B1284,2)),$B1284))</f>
        <v>92604</v>
      </c>
      <c r="H1284" s="926" t="n">
        <v>560.77</v>
      </c>
      <c r="I1284" s="927" t="n">
        <v>569.47</v>
      </c>
    </row>
    <row r="1285" customFormat="false" ht="15" hidden="false" customHeight="false" outlineLevel="0" collapsed="false">
      <c r="B1285" s="923" t="n">
        <v>92606</v>
      </c>
      <c r="C1285" s="924" t="s">
        <v>7911</v>
      </c>
      <c r="D1285" s="923" t="s">
        <v>451</v>
      </c>
      <c r="E1285" s="923" t="n">
        <f aca="false">IF($K$2=$H$1,H1285,I1285)</f>
        <v>657.78</v>
      </c>
      <c r="F1285" s="396" t="n">
        <f aca="false">IF(LEN($B1285)=7,CONCATENATE(MID($B1285,1,6),"00",RIGHT($B1285,1)),IF(LEN($B1285)=8,CONCATENATE(MID($B1285,1,6),"0",RIGHT($B1285,2)),$B1285))</f>
        <v>92606</v>
      </c>
      <c r="H1285" s="926" t="n">
        <v>649.08</v>
      </c>
      <c r="I1285" s="927" t="n">
        <v>657.78</v>
      </c>
    </row>
    <row r="1286" customFormat="false" ht="15" hidden="false" customHeight="false" outlineLevel="0" collapsed="false">
      <c r="B1286" s="923" t="n">
        <v>92608</v>
      </c>
      <c r="C1286" s="924" t="s">
        <v>7912</v>
      </c>
      <c r="D1286" s="923" t="s">
        <v>451</v>
      </c>
      <c r="E1286" s="923" t="n">
        <f aca="false">IF($K$2=$H$1,H1286,I1286)</f>
        <v>804.63</v>
      </c>
      <c r="F1286" s="396" t="n">
        <f aca="false">IF(LEN($B1286)=7,CONCATENATE(MID($B1286,1,6),"00",RIGHT($B1286,1)),IF(LEN($B1286)=8,CONCATENATE(MID($B1286,1,6),"0",RIGHT($B1286,2)),$B1286))</f>
        <v>92608</v>
      </c>
      <c r="H1286" s="925" t="n">
        <v>792.07</v>
      </c>
      <c r="I1286" s="923" t="n">
        <v>804.63</v>
      </c>
    </row>
    <row r="1287" customFormat="false" ht="15" hidden="false" customHeight="false" outlineLevel="0" collapsed="false">
      <c r="B1287" s="923" t="n">
        <v>92610</v>
      </c>
      <c r="C1287" s="924" t="s">
        <v>7913</v>
      </c>
      <c r="D1287" s="923" t="s">
        <v>451</v>
      </c>
      <c r="E1287" s="923" t="n">
        <f aca="false">IF($K$2=$H$1,H1287,I1287)</f>
        <v>892.93</v>
      </c>
      <c r="F1287" s="396" t="n">
        <f aca="false">IF(LEN($B1287)=7,CONCATENATE(MID($B1287,1,6),"00",RIGHT($B1287,1)),IF(LEN($B1287)=8,CONCATENATE(MID($B1287,1,6),"0",RIGHT($B1287,2)),$B1287))</f>
        <v>92610</v>
      </c>
      <c r="H1287" s="925" t="n">
        <v>880.37</v>
      </c>
      <c r="I1287" s="923" t="n">
        <v>892.93</v>
      </c>
    </row>
    <row r="1288" customFormat="false" ht="15" hidden="false" customHeight="false" outlineLevel="0" collapsed="false">
      <c r="B1288" s="923" t="n">
        <v>92612</v>
      </c>
      <c r="C1288" s="924" t="s">
        <v>7914</v>
      </c>
      <c r="D1288" s="923" t="s">
        <v>451</v>
      </c>
      <c r="E1288" s="923" t="n">
        <f aca="false">IF($K$2=$H$1,H1288,I1288)</f>
        <v>1007.8</v>
      </c>
      <c r="F1288" s="396" t="n">
        <f aca="false">IF(LEN($B1288)=7,CONCATENATE(MID($B1288,1,6),"00",RIGHT($B1288,1)),IF(LEN($B1288)=8,CONCATENATE(MID($B1288,1,6),"0",RIGHT($B1288,2)),$B1288))</f>
        <v>92612</v>
      </c>
      <c r="H1288" s="925" t="n">
        <v>992.63</v>
      </c>
      <c r="I1288" s="923" t="n">
        <v>1007.8</v>
      </c>
    </row>
    <row r="1289" customFormat="false" ht="15" hidden="false" customHeight="false" outlineLevel="0" collapsed="false">
      <c r="B1289" s="923" t="n">
        <v>92614</v>
      </c>
      <c r="C1289" s="924" t="s">
        <v>7915</v>
      </c>
      <c r="D1289" s="923" t="s">
        <v>451</v>
      </c>
      <c r="E1289" s="923" t="n">
        <f aca="false">IF($K$2=$H$1,H1289,I1289)</f>
        <v>1127.93</v>
      </c>
      <c r="F1289" s="396" t="n">
        <f aca="false">IF(LEN($B1289)=7,CONCATENATE(MID($B1289,1,6),"00",RIGHT($B1289,1)),IF(LEN($B1289)=8,CONCATENATE(MID($B1289,1,6),"0",RIGHT($B1289,2)),$B1289))</f>
        <v>92614</v>
      </c>
      <c r="H1289" s="925" t="n">
        <v>1111.49</v>
      </c>
      <c r="I1289" s="923" t="n">
        <v>1127.93</v>
      </c>
    </row>
    <row r="1290" customFormat="false" ht="15" hidden="false" customHeight="false" outlineLevel="0" collapsed="false">
      <c r="B1290" s="923" t="n">
        <v>92616</v>
      </c>
      <c r="C1290" s="924" t="s">
        <v>7916</v>
      </c>
      <c r="D1290" s="923" t="s">
        <v>451</v>
      </c>
      <c r="E1290" s="923" t="n">
        <f aca="false">IF($K$2=$H$1,H1290,I1290)</f>
        <v>1279.08</v>
      </c>
      <c r="F1290" s="396" t="n">
        <f aca="false">IF(LEN($B1290)=7,CONCATENATE(MID($B1290,1,6),"00",RIGHT($B1290,1)),IF(LEN($B1290)=8,CONCATENATE(MID($B1290,1,6),"0",RIGHT($B1290,2)),$B1290))</f>
        <v>92616</v>
      </c>
      <c r="H1290" s="925" t="n">
        <v>1258.44</v>
      </c>
      <c r="I1290" s="923" t="n">
        <v>1279.08</v>
      </c>
    </row>
    <row r="1291" customFormat="false" ht="15" hidden="false" customHeight="false" outlineLevel="0" collapsed="false">
      <c r="B1291" s="923" t="n">
        <v>92618</v>
      </c>
      <c r="C1291" s="924" t="s">
        <v>7917</v>
      </c>
      <c r="D1291" s="923" t="s">
        <v>451</v>
      </c>
      <c r="E1291" s="923" t="n">
        <f aca="false">IF($K$2=$H$1,H1291,I1291)</f>
        <v>1367.4</v>
      </c>
      <c r="F1291" s="396" t="n">
        <f aca="false">IF(LEN($B1291)=7,CONCATENATE(MID($B1291,1,6),"00",RIGHT($B1291,1)),IF(LEN($B1291)=8,CONCATENATE(MID($B1291,1,6),"0",RIGHT($B1291,2)),$B1291))</f>
        <v>92618</v>
      </c>
      <c r="H1291" s="925" t="n">
        <v>1346.76</v>
      </c>
      <c r="I1291" s="923" t="n">
        <v>1367.4</v>
      </c>
    </row>
    <row r="1292" customFormat="false" ht="15" hidden="false" customHeight="false" outlineLevel="0" collapsed="false">
      <c r="B1292" s="923" t="n">
        <v>92620</v>
      </c>
      <c r="C1292" s="924" t="s">
        <v>7918</v>
      </c>
      <c r="D1292" s="923" t="s">
        <v>451</v>
      </c>
      <c r="E1292" s="923" t="n">
        <f aca="false">IF($K$2=$H$1,H1292,I1292)</f>
        <v>1455.7</v>
      </c>
      <c r="F1292" s="396" t="n">
        <f aca="false">IF(LEN($B1292)=7,CONCATENATE(MID($B1292,1,6),"00",RIGHT($B1292,1)),IF(LEN($B1292)=8,CONCATENATE(MID($B1292,1,6),"0",RIGHT($B1292,2)),$B1292))</f>
        <v>92620</v>
      </c>
      <c r="H1292" s="925" t="n">
        <v>1435.06</v>
      </c>
      <c r="I1292" s="923" t="n">
        <v>1455.7</v>
      </c>
    </row>
    <row r="1293" customFormat="false" ht="15" hidden="false" customHeight="false" outlineLevel="0" collapsed="false">
      <c r="B1293" s="923" t="n">
        <v>100357</v>
      </c>
      <c r="C1293" s="924" t="s">
        <v>7919</v>
      </c>
      <c r="D1293" s="923" t="s">
        <v>451</v>
      </c>
      <c r="E1293" s="923" t="n">
        <f aca="false">IF($K$2=$H$1,H1293,I1293)</f>
        <v>560.68</v>
      </c>
      <c r="F1293" s="396" t="n">
        <f aca="false">IF(LEN($B1293)=7,CONCATENATE(MID($B1293,1,6),"00",RIGHT($B1293,1)),IF(LEN($B1293)=8,CONCATENATE(MID($B1293,1,6),"0",RIGHT($B1293,2)),$B1293))</f>
        <v>100357</v>
      </c>
      <c r="H1293" s="925" t="n">
        <v>532.85</v>
      </c>
      <c r="I1293" s="923" t="n">
        <v>560.68</v>
      </c>
    </row>
    <row r="1294" customFormat="false" ht="15" hidden="false" customHeight="false" outlineLevel="0" collapsed="false">
      <c r="B1294" s="923" t="n">
        <v>100358</v>
      </c>
      <c r="C1294" s="924" t="s">
        <v>7920</v>
      </c>
      <c r="D1294" s="923" t="s">
        <v>451</v>
      </c>
      <c r="E1294" s="923" t="n">
        <f aca="false">IF($K$2=$H$1,H1294,I1294)</f>
        <v>789.86</v>
      </c>
      <c r="F1294" s="396" t="n">
        <f aca="false">IF(LEN($B1294)=7,CONCATENATE(MID($B1294,1,6),"00",RIGHT($B1294,1)),IF(LEN($B1294)=8,CONCATENATE(MID($B1294,1,6),"0",RIGHT($B1294,2)),$B1294))</f>
        <v>100358</v>
      </c>
      <c r="H1294" s="925" t="n">
        <v>743.95</v>
      </c>
      <c r="I1294" s="923" t="n">
        <v>789.86</v>
      </c>
    </row>
    <row r="1295" customFormat="false" ht="15" hidden="false" customHeight="false" outlineLevel="0" collapsed="false">
      <c r="B1295" s="923" t="n">
        <v>100359</v>
      </c>
      <c r="C1295" s="924" t="s">
        <v>7921</v>
      </c>
      <c r="D1295" s="923" t="s">
        <v>451</v>
      </c>
      <c r="E1295" s="923" t="n">
        <f aca="false">IF($K$2=$H$1,H1295,I1295)</f>
        <v>818.19</v>
      </c>
      <c r="F1295" s="396" t="n">
        <f aca="false">IF(LEN($B1295)=7,CONCATENATE(MID($B1295,1,6),"00",RIGHT($B1295,1)),IF(LEN($B1295)=8,CONCATENATE(MID($B1295,1,6),"0",RIGHT($B1295,2)),$B1295))</f>
        <v>100359</v>
      </c>
      <c r="H1295" s="925" t="n">
        <v>772.28</v>
      </c>
      <c r="I1295" s="923" t="n">
        <v>818.19</v>
      </c>
    </row>
    <row r="1296" customFormat="false" ht="15" hidden="false" customHeight="false" outlineLevel="0" collapsed="false">
      <c r="B1296" s="923" t="n">
        <v>100360</v>
      </c>
      <c r="C1296" s="924" t="s">
        <v>7922</v>
      </c>
      <c r="D1296" s="923" t="s">
        <v>451</v>
      </c>
      <c r="E1296" s="923" t="n">
        <f aca="false">IF($K$2=$H$1,H1296,I1296)</f>
        <v>903.63</v>
      </c>
      <c r="F1296" s="396" t="n">
        <f aca="false">IF(LEN($B1296)=7,CONCATENATE(MID($B1296,1,6),"00",RIGHT($B1296,1)),IF(LEN($B1296)=8,CONCATENATE(MID($B1296,1,6),"0",RIGHT($B1296,2)),$B1296))</f>
        <v>100360</v>
      </c>
      <c r="H1296" s="925" t="n">
        <v>852.91</v>
      </c>
      <c r="I1296" s="923" t="n">
        <v>903.63</v>
      </c>
    </row>
    <row r="1297" customFormat="false" ht="15" hidden="false" customHeight="false" outlineLevel="0" collapsed="false">
      <c r="B1297" s="923" t="n">
        <v>100361</v>
      </c>
      <c r="C1297" s="924" t="s">
        <v>7923</v>
      </c>
      <c r="D1297" s="923" t="s">
        <v>451</v>
      </c>
      <c r="E1297" s="923" t="n">
        <f aca="false">IF($K$2=$H$1,H1297,I1297)</f>
        <v>1144.59</v>
      </c>
      <c r="F1297" s="396" t="n">
        <f aca="false">IF(LEN($B1297)=7,CONCATENATE(MID($B1297,1,6),"00",RIGHT($B1297,1)),IF(LEN($B1297)=8,CONCATENATE(MID($B1297,1,6),"0",RIGHT($B1297,2)),$B1297))</f>
        <v>100361</v>
      </c>
      <c r="H1297" s="925" t="n">
        <v>1075.81</v>
      </c>
      <c r="I1297" s="923" t="n">
        <v>1144.59</v>
      </c>
    </row>
    <row r="1298" customFormat="false" ht="15" hidden="false" customHeight="false" outlineLevel="0" collapsed="false">
      <c r="B1298" s="923" t="n">
        <v>100362</v>
      </c>
      <c r="C1298" s="924" t="s">
        <v>7924</v>
      </c>
      <c r="D1298" s="923" t="s">
        <v>451</v>
      </c>
      <c r="E1298" s="923" t="n">
        <f aca="false">IF($K$2=$H$1,H1298,I1298)</f>
        <v>1468.35</v>
      </c>
      <c r="F1298" s="396" t="n">
        <f aca="false">IF(LEN($B1298)=7,CONCATENATE(MID($B1298,1,6),"00",RIGHT($B1298,1)),IF(LEN($B1298)=8,CONCATENATE(MID($B1298,1,6),"0",RIGHT($B1298,2)),$B1298))</f>
        <v>100362</v>
      </c>
      <c r="H1298" s="925" t="n">
        <v>1394.9</v>
      </c>
      <c r="I1298" s="923" t="n">
        <v>1468.35</v>
      </c>
    </row>
    <row r="1299" customFormat="false" ht="15" hidden="false" customHeight="false" outlineLevel="0" collapsed="false">
      <c r="B1299" s="923" t="n">
        <v>100363</v>
      </c>
      <c r="C1299" s="924" t="s">
        <v>7925</v>
      </c>
      <c r="D1299" s="923" t="s">
        <v>451</v>
      </c>
      <c r="E1299" s="923" t="n">
        <f aca="false">IF($K$2=$H$1,H1299,I1299)</f>
        <v>1510.64</v>
      </c>
      <c r="F1299" s="396" t="n">
        <f aca="false">IF(LEN($B1299)=7,CONCATENATE(MID($B1299,1,6),"00",RIGHT($B1299,1)),IF(LEN($B1299)=8,CONCATENATE(MID($B1299,1,6),"0",RIGHT($B1299,2)),$B1299))</f>
        <v>100363</v>
      </c>
      <c r="H1299" s="925" t="n">
        <v>1437.19</v>
      </c>
      <c r="I1299" s="923" t="n">
        <v>1510.64</v>
      </c>
    </row>
    <row r="1300" customFormat="false" ht="15" hidden="false" customHeight="false" outlineLevel="0" collapsed="false">
      <c r="B1300" s="923" t="n">
        <v>100364</v>
      </c>
      <c r="C1300" s="924" t="s">
        <v>7926</v>
      </c>
      <c r="D1300" s="923" t="s">
        <v>451</v>
      </c>
      <c r="E1300" s="923" t="n">
        <f aca="false">IF($K$2=$H$1,H1300,I1300)</f>
        <v>1644.6</v>
      </c>
      <c r="F1300" s="396" t="n">
        <f aca="false">IF(LEN($B1300)=7,CONCATENATE(MID($B1300,1,6),"00",RIGHT($B1300,1)),IF(LEN($B1300)=8,CONCATENATE(MID($B1300,1,6),"0",RIGHT($B1300,2)),$B1300))</f>
        <v>100364</v>
      </c>
      <c r="H1300" s="925" t="n">
        <v>1563.62</v>
      </c>
      <c r="I1300" s="923" t="n">
        <v>1644.6</v>
      </c>
    </row>
    <row r="1301" customFormat="false" ht="15" hidden="false" customHeight="false" outlineLevel="0" collapsed="false">
      <c r="B1301" s="923" t="n">
        <v>100365</v>
      </c>
      <c r="C1301" s="924" t="s">
        <v>7927</v>
      </c>
      <c r="D1301" s="923" t="s">
        <v>451</v>
      </c>
      <c r="E1301" s="923" t="n">
        <f aca="false">IF($K$2=$H$1,H1301,I1301)</f>
        <v>1909.62</v>
      </c>
      <c r="F1301" s="396" t="n">
        <f aca="false">IF(LEN($B1301)=7,CONCATENATE(MID($B1301,1,6),"00",RIGHT($B1301,1)),IF(LEN($B1301)=8,CONCATENATE(MID($B1301,1,6),"0",RIGHT($B1301,2)),$B1301))</f>
        <v>100365</v>
      </c>
      <c r="H1301" s="925" t="n">
        <v>1810.56</v>
      </c>
      <c r="I1301" s="923" t="n">
        <v>1909.62</v>
      </c>
    </row>
    <row r="1302" customFormat="false" ht="15" hidden="false" customHeight="false" outlineLevel="0" collapsed="false">
      <c r="B1302" s="923" t="n">
        <v>100366</v>
      </c>
      <c r="C1302" s="924" t="s">
        <v>7928</v>
      </c>
      <c r="D1302" s="923" t="s">
        <v>451</v>
      </c>
      <c r="E1302" s="923" t="n">
        <f aca="false">IF($K$2=$H$1,H1302,I1302)</f>
        <v>2008.1</v>
      </c>
      <c r="F1302" s="396" t="n">
        <f aca="false">IF(LEN($B1302)=7,CONCATENATE(MID($B1302,1,6),"00",RIGHT($B1302,1)),IF(LEN($B1302)=8,CONCATENATE(MID($B1302,1,6),"0",RIGHT($B1302,2)),$B1302))</f>
        <v>100366</v>
      </c>
      <c r="H1302" s="925" t="n">
        <v>1909.04</v>
      </c>
      <c r="I1302" s="923" t="n">
        <v>2008.1</v>
      </c>
    </row>
    <row r="1303" customFormat="false" ht="15" hidden="false" customHeight="false" outlineLevel="0" collapsed="false">
      <c r="B1303" s="923" t="n">
        <v>100367</v>
      </c>
      <c r="C1303" s="924" t="s">
        <v>7929</v>
      </c>
      <c r="D1303" s="923" t="s">
        <v>451</v>
      </c>
      <c r="E1303" s="923" t="n">
        <f aca="false">IF($K$2=$H$1,H1303,I1303)</f>
        <v>550.03</v>
      </c>
      <c r="F1303" s="396" t="n">
        <f aca="false">IF(LEN($B1303)=7,CONCATENATE(MID($B1303,1,6),"00",RIGHT($B1303,1)),IF(LEN($B1303)=8,CONCATENATE(MID($B1303,1,6),"0",RIGHT($B1303,2)),$B1303))</f>
        <v>100367</v>
      </c>
      <c r="H1303" s="925" t="n">
        <v>522.2</v>
      </c>
      <c r="I1303" s="923" t="n">
        <v>550.03</v>
      </c>
    </row>
    <row r="1304" customFormat="false" ht="15" hidden="false" customHeight="false" outlineLevel="0" collapsed="false">
      <c r="B1304" s="923" t="n">
        <v>100368</v>
      </c>
      <c r="C1304" s="924" t="s">
        <v>7930</v>
      </c>
      <c r="D1304" s="923" t="s">
        <v>451</v>
      </c>
      <c r="E1304" s="923" t="n">
        <f aca="false">IF($K$2=$H$1,H1304,I1304)</f>
        <v>776.2</v>
      </c>
      <c r="F1304" s="396" t="n">
        <f aca="false">IF(LEN($B1304)=7,CONCATENATE(MID($B1304,1,6),"00",RIGHT($B1304,1)),IF(LEN($B1304)=8,CONCATENATE(MID($B1304,1,6),"0",RIGHT($B1304,2)),$B1304))</f>
        <v>100368</v>
      </c>
      <c r="H1304" s="925" t="n">
        <v>730.29</v>
      </c>
      <c r="I1304" s="923" t="n">
        <v>776.2</v>
      </c>
    </row>
    <row r="1305" customFormat="false" ht="15" hidden="false" customHeight="false" outlineLevel="0" collapsed="false">
      <c r="B1305" s="923" t="n">
        <v>100369</v>
      </c>
      <c r="C1305" s="924" t="s">
        <v>7931</v>
      </c>
      <c r="D1305" s="923" t="s">
        <v>451</v>
      </c>
      <c r="E1305" s="923" t="n">
        <f aca="false">IF($K$2=$H$1,H1305,I1305)</f>
        <v>804.53</v>
      </c>
      <c r="F1305" s="396" t="n">
        <f aca="false">IF(LEN($B1305)=7,CONCATENATE(MID($B1305,1,6),"00",RIGHT($B1305,1)),IF(LEN($B1305)=8,CONCATENATE(MID($B1305,1,6),"0",RIGHT($B1305,2)),$B1305))</f>
        <v>100369</v>
      </c>
      <c r="H1305" s="925" t="n">
        <v>758.62</v>
      </c>
      <c r="I1305" s="923" t="n">
        <v>804.53</v>
      </c>
    </row>
    <row r="1306" customFormat="false" ht="15" hidden="false" customHeight="false" outlineLevel="0" collapsed="false">
      <c r="B1306" s="923" t="n">
        <v>100370</v>
      </c>
      <c r="C1306" s="924" t="s">
        <v>7932</v>
      </c>
      <c r="D1306" s="923" t="s">
        <v>451</v>
      </c>
      <c r="E1306" s="923" t="n">
        <f aca="false">IF($K$2=$H$1,H1306,I1306)</f>
        <v>930.15</v>
      </c>
      <c r="F1306" s="396" t="n">
        <f aca="false">IF(LEN($B1306)=7,CONCATENATE(MID($B1306,1,6),"00",RIGHT($B1306,1)),IF(LEN($B1306)=8,CONCATENATE(MID($B1306,1,6),"0",RIGHT($B1306,2)),$B1306))</f>
        <v>100370</v>
      </c>
      <c r="H1306" s="925" t="n">
        <v>879.43</v>
      </c>
      <c r="I1306" s="923" t="n">
        <v>930.15</v>
      </c>
    </row>
    <row r="1307" customFormat="false" ht="15" hidden="false" customHeight="false" outlineLevel="0" collapsed="false">
      <c r="B1307" s="923" t="n">
        <v>100371</v>
      </c>
      <c r="C1307" s="924" t="s">
        <v>7933</v>
      </c>
      <c r="D1307" s="923" t="s">
        <v>451</v>
      </c>
      <c r="E1307" s="923" t="n">
        <f aca="false">IF($K$2=$H$1,H1307,I1307)</f>
        <v>1107.74</v>
      </c>
      <c r="F1307" s="396" t="n">
        <f aca="false">IF(LEN($B1307)=7,CONCATENATE(MID($B1307,1,6),"00",RIGHT($B1307,1)),IF(LEN($B1307)=8,CONCATENATE(MID($B1307,1,6),"0",RIGHT($B1307,2)),$B1307))</f>
        <v>100371</v>
      </c>
      <c r="H1307" s="925" t="n">
        <v>1038.96</v>
      </c>
      <c r="I1307" s="923" t="n">
        <v>1107.74</v>
      </c>
    </row>
    <row r="1308" customFormat="false" ht="15" hidden="false" customHeight="false" outlineLevel="0" collapsed="false">
      <c r="B1308" s="923" t="n">
        <v>100372</v>
      </c>
      <c r="C1308" s="924" t="s">
        <v>7934</v>
      </c>
      <c r="D1308" s="923" t="s">
        <v>451</v>
      </c>
      <c r="E1308" s="923" t="n">
        <f aca="false">IF($K$2=$H$1,H1308,I1308)</f>
        <v>1409.46</v>
      </c>
      <c r="F1308" s="396" t="n">
        <f aca="false">IF(LEN($B1308)=7,CONCATENATE(MID($B1308,1,6),"00",RIGHT($B1308,1)),IF(LEN($B1308)=8,CONCATENATE(MID($B1308,1,6),"0",RIGHT($B1308,2)),$B1308))</f>
        <v>100372</v>
      </c>
      <c r="H1308" s="925" t="n">
        <v>1336.01</v>
      </c>
      <c r="I1308" s="923" t="n">
        <v>1409.46</v>
      </c>
    </row>
    <row r="1309" customFormat="false" ht="15" hidden="false" customHeight="false" outlineLevel="0" collapsed="false">
      <c r="B1309" s="923" t="n">
        <v>100373</v>
      </c>
      <c r="C1309" s="924" t="s">
        <v>7935</v>
      </c>
      <c r="D1309" s="923" t="s">
        <v>451</v>
      </c>
      <c r="E1309" s="923" t="n">
        <f aca="false">IF($K$2=$H$1,H1309,I1309)</f>
        <v>1444.16</v>
      </c>
      <c r="F1309" s="396" t="n">
        <f aca="false">IF(LEN($B1309)=7,CONCATENATE(MID($B1309,1,6),"00",RIGHT($B1309,1)),IF(LEN($B1309)=8,CONCATENATE(MID($B1309,1,6),"0",RIGHT($B1309,2)),$B1309))</f>
        <v>100373</v>
      </c>
      <c r="H1309" s="925" t="n">
        <v>1370.71</v>
      </c>
      <c r="I1309" s="923" t="n">
        <v>1444.16</v>
      </c>
    </row>
    <row r="1310" customFormat="false" ht="15" hidden="false" customHeight="false" outlineLevel="0" collapsed="false">
      <c r="B1310" s="923" t="n">
        <v>100374</v>
      </c>
      <c r="C1310" s="924" t="s">
        <v>7936</v>
      </c>
      <c r="D1310" s="923" t="s">
        <v>451</v>
      </c>
      <c r="E1310" s="923" t="n">
        <f aca="false">IF($K$2=$H$1,H1310,I1310)</f>
        <v>1554.82</v>
      </c>
      <c r="F1310" s="396" t="n">
        <f aca="false">IF(LEN($B1310)=7,CONCATENATE(MID($B1310,1,6),"00",RIGHT($B1310,1)),IF(LEN($B1310)=8,CONCATENATE(MID($B1310,1,6),"0",RIGHT($B1310,2)),$B1310))</f>
        <v>100374</v>
      </c>
      <c r="H1310" s="925" t="n">
        <v>1473.84</v>
      </c>
      <c r="I1310" s="923" t="n">
        <v>1554.82</v>
      </c>
    </row>
    <row r="1311" customFormat="false" ht="15" hidden="false" customHeight="false" outlineLevel="0" collapsed="false">
      <c r="B1311" s="923" t="n">
        <v>100375</v>
      </c>
      <c r="C1311" s="924" t="s">
        <v>7937</v>
      </c>
      <c r="D1311" s="923" t="s">
        <v>451</v>
      </c>
      <c r="E1311" s="923" t="n">
        <f aca="false">IF($K$2=$H$1,H1311,I1311)</f>
        <v>1779.76</v>
      </c>
      <c r="F1311" s="396" t="n">
        <f aca="false">IF(LEN($B1311)=7,CONCATENATE(MID($B1311,1,6),"00",RIGHT($B1311,1)),IF(LEN($B1311)=8,CONCATENATE(MID($B1311,1,6),"0",RIGHT($B1311,2)),$B1311))</f>
        <v>100375</v>
      </c>
      <c r="H1311" s="925" t="n">
        <v>1680.7</v>
      </c>
      <c r="I1311" s="923" t="n">
        <v>1779.76</v>
      </c>
    </row>
    <row r="1312" customFormat="false" ht="15" hidden="false" customHeight="false" outlineLevel="0" collapsed="false">
      <c r="B1312" s="923" t="n">
        <v>100376</v>
      </c>
      <c r="C1312" s="924" t="s">
        <v>7938</v>
      </c>
      <c r="D1312" s="923" t="s">
        <v>451</v>
      </c>
      <c r="E1312" s="923" t="n">
        <f aca="false">IF($K$2=$H$1,H1312,I1312)</f>
        <v>1744.23</v>
      </c>
      <c r="F1312" s="396" t="n">
        <f aca="false">IF(LEN($B1312)=7,CONCATENATE(MID($B1312,1,6),"00",RIGHT($B1312,1)),IF(LEN($B1312)=8,CONCATENATE(MID($B1312,1,6),"0",RIGHT($B1312,2)),$B1312))</f>
        <v>100376</v>
      </c>
      <c r="H1312" s="925" t="n">
        <v>1645.17</v>
      </c>
      <c r="I1312" s="923" t="n">
        <v>1744.23</v>
      </c>
    </row>
    <row r="1313" customFormat="false" ht="15" hidden="false" customHeight="false" outlineLevel="0" collapsed="false">
      <c r="B1313" s="923" t="n">
        <v>100377</v>
      </c>
      <c r="C1313" s="924" t="s">
        <v>7939</v>
      </c>
      <c r="D1313" s="923" t="s">
        <v>1117</v>
      </c>
      <c r="E1313" s="923" t="n">
        <f aca="false">IF($K$2=$H$1,H1313,I1313)</f>
        <v>8.4</v>
      </c>
      <c r="F1313" s="396" t="n">
        <f aca="false">IF(LEN($B1313)=7,CONCATENATE(MID($B1313,1,6),"00",RIGHT($B1313,1)),IF(LEN($B1313)=8,CONCATENATE(MID($B1313,1,6),"0",RIGHT($B1313,2)),$B1313))</f>
        <v>100377</v>
      </c>
      <c r="H1313" s="925" t="n">
        <v>8.29</v>
      </c>
      <c r="I1313" s="923" t="n">
        <v>8.4</v>
      </c>
    </row>
    <row r="1314" customFormat="false" ht="15" hidden="false" customHeight="false" outlineLevel="0" collapsed="false">
      <c r="B1314" s="923" t="n">
        <v>100378</v>
      </c>
      <c r="C1314" s="924" t="s">
        <v>7940</v>
      </c>
      <c r="D1314" s="923" t="s">
        <v>1117</v>
      </c>
      <c r="E1314" s="923" t="n">
        <f aca="false">IF($K$2=$H$1,H1314,I1314)</f>
        <v>7.54</v>
      </c>
      <c r="F1314" s="396" t="n">
        <f aca="false">IF(LEN($B1314)=7,CONCATENATE(MID($B1314,1,6),"00",RIGHT($B1314,1)),IF(LEN($B1314)=8,CONCATENATE(MID($B1314,1,6),"0",RIGHT($B1314,2)),$B1314))</f>
        <v>100378</v>
      </c>
      <c r="H1314" s="925" t="n">
        <v>7.43</v>
      </c>
      <c r="I1314" s="923" t="n">
        <v>7.54</v>
      </c>
    </row>
    <row r="1315" customFormat="false" ht="15" hidden="false" customHeight="false" outlineLevel="0" collapsed="false">
      <c r="B1315" s="923" t="n">
        <v>100382</v>
      </c>
      <c r="C1315" s="924" t="s">
        <v>7941</v>
      </c>
      <c r="D1315" s="923" t="s">
        <v>892</v>
      </c>
      <c r="E1315" s="923" t="n">
        <f aca="false">IF($K$2=$H$1,H1315,I1315)</f>
        <v>11.43</v>
      </c>
      <c r="F1315" s="396" t="n">
        <f aca="false">IF(LEN($B1315)=7,CONCATENATE(MID($B1315,1,6),"00",RIGHT($B1315,1)),IF(LEN($B1315)=8,CONCATENATE(MID($B1315,1,6),"0",RIGHT($B1315,2)),$B1315))</f>
        <v>100382</v>
      </c>
      <c r="H1315" s="925" t="n">
        <v>11.07</v>
      </c>
      <c r="I1315" s="923" t="n">
        <v>11.43</v>
      </c>
    </row>
    <row r="1316" customFormat="false" ht="15" hidden="false" customHeight="false" outlineLevel="0" collapsed="false">
      <c r="B1316" s="923" t="n">
        <v>94444</v>
      </c>
      <c r="C1316" s="924" t="s">
        <v>7942</v>
      </c>
      <c r="D1316" s="923" t="s">
        <v>892</v>
      </c>
      <c r="E1316" s="923" t="n">
        <f aca="false">IF($K$2=$H$1,H1316,I1316)</f>
        <v>610.43</v>
      </c>
      <c r="F1316" s="396" t="n">
        <f aca="false">IF(LEN($B1316)=7,CONCATENATE(MID($B1316,1,6),"00",RIGHT($B1316,1)),IF(LEN($B1316)=8,CONCATENATE(MID($B1316,1,6),"0",RIGHT($B1316,2)),$B1316))</f>
        <v>94444</v>
      </c>
      <c r="H1316" s="925" t="n">
        <v>609.77</v>
      </c>
      <c r="I1316" s="923" t="n">
        <v>610.43</v>
      </c>
    </row>
    <row r="1317" customFormat="false" ht="15" hidden="false" customHeight="false" outlineLevel="0" collapsed="false">
      <c r="B1317" s="923" t="s">
        <v>7943</v>
      </c>
      <c r="C1317" s="924" t="s">
        <v>7944</v>
      </c>
      <c r="D1317" s="923" t="s">
        <v>470</v>
      </c>
      <c r="E1317" s="923" t="n">
        <f aca="false">IF($K$2=$H$1,H1317,I1317)</f>
        <v>27.12</v>
      </c>
      <c r="F1317" s="396" t="str">
        <f aca="false">IF(LEN($B1317)=7,CONCATENATE(MID($B1317,1,6),"00",RIGHT($B1317,1)),IF(LEN($B1317)=8,CONCATENATE(MID($B1317,1,6),"0",RIGHT($B1317,2)),$B1317))</f>
        <v>73882/001</v>
      </c>
      <c r="H1317" s="925" t="n">
        <v>26.09</v>
      </c>
      <c r="I1317" s="923" t="n">
        <v>27.12</v>
      </c>
    </row>
    <row r="1318" customFormat="false" ht="15" hidden="false" customHeight="false" outlineLevel="0" collapsed="false">
      <c r="B1318" s="923" t="s">
        <v>7945</v>
      </c>
      <c r="C1318" s="924" t="s">
        <v>7946</v>
      </c>
      <c r="D1318" s="923" t="s">
        <v>470</v>
      </c>
      <c r="E1318" s="923" t="n">
        <f aca="false">IF($K$2=$H$1,H1318,I1318)</f>
        <v>76.6</v>
      </c>
      <c r="F1318" s="396" t="str">
        <f aca="false">IF(LEN($B1318)=7,CONCATENATE(MID($B1318,1,6),"00",RIGHT($B1318,1)),IF(LEN($B1318)=8,CONCATENATE(MID($B1318,1,6),"0",RIGHT($B1318,2)),$B1318))</f>
        <v>73882/005</v>
      </c>
      <c r="H1318" s="925" t="n">
        <v>73.49</v>
      </c>
      <c r="I1318" s="923" t="n">
        <v>76.6</v>
      </c>
    </row>
    <row r="1319" customFormat="false" ht="15" hidden="false" customHeight="false" outlineLevel="0" collapsed="false">
      <c r="B1319" s="923" t="s">
        <v>7947</v>
      </c>
      <c r="C1319" s="924" t="s">
        <v>7948</v>
      </c>
      <c r="D1319" s="923" t="s">
        <v>470</v>
      </c>
      <c r="E1319" s="923" t="n">
        <f aca="false">IF($K$2=$H$1,H1319,I1319)</f>
        <v>28.85</v>
      </c>
      <c r="F1319" s="396" t="str">
        <f aca="false">IF(LEN($B1319)=7,CONCATENATE(MID($B1319,1,6),"00",RIGHT($B1319,1)),IF(LEN($B1319)=8,CONCATENATE(MID($B1319,1,6),"0",RIGHT($B1319,2)),$B1319))</f>
        <v>73816/001</v>
      </c>
      <c r="H1319" s="925" t="n">
        <v>27.59</v>
      </c>
      <c r="I1319" s="923" t="n">
        <v>28.85</v>
      </c>
    </row>
    <row r="1320" customFormat="false" ht="15" hidden="false" customHeight="false" outlineLevel="0" collapsed="false">
      <c r="B1320" s="923" t="s">
        <v>7949</v>
      </c>
      <c r="C1320" s="924" t="s">
        <v>7950</v>
      </c>
      <c r="D1320" s="923" t="s">
        <v>470</v>
      </c>
      <c r="E1320" s="923" t="n">
        <f aca="false">IF($K$2=$H$1,H1320,I1320)</f>
        <v>24.02</v>
      </c>
      <c r="F1320" s="396" t="str">
        <f aca="false">IF(LEN($B1320)=7,CONCATENATE(MID($B1320,1,6),"00",RIGHT($B1320,1)),IF(LEN($B1320)=8,CONCATENATE(MID($B1320,1,6),"0",RIGHT($B1320,2)),$B1320))</f>
        <v>73816/002</v>
      </c>
      <c r="H1320" s="925" t="n">
        <v>22.43</v>
      </c>
      <c r="I1320" s="923" t="n">
        <v>24.02</v>
      </c>
    </row>
    <row r="1321" customFormat="false" ht="15" hidden="false" customHeight="false" outlineLevel="0" collapsed="false">
      <c r="B1321" s="923" t="s">
        <v>7951</v>
      </c>
      <c r="C1321" s="924" t="s">
        <v>7952</v>
      </c>
      <c r="D1321" s="923" t="s">
        <v>892</v>
      </c>
      <c r="E1321" s="923" t="n">
        <f aca="false">IF($K$2=$H$1,H1321,I1321)</f>
        <v>7.31</v>
      </c>
      <c r="F1321" s="396" t="str">
        <f aca="false">IF(LEN($B1321)=7,CONCATENATE(MID($B1321,1,6),"00",RIGHT($B1321,1)),IF(LEN($B1321)=8,CONCATENATE(MID($B1321,1,6),"0",RIGHT($B1321,2)),$B1321))</f>
        <v>73881/001</v>
      </c>
      <c r="H1321" s="925" t="n">
        <v>7.28</v>
      </c>
      <c r="I1321" s="923" t="n">
        <v>7.31</v>
      </c>
    </row>
    <row r="1322" customFormat="false" ht="15" hidden="false" customHeight="false" outlineLevel="0" collapsed="false">
      <c r="B1322" s="923" t="s">
        <v>7953</v>
      </c>
      <c r="C1322" s="924" t="s">
        <v>7954</v>
      </c>
      <c r="D1322" s="923" t="s">
        <v>892</v>
      </c>
      <c r="E1322" s="923" t="n">
        <f aca="false">IF($K$2=$H$1,H1322,I1322)</f>
        <v>14.35</v>
      </c>
      <c r="F1322" s="396" t="str">
        <f aca="false">IF(LEN($B1322)=7,CONCATENATE(MID($B1322,1,6),"00",RIGHT($B1322,1)),IF(LEN($B1322)=8,CONCATENATE(MID($B1322,1,6),"0",RIGHT($B1322,2)),$B1322))</f>
        <v>73881/003</v>
      </c>
      <c r="H1322" s="925" t="n">
        <v>14.32</v>
      </c>
      <c r="I1322" s="923" t="n">
        <v>14.35</v>
      </c>
    </row>
    <row r="1323" customFormat="false" ht="15" hidden="false" customHeight="false" outlineLevel="0" collapsed="false">
      <c r="B1323" s="923" t="s">
        <v>7955</v>
      </c>
      <c r="C1323" s="924" t="s">
        <v>7956</v>
      </c>
      <c r="D1323" s="923" t="s">
        <v>888</v>
      </c>
      <c r="E1323" s="923" t="n">
        <f aca="false">IF($K$2=$H$1,H1323,I1323)</f>
        <v>95.73</v>
      </c>
      <c r="F1323" s="396" t="str">
        <f aca="false">IF(LEN($B1323)=7,CONCATENATE(MID($B1323,1,6),"00",RIGHT($B1323,1)),IF(LEN($B1323)=8,CONCATENATE(MID($B1323,1,6),"0",RIGHT($B1323,2)),$B1323))</f>
        <v>73883/001</v>
      </c>
      <c r="H1323" s="925" t="n">
        <v>93.74</v>
      </c>
      <c r="I1323" s="923" t="n">
        <v>95.73</v>
      </c>
    </row>
    <row r="1324" customFormat="false" ht="15" hidden="false" customHeight="false" outlineLevel="0" collapsed="false">
      <c r="B1324" s="923" t="s">
        <v>7957</v>
      </c>
      <c r="C1324" s="924" t="s">
        <v>7958</v>
      </c>
      <c r="D1324" s="923" t="s">
        <v>888</v>
      </c>
      <c r="E1324" s="923" t="n">
        <f aca="false">IF($K$2=$H$1,H1324,I1324)</f>
        <v>111.9</v>
      </c>
      <c r="F1324" s="396" t="str">
        <f aca="false">IF(LEN($B1324)=7,CONCATENATE(MID($B1324,1,6),"00",RIGHT($B1324,1)),IF(LEN($B1324)=8,CONCATENATE(MID($B1324,1,6),"0",RIGHT($B1324,2)),$B1324))</f>
        <v>73883/002</v>
      </c>
      <c r="H1324" s="925" t="n">
        <v>108.84</v>
      </c>
      <c r="I1324" s="923" t="n">
        <v>111.9</v>
      </c>
    </row>
    <row r="1325" customFormat="false" ht="15" hidden="false" customHeight="false" outlineLevel="0" collapsed="false">
      <c r="B1325" s="923" t="s">
        <v>7959</v>
      </c>
      <c r="C1325" s="924" t="s">
        <v>7960</v>
      </c>
      <c r="D1325" s="923" t="s">
        <v>888</v>
      </c>
      <c r="E1325" s="923" t="n">
        <f aca="false">IF($K$2=$H$1,H1325,I1325)</f>
        <v>69.21</v>
      </c>
      <c r="F1325" s="396" t="str">
        <f aca="false">IF(LEN($B1325)=7,CONCATENATE(MID($B1325,1,6),"00",RIGHT($B1325,1)),IF(LEN($B1325)=8,CONCATENATE(MID($B1325,1,6),"0",RIGHT($B1325,2)),$B1325))</f>
        <v>73883/003</v>
      </c>
      <c r="H1325" s="925" t="n">
        <v>67.22</v>
      </c>
      <c r="I1325" s="923" t="n">
        <v>69.21</v>
      </c>
    </row>
    <row r="1326" customFormat="false" ht="15" hidden="false" customHeight="false" outlineLevel="0" collapsed="false">
      <c r="B1326" s="923" t="s">
        <v>7961</v>
      </c>
      <c r="C1326" s="924" t="s">
        <v>7962</v>
      </c>
      <c r="D1326" s="923" t="s">
        <v>470</v>
      </c>
      <c r="E1326" s="923" t="n">
        <f aca="false">IF($K$2=$H$1,H1326,I1326)</f>
        <v>72.27</v>
      </c>
      <c r="F1326" s="396" t="str">
        <f aca="false">IF(LEN($B1326)=7,CONCATENATE(MID($B1326,1,6),"00",RIGHT($B1326,1)),IF(LEN($B1326)=8,CONCATENATE(MID($B1326,1,6),"0",RIGHT($B1326,2)),$B1326))</f>
        <v>73969/001</v>
      </c>
      <c r="H1326" s="925" t="n">
        <v>71.02</v>
      </c>
      <c r="I1326" s="923" t="n">
        <v>72.27</v>
      </c>
    </row>
    <row r="1327" customFormat="false" ht="15" hidden="false" customHeight="false" outlineLevel="0" collapsed="false">
      <c r="B1327" s="923" t="s">
        <v>7963</v>
      </c>
      <c r="C1327" s="924" t="s">
        <v>7964</v>
      </c>
      <c r="D1327" s="923" t="s">
        <v>470</v>
      </c>
      <c r="E1327" s="923" t="n">
        <f aca="false">IF($K$2=$H$1,H1327,I1327)</f>
        <v>51.46</v>
      </c>
      <c r="F1327" s="396" t="str">
        <f aca="false">IF(LEN($B1327)=7,CONCATENATE(MID($B1327,1,6),"00",RIGHT($B1327,1)),IF(LEN($B1327)=8,CONCATENATE(MID($B1327,1,6),"0",RIGHT($B1327,2)),$B1327))</f>
        <v>74017/001</v>
      </c>
      <c r="H1327" s="925" t="n">
        <v>50.21</v>
      </c>
      <c r="I1327" s="923" t="n">
        <v>51.46</v>
      </c>
    </row>
    <row r="1328" customFormat="false" ht="15" hidden="false" customHeight="false" outlineLevel="0" collapsed="false">
      <c r="B1328" s="923" t="s">
        <v>7965</v>
      </c>
      <c r="C1328" s="924" t="s">
        <v>7966</v>
      </c>
      <c r="D1328" s="923" t="s">
        <v>470</v>
      </c>
      <c r="E1328" s="923" t="n">
        <f aca="false">IF($K$2=$H$1,H1328,I1328)</f>
        <v>68.62</v>
      </c>
      <c r="F1328" s="396" t="str">
        <f aca="false">IF(LEN($B1328)=7,CONCATENATE(MID($B1328,1,6),"00",RIGHT($B1328,1)),IF(LEN($B1328)=8,CONCATENATE(MID($B1328,1,6),"0",RIGHT($B1328,2)),$B1328))</f>
        <v>74017/002</v>
      </c>
      <c r="H1328" s="925" t="n">
        <v>67.37</v>
      </c>
      <c r="I1328" s="923" t="n">
        <v>68.62</v>
      </c>
    </row>
    <row r="1329" customFormat="false" ht="15" hidden="false" customHeight="false" outlineLevel="0" collapsed="false">
      <c r="B1329" s="923" t="s">
        <v>7967</v>
      </c>
      <c r="C1329" s="924" t="s">
        <v>7968</v>
      </c>
      <c r="D1329" s="923" t="s">
        <v>470</v>
      </c>
      <c r="E1329" s="923" t="n">
        <f aca="false">IF($K$2=$H$1,H1329,I1329)</f>
        <v>43.53</v>
      </c>
      <c r="F1329" s="396" t="str">
        <f aca="false">IF(LEN($B1329)=7,CONCATENATE(MID($B1329,1,6),"00",RIGHT($B1329,1)),IF(LEN($B1329)=8,CONCATENATE(MID($B1329,1,6),"0",RIGHT($B1329,2)),$B1329))</f>
        <v>75029/001</v>
      </c>
      <c r="H1329" s="925" t="n">
        <v>41.88</v>
      </c>
      <c r="I1329" s="923" t="n">
        <v>43.53</v>
      </c>
    </row>
    <row r="1330" customFormat="false" ht="15" hidden="false" customHeight="false" outlineLevel="0" collapsed="false">
      <c r="B1330" s="923" t="n">
        <v>83651</v>
      </c>
      <c r="C1330" s="924" t="s">
        <v>7969</v>
      </c>
      <c r="D1330" s="923" t="s">
        <v>470</v>
      </c>
      <c r="E1330" s="923" t="n">
        <f aca="false">IF($K$2=$H$1,H1330,I1330)</f>
        <v>32.56</v>
      </c>
      <c r="F1330" s="396" t="n">
        <f aca="false">IF(LEN($B1330)=7,CONCATENATE(MID($B1330,1,6),"00",RIGHT($B1330,1)),IF(LEN($B1330)=8,CONCATENATE(MID($B1330,1,6),"0",RIGHT($B1330,2)),$B1330))</f>
        <v>83651</v>
      </c>
      <c r="H1330" s="925" t="n">
        <v>30.68</v>
      </c>
      <c r="I1330" s="923" t="n">
        <v>32.56</v>
      </c>
    </row>
    <row r="1331" customFormat="false" ht="15" hidden="false" customHeight="false" outlineLevel="0" collapsed="false">
      <c r="B1331" s="923" t="n">
        <v>83658</v>
      </c>
      <c r="C1331" s="924" t="s">
        <v>7970</v>
      </c>
      <c r="D1331" s="923" t="s">
        <v>470</v>
      </c>
      <c r="E1331" s="923" t="n">
        <f aca="false">IF($K$2=$H$1,H1331,I1331)</f>
        <v>155.47</v>
      </c>
      <c r="F1331" s="396" t="n">
        <f aca="false">IF(LEN($B1331)=7,CONCATENATE(MID($B1331,1,6),"00",RIGHT($B1331,1)),IF(LEN($B1331)=8,CONCATENATE(MID($B1331,1,6),"0",RIGHT($B1331,2)),$B1331))</f>
        <v>83658</v>
      </c>
      <c r="H1331" s="925" t="n">
        <v>146.24</v>
      </c>
      <c r="I1331" s="923" t="n">
        <v>155.47</v>
      </c>
    </row>
    <row r="1332" customFormat="false" ht="15" hidden="false" customHeight="false" outlineLevel="0" collapsed="false">
      <c r="B1332" s="923" t="n">
        <v>83661</v>
      </c>
      <c r="C1332" s="924" t="s">
        <v>7971</v>
      </c>
      <c r="D1332" s="923" t="s">
        <v>470</v>
      </c>
      <c r="E1332" s="923" t="n">
        <f aca="false">IF($K$2=$H$1,H1332,I1332)</f>
        <v>106.13</v>
      </c>
      <c r="F1332" s="396" t="n">
        <f aca="false">IF(LEN($B1332)=7,CONCATENATE(MID($B1332,1,6),"00",RIGHT($B1332,1)),IF(LEN($B1332)=8,CONCATENATE(MID($B1332,1,6),"0",RIGHT($B1332,2)),$B1332))</f>
        <v>83661</v>
      </c>
      <c r="H1332" s="925" t="n">
        <v>102.15</v>
      </c>
      <c r="I1332" s="923" t="n">
        <v>106.13</v>
      </c>
    </row>
    <row r="1333" customFormat="false" ht="15" hidden="false" customHeight="false" outlineLevel="0" collapsed="false">
      <c r="B1333" s="923" t="n">
        <v>83662</v>
      </c>
      <c r="C1333" s="924" t="s">
        <v>7972</v>
      </c>
      <c r="D1333" s="923" t="s">
        <v>888</v>
      </c>
      <c r="E1333" s="923" t="n">
        <f aca="false">IF($K$2=$H$1,H1333,I1333)</f>
        <v>102.66</v>
      </c>
      <c r="F1333" s="396" t="n">
        <f aca="false">IF(LEN($B1333)=7,CONCATENATE(MID($B1333,1,6),"00",RIGHT($B1333,1)),IF(LEN($B1333)=8,CONCATENATE(MID($B1333,1,6),"0",RIGHT($B1333,2)),$B1333))</f>
        <v>83662</v>
      </c>
      <c r="H1333" s="925" t="n">
        <v>99.14</v>
      </c>
      <c r="I1333" s="923" t="n">
        <v>102.66</v>
      </c>
    </row>
    <row r="1334" customFormat="false" ht="15" hidden="false" customHeight="false" outlineLevel="0" collapsed="false">
      <c r="B1334" s="923" t="n">
        <v>83664</v>
      </c>
      <c r="C1334" s="924" t="s">
        <v>7973</v>
      </c>
      <c r="D1334" s="923" t="s">
        <v>470</v>
      </c>
      <c r="E1334" s="923" t="n">
        <f aca="false">IF($K$2=$H$1,H1334,I1334)</f>
        <v>64.45</v>
      </c>
      <c r="F1334" s="396" t="n">
        <f aca="false">IF(LEN($B1334)=7,CONCATENATE(MID($B1334,1,6),"00",RIGHT($B1334,1)),IF(LEN($B1334)=8,CONCATENATE(MID($B1334,1,6),"0",RIGHT($B1334,2)),$B1334))</f>
        <v>83664</v>
      </c>
      <c r="H1334" s="925" t="n">
        <v>62.45</v>
      </c>
      <c r="I1334" s="923" t="n">
        <v>64.45</v>
      </c>
    </row>
    <row r="1335" customFormat="false" ht="15" hidden="false" customHeight="false" outlineLevel="0" collapsed="false">
      <c r="B1335" s="923" t="n">
        <v>83665</v>
      </c>
      <c r="C1335" s="924" t="s">
        <v>7974</v>
      </c>
      <c r="D1335" s="923" t="s">
        <v>892</v>
      </c>
      <c r="E1335" s="923" t="n">
        <f aca="false">IF($K$2=$H$1,H1335,I1335)</f>
        <v>9.44</v>
      </c>
      <c r="F1335" s="396" t="n">
        <f aca="false">IF(LEN($B1335)=7,CONCATENATE(MID($B1335,1,6),"00",RIGHT($B1335,1)),IF(LEN($B1335)=8,CONCATENATE(MID($B1335,1,6),"0",RIGHT($B1335,2)),$B1335))</f>
        <v>83665</v>
      </c>
      <c r="H1335" s="925" t="n">
        <v>9.4</v>
      </c>
      <c r="I1335" s="923" t="n">
        <v>9.44</v>
      </c>
    </row>
    <row r="1336" customFormat="false" ht="15" hidden="false" customHeight="false" outlineLevel="0" collapsed="false">
      <c r="B1336" s="923" t="n">
        <v>83669</v>
      </c>
      <c r="C1336" s="924" t="s">
        <v>7975</v>
      </c>
      <c r="D1336" s="923" t="s">
        <v>892</v>
      </c>
      <c r="E1336" s="923" t="n">
        <f aca="false">IF($K$2=$H$1,H1336,I1336)</f>
        <v>11.24</v>
      </c>
      <c r="F1336" s="396" t="n">
        <f aca="false">IF(LEN($B1336)=7,CONCATENATE(MID($B1336,1,6),"00",RIGHT($B1336,1)),IF(LEN($B1336)=8,CONCATENATE(MID($B1336,1,6),"0",RIGHT($B1336,2)),$B1336))</f>
        <v>83669</v>
      </c>
      <c r="H1336" s="925" t="n">
        <v>11.2</v>
      </c>
      <c r="I1336" s="923" t="n">
        <v>11.24</v>
      </c>
    </row>
    <row r="1337" customFormat="false" ht="15" hidden="false" customHeight="false" outlineLevel="0" collapsed="false">
      <c r="B1337" s="923" t="n">
        <v>83670</v>
      </c>
      <c r="C1337" s="924" t="s">
        <v>7976</v>
      </c>
      <c r="D1337" s="923" t="s">
        <v>470</v>
      </c>
      <c r="E1337" s="923" t="n">
        <f aca="false">IF($K$2=$H$1,H1337,I1337)</f>
        <v>47.2</v>
      </c>
      <c r="F1337" s="396" t="n">
        <f aca="false">IF(LEN($B1337)=7,CONCATENATE(MID($B1337,1,6),"00",RIGHT($B1337,1)),IF(LEN($B1337)=8,CONCATENATE(MID($B1337,1,6),"0",RIGHT($B1337,2)),$B1337))</f>
        <v>83670</v>
      </c>
      <c r="H1337" s="925" t="n">
        <v>43.42</v>
      </c>
      <c r="I1337" s="923" t="n">
        <v>47.2</v>
      </c>
    </row>
    <row r="1338" customFormat="false" ht="15" hidden="false" customHeight="false" outlineLevel="0" collapsed="false">
      <c r="B1338" s="923" t="n">
        <v>83671</v>
      </c>
      <c r="C1338" s="924" t="s">
        <v>7977</v>
      </c>
      <c r="D1338" s="923" t="s">
        <v>470</v>
      </c>
      <c r="E1338" s="923" t="n">
        <f aca="false">IF($K$2=$H$1,H1338,I1338)</f>
        <v>50.64</v>
      </c>
      <c r="F1338" s="396" t="n">
        <f aca="false">IF(LEN($B1338)=7,CONCATENATE(MID($B1338,1,6),"00",RIGHT($B1338,1)),IF(LEN($B1338)=8,CONCATENATE(MID($B1338,1,6),"0",RIGHT($B1338,2)),$B1338))</f>
        <v>83671</v>
      </c>
      <c r="H1338" s="925" t="n">
        <v>46.62</v>
      </c>
      <c r="I1338" s="923" t="n">
        <v>50.64</v>
      </c>
    </row>
    <row r="1339" customFormat="false" ht="15" hidden="false" customHeight="false" outlineLevel="0" collapsed="false">
      <c r="B1339" s="923" t="n">
        <v>83679</v>
      </c>
      <c r="C1339" s="924" t="s">
        <v>7978</v>
      </c>
      <c r="D1339" s="923" t="s">
        <v>470</v>
      </c>
      <c r="E1339" s="923" t="n">
        <f aca="false">IF($K$2=$H$1,H1339,I1339)</f>
        <v>13.71</v>
      </c>
      <c r="F1339" s="396" t="n">
        <f aca="false">IF(LEN($B1339)=7,CONCATENATE(MID($B1339,1,6),"00",RIGHT($B1339,1)),IF(LEN($B1339)=8,CONCATENATE(MID($B1339,1,6),"0",RIGHT($B1339,2)),$B1339))</f>
        <v>83679</v>
      </c>
      <c r="H1339" s="926" t="n">
        <v>12.95</v>
      </c>
      <c r="I1339" s="927" t="n">
        <v>13.71</v>
      </c>
    </row>
    <row r="1340" customFormat="false" ht="15" hidden="false" customHeight="false" outlineLevel="0" collapsed="false">
      <c r="B1340" s="923" t="n">
        <v>83680</v>
      </c>
      <c r="C1340" s="924" t="s">
        <v>7979</v>
      </c>
      <c r="D1340" s="923" t="s">
        <v>470</v>
      </c>
      <c r="E1340" s="923" t="n">
        <f aca="false">IF($K$2=$H$1,H1340,I1340)</f>
        <v>16.32</v>
      </c>
      <c r="F1340" s="396" t="n">
        <f aca="false">IF(LEN($B1340)=7,CONCATENATE(MID($B1340,1,6),"00",RIGHT($B1340,1)),IF(LEN($B1340)=8,CONCATENATE(MID($B1340,1,6),"0",RIGHT($B1340,2)),$B1340))</f>
        <v>83680</v>
      </c>
      <c r="H1340" s="926" t="n">
        <v>15.56</v>
      </c>
      <c r="I1340" s="927" t="n">
        <v>16.32</v>
      </c>
    </row>
    <row r="1341" customFormat="false" ht="15" hidden="false" customHeight="false" outlineLevel="0" collapsed="false">
      <c r="B1341" s="923" t="n">
        <v>83681</v>
      </c>
      <c r="C1341" s="924" t="s">
        <v>7980</v>
      </c>
      <c r="D1341" s="923" t="s">
        <v>470</v>
      </c>
      <c r="E1341" s="923" t="n">
        <f aca="false">IF($K$2=$H$1,H1341,I1341)</f>
        <v>17.5</v>
      </c>
      <c r="F1341" s="396" t="n">
        <f aca="false">IF(LEN($B1341)=7,CONCATENATE(MID($B1341,1,6),"00",RIGHT($B1341,1)),IF(LEN($B1341)=8,CONCATENATE(MID($B1341,1,6),"0",RIGHT($B1341,2)),$B1341))</f>
        <v>83681</v>
      </c>
      <c r="H1341" s="926" t="n">
        <v>16.74</v>
      </c>
      <c r="I1341" s="927" t="n">
        <v>17.5</v>
      </c>
    </row>
    <row r="1342" customFormat="false" ht="15" hidden="false" customHeight="false" outlineLevel="0" collapsed="false">
      <c r="B1342" s="923" t="n">
        <v>83682</v>
      </c>
      <c r="C1342" s="924" t="s">
        <v>7981</v>
      </c>
      <c r="D1342" s="923" t="s">
        <v>888</v>
      </c>
      <c r="E1342" s="923" t="n">
        <f aca="false">IF($K$2=$H$1,H1342,I1342)</f>
        <v>116.39</v>
      </c>
      <c r="F1342" s="396" t="n">
        <f aca="false">IF(LEN($B1342)=7,CONCATENATE(MID($B1342,1,6),"00",RIGHT($B1342,1)),IF(LEN($B1342)=8,CONCATENATE(MID($B1342,1,6),"0",RIGHT($B1342,2)),$B1342))</f>
        <v>83682</v>
      </c>
      <c r="H1342" s="925" t="n">
        <v>112.57</v>
      </c>
      <c r="I1342" s="923" t="n">
        <v>116.39</v>
      </c>
    </row>
    <row r="1343" customFormat="false" ht="15" hidden="false" customHeight="false" outlineLevel="0" collapsed="false">
      <c r="B1343" s="923" t="n">
        <v>83729</v>
      </c>
      <c r="C1343" s="924" t="s">
        <v>7982</v>
      </c>
      <c r="D1343" s="923" t="s">
        <v>892</v>
      </c>
      <c r="E1343" s="923" t="n">
        <f aca="false">IF($K$2=$H$1,H1343,I1343)</f>
        <v>22.14</v>
      </c>
      <c r="F1343" s="396" t="n">
        <f aca="false">IF(LEN($B1343)=7,CONCATENATE(MID($B1343,1,6),"00",RIGHT($B1343,1)),IF(LEN($B1343)=8,CONCATENATE(MID($B1343,1,6),"0",RIGHT($B1343,2)),$B1343))</f>
        <v>83729</v>
      </c>
      <c r="H1343" s="925" t="n">
        <v>22.1</v>
      </c>
      <c r="I1343" s="923" t="n">
        <v>22.14</v>
      </c>
    </row>
    <row r="1344" customFormat="false" ht="15" hidden="false" customHeight="false" outlineLevel="0" collapsed="false">
      <c r="B1344" s="923" t="n">
        <v>83739</v>
      </c>
      <c r="C1344" s="924" t="s">
        <v>7983</v>
      </c>
      <c r="D1344" s="923" t="s">
        <v>892</v>
      </c>
      <c r="E1344" s="923" t="n">
        <f aca="false">IF($K$2=$H$1,H1344,I1344)</f>
        <v>7.67</v>
      </c>
      <c r="F1344" s="396" t="n">
        <f aca="false">IF(LEN($B1344)=7,CONCATENATE(MID($B1344,1,6),"00",RIGHT($B1344,1)),IF(LEN($B1344)=8,CONCATENATE(MID($B1344,1,6),"0",RIGHT($B1344,2)),$B1344))</f>
        <v>83739</v>
      </c>
      <c r="H1344" s="925" t="n">
        <v>7.63</v>
      </c>
      <c r="I1344" s="923" t="n">
        <v>7.67</v>
      </c>
    </row>
    <row r="1345" customFormat="false" ht="15" hidden="false" customHeight="false" outlineLevel="0" collapsed="false">
      <c r="B1345" s="923" t="n">
        <v>6454</v>
      </c>
      <c r="C1345" s="924" t="s">
        <v>7984</v>
      </c>
      <c r="D1345" s="923" t="s">
        <v>888</v>
      </c>
      <c r="E1345" s="923" t="n">
        <f aca="false">IF($K$2=$H$1,H1345,I1345)</f>
        <v>175.7</v>
      </c>
      <c r="F1345" s="396" t="n">
        <f aca="false">IF(LEN($B1345)=7,CONCATENATE(MID($B1345,1,6),"00",RIGHT($B1345,1)),IF(LEN($B1345)=8,CONCATENATE(MID($B1345,1,6),"0",RIGHT($B1345,2)),$B1345))</f>
        <v>6454</v>
      </c>
      <c r="H1345" s="925" t="n">
        <v>166.52</v>
      </c>
      <c r="I1345" s="923" t="n">
        <v>175.7</v>
      </c>
    </row>
    <row r="1346" customFormat="false" ht="15" hidden="false" customHeight="false" outlineLevel="0" collapsed="false">
      <c r="B1346" s="923" t="n">
        <v>73611</v>
      </c>
      <c r="C1346" s="924" t="s">
        <v>7985</v>
      </c>
      <c r="D1346" s="923" t="s">
        <v>888</v>
      </c>
      <c r="E1346" s="923" t="n">
        <f aca="false">IF($K$2=$H$1,H1346,I1346)</f>
        <v>381.61</v>
      </c>
      <c r="F1346" s="396" t="n">
        <f aca="false">IF(LEN($B1346)=7,CONCATENATE(MID($B1346,1,6),"00",RIGHT($B1346,1)),IF(LEN($B1346)=8,CONCATENATE(MID($B1346,1,6),"0",RIGHT($B1346,2)),$B1346))</f>
        <v>73611</v>
      </c>
      <c r="H1346" s="925" t="n">
        <v>359.69</v>
      </c>
      <c r="I1346" s="923" t="n">
        <v>381.61</v>
      </c>
    </row>
    <row r="1347" customFormat="false" ht="15" hidden="false" customHeight="false" outlineLevel="0" collapsed="false">
      <c r="B1347" s="923" t="n">
        <v>73697</v>
      </c>
      <c r="C1347" s="924" t="s">
        <v>7986</v>
      </c>
      <c r="D1347" s="923" t="s">
        <v>888</v>
      </c>
      <c r="E1347" s="923" t="n">
        <f aca="false">IF($K$2=$H$1,H1347,I1347)</f>
        <v>173.58</v>
      </c>
      <c r="F1347" s="396" t="n">
        <f aca="false">IF(LEN($B1347)=7,CONCATENATE(MID($B1347,1,6),"00",RIGHT($B1347,1)),IF(LEN($B1347)=8,CONCATENATE(MID($B1347,1,6),"0",RIGHT($B1347,2)),$B1347))</f>
        <v>73697</v>
      </c>
      <c r="H1347" s="925" t="n">
        <v>164.41</v>
      </c>
      <c r="I1347" s="923" t="n">
        <v>173.58</v>
      </c>
    </row>
    <row r="1348" customFormat="false" ht="15" hidden="false" customHeight="false" outlineLevel="0" collapsed="false">
      <c r="B1348" s="923" t="n">
        <v>73698</v>
      </c>
      <c r="C1348" s="924" t="s">
        <v>7987</v>
      </c>
      <c r="D1348" s="923" t="s">
        <v>888</v>
      </c>
      <c r="E1348" s="923" t="n">
        <f aca="false">IF($K$2=$H$1,H1348,I1348)</f>
        <v>227.31</v>
      </c>
      <c r="F1348" s="396" t="n">
        <f aca="false">IF(LEN($B1348)=7,CONCATENATE(MID($B1348,1,6),"00",RIGHT($B1348,1)),IF(LEN($B1348)=8,CONCATENATE(MID($B1348,1,6),"0",RIGHT($B1348,2)),$B1348))</f>
        <v>73698</v>
      </c>
      <c r="H1348" s="925" t="n">
        <v>212.77</v>
      </c>
      <c r="I1348" s="923" t="n">
        <v>227.31</v>
      </c>
    </row>
    <row r="1349" customFormat="false" ht="15" hidden="false" customHeight="false" outlineLevel="0" collapsed="false">
      <c r="B1349" s="923" t="s">
        <v>7988</v>
      </c>
      <c r="C1349" s="924" t="s">
        <v>7989</v>
      </c>
      <c r="D1349" s="923" t="s">
        <v>892</v>
      </c>
      <c r="E1349" s="923" t="n">
        <f aca="false">IF($K$2=$H$1,H1349,I1349)</f>
        <v>109.48</v>
      </c>
      <c r="F1349" s="396" t="str">
        <f aca="false">IF(LEN($B1349)=7,CONCATENATE(MID($B1349,1,6),"00",RIGHT($B1349,1)),IF(LEN($B1349)=8,CONCATENATE(MID($B1349,1,6),"0",RIGHT($B1349,2)),$B1349))</f>
        <v>73890/001</v>
      </c>
      <c r="H1349" s="925" t="n">
        <v>102.34</v>
      </c>
      <c r="I1349" s="923" t="n">
        <v>109.48</v>
      </c>
    </row>
    <row r="1350" customFormat="false" ht="15" hidden="false" customHeight="false" outlineLevel="0" collapsed="false">
      <c r="B1350" s="923" t="s">
        <v>7990</v>
      </c>
      <c r="C1350" s="924" t="s">
        <v>7991</v>
      </c>
      <c r="D1350" s="923" t="s">
        <v>892</v>
      </c>
      <c r="E1350" s="923" t="n">
        <f aca="false">IF($K$2=$H$1,H1350,I1350)</f>
        <v>275.09</v>
      </c>
      <c r="F1350" s="396" t="str">
        <f aca="false">IF(LEN($B1350)=7,CONCATENATE(MID($B1350,1,6),"00",RIGHT($B1350,1)),IF(LEN($B1350)=8,CONCATENATE(MID($B1350,1,6),"0",RIGHT($B1350,2)),$B1350))</f>
        <v>73890/002</v>
      </c>
      <c r="H1350" s="925" t="n">
        <v>257.24</v>
      </c>
      <c r="I1350" s="923" t="n">
        <v>275.09</v>
      </c>
    </row>
    <row r="1351" customFormat="false" ht="15" hidden="false" customHeight="false" outlineLevel="0" collapsed="false">
      <c r="B1351" s="923" t="n">
        <v>92743</v>
      </c>
      <c r="C1351" s="924" t="s">
        <v>7992</v>
      </c>
      <c r="D1351" s="923" t="s">
        <v>888</v>
      </c>
      <c r="E1351" s="923" t="n">
        <f aca="false">IF($K$2=$H$1,H1351,I1351)</f>
        <v>496.15</v>
      </c>
      <c r="F1351" s="396" t="n">
        <f aca="false">IF(LEN($B1351)=7,CONCATENATE(MID($B1351,1,6),"00",RIGHT($B1351,1)),IF(LEN($B1351)=8,CONCATENATE(MID($B1351,1,6),"0",RIGHT($B1351,2)),$B1351))</f>
        <v>92743</v>
      </c>
      <c r="H1351" s="925" t="n">
        <v>485.32</v>
      </c>
      <c r="I1351" s="923" t="n">
        <v>496.15</v>
      </c>
    </row>
    <row r="1352" customFormat="false" ht="15" hidden="false" customHeight="false" outlineLevel="0" collapsed="false">
      <c r="B1352" s="923" t="n">
        <v>92744</v>
      </c>
      <c r="C1352" s="924" t="s">
        <v>7993</v>
      </c>
      <c r="D1352" s="923" t="s">
        <v>888</v>
      </c>
      <c r="E1352" s="923" t="n">
        <f aca="false">IF($K$2=$H$1,H1352,I1352)</f>
        <v>483.77</v>
      </c>
      <c r="F1352" s="396" t="n">
        <f aca="false">IF(LEN($B1352)=7,CONCATENATE(MID($B1352,1,6),"00",RIGHT($B1352,1)),IF(LEN($B1352)=8,CONCATENATE(MID($B1352,1,6),"0",RIGHT($B1352,2)),$B1352))</f>
        <v>92744</v>
      </c>
      <c r="H1352" s="925" t="n">
        <v>478.52</v>
      </c>
      <c r="I1352" s="923" t="n">
        <v>483.77</v>
      </c>
    </row>
    <row r="1353" customFormat="false" ht="15" hidden="false" customHeight="false" outlineLevel="0" collapsed="false">
      <c r="B1353" s="923" t="n">
        <v>92745</v>
      </c>
      <c r="C1353" s="924" t="s">
        <v>7994</v>
      </c>
      <c r="D1353" s="923" t="s">
        <v>888</v>
      </c>
      <c r="E1353" s="923" t="n">
        <f aca="false">IF($K$2=$H$1,H1353,I1353)</f>
        <v>616.6</v>
      </c>
      <c r="F1353" s="396" t="n">
        <f aca="false">IF(LEN($B1353)=7,CONCATENATE(MID($B1353,1,6),"00",RIGHT($B1353,1)),IF(LEN($B1353)=8,CONCATENATE(MID($B1353,1,6),"0",RIGHT($B1353,2)),$B1353))</f>
        <v>92745</v>
      </c>
      <c r="H1353" s="925" t="n">
        <v>603.54</v>
      </c>
      <c r="I1353" s="923" t="n">
        <v>616.6</v>
      </c>
    </row>
    <row r="1354" customFormat="false" ht="15" hidden="false" customHeight="false" outlineLevel="0" collapsed="false">
      <c r="B1354" s="923" t="n">
        <v>92746</v>
      </c>
      <c r="C1354" s="924" t="s">
        <v>7995</v>
      </c>
      <c r="D1354" s="923" t="s">
        <v>888</v>
      </c>
      <c r="E1354" s="923" t="n">
        <f aca="false">IF($K$2=$H$1,H1354,I1354)</f>
        <v>571.83</v>
      </c>
      <c r="F1354" s="396" t="n">
        <f aca="false">IF(LEN($B1354)=7,CONCATENATE(MID($B1354,1,6),"00",RIGHT($B1354,1)),IF(LEN($B1354)=8,CONCATENATE(MID($B1354,1,6),"0",RIGHT($B1354,2)),$B1354))</f>
        <v>92746</v>
      </c>
      <c r="H1354" s="925" t="n">
        <v>564.46</v>
      </c>
      <c r="I1354" s="923" t="n">
        <v>571.83</v>
      </c>
    </row>
    <row r="1355" customFormat="false" ht="15" hidden="false" customHeight="false" outlineLevel="0" collapsed="false">
      <c r="B1355" s="923" t="n">
        <v>92747</v>
      </c>
      <c r="C1355" s="924" t="s">
        <v>7996</v>
      </c>
      <c r="D1355" s="923" t="s">
        <v>888</v>
      </c>
      <c r="E1355" s="923" t="n">
        <f aca="false">IF($K$2=$H$1,H1355,I1355)</f>
        <v>685.02</v>
      </c>
      <c r="F1355" s="396" t="n">
        <f aca="false">IF(LEN($B1355)=7,CONCATENATE(MID($B1355,1,6),"00",RIGHT($B1355,1)),IF(LEN($B1355)=8,CONCATENATE(MID($B1355,1,6),"0",RIGHT($B1355,2)),$B1355))</f>
        <v>92747</v>
      </c>
      <c r="H1355" s="925" t="n">
        <v>670.69</v>
      </c>
      <c r="I1355" s="923" t="n">
        <v>685.02</v>
      </c>
    </row>
    <row r="1356" customFormat="false" ht="15" hidden="false" customHeight="false" outlineLevel="0" collapsed="false">
      <c r="B1356" s="923" t="n">
        <v>92748</v>
      </c>
      <c r="C1356" s="924" t="s">
        <v>7997</v>
      </c>
      <c r="D1356" s="923" t="s">
        <v>888</v>
      </c>
      <c r="E1356" s="923" t="n">
        <f aca="false">IF($K$2=$H$1,H1356,I1356)</f>
        <v>622.09</v>
      </c>
      <c r="F1356" s="396" t="n">
        <f aca="false">IF(LEN($B1356)=7,CONCATENATE(MID($B1356,1,6),"00",RIGHT($B1356,1)),IF(LEN($B1356)=8,CONCATENATE(MID($B1356,1,6),"0",RIGHT($B1356,2)),$B1356))</f>
        <v>92748</v>
      </c>
      <c r="H1356" s="925" t="n">
        <v>613.45</v>
      </c>
      <c r="I1356" s="923" t="n">
        <v>622.09</v>
      </c>
    </row>
    <row r="1357" customFormat="false" ht="15" hidden="false" customHeight="false" outlineLevel="0" collapsed="false">
      <c r="B1357" s="923" t="n">
        <v>92749</v>
      </c>
      <c r="C1357" s="924" t="s">
        <v>7998</v>
      </c>
      <c r="D1357" s="923" t="s">
        <v>888</v>
      </c>
      <c r="E1357" s="923" t="n">
        <f aca="false">IF($K$2=$H$1,H1357,I1357)</f>
        <v>715.32</v>
      </c>
      <c r="F1357" s="396" t="n">
        <f aca="false">IF(LEN($B1357)=7,CONCATENATE(MID($B1357,1,6),"00",RIGHT($B1357,1)),IF(LEN($B1357)=8,CONCATENATE(MID($B1357,1,6),"0",RIGHT($B1357,2)),$B1357))</f>
        <v>92749</v>
      </c>
      <c r="H1357" s="925" t="n">
        <v>704.59</v>
      </c>
      <c r="I1357" s="923" t="n">
        <v>715.32</v>
      </c>
    </row>
    <row r="1358" customFormat="false" ht="15" hidden="false" customHeight="false" outlineLevel="0" collapsed="false">
      <c r="B1358" s="923" t="n">
        <v>92750</v>
      </c>
      <c r="C1358" s="924" t="s">
        <v>7999</v>
      </c>
      <c r="D1358" s="923" t="s">
        <v>888</v>
      </c>
      <c r="E1358" s="923" t="n">
        <f aca="false">IF($K$2=$H$1,H1358,I1358)</f>
        <v>1236.63</v>
      </c>
      <c r="F1358" s="396" t="n">
        <f aca="false">IF(LEN($B1358)=7,CONCATENATE(MID($B1358,1,6),"00",RIGHT($B1358,1)),IF(LEN($B1358)=8,CONCATENATE(MID($B1358,1,6),"0",RIGHT($B1358,2)),$B1358))</f>
        <v>92750</v>
      </c>
      <c r="H1358" s="925" t="n">
        <v>1221.9</v>
      </c>
      <c r="I1358" s="923" t="n">
        <v>1236.63</v>
      </c>
    </row>
    <row r="1359" customFormat="false" ht="15" hidden="false" customHeight="false" outlineLevel="0" collapsed="false">
      <c r="B1359" s="923" t="n">
        <v>92751</v>
      </c>
      <c r="C1359" s="924" t="s">
        <v>8000</v>
      </c>
      <c r="D1359" s="923" t="s">
        <v>888</v>
      </c>
      <c r="E1359" s="923" t="n">
        <f aca="false">IF($K$2=$H$1,H1359,I1359)</f>
        <v>1539.76</v>
      </c>
      <c r="F1359" s="396" t="n">
        <f aca="false">IF(LEN($B1359)=7,CONCATENATE(MID($B1359,1,6),"00",RIGHT($B1359,1)),IF(LEN($B1359)=8,CONCATENATE(MID($B1359,1,6),"0",RIGHT($B1359,2)),$B1359))</f>
        <v>92751</v>
      </c>
      <c r="H1359" s="925" t="n">
        <v>1522.77</v>
      </c>
      <c r="I1359" s="923" t="n">
        <v>1539.76</v>
      </c>
    </row>
    <row r="1360" customFormat="false" ht="15" hidden="false" customHeight="false" outlineLevel="0" collapsed="false">
      <c r="B1360" s="923" t="n">
        <v>92752</v>
      </c>
      <c r="C1360" s="924" t="s">
        <v>8001</v>
      </c>
      <c r="D1360" s="923" t="s">
        <v>888</v>
      </c>
      <c r="E1360" s="923" t="n">
        <f aca="false">IF($K$2=$H$1,H1360,I1360)</f>
        <v>1841.83</v>
      </c>
      <c r="F1360" s="396" t="n">
        <f aca="false">IF(LEN($B1360)=7,CONCATENATE(MID($B1360,1,6),"00",RIGHT($B1360,1)),IF(LEN($B1360)=8,CONCATENATE(MID($B1360,1,6),"0",RIGHT($B1360,2)),$B1360))</f>
        <v>92752</v>
      </c>
      <c r="H1360" s="925" t="n">
        <v>1822.64</v>
      </c>
      <c r="I1360" s="923" t="n">
        <v>1841.83</v>
      </c>
    </row>
    <row r="1361" customFormat="false" ht="15" hidden="false" customHeight="false" outlineLevel="0" collapsed="false">
      <c r="B1361" s="923" t="n">
        <v>92753</v>
      </c>
      <c r="C1361" s="924" t="s">
        <v>8002</v>
      </c>
      <c r="D1361" s="923" t="s">
        <v>888</v>
      </c>
      <c r="E1361" s="923" t="n">
        <f aca="false">IF($K$2=$H$1,H1361,I1361)</f>
        <v>466.85</v>
      </c>
      <c r="F1361" s="396" t="n">
        <f aca="false">IF(LEN($B1361)=7,CONCATENATE(MID($B1361,1,6),"00",RIGHT($B1361,1)),IF(LEN($B1361)=8,CONCATENATE(MID($B1361,1,6),"0",RIGHT($B1361,2)),$B1361))</f>
        <v>92753</v>
      </c>
      <c r="H1361" s="925" t="n">
        <v>459.3</v>
      </c>
      <c r="I1361" s="923" t="n">
        <v>466.85</v>
      </c>
    </row>
    <row r="1362" customFormat="false" ht="15" hidden="false" customHeight="false" outlineLevel="0" collapsed="false">
      <c r="B1362" s="923" t="n">
        <v>92754</v>
      </c>
      <c r="C1362" s="924" t="s">
        <v>8003</v>
      </c>
      <c r="D1362" s="923" t="s">
        <v>888</v>
      </c>
      <c r="E1362" s="923" t="n">
        <f aca="false">IF($K$2=$H$1,H1362,I1362)</f>
        <v>427.05</v>
      </c>
      <c r="F1362" s="396" t="n">
        <f aca="false">IF(LEN($B1362)=7,CONCATENATE(MID($B1362,1,6),"00",RIGHT($B1362,1)),IF(LEN($B1362)=8,CONCATENATE(MID($B1362,1,6),"0",RIGHT($B1362,2)),$B1362))</f>
        <v>92754</v>
      </c>
      <c r="H1362" s="925" t="n">
        <v>420.08</v>
      </c>
      <c r="I1362" s="923" t="n">
        <v>427.05</v>
      </c>
    </row>
    <row r="1363" customFormat="false" ht="15" hidden="false" customHeight="false" outlineLevel="0" collapsed="false">
      <c r="B1363" s="923" t="n">
        <v>92755</v>
      </c>
      <c r="C1363" s="924" t="s">
        <v>8004</v>
      </c>
      <c r="D1363" s="923" t="s">
        <v>892</v>
      </c>
      <c r="E1363" s="923" t="n">
        <f aca="false">IF($K$2=$H$1,H1363,I1363)</f>
        <v>183.21</v>
      </c>
      <c r="F1363" s="396" t="n">
        <f aca="false">IF(LEN($B1363)=7,CONCATENATE(MID($B1363,1,6),"00",RIGHT($B1363,1)),IF(LEN($B1363)=8,CONCATENATE(MID($B1363,1,6),"0",RIGHT($B1363,2)),$B1363))</f>
        <v>92755</v>
      </c>
      <c r="H1363" s="925" t="n">
        <v>179.63</v>
      </c>
      <c r="I1363" s="923" t="n">
        <v>183.21</v>
      </c>
    </row>
    <row r="1364" customFormat="false" ht="15" hidden="false" customHeight="false" outlineLevel="0" collapsed="false">
      <c r="B1364" s="923" t="n">
        <v>92756</v>
      </c>
      <c r="C1364" s="924" t="s">
        <v>8005</v>
      </c>
      <c r="D1364" s="923" t="s">
        <v>892</v>
      </c>
      <c r="E1364" s="923" t="n">
        <f aca="false">IF($K$2=$H$1,H1364,I1364)</f>
        <v>207.43</v>
      </c>
      <c r="F1364" s="396" t="n">
        <f aca="false">IF(LEN($B1364)=7,CONCATENATE(MID($B1364,1,6),"00",RIGHT($B1364,1)),IF(LEN($B1364)=8,CONCATENATE(MID($B1364,1,6),"0",RIGHT($B1364,2)),$B1364))</f>
        <v>92756</v>
      </c>
      <c r="H1364" s="925" t="n">
        <v>203.2</v>
      </c>
      <c r="I1364" s="923" t="n">
        <v>207.43</v>
      </c>
    </row>
    <row r="1365" customFormat="false" ht="15" hidden="false" customHeight="false" outlineLevel="0" collapsed="false">
      <c r="B1365" s="923" t="n">
        <v>92757</v>
      </c>
      <c r="C1365" s="924" t="s">
        <v>8006</v>
      </c>
      <c r="D1365" s="923" t="s">
        <v>892</v>
      </c>
      <c r="E1365" s="923" t="n">
        <f aca="false">IF($K$2=$H$1,H1365,I1365)</f>
        <v>236.87</v>
      </c>
      <c r="F1365" s="396" t="n">
        <f aca="false">IF(LEN($B1365)=7,CONCATENATE(MID($B1365,1,6),"00",RIGHT($B1365,1)),IF(LEN($B1365)=8,CONCATENATE(MID($B1365,1,6),"0",RIGHT($B1365,2)),$B1365))</f>
        <v>92757</v>
      </c>
      <c r="H1365" s="925" t="n">
        <v>231.85</v>
      </c>
      <c r="I1365" s="923" t="n">
        <v>236.87</v>
      </c>
    </row>
    <row r="1366" customFormat="false" ht="15" hidden="false" customHeight="false" outlineLevel="0" collapsed="false">
      <c r="B1366" s="923" t="n">
        <v>92758</v>
      </c>
      <c r="C1366" s="924" t="s">
        <v>8007</v>
      </c>
      <c r="D1366" s="923" t="s">
        <v>888</v>
      </c>
      <c r="E1366" s="923" t="n">
        <f aca="false">IF($K$2=$H$1,H1366,I1366)</f>
        <v>579</v>
      </c>
      <c r="F1366" s="396" t="n">
        <f aca="false">IF(LEN($B1366)=7,CONCATENATE(MID($B1366,1,6),"00",RIGHT($B1366,1)),IF(LEN($B1366)=8,CONCATENATE(MID($B1366,1,6),"0",RIGHT($B1366,2)),$B1366))</f>
        <v>92758</v>
      </c>
      <c r="H1366" s="925" t="n">
        <v>570.79</v>
      </c>
      <c r="I1366" s="923" t="n">
        <v>579</v>
      </c>
    </row>
    <row r="1367" customFormat="false" ht="15" hidden="false" customHeight="false" outlineLevel="0" collapsed="false">
      <c r="B1367" s="923" t="n">
        <v>91069</v>
      </c>
      <c r="C1367" s="924" t="s">
        <v>8008</v>
      </c>
      <c r="D1367" s="923" t="s">
        <v>892</v>
      </c>
      <c r="E1367" s="923" t="n">
        <f aca="false">IF($K$2=$H$1,H1367,I1367)</f>
        <v>79.14</v>
      </c>
      <c r="F1367" s="396" t="n">
        <f aca="false">IF(LEN($B1367)=7,CONCATENATE(MID($B1367,1,6),"00",RIGHT($B1367,1)),IF(LEN($B1367)=8,CONCATENATE(MID($B1367,1,6),"0",RIGHT($B1367,2)),$B1367))</f>
        <v>91069</v>
      </c>
      <c r="H1367" s="925" t="n">
        <v>77.25</v>
      </c>
      <c r="I1367" s="923" t="n">
        <v>79.14</v>
      </c>
    </row>
    <row r="1368" customFormat="false" ht="15" hidden="false" customHeight="false" outlineLevel="0" collapsed="false">
      <c r="B1368" s="923" t="n">
        <v>91070</v>
      </c>
      <c r="C1368" s="924" t="s">
        <v>8009</v>
      </c>
      <c r="D1368" s="923" t="s">
        <v>892</v>
      </c>
      <c r="E1368" s="923" t="n">
        <f aca="false">IF($K$2=$H$1,H1368,I1368)</f>
        <v>87.92</v>
      </c>
      <c r="F1368" s="396" t="n">
        <f aca="false">IF(LEN($B1368)=7,CONCATENATE(MID($B1368,1,6),"00",RIGHT($B1368,1)),IF(LEN($B1368)=8,CONCATENATE(MID($B1368,1,6),"0",RIGHT($B1368,2)),$B1368))</f>
        <v>91070</v>
      </c>
      <c r="H1368" s="925" t="n">
        <v>85.91</v>
      </c>
      <c r="I1368" s="923" t="n">
        <v>87.92</v>
      </c>
    </row>
    <row r="1369" customFormat="false" ht="15" hidden="false" customHeight="false" outlineLevel="0" collapsed="false">
      <c r="B1369" s="923" t="n">
        <v>91071</v>
      </c>
      <c r="C1369" s="924" t="s">
        <v>8010</v>
      </c>
      <c r="D1369" s="923" t="s">
        <v>892</v>
      </c>
      <c r="E1369" s="923" t="n">
        <f aca="false">IF($K$2=$H$1,H1369,I1369)</f>
        <v>109.72</v>
      </c>
      <c r="F1369" s="396" t="n">
        <f aca="false">IF(LEN($B1369)=7,CONCATENATE(MID($B1369,1,6),"00",RIGHT($B1369,1)),IF(LEN($B1369)=8,CONCATENATE(MID($B1369,1,6),"0",RIGHT($B1369,2)),$B1369))</f>
        <v>91071</v>
      </c>
      <c r="H1369" s="925" t="n">
        <v>105.13</v>
      </c>
      <c r="I1369" s="923" t="n">
        <v>109.72</v>
      </c>
    </row>
    <row r="1370" customFormat="false" ht="15" hidden="false" customHeight="false" outlineLevel="0" collapsed="false">
      <c r="B1370" s="923" t="n">
        <v>91072</v>
      </c>
      <c r="C1370" s="924" t="s">
        <v>8011</v>
      </c>
      <c r="D1370" s="923" t="s">
        <v>892</v>
      </c>
      <c r="E1370" s="923" t="n">
        <f aca="false">IF($K$2=$H$1,H1370,I1370)</f>
        <v>118.49</v>
      </c>
      <c r="F1370" s="396" t="n">
        <f aca="false">IF(LEN($B1370)=7,CONCATENATE(MID($B1370,1,6),"00",RIGHT($B1370,1)),IF(LEN($B1370)=8,CONCATENATE(MID($B1370,1,6),"0",RIGHT($B1370,2)),$B1370))</f>
        <v>91072</v>
      </c>
      <c r="H1370" s="925" t="n">
        <v>113.79</v>
      </c>
      <c r="I1370" s="923" t="n">
        <v>118.49</v>
      </c>
    </row>
    <row r="1371" customFormat="false" ht="15" hidden="false" customHeight="false" outlineLevel="0" collapsed="false">
      <c r="B1371" s="923" t="n">
        <v>91073</v>
      </c>
      <c r="C1371" s="924" t="s">
        <v>8012</v>
      </c>
      <c r="D1371" s="923" t="s">
        <v>892</v>
      </c>
      <c r="E1371" s="923" t="n">
        <f aca="false">IF($K$2=$H$1,H1371,I1371)</f>
        <v>89.6</v>
      </c>
      <c r="F1371" s="396" t="n">
        <f aca="false">IF(LEN($B1371)=7,CONCATENATE(MID($B1371,1,6),"00",RIGHT($B1371,1)),IF(LEN($B1371)=8,CONCATENATE(MID($B1371,1,6),"0",RIGHT($B1371,2)),$B1371))</f>
        <v>91073</v>
      </c>
      <c r="H1371" s="925" t="n">
        <v>86.71</v>
      </c>
      <c r="I1371" s="923" t="n">
        <v>89.6</v>
      </c>
    </row>
    <row r="1372" customFormat="false" ht="15" hidden="false" customHeight="false" outlineLevel="0" collapsed="false">
      <c r="B1372" s="923" t="n">
        <v>91074</v>
      </c>
      <c r="C1372" s="924" t="s">
        <v>8013</v>
      </c>
      <c r="D1372" s="923" t="s">
        <v>892</v>
      </c>
      <c r="E1372" s="923" t="n">
        <f aca="false">IF($K$2=$H$1,H1372,I1372)</f>
        <v>99.44</v>
      </c>
      <c r="F1372" s="396" t="n">
        <f aca="false">IF(LEN($B1372)=7,CONCATENATE(MID($B1372,1,6),"00",RIGHT($B1372,1)),IF(LEN($B1372)=8,CONCATENATE(MID($B1372,1,6),"0",RIGHT($B1372,2)),$B1372))</f>
        <v>91074</v>
      </c>
      <c r="H1372" s="925" t="n">
        <v>96.33</v>
      </c>
      <c r="I1372" s="923" t="n">
        <v>99.44</v>
      </c>
    </row>
    <row r="1373" customFormat="false" ht="15" hidden="false" customHeight="false" outlineLevel="0" collapsed="false">
      <c r="B1373" s="923" t="n">
        <v>91075</v>
      </c>
      <c r="C1373" s="924" t="s">
        <v>8014</v>
      </c>
      <c r="D1373" s="923" t="s">
        <v>892</v>
      </c>
      <c r="E1373" s="923" t="n">
        <f aca="false">IF($K$2=$H$1,H1373,I1373)</f>
        <v>122.22</v>
      </c>
      <c r="F1373" s="396" t="n">
        <f aca="false">IF(LEN($B1373)=7,CONCATENATE(MID($B1373,1,6),"00",RIGHT($B1373,1)),IF(LEN($B1373)=8,CONCATENATE(MID($B1373,1,6),"0",RIGHT($B1373,2)),$B1373))</f>
        <v>91075</v>
      </c>
      <c r="H1373" s="925" t="n">
        <v>116.33</v>
      </c>
      <c r="I1373" s="923" t="n">
        <v>122.22</v>
      </c>
    </row>
    <row r="1374" customFormat="false" ht="15" hidden="false" customHeight="false" outlineLevel="0" collapsed="false">
      <c r="B1374" s="923" t="n">
        <v>91076</v>
      </c>
      <c r="C1374" s="924" t="s">
        <v>8015</v>
      </c>
      <c r="D1374" s="923" t="s">
        <v>892</v>
      </c>
      <c r="E1374" s="923" t="n">
        <f aca="false">IF($K$2=$H$1,H1374,I1374)</f>
        <v>132.12</v>
      </c>
      <c r="F1374" s="396" t="n">
        <f aca="false">IF(LEN($B1374)=7,CONCATENATE(MID($B1374,1,6),"00",RIGHT($B1374,1)),IF(LEN($B1374)=8,CONCATENATE(MID($B1374,1,6),"0",RIGHT($B1374,2)),$B1374))</f>
        <v>91076</v>
      </c>
      <c r="H1374" s="925" t="n">
        <v>125.98</v>
      </c>
      <c r="I1374" s="923" t="n">
        <v>132.12</v>
      </c>
    </row>
    <row r="1375" customFormat="false" ht="15" hidden="false" customHeight="false" outlineLevel="0" collapsed="false">
      <c r="B1375" s="923" t="n">
        <v>91077</v>
      </c>
      <c r="C1375" s="924" t="s">
        <v>8016</v>
      </c>
      <c r="D1375" s="923" t="s">
        <v>892</v>
      </c>
      <c r="E1375" s="923" t="n">
        <f aca="false">IF($K$2=$H$1,H1375,I1375)</f>
        <v>123.59</v>
      </c>
      <c r="F1375" s="396" t="n">
        <f aca="false">IF(LEN($B1375)=7,CONCATENATE(MID($B1375,1,6),"00",RIGHT($B1375,1)),IF(LEN($B1375)=8,CONCATENATE(MID($B1375,1,6),"0",RIGHT($B1375,2)),$B1375))</f>
        <v>91077</v>
      </c>
      <c r="H1375" s="925" t="n">
        <v>122.29</v>
      </c>
      <c r="I1375" s="923" t="n">
        <v>123.59</v>
      </c>
    </row>
    <row r="1376" customFormat="false" ht="15" hidden="false" customHeight="false" outlineLevel="0" collapsed="false">
      <c r="B1376" s="923" t="n">
        <v>91078</v>
      </c>
      <c r="C1376" s="924" t="s">
        <v>8017</v>
      </c>
      <c r="D1376" s="923" t="s">
        <v>892</v>
      </c>
      <c r="E1376" s="923" t="n">
        <f aca="false">IF($K$2=$H$1,H1376,I1376)</f>
        <v>146.18</v>
      </c>
      <c r="F1376" s="396" t="n">
        <f aca="false">IF(LEN($B1376)=7,CONCATENATE(MID($B1376,1,6),"00",RIGHT($B1376,1)),IF(LEN($B1376)=8,CONCATENATE(MID($B1376,1,6),"0",RIGHT($B1376,2)),$B1376))</f>
        <v>91078</v>
      </c>
      <c r="H1376" s="925" t="n">
        <v>144.78</v>
      </c>
      <c r="I1376" s="923" t="n">
        <v>146.18</v>
      </c>
    </row>
    <row r="1377" customFormat="false" ht="15" hidden="false" customHeight="false" outlineLevel="0" collapsed="false">
      <c r="B1377" s="923" t="n">
        <v>91079</v>
      </c>
      <c r="C1377" s="924" t="s">
        <v>8018</v>
      </c>
      <c r="D1377" s="923" t="s">
        <v>892</v>
      </c>
      <c r="E1377" s="923" t="n">
        <f aca="false">IF($K$2=$H$1,H1377,I1377)</f>
        <v>128.13</v>
      </c>
      <c r="F1377" s="396" t="n">
        <f aca="false">IF(LEN($B1377)=7,CONCATENATE(MID($B1377,1,6),"00",RIGHT($B1377,1)),IF(LEN($B1377)=8,CONCATENATE(MID($B1377,1,6),"0",RIGHT($B1377,2)),$B1377))</f>
        <v>91079</v>
      </c>
      <c r="H1377" s="925" t="n">
        <v>126.42</v>
      </c>
      <c r="I1377" s="923" t="n">
        <v>128.13</v>
      </c>
    </row>
    <row r="1378" customFormat="false" ht="15" hidden="false" customHeight="false" outlineLevel="0" collapsed="false">
      <c r="B1378" s="923" t="n">
        <v>91080</v>
      </c>
      <c r="C1378" s="924" t="s">
        <v>8019</v>
      </c>
      <c r="D1378" s="923" t="s">
        <v>892</v>
      </c>
      <c r="E1378" s="923" t="n">
        <f aca="false">IF($K$2=$H$1,H1378,I1378)</f>
        <v>150.58</v>
      </c>
      <c r="F1378" s="396" t="n">
        <f aca="false">IF(LEN($B1378)=7,CONCATENATE(MID($B1378,1,6),"00",RIGHT($B1378,1)),IF(LEN($B1378)=8,CONCATENATE(MID($B1378,1,6),"0",RIGHT($B1378,2)),$B1378))</f>
        <v>91080</v>
      </c>
      <c r="H1378" s="925" t="n">
        <v>148.77</v>
      </c>
      <c r="I1378" s="923" t="n">
        <v>150.58</v>
      </c>
    </row>
    <row r="1379" customFormat="false" ht="15" hidden="false" customHeight="false" outlineLevel="0" collapsed="false">
      <c r="B1379" s="923" t="n">
        <v>91081</v>
      </c>
      <c r="C1379" s="924" t="s">
        <v>8020</v>
      </c>
      <c r="D1379" s="923" t="s">
        <v>892</v>
      </c>
      <c r="E1379" s="923" t="n">
        <f aca="false">IF($K$2=$H$1,H1379,I1379)</f>
        <v>135.26</v>
      </c>
      <c r="F1379" s="396" t="n">
        <f aca="false">IF(LEN($B1379)=7,CONCATENATE(MID($B1379,1,6),"00",RIGHT($B1379,1)),IF(LEN($B1379)=8,CONCATENATE(MID($B1379,1,6),"0",RIGHT($B1379,2)),$B1379))</f>
        <v>91081</v>
      </c>
      <c r="H1379" s="925" t="n">
        <v>132.88</v>
      </c>
      <c r="I1379" s="923" t="n">
        <v>135.26</v>
      </c>
    </row>
    <row r="1380" customFormat="false" ht="15" hidden="false" customHeight="false" outlineLevel="0" collapsed="false">
      <c r="B1380" s="923" t="n">
        <v>91082</v>
      </c>
      <c r="C1380" s="924" t="s">
        <v>8021</v>
      </c>
      <c r="D1380" s="923" t="s">
        <v>892</v>
      </c>
      <c r="E1380" s="923" t="n">
        <f aca="false">IF($K$2=$H$1,H1380,I1380)</f>
        <v>158.8</v>
      </c>
      <c r="F1380" s="396" t="n">
        <f aca="false">IF(LEN($B1380)=7,CONCATENATE(MID($B1380,1,6),"00",RIGHT($B1380,1)),IF(LEN($B1380)=8,CONCATENATE(MID($B1380,1,6),"0",RIGHT($B1380,2)),$B1380))</f>
        <v>91082</v>
      </c>
      <c r="H1380" s="925" t="n">
        <v>156.23</v>
      </c>
      <c r="I1380" s="923" t="n">
        <v>158.8</v>
      </c>
    </row>
    <row r="1381" customFormat="false" ht="15" hidden="false" customHeight="false" outlineLevel="0" collapsed="false">
      <c r="B1381" s="923" t="n">
        <v>91083</v>
      </c>
      <c r="C1381" s="924" t="s">
        <v>8022</v>
      </c>
      <c r="D1381" s="923" t="s">
        <v>892</v>
      </c>
      <c r="E1381" s="923" t="n">
        <f aca="false">IF($K$2=$H$1,H1381,I1381)</f>
        <v>143.25</v>
      </c>
      <c r="F1381" s="396" t="n">
        <f aca="false">IF(LEN($B1381)=7,CONCATENATE(MID($B1381,1,6),"00",RIGHT($B1381,1)),IF(LEN($B1381)=8,CONCATENATE(MID($B1381,1,6),"0",RIGHT($B1381,2)),$B1381))</f>
        <v>91083</v>
      </c>
      <c r="H1381" s="925" t="n">
        <v>140.12</v>
      </c>
      <c r="I1381" s="923" t="n">
        <v>143.25</v>
      </c>
    </row>
    <row r="1382" customFormat="false" ht="15" hidden="false" customHeight="false" outlineLevel="0" collapsed="false">
      <c r="B1382" s="923" t="n">
        <v>91084</v>
      </c>
      <c r="C1382" s="924" t="s">
        <v>8023</v>
      </c>
      <c r="D1382" s="923" t="s">
        <v>892</v>
      </c>
      <c r="E1382" s="923" t="n">
        <f aca="false">IF($K$2=$H$1,H1382,I1382)</f>
        <v>166.59</v>
      </c>
      <c r="F1382" s="396" t="n">
        <f aca="false">IF(LEN($B1382)=7,CONCATENATE(MID($B1382,1,6),"00",RIGHT($B1382,1)),IF(LEN($B1382)=8,CONCATENATE(MID($B1382,1,6),"0",RIGHT($B1382,2)),$B1382))</f>
        <v>91084</v>
      </c>
      <c r="H1382" s="925" t="n">
        <v>163.29</v>
      </c>
      <c r="I1382" s="923" t="n">
        <v>166.59</v>
      </c>
    </row>
    <row r="1383" customFormat="false" ht="15" hidden="false" customHeight="false" outlineLevel="0" collapsed="false">
      <c r="B1383" s="923" t="n">
        <v>91086</v>
      </c>
      <c r="C1383" s="924" t="s">
        <v>8024</v>
      </c>
      <c r="D1383" s="923" t="s">
        <v>892</v>
      </c>
      <c r="E1383" s="923" t="n">
        <f aca="false">IF($K$2=$H$1,H1383,I1383)</f>
        <v>86.87</v>
      </c>
      <c r="F1383" s="396" t="n">
        <f aca="false">IF(LEN($B1383)=7,CONCATENATE(MID($B1383,1,6),"00",RIGHT($B1383,1)),IF(LEN($B1383)=8,CONCATENATE(MID($B1383,1,6),"0",RIGHT($B1383,2)),$B1383))</f>
        <v>91086</v>
      </c>
      <c r="H1383" s="925" t="n">
        <v>84.32</v>
      </c>
      <c r="I1383" s="923" t="n">
        <v>86.87</v>
      </c>
    </row>
    <row r="1384" customFormat="false" ht="15" hidden="false" customHeight="false" outlineLevel="0" collapsed="false">
      <c r="B1384" s="923" t="n">
        <v>91087</v>
      </c>
      <c r="C1384" s="924" t="s">
        <v>8025</v>
      </c>
      <c r="D1384" s="923" t="s">
        <v>892</v>
      </c>
      <c r="E1384" s="923" t="n">
        <f aca="false">IF($K$2=$H$1,H1384,I1384)</f>
        <v>95.89</v>
      </c>
      <c r="F1384" s="396" t="n">
        <f aca="false">IF(LEN($B1384)=7,CONCATENATE(MID($B1384,1,6),"00",RIGHT($B1384,1)),IF(LEN($B1384)=8,CONCATENATE(MID($B1384,1,6),"0",RIGHT($B1384,2)),$B1384))</f>
        <v>91087</v>
      </c>
      <c r="H1384" s="925" t="n">
        <v>93.21</v>
      </c>
      <c r="I1384" s="923" t="n">
        <v>95.89</v>
      </c>
    </row>
    <row r="1385" customFormat="false" ht="15" hidden="false" customHeight="false" outlineLevel="0" collapsed="false">
      <c r="B1385" s="923" t="n">
        <v>91088</v>
      </c>
      <c r="C1385" s="924" t="s">
        <v>8026</v>
      </c>
      <c r="D1385" s="923" t="s">
        <v>892</v>
      </c>
      <c r="E1385" s="923" t="n">
        <f aca="false">IF($K$2=$H$1,H1385,I1385)</f>
        <v>118.63</v>
      </c>
      <c r="F1385" s="396" t="n">
        <f aca="false">IF(LEN($B1385)=7,CONCATENATE(MID($B1385,1,6),"00",RIGHT($B1385,1)),IF(LEN($B1385)=8,CONCATENATE(MID($B1385,1,6),"0",RIGHT($B1385,2)),$B1385))</f>
        <v>91088</v>
      </c>
      <c r="H1385" s="925" t="n">
        <v>113.25</v>
      </c>
      <c r="I1385" s="923" t="n">
        <v>118.63</v>
      </c>
    </row>
    <row r="1386" customFormat="false" ht="15" hidden="false" customHeight="false" outlineLevel="0" collapsed="false">
      <c r="B1386" s="923" t="n">
        <v>91089</v>
      </c>
      <c r="C1386" s="924" t="s">
        <v>8027</v>
      </c>
      <c r="D1386" s="923" t="s">
        <v>892</v>
      </c>
      <c r="E1386" s="923" t="n">
        <f aca="false">IF($K$2=$H$1,H1386,I1386)</f>
        <v>127.76</v>
      </c>
      <c r="F1386" s="396" t="n">
        <f aca="false">IF(LEN($B1386)=7,CONCATENATE(MID($B1386,1,6),"00",RIGHT($B1386,1)),IF(LEN($B1386)=8,CONCATENATE(MID($B1386,1,6),"0",RIGHT($B1386,2)),$B1386))</f>
        <v>91089</v>
      </c>
      <c r="H1386" s="925" t="n">
        <v>122.23</v>
      </c>
      <c r="I1386" s="923" t="n">
        <v>127.76</v>
      </c>
    </row>
    <row r="1387" customFormat="false" ht="15" hidden="false" customHeight="false" outlineLevel="0" collapsed="false">
      <c r="B1387" s="923" t="n">
        <v>91090</v>
      </c>
      <c r="C1387" s="924" t="s">
        <v>8028</v>
      </c>
      <c r="D1387" s="923" t="s">
        <v>892</v>
      </c>
      <c r="E1387" s="923" t="n">
        <f aca="false">IF($K$2=$H$1,H1387,I1387)</f>
        <v>95.86</v>
      </c>
      <c r="F1387" s="396" t="n">
        <f aca="false">IF(LEN($B1387)=7,CONCATENATE(MID($B1387,1,6),"00",RIGHT($B1387,1)),IF(LEN($B1387)=8,CONCATENATE(MID($B1387,1,6),"0",RIGHT($B1387,2)),$B1387))</f>
        <v>91090</v>
      </c>
      <c r="H1387" s="925" t="n">
        <v>92.41</v>
      </c>
      <c r="I1387" s="923" t="n">
        <v>95.86</v>
      </c>
    </row>
    <row r="1388" customFormat="false" ht="15" hidden="false" customHeight="false" outlineLevel="0" collapsed="false">
      <c r="B1388" s="923" t="n">
        <v>91091</v>
      </c>
      <c r="C1388" s="924" t="s">
        <v>8029</v>
      </c>
      <c r="D1388" s="923" t="s">
        <v>892</v>
      </c>
      <c r="E1388" s="923" t="n">
        <f aca="false">IF($K$2=$H$1,H1388,I1388)</f>
        <v>106.07</v>
      </c>
      <c r="F1388" s="396" t="n">
        <f aca="false">IF(LEN($B1388)=7,CONCATENATE(MID($B1388,1,6),"00",RIGHT($B1388,1)),IF(LEN($B1388)=8,CONCATENATE(MID($B1388,1,6),"0",RIGHT($B1388,2)),$B1388))</f>
        <v>91091</v>
      </c>
      <c r="H1388" s="925" t="n">
        <v>102.38</v>
      </c>
      <c r="I1388" s="923" t="n">
        <v>106.07</v>
      </c>
    </row>
    <row r="1389" customFormat="false" ht="15" hidden="false" customHeight="false" outlineLevel="0" collapsed="false">
      <c r="B1389" s="923" t="n">
        <v>91092</v>
      </c>
      <c r="C1389" s="924" t="s">
        <v>8030</v>
      </c>
      <c r="D1389" s="923" t="s">
        <v>892</v>
      </c>
      <c r="E1389" s="923" t="n">
        <f aca="false">IF($K$2=$H$1,H1389,I1389)</f>
        <v>129.28</v>
      </c>
      <c r="F1389" s="396" t="n">
        <f aca="false">IF(LEN($B1389)=7,CONCATENATE(MID($B1389,1,6),"00",RIGHT($B1389,1)),IF(LEN($B1389)=8,CONCATENATE(MID($B1389,1,6),"0",RIGHT($B1389,2)),$B1389))</f>
        <v>91092</v>
      </c>
      <c r="H1389" s="925" t="n">
        <v>122.72</v>
      </c>
      <c r="I1389" s="923" t="n">
        <v>129.28</v>
      </c>
    </row>
    <row r="1390" customFormat="false" ht="15" hidden="false" customHeight="false" outlineLevel="0" collapsed="false">
      <c r="B1390" s="923" t="n">
        <v>91093</v>
      </c>
      <c r="C1390" s="924" t="s">
        <v>8031</v>
      </c>
      <c r="D1390" s="923" t="s">
        <v>892</v>
      </c>
      <c r="E1390" s="923" t="n">
        <f aca="false">IF($K$2=$H$1,H1390,I1390)</f>
        <v>139.79</v>
      </c>
      <c r="F1390" s="396" t="n">
        <f aca="false">IF(LEN($B1390)=7,CONCATENATE(MID($B1390,1,6),"00",RIGHT($B1390,1)),IF(LEN($B1390)=8,CONCATENATE(MID($B1390,1,6),"0",RIGHT($B1390,2)),$B1390))</f>
        <v>91093</v>
      </c>
      <c r="H1390" s="925" t="n">
        <v>132.95</v>
      </c>
      <c r="I1390" s="923" t="n">
        <v>139.79</v>
      </c>
    </row>
    <row r="1391" customFormat="false" ht="15" hidden="false" customHeight="false" outlineLevel="0" collapsed="false">
      <c r="B1391" s="923" t="n">
        <v>91094</v>
      </c>
      <c r="C1391" s="924" t="s">
        <v>8032</v>
      </c>
      <c r="D1391" s="923" t="s">
        <v>892</v>
      </c>
      <c r="E1391" s="923" t="n">
        <f aca="false">IF($K$2=$H$1,H1391,I1391)</f>
        <v>128.27</v>
      </c>
      <c r="F1391" s="396" t="n">
        <f aca="false">IF(LEN($B1391)=7,CONCATENATE(MID($B1391,1,6),"00",RIGHT($B1391,1)),IF(LEN($B1391)=8,CONCATENATE(MID($B1391,1,6),"0",RIGHT($B1391,2)),$B1391))</f>
        <v>91094</v>
      </c>
      <c r="H1391" s="925" t="n">
        <v>126.52</v>
      </c>
      <c r="I1391" s="923" t="n">
        <v>128.27</v>
      </c>
    </row>
    <row r="1392" customFormat="false" ht="15" hidden="false" customHeight="false" outlineLevel="0" collapsed="false">
      <c r="B1392" s="923" t="n">
        <v>91095</v>
      </c>
      <c r="C1392" s="924" t="s">
        <v>8033</v>
      </c>
      <c r="D1392" s="923" t="s">
        <v>892</v>
      </c>
      <c r="E1392" s="923" t="n">
        <f aca="false">IF($K$2=$H$1,H1392,I1392)</f>
        <v>151.15</v>
      </c>
      <c r="F1392" s="396" t="n">
        <f aca="false">IF(LEN($B1392)=7,CONCATENATE(MID($B1392,1,6),"00",RIGHT($B1392,1)),IF(LEN($B1392)=8,CONCATENATE(MID($B1392,1,6),"0",RIGHT($B1392,2)),$B1392))</f>
        <v>91095</v>
      </c>
      <c r="H1392" s="925" t="n">
        <v>149.28</v>
      </c>
      <c r="I1392" s="923" t="n">
        <v>151.15</v>
      </c>
    </row>
    <row r="1393" customFormat="false" ht="15" hidden="false" customHeight="false" outlineLevel="0" collapsed="false">
      <c r="B1393" s="923" t="n">
        <v>91096</v>
      </c>
      <c r="C1393" s="924" t="s">
        <v>8034</v>
      </c>
      <c r="D1393" s="923" t="s">
        <v>892</v>
      </c>
      <c r="E1393" s="923" t="n">
        <f aca="false">IF($K$2=$H$1,H1393,I1393)</f>
        <v>130.68</v>
      </c>
      <c r="F1393" s="396" t="n">
        <f aca="false">IF(LEN($B1393)=7,CONCATENATE(MID($B1393,1,6),"00",RIGHT($B1393,1)),IF(LEN($B1393)=8,CONCATENATE(MID($B1393,1,6),"0",RIGHT($B1393,2)),$B1393))</f>
        <v>91096</v>
      </c>
      <c r="H1393" s="925" t="n">
        <v>128.69</v>
      </c>
      <c r="I1393" s="923" t="n">
        <v>130.68</v>
      </c>
    </row>
    <row r="1394" customFormat="false" ht="15" hidden="false" customHeight="false" outlineLevel="0" collapsed="false">
      <c r="B1394" s="923" t="n">
        <v>91097</v>
      </c>
      <c r="C1394" s="924" t="s">
        <v>8035</v>
      </c>
      <c r="D1394" s="923" t="s">
        <v>892</v>
      </c>
      <c r="E1394" s="923" t="n">
        <f aca="false">IF($K$2=$H$1,H1394,I1394)</f>
        <v>153.46</v>
      </c>
      <c r="F1394" s="396" t="n">
        <f aca="false">IF(LEN($B1394)=7,CONCATENATE(MID($B1394,1,6),"00",RIGHT($B1394,1)),IF(LEN($B1394)=8,CONCATENATE(MID($B1394,1,6),"0",RIGHT($B1394,2)),$B1394))</f>
        <v>91097</v>
      </c>
      <c r="H1394" s="925" t="n">
        <v>151.36</v>
      </c>
      <c r="I1394" s="923" t="n">
        <v>153.46</v>
      </c>
    </row>
    <row r="1395" customFormat="false" ht="15" hidden="false" customHeight="false" outlineLevel="0" collapsed="false">
      <c r="B1395" s="923" t="n">
        <v>91098</v>
      </c>
      <c r="C1395" s="924" t="s">
        <v>8036</v>
      </c>
      <c r="D1395" s="923" t="s">
        <v>892</v>
      </c>
      <c r="E1395" s="923" t="n">
        <f aca="false">IF($K$2=$H$1,H1395,I1395)</f>
        <v>139.82</v>
      </c>
      <c r="F1395" s="396" t="n">
        <f aca="false">IF(LEN($B1395)=7,CONCATENATE(MID($B1395,1,6),"00",RIGHT($B1395,1)),IF(LEN($B1395)=8,CONCATENATE(MID($B1395,1,6),"0",RIGHT($B1395,2)),$B1395))</f>
        <v>91098</v>
      </c>
      <c r="H1395" s="925" t="n">
        <v>136.98</v>
      </c>
      <c r="I1395" s="923" t="n">
        <v>139.82</v>
      </c>
    </row>
    <row r="1396" customFormat="false" ht="15" hidden="false" customHeight="false" outlineLevel="0" collapsed="false">
      <c r="A1396" s="396" t="s">
        <v>8</v>
      </c>
      <c r="B1396" s="923" t="n">
        <v>91099</v>
      </c>
      <c r="C1396" s="924" t="s">
        <v>8037</v>
      </c>
      <c r="D1396" s="923" t="s">
        <v>892</v>
      </c>
      <c r="E1396" s="923" t="n">
        <f aca="false">IF($K$2=$H$1,H1396,I1396)</f>
        <v>163.72</v>
      </c>
      <c r="F1396" s="396" t="n">
        <f aca="false">IF(LEN($B1396)=7,CONCATENATE(MID($B1396,1,6),"00",RIGHT($B1396,1)),IF(LEN($B1396)=8,CONCATENATE(MID($B1396,1,6),"0",RIGHT($B1396,2)),$B1396))</f>
        <v>91099</v>
      </c>
      <c r="H1396" s="925" t="n">
        <v>160.68</v>
      </c>
      <c r="I1396" s="923" t="n">
        <v>163.72</v>
      </c>
    </row>
    <row r="1397" customFormat="false" ht="15" hidden="false" customHeight="false" outlineLevel="0" collapsed="false">
      <c r="B1397" s="923" t="n">
        <v>91100</v>
      </c>
      <c r="C1397" s="924" t="s">
        <v>8038</v>
      </c>
      <c r="D1397" s="923" t="s">
        <v>892</v>
      </c>
      <c r="E1397" s="923" t="n">
        <f aca="false">IF($K$2=$H$1,H1397,I1397)</f>
        <v>146.27</v>
      </c>
      <c r="F1397" s="396" t="n">
        <f aca="false">IF(LEN($B1397)=7,CONCATENATE(MID($B1397,1,6),"00",RIGHT($B1397,1)),IF(LEN($B1397)=8,CONCATENATE(MID($B1397,1,6),"0",RIGHT($B1397,2)),$B1397))</f>
        <v>91100</v>
      </c>
      <c r="H1397" s="925" t="n">
        <v>142.8</v>
      </c>
      <c r="I1397" s="923" t="n">
        <v>146.27</v>
      </c>
    </row>
    <row r="1398" customFormat="false" ht="15" hidden="false" customHeight="false" outlineLevel="0" collapsed="false">
      <c r="B1398" s="923" t="n">
        <v>91101</v>
      </c>
      <c r="C1398" s="924" t="s">
        <v>8039</v>
      </c>
      <c r="D1398" s="923" t="s">
        <v>892</v>
      </c>
      <c r="E1398" s="923" t="n">
        <f aca="false">IF($K$2=$H$1,H1398,I1398)</f>
        <v>170.12</v>
      </c>
      <c r="F1398" s="396" t="n">
        <f aca="false">IF(LEN($B1398)=7,CONCATENATE(MID($B1398,1,6),"00",RIGHT($B1398,1)),IF(LEN($B1398)=8,CONCATENATE(MID($B1398,1,6),"0",RIGHT($B1398,2)),$B1398))</f>
        <v>91101</v>
      </c>
      <c r="H1398" s="925" t="n">
        <v>166.45</v>
      </c>
      <c r="I1398" s="923" t="n">
        <v>170.12</v>
      </c>
    </row>
    <row r="1399" customFormat="false" ht="15" hidden="false" customHeight="false" outlineLevel="0" collapsed="false">
      <c r="B1399" s="923" t="n">
        <v>93952</v>
      </c>
      <c r="C1399" s="924" t="s">
        <v>8040</v>
      </c>
      <c r="D1399" s="923" t="s">
        <v>470</v>
      </c>
      <c r="E1399" s="923" t="n">
        <f aca="false">IF($K$2=$H$1,H1399,I1399)</f>
        <v>154.5</v>
      </c>
      <c r="F1399" s="396" t="n">
        <f aca="false">IF(LEN($B1399)=7,CONCATENATE(MID($B1399,1,6),"00",RIGHT($B1399,1)),IF(LEN($B1399)=8,CONCATENATE(MID($B1399,1,6),"0",RIGHT($B1399,2)),$B1399))</f>
        <v>93952</v>
      </c>
      <c r="H1399" s="925" t="n">
        <v>145.39</v>
      </c>
      <c r="I1399" s="923" t="n">
        <v>154.5</v>
      </c>
    </row>
    <row r="1400" customFormat="false" ht="15" hidden="false" customHeight="false" outlineLevel="0" collapsed="false">
      <c r="B1400" s="923" t="n">
        <v>93953</v>
      </c>
      <c r="C1400" s="924" t="s">
        <v>8041</v>
      </c>
      <c r="D1400" s="923" t="s">
        <v>470</v>
      </c>
      <c r="E1400" s="923" t="n">
        <f aca="false">IF($K$2=$H$1,H1400,I1400)</f>
        <v>143.42</v>
      </c>
      <c r="F1400" s="396" t="n">
        <f aca="false">IF(LEN($B1400)=7,CONCATENATE(MID($B1400,1,6),"00",RIGHT($B1400,1)),IF(LEN($B1400)=8,CONCATENATE(MID($B1400,1,6),"0",RIGHT($B1400,2)),$B1400))</f>
        <v>93953</v>
      </c>
      <c r="H1400" s="925" t="n">
        <v>135.26</v>
      </c>
      <c r="I1400" s="923" t="n">
        <v>143.42</v>
      </c>
    </row>
    <row r="1401" customFormat="false" ht="15" hidden="false" customHeight="false" outlineLevel="0" collapsed="false">
      <c r="B1401" s="923" t="n">
        <v>93954</v>
      </c>
      <c r="C1401" s="924" t="s">
        <v>8042</v>
      </c>
      <c r="D1401" s="923" t="s">
        <v>470</v>
      </c>
      <c r="E1401" s="923" t="n">
        <f aca="false">IF($K$2=$H$1,H1401,I1401)</f>
        <v>136.74</v>
      </c>
      <c r="F1401" s="396" t="n">
        <f aca="false">IF(LEN($B1401)=7,CONCATENATE(MID($B1401,1,6),"00",RIGHT($B1401,1)),IF(LEN($B1401)=8,CONCATENATE(MID($B1401,1,6),"0",RIGHT($B1401,2)),$B1401))</f>
        <v>93954</v>
      </c>
      <c r="H1401" s="925" t="n">
        <v>129.18</v>
      </c>
      <c r="I1401" s="923" t="n">
        <v>136.74</v>
      </c>
    </row>
    <row r="1402" customFormat="false" ht="15" hidden="false" customHeight="false" outlineLevel="0" collapsed="false">
      <c r="B1402" s="923" t="n">
        <v>93955</v>
      </c>
      <c r="C1402" s="924" t="s">
        <v>8043</v>
      </c>
      <c r="D1402" s="923" t="s">
        <v>470</v>
      </c>
      <c r="E1402" s="923" t="n">
        <f aca="false">IF($K$2=$H$1,H1402,I1402)</f>
        <v>132</v>
      </c>
      <c r="F1402" s="396" t="n">
        <f aca="false">IF(LEN($B1402)=7,CONCATENATE(MID($B1402,1,6),"00",RIGHT($B1402,1)),IF(LEN($B1402)=8,CONCATENATE(MID($B1402,1,6),"0",RIGHT($B1402,2)),$B1402))</f>
        <v>93955</v>
      </c>
      <c r="H1402" s="925" t="n">
        <v>124.85</v>
      </c>
      <c r="I1402" s="923" t="n">
        <v>132</v>
      </c>
    </row>
    <row r="1403" customFormat="false" ht="15" hidden="false" customHeight="false" outlineLevel="0" collapsed="false">
      <c r="B1403" s="923" t="n">
        <v>93956</v>
      </c>
      <c r="C1403" s="924" t="s">
        <v>8044</v>
      </c>
      <c r="D1403" s="923" t="s">
        <v>470</v>
      </c>
      <c r="E1403" s="923" t="n">
        <f aca="false">IF($K$2=$H$1,H1403,I1403)</f>
        <v>128.31</v>
      </c>
      <c r="F1403" s="396" t="n">
        <f aca="false">IF(LEN($B1403)=7,CONCATENATE(MID($B1403,1,6),"00",RIGHT($B1403,1)),IF(LEN($B1403)=8,CONCATENATE(MID($B1403,1,6),"0",RIGHT($B1403,2)),$B1403))</f>
        <v>93956</v>
      </c>
      <c r="H1403" s="925" t="n">
        <v>121.45</v>
      </c>
      <c r="I1403" s="923" t="n">
        <v>128.31</v>
      </c>
    </row>
    <row r="1404" customFormat="false" ht="15" hidden="false" customHeight="false" outlineLevel="0" collapsed="false">
      <c r="B1404" s="923" t="n">
        <v>93957</v>
      </c>
      <c r="C1404" s="924" t="s">
        <v>8045</v>
      </c>
      <c r="D1404" s="923" t="s">
        <v>470</v>
      </c>
      <c r="E1404" s="923" t="n">
        <f aca="false">IF($K$2=$H$1,H1404,I1404)</f>
        <v>160.54</v>
      </c>
      <c r="F1404" s="396" t="n">
        <f aca="false">IF(LEN($B1404)=7,CONCATENATE(MID($B1404,1,6),"00",RIGHT($B1404,1)),IF(LEN($B1404)=8,CONCATENATE(MID($B1404,1,6),"0",RIGHT($B1404,2)),$B1404))</f>
        <v>93957</v>
      </c>
      <c r="H1404" s="925" t="n">
        <v>151.24</v>
      </c>
      <c r="I1404" s="923" t="n">
        <v>160.54</v>
      </c>
    </row>
    <row r="1405" customFormat="false" ht="15" hidden="false" customHeight="false" outlineLevel="0" collapsed="false">
      <c r="B1405" s="923" t="n">
        <v>93958</v>
      </c>
      <c r="C1405" s="924" t="s">
        <v>8046</v>
      </c>
      <c r="D1405" s="923" t="s">
        <v>470</v>
      </c>
      <c r="E1405" s="923" t="n">
        <f aca="false">IF($K$2=$H$1,H1405,I1405)</f>
        <v>148.82</v>
      </c>
      <c r="F1405" s="396" t="n">
        <f aca="false">IF(LEN($B1405)=7,CONCATENATE(MID($B1405,1,6),"00",RIGHT($B1405,1)),IF(LEN($B1405)=8,CONCATENATE(MID($B1405,1,6),"0",RIGHT($B1405,2)),$B1405))</f>
        <v>93958</v>
      </c>
      <c r="H1405" s="925" t="n">
        <v>140.56</v>
      </c>
      <c r="I1405" s="923" t="n">
        <v>148.82</v>
      </c>
    </row>
    <row r="1406" customFormat="false" ht="15" hidden="false" customHeight="false" outlineLevel="0" collapsed="false">
      <c r="B1406" s="923" t="n">
        <v>93959</v>
      </c>
      <c r="C1406" s="924" t="s">
        <v>8047</v>
      </c>
      <c r="D1406" s="923" t="s">
        <v>470</v>
      </c>
      <c r="E1406" s="923" t="n">
        <f aca="false">IF($K$2=$H$1,H1406,I1406)</f>
        <v>141.86</v>
      </c>
      <c r="F1406" s="396" t="n">
        <f aca="false">IF(LEN($B1406)=7,CONCATENATE(MID($B1406,1,6),"00",RIGHT($B1406,1)),IF(LEN($B1406)=8,CONCATENATE(MID($B1406,1,6),"0",RIGHT($B1406,2)),$B1406))</f>
        <v>93959</v>
      </c>
      <c r="H1406" s="926" t="n">
        <v>134.19</v>
      </c>
      <c r="I1406" s="927" t="n">
        <v>141.86</v>
      </c>
    </row>
    <row r="1407" customFormat="false" ht="15" hidden="false" customHeight="false" outlineLevel="0" collapsed="false">
      <c r="B1407" s="923" t="n">
        <v>93960</v>
      </c>
      <c r="C1407" s="924" t="s">
        <v>8048</v>
      </c>
      <c r="D1407" s="923" t="s">
        <v>470</v>
      </c>
      <c r="E1407" s="923" t="n">
        <f aca="false">IF($K$2=$H$1,H1407,I1407)</f>
        <v>136.94</v>
      </c>
      <c r="F1407" s="396" t="n">
        <f aca="false">IF(LEN($B1407)=7,CONCATENATE(MID($B1407,1,6),"00",RIGHT($B1407,1)),IF(LEN($B1407)=8,CONCATENATE(MID($B1407,1,6),"0",RIGHT($B1407,2)),$B1407))</f>
        <v>93960</v>
      </c>
      <c r="H1407" s="926" t="n">
        <v>129.7</v>
      </c>
      <c r="I1407" s="927" t="n">
        <v>136.94</v>
      </c>
    </row>
    <row r="1408" customFormat="false" ht="15" hidden="false" customHeight="false" outlineLevel="0" collapsed="false">
      <c r="B1408" s="923" t="n">
        <v>93961</v>
      </c>
      <c r="C1408" s="924" t="s">
        <v>8049</v>
      </c>
      <c r="D1408" s="923" t="s">
        <v>470</v>
      </c>
      <c r="E1408" s="923" t="n">
        <f aca="false">IF($K$2=$H$1,H1408,I1408)</f>
        <v>133.15</v>
      </c>
      <c r="F1408" s="396" t="n">
        <f aca="false">IF(LEN($B1408)=7,CONCATENATE(MID($B1408,1,6),"00",RIGHT($B1408,1)),IF(LEN($B1408)=8,CONCATENATE(MID($B1408,1,6),"0",RIGHT($B1408,2)),$B1408))</f>
        <v>93961</v>
      </c>
      <c r="H1408" s="926" t="n">
        <v>126.21</v>
      </c>
      <c r="I1408" s="927" t="n">
        <v>133.15</v>
      </c>
    </row>
    <row r="1409" customFormat="false" ht="15" hidden="false" customHeight="false" outlineLevel="0" collapsed="false">
      <c r="B1409" s="923" t="n">
        <v>93962</v>
      </c>
      <c r="C1409" s="924" t="s">
        <v>8050</v>
      </c>
      <c r="D1409" s="923" t="s">
        <v>470</v>
      </c>
      <c r="E1409" s="923" t="n">
        <f aca="false">IF($K$2=$H$1,H1409,I1409)</f>
        <v>145.31</v>
      </c>
      <c r="F1409" s="396" t="n">
        <f aca="false">IF(LEN($B1409)=7,CONCATENATE(MID($B1409,1,6),"00",RIGHT($B1409,1)),IF(LEN($B1409)=8,CONCATENATE(MID($B1409,1,6),"0",RIGHT($B1409,2)),$B1409))</f>
        <v>93962</v>
      </c>
      <c r="H1409" s="925" t="n">
        <v>136.51</v>
      </c>
      <c r="I1409" s="923" t="n">
        <v>145.31</v>
      </c>
    </row>
    <row r="1410" customFormat="false" ht="15" hidden="false" customHeight="false" outlineLevel="0" collapsed="false">
      <c r="B1410" s="923" t="n">
        <v>93963</v>
      </c>
      <c r="C1410" s="924" t="s">
        <v>8051</v>
      </c>
      <c r="D1410" s="923" t="s">
        <v>470</v>
      </c>
      <c r="E1410" s="923" t="n">
        <f aca="false">IF($K$2=$H$1,H1410,I1410)</f>
        <v>134.21</v>
      </c>
      <c r="F1410" s="396" t="n">
        <f aca="false">IF(LEN($B1410)=7,CONCATENATE(MID($B1410,1,6),"00",RIGHT($B1410,1)),IF(LEN($B1410)=8,CONCATENATE(MID($B1410,1,6),"0",RIGHT($B1410,2)),$B1410))</f>
        <v>93963</v>
      </c>
      <c r="H1410" s="926" t="n">
        <v>126.4</v>
      </c>
      <c r="I1410" s="927" t="n">
        <v>134.21</v>
      </c>
    </row>
    <row r="1411" customFormat="false" ht="15" hidden="false" customHeight="false" outlineLevel="0" collapsed="false">
      <c r="B1411" s="923" t="n">
        <v>93964</v>
      </c>
      <c r="C1411" s="924" t="s">
        <v>8052</v>
      </c>
      <c r="D1411" s="923" t="s">
        <v>470</v>
      </c>
      <c r="E1411" s="923" t="n">
        <f aca="false">IF($K$2=$H$1,H1411,I1411)</f>
        <v>127.59</v>
      </c>
      <c r="F1411" s="396" t="n">
        <f aca="false">IF(LEN($B1411)=7,CONCATENATE(MID($B1411,1,6),"00",RIGHT($B1411,1)),IF(LEN($B1411)=8,CONCATENATE(MID($B1411,1,6),"0",RIGHT($B1411,2)),$B1411))</f>
        <v>93964</v>
      </c>
      <c r="H1411" s="926" t="n">
        <v>120.34</v>
      </c>
      <c r="I1411" s="927" t="n">
        <v>127.59</v>
      </c>
    </row>
    <row r="1412" customFormat="false" ht="15" hidden="false" customHeight="false" outlineLevel="0" collapsed="false">
      <c r="B1412" s="923" t="n">
        <v>93965</v>
      </c>
      <c r="C1412" s="924" t="s">
        <v>8053</v>
      </c>
      <c r="D1412" s="923" t="s">
        <v>470</v>
      </c>
      <c r="E1412" s="923" t="n">
        <f aca="false">IF($K$2=$H$1,H1412,I1412)</f>
        <v>121.37</v>
      </c>
      <c r="F1412" s="396" t="n">
        <f aca="false">IF(LEN($B1412)=7,CONCATENATE(MID($B1412,1,6),"00",RIGHT($B1412,1)),IF(LEN($B1412)=8,CONCATENATE(MID($B1412,1,6),"0",RIGHT($B1412,2)),$B1412))</f>
        <v>93965</v>
      </c>
      <c r="H1412" s="926" t="n">
        <v>114.68</v>
      </c>
      <c r="I1412" s="927" t="n">
        <v>121.37</v>
      </c>
    </row>
    <row r="1413" customFormat="false" ht="15" hidden="false" customHeight="false" outlineLevel="0" collapsed="false">
      <c r="B1413" s="923" t="n">
        <v>93966</v>
      </c>
      <c r="C1413" s="924" t="s">
        <v>8054</v>
      </c>
      <c r="D1413" s="923" t="s">
        <v>470</v>
      </c>
      <c r="E1413" s="923" t="n">
        <f aca="false">IF($K$2=$H$1,H1413,I1413)</f>
        <v>119.21</v>
      </c>
      <c r="F1413" s="396" t="n">
        <f aca="false">IF(LEN($B1413)=7,CONCATENATE(MID($B1413,1,6),"00",RIGHT($B1413,1)),IF(LEN($B1413)=8,CONCATENATE(MID($B1413,1,6),"0",RIGHT($B1413,2)),$B1413))</f>
        <v>93966</v>
      </c>
      <c r="H1413" s="926" t="n">
        <v>112.68</v>
      </c>
      <c r="I1413" s="927" t="n">
        <v>119.21</v>
      </c>
    </row>
    <row r="1414" customFormat="false" ht="15" hidden="false" customHeight="false" outlineLevel="0" collapsed="false">
      <c r="B1414" s="923" t="n">
        <v>93967</v>
      </c>
      <c r="C1414" s="924" t="s">
        <v>8055</v>
      </c>
      <c r="D1414" s="923" t="s">
        <v>470</v>
      </c>
      <c r="E1414" s="923" t="n">
        <f aca="false">IF($K$2=$H$1,H1414,I1414)</f>
        <v>151.32</v>
      </c>
      <c r="F1414" s="396" t="n">
        <f aca="false">IF(LEN($B1414)=7,CONCATENATE(MID($B1414,1,6),"00",RIGHT($B1414,1)),IF(LEN($B1414)=8,CONCATENATE(MID($B1414,1,6),"0",RIGHT($B1414,2)),$B1414))</f>
        <v>93967</v>
      </c>
      <c r="H1414" s="925" t="n">
        <v>142.35</v>
      </c>
      <c r="I1414" s="927" t="n">
        <v>151.32</v>
      </c>
    </row>
    <row r="1415" customFormat="false" ht="15" hidden="false" customHeight="false" outlineLevel="0" collapsed="false">
      <c r="B1415" s="923" t="n">
        <v>93968</v>
      </c>
      <c r="C1415" s="924" t="s">
        <v>8056</v>
      </c>
      <c r="D1415" s="923" t="s">
        <v>470</v>
      </c>
      <c r="E1415" s="923" t="n">
        <f aca="false">IF($K$2=$H$1,H1415,I1415)</f>
        <v>139.66</v>
      </c>
      <c r="F1415" s="396" t="n">
        <f aca="false">IF(LEN($B1415)=7,CONCATENATE(MID($B1415,1,6),"00",RIGHT($B1415,1)),IF(LEN($B1415)=8,CONCATENATE(MID($B1415,1,6),"0",RIGHT($B1415,2)),$B1415))</f>
        <v>93968</v>
      </c>
      <c r="H1415" s="926" t="n">
        <v>131.69</v>
      </c>
      <c r="I1415" s="927" t="n">
        <v>139.66</v>
      </c>
    </row>
    <row r="1416" customFormat="false" ht="15" hidden="false" customHeight="false" outlineLevel="0" collapsed="false">
      <c r="B1416" s="923" t="n">
        <v>93969</v>
      </c>
      <c r="C1416" s="924" t="s">
        <v>8057</v>
      </c>
      <c r="D1416" s="923" t="s">
        <v>470</v>
      </c>
      <c r="E1416" s="923" t="n">
        <f aca="false">IF($K$2=$H$1,H1416,I1416)</f>
        <v>132.73</v>
      </c>
      <c r="F1416" s="396" t="n">
        <f aca="false">IF(LEN($B1416)=7,CONCATENATE(MID($B1416,1,6),"00",RIGHT($B1416,1)),IF(LEN($B1416)=8,CONCATENATE(MID($B1416,1,6),"0",RIGHT($B1416,2)),$B1416))</f>
        <v>93969</v>
      </c>
      <c r="H1416" s="926" t="n">
        <v>125.37</v>
      </c>
      <c r="I1416" s="927" t="n">
        <v>132.73</v>
      </c>
    </row>
    <row r="1417" customFormat="false" ht="15" hidden="false" customHeight="false" outlineLevel="0" collapsed="false">
      <c r="B1417" s="923" t="n">
        <v>93970</v>
      </c>
      <c r="C1417" s="924" t="s">
        <v>8058</v>
      </c>
      <c r="D1417" s="923" t="s">
        <v>470</v>
      </c>
      <c r="E1417" s="923" t="n">
        <f aca="false">IF($K$2=$H$1,H1417,I1417)</f>
        <v>127.86</v>
      </c>
      <c r="F1417" s="396" t="n">
        <f aca="false">IF(LEN($B1417)=7,CONCATENATE(MID($B1417,1,6),"00",RIGHT($B1417,1)),IF(LEN($B1417)=8,CONCATENATE(MID($B1417,1,6),"0",RIGHT($B1417,2)),$B1417))</f>
        <v>93970</v>
      </c>
      <c r="H1417" s="926" t="n">
        <v>120.91</v>
      </c>
      <c r="I1417" s="927" t="n">
        <v>127.86</v>
      </c>
    </row>
    <row r="1418" customFormat="false" ht="15" hidden="false" customHeight="false" outlineLevel="0" collapsed="false">
      <c r="B1418" s="923" t="n">
        <v>93971</v>
      </c>
      <c r="C1418" s="924" t="s">
        <v>8059</v>
      </c>
      <c r="D1418" s="923" t="s">
        <v>470</v>
      </c>
      <c r="E1418" s="923" t="n">
        <f aca="false">IF($K$2=$H$1,H1418,I1418)</f>
        <v>120.45</v>
      </c>
      <c r="F1418" s="396" t="n">
        <f aca="false">IF(LEN($B1418)=7,CONCATENATE(MID($B1418,1,6),"00",RIGHT($B1418,1)),IF(LEN($B1418)=8,CONCATENATE(MID($B1418,1,6),"0",RIGHT($B1418,2)),$B1418))</f>
        <v>93971</v>
      </c>
      <c r="H1418" s="926" t="n">
        <v>113.96</v>
      </c>
      <c r="I1418" s="927" t="n">
        <v>120.45</v>
      </c>
    </row>
    <row r="1419" customFormat="false" ht="15" hidden="false" customHeight="false" outlineLevel="0" collapsed="false">
      <c r="B1419" s="923" t="n">
        <v>95108</v>
      </c>
      <c r="C1419" s="924" t="s">
        <v>8060</v>
      </c>
      <c r="D1419" s="923" t="s">
        <v>451</v>
      </c>
      <c r="E1419" s="923" t="n">
        <f aca="false">IF($K$2=$H$1,H1419,I1419)</f>
        <v>22.47</v>
      </c>
      <c r="F1419" s="396" t="n">
        <f aca="false">IF(LEN($B1419)=7,CONCATENATE(MID($B1419,1,6),"00",RIGHT($B1419,1)),IF(LEN($B1419)=8,CONCATENATE(MID($B1419,1,6),"0",RIGHT($B1419,2)),$B1419))</f>
        <v>95108</v>
      </c>
      <c r="H1419" s="926" t="n">
        <v>20.59</v>
      </c>
      <c r="I1419" s="927" t="n">
        <v>22.47</v>
      </c>
    </row>
    <row r="1420" customFormat="false" ht="15" hidden="false" customHeight="false" outlineLevel="0" collapsed="false">
      <c r="B1420" s="923" t="n">
        <v>100332</v>
      </c>
      <c r="C1420" s="924" t="s">
        <v>8061</v>
      </c>
      <c r="D1420" s="923" t="s">
        <v>892</v>
      </c>
      <c r="E1420" s="923" t="n">
        <f aca="false">IF($K$2=$H$1,H1420,I1420)</f>
        <v>541.91</v>
      </c>
      <c r="F1420" s="396" t="n">
        <f aca="false">IF(LEN($B1420)=7,CONCATENATE(MID($B1420,1,6),"00",RIGHT($B1420,1)),IF(LEN($B1420)=8,CONCATENATE(MID($B1420,1,6),"0",RIGHT($B1420,2)),$B1420))</f>
        <v>100332</v>
      </c>
      <c r="H1420" s="925" t="n">
        <v>537.36</v>
      </c>
      <c r="I1420" s="923" t="n">
        <v>541.91</v>
      </c>
    </row>
    <row r="1421" customFormat="false" ht="15" hidden="false" customHeight="false" outlineLevel="0" collapsed="false">
      <c r="B1421" s="923" t="n">
        <v>100333</v>
      </c>
      <c r="C1421" s="924" t="s">
        <v>8062</v>
      </c>
      <c r="D1421" s="923" t="s">
        <v>892</v>
      </c>
      <c r="E1421" s="923" t="n">
        <f aca="false">IF($K$2=$H$1,H1421,I1421)</f>
        <v>346.84</v>
      </c>
      <c r="F1421" s="396" t="n">
        <f aca="false">IF(LEN($B1421)=7,CONCATENATE(MID($B1421,1,6),"00",RIGHT($B1421,1)),IF(LEN($B1421)=8,CONCATENATE(MID($B1421,1,6),"0",RIGHT($B1421,2)),$B1421))</f>
        <v>100333</v>
      </c>
      <c r="H1421" s="925" t="n">
        <v>343.04</v>
      </c>
      <c r="I1421" s="923" t="n">
        <v>346.84</v>
      </c>
    </row>
    <row r="1422" customFormat="false" ht="15" hidden="false" customHeight="false" outlineLevel="0" collapsed="false">
      <c r="B1422" s="923" t="n">
        <v>100334</v>
      </c>
      <c r="C1422" s="924" t="s">
        <v>8063</v>
      </c>
      <c r="D1422" s="923" t="s">
        <v>892</v>
      </c>
      <c r="E1422" s="923" t="n">
        <f aca="false">IF($K$2=$H$1,H1422,I1422)</f>
        <v>435.74</v>
      </c>
      <c r="F1422" s="396" t="n">
        <f aca="false">IF(LEN($B1422)=7,CONCATENATE(MID($B1422,1,6),"00",RIGHT($B1422,1)),IF(LEN($B1422)=8,CONCATENATE(MID($B1422,1,6),"0",RIGHT($B1422,2)),$B1422))</f>
        <v>100334</v>
      </c>
      <c r="H1422" s="925" t="n">
        <v>431.73</v>
      </c>
      <c r="I1422" s="923" t="n">
        <v>435.74</v>
      </c>
    </row>
    <row r="1423" customFormat="false" ht="15" hidden="false" customHeight="false" outlineLevel="0" collapsed="false">
      <c r="B1423" s="923" t="n">
        <v>100335</v>
      </c>
      <c r="C1423" s="924" t="s">
        <v>8064</v>
      </c>
      <c r="D1423" s="923" t="s">
        <v>892</v>
      </c>
      <c r="E1423" s="923" t="n">
        <f aca="false">IF($K$2=$H$1,H1423,I1423)</f>
        <v>289.43</v>
      </c>
      <c r="F1423" s="396" t="n">
        <f aca="false">IF(LEN($B1423)=7,CONCATENATE(MID($B1423,1,6),"00",RIGHT($B1423,1)),IF(LEN($B1423)=8,CONCATENATE(MID($B1423,1,6),"0",RIGHT($B1423,2)),$B1423))</f>
        <v>100335</v>
      </c>
      <c r="H1423" s="926" t="n">
        <v>286</v>
      </c>
      <c r="I1423" s="927" t="n">
        <v>289.43</v>
      </c>
    </row>
    <row r="1424" customFormat="false" ht="15" hidden="false" customHeight="false" outlineLevel="0" collapsed="false">
      <c r="B1424" s="923" t="n">
        <v>100341</v>
      </c>
      <c r="C1424" s="924" t="s">
        <v>8065</v>
      </c>
      <c r="D1424" s="923" t="s">
        <v>892</v>
      </c>
      <c r="E1424" s="923" t="n">
        <f aca="false">IF($K$2=$H$1,H1424,I1424)</f>
        <v>23.92</v>
      </c>
      <c r="F1424" s="396" t="n">
        <f aca="false">IF(LEN($B1424)=7,CONCATENATE(MID($B1424,1,6),"00",RIGHT($B1424,1)),IF(LEN($B1424)=8,CONCATENATE(MID($B1424,1,6),"0",RIGHT($B1424,2)),$B1424))</f>
        <v>100341</v>
      </c>
      <c r="H1424" s="926" t="n">
        <v>22.53</v>
      </c>
      <c r="I1424" s="927" t="n">
        <v>23.92</v>
      </c>
    </row>
    <row r="1425" customFormat="false" ht="15" hidden="false" customHeight="false" outlineLevel="0" collapsed="false">
      <c r="B1425" s="923" t="n">
        <v>100342</v>
      </c>
      <c r="C1425" s="924" t="s">
        <v>8066</v>
      </c>
      <c r="D1425" s="923" t="s">
        <v>1117</v>
      </c>
      <c r="E1425" s="923" t="n">
        <f aca="false">IF($K$2=$H$1,H1425,I1425)</f>
        <v>9.3</v>
      </c>
      <c r="F1425" s="396" t="n">
        <f aca="false">IF(LEN($B1425)=7,CONCATENATE(MID($B1425,1,6),"00",RIGHT($B1425,1)),IF(LEN($B1425)=8,CONCATENATE(MID($B1425,1,6),"0",RIGHT($B1425,2)),$B1425))</f>
        <v>100342</v>
      </c>
      <c r="H1425" s="925" t="n">
        <v>8.96</v>
      </c>
      <c r="I1425" s="923" t="n">
        <v>9.3</v>
      </c>
    </row>
    <row r="1426" customFormat="false" ht="15" hidden="false" customHeight="false" outlineLevel="0" collapsed="false">
      <c r="B1426" s="923" t="n">
        <v>100343</v>
      </c>
      <c r="C1426" s="924" t="s">
        <v>8067</v>
      </c>
      <c r="D1426" s="923" t="s">
        <v>1117</v>
      </c>
      <c r="E1426" s="923" t="n">
        <f aca="false">IF($K$2=$H$1,H1426,I1426)</f>
        <v>9.15</v>
      </c>
      <c r="F1426" s="396" t="n">
        <f aca="false">IF(LEN($B1426)=7,CONCATENATE(MID($B1426,1,6),"00",RIGHT($B1426,1)),IF(LEN($B1426)=8,CONCATENATE(MID($B1426,1,6),"0",RIGHT($B1426,2)),$B1426))</f>
        <v>100343</v>
      </c>
      <c r="H1426" s="925" t="n">
        <v>8.91</v>
      </c>
      <c r="I1426" s="923" t="n">
        <v>9.15</v>
      </c>
    </row>
    <row r="1427" customFormat="false" ht="15" hidden="false" customHeight="false" outlineLevel="0" collapsed="false">
      <c r="B1427" s="923" t="n">
        <v>100344</v>
      </c>
      <c r="C1427" s="924" t="s">
        <v>8068</v>
      </c>
      <c r="D1427" s="923" t="s">
        <v>1117</v>
      </c>
      <c r="E1427" s="923" t="n">
        <f aca="false">IF($K$2=$H$1,H1427,I1427)</f>
        <v>7.46</v>
      </c>
      <c r="F1427" s="396" t="n">
        <f aca="false">IF(LEN($B1427)=7,CONCATENATE(MID($B1427,1,6),"00",RIGHT($B1427,1)),IF(LEN($B1427)=8,CONCATENATE(MID($B1427,1,6),"0",RIGHT($B1427,2)),$B1427))</f>
        <v>100344</v>
      </c>
      <c r="H1427" s="926" t="n">
        <v>7.31</v>
      </c>
      <c r="I1427" s="927" t="n">
        <v>7.46</v>
      </c>
    </row>
    <row r="1428" customFormat="false" ht="15" hidden="false" customHeight="false" outlineLevel="0" collapsed="false">
      <c r="B1428" s="923" t="n">
        <v>100345</v>
      </c>
      <c r="C1428" s="924" t="s">
        <v>8069</v>
      </c>
      <c r="D1428" s="923" t="s">
        <v>1117</v>
      </c>
      <c r="E1428" s="923" t="n">
        <f aca="false">IF($K$2=$H$1,H1428,I1428)</f>
        <v>6.7</v>
      </c>
      <c r="F1428" s="396" t="n">
        <f aca="false">IF(LEN($B1428)=7,CONCATENATE(MID($B1428,1,6),"00",RIGHT($B1428,1)),IF(LEN($B1428)=8,CONCATENATE(MID($B1428,1,6),"0",RIGHT($B1428,2)),$B1428))</f>
        <v>100345</v>
      </c>
      <c r="H1428" s="925" t="n">
        <v>6.59</v>
      </c>
      <c r="I1428" s="923" t="n">
        <v>6.7</v>
      </c>
    </row>
    <row r="1429" customFormat="false" ht="15" hidden="false" customHeight="false" outlineLevel="0" collapsed="false">
      <c r="B1429" s="923" t="n">
        <v>100346</v>
      </c>
      <c r="C1429" s="924" t="s">
        <v>8070</v>
      </c>
      <c r="D1429" s="923" t="s">
        <v>1117</v>
      </c>
      <c r="E1429" s="923" t="n">
        <f aca="false">IF($K$2=$H$1,H1429,I1429)</f>
        <v>6.29</v>
      </c>
      <c r="F1429" s="396" t="n">
        <f aca="false">IF(LEN($B1429)=7,CONCATENATE(MID($B1429,1,6),"00",RIGHT($B1429,1)),IF(LEN($B1429)=8,CONCATENATE(MID($B1429,1,6),"0",RIGHT($B1429,2)),$B1429))</f>
        <v>100346</v>
      </c>
      <c r="H1429" s="926" t="n">
        <v>6.21</v>
      </c>
      <c r="I1429" s="927" t="n">
        <v>6.29</v>
      </c>
    </row>
    <row r="1430" customFormat="false" ht="15" hidden="false" customHeight="false" outlineLevel="0" collapsed="false">
      <c r="B1430" s="923" t="n">
        <v>100347</v>
      </c>
      <c r="C1430" s="924" t="s">
        <v>8071</v>
      </c>
      <c r="D1430" s="923" t="s">
        <v>1117</v>
      </c>
      <c r="E1430" s="923" t="n">
        <f aca="false">IF($K$2=$H$1,H1430,I1430)</f>
        <v>5.79</v>
      </c>
      <c r="F1430" s="396" t="n">
        <f aca="false">IF(LEN($B1430)=7,CONCATENATE(MID($B1430,1,6),"00",RIGHT($B1430,1)),IF(LEN($B1430)=8,CONCATENATE(MID($B1430,1,6),"0",RIGHT($B1430,2)),$B1430))</f>
        <v>100347</v>
      </c>
      <c r="H1430" s="926" t="n">
        <v>5.75</v>
      </c>
      <c r="I1430" s="927" t="n">
        <v>5.79</v>
      </c>
    </row>
    <row r="1431" customFormat="false" ht="15" hidden="false" customHeight="false" outlineLevel="0" collapsed="false">
      <c r="B1431" s="923" t="n">
        <v>100348</v>
      </c>
      <c r="C1431" s="924" t="s">
        <v>8072</v>
      </c>
      <c r="D1431" s="923" t="s">
        <v>1117</v>
      </c>
      <c r="E1431" s="923" t="n">
        <f aca="false">IF($K$2=$H$1,H1431,I1431)</f>
        <v>6.37</v>
      </c>
      <c r="F1431" s="396" t="n">
        <f aca="false">IF(LEN($B1431)=7,CONCATENATE(MID($B1431,1,6),"00",RIGHT($B1431,1)),IF(LEN($B1431)=8,CONCATENATE(MID($B1431,1,6),"0",RIGHT($B1431,2)),$B1431))</f>
        <v>100348</v>
      </c>
      <c r="H1431" s="925" t="n">
        <v>6.34</v>
      </c>
      <c r="I1431" s="923" t="n">
        <v>6.37</v>
      </c>
    </row>
    <row r="1432" customFormat="false" ht="15" hidden="false" customHeight="false" outlineLevel="0" collapsed="false">
      <c r="B1432" s="923" t="n">
        <v>100349</v>
      </c>
      <c r="C1432" s="924" t="s">
        <v>8073</v>
      </c>
      <c r="D1432" s="923" t="s">
        <v>888</v>
      </c>
      <c r="E1432" s="923" t="n">
        <f aca="false">IF($K$2=$H$1,H1432,I1432)</f>
        <v>474.42</v>
      </c>
      <c r="F1432" s="396" t="n">
        <f aca="false">IF(LEN($B1432)=7,CONCATENATE(MID($B1432,1,6),"00",RIGHT($B1432,1)),IF(LEN($B1432)=8,CONCATENATE(MID($B1432,1,6),"0",RIGHT($B1432,2)),$B1432))</f>
        <v>100349</v>
      </c>
      <c r="H1432" s="926" t="n">
        <v>472.19</v>
      </c>
      <c r="I1432" s="927" t="n">
        <v>474.42</v>
      </c>
    </row>
    <row r="1433" customFormat="false" ht="15" hidden="false" customHeight="false" outlineLevel="0" collapsed="false">
      <c r="B1433" s="923" t="s">
        <v>8074</v>
      </c>
      <c r="C1433" s="924" t="s">
        <v>8075</v>
      </c>
      <c r="D1433" s="923" t="s">
        <v>451</v>
      </c>
      <c r="E1433" s="923" t="n">
        <f aca="false">IF($K$2=$H$1,H1433,I1433)</f>
        <v>289.64</v>
      </c>
      <c r="F1433" s="396" t="str">
        <f aca="false">IF(LEN($B1433)=7,CONCATENATE(MID($B1433,1,6),"00",RIGHT($B1433,1)),IF(LEN($B1433)=8,CONCATENATE(MID($B1433,1,6),"0",RIGHT($B1433,2)),$B1433))</f>
        <v>73799/001</v>
      </c>
      <c r="H1433" s="926" t="n">
        <v>280.18</v>
      </c>
      <c r="I1433" s="927" t="n">
        <v>289.64</v>
      </c>
    </row>
    <row r="1434" customFormat="false" ht="15" hidden="false" customHeight="false" outlineLevel="0" collapsed="false">
      <c r="B1434" s="923" t="s">
        <v>8076</v>
      </c>
      <c r="C1434" s="924" t="s">
        <v>8077</v>
      </c>
      <c r="D1434" s="923" t="s">
        <v>451</v>
      </c>
      <c r="E1434" s="923" t="n">
        <f aca="false">IF($K$2=$H$1,H1434,I1434)</f>
        <v>545.76</v>
      </c>
      <c r="F1434" s="396" t="str">
        <f aca="false">IF(LEN($B1434)=7,CONCATENATE(MID($B1434,1,6),"00",RIGHT($B1434,1)),IF(LEN($B1434)=8,CONCATENATE(MID($B1434,1,6),"0",RIGHT($B1434,2)),$B1434))</f>
        <v>73856/001</v>
      </c>
      <c r="H1434" s="926" t="n">
        <v>508.21</v>
      </c>
      <c r="I1434" s="927" t="n">
        <v>545.76</v>
      </c>
    </row>
    <row r="1435" customFormat="false" ht="15" hidden="false" customHeight="false" outlineLevel="0" collapsed="false">
      <c r="B1435" s="923" t="s">
        <v>8078</v>
      </c>
      <c r="C1435" s="924" t="s">
        <v>8079</v>
      </c>
      <c r="D1435" s="923" t="s">
        <v>451</v>
      </c>
      <c r="E1435" s="923" t="n">
        <f aca="false">IF($K$2=$H$1,H1435,I1435)</f>
        <v>894.76</v>
      </c>
      <c r="F1435" s="396" t="str">
        <f aca="false">IF(LEN($B1435)=7,CONCATENATE(MID($B1435,1,6),"00",RIGHT($B1435,1)),IF(LEN($B1435)=8,CONCATENATE(MID($B1435,1,6),"0",RIGHT($B1435,2)),$B1435))</f>
        <v>73856/002</v>
      </c>
      <c r="H1435" s="925" t="n">
        <v>834.05</v>
      </c>
      <c r="I1435" s="927" t="n">
        <v>894.76</v>
      </c>
    </row>
    <row r="1436" customFormat="false" ht="15" hidden="false" customHeight="false" outlineLevel="0" collapsed="false">
      <c r="B1436" s="923" t="s">
        <v>8080</v>
      </c>
      <c r="C1436" s="924" t="s">
        <v>8081</v>
      </c>
      <c r="D1436" s="923" t="s">
        <v>451</v>
      </c>
      <c r="E1436" s="923" t="n">
        <f aca="false">IF($K$2=$H$1,H1436,I1436)</f>
        <v>1341.41</v>
      </c>
      <c r="F1436" s="396" t="str">
        <f aca="false">IF(LEN($B1436)=7,CONCATENATE(MID($B1436,1,6),"00",RIGHT($B1436,1)),IF(LEN($B1436)=8,CONCATENATE(MID($B1436,1,6),"0",RIGHT($B1436,2)),$B1436))</f>
        <v>73856/003</v>
      </c>
      <c r="H1436" s="926" t="n">
        <v>1251.42</v>
      </c>
      <c r="I1436" s="927" t="n">
        <v>1341.41</v>
      </c>
    </row>
    <row r="1437" customFormat="false" ht="15" hidden="false" customHeight="false" outlineLevel="0" collapsed="false">
      <c r="B1437" s="923" t="s">
        <v>8082</v>
      </c>
      <c r="C1437" s="924" t="s">
        <v>8083</v>
      </c>
      <c r="D1437" s="923" t="s">
        <v>451</v>
      </c>
      <c r="E1437" s="923" t="n">
        <f aca="false">IF($K$2=$H$1,H1437,I1437)</f>
        <v>1892.26</v>
      </c>
      <c r="F1437" s="396" t="str">
        <f aca="false">IF(LEN($B1437)=7,CONCATENATE(MID($B1437,1,6),"00",RIGHT($B1437,1)),IF(LEN($B1437)=8,CONCATENATE(MID($B1437,1,6),"0",RIGHT($B1437,2)),$B1437))</f>
        <v>73856/004</v>
      </c>
      <c r="H1437" s="926" t="n">
        <v>1766.51</v>
      </c>
      <c r="I1437" s="927" t="n">
        <v>1892.26</v>
      </c>
    </row>
    <row r="1438" customFormat="false" ht="15" hidden="false" customHeight="false" outlineLevel="0" collapsed="false">
      <c r="B1438" s="923" t="s">
        <v>8084</v>
      </c>
      <c r="C1438" s="924" t="s">
        <v>8085</v>
      </c>
      <c r="D1438" s="923" t="s">
        <v>451</v>
      </c>
      <c r="E1438" s="923" t="n">
        <f aca="false">IF($K$2=$H$1,H1438,I1438)</f>
        <v>2552.49</v>
      </c>
      <c r="F1438" s="396" t="str">
        <f aca="false">IF(LEN($B1438)=7,CONCATENATE(MID($B1438,1,6),"00",RIGHT($B1438,1)),IF(LEN($B1438)=8,CONCATENATE(MID($B1438,1,6),"0",RIGHT($B1438,2)),$B1438))</f>
        <v>73856/005</v>
      </c>
      <c r="H1438" s="926" t="n">
        <v>2384.29</v>
      </c>
      <c r="I1438" s="927" t="n">
        <v>2552.49</v>
      </c>
    </row>
    <row r="1439" customFormat="false" ht="15" hidden="false" customHeight="false" outlineLevel="0" collapsed="false">
      <c r="B1439" s="923" t="s">
        <v>8086</v>
      </c>
      <c r="C1439" s="924" t="s">
        <v>8087</v>
      </c>
      <c r="D1439" s="923" t="s">
        <v>451</v>
      </c>
      <c r="E1439" s="923" t="n">
        <f aca="false">IF($K$2=$H$1,H1439,I1439)</f>
        <v>771.03</v>
      </c>
      <c r="F1439" s="396" t="str">
        <f aca="false">IF(LEN($B1439)=7,CONCATENATE(MID($B1439,1,6),"00",RIGHT($B1439,1)),IF(LEN($B1439)=8,CONCATENATE(MID($B1439,1,6),"0",RIGHT($B1439,2)),$B1439))</f>
        <v>73856/006</v>
      </c>
      <c r="H1439" s="926" t="n">
        <v>718.35</v>
      </c>
      <c r="I1439" s="927" t="n">
        <v>771.03</v>
      </c>
    </row>
    <row r="1440" customFormat="false" ht="15" hidden="false" customHeight="false" outlineLevel="0" collapsed="false">
      <c r="B1440" s="923" t="s">
        <v>8088</v>
      </c>
      <c r="C1440" s="924" t="s">
        <v>8089</v>
      </c>
      <c r="D1440" s="923" t="s">
        <v>451</v>
      </c>
      <c r="E1440" s="923" t="n">
        <f aca="false">IF($K$2=$H$1,H1440,I1440)</f>
        <v>1271.52</v>
      </c>
      <c r="F1440" s="396" t="str">
        <f aca="false">IF(LEN($B1440)=7,CONCATENATE(MID($B1440,1,6),"00",RIGHT($B1440,1)),IF(LEN($B1440)=8,CONCATENATE(MID($B1440,1,6),"0",RIGHT($B1440,2)),$B1440))</f>
        <v>73856/007</v>
      </c>
      <c r="H1440" s="926" t="n">
        <v>1185.77</v>
      </c>
      <c r="I1440" s="927" t="n">
        <v>1271.52</v>
      </c>
    </row>
    <row r="1441" customFormat="false" ht="15" hidden="false" customHeight="false" outlineLevel="0" collapsed="false">
      <c r="B1441" s="923" t="s">
        <v>8090</v>
      </c>
      <c r="C1441" s="924" t="s">
        <v>8091</v>
      </c>
      <c r="D1441" s="923" t="s">
        <v>451</v>
      </c>
      <c r="E1441" s="923" t="n">
        <f aca="false">IF($K$2=$H$1,H1441,I1441)</f>
        <v>1909.54</v>
      </c>
      <c r="F1441" s="396" t="str">
        <f aca="false">IF(LEN($B1441)=7,CONCATENATE(MID($B1441,1,6),"00",RIGHT($B1441,1)),IF(LEN($B1441)=8,CONCATENATE(MID($B1441,1,6),"0",RIGHT($B1441,2)),$B1441))</f>
        <v>73856/008</v>
      </c>
      <c r="H1441" s="926" t="n">
        <v>1782.08</v>
      </c>
      <c r="I1441" s="927" t="n">
        <v>1909.54</v>
      </c>
    </row>
    <row r="1442" customFormat="false" ht="15" hidden="false" customHeight="false" outlineLevel="0" collapsed="false">
      <c r="B1442" s="923" t="s">
        <v>8092</v>
      </c>
      <c r="C1442" s="924" t="s">
        <v>8093</v>
      </c>
      <c r="D1442" s="923" t="s">
        <v>451</v>
      </c>
      <c r="E1442" s="923" t="n">
        <f aca="false">IF($K$2=$H$1,H1442,I1442)</f>
        <v>2378.99</v>
      </c>
      <c r="F1442" s="396" t="str">
        <f aca="false">IF(LEN($B1442)=7,CONCATENATE(MID($B1442,1,6),"00",RIGHT($B1442,1)),IF(LEN($B1442)=8,CONCATENATE(MID($B1442,1,6),"0",RIGHT($B1442,2)),$B1442))</f>
        <v>73856/009</v>
      </c>
      <c r="H1442" s="926" t="n">
        <v>2219.87</v>
      </c>
      <c r="I1442" s="927" t="n">
        <v>2378.99</v>
      </c>
    </row>
    <row r="1443" customFormat="false" ht="15" hidden="false" customHeight="false" outlineLevel="0" collapsed="false">
      <c r="B1443" s="923" t="s">
        <v>8094</v>
      </c>
      <c r="C1443" s="924" t="s">
        <v>8095</v>
      </c>
      <c r="D1443" s="923" t="s">
        <v>451</v>
      </c>
      <c r="E1443" s="923" t="n">
        <f aca="false">IF($K$2=$H$1,H1443,I1443)</f>
        <v>3626.87</v>
      </c>
      <c r="F1443" s="396" t="str">
        <f aca="false">IF(LEN($B1443)=7,CONCATENATE(MID($B1443,1,6),"00",RIGHT($B1443,1)),IF(LEN($B1443)=8,CONCATENATE(MID($B1443,1,6),"0",RIGHT($B1443,2)),$B1443))</f>
        <v>73856/010</v>
      </c>
      <c r="H1443" s="926" t="n">
        <v>3388.57</v>
      </c>
      <c r="I1443" s="927" t="n">
        <v>3626.87</v>
      </c>
    </row>
    <row r="1444" customFormat="false" ht="15" hidden="false" customHeight="false" outlineLevel="0" collapsed="false">
      <c r="B1444" s="923" t="s">
        <v>8096</v>
      </c>
      <c r="C1444" s="924" t="s">
        <v>8097</v>
      </c>
      <c r="D1444" s="923" t="s">
        <v>451</v>
      </c>
      <c r="E1444" s="923" t="n">
        <f aca="false">IF($K$2=$H$1,H1444,I1444)</f>
        <v>995.86</v>
      </c>
      <c r="F1444" s="396" t="str">
        <f aca="false">IF(LEN($B1444)=7,CONCATENATE(MID($B1444,1,6),"00",RIGHT($B1444,1)),IF(LEN($B1444)=8,CONCATENATE(MID($B1444,1,6),"0",RIGHT($B1444,2)),$B1444))</f>
        <v>73856/011</v>
      </c>
      <c r="H1444" s="926" t="n">
        <v>928.12</v>
      </c>
      <c r="I1444" s="927" t="n">
        <v>995.86</v>
      </c>
    </row>
    <row r="1445" customFormat="false" ht="15" hidden="false" customHeight="false" outlineLevel="0" collapsed="false">
      <c r="B1445" s="923" t="s">
        <v>8098</v>
      </c>
      <c r="C1445" s="924" t="s">
        <v>8099</v>
      </c>
      <c r="D1445" s="923" t="s">
        <v>451</v>
      </c>
      <c r="E1445" s="923" t="n">
        <f aca="false">IF($K$2=$H$1,H1445,I1445)</f>
        <v>1647.8</v>
      </c>
      <c r="F1445" s="396" t="str">
        <f aca="false">IF(LEN($B1445)=7,CONCATENATE(MID($B1445,1,6),"00",RIGHT($B1445,1)),IF(LEN($B1445)=8,CONCATENATE(MID($B1445,1,6),"0",RIGHT($B1445,2)),$B1445))</f>
        <v>73856/012</v>
      </c>
      <c r="H1445" s="926" t="n">
        <v>1537.07</v>
      </c>
      <c r="I1445" s="927" t="n">
        <v>1647.8</v>
      </c>
    </row>
    <row r="1446" customFormat="false" ht="15" hidden="false" customHeight="false" outlineLevel="0" collapsed="false">
      <c r="B1446" s="923" t="s">
        <v>8100</v>
      </c>
      <c r="C1446" s="924" t="s">
        <v>8101</v>
      </c>
      <c r="D1446" s="923" t="s">
        <v>451</v>
      </c>
      <c r="E1446" s="923" t="n">
        <f aca="false">IF($K$2=$H$1,H1446,I1446)</f>
        <v>2477.29</v>
      </c>
      <c r="F1446" s="396" t="str">
        <f aca="false">IF(LEN($B1446)=7,CONCATENATE(MID($B1446,1,6),"00",RIGHT($B1446,1)),IF(LEN($B1446)=8,CONCATENATE(MID($B1446,1,6),"0",RIGHT($B1446,2)),$B1446))</f>
        <v>73856/013</v>
      </c>
      <c r="H1446" s="926" t="n">
        <v>2312.39</v>
      </c>
      <c r="I1446" s="927" t="n">
        <v>2477.29</v>
      </c>
    </row>
    <row r="1447" customFormat="false" ht="15" hidden="false" customHeight="false" outlineLevel="0" collapsed="false">
      <c r="B1447" s="923" t="s">
        <v>8102</v>
      </c>
      <c r="C1447" s="924" t="s">
        <v>8103</v>
      </c>
      <c r="D1447" s="923" t="s">
        <v>451</v>
      </c>
      <c r="E1447" s="923" t="n">
        <f aca="false">IF($K$2=$H$1,H1447,I1447)</f>
        <v>3492.49</v>
      </c>
      <c r="F1447" s="396" t="str">
        <f aca="false">IF(LEN($B1447)=7,CONCATENATE(MID($B1447,1,6),"00",RIGHT($B1447,1)),IF(LEN($B1447)=8,CONCATENATE(MID($B1447,1,6),"0",RIGHT($B1447,2)),$B1447))</f>
        <v>73856/014</v>
      </c>
      <c r="H1447" s="926" t="n">
        <v>3261.86</v>
      </c>
      <c r="I1447" s="927" t="n">
        <v>3492.49</v>
      </c>
    </row>
    <row r="1448" customFormat="false" ht="15" hidden="false" customHeight="false" outlineLevel="0" collapsed="false">
      <c r="B1448" s="923" t="s">
        <v>8104</v>
      </c>
      <c r="C1448" s="924" t="s">
        <v>8105</v>
      </c>
      <c r="D1448" s="923" t="s">
        <v>451</v>
      </c>
      <c r="E1448" s="923" t="n">
        <f aca="false">IF($K$2=$H$1,H1448,I1448)</f>
        <v>4701.33</v>
      </c>
      <c r="F1448" s="396" t="str">
        <f aca="false">IF(LEN($B1448)=7,CONCATENATE(MID($B1448,1,6),"00",RIGHT($B1448,1)),IF(LEN($B1448)=8,CONCATENATE(MID($B1448,1,6),"0",RIGHT($B1448,2)),$B1448))</f>
        <v>73856/015</v>
      </c>
      <c r="H1448" s="926" t="n">
        <v>4392.93</v>
      </c>
      <c r="I1448" s="927" t="n">
        <v>4701.33</v>
      </c>
    </row>
    <row r="1449" customFormat="false" ht="15" hidden="false" customHeight="false" outlineLevel="0" collapsed="false">
      <c r="B1449" s="923" t="s">
        <v>8106</v>
      </c>
      <c r="C1449" s="924" t="s">
        <v>8107</v>
      </c>
      <c r="D1449" s="923" t="s">
        <v>451</v>
      </c>
      <c r="E1449" s="923" t="n">
        <f aca="false">IF($K$2=$H$1,H1449,I1449)</f>
        <v>1395.35</v>
      </c>
      <c r="F1449" s="396" t="str">
        <f aca="false">IF(LEN($B1449)=7,CONCATENATE(MID($B1449,1,6),"00",RIGHT($B1449,1)),IF(LEN($B1449)=8,CONCATENATE(MID($B1449,1,6),"0",RIGHT($B1449,2)),$B1449))</f>
        <v>74224/001</v>
      </c>
      <c r="H1449" s="926" t="n">
        <v>1337.23</v>
      </c>
      <c r="I1449" s="927" t="n">
        <v>1395.35</v>
      </c>
    </row>
    <row r="1450" customFormat="false" ht="15" hidden="false" customHeight="false" outlineLevel="0" collapsed="false">
      <c r="B1450" s="923" t="n">
        <v>83659</v>
      </c>
      <c r="C1450" s="924" t="s">
        <v>8108</v>
      </c>
      <c r="D1450" s="923" t="s">
        <v>451</v>
      </c>
      <c r="E1450" s="923" t="n">
        <f aca="false">IF($K$2=$H$1,H1450,I1450)</f>
        <v>759.9</v>
      </c>
      <c r="F1450" s="396" t="n">
        <f aca="false">IF(LEN($B1450)=7,CONCATENATE(MID($B1450,1,6),"00",RIGHT($B1450,1)),IF(LEN($B1450)=8,CONCATENATE(MID($B1450,1,6),"0",RIGHT($B1450,2)),$B1450))</f>
        <v>83659</v>
      </c>
      <c r="H1450" s="926" t="n">
        <v>710.29</v>
      </c>
      <c r="I1450" s="927" t="n">
        <v>759.9</v>
      </c>
    </row>
    <row r="1451" customFormat="false" ht="15" hidden="false" customHeight="false" outlineLevel="0" collapsed="false">
      <c r="B1451" s="923" t="n">
        <v>83716</v>
      </c>
      <c r="C1451" s="924" t="s">
        <v>8109</v>
      </c>
      <c r="D1451" s="923" t="s">
        <v>451</v>
      </c>
      <c r="E1451" s="923" t="n">
        <f aca="false">IF($K$2=$H$1,H1451,I1451)</f>
        <v>288.83</v>
      </c>
      <c r="F1451" s="396" t="n">
        <f aca="false">IF(LEN($B1451)=7,CONCATENATE(MID($B1451,1,6),"00",RIGHT($B1451,1)),IF(LEN($B1451)=8,CONCATENATE(MID($B1451,1,6),"0",RIGHT($B1451,2)),$B1451))</f>
        <v>83716</v>
      </c>
      <c r="H1451" s="926" t="n">
        <v>279.45</v>
      </c>
      <c r="I1451" s="927" t="n">
        <v>288.83</v>
      </c>
    </row>
    <row r="1452" customFormat="false" ht="15" hidden="false" customHeight="false" outlineLevel="0" collapsed="false">
      <c r="B1452" s="923" t="n">
        <v>97976</v>
      </c>
      <c r="C1452" s="924" t="s">
        <v>8110</v>
      </c>
      <c r="D1452" s="923" t="s">
        <v>451</v>
      </c>
      <c r="E1452" s="923" t="n">
        <f aca="false">IF($K$2=$H$1,H1452,I1452)</f>
        <v>845.46</v>
      </c>
      <c r="F1452" s="396" t="n">
        <f aca="false">IF(LEN($B1452)=7,CONCATENATE(MID($B1452,1,6),"00",RIGHT($B1452,1)),IF(LEN($B1452)=8,CONCATENATE(MID($B1452,1,6),"0",RIGHT($B1452,2)),$B1452))</f>
        <v>97976</v>
      </c>
      <c r="H1452" s="926" t="n">
        <v>800.53</v>
      </c>
      <c r="I1452" s="927" t="n">
        <v>845.46</v>
      </c>
    </row>
    <row r="1453" customFormat="false" ht="15" hidden="false" customHeight="false" outlineLevel="0" collapsed="false">
      <c r="B1453" s="923" t="n">
        <v>97977</v>
      </c>
      <c r="C1453" s="924" t="s">
        <v>8111</v>
      </c>
      <c r="D1453" s="923" t="s">
        <v>451</v>
      </c>
      <c r="E1453" s="923" t="n">
        <f aca="false">IF($K$2=$H$1,H1453,I1453)</f>
        <v>1235.38</v>
      </c>
      <c r="F1453" s="396" t="n">
        <f aca="false">IF(LEN($B1453)=7,CONCATENATE(MID($B1453,1,6),"00",RIGHT($B1453,1)),IF(LEN($B1453)=8,CONCATENATE(MID($B1453,1,6),"0",RIGHT($B1453,2)),$B1453))</f>
        <v>97977</v>
      </c>
      <c r="H1453" s="926" t="n">
        <v>1167.95</v>
      </c>
      <c r="I1453" s="927" t="n">
        <v>1235.38</v>
      </c>
    </row>
    <row r="1454" customFormat="false" ht="15" hidden="false" customHeight="false" outlineLevel="0" collapsed="false">
      <c r="B1454" s="923" t="n">
        <v>97980</v>
      </c>
      <c r="C1454" s="924" t="s">
        <v>8112</v>
      </c>
      <c r="D1454" s="923" t="s">
        <v>451</v>
      </c>
      <c r="E1454" s="923" t="n">
        <f aca="false">IF($K$2=$H$1,H1454,I1454)</f>
        <v>1578.09</v>
      </c>
      <c r="F1454" s="396" t="n">
        <f aca="false">IF(LEN($B1454)=7,CONCATENATE(MID($B1454,1,6),"00",RIGHT($B1454,1)),IF(LEN($B1454)=8,CONCATENATE(MID($B1454,1,6),"0",RIGHT($B1454,2)),$B1454))</f>
        <v>97980</v>
      </c>
      <c r="H1454" s="926" t="n">
        <v>1494.4</v>
      </c>
      <c r="I1454" s="927" t="n">
        <v>1578.09</v>
      </c>
    </row>
    <row r="1455" customFormat="false" ht="15" hidden="false" customHeight="false" outlineLevel="0" collapsed="false">
      <c r="B1455" s="923" t="n">
        <v>97981</v>
      </c>
      <c r="C1455" s="924" t="s">
        <v>8113</v>
      </c>
      <c r="D1455" s="923" t="s">
        <v>470</v>
      </c>
      <c r="E1455" s="923" t="n">
        <f aca="false">IF($K$2=$H$1,H1455,I1455)</f>
        <v>953.5</v>
      </c>
      <c r="F1455" s="396" t="n">
        <f aca="false">IF(LEN($B1455)=7,CONCATENATE(MID($B1455,1,6),"00",RIGHT($B1455,1)),IF(LEN($B1455)=8,CONCATENATE(MID($B1455,1,6),"0",RIGHT($B1455,2)),$B1455))</f>
        <v>97981</v>
      </c>
      <c r="H1455" s="926" t="n">
        <v>897.4</v>
      </c>
      <c r="I1455" s="927" t="n">
        <v>953.5</v>
      </c>
    </row>
    <row r="1456" customFormat="false" ht="15" hidden="false" customHeight="false" outlineLevel="0" collapsed="false">
      <c r="B1456" s="923" t="n">
        <v>97983</v>
      </c>
      <c r="C1456" s="924" t="s">
        <v>8114</v>
      </c>
      <c r="D1456" s="923" t="s">
        <v>470</v>
      </c>
      <c r="E1456" s="923" t="n">
        <f aca="false">IF($K$2=$H$1,H1456,I1456)</f>
        <v>375.43</v>
      </c>
      <c r="F1456" s="396" t="n">
        <f aca="false">IF(LEN($B1456)=7,CONCATENATE(MID($B1456,1,6),"00",RIGHT($B1456,1)),IF(LEN($B1456)=8,CONCATENATE(MID($B1456,1,6),"0",RIGHT($B1456,2)),$B1456))</f>
        <v>97983</v>
      </c>
      <c r="H1456" s="926" t="n">
        <v>370.18</v>
      </c>
      <c r="I1456" s="927" t="n">
        <v>375.43</v>
      </c>
    </row>
    <row r="1457" customFormat="false" ht="15" hidden="false" customHeight="false" outlineLevel="0" collapsed="false">
      <c r="B1457" s="923" t="n">
        <v>97985</v>
      </c>
      <c r="C1457" s="924" t="s">
        <v>8115</v>
      </c>
      <c r="D1457" s="923" t="s">
        <v>470</v>
      </c>
      <c r="E1457" s="923" t="n">
        <f aca="false">IF($K$2=$H$1,H1457,I1457)</f>
        <v>1154.91</v>
      </c>
      <c r="F1457" s="396" t="n">
        <f aca="false">IF(LEN($B1457)=7,CONCATENATE(MID($B1457,1,6),"00",RIGHT($B1457,1)),IF(LEN($B1457)=8,CONCATENATE(MID($B1457,1,6),"0",RIGHT($B1457,2)),$B1457))</f>
        <v>97985</v>
      </c>
      <c r="H1457" s="926" t="n">
        <v>1086.18</v>
      </c>
      <c r="I1457" s="927" t="n">
        <v>1154.91</v>
      </c>
    </row>
    <row r="1458" customFormat="false" ht="15" hidden="false" customHeight="false" outlineLevel="0" collapsed="false">
      <c r="B1458" s="923" t="n">
        <v>97987</v>
      </c>
      <c r="C1458" s="924" t="s">
        <v>8116</v>
      </c>
      <c r="D1458" s="923" t="s">
        <v>470</v>
      </c>
      <c r="E1458" s="923" t="n">
        <f aca="false">IF($K$2=$H$1,H1458,I1458)</f>
        <v>420.03</v>
      </c>
      <c r="F1458" s="396" t="n">
        <f aca="false">IF(LEN($B1458)=7,CONCATENATE(MID($B1458,1,6),"00",RIGHT($B1458,1)),IF(LEN($B1458)=8,CONCATENATE(MID($B1458,1,6),"0",RIGHT($B1458,2)),$B1458))</f>
        <v>97987</v>
      </c>
      <c r="H1458" s="926" t="n">
        <v>413.8</v>
      </c>
      <c r="I1458" s="927" t="n">
        <v>420.03</v>
      </c>
    </row>
    <row r="1459" customFormat="false" ht="15" hidden="false" customHeight="false" outlineLevel="0" collapsed="false">
      <c r="B1459" s="923" t="n">
        <v>97988</v>
      </c>
      <c r="C1459" s="924" t="s">
        <v>8117</v>
      </c>
      <c r="D1459" s="923" t="s">
        <v>451</v>
      </c>
      <c r="E1459" s="923" t="n">
        <f aca="false">IF($K$2=$H$1,H1459,I1459)</f>
        <v>2283.44</v>
      </c>
      <c r="F1459" s="396" t="n">
        <f aca="false">IF(LEN($B1459)=7,CONCATENATE(MID($B1459,1,6),"00",RIGHT($B1459,1)),IF(LEN($B1459)=8,CONCATENATE(MID($B1459,1,6),"0",RIGHT($B1459,2)),$B1459))</f>
        <v>97988</v>
      </c>
      <c r="H1459" s="926" t="n">
        <v>2165.78</v>
      </c>
      <c r="I1459" s="927" t="n">
        <v>2283.44</v>
      </c>
    </row>
    <row r="1460" customFormat="false" ht="15" hidden="false" customHeight="false" outlineLevel="0" collapsed="false">
      <c r="B1460" s="923" t="n">
        <v>97989</v>
      </c>
      <c r="C1460" s="924" t="s">
        <v>8118</v>
      </c>
      <c r="D1460" s="923" t="s">
        <v>470</v>
      </c>
      <c r="E1460" s="923" t="n">
        <f aca="false">IF($K$2=$H$1,H1460,I1460)</f>
        <v>1356.33</v>
      </c>
      <c r="F1460" s="396" t="n">
        <f aca="false">IF(LEN($B1460)=7,CONCATENATE(MID($B1460,1,6),"00",RIGHT($B1460,1)),IF(LEN($B1460)=8,CONCATENATE(MID($B1460,1,6),"0",RIGHT($B1460,2)),$B1460))</f>
        <v>97989</v>
      </c>
      <c r="H1460" s="926" t="n">
        <v>1274.99</v>
      </c>
      <c r="I1460" s="927" t="n">
        <v>1356.33</v>
      </c>
    </row>
    <row r="1461" customFormat="false" ht="15" hidden="false" customHeight="false" outlineLevel="0" collapsed="false">
      <c r="B1461" s="923" t="n">
        <v>97991</v>
      </c>
      <c r="C1461" s="924" t="s">
        <v>8119</v>
      </c>
      <c r="D1461" s="923" t="s">
        <v>470</v>
      </c>
      <c r="E1461" s="923" t="n">
        <f aca="false">IF($K$2=$H$1,H1461,I1461)</f>
        <v>651.64</v>
      </c>
      <c r="F1461" s="396" t="n">
        <f aca="false">IF(LEN($B1461)=7,CONCATENATE(MID($B1461,1,6),"00",RIGHT($B1461,1)),IF(LEN($B1461)=8,CONCATENATE(MID($B1461,1,6),"0",RIGHT($B1461,2)),$B1461))</f>
        <v>97991</v>
      </c>
      <c r="H1461" s="926" t="n">
        <v>643.71</v>
      </c>
      <c r="I1461" s="927" t="n">
        <v>651.64</v>
      </c>
    </row>
    <row r="1462" customFormat="false" ht="15" hidden="false" customHeight="false" outlineLevel="0" collapsed="false">
      <c r="B1462" s="923" t="n">
        <v>97992</v>
      </c>
      <c r="C1462" s="924" t="s">
        <v>8120</v>
      </c>
      <c r="D1462" s="923" t="s">
        <v>451</v>
      </c>
      <c r="E1462" s="923" t="n">
        <f aca="false">IF($K$2=$H$1,H1462,I1462)</f>
        <v>2898.15</v>
      </c>
      <c r="F1462" s="396" t="n">
        <f aca="false">IF(LEN($B1462)=7,CONCATENATE(MID($B1462,1,6),"00",RIGHT($B1462,1)),IF(LEN($B1462)=8,CONCATENATE(MID($B1462,1,6),"0",RIGHT($B1462,2)),$B1462))</f>
        <v>97992</v>
      </c>
      <c r="H1462" s="926" t="n">
        <v>2752.77</v>
      </c>
      <c r="I1462" s="927" t="n">
        <v>2898.15</v>
      </c>
    </row>
    <row r="1463" customFormat="false" ht="15" hidden="false" customHeight="false" outlineLevel="0" collapsed="false">
      <c r="B1463" s="923" t="n">
        <v>97993</v>
      </c>
      <c r="C1463" s="924" t="s">
        <v>8121</v>
      </c>
      <c r="D1463" s="923" t="s">
        <v>470</v>
      </c>
      <c r="E1463" s="923" t="n">
        <f aca="false">IF($K$2=$H$1,H1463,I1463)</f>
        <v>1658.44</v>
      </c>
      <c r="F1463" s="396" t="n">
        <f aca="false">IF(LEN($B1463)=7,CONCATENATE(MID($B1463,1,6),"00",RIGHT($B1463,1)),IF(LEN($B1463)=8,CONCATENATE(MID($B1463,1,6),"0",RIGHT($B1463,2)),$B1463))</f>
        <v>97993</v>
      </c>
      <c r="H1463" s="926" t="n">
        <v>1558.19</v>
      </c>
      <c r="I1463" s="927" t="n">
        <v>1658.44</v>
      </c>
    </row>
    <row r="1464" customFormat="false" ht="15" hidden="false" customHeight="false" outlineLevel="0" collapsed="false">
      <c r="B1464" s="923" t="n">
        <v>97994</v>
      </c>
      <c r="C1464" s="924" t="s">
        <v>8122</v>
      </c>
      <c r="D1464" s="923" t="s">
        <v>451</v>
      </c>
      <c r="E1464" s="923" t="n">
        <f aca="false">IF($K$2=$H$1,H1464,I1464)</f>
        <v>1994.17</v>
      </c>
      <c r="F1464" s="396" t="n">
        <f aca="false">IF(LEN($B1464)=7,CONCATENATE(MID($B1464,1,6),"00",RIGHT($B1464,1)),IF(LEN($B1464)=8,CONCATENATE(MID($B1464,1,6),"0",RIGHT($B1464,2)),$B1464))</f>
        <v>97994</v>
      </c>
      <c r="H1464" s="926" t="n">
        <v>1892.54</v>
      </c>
      <c r="I1464" s="927" t="n">
        <v>1994.17</v>
      </c>
    </row>
    <row r="1465" customFormat="false" ht="15" hidden="false" customHeight="false" outlineLevel="0" collapsed="false">
      <c r="B1465" s="923" t="n">
        <v>97995</v>
      </c>
      <c r="C1465" s="924" t="s">
        <v>8123</v>
      </c>
      <c r="D1465" s="923" t="s">
        <v>470</v>
      </c>
      <c r="E1465" s="923" t="n">
        <f aca="false">IF($K$2=$H$1,H1465,I1465)</f>
        <v>1030.27</v>
      </c>
      <c r="F1465" s="396" t="n">
        <f aca="false">IF(LEN($B1465)=7,CONCATENATE(MID($B1465,1,6),"00",RIGHT($B1465,1)),IF(LEN($B1465)=8,CONCATENATE(MID($B1465,1,6),"0",RIGHT($B1465,2)),$B1465))</f>
        <v>97995</v>
      </c>
      <c r="H1465" s="926" t="n">
        <v>970</v>
      </c>
      <c r="I1465" s="927" t="n">
        <v>1030.27</v>
      </c>
    </row>
    <row r="1466" customFormat="false" ht="15" hidden="false" customHeight="false" outlineLevel="0" collapsed="false">
      <c r="B1466" s="923" t="n">
        <v>97996</v>
      </c>
      <c r="C1466" s="924" t="s">
        <v>8124</v>
      </c>
      <c r="D1466" s="923" t="s">
        <v>451</v>
      </c>
      <c r="E1466" s="923" t="n">
        <f aca="false">IF($K$2=$H$1,H1466,I1466)</f>
        <v>2520.19</v>
      </c>
      <c r="F1466" s="396" t="n">
        <f aca="false">IF(LEN($B1466)=7,CONCATENATE(MID($B1466,1,6),"00",RIGHT($B1466,1)),IF(LEN($B1466)=8,CONCATENATE(MID($B1466,1,6),"0",RIGHT($B1466,2)),$B1466))</f>
        <v>97996</v>
      </c>
      <c r="H1466" s="926" t="n">
        <v>2392.78</v>
      </c>
      <c r="I1466" s="927" t="n">
        <v>2520.19</v>
      </c>
    </row>
    <row r="1467" customFormat="false" ht="15" hidden="false" customHeight="false" outlineLevel="0" collapsed="false">
      <c r="B1467" s="923" t="n">
        <v>97997</v>
      </c>
      <c r="C1467" s="924" t="s">
        <v>8125</v>
      </c>
      <c r="D1467" s="923" t="s">
        <v>470</v>
      </c>
      <c r="E1467" s="923" t="n">
        <f aca="false">IF($K$2=$H$1,H1467,I1467)</f>
        <v>1234.35</v>
      </c>
      <c r="F1467" s="396" t="n">
        <f aca="false">IF(LEN($B1467)=7,CONCATENATE(MID($B1467,1,6),"00",RIGHT($B1467,1)),IF(LEN($B1467)=8,CONCATENATE(MID($B1467,1,6),"0",RIGHT($B1467,2)),$B1467))</f>
        <v>97997</v>
      </c>
      <c r="H1467" s="926" t="n">
        <v>1161.97</v>
      </c>
      <c r="I1467" s="927" t="n">
        <v>1234.35</v>
      </c>
    </row>
    <row r="1468" customFormat="false" ht="15" hidden="false" customHeight="false" outlineLevel="0" collapsed="false">
      <c r="B1468" s="923" t="n">
        <v>97999</v>
      </c>
      <c r="C1468" s="924" t="s">
        <v>8126</v>
      </c>
      <c r="D1468" s="923" t="s">
        <v>470</v>
      </c>
      <c r="E1468" s="923" t="n">
        <f aca="false">IF($K$2=$H$1,H1468,I1468)</f>
        <v>1438.43</v>
      </c>
      <c r="F1468" s="396" t="n">
        <f aca="false">IF(LEN($B1468)=7,CONCATENATE(MID($B1468,1,6),"00",RIGHT($B1468,1)),IF(LEN($B1468)=8,CONCATENATE(MID($B1468,1,6),"0",RIGHT($B1468,2)),$B1468))</f>
        <v>97999</v>
      </c>
      <c r="H1468" s="926" t="n">
        <v>1353.96</v>
      </c>
      <c r="I1468" s="927" t="n">
        <v>1438.43</v>
      </c>
    </row>
    <row r="1469" customFormat="false" ht="15" hidden="false" customHeight="false" outlineLevel="0" collapsed="false">
      <c r="B1469" s="923" t="n">
        <v>98001</v>
      </c>
      <c r="C1469" s="924" t="s">
        <v>8127</v>
      </c>
      <c r="D1469" s="923" t="s">
        <v>470</v>
      </c>
      <c r="E1469" s="923" t="n">
        <f aca="false">IF($K$2=$H$1,H1469,I1469)</f>
        <v>1642.51</v>
      </c>
      <c r="F1469" s="396" t="n">
        <f aca="false">IF(LEN($B1469)=7,CONCATENATE(MID($B1469,1,6),"00",RIGHT($B1469,1)),IF(LEN($B1469)=8,CONCATENATE(MID($B1469,1,6),"0",RIGHT($B1469,2)),$B1469))</f>
        <v>98001</v>
      </c>
      <c r="H1469" s="926" t="n">
        <v>1545.94</v>
      </c>
      <c r="I1469" s="927" t="n">
        <v>1642.51</v>
      </c>
    </row>
    <row r="1470" customFormat="false" ht="15" hidden="false" customHeight="false" outlineLevel="0" collapsed="false">
      <c r="B1470" s="923" t="n">
        <v>98002</v>
      </c>
      <c r="C1470" s="924" t="s">
        <v>8128</v>
      </c>
      <c r="D1470" s="923" t="s">
        <v>451</v>
      </c>
      <c r="E1470" s="923" t="n">
        <f aca="false">IF($K$2=$H$1,H1470,I1470)</f>
        <v>4119.56</v>
      </c>
      <c r="F1470" s="396" t="n">
        <f aca="false">IF(LEN($B1470)=7,CONCATENATE(MID($B1470,1,6),"00",RIGHT($B1470,1)),IF(LEN($B1470)=8,CONCATENATE(MID($B1470,1,6),"0",RIGHT($B1470,2)),$B1470))</f>
        <v>98002</v>
      </c>
      <c r="H1470" s="926" t="n">
        <v>3914.9</v>
      </c>
      <c r="I1470" s="927" t="n">
        <v>4119.56</v>
      </c>
    </row>
    <row r="1471" customFormat="false" ht="15" hidden="false" customHeight="false" outlineLevel="0" collapsed="false">
      <c r="B1471" s="923" t="n">
        <v>98003</v>
      </c>
      <c r="C1471" s="924" t="s">
        <v>8129</v>
      </c>
      <c r="D1471" s="923" t="s">
        <v>470</v>
      </c>
      <c r="E1471" s="923" t="n">
        <f aca="false">IF($K$2=$H$1,H1471,I1471)</f>
        <v>1846.62</v>
      </c>
      <c r="F1471" s="396" t="n">
        <f aca="false">IF(LEN($B1471)=7,CONCATENATE(MID($B1471,1,6),"00",RIGHT($B1471,1)),IF(LEN($B1471)=8,CONCATENATE(MID($B1471,1,6),"0",RIGHT($B1471,2)),$B1471))</f>
        <v>98003</v>
      </c>
      <c r="H1471" s="926" t="n">
        <v>1737.93</v>
      </c>
      <c r="I1471" s="927" t="n">
        <v>1846.62</v>
      </c>
    </row>
    <row r="1472" customFormat="false" ht="15" hidden="false" customHeight="false" outlineLevel="0" collapsed="false">
      <c r="B1472" s="923" t="n">
        <v>98005</v>
      </c>
      <c r="C1472" s="924" t="s">
        <v>8130</v>
      </c>
      <c r="D1472" s="923" t="s">
        <v>470</v>
      </c>
      <c r="E1472" s="923" t="n">
        <f aca="false">IF($K$2=$H$1,H1472,I1472)</f>
        <v>2050.7</v>
      </c>
      <c r="F1472" s="396" t="n">
        <f aca="false">IF(LEN($B1472)=7,CONCATENATE(MID($B1472,1,6),"00",RIGHT($B1472,1)),IF(LEN($B1472)=8,CONCATENATE(MID($B1472,1,6),"0",RIGHT($B1472,2)),$B1472))</f>
        <v>98005</v>
      </c>
      <c r="H1472" s="926" t="n">
        <v>1929.91</v>
      </c>
      <c r="I1472" s="927" t="n">
        <v>2050.7</v>
      </c>
    </row>
    <row r="1473" customFormat="false" ht="15" hidden="false" customHeight="false" outlineLevel="0" collapsed="false">
      <c r="B1473" s="923" t="n">
        <v>98006</v>
      </c>
      <c r="C1473" s="924" t="s">
        <v>8131</v>
      </c>
      <c r="D1473" s="923" t="s">
        <v>451</v>
      </c>
      <c r="E1473" s="923" t="n">
        <f aca="false">IF($K$2=$H$1,H1473,I1473)</f>
        <v>5176.92</v>
      </c>
      <c r="F1473" s="396" t="n">
        <f aca="false">IF(LEN($B1473)=7,CONCATENATE(MID($B1473,1,6),"00",RIGHT($B1473,1)),IF(LEN($B1473)=8,CONCATENATE(MID($B1473,1,6),"0",RIGHT($B1473,2)),$B1473))</f>
        <v>98006</v>
      </c>
      <c r="H1473" s="926" t="n">
        <v>4920.76</v>
      </c>
      <c r="I1473" s="927" t="n">
        <v>5176.92</v>
      </c>
    </row>
    <row r="1474" customFormat="false" ht="15" hidden="false" customHeight="false" outlineLevel="0" collapsed="false">
      <c r="B1474" s="923" t="n">
        <v>98007</v>
      </c>
      <c r="C1474" s="924" t="s">
        <v>8132</v>
      </c>
      <c r="D1474" s="923" t="s">
        <v>470</v>
      </c>
      <c r="E1474" s="923" t="n">
        <f aca="false">IF($K$2=$H$1,H1474,I1474)</f>
        <v>2254.78</v>
      </c>
      <c r="F1474" s="396" t="n">
        <f aca="false">IF(LEN($B1474)=7,CONCATENATE(MID($B1474,1,6),"00",RIGHT($B1474,1)),IF(LEN($B1474)=8,CONCATENATE(MID($B1474,1,6),"0",RIGHT($B1474,2)),$B1474))</f>
        <v>98007</v>
      </c>
      <c r="H1474" s="926" t="n">
        <v>2121.9</v>
      </c>
      <c r="I1474" s="927" t="n">
        <v>2254.78</v>
      </c>
    </row>
    <row r="1475" customFormat="false" ht="15" hidden="false" customHeight="false" outlineLevel="0" collapsed="false">
      <c r="B1475" s="923" t="n">
        <v>98008</v>
      </c>
      <c r="C1475" s="924" t="s">
        <v>8133</v>
      </c>
      <c r="D1475" s="923" t="s">
        <v>451</v>
      </c>
      <c r="E1475" s="923" t="n">
        <f aca="false">IF($K$2=$H$1,H1475,I1475)</f>
        <v>3119.98</v>
      </c>
      <c r="F1475" s="396" t="n">
        <f aca="false">IF(LEN($B1475)=7,CONCATENATE(MID($B1475,1,6),"00",RIGHT($B1475,1)),IF(LEN($B1475)=8,CONCATENATE(MID($B1475,1,6),"0",RIGHT($B1475,2)),$B1475))</f>
        <v>98008</v>
      </c>
      <c r="H1475" s="926" t="n">
        <v>2966.57</v>
      </c>
      <c r="I1475" s="927" t="n">
        <v>3119.98</v>
      </c>
    </row>
    <row r="1476" customFormat="false" ht="15" hidden="false" customHeight="false" outlineLevel="0" collapsed="false">
      <c r="B1476" s="923" t="n">
        <v>98009</v>
      </c>
      <c r="C1476" s="924" t="s">
        <v>8134</v>
      </c>
      <c r="D1476" s="923" t="s">
        <v>470</v>
      </c>
      <c r="E1476" s="923" t="n">
        <f aca="false">IF($K$2=$H$1,H1476,I1476)</f>
        <v>1438.43</v>
      </c>
      <c r="F1476" s="396" t="n">
        <f aca="false">IF(LEN($B1476)=7,CONCATENATE(MID($B1476,1,6),"00",RIGHT($B1476,1)),IF(LEN($B1476)=8,CONCATENATE(MID($B1476,1,6),"0",RIGHT($B1476,2)),$B1476))</f>
        <v>98009</v>
      </c>
      <c r="H1476" s="926" t="n">
        <v>1353.96</v>
      </c>
      <c r="I1476" s="927" t="n">
        <v>1438.43</v>
      </c>
    </row>
    <row r="1477" customFormat="false" ht="15" hidden="false" customHeight="false" outlineLevel="0" collapsed="false">
      <c r="B1477" s="923" t="n">
        <v>98010</v>
      </c>
      <c r="C1477" s="924" t="s">
        <v>8135</v>
      </c>
      <c r="D1477" s="923" t="s">
        <v>451</v>
      </c>
      <c r="E1477" s="923" t="n">
        <f aca="false">IF($K$2=$H$1,H1477,I1477)</f>
        <v>3797.47</v>
      </c>
      <c r="F1477" s="396" t="n">
        <f aca="false">IF(LEN($B1477)=7,CONCATENATE(MID($B1477,1,6),"00",RIGHT($B1477,1)),IF(LEN($B1477)=8,CONCATENATE(MID($B1477,1,6),"0",RIGHT($B1477,2)),$B1477))</f>
        <v>98010</v>
      </c>
      <c r="H1477" s="926" t="n">
        <v>3613.71</v>
      </c>
      <c r="I1477" s="927" t="n">
        <v>3797.47</v>
      </c>
    </row>
    <row r="1478" customFormat="false" ht="15" hidden="false" customHeight="false" outlineLevel="0" collapsed="false">
      <c r="B1478" s="923" t="n">
        <v>98011</v>
      </c>
      <c r="C1478" s="924" t="s">
        <v>8136</v>
      </c>
      <c r="D1478" s="923" t="s">
        <v>470</v>
      </c>
      <c r="E1478" s="923" t="n">
        <f aca="false">IF($K$2=$H$1,H1478,I1478)</f>
        <v>1642.51</v>
      </c>
      <c r="F1478" s="396" t="n">
        <f aca="false">IF(LEN($B1478)=7,CONCATENATE(MID($B1478,1,6),"00",RIGHT($B1478,1)),IF(LEN($B1478)=8,CONCATENATE(MID($B1478,1,6),"0",RIGHT($B1478,2)),$B1478))</f>
        <v>98011</v>
      </c>
      <c r="H1478" s="926" t="n">
        <v>1545.94</v>
      </c>
      <c r="I1478" s="927" t="n">
        <v>1642.51</v>
      </c>
    </row>
    <row r="1479" customFormat="false" ht="15" hidden="false" customHeight="false" outlineLevel="0" collapsed="false">
      <c r="B1479" s="923" t="n">
        <v>98012</v>
      </c>
      <c r="C1479" s="924" t="s">
        <v>8137</v>
      </c>
      <c r="D1479" s="923" t="s">
        <v>451</v>
      </c>
      <c r="E1479" s="923" t="n">
        <f aca="false">IF($K$2=$H$1,H1479,I1479)</f>
        <v>4458.08</v>
      </c>
      <c r="F1479" s="396" t="n">
        <f aca="false">IF(LEN($B1479)=7,CONCATENATE(MID($B1479,1,6),"00",RIGHT($B1479,1)),IF(LEN($B1479)=8,CONCATENATE(MID($B1479,1,6),"0",RIGHT($B1479,2)),$B1479))</f>
        <v>98012</v>
      </c>
      <c r="H1479" s="926" t="n">
        <v>4243.94</v>
      </c>
      <c r="I1479" s="927" t="n">
        <v>4458.08</v>
      </c>
    </row>
    <row r="1480" customFormat="false" ht="15" hidden="false" customHeight="false" outlineLevel="0" collapsed="false">
      <c r="B1480" s="923" t="n">
        <v>98013</v>
      </c>
      <c r="C1480" s="924" t="s">
        <v>8138</v>
      </c>
      <c r="D1480" s="923" t="s">
        <v>470</v>
      </c>
      <c r="E1480" s="923" t="n">
        <f aca="false">IF($K$2=$H$1,H1480,I1480)</f>
        <v>1846.62</v>
      </c>
      <c r="F1480" s="396" t="n">
        <f aca="false">IF(LEN($B1480)=7,CONCATENATE(MID($B1480,1,6),"00",RIGHT($B1480,1)),IF(LEN($B1480)=8,CONCATENATE(MID($B1480,1,6),"0",RIGHT($B1480,2)),$B1480))</f>
        <v>98013</v>
      </c>
      <c r="H1480" s="926" t="n">
        <v>1737.93</v>
      </c>
      <c r="I1480" s="927" t="n">
        <v>1846.62</v>
      </c>
    </row>
    <row r="1481" customFormat="false" ht="15" hidden="false" customHeight="false" outlineLevel="0" collapsed="false">
      <c r="B1481" s="923" t="n">
        <v>98014</v>
      </c>
      <c r="C1481" s="924" t="s">
        <v>8139</v>
      </c>
      <c r="D1481" s="923" t="s">
        <v>451</v>
      </c>
      <c r="E1481" s="923" t="n">
        <f aca="false">IF($K$2=$H$1,H1481,I1481)</f>
        <v>5118.6</v>
      </c>
      <c r="F1481" s="396" t="n">
        <f aca="false">IF(LEN($B1481)=7,CONCATENATE(MID($B1481,1,6),"00",RIGHT($B1481,1)),IF(LEN($B1481)=8,CONCATENATE(MID($B1481,1,6),"0",RIGHT($B1481,2)),$B1481))</f>
        <v>98014</v>
      </c>
      <c r="H1481" s="926" t="n">
        <v>4874.07</v>
      </c>
      <c r="I1481" s="927" t="n">
        <v>5118.6</v>
      </c>
    </row>
    <row r="1482" customFormat="false" ht="15" hidden="false" customHeight="false" outlineLevel="0" collapsed="false">
      <c r="B1482" s="923" t="n">
        <v>98015</v>
      </c>
      <c r="C1482" s="924" t="s">
        <v>8140</v>
      </c>
      <c r="D1482" s="923" t="s">
        <v>470</v>
      </c>
      <c r="E1482" s="923" t="n">
        <f aca="false">IF($K$2=$H$1,H1482,I1482)</f>
        <v>2050.7</v>
      </c>
      <c r="F1482" s="396" t="n">
        <f aca="false">IF(LEN($B1482)=7,CONCATENATE(MID($B1482,1,6),"00",RIGHT($B1482,1)),IF(LEN($B1482)=8,CONCATENATE(MID($B1482,1,6),"0",RIGHT($B1482,2)),$B1482))</f>
        <v>98015</v>
      </c>
      <c r="H1482" s="926" t="n">
        <v>1929.91</v>
      </c>
      <c r="I1482" s="927" t="n">
        <v>2050.7</v>
      </c>
    </row>
    <row r="1483" customFormat="false" ht="15" hidden="false" customHeight="false" outlineLevel="0" collapsed="false">
      <c r="B1483" s="923" t="n">
        <v>98016</v>
      </c>
      <c r="C1483" s="924" t="s">
        <v>8141</v>
      </c>
      <c r="D1483" s="923" t="s">
        <v>451</v>
      </c>
      <c r="E1483" s="923" t="n">
        <f aca="false">IF($K$2=$H$1,H1483,I1483)</f>
        <v>5779.2</v>
      </c>
      <c r="F1483" s="396" t="n">
        <f aca="false">IF(LEN($B1483)=7,CONCATENATE(MID($B1483,1,6),"00",RIGHT($B1483,1)),IF(LEN($B1483)=8,CONCATENATE(MID($B1483,1,6),"0",RIGHT($B1483,2)),$B1483))</f>
        <v>98016</v>
      </c>
      <c r="H1483" s="926" t="n">
        <v>5504.32</v>
      </c>
      <c r="I1483" s="927" t="n">
        <v>5779.2</v>
      </c>
    </row>
    <row r="1484" customFormat="false" ht="15" hidden="false" customHeight="false" outlineLevel="0" collapsed="false">
      <c r="B1484" s="923" t="n">
        <v>98017</v>
      </c>
      <c r="C1484" s="924" t="s">
        <v>8142</v>
      </c>
      <c r="D1484" s="923" t="s">
        <v>470</v>
      </c>
      <c r="E1484" s="923" t="n">
        <f aca="false">IF($K$2=$H$1,H1484,I1484)</f>
        <v>2254.78</v>
      </c>
      <c r="F1484" s="396" t="n">
        <f aca="false">IF(LEN($B1484)=7,CONCATENATE(MID($B1484,1,6),"00",RIGHT($B1484,1)),IF(LEN($B1484)=8,CONCATENATE(MID($B1484,1,6),"0",RIGHT($B1484,2)),$B1484))</f>
        <v>98017</v>
      </c>
      <c r="H1484" s="926" t="n">
        <v>2121.9</v>
      </c>
      <c r="I1484" s="927" t="n">
        <v>2254.78</v>
      </c>
    </row>
    <row r="1485" customFormat="false" ht="15" hidden="false" customHeight="false" outlineLevel="0" collapsed="false">
      <c r="B1485" s="923" t="n">
        <v>98018</v>
      </c>
      <c r="C1485" s="924" t="s">
        <v>8143</v>
      </c>
      <c r="D1485" s="923" t="s">
        <v>451</v>
      </c>
      <c r="E1485" s="923" t="n">
        <f aca="false">IF($K$2=$H$1,H1485,I1485)</f>
        <v>6439.78</v>
      </c>
      <c r="F1485" s="396" t="n">
        <f aca="false">IF(LEN($B1485)=7,CONCATENATE(MID($B1485,1,6),"00",RIGHT($B1485,1)),IF(LEN($B1485)=8,CONCATENATE(MID($B1485,1,6),"0",RIGHT($B1485,2)),$B1485))</f>
        <v>98018</v>
      </c>
      <c r="H1485" s="926" t="n">
        <v>6134.54</v>
      </c>
      <c r="I1485" s="927" t="n">
        <v>6439.78</v>
      </c>
    </row>
    <row r="1486" customFormat="false" ht="15" hidden="false" customHeight="false" outlineLevel="0" collapsed="false">
      <c r="B1486" s="923" t="n">
        <v>98019</v>
      </c>
      <c r="C1486" s="924" t="s">
        <v>8144</v>
      </c>
      <c r="D1486" s="923" t="s">
        <v>470</v>
      </c>
      <c r="E1486" s="923" t="n">
        <f aca="false">IF($K$2=$H$1,H1486,I1486)</f>
        <v>2486.3</v>
      </c>
      <c r="F1486" s="396" t="n">
        <f aca="false">IF(LEN($B1486)=7,CONCATENATE(MID($B1486,1,6),"00",RIGHT($B1486,1)),IF(LEN($B1486)=8,CONCATENATE(MID($B1486,1,6),"0",RIGHT($B1486,2)),$B1486))</f>
        <v>98019</v>
      </c>
      <c r="H1486" s="926" t="n">
        <v>2340.24</v>
      </c>
      <c r="I1486" s="927" t="n">
        <v>2486.3</v>
      </c>
    </row>
    <row r="1487" customFormat="false" ht="15" hidden="false" customHeight="false" outlineLevel="0" collapsed="false">
      <c r="B1487" s="923" t="n">
        <v>98020</v>
      </c>
      <c r="C1487" s="924" t="s">
        <v>8145</v>
      </c>
      <c r="D1487" s="923" t="s">
        <v>451</v>
      </c>
      <c r="E1487" s="923" t="n">
        <f aca="false">IF($K$2=$H$1,H1487,I1487)</f>
        <v>4595.68</v>
      </c>
      <c r="F1487" s="396" t="n">
        <f aca="false">IF(LEN($B1487)=7,CONCATENATE(MID($B1487,1,6),"00",RIGHT($B1487,1)),IF(LEN($B1487)=8,CONCATENATE(MID($B1487,1,6),"0",RIGHT($B1487,2)),$B1487))</f>
        <v>98020</v>
      </c>
      <c r="H1487" s="925" t="n">
        <v>4376.26</v>
      </c>
      <c r="I1487" s="923" t="n">
        <v>4595.68</v>
      </c>
    </row>
    <row r="1488" customFormat="false" ht="15" hidden="false" customHeight="false" outlineLevel="0" collapsed="false">
      <c r="B1488" s="923" t="n">
        <v>98021</v>
      </c>
      <c r="C1488" s="924" t="s">
        <v>8146</v>
      </c>
      <c r="D1488" s="923" t="s">
        <v>470</v>
      </c>
      <c r="E1488" s="923" t="n">
        <f aca="false">IF($K$2=$H$1,H1488,I1488)</f>
        <v>1874.07</v>
      </c>
      <c r="F1488" s="396" t="n">
        <f aca="false">IF(LEN($B1488)=7,CONCATENATE(MID($B1488,1,6),"00",RIGHT($B1488,1)),IF(LEN($B1488)=8,CONCATENATE(MID($B1488,1,6),"0",RIGHT($B1488,2)),$B1488))</f>
        <v>98021</v>
      </c>
      <c r="H1488" s="925" t="n">
        <v>1764.29</v>
      </c>
      <c r="I1488" s="923" t="n">
        <v>1874.07</v>
      </c>
    </row>
    <row r="1489" customFormat="false" ht="15" hidden="false" customHeight="false" outlineLevel="0" collapsed="false">
      <c r="B1489" s="923" t="n">
        <v>98022</v>
      </c>
      <c r="C1489" s="924" t="s">
        <v>8147</v>
      </c>
      <c r="D1489" s="923" t="s">
        <v>451</v>
      </c>
      <c r="E1489" s="923" t="n">
        <f aca="false">IF($K$2=$H$1,H1489,I1489)</f>
        <v>5381.44</v>
      </c>
      <c r="F1489" s="396" t="n">
        <f aca="false">IF(LEN($B1489)=7,CONCATENATE(MID($B1489,1,6),"00",RIGHT($B1489,1)),IF(LEN($B1489)=8,CONCATENATE(MID($B1489,1,6),"0",RIGHT($B1489,2)),$B1489))</f>
        <v>98022</v>
      </c>
      <c r="H1489" s="926" t="n">
        <v>5127.05</v>
      </c>
      <c r="I1489" s="927" t="n">
        <v>5381.44</v>
      </c>
    </row>
    <row r="1490" customFormat="false" ht="15" hidden="false" customHeight="false" outlineLevel="0" collapsed="false">
      <c r="B1490" s="923" t="n">
        <v>98023</v>
      </c>
      <c r="C1490" s="924" t="s">
        <v>8148</v>
      </c>
      <c r="D1490" s="923" t="s">
        <v>470</v>
      </c>
      <c r="E1490" s="923" t="n">
        <f aca="false">IF($K$2=$H$1,H1490,I1490)</f>
        <v>2078.14</v>
      </c>
      <c r="F1490" s="396" t="n">
        <f aca="false">IF(LEN($B1490)=7,CONCATENATE(MID($B1490,1,6),"00",RIGHT($B1490,1)),IF(LEN($B1490)=8,CONCATENATE(MID($B1490,1,6),"0",RIGHT($B1490,2)),$B1490))</f>
        <v>98023</v>
      </c>
      <c r="H1490" s="926" t="n">
        <v>1956.28</v>
      </c>
      <c r="I1490" s="927" t="n">
        <v>2078.14</v>
      </c>
    </row>
    <row r="1491" customFormat="false" ht="15" hidden="false" customHeight="false" outlineLevel="0" collapsed="false">
      <c r="B1491" s="923" t="n">
        <v>98024</v>
      </c>
      <c r="C1491" s="924" t="s">
        <v>8149</v>
      </c>
      <c r="D1491" s="923" t="s">
        <v>451</v>
      </c>
      <c r="E1491" s="923" t="n">
        <f aca="false">IF($K$2=$H$1,H1491,I1491)</f>
        <v>6205.8</v>
      </c>
      <c r="F1491" s="396" t="n">
        <f aca="false">IF(LEN($B1491)=7,CONCATENATE(MID($B1491,1,6),"00",RIGHT($B1491,1)),IF(LEN($B1491)=8,CONCATENATE(MID($B1491,1,6),"0",RIGHT($B1491,2)),$B1491))</f>
        <v>98024</v>
      </c>
      <c r="H1491" s="926" t="n">
        <v>5916.42</v>
      </c>
      <c r="I1491" s="927" t="n">
        <v>6205.8</v>
      </c>
    </row>
    <row r="1492" customFormat="false" ht="15" hidden="false" customHeight="false" outlineLevel="0" collapsed="false">
      <c r="B1492" s="923" t="n">
        <v>98025</v>
      </c>
      <c r="C1492" s="924" t="s">
        <v>8150</v>
      </c>
      <c r="D1492" s="923" t="s">
        <v>470</v>
      </c>
      <c r="E1492" s="923" t="n">
        <f aca="false">IF($K$2=$H$1,H1492,I1492)</f>
        <v>2282.22</v>
      </c>
      <c r="F1492" s="396" t="n">
        <f aca="false">IF(LEN($B1492)=7,CONCATENATE(MID($B1492,1,6),"00",RIGHT($B1492,1)),IF(LEN($B1492)=8,CONCATENATE(MID($B1492,1,6),"0",RIGHT($B1492,2)),$B1492))</f>
        <v>98025</v>
      </c>
      <c r="H1492" s="926" t="n">
        <v>2148.25</v>
      </c>
      <c r="I1492" s="927" t="n">
        <v>2282.22</v>
      </c>
    </row>
    <row r="1493" customFormat="false" ht="15" hidden="false" customHeight="false" outlineLevel="0" collapsed="false">
      <c r="B1493" s="923" t="n">
        <v>98026</v>
      </c>
      <c r="C1493" s="924" t="s">
        <v>8151</v>
      </c>
      <c r="D1493" s="923" t="s">
        <v>451</v>
      </c>
      <c r="E1493" s="923" t="n">
        <f aca="false">IF($K$2=$H$1,H1493,I1493)</f>
        <v>6996.31</v>
      </c>
      <c r="F1493" s="396" t="n">
        <f aca="false">IF(LEN($B1493)=7,CONCATENATE(MID($B1493,1,6),"00",RIGHT($B1493,1)),IF(LEN($B1493)=8,CONCATENATE(MID($B1493,1,6),"0",RIGHT($B1493,2)),$B1493))</f>
        <v>98026</v>
      </c>
      <c r="H1493" s="925" t="n">
        <v>6671.99</v>
      </c>
      <c r="I1493" s="923" t="n">
        <v>6996.31</v>
      </c>
    </row>
    <row r="1494" customFormat="false" ht="15" hidden="false" customHeight="false" outlineLevel="0" collapsed="false">
      <c r="B1494" s="923" t="n">
        <v>98027</v>
      </c>
      <c r="C1494" s="924" t="s">
        <v>8152</v>
      </c>
      <c r="D1494" s="923" t="s">
        <v>470</v>
      </c>
      <c r="E1494" s="923" t="n">
        <f aca="false">IF($K$2=$H$1,H1494,I1494)</f>
        <v>2486.3</v>
      </c>
      <c r="F1494" s="396" t="n">
        <f aca="false">IF(LEN($B1494)=7,CONCATENATE(MID($B1494,1,6),"00",RIGHT($B1494,1)),IF(LEN($B1494)=8,CONCATENATE(MID($B1494,1,6),"0",RIGHT($B1494,2)),$B1494))</f>
        <v>98027</v>
      </c>
      <c r="H1494" s="925" t="n">
        <v>2340.24</v>
      </c>
      <c r="I1494" s="923" t="n">
        <v>2486.3</v>
      </c>
    </row>
    <row r="1495" customFormat="false" ht="15" hidden="false" customHeight="false" outlineLevel="0" collapsed="false">
      <c r="B1495" s="923" t="n">
        <v>98028</v>
      </c>
      <c r="C1495" s="924" t="s">
        <v>8153</v>
      </c>
      <c r="D1495" s="923" t="s">
        <v>451</v>
      </c>
      <c r="E1495" s="923" t="n">
        <f aca="false">IF($K$2=$H$1,H1495,I1495)</f>
        <v>7786.82</v>
      </c>
      <c r="F1495" s="396" t="n">
        <f aca="false">IF(LEN($B1495)=7,CONCATENATE(MID($B1495,1,6),"00",RIGHT($B1495,1)),IF(LEN($B1495)=8,CONCATENATE(MID($B1495,1,6),"0",RIGHT($B1495,2)),$B1495))</f>
        <v>98028</v>
      </c>
      <c r="H1495" s="925" t="n">
        <v>7427.51</v>
      </c>
      <c r="I1495" s="923" t="n">
        <v>7786.82</v>
      </c>
    </row>
    <row r="1496" customFormat="false" ht="15" hidden="false" customHeight="false" outlineLevel="0" collapsed="false">
      <c r="B1496" s="923" t="n">
        <v>98029</v>
      </c>
      <c r="C1496" s="924" t="s">
        <v>8154</v>
      </c>
      <c r="D1496" s="923" t="s">
        <v>470</v>
      </c>
      <c r="E1496" s="923" t="n">
        <f aca="false">IF($K$2=$H$1,H1496,I1496)</f>
        <v>2696.05</v>
      </c>
      <c r="F1496" s="396" t="n">
        <f aca="false">IF(LEN($B1496)=7,CONCATENATE(MID($B1496,1,6),"00",RIGHT($B1496,1)),IF(LEN($B1496)=8,CONCATENATE(MID($B1496,1,6),"0",RIGHT($B1496,2)),$B1496))</f>
        <v>98029</v>
      </c>
      <c r="H1496" s="926" t="n">
        <v>2537.67</v>
      </c>
      <c r="I1496" s="927" t="n">
        <v>2696.05</v>
      </c>
    </row>
    <row r="1497" customFormat="false" ht="15" hidden="false" customHeight="false" outlineLevel="0" collapsed="false">
      <c r="B1497" s="923" t="n">
        <v>98030</v>
      </c>
      <c r="C1497" s="924" t="s">
        <v>8155</v>
      </c>
      <c r="D1497" s="923" t="s">
        <v>451</v>
      </c>
      <c r="E1497" s="923" t="n">
        <f aca="false">IF($K$2=$H$1,H1497,I1497)</f>
        <v>6355.41</v>
      </c>
      <c r="F1497" s="396" t="n">
        <f aca="false">IF(LEN($B1497)=7,CONCATENATE(MID($B1497,1,6),"00",RIGHT($B1497,1)),IF(LEN($B1497)=8,CONCATENATE(MID($B1497,1,6),"0",RIGHT($B1497,2)),$B1497))</f>
        <v>98030</v>
      </c>
      <c r="H1497" s="926" t="n">
        <v>6067.15</v>
      </c>
      <c r="I1497" s="927" t="n">
        <v>6355.41</v>
      </c>
    </row>
    <row r="1498" customFormat="false" ht="15" hidden="false" customHeight="false" outlineLevel="0" collapsed="false">
      <c r="B1498" s="923" t="n">
        <v>98031</v>
      </c>
      <c r="C1498" s="924" t="s">
        <v>8156</v>
      </c>
      <c r="D1498" s="923" t="s">
        <v>470</v>
      </c>
      <c r="E1498" s="923" t="n">
        <f aca="false">IF($K$2=$H$1,H1498,I1498)</f>
        <v>2287.96</v>
      </c>
      <c r="F1498" s="396" t="n">
        <f aca="false">IF(LEN($B1498)=7,CONCATENATE(MID($B1498,1,6),"00",RIGHT($B1498,1)),IF(LEN($B1498)=8,CONCATENATE(MID($B1498,1,6),"0",RIGHT($B1498,2)),$B1498))</f>
        <v>98031</v>
      </c>
      <c r="H1498" s="926" t="n">
        <v>2153.76</v>
      </c>
      <c r="I1498" s="927" t="n">
        <v>2287.96</v>
      </c>
    </row>
    <row r="1499" customFormat="false" ht="15" hidden="false" customHeight="false" outlineLevel="0" collapsed="false">
      <c r="B1499" s="923" t="n">
        <v>98032</v>
      </c>
      <c r="C1499" s="924" t="s">
        <v>8157</v>
      </c>
      <c r="D1499" s="923" t="s">
        <v>451</v>
      </c>
      <c r="E1499" s="923" t="n">
        <f aca="false">IF($K$2=$H$1,H1499,I1499)</f>
        <v>7306.48</v>
      </c>
      <c r="F1499" s="396" t="n">
        <f aca="false">IF(LEN($B1499)=7,CONCATENATE(MID($B1499,1,6),"00",RIGHT($B1499,1)),IF(LEN($B1499)=8,CONCATENATE(MID($B1499,1,6),"0",RIGHT($B1499,2)),$B1499))</f>
        <v>98032</v>
      </c>
      <c r="H1499" s="926" t="n">
        <v>6978.52</v>
      </c>
      <c r="I1499" s="927" t="n">
        <v>7306.48</v>
      </c>
    </row>
    <row r="1500" customFormat="false" ht="15" hidden="false" customHeight="false" outlineLevel="0" collapsed="false">
      <c r="B1500" s="923" t="n">
        <v>98033</v>
      </c>
      <c r="C1500" s="924" t="s">
        <v>8158</v>
      </c>
      <c r="D1500" s="923" t="s">
        <v>470</v>
      </c>
      <c r="E1500" s="923" t="n">
        <f aca="false">IF($K$2=$H$1,H1500,I1500)</f>
        <v>2492.03</v>
      </c>
      <c r="F1500" s="396" t="n">
        <f aca="false">IF(LEN($B1500)=7,CONCATENATE(MID($B1500,1,6),"00",RIGHT($B1500,1)),IF(LEN($B1500)=8,CONCATENATE(MID($B1500,1,6),"0",RIGHT($B1500,2)),$B1500))</f>
        <v>98033</v>
      </c>
      <c r="H1500" s="926" t="n">
        <v>2345.75</v>
      </c>
      <c r="I1500" s="927" t="n">
        <v>2492.03</v>
      </c>
    </row>
    <row r="1501" customFormat="false" ht="15" hidden="false" customHeight="false" outlineLevel="0" collapsed="false">
      <c r="B1501" s="923" t="n">
        <v>98034</v>
      </c>
      <c r="C1501" s="924" t="s">
        <v>8159</v>
      </c>
      <c r="D1501" s="923" t="s">
        <v>451</v>
      </c>
      <c r="E1501" s="923" t="n">
        <f aca="false">IF($K$2=$H$1,H1501,I1501)</f>
        <v>8257.57</v>
      </c>
      <c r="F1501" s="396" t="n">
        <f aca="false">IF(LEN($B1501)=7,CONCATENATE(MID($B1501,1,6),"00",RIGHT($B1501,1)),IF(LEN($B1501)=8,CONCATENATE(MID($B1501,1,6),"0",RIGHT($B1501,2)),$B1501))</f>
        <v>98034</v>
      </c>
      <c r="H1501" s="926" t="n">
        <v>7889.87</v>
      </c>
      <c r="I1501" s="927" t="n">
        <v>8257.57</v>
      </c>
    </row>
    <row r="1502" customFormat="false" ht="15" hidden="false" customHeight="false" outlineLevel="0" collapsed="false">
      <c r="B1502" s="923" t="n">
        <v>98035</v>
      </c>
      <c r="C1502" s="924" t="s">
        <v>8160</v>
      </c>
      <c r="D1502" s="923" t="s">
        <v>470</v>
      </c>
      <c r="E1502" s="923" t="n">
        <f aca="false">IF($K$2=$H$1,H1502,I1502)</f>
        <v>2696.05</v>
      </c>
      <c r="F1502" s="396" t="n">
        <f aca="false">IF(LEN($B1502)=7,CONCATENATE(MID($B1502,1,6),"00",RIGHT($B1502,1)),IF(LEN($B1502)=8,CONCATENATE(MID($B1502,1,6),"0",RIGHT($B1502,2)),$B1502))</f>
        <v>98035</v>
      </c>
      <c r="H1502" s="926" t="n">
        <v>2537.67</v>
      </c>
      <c r="I1502" s="927" t="n">
        <v>2696.05</v>
      </c>
    </row>
    <row r="1503" customFormat="false" ht="15" hidden="false" customHeight="false" outlineLevel="0" collapsed="false">
      <c r="B1503" s="923" t="n">
        <v>98036</v>
      </c>
      <c r="C1503" s="924" t="s">
        <v>8161</v>
      </c>
      <c r="D1503" s="923" t="s">
        <v>451</v>
      </c>
      <c r="E1503" s="923" t="n">
        <f aca="false">IF($K$2=$H$1,H1503,I1503)</f>
        <v>9208.71</v>
      </c>
      <c r="F1503" s="396" t="n">
        <f aca="false">IF(LEN($B1503)=7,CONCATENATE(MID($B1503,1,6),"00",RIGHT($B1503,1)),IF(LEN($B1503)=8,CONCATENATE(MID($B1503,1,6),"0",RIGHT($B1503,2)),$B1503))</f>
        <v>98036</v>
      </c>
      <c r="H1503" s="926" t="n">
        <v>8801.32</v>
      </c>
      <c r="I1503" s="927" t="n">
        <v>9208.71</v>
      </c>
    </row>
    <row r="1504" customFormat="false" ht="15" hidden="false" customHeight="false" outlineLevel="0" collapsed="false">
      <c r="B1504" s="923" t="n">
        <v>98037</v>
      </c>
      <c r="C1504" s="924" t="s">
        <v>8162</v>
      </c>
      <c r="D1504" s="923" t="s">
        <v>470</v>
      </c>
      <c r="E1504" s="923" t="n">
        <f aca="false">IF($K$2=$H$1,H1504,I1504)</f>
        <v>2905.86</v>
      </c>
      <c r="F1504" s="396" t="n">
        <f aca="false">IF(LEN($B1504)=7,CONCATENATE(MID($B1504,1,6),"00",RIGHT($B1504,1)),IF(LEN($B1504)=8,CONCATENATE(MID($B1504,1,6),"0",RIGHT($B1504,2)),$B1504))</f>
        <v>98037</v>
      </c>
      <c r="H1504" s="926" t="n">
        <v>2735.15</v>
      </c>
      <c r="I1504" s="927" t="n">
        <v>2905.86</v>
      </c>
    </row>
    <row r="1505" customFormat="false" ht="15" hidden="false" customHeight="false" outlineLevel="0" collapsed="false">
      <c r="B1505" s="923" t="n">
        <v>98038</v>
      </c>
      <c r="C1505" s="924" t="s">
        <v>8163</v>
      </c>
      <c r="D1505" s="923" t="s">
        <v>451</v>
      </c>
      <c r="E1505" s="923" t="n">
        <f aca="false">IF($K$2=$H$1,H1505,I1505)</f>
        <v>8447.2</v>
      </c>
      <c r="F1505" s="396" t="n">
        <f aca="false">IF(LEN($B1505)=7,CONCATENATE(MID($B1505,1,6),"00",RIGHT($B1505,1)),IF(LEN($B1505)=8,CONCATENATE(MID($B1505,1,6),"0",RIGHT($B1505,2)),$B1505))</f>
        <v>98038</v>
      </c>
      <c r="H1505" s="926" t="n">
        <v>8074.71</v>
      </c>
      <c r="I1505" s="927" t="n">
        <v>8447.2</v>
      </c>
    </row>
    <row r="1506" customFormat="false" ht="15" hidden="false" customHeight="false" outlineLevel="0" collapsed="false">
      <c r="B1506" s="923" t="n">
        <v>98039</v>
      </c>
      <c r="C1506" s="924" t="s">
        <v>8164</v>
      </c>
      <c r="D1506" s="923" t="s">
        <v>470</v>
      </c>
      <c r="E1506" s="923" t="n">
        <f aca="false">IF($K$2=$H$1,H1506,I1506)</f>
        <v>2701.78</v>
      </c>
      <c r="F1506" s="396" t="n">
        <f aca="false">IF(LEN($B1506)=7,CONCATENATE(MID($B1506,1,6),"00",RIGHT($B1506,1)),IF(LEN($B1506)=8,CONCATENATE(MID($B1506,1,6),"0",RIGHT($B1506,2)),$B1506))</f>
        <v>98039</v>
      </c>
      <c r="H1506" s="926" t="n">
        <v>2543.17</v>
      </c>
      <c r="I1506" s="927" t="n">
        <v>2701.78</v>
      </c>
    </row>
    <row r="1507" customFormat="false" ht="15" hidden="false" customHeight="false" outlineLevel="0" collapsed="false">
      <c r="B1507" s="923" t="n">
        <v>98040</v>
      </c>
      <c r="C1507" s="924" t="s">
        <v>8165</v>
      </c>
      <c r="D1507" s="923" t="s">
        <v>451</v>
      </c>
      <c r="E1507" s="923" t="n">
        <f aca="false">IF($K$2=$H$1,H1507,I1507)</f>
        <v>9542.22</v>
      </c>
      <c r="F1507" s="396" t="n">
        <f aca="false">IF(LEN($B1507)=7,CONCATENATE(MID($B1507,1,6),"00",RIGHT($B1507,1)),IF(LEN($B1507)=8,CONCATENATE(MID($B1507,1,6),"0",RIGHT($B1507,2)),$B1507))</f>
        <v>98040</v>
      </c>
      <c r="H1507" s="926" t="n">
        <v>9125.35</v>
      </c>
      <c r="I1507" s="927" t="n">
        <v>9542.22</v>
      </c>
    </row>
    <row r="1508" customFormat="false" ht="15" hidden="false" customHeight="false" outlineLevel="0" collapsed="false">
      <c r="B1508" s="923" t="n">
        <v>98041</v>
      </c>
      <c r="C1508" s="924" t="s">
        <v>8166</v>
      </c>
      <c r="D1508" s="923" t="s">
        <v>470</v>
      </c>
      <c r="E1508" s="923" t="n">
        <f aca="false">IF($K$2=$H$1,H1508,I1508)</f>
        <v>2905.86</v>
      </c>
      <c r="F1508" s="396" t="n">
        <f aca="false">IF(LEN($B1508)=7,CONCATENATE(MID($B1508,1,6),"00",RIGHT($B1508,1)),IF(LEN($B1508)=8,CONCATENATE(MID($B1508,1,6),"0",RIGHT($B1508,2)),$B1508))</f>
        <v>98041</v>
      </c>
      <c r="H1508" s="926" t="n">
        <v>2735.15</v>
      </c>
      <c r="I1508" s="927" t="n">
        <v>2905.86</v>
      </c>
    </row>
    <row r="1509" customFormat="false" ht="15" hidden="false" customHeight="false" outlineLevel="0" collapsed="false">
      <c r="B1509" s="923" t="n">
        <v>98042</v>
      </c>
      <c r="C1509" s="924" t="s">
        <v>8167</v>
      </c>
      <c r="D1509" s="923" t="s">
        <v>451</v>
      </c>
      <c r="E1509" s="923" t="n">
        <f aca="false">IF($K$2=$H$1,H1509,I1509)</f>
        <v>10637.25</v>
      </c>
      <c r="F1509" s="396" t="n">
        <f aca="false">IF(LEN($B1509)=7,CONCATENATE(MID($B1509,1,6),"00",RIGHT($B1509,1)),IF(LEN($B1509)=8,CONCATENATE(MID($B1509,1,6),"0",RIGHT($B1509,2)),$B1509))</f>
        <v>98042</v>
      </c>
      <c r="H1509" s="926" t="n">
        <v>10176.05</v>
      </c>
      <c r="I1509" s="927" t="n">
        <v>10637.25</v>
      </c>
    </row>
    <row r="1510" customFormat="false" ht="15" hidden="false" customHeight="false" outlineLevel="0" collapsed="false">
      <c r="B1510" s="923" t="n">
        <v>98043</v>
      </c>
      <c r="C1510" s="924" t="s">
        <v>8168</v>
      </c>
      <c r="D1510" s="923" t="s">
        <v>470</v>
      </c>
      <c r="E1510" s="923" t="n">
        <f aca="false">IF($K$2=$H$1,H1510,I1510)</f>
        <v>3115.66</v>
      </c>
      <c r="F1510" s="396" t="n">
        <f aca="false">IF(LEN($B1510)=7,CONCATENATE(MID($B1510,1,6),"00",RIGHT($B1510,1)),IF(LEN($B1510)=8,CONCATENATE(MID($B1510,1,6),"0",RIGHT($B1510,2)),$B1510))</f>
        <v>98043</v>
      </c>
      <c r="H1510" s="926" t="n">
        <v>2932.63</v>
      </c>
      <c r="I1510" s="927" t="n">
        <v>3115.66</v>
      </c>
    </row>
    <row r="1511" customFormat="false" ht="15" hidden="false" customHeight="false" outlineLevel="0" collapsed="false">
      <c r="B1511" s="923" t="n">
        <v>98044</v>
      </c>
      <c r="C1511" s="924" t="s">
        <v>8169</v>
      </c>
      <c r="D1511" s="923" t="s">
        <v>451</v>
      </c>
      <c r="E1511" s="923" t="n">
        <f aca="false">IF($K$2=$H$1,H1511,I1511)</f>
        <v>10835.08</v>
      </c>
      <c r="F1511" s="396" t="n">
        <f aca="false">IF(LEN($B1511)=7,CONCATENATE(MID($B1511,1,6),"00",RIGHT($B1511,1)),IF(LEN($B1511)=8,CONCATENATE(MID($B1511,1,6),"0",RIGHT($B1511,2)),$B1511))</f>
        <v>98044</v>
      </c>
      <c r="H1511" s="926" t="n">
        <v>10369.03</v>
      </c>
      <c r="I1511" s="927" t="n">
        <v>10835.08</v>
      </c>
    </row>
    <row r="1512" customFormat="false" ht="15" hidden="false" customHeight="false" outlineLevel="0" collapsed="false">
      <c r="B1512" s="923" t="n">
        <v>98045</v>
      </c>
      <c r="C1512" s="924" t="s">
        <v>8170</v>
      </c>
      <c r="D1512" s="923" t="s">
        <v>470</v>
      </c>
      <c r="E1512" s="923" t="n">
        <f aca="false">IF($K$2=$H$1,H1512,I1512)</f>
        <v>3115.66</v>
      </c>
      <c r="F1512" s="396" t="n">
        <f aca="false">IF(LEN($B1512)=7,CONCATENATE(MID($B1512,1,6),"00",RIGHT($B1512,1)),IF(LEN($B1512)=8,CONCATENATE(MID($B1512,1,6),"0",RIGHT($B1512,2)),$B1512))</f>
        <v>98045</v>
      </c>
      <c r="H1512" s="926" t="n">
        <v>2932.63</v>
      </c>
      <c r="I1512" s="927" t="n">
        <v>3115.66</v>
      </c>
    </row>
    <row r="1513" customFormat="false" ht="15" hidden="false" customHeight="false" outlineLevel="0" collapsed="false">
      <c r="B1513" s="923" t="n">
        <v>98046</v>
      </c>
      <c r="C1513" s="924" t="s">
        <v>8171</v>
      </c>
      <c r="D1513" s="923" t="s">
        <v>451</v>
      </c>
      <c r="E1513" s="923" t="n">
        <f aca="false">IF($K$2=$H$1,H1513,I1513)</f>
        <v>12075.27</v>
      </c>
      <c r="F1513" s="396" t="n">
        <f aca="false">IF(LEN($B1513)=7,CONCATENATE(MID($B1513,1,6),"00",RIGHT($B1513,1)),IF(LEN($B1513)=8,CONCATENATE(MID($B1513,1,6),"0",RIGHT($B1513,2)),$B1513))</f>
        <v>98046</v>
      </c>
      <c r="H1513" s="926" t="n">
        <v>11560.19</v>
      </c>
      <c r="I1513" s="927" t="n">
        <v>12075.27</v>
      </c>
    </row>
    <row r="1514" customFormat="false" ht="15" hidden="false" customHeight="false" outlineLevel="0" collapsed="false">
      <c r="B1514" s="923" t="n">
        <v>98047</v>
      </c>
      <c r="C1514" s="924" t="s">
        <v>8172</v>
      </c>
      <c r="D1514" s="923" t="s">
        <v>470</v>
      </c>
      <c r="E1514" s="923" t="n">
        <f aca="false">IF($K$2=$H$1,H1514,I1514)</f>
        <v>3325.47</v>
      </c>
      <c r="F1514" s="396" t="n">
        <f aca="false">IF(LEN($B1514)=7,CONCATENATE(MID($B1514,1,6),"00",RIGHT($B1514,1)),IF(LEN($B1514)=8,CONCATENATE(MID($B1514,1,6),"0",RIGHT($B1514,2)),$B1514))</f>
        <v>98047</v>
      </c>
      <c r="H1514" s="926" t="n">
        <v>3130.11</v>
      </c>
      <c r="I1514" s="927" t="n">
        <v>3325.47</v>
      </c>
    </row>
    <row r="1515" customFormat="false" ht="15" hidden="false" customHeight="false" outlineLevel="0" collapsed="false">
      <c r="B1515" s="923" t="n">
        <v>98048</v>
      </c>
      <c r="C1515" s="924" t="s">
        <v>8173</v>
      </c>
      <c r="D1515" s="923" t="s">
        <v>451</v>
      </c>
      <c r="E1515" s="923" t="n">
        <f aca="false">IF($K$2=$H$1,H1515,I1515)</f>
        <v>13522.79</v>
      </c>
      <c r="F1515" s="396" t="n">
        <f aca="false">IF(LEN($B1515)=7,CONCATENATE(MID($B1515,1,6),"00",RIGHT($B1515,1)),IF(LEN($B1515)=8,CONCATENATE(MID($B1515,1,6),"0",RIGHT($B1515,2)),$B1515))</f>
        <v>98048</v>
      </c>
      <c r="H1515" s="925" t="n">
        <v>12953.81</v>
      </c>
      <c r="I1515" s="923" t="n">
        <v>13522.79</v>
      </c>
    </row>
    <row r="1516" customFormat="false" ht="15" hidden="false" customHeight="false" outlineLevel="0" collapsed="false">
      <c r="B1516" s="923" t="n">
        <v>98049</v>
      </c>
      <c r="C1516" s="924" t="s">
        <v>8174</v>
      </c>
      <c r="D1516" s="923" t="s">
        <v>470</v>
      </c>
      <c r="E1516" s="923" t="n">
        <f aca="false">IF($K$2=$H$1,H1516,I1516)</f>
        <v>3479.22</v>
      </c>
      <c r="F1516" s="396" t="n">
        <f aca="false">IF(LEN($B1516)=7,CONCATENATE(MID($B1516,1,6),"00",RIGHT($B1516,1)),IF(LEN($B1516)=8,CONCATENATE(MID($B1516,1,6),"0",RIGHT($B1516,2)),$B1516))</f>
        <v>98049</v>
      </c>
      <c r="H1516" s="926" t="n">
        <v>3273.74</v>
      </c>
      <c r="I1516" s="927" t="n">
        <v>3479.22</v>
      </c>
    </row>
    <row r="1517" customFormat="false" ht="15" hidden="false" customHeight="false" outlineLevel="0" collapsed="false">
      <c r="B1517" s="923" t="n">
        <v>98050</v>
      </c>
      <c r="C1517" s="924" t="s">
        <v>8175</v>
      </c>
      <c r="D1517" s="923" t="s">
        <v>470</v>
      </c>
      <c r="E1517" s="923" t="n">
        <f aca="false">IF($K$2=$H$1,H1517,I1517)</f>
        <v>203.61</v>
      </c>
      <c r="F1517" s="396" t="n">
        <f aca="false">IF(LEN($B1517)=7,CONCATENATE(MID($B1517,1,6),"00",RIGHT($B1517,1)),IF(LEN($B1517)=8,CONCATENATE(MID($B1517,1,6),"0",RIGHT($B1517,2)),$B1517))</f>
        <v>98050</v>
      </c>
      <c r="H1517" s="926" t="n">
        <v>200.86</v>
      </c>
      <c r="I1517" s="927" t="n">
        <v>203.61</v>
      </c>
    </row>
    <row r="1518" customFormat="false" ht="15" hidden="false" customHeight="false" outlineLevel="0" collapsed="false">
      <c r="B1518" s="923" t="n">
        <v>98051</v>
      </c>
      <c r="C1518" s="924" t="s">
        <v>8176</v>
      </c>
      <c r="D1518" s="923" t="s">
        <v>470</v>
      </c>
      <c r="E1518" s="923" t="n">
        <f aca="false">IF($K$2=$H$1,H1518,I1518)</f>
        <v>749.21</v>
      </c>
      <c r="F1518" s="396" t="n">
        <f aca="false">IF(LEN($B1518)=7,CONCATENATE(MID($B1518,1,6),"00",RIGHT($B1518,1)),IF(LEN($B1518)=8,CONCATENATE(MID($B1518,1,6),"0",RIGHT($B1518,2)),$B1518))</f>
        <v>98051</v>
      </c>
      <c r="H1518" s="926" t="n">
        <v>705.79</v>
      </c>
      <c r="I1518" s="927" t="n">
        <v>749.21</v>
      </c>
    </row>
    <row r="1519" customFormat="false" ht="15" hidden="false" customHeight="false" outlineLevel="0" collapsed="false">
      <c r="B1519" s="923" t="n">
        <v>98405</v>
      </c>
      <c r="C1519" s="924" t="s">
        <v>8177</v>
      </c>
      <c r="D1519" s="923" t="s">
        <v>451</v>
      </c>
      <c r="E1519" s="923" t="n">
        <f aca="false">IF($K$2=$H$1,H1519,I1519)</f>
        <v>1934.23</v>
      </c>
      <c r="F1519" s="396" t="n">
        <f aca="false">IF(LEN($B1519)=7,CONCATENATE(MID($B1519,1,6),"00",RIGHT($B1519,1)),IF(LEN($B1519)=8,CONCATENATE(MID($B1519,1,6),"0",RIGHT($B1519,2)),$B1519))</f>
        <v>98405</v>
      </c>
      <c r="H1519" s="926" t="n">
        <v>1832.95</v>
      </c>
      <c r="I1519" s="927" t="n">
        <v>1934.23</v>
      </c>
    </row>
    <row r="1520" customFormat="false" ht="15" hidden="false" customHeight="false" outlineLevel="0" collapsed="false">
      <c r="B1520" s="923" t="n">
        <v>98406</v>
      </c>
      <c r="C1520" s="924" t="s">
        <v>8178</v>
      </c>
      <c r="D1520" s="923" t="s">
        <v>451</v>
      </c>
      <c r="E1520" s="923" t="n">
        <f aca="false">IF($K$2=$H$1,H1520,I1520)</f>
        <v>4648.17</v>
      </c>
      <c r="F1520" s="396" t="n">
        <f aca="false">IF(LEN($B1520)=7,CONCATENATE(MID($B1520,1,6),"00",RIGHT($B1520,1)),IF(LEN($B1520)=8,CONCATENATE(MID($B1520,1,6),"0",RIGHT($B1520,2)),$B1520))</f>
        <v>98406</v>
      </c>
      <c r="H1520" s="925" t="n">
        <v>4417.77</v>
      </c>
      <c r="I1520" s="923" t="n">
        <v>4648.17</v>
      </c>
    </row>
    <row r="1521" customFormat="false" ht="15" hidden="false" customHeight="false" outlineLevel="0" collapsed="false">
      <c r="B1521" s="923" t="n">
        <v>98407</v>
      </c>
      <c r="C1521" s="924" t="s">
        <v>8179</v>
      </c>
      <c r="D1521" s="923" t="s">
        <v>451</v>
      </c>
      <c r="E1521" s="923" t="n">
        <f aca="false">IF($K$2=$H$1,H1521,I1521)</f>
        <v>3046.13</v>
      </c>
      <c r="F1521" s="396" t="n">
        <f aca="false">IF(LEN($B1521)=7,CONCATENATE(MID($B1521,1,6),"00",RIGHT($B1521,1)),IF(LEN($B1521)=8,CONCATENATE(MID($B1521,1,6),"0",RIGHT($B1521,2)),$B1521))</f>
        <v>98407</v>
      </c>
      <c r="H1521" s="926" t="n">
        <v>2892.97</v>
      </c>
      <c r="I1521" s="927" t="n">
        <v>3046.13</v>
      </c>
    </row>
    <row r="1522" customFormat="false" ht="15" hidden="false" customHeight="false" outlineLevel="0" collapsed="false">
      <c r="B1522" s="923" t="n">
        <v>98408</v>
      </c>
      <c r="C1522" s="924" t="s">
        <v>8180</v>
      </c>
      <c r="D1522" s="923" t="s">
        <v>451</v>
      </c>
      <c r="E1522" s="923" t="n">
        <f aca="false">IF($K$2=$H$1,H1522,I1522)</f>
        <v>3572.08</v>
      </c>
      <c r="F1522" s="396" t="n">
        <f aca="false">IF(LEN($B1522)=7,CONCATENATE(MID($B1522,1,6),"00",RIGHT($B1522,1)),IF(LEN($B1522)=8,CONCATENATE(MID($B1522,1,6),"0",RIGHT($B1522,2)),$B1522))</f>
        <v>98408</v>
      </c>
      <c r="H1522" s="926" t="n">
        <v>3393.18</v>
      </c>
      <c r="I1522" s="927" t="n">
        <v>3572.08</v>
      </c>
    </row>
    <row r="1523" customFormat="false" ht="15" hidden="false" customHeight="false" outlineLevel="0" collapsed="false">
      <c r="B1523" s="923" t="n">
        <v>98409</v>
      </c>
      <c r="C1523" s="924" t="s">
        <v>8181</v>
      </c>
      <c r="D1523" s="923" t="s">
        <v>470</v>
      </c>
      <c r="E1523" s="923" t="n">
        <f aca="false">IF($K$2=$H$1,H1523,I1523)</f>
        <v>310.25</v>
      </c>
      <c r="F1523" s="396" t="n">
        <f aca="false">IF(LEN($B1523)=7,CONCATENATE(MID($B1523,1,6),"00",RIGHT($B1523,1)),IF(LEN($B1523)=8,CONCATENATE(MID($B1523,1,6),"0",RIGHT($B1523,2)),$B1523))</f>
        <v>98409</v>
      </c>
      <c r="H1523" s="926" t="n">
        <v>305.91</v>
      </c>
      <c r="I1523" s="927" t="n">
        <v>310.25</v>
      </c>
    </row>
    <row r="1524" customFormat="false" ht="15" hidden="false" customHeight="false" outlineLevel="0" collapsed="false">
      <c r="B1524" s="923" t="n">
        <v>98414</v>
      </c>
      <c r="C1524" s="924" t="s">
        <v>8182</v>
      </c>
      <c r="D1524" s="923" t="s">
        <v>451</v>
      </c>
      <c r="E1524" s="923" t="n">
        <f aca="false">IF($K$2=$H$1,H1524,I1524)</f>
        <v>927.81</v>
      </c>
      <c r="F1524" s="396" t="n">
        <f aca="false">IF(LEN($B1524)=7,CONCATENATE(MID($B1524,1,6),"00",RIGHT($B1524,1)),IF(LEN($B1524)=8,CONCATENATE(MID($B1524,1,6),"0",RIGHT($B1524,2)),$B1524))</f>
        <v>98414</v>
      </c>
      <c r="H1524" s="926" t="n">
        <v>901.07</v>
      </c>
      <c r="I1524" s="927" t="n">
        <v>927.81</v>
      </c>
    </row>
    <row r="1525" customFormat="false" ht="15" hidden="false" customHeight="false" outlineLevel="0" collapsed="false">
      <c r="B1525" s="923" t="n">
        <v>98415</v>
      </c>
      <c r="C1525" s="924" t="s">
        <v>8183</v>
      </c>
      <c r="D1525" s="923" t="s">
        <v>451</v>
      </c>
      <c r="E1525" s="923" t="n">
        <f aca="false">IF($K$2=$H$1,H1525,I1525)</f>
        <v>927.81</v>
      </c>
      <c r="F1525" s="396" t="n">
        <f aca="false">IF(LEN($B1525)=7,CONCATENATE(MID($B1525,1,6),"00",RIGHT($B1525,1)),IF(LEN($B1525)=8,CONCATENATE(MID($B1525,1,6),"0",RIGHT($B1525,2)),$B1525))</f>
        <v>98415</v>
      </c>
      <c r="H1525" s="925" t="n">
        <v>901.07</v>
      </c>
      <c r="I1525" s="923" t="n">
        <v>927.81</v>
      </c>
    </row>
    <row r="1526" customFormat="false" ht="15" hidden="false" customHeight="false" outlineLevel="0" collapsed="false">
      <c r="B1526" s="923" t="n">
        <v>98416</v>
      </c>
      <c r="C1526" s="924" t="s">
        <v>8184</v>
      </c>
      <c r="D1526" s="923" t="s">
        <v>451</v>
      </c>
      <c r="E1526" s="923" t="n">
        <f aca="false">IF($K$2=$H$1,H1526,I1526)</f>
        <v>1115.52</v>
      </c>
      <c r="F1526" s="396" t="n">
        <f aca="false">IF(LEN($B1526)=7,CONCATENATE(MID($B1526,1,6),"00",RIGHT($B1526,1)),IF(LEN($B1526)=8,CONCATENATE(MID($B1526,1,6),"0",RIGHT($B1526,2)),$B1526))</f>
        <v>98416</v>
      </c>
      <c r="H1526" s="926" t="n">
        <v>1086.16</v>
      </c>
      <c r="I1526" s="927" t="n">
        <v>1115.52</v>
      </c>
    </row>
    <row r="1527" customFormat="false" ht="15" hidden="false" customHeight="false" outlineLevel="0" collapsed="false">
      <c r="B1527" s="923" t="n">
        <v>98417</v>
      </c>
      <c r="C1527" s="924" t="s">
        <v>8185</v>
      </c>
      <c r="D1527" s="923" t="s">
        <v>451</v>
      </c>
      <c r="E1527" s="923" t="n">
        <f aca="false">IF($K$2=$H$1,H1527,I1527)</f>
        <v>1303.24</v>
      </c>
      <c r="F1527" s="396" t="n">
        <f aca="false">IF(LEN($B1527)=7,CONCATENATE(MID($B1527,1,6),"00",RIGHT($B1527,1)),IF(LEN($B1527)=8,CONCATENATE(MID($B1527,1,6),"0",RIGHT($B1527,2)),$B1527))</f>
        <v>98417</v>
      </c>
      <c r="H1527" s="926" t="n">
        <v>1271.25</v>
      </c>
      <c r="I1527" s="927" t="n">
        <v>1303.24</v>
      </c>
    </row>
    <row r="1528" customFormat="false" ht="15" hidden="false" customHeight="false" outlineLevel="0" collapsed="false">
      <c r="B1528" s="923" t="n">
        <v>98418</v>
      </c>
      <c r="C1528" s="924" t="s">
        <v>8186</v>
      </c>
      <c r="D1528" s="923" t="s">
        <v>451</v>
      </c>
      <c r="E1528" s="923" t="n">
        <f aca="false">IF($K$2=$H$1,H1528,I1528)</f>
        <v>1405.04</v>
      </c>
      <c r="F1528" s="396" t="n">
        <f aca="false">IF(LEN($B1528)=7,CONCATENATE(MID($B1528,1,6),"00",RIGHT($B1528,1)),IF(LEN($B1528)=8,CONCATENATE(MID($B1528,1,6),"0",RIGHT($B1528,2)),$B1528))</f>
        <v>98418</v>
      </c>
      <c r="H1528" s="926" t="n">
        <v>1371.68</v>
      </c>
      <c r="I1528" s="927" t="n">
        <v>1405.04</v>
      </c>
    </row>
    <row r="1529" customFormat="false" ht="15" hidden="false" customHeight="false" outlineLevel="0" collapsed="false">
      <c r="B1529" s="923" t="n">
        <v>98419</v>
      </c>
      <c r="C1529" s="924" t="s">
        <v>8187</v>
      </c>
      <c r="D1529" s="923" t="s">
        <v>451</v>
      </c>
      <c r="E1529" s="923" t="n">
        <f aca="false">IF($K$2=$H$1,H1529,I1529)</f>
        <v>1506.85</v>
      </c>
      <c r="F1529" s="396" t="n">
        <f aca="false">IF(LEN($B1529)=7,CONCATENATE(MID($B1529,1,6),"00",RIGHT($B1529,1)),IF(LEN($B1529)=8,CONCATENATE(MID($B1529,1,6),"0",RIGHT($B1529,2)),$B1529))</f>
        <v>98419</v>
      </c>
      <c r="H1529" s="926" t="n">
        <v>1472.11</v>
      </c>
      <c r="I1529" s="927" t="n">
        <v>1506.85</v>
      </c>
    </row>
    <row r="1530" customFormat="false" ht="15" hidden="false" customHeight="false" outlineLevel="0" collapsed="false">
      <c r="B1530" s="923" t="n">
        <v>98420</v>
      </c>
      <c r="C1530" s="924" t="s">
        <v>8188</v>
      </c>
      <c r="D1530" s="923" t="s">
        <v>451</v>
      </c>
      <c r="E1530" s="923" t="n">
        <f aca="false">IF($K$2=$H$1,H1530,I1530)</f>
        <v>1302.16</v>
      </c>
      <c r="F1530" s="396" t="n">
        <f aca="false">IF(LEN($B1530)=7,CONCATENATE(MID($B1530,1,6),"00",RIGHT($B1530,1)),IF(LEN($B1530)=8,CONCATENATE(MID($B1530,1,6),"0",RIGHT($B1530,2)),$B1530))</f>
        <v>98420</v>
      </c>
      <c r="H1530" s="926" t="n">
        <v>1270.23</v>
      </c>
      <c r="I1530" s="927" t="n">
        <v>1302.16</v>
      </c>
    </row>
    <row r="1531" customFormat="false" ht="15" hidden="false" customHeight="false" outlineLevel="0" collapsed="false">
      <c r="B1531" s="923" t="n">
        <v>98421</v>
      </c>
      <c r="C1531" s="924" t="s">
        <v>8189</v>
      </c>
      <c r="D1531" s="923" t="s">
        <v>451</v>
      </c>
      <c r="E1531" s="923" t="n">
        <f aca="false">IF($K$2=$H$1,H1531,I1531)</f>
        <v>1489.87</v>
      </c>
      <c r="F1531" s="396" t="n">
        <f aca="false">IF(LEN($B1531)=7,CONCATENATE(MID($B1531,1,6),"00",RIGHT($B1531,1)),IF(LEN($B1531)=8,CONCATENATE(MID($B1531,1,6),"0",RIGHT($B1531,2)),$B1531))</f>
        <v>98421</v>
      </c>
      <c r="H1531" s="926" t="n">
        <v>1455.32</v>
      </c>
      <c r="I1531" s="927" t="n">
        <v>1489.87</v>
      </c>
    </row>
    <row r="1532" customFormat="false" ht="15" hidden="false" customHeight="false" outlineLevel="0" collapsed="false">
      <c r="B1532" s="923" t="n">
        <v>98422</v>
      </c>
      <c r="C1532" s="924" t="s">
        <v>8190</v>
      </c>
      <c r="D1532" s="923" t="s">
        <v>451</v>
      </c>
      <c r="E1532" s="923" t="n">
        <f aca="false">IF($K$2=$H$1,H1532,I1532)</f>
        <v>1677.59</v>
      </c>
      <c r="F1532" s="396" t="n">
        <f aca="false">IF(LEN($B1532)=7,CONCATENATE(MID($B1532,1,6),"00",RIGHT($B1532,1)),IF(LEN($B1532)=8,CONCATENATE(MID($B1532,1,6),"0",RIGHT($B1532,2)),$B1532))</f>
        <v>98422</v>
      </c>
      <c r="H1532" s="926" t="n">
        <v>1640.41</v>
      </c>
      <c r="I1532" s="927" t="n">
        <v>1677.59</v>
      </c>
    </row>
    <row r="1533" customFormat="false" ht="15" hidden="false" customHeight="false" outlineLevel="0" collapsed="false">
      <c r="B1533" s="923" t="n">
        <v>98423</v>
      </c>
      <c r="C1533" s="924" t="s">
        <v>8191</v>
      </c>
      <c r="D1533" s="923" t="s">
        <v>451</v>
      </c>
      <c r="E1533" s="923" t="n">
        <f aca="false">IF($K$2=$H$1,H1533,I1533)</f>
        <v>1779.39</v>
      </c>
      <c r="F1533" s="396" t="n">
        <f aca="false">IF(LEN($B1533)=7,CONCATENATE(MID($B1533,1,6),"00",RIGHT($B1533,1)),IF(LEN($B1533)=8,CONCATENATE(MID($B1533,1,6),"0",RIGHT($B1533,2)),$B1533))</f>
        <v>98423</v>
      </c>
      <c r="H1533" s="926" t="n">
        <v>1740.84</v>
      </c>
      <c r="I1533" s="927" t="n">
        <v>1779.39</v>
      </c>
    </row>
    <row r="1534" customFormat="false" ht="15" hidden="false" customHeight="false" outlineLevel="0" collapsed="false">
      <c r="B1534" s="923" t="n">
        <v>98424</v>
      </c>
      <c r="C1534" s="924" t="s">
        <v>8192</v>
      </c>
      <c r="D1534" s="923" t="s">
        <v>451</v>
      </c>
      <c r="E1534" s="923" t="n">
        <f aca="false">IF($K$2=$H$1,H1534,I1534)</f>
        <v>1881.2</v>
      </c>
      <c r="F1534" s="396" t="n">
        <f aca="false">IF(LEN($B1534)=7,CONCATENATE(MID($B1534,1,6),"00",RIGHT($B1534,1)),IF(LEN($B1534)=8,CONCATENATE(MID($B1534,1,6),"0",RIGHT($B1534,2)),$B1534))</f>
        <v>98424</v>
      </c>
      <c r="H1534" s="926" t="n">
        <v>1841.27</v>
      </c>
      <c r="I1534" s="927" t="n">
        <v>1881.2</v>
      </c>
    </row>
    <row r="1535" customFormat="false" ht="15" hidden="false" customHeight="false" outlineLevel="0" collapsed="false">
      <c r="B1535" s="923" t="n">
        <v>98425</v>
      </c>
      <c r="C1535" s="924" t="s">
        <v>8193</v>
      </c>
      <c r="D1535" s="923" t="s">
        <v>451</v>
      </c>
      <c r="E1535" s="923" t="n">
        <f aca="false">IF($K$2=$H$1,H1535,I1535)</f>
        <v>2283.44</v>
      </c>
      <c r="F1535" s="396" t="n">
        <f aca="false">IF(LEN($B1535)=7,CONCATENATE(MID($B1535,1,6),"00",RIGHT($B1535,1)),IF(LEN($B1535)=8,CONCATENATE(MID($B1535,1,6),"0",RIGHT($B1535,2)),$B1535))</f>
        <v>98425</v>
      </c>
      <c r="H1535" s="925" t="n">
        <v>2165.78</v>
      </c>
      <c r="I1535" s="923" t="n">
        <v>2283.44</v>
      </c>
    </row>
    <row r="1536" customFormat="false" ht="15" hidden="false" customHeight="false" outlineLevel="0" collapsed="false">
      <c r="B1536" s="923" t="n">
        <v>98426</v>
      </c>
      <c r="C1536" s="924" t="s">
        <v>8194</v>
      </c>
      <c r="D1536" s="923" t="s">
        <v>451</v>
      </c>
      <c r="E1536" s="923" t="n">
        <f aca="false">IF($K$2=$H$1,H1536,I1536)</f>
        <v>2961.6</v>
      </c>
      <c r="F1536" s="396" t="n">
        <f aca="false">IF(LEN($B1536)=7,CONCATENATE(MID($B1536,1,6),"00",RIGHT($B1536,1)),IF(LEN($B1536)=8,CONCATENATE(MID($B1536,1,6),"0",RIGHT($B1536,2)),$B1536))</f>
        <v>98426</v>
      </c>
      <c r="H1536" s="926" t="n">
        <v>2803.27</v>
      </c>
      <c r="I1536" s="927" t="n">
        <v>2961.6</v>
      </c>
    </row>
    <row r="1537" customFormat="false" ht="15" hidden="false" customHeight="false" outlineLevel="0" collapsed="false">
      <c r="B1537" s="923" t="n">
        <v>98427</v>
      </c>
      <c r="C1537" s="924" t="s">
        <v>8195</v>
      </c>
      <c r="D1537" s="923" t="s">
        <v>451</v>
      </c>
      <c r="E1537" s="923" t="n">
        <f aca="false">IF($K$2=$H$1,H1537,I1537)</f>
        <v>3639.77</v>
      </c>
      <c r="F1537" s="396" t="n">
        <f aca="false">IF(LEN($B1537)=7,CONCATENATE(MID($B1537,1,6),"00",RIGHT($B1537,1)),IF(LEN($B1537)=8,CONCATENATE(MID($B1537,1,6),"0",RIGHT($B1537,2)),$B1537))</f>
        <v>98427</v>
      </c>
      <c r="H1537" s="926" t="n">
        <v>3440.77</v>
      </c>
      <c r="I1537" s="927" t="n">
        <v>3639.77</v>
      </c>
    </row>
    <row r="1538" customFormat="false" ht="15" hidden="false" customHeight="false" outlineLevel="0" collapsed="false">
      <c r="B1538" s="923" t="n">
        <v>98428</v>
      </c>
      <c r="C1538" s="924" t="s">
        <v>8196</v>
      </c>
      <c r="D1538" s="923" t="s">
        <v>451</v>
      </c>
      <c r="E1538" s="923" t="n">
        <f aca="false">IF($K$2=$H$1,H1538,I1538)</f>
        <v>4014.37</v>
      </c>
      <c r="F1538" s="396" t="n">
        <f aca="false">IF(LEN($B1538)=7,CONCATENATE(MID($B1538,1,6),"00",RIGHT($B1538,1)),IF(LEN($B1538)=8,CONCATENATE(MID($B1538,1,6),"0",RIGHT($B1538,2)),$B1538))</f>
        <v>98428</v>
      </c>
      <c r="H1538" s="926" t="n">
        <v>3793.66</v>
      </c>
      <c r="I1538" s="927" t="n">
        <v>4014.37</v>
      </c>
    </row>
    <row r="1539" customFormat="false" ht="15" hidden="false" customHeight="false" outlineLevel="0" collapsed="false">
      <c r="B1539" s="923" t="n">
        <v>98429</v>
      </c>
      <c r="C1539" s="924" t="s">
        <v>8197</v>
      </c>
      <c r="D1539" s="923" t="s">
        <v>451</v>
      </c>
      <c r="E1539" s="923" t="n">
        <f aca="false">IF($K$2=$H$1,H1539,I1539)</f>
        <v>4388.98</v>
      </c>
      <c r="F1539" s="396" t="n">
        <f aca="false">IF(LEN($B1539)=7,CONCATENATE(MID($B1539,1,6),"00",RIGHT($B1539,1)),IF(LEN($B1539)=8,CONCATENATE(MID($B1539,1,6),"0",RIGHT($B1539,2)),$B1539))</f>
        <v>98429</v>
      </c>
      <c r="H1539" s="926" t="n">
        <v>4146.56</v>
      </c>
      <c r="I1539" s="927" t="n">
        <v>4388.98</v>
      </c>
    </row>
    <row r="1540" customFormat="false" ht="15" hidden="false" customHeight="false" outlineLevel="0" collapsed="false">
      <c r="B1540" s="923" t="n">
        <v>98430</v>
      </c>
      <c r="C1540" s="924" t="s">
        <v>8198</v>
      </c>
      <c r="D1540" s="923" t="s">
        <v>451</v>
      </c>
      <c r="E1540" s="923" t="n">
        <f aca="false">IF($K$2=$H$1,H1540,I1540)</f>
        <v>2657.79</v>
      </c>
      <c r="F1540" s="396" t="n">
        <f aca="false">IF(LEN($B1540)=7,CONCATENATE(MID($B1540,1,6),"00",RIGHT($B1540,1)),IF(LEN($B1540)=8,CONCATENATE(MID($B1540,1,6),"0",RIGHT($B1540,2)),$B1540))</f>
        <v>98430</v>
      </c>
      <c r="H1540" s="925" t="n">
        <v>2534.94</v>
      </c>
      <c r="I1540" s="923" t="n">
        <v>2657.79</v>
      </c>
    </row>
    <row r="1541" customFormat="false" ht="15" hidden="false" customHeight="false" outlineLevel="0" collapsed="false">
      <c r="B1541" s="923" t="n">
        <v>98431</v>
      </c>
      <c r="C1541" s="924" t="s">
        <v>8199</v>
      </c>
      <c r="D1541" s="923" t="s">
        <v>451</v>
      </c>
      <c r="E1541" s="923" t="n">
        <f aca="false">IF($K$2=$H$1,H1541,I1541)</f>
        <v>3335.95</v>
      </c>
      <c r="F1541" s="396" t="n">
        <f aca="false">IF(LEN($B1541)=7,CONCATENATE(MID($B1541,1,6),"00",RIGHT($B1541,1)),IF(LEN($B1541)=8,CONCATENATE(MID($B1541,1,6),"0",RIGHT($B1541,2)),$B1541))</f>
        <v>98431</v>
      </c>
      <c r="H1541" s="926" t="n">
        <v>3172.43</v>
      </c>
      <c r="I1541" s="927" t="n">
        <v>3335.95</v>
      </c>
    </row>
    <row r="1542" customFormat="false" ht="15" hidden="false" customHeight="false" outlineLevel="0" collapsed="false">
      <c r="B1542" s="923" t="n">
        <v>98432</v>
      </c>
      <c r="C1542" s="924" t="s">
        <v>8200</v>
      </c>
      <c r="D1542" s="923" t="s">
        <v>451</v>
      </c>
      <c r="E1542" s="923" t="n">
        <f aca="false">IF($K$2=$H$1,H1542,I1542)</f>
        <v>4014.12</v>
      </c>
      <c r="F1542" s="396" t="n">
        <f aca="false">IF(LEN($B1542)=7,CONCATENATE(MID($B1542,1,6),"00",RIGHT($B1542,1)),IF(LEN($B1542)=8,CONCATENATE(MID($B1542,1,6),"0",RIGHT($B1542,2)),$B1542))</f>
        <v>98432</v>
      </c>
      <c r="H1542" s="926" t="n">
        <v>3809.93</v>
      </c>
      <c r="I1542" s="927" t="n">
        <v>4014.12</v>
      </c>
    </row>
    <row r="1543" customFormat="false" ht="15" hidden="false" customHeight="false" outlineLevel="0" collapsed="false">
      <c r="B1543" s="923" t="n">
        <v>98433</v>
      </c>
      <c r="C1543" s="924" t="s">
        <v>8201</v>
      </c>
      <c r="D1543" s="923" t="s">
        <v>451</v>
      </c>
      <c r="E1543" s="923" t="n">
        <f aca="false">IF($K$2=$H$1,H1543,I1543)</f>
        <v>4388.72</v>
      </c>
      <c r="F1543" s="396" t="n">
        <f aca="false">IF(LEN($B1543)=7,CONCATENATE(MID($B1543,1,6),"00",RIGHT($B1543,1)),IF(LEN($B1543)=8,CONCATENATE(MID($B1543,1,6),"0",RIGHT($B1543,2)),$B1543))</f>
        <v>98433</v>
      </c>
      <c r="H1543" s="926" t="n">
        <v>4162.82</v>
      </c>
      <c r="I1543" s="927" t="n">
        <v>4388.72</v>
      </c>
    </row>
    <row r="1544" customFormat="false" ht="15" hidden="false" customHeight="false" outlineLevel="0" collapsed="false">
      <c r="B1544" s="923" t="n">
        <v>98434</v>
      </c>
      <c r="C1544" s="924" t="s">
        <v>8202</v>
      </c>
      <c r="D1544" s="923" t="s">
        <v>451</v>
      </c>
      <c r="E1544" s="923" t="n">
        <f aca="false">IF($K$2=$H$1,H1544,I1544)</f>
        <v>4763.33</v>
      </c>
      <c r="F1544" s="396" t="n">
        <f aca="false">IF(LEN($B1544)=7,CONCATENATE(MID($B1544,1,6),"00",RIGHT($B1544,1)),IF(LEN($B1544)=8,CONCATENATE(MID($B1544,1,6),"0",RIGHT($B1544,2)),$B1544))</f>
        <v>98434</v>
      </c>
      <c r="H1544" s="926" t="n">
        <v>4515.72</v>
      </c>
      <c r="I1544" s="927" t="n">
        <v>4763.33</v>
      </c>
    </row>
    <row r="1545" customFormat="false" ht="15" hidden="false" customHeight="false" outlineLevel="0" collapsed="false">
      <c r="B1545" s="923" t="n">
        <v>99240</v>
      </c>
      <c r="C1545" s="924" t="s">
        <v>8203</v>
      </c>
      <c r="D1545" s="923" t="s">
        <v>470</v>
      </c>
      <c r="E1545" s="923" t="n">
        <f aca="false">IF($K$2=$H$1,H1545,I1545)</f>
        <v>411.53</v>
      </c>
      <c r="F1545" s="396" t="n">
        <f aca="false">IF(LEN($B1545)=7,CONCATENATE(MID($B1545,1,6),"00",RIGHT($B1545,1)),IF(LEN($B1545)=8,CONCATENATE(MID($B1545,1,6),"0",RIGHT($B1545,2)),$B1545))</f>
        <v>99240</v>
      </c>
      <c r="H1545" s="925" t="n">
        <v>405.34</v>
      </c>
      <c r="I1545" s="923" t="n">
        <v>411.53</v>
      </c>
    </row>
    <row r="1546" customFormat="false" ht="15" hidden="false" customHeight="false" outlineLevel="0" collapsed="false">
      <c r="B1546" s="923" t="n">
        <v>99241</v>
      </c>
      <c r="C1546" s="924" t="s">
        <v>8204</v>
      </c>
      <c r="D1546" s="923" t="s">
        <v>470</v>
      </c>
      <c r="E1546" s="923" t="n">
        <f aca="false">IF($K$2=$H$1,H1546,I1546)</f>
        <v>1393.87</v>
      </c>
      <c r="F1546" s="396" t="n">
        <f aca="false">IF(LEN($B1546)=7,CONCATENATE(MID($B1546,1,6),"00",RIGHT($B1546,1)),IF(LEN($B1546)=8,CONCATENATE(MID($B1546,1,6),"0",RIGHT($B1546,2)),$B1546))</f>
        <v>99241</v>
      </c>
      <c r="H1546" s="926" t="n">
        <v>1309.61</v>
      </c>
      <c r="I1546" s="927" t="n">
        <v>1393.87</v>
      </c>
    </row>
    <row r="1547" customFormat="false" ht="15" hidden="false" customHeight="false" outlineLevel="0" collapsed="false">
      <c r="B1547" s="923" t="n">
        <v>99242</v>
      </c>
      <c r="C1547" s="924" t="s">
        <v>8205</v>
      </c>
      <c r="D1547" s="923" t="s">
        <v>451</v>
      </c>
      <c r="E1547" s="923" t="n">
        <f aca="false">IF($K$2=$H$1,H1547,I1547)</f>
        <v>2211.83</v>
      </c>
      <c r="F1547" s="396" t="n">
        <f aca="false">IF(LEN($B1547)=7,CONCATENATE(MID($B1547,1,6),"00",RIGHT($B1547,1)),IF(LEN($B1547)=8,CONCATENATE(MID($B1547,1,6),"0",RIGHT($B1547,2)),$B1547))</f>
        <v>99242</v>
      </c>
      <c r="H1547" s="926" t="n">
        <v>2094.52</v>
      </c>
      <c r="I1547" s="927" t="n">
        <v>2211.83</v>
      </c>
    </row>
    <row r="1548" customFormat="false" ht="15" hidden="false" customHeight="false" outlineLevel="0" collapsed="false">
      <c r="B1548" s="923" t="n">
        <v>99243</v>
      </c>
      <c r="C1548" s="924" t="s">
        <v>8206</v>
      </c>
      <c r="D1548" s="923" t="s">
        <v>470</v>
      </c>
      <c r="E1548" s="923" t="n">
        <f aca="false">IF($K$2=$H$1,H1548,I1548)</f>
        <v>1298.94</v>
      </c>
      <c r="F1548" s="396" t="n">
        <f aca="false">IF(LEN($B1548)=7,CONCATENATE(MID($B1548,1,6),"00",RIGHT($B1548,1)),IF(LEN($B1548)=8,CONCATENATE(MID($B1548,1,6),"0",RIGHT($B1548,2)),$B1548))</f>
        <v>99243</v>
      </c>
      <c r="H1548" s="926" t="n">
        <v>1217.88</v>
      </c>
      <c r="I1548" s="927" t="n">
        <v>1298.94</v>
      </c>
    </row>
    <row r="1549" customFormat="false" ht="15" hidden="false" customHeight="false" outlineLevel="0" collapsed="false">
      <c r="B1549" s="923" t="n">
        <v>99244</v>
      </c>
      <c r="C1549" s="924" t="s">
        <v>8207</v>
      </c>
      <c r="D1549" s="923" t="s">
        <v>451</v>
      </c>
      <c r="E1549" s="923" t="n">
        <f aca="false">IF($K$2=$H$1,H1549,I1549)</f>
        <v>3705.76</v>
      </c>
      <c r="F1549" s="396" t="n">
        <f aca="false">IF(LEN($B1549)=7,CONCATENATE(MID($B1549,1,6),"00",RIGHT($B1549,1)),IF(LEN($B1549)=8,CONCATENATE(MID($B1549,1,6),"0",RIGHT($B1549,2)),$B1549))</f>
        <v>99244</v>
      </c>
      <c r="H1549" s="925" t="n">
        <v>3522.46</v>
      </c>
      <c r="I1549" s="923" t="n">
        <v>3705.76</v>
      </c>
    </row>
    <row r="1550" customFormat="false" ht="15" hidden="false" customHeight="false" outlineLevel="0" collapsed="false">
      <c r="B1550" s="923" t="n">
        <v>99246</v>
      </c>
      <c r="C1550" s="924" t="s">
        <v>8208</v>
      </c>
      <c r="D1550" s="923" t="s">
        <v>470</v>
      </c>
      <c r="E1550" s="923" t="n">
        <f aca="false">IF($K$2=$H$1,H1550,I1550)</f>
        <v>640.05</v>
      </c>
      <c r="F1550" s="396" t="n">
        <f aca="false">IF(LEN($B1550)=7,CONCATENATE(MID($B1550,1,6),"00",RIGHT($B1550,1)),IF(LEN($B1550)=8,CONCATENATE(MID($B1550,1,6),"0",RIGHT($B1550,2)),$B1550))</f>
        <v>99246</v>
      </c>
      <c r="H1550" s="926" t="n">
        <v>632.17</v>
      </c>
      <c r="I1550" s="927" t="n">
        <v>640.05</v>
      </c>
    </row>
    <row r="1551" customFormat="false" ht="15" hidden="false" customHeight="false" outlineLevel="0" collapsed="false">
      <c r="B1551" s="923" t="n">
        <v>99247</v>
      </c>
      <c r="C1551" s="924" t="s">
        <v>8209</v>
      </c>
      <c r="D1551" s="923" t="s">
        <v>470</v>
      </c>
      <c r="E1551" s="923" t="n">
        <f aca="false">IF($K$2=$H$1,H1551,I1551)</f>
        <v>1591.4</v>
      </c>
      <c r="F1551" s="396" t="n">
        <f aca="false">IF(LEN($B1551)=7,CONCATENATE(MID($B1551,1,6),"00",RIGHT($B1551,1)),IF(LEN($B1551)=8,CONCATENATE(MID($B1551,1,6),"0",RIGHT($B1551,2)),$B1551))</f>
        <v>99247</v>
      </c>
      <c r="H1551" s="926" t="n">
        <v>1495.08</v>
      </c>
      <c r="I1551" s="927" t="n">
        <v>1591.4</v>
      </c>
    </row>
    <row r="1552" customFormat="false" ht="15" hidden="false" customHeight="false" outlineLevel="0" collapsed="false">
      <c r="B1552" s="923" t="n">
        <v>99248</v>
      </c>
      <c r="C1552" s="924" t="s">
        <v>8210</v>
      </c>
      <c r="D1552" s="923" t="s">
        <v>451</v>
      </c>
      <c r="E1552" s="923" t="n">
        <f aca="false">IF($K$2=$H$1,H1552,I1552)</f>
        <v>2809.25</v>
      </c>
      <c r="F1552" s="396" t="n">
        <f aca="false">IF(LEN($B1552)=7,CONCATENATE(MID($B1552,1,6),"00",RIGHT($B1552,1)),IF(LEN($B1552)=8,CONCATENATE(MID($B1552,1,6),"0",RIGHT($B1552,2)),$B1552))</f>
        <v>99248</v>
      </c>
      <c r="H1552" s="926" t="n">
        <v>2664.3</v>
      </c>
      <c r="I1552" s="927" t="n">
        <v>2809.25</v>
      </c>
    </row>
    <row r="1553" customFormat="false" ht="15" hidden="false" customHeight="false" outlineLevel="0" collapsed="false">
      <c r="B1553" s="923" t="n">
        <v>99249</v>
      </c>
      <c r="C1553" s="924" t="s">
        <v>8211</v>
      </c>
      <c r="D1553" s="923" t="s">
        <v>470</v>
      </c>
      <c r="E1553" s="923" t="n">
        <f aca="false">IF($K$2=$H$1,H1553,I1553)</f>
        <v>1592.12</v>
      </c>
      <c r="F1553" s="396" t="n">
        <f aca="false">IF(LEN($B1553)=7,CONCATENATE(MID($B1553,1,6),"00",RIGHT($B1553,1)),IF(LEN($B1553)=8,CONCATENATE(MID($B1553,1,6),"0",RIGHT($B1553,2)),$B1553))</f>
        <v>99249</v>
      </c>
      <c r="H1553" s="926" t="n">
        <v>1492.2</v>
      </c>
      <c r="I1553" s="927" t="n">
        <v>1592.12</v>
      </c>
    </row>
    <row r="1554" customFormat="false" ht="15" hidden="false" customHeight="false" outlineLevel="0" collapsed="false">
      <c r="B1554" s="923" t="n">
        <v>99252</v>
      </c>
      <c r="C1554" s="924" t="s">
        <v>8212</v>
      </c>
      <c r="D1554" s="923" t="s">
        <v>451</v>
      </c>
      <c r="E1554" s="923" t="n">
        <f aca="false">IF($K$2=$H$1,H1554,I1554)</f>
        <v>1947.16</v>
      </c>
      <c r="F1554" s="396" t="n">
        <f aca="false">IF(LEN($B1554)=7,CONCATENATE(MID($B1554,1,6),"00",RIGHT($B1554,1)),IF(LEN($B1554)=8,CONCATENATE(MID($B1554,1,6),"0",RIGHT($B1554,2)),$B1554))</f>
        <v>99252</v>
      </c>
      <c r="H1554" s="926" t="n">
        <v>1845.76</v>
      </c>
      <c r="I1554" s="927" t="n">
        <v>1947.16</v>
      </c>
    </row>
    <row r="1555" customFormat="false" ht="15" hidden="false" customHeight="false" outlineLevel="0" collapsed="false">
      <c r="B1555" s="923" t="n">
        <v>99254</v>
      </c>
      <c r="C1555" s="924" t="s">
        <v>8213</v>
      </c>
      <c r="D1555" s="923" t="s">
        <v>470</v>
      </c>
      <c r="E1555" s="923" t="n">
        <f aca="false">IF($K$2=$H$1,H1555,I1555)</f>
        <v>998.82</v>
      </c>
      <c r="F1555" s="396" t="n">
        <f aca="false">IF(LEN($B1555)=7,CONCATENATE(MID($B1555,1,6),"00",RIGHT($B1555,1)),IF(LEN($B1555)=8,CONCATENATE(MID($B1555,1,6),"0",RIGHT($B1555,2)),$B1555))</f>
        <v>99254</v>
      </c>
      <c r="H1555" s="926" t="n">
        <v>938.7</v>
      </c>
      <c r="I1555" s="927" t="n">
        <v>998.82</v>
      </c>
    </row>
    <row r="1556" customFormat="false" ht="15" hidden="false" customHeight="false" outlineLevel="0" collapsed="false">
      <c r="B1556" s="923" t="n">
        <v>99256</v>
      </c>
      <c r="C1556" s="924" t="s">
        <v>8214</v>
      </c>
      <c r="D1556" s="923" t="s">
        <v>451</v>
      </c>
      <c r="E1556" s="923" t="n">
        <f aca="false">IF($K$2=$H$1,H1556,I1556)</f>
        <v>4349.79</v>
      </c>
      <c r="F1556" s="396" t="n">
        <f aca="false">IF(LEN($B1556)=7,CONCATENATE(MID($B1556,1,6),"00",RIGHT($B1556,1)),IF(LEN($B1556)=8,CONCATENATE(MID($B1556,1,6),"0",RIGHT($B1556,2)),$B1556))</f>
        <v>99256</v>
      </c>
      <c r="H1556" s="926" t="n">
        <v>4136.18</v>
      </c>
      <c r="I1556" s="927" t="n">
        <v>4349.79</v>
      </c>
    </row>
    <row r="1557" customFormat="false" ht="15" hidden="false" customHeight="false" outlineLevel="0" collapsed="false">
      <c r="B1557" s="923" t="n">
        <v>99259</v>
      </c>
      <c r="C1557" s="924" t="s">
        <v>8215</v>
      </c>
      <c r="D1557" s="923" t="s">
        <v>451</v>
      </c>
      <c r="E1557" s="923" t="n">
        <f aca="false">IF($K$2=$H$1,H1557,I1557)</f>
        <v>2460.53</v>
      </c>
      <c r="F1557" s="396" t="n">
        <f aca="false">IF(LEN($B1557)=7,CONCATENATE(MID($B1557,1,6),"00",RIGHT($B1557,1)),IF(LEN($B1557)=8,CONCATENATE(MID($B1557,1,6),"0",RIGHT($B1557,2)),$B1557))</f>
        <v>99259</v>
      </c>
      <c r="H1557" s="926" t="n">
        <v>2333.41</v>
      </c>
      <c r="I1557" s="927" t="n">
        <v>2460.53</v>
      </c>
    </row>
    <row r="1558" customFormat="false" ht="15" hidden="false" customHeight="false" outlineLevel="0" collapsed="false">
      <c r="B1558" s="923" t="n">
        <v>99261</v>
      </c>
      <c r="C1558" s="924" t="s">
        <v>8216</v>
      </c>
      <c r="D1558" s="923" t="s">
        <v>470</v>
      </c>
      <c r="E1558" s="923" t="n">
        <f aca="false">IF($K$2=$H$1,H1558,I1558)</f>
        <v>1196.35</v>
      </c>
      <c r="F1558" s="396" t="n">
        <f aca="false">IF(LEN($B1558)=7,CONCATENATE(MID($B1558,1,6),"00",RIGHT($B1558,1)),IF(LEN($B1558)=8,CONCATENATE(MID($B1558,1,6),"0",RIGHT($B1558,2)),$B1558))</f>
        <v>99261</v>
      </c>
      <c r="H1558" s="926" t="n">
        <v>1124.15</v>
      </c>
      <c r="I1558" s="927" t="n">
        <v>1196.35</v>
      </c>
    </row>
    <row r="1559" customFormat="false" ht="15" hidden="false" customHeight="false" outlineLevel="0" collapsed="false">
      <c r="B1559" s="923" t="n">
        <v>99263</v>
      </c>
      <c r="C1559" s="924" t="s">
        <v>8217</v>
      </c>
      <c r="D1559" s="923" t="s">
        <v>470</v>
      </c>
      <c r="E1559" s="923" t="n">
        <f aca="false">IF($K$2=$H$1,H1559,I1559)</f>
        <v>1788.96</v>
      </c>
      <c r="F1559" s="396" t="n">
        <f aca="false">IF(LEN($B1559)=7,CONCATENATE(MID($B1559,1,6),"00",RIGHT($B1559,1)),IF(LEN($B1559)=8,CONCATENATE(MID($B1559,1,6),"0",RIGHT($B1559,2)),$B1559))</f>
        <v>99263</v>
      </c>
      <c r="H1559" s="926" t="n">
        <v>1680.54</v>
      </c>
      <c r="I1559" s="927" t="n">
        <v>1788.96</v>
      </c>
    </row>
    <row r="1560" customFormat="false" ht="15" hidden="false" customHeight="false" outlineLevel="0" collapsed="false">
      <c r="B1560" s="923" t="n">
        <v>99265</v>
      </c>
      <c r="C1560" s="924" t="s">
        <v>8218</v>
      </c>
      <c r="D1560" s="923" t="s">
        <v>451</v>
      </c>
      <c r="E1560" s="923" t="n">
        <f aca="false">IF($K$2=$H$1,H1560,I1560)</f>
        <v>2973.84</v>
      </c>
      <c r="F1560" s="396" t="n">
        <f aca="false">IF(LEN($B1560)=7,CONCATENATE(MID($B1560,1,6),"00",RIGHT($B1560,1)),IF(LEN($B1560)=8,CONCATENATE(MID($B1560,1,6),"0",RIGHT($B1560,2)),$B1560))</f>
        <v>99265</v>
      </c>
      <c r="H1560" s="926" t="n">
        <v>2821.03</v>
      </c>
      <c r="I1560" s="927" t="n">
        <v>2973.84</v>
      </c>
    </row>
    <row r="1561" customFormat="false" ht="15" hidden="false" customHeight="false" outlineLevel="0" collapsed="false">
      <c r="B1561" s="923" t="n">
        <v>99266</v>
      </c>
      <c r="C1561" s="924" t="s">
        <v>8219</v>
      </c>
      <c r="D1561" s="923" t="s">
        <v>470</v>
      </c>
      <c r="E1561" s="923" t="n">
        <f aca="false">IF($K$2=$H$1,H1561,I1561)</f>
        <v>1393.87</v>
      </c>
      <c r="F1561" s="396" t="n">
        <f aca="false">IF(LEN($B1561)=7,CONCATENATE(MID($B1561,1,6),"00",RIGHT($B1561,1)),IF(LEN($B1561)=8,CONCATENATE(MID($B1561,1,6),"0",RIGHT($B1561,2)),$B1561))</f>
        <v>99266</v>
      </c>
      <c r="H1561" s="926" t="n">
        <v>1309.61</v>
      </c>
      <c r="I1561" s="927" t="n">
        <v>1393.87</v>
      </c>
    </row>
    <row r="1562" customFormat="false" ht="15" hidden="false" customHeight="false" outlineLevel="0" collapsed="false">
      <c r="B1562" s="923" t="n">
        <v>99267</v>
      </c>
      <c r="C1562" s="924" t="s">
        <v>8220</v>
      </c>
      <c r="D1562" s="923" t="s">
        <v>451</v>
      </c>
      <c r="E1562" s="923" t="n">
        <f aca="false">IF($K$2=$H$1,H1562,I1562)</f>
        <v>3487.14</v>
      </c>
      <c r="F1562" s="396" t="n">
        <f aca="false">IF(LEN($B1562)=7,CONCATENATE(MID($B1562,1,6),"00",RIGHT($B1562,1)),IF(LEN($B1562)=8,CONCATENATE(MID($B1562,1,6),"0",RIGHT($B1562,2)),$B1562))</f>
        <v>99267</v>
      </c>
      <c r="H1562" s="926" t="n">
        <v>3308.66</v>
      </c>
      <c r="I1562" s="927" t="n">
        <v>3487.14</v>
      </c>
    </row>
    <row r="1563" customFormat="false" ht="15" hidden="false" customHeight="false" outlineLevel="0" collapsed="false">
      <c r="B1563" s="923" t="n">
        <v>99269</v>
      </c>
      <c r="C1563" s="924" t="s">
        <v>8221</v>
      </c>
      <c r="D1563" s="923" t="s">
        <v>470</v>
      </c>
      <c r="E1563" s="923" t="n">
        <f aca="false">IF($K$2=$H$1,H1563,I1563)</f>
        <v>1591.4</v>
      </c>
      <c r="F1563" s="396" t="n">
        <f aca="false">IF(LEN($B1563)=7,CONCATENATE(MID($B1563,1,6),"00",RIGHT($B1563,1)),IF(LEN($B1563)=8,CONCATENATE(MID($B1563,1,6),"0",RIGHT($B1563,2)),$B1563))</f>
        <v>99269</v>
      </c>
      <c r="H1563" s="926" t="n">
        <v>1495.08</v>
      </c>
      <c r="I1563" s="927" t="n">
        <v>1591.4</v>
      </c>
    </row>
    <row r="1564" customFormat="false" ht="15" hidden="false" customHeight="false" outlineLevel="0" collapsed="false">
      <c r="B1564" s="923" t="n">
        <v>99271</v>
      </c>
      <c r="C1564" s="924" t="s">
        <v>8222</v>
      </c>
      <c r="D1564" s="923" t="s">
        <v>451</v>
      </c>
      <c r="E1564" s="923" t="n">
        <f aca="false">IF($K$2=$H$1,H1564,I1564)</f>
        <v>4993.73</v>
      </c>
      <c r="F1564" s="396" t="n">
        <f aca="false">IF(LEN($B1564)=7,CONCATENATE(MID($B1564,1,6),"00",RIGHT($B1564,1)),IF(LEN($B1564)=8,CONCATENATE(MID($B1564,1,6),"0",RIGHT($B1564,2)),$B1564))</f>
        <v>99271</v>
      </c>
      <c r="H1564" s="926" t="n">
        <v>4749.81</v>
      </c>
      <c r="I1564" s="927" t="n">
        <v>4993.73</v>
      </c>
    </row>
    <row r="1565" customFormat="false" ht="15" hidden="false" customHeight="false" outlineLevel="0" collapsed="false">
      <c r="B1565" s="923" t="n">
        <v>99272</v>
      </c>
      <c r="C1565" s="924" t="s">
        <v>8223</v>
      </c>
      <c r="D1565" s="923" t="s">
        <v>451</v>
      </c>
      <c r="E1565" s="923" t="n">
        <f aca="false">IF($K$2=$H$1,H1565,I1565)</f>
        <v>815.2</v>
      </c>
      <c r="F1565" s="396" t="n">
        <f aca="false">IF(LEN($B1565)=7,CONCATENATE(MID($B1565,1,6),"00",RIGHT($B1565,1)),IF(LEN($B1565)=8,CONCATENATE(MID($B1565,1,6),"0",RIGHT($B1565,2)),$B1565))</f>
        <v>99272</v>
      </c>
      <c r="H1565" s="926" t="n">
        <v>770.42</v>
      </c>
      <c r="I1565" s="927" t="n">
        <v>815.2</v>
      </c>
    </row>
    <row r="1566" customFormat="false" ht="15" hidden="false" customHeight="false" outlineLevel="0" collapsed="false">
      <c r="B1566" s="923" t="n">
        <v>99273</v>
      </c>
      <c r="C1566" s="924" t="s">
        <v>8224</v>
      </c>
      <c r="D1566" s="923" t="s">
        <v>451</v>
      </c>
      <c r="E1566" s="923" t="n">
        <f aca="false">IF($K$2=$H$1,H1566,I1566)</f>
        <v>1184.03</v>
      </c>
      <c r="F1566" s="396" t="n">
        <f aca="false">IF(LEN($B1566)=7,CONCATENATE(MID($B1566,1,6),"00",RIGHT($B1566,1)),IF(LEN($B1566)=8,CONCATENATE(MID($B1566,1,6),"0",RIGHT($B1566,2)),$B1566))</f>
        <v>99273</v>
      </c>
      <c r="H1566" s="926" t="n">
        <v>1116.86</v>
      </c>
      <c r="I1566" s="927" t="n">
        <v>1184.03</v>
      </c>
    </row>
    <row r="1567" customFormat="false" ht="15" hidden="false" customHeight="false" outlineLevel="0" collapsed="false">
      <c r="B1567" s="923" t="n">
        <v>99274</v>
      </c>
      <c r="C1567" s="924" t="s">
        <v>8225</v>
      </c>
      <c r="D1567" s="923" t="s">
        <v>451</v>
      </c>
      <c r="E1567" s="923" t="n">
        <f aca="false">IF($K$2=$H$1,H1567,I1567)</f>
        <v>4021.98</v>
      </c>
      <c r="F1567" s="396" t="n">
        <f aca="false">IF(LEN($B1567)=7,CONCATENATE(MID($B1567,1,6),"00",RIGHT($B1567,1)),IF(LEN($B1567)=8,CONCATENATE(MID($B1567,1,6),"0",RIGHT($B1567,2)),$B1567))</f>
        <v>99274</v>
      </c>
      <c r="H1567" s="926" t="n">
        <v>3817.8</v>
      </c>
      <c r="I1567" s="927" t="n">
        <v>4021.98</v>
      </c>
    </row>
    <row r="1568" customFormat="false" ht="15" hidden="false" customHeight="false" outlineLevel="0" collapsed="false">
      <c r="B1568" s="923" t="n">
        <v>99276</v>
      </c>
      <c r="C1568" s="924" t="s">
        <v>8226</v>
      </c>
      <c r="D1568" s="923" t="s">
        <v>470</v>
      </c>
      <c r="E1568" s="923" t="n">
        <f aca="false">IF($K$2=$H$1,H1568,I1568)</f>
        <v>1986.47</v>
      </c>
      <c r="F1568" s="396" t="n">
        <f aca="false">IF(LEN($B1568)=7,CONCATENATE(MID($B1568,1,6),"00",RIGHT($B1568,1)),IF(LEN($B1568)=8,CONCATENATE(MID($B1568,1,6),"0",RIGHT($B1568,2)),$B1568))</f>
        <v>99276</v>
      </c>
      <c r="H1568" s="926" t="n">
        <v>1866</v>
      </c>
      <c r="I1568" s="927" t="n">
        <v>1986.47</v>
      </c>
    </row>
    <row r="1569" customFormat="false" ht="15" hidden="false" customHeight="false" outlineLevel="0" collapsed="false">
      <c r="B1569" s="923" t="n">
        <v>99277</v>
      </c>
      <c r="C1569" s="924" t="s">
        <v>8227</v>
      </c>
      <c r="D1569" s="923" t="s">
        <v>470</v>
      </c>
      <c r="E1569" s="923" t="n">
        <f aca="false">IF($K$2=$H$1,H1569,I1569)</f>
        <v>1788.96</v>
      </c>
      <c r="F1569" s="396" t="n">
        <f aca="false">IF(LEN($B1569)=7,CONCATENATE(MID($B1569,1,6),"00",RIGHT($B1569,1)),IF(LEN($B1569)=8,CONCATENATE(MID($B1569,1,6),"0",RIGHT($B1569,2)),$B1569))</f>
        <v>99277</v>
      </c>
      <c r="H1569" s="926" t="n">
        <v>1680.54</v>
      </c>
      <c r="I1569" s="927" t="n">
        <v>1788.96</v>
      </c>
    </row>
    <row r="1570" customFormat="false" ht="15" hidden="false" customHeight="false" outlineLevel="0" collapsed="false">
      <c r="B1570" s="923" t="n">
        <v>99278</v>
      </c>
      <c r="C1570" s="924" t="s">
        <v>8228</v>
      </c>
      <c r="D1570" s="923" t="s">
        <v>470</v>
      </c>
      <c r="E1570" s="923" t="n">
        <f aca="false">IF($K$2=$H$1,H1570,I1570)</f>
        <v>305.09</v>
      </c>
      <c r="F1570" s="396" t="n">
        <f aca="false">IF(LEN($B1570)=7,CONCATENATE(MID($B1570,1,6),"00",RIGHT($B1570,1)),IF(LEN($B1570)=8,CONCATENATE(MID($B1570,1,6),"0",RIGHT($B1570,2)),$B1570))</f>
        <v>99278</v>
      </c>
      <c r="H1570" s="926" t="n">
        <v>300.78</v>
      </c>
      <c r="I1570" s="927" t="n">
        <v>305.09</v>
      </c>
    </row>
    <row r="1571" customFormat="false" ht="15" hidden="false" customHeight="false" outlineLevel="0" collapsed="false">
      <c r="B1571" s="923" t="n">
        <v>99279</v>
      </c>
      <c r="C1571" s="924" t="s">
        <v>8229</v>
      </c>
      <c r="D1571" s="923" t="s">
        <v>451</v>
      </c>
      <c r="E1571" s="923" t="n">
        <f aca="false">IF($K$2=$H$1,H1571,I1571)</f>
        <v>4537.95</v>
      </c>
      <c r="F1571" s="396" t="n">
        <f aca="false">IF(LEN($B1571)=7,CONCATENATE(MID($B1571,1,6),"00",RIGHT($B1571,1)),IF(LEN($B1571)=8,CONCATENATE(MID($B1571,1,6),"0",RIGHT($B1571,2)),$B1571))</f>
        <v>99279</v>
      </c>
      <c r="H1571" s="926" t="n">
        <v>4308.1</v>
      </c>
      <c r="I1571" s="927" t="n">
        <v>4537.95</v>
      </c>
    </row>
    <row r="1572" customFormat="false" ht="15" hidden="false" customHeight="false" outlineLevel="0" collapsed="false">
      <c r="B1572" s="923" t="n">
        <v>99280</v>
      </c>
      <c r="C1572" s="924" t="s">
        <v>8230</v>
      </c>
      <c r="D1572" s="923" t="s">
        <v>451</v>
      </c>
      <c r="E1572" s="923" t="n">
        <f aca="false">IF($K$2=$H$1,H1572,I1572)</f>
        <v>1523.65</v>
      </c>
      <c r="F1572" s="396" t="n">
        <f aca="false">IF(LEN($B1572)=7,CONCATENATE(MID($B1572,1,6),"00",RIGHT($B1572,1)),IF(LEN($B1572)=8,CONCATENATE(MID($B1572,1,6),"0",RIGHT($B1572,2)),$B1572))</f>
        <v>99280</v>
      </c>
      <c r="H1572" s="926" t="n">
        <v>1440.22</v>
      </c>
      <c r="I1572" s="927" t="n">
        <v>1523.65</v>
      </c>
    </row>
    <row r="1573" customFormat="false" ht="15" hidden="false" customHeight="false" outlineLevel="0" collapsed="false">
      <c r="B1573" s="923" t="n">
        <v>99281</v>
      </c>
      <c r="C1573" s="924" t="s">
        <v>8231</v>
      </c>
      <c r="D1573" s="923" t="s">
        <v>470</v>
      </c>
      <c r="E1573" s="923" t="n">
        <f aca="false">IF($K$2=$H$1,H1573,I1573)</f>
        <v>1986.47</v>
      </c>
      <c r="F1573" s="396" t="n">
        <f aca="false">IF(LEN($B1573)=7,CONCATENATE(MID($B1573,1,6),"00",RIGHT($B1573,1)),IF(LEN($B1573)=8,CONCATENATE(MID($B1573,1,6),"0",RIGHT($B1573,2)),$B1573))</f>
        <v>99281</v>
      </c>
      <c r="H1573" s="926" t="n">
        <v>1866</v>
      </c>
      <c r="I1573" s="927" t="n">
        <v>1986.47</v>
      </c>
    </row>
    <row r="1574" customFormat="false" ht="15" hidden="false" customHeight="false" outlineLevel="0" collapsed="false">
      <c r="B1574" s="923" t="n">
        <v>99282</v>
      </c>
      <c r="C1574" s="924" t="s">
        <v>8232</v>
      </c>
      <c r="D1574" s="923" t="s">
        <v>470</v>
      </c>
      <c r="E1574" s="923" t="n">
        <f aca="false">IF($K$2=$H$1,H1574,I1574)</f>
        <v>2212.42</v>
      </c>
      <c r="F1574" s="396" t="n">
        <f aca="false">IF(LEN($B1574)=7,CONCATENATE(MID($B1574,1,6),"00",RIGHT($B1574,1)),IF(LEN($B1574)=8,CONCATENATE(MID($B1574,1,6),"0",RIGHT($B1574,2)),$B1574))</f>
        <v>99282</v>
      </c>
      <c r="H1574" s="926" t="n">
        <v>2078.6</v>
      </c>
      <c r="I1574" s="927" t="n">
        <v>2212.42</v>
      </c>
    </row>
    <row r="1575" customFormat="false" ht="15" hidden="false" customHeight="false" outlineLevel="0" collapsed="false">
      <c r="B1575" s="923" t="n">
        <v>99283</v>
      </c>
      <c r="C1575" s="924" t="s">
        <v>8233</v>
      </c>
      <c r="D1575" s="923" t="s">
        <v>470</v>
      </c>
      <c r="E1575" s="923" t="n">
        <f aca="false">IF($K$2=$H$1,H1575,I1575)</f>
        <v>908.01</v>
      </c>
      <c r="F1575" s="396" t="n">
        <f aca="false">IF(LEN($B1575)=7,CONCATENATE(MID($B1575,1,6),"00",RIGHT($B1575,1)),IF(LEN($B1575)=8,CONCATENATE(MID($B1575,1,6),"0",RIGHT($B1575,2)),$B1575))</f>
        <v>99283</v>
      </c>
      <c r="H1575" s="926" t="n">
        <v>852.14</v>
      </c>
      <c r="I1575" s="927" t="n">
        <v>908.01</v>
      </c>
    </row>
    <row r="1576" customFormat="false" ht="15" hidden="false" customHeight="false" outlineLevel="0" collapsed="false">
      <c r="B1576" s="923" t="n">
        <v>99284</v>
      </c>
      <c r="C1576" s="924" t="s">
        <v>8234</v>
      </c>
      <c r="D1576" s="923" t="s">
        <v>451</v>
      </c>
      <c r="E1576" s="923" t="n">
        <f aca="false">IF($K$2=$H$1,H1576,I1576)</f>
        <v>5637.74</v>
      </c>
      <c r="F1576" s="396" t="n">
        <f aca="false">IF(LEN($B1576)=7,CONCATENATE(MID($B1576,1,6),"00",RIGHT($B1576,1)),IF(LEN($B1576)=8,CONCATENATE(MID($B1576,1,6),"0",RIGHT($B1576,2)),$B1576))</f>
        <v>99284</v>
      </c>
      <c r="H1576" s="926" t="n">
        <v>5363.55</v>
      </c>
      <c r="I1576" s="927" t="n">
        <v>5637.74</v>
      </c>
    </row>
    <row r="1577" customFormat="false" ht="15" hidden="false" customHeight="false" outlineLevel="0" collapsed="false">
      <c r="B1577" s="923" t="n">
        <v>99286</v>
      </c>
      <c r="C1577" s="924" t="s">
        <v>8235</v>
      </c>
      <c r="D1577" s="923" t="s">
        <v>451</v>
      </c>
      <c r="E1577" s="923" t="n">
        <f aca="false">IF($K$2=$H$1,H1577,I1577)</f>
        <v>5054.07</v>
      </c>
      <c r="F1577" s="396" t="n">
        <f aca="false">IF(LEN($B1577)=7,CONCATENATE(MID($B1577,1,6),"00",RIGHT($B1577,1)),IF(LEN($B1577)=8,CONCATENATE(MID($B1577,1,6),"0",RIGHT($B1577,2)),$B1577))</f>
        <v>99286</v>
      </c>
      <c r="H1577" s="925" t="n">
        <v>4798.51</v>
      </c>
      <c r="I1577" s="923" t="n">
        <v>5054.07</v>
      </c>
    </row>
    <row r="1578" customFormat="false" ht="15" hidden="false" customHeight="false" outlineLevel="0" collapsed="false">
      <c r="B1578" s="923" t="n">
        <v>99287</v>
      </c>
      <c r="C1578" s="924" t="s">
        <v>8236</v>
      </c>
      <c r="D1578" s="923" t="s">
        <v>451</v>
      </c>
      <c r="E1578" s="923" t="n">
        <f aca="false">IF($K$2=$H$1,H1578,I1578)</f>
        <v>7116.81</v>
      </c>
      <c r="F1578" s="396" t="n">
        <f aca="false">IF(LEN($B1578)=7,CONCATENATE(MID($B1578,1,6),"00",RIGHT($B1578,1)),IF(LEN($B1578)=8,CONCATENATE(MID($B1578,1,6),"0",RIGHT($B1578,2)),$B1578))</f>
        <v>99287</v>
      </c>
      <c r="H1578" s="925" t="n">
        <v>6789.78</v>
      </c>
      <c r="I1578" s="923" t="n">
        <v>7116.81</v>
      </c>
    </row>
    <row r="1579" customFormat="false" ht="15" hidden="false" customHeight="false" outlineLevel="0" collapsed="false">
      <c r="B1579" s="923" t="n">
        <v>99288</v>
      </c>
      <c r="C1579" s="924" t="s">
        <v>8237</v>
      </c>
      <c r="D1579" s="923" t="s">
        <v>470</v>
      </c>
      <c r="E1579" s="923" t="n">
        <f aca="false">IF($K$2=$H$1,H1579,I1579)</f>
        <v>368.66</v>
      </c>
      <c r="F1579" s="396" t="n">
        <f aca="false">IF(LEN($B1579)=7,CONCATENATE(MID($B1579,1,6),"00",RIGHT($B1579,1)),IF(LEN($B1579)=8,CONCATENATE(MID($B1579,1,6),"0",RIGHT($B1579,2)),$B1579))</f>
        <v>99288</v>
      </c>
      <c r="H1579" s="926" t="n">
        <v>363.45</v>
      </c>
      <c r="I1579" s="927" t="n">
        <v>368.66</v>
      </c>
    </row>
    <row r="1580" customFormat="false" ht="15" hidden="false" customHeight="false" outlineLevel="0" collapsed="false">
      <c r="B1580" s="923" t="n">
        <v>99289</v>
      </c>
      <c r="C1580" s="924" t="s">
        <v>8238</v>
      </c>
      <c r="D1580" s="923" t="s">
        <v>470</v>
      </c>
      <c r="E1580" s="923" t="n">
        <f aca="false">IF($K$2=$H$1,H1580,I1580)</f>
        <v>2184.01</v>
      </c>
      <c r="F1580" s="396" t="n">
        <f aca="false">IF(LEN($B1580)=7,CONCATENATE(MID($B1580,1,6),"00",RIGHT($B1580,1)),IF(LEN($B1580)=8,CONCATENATE(MID($B1580,1,6),"0",RIGHT($B1580,2)),$B1580))</f>
        <v>99289</v>
      </c>
      <c r="H1580" s="926" t="n">
        <v>2051.47</v>
      </c>
      <c r="I1580" s="927" t="n">
        <v>2184.01</v>
      </c>
    </row>
    <row r="1581" customFormat="false" ht="15" hidden="false" customHeight="false" outlineLevel="0" collapsed="false">
      <c r="B1581" s="923" t="n">
        <v>99290</v>
      </c>
      <c r="C1581" s="924" t="s">
        <v>8239</v>
      </c>
      <c r="D1581" s="923" t="s">
        <v>451</v>
      </c>
      <c r="E1581" s="923" t="n">
        <f aca="false">IF($K$2=$H$1,H1581,I1581)</f>
        <v>3044.85</v>
      </c>
      <c r="F1581" s="396" t="n">
        <f aca="false">IF(LEN($B1581)=7,CONCATENATE(MID($B1581,1,6),"00",RIGHT($B1581,1)),IF(LEN($B1581)=8,CONCATENATE(MID($B1581,1,6),"0",RIGHT($B1581,2)),$B1581))</f>
        <v>99290</v>
      </c>
      <c r="H1581" s="926" t="n">
        <v>2891.81</v>
      </c>
      <c r="I1581" s="927" t="n">
        <v>3044.85</v>
      </c>
    </row>
    <row r="1582" customFormat="false" ht="15" hidden="false" customHeight="false" outlineLevel="0" collapsed="false">
      <c r="B1582" s="923" t="n">
        <v>99291</v>
      </c>
      <c r="C1582" s="924" t="s">
        <v>8240</v>
      </c>
      <c r="D1582" s="923" t="s">
        <v>470</v>
      </c>
      <c r="E1582" s="923" t="n">
        <f aca="false">IF($K$2=$H$1,H1582,I1582)</f>
        <v>2184.01</v>
      </c>
      <c r="F1582" s="396" t="n">
        <f aca="false">IF(LEN($B1582)=7,CONCATENATE(MID($B1582,1,6),"00",RIGHT($B1582,1)),IF(LEN($B1582)=8,CONCATENATE(MID($B1582,1,6),"0",RIGHT($B1582,2)),$B1582))</f>
        <v>99291</v>
      </c>
      <c r="H1582" s="926" t="n">
        <v>2051.47</v>
      </c>
      <c r="I1582" s="927" t="n">
        <v>2184.01</v>
      </c>
    </row>
    <row r="1583" customFormat="false" ht="15" hidden="false" customHeight="false" outlineLevel="0" collapsed="false">
      <c r="B1583" s="923" t="n">
        <v>99292</v>
      </c>
      <c r="C1583" s="924" t="s">
        <v>8241</v>
      </c>
      <c r="D1583" s="923" t="s">
        <v>451</v>
      </c>
      <c r="E1583" s="923" t="n">
        <f aca="false">IF($K$2=$H$1,H1583,I1583)</f>
        <v>1871.07</v>
      </c>
      <c r="F1583" s="396" t="n">
        <f aca="false">IF(LEN($B1583)=7,CONCATENATE(MID($B1583,1,6),"00",RIGHT($B1583,1)),IF(LEN($B1583)=8,CONCATENATE(MID($B1583,1,6),"0",RIGHT($B1583,2)),$B1583))</f>
        <v>99292</v>
      </c>
      <c r="H1583" s="926" t="n">
        <v>1770.09</v>
      </c>
      <c r="I1583" s="927" t="n">
        <v>1871.07</v>
      </c>
    </row>
    <row r="1584" customFormat="false" ht="15" hidden="false" customHeight="false" outlineLevel="0" collapsed="false">
      <c r="B1584" s="923" t="n">
        <v>99293</v>
      </c>
      <c r="C1584" s="924" t="s">
        <v>8242</v>
      </c>
      <c r="D1584" s="923" t="s">
        <v>470</v>
      </c>
      <c r="E1584" s="923" t="n">
        <f aca="false">IF($K$2=$H$1,H1584,I1584)</f>
        <v>1103.47</v>
      </c>
      <c r="F1584" s="396" t="n">
        <f aca="false">IF(LEN($B1584)=7,CONCATENATE(MID($B1584,1,6),"00",RIGHT($B1584,1)),IF(LEN($B1584)=8,CONCATENATE(MID($B1584,1,6),"0",RIGHT($B1584,2)),$B1584))</f>
        <v>99293</v>
      </c>
      <c r="H1584" s="926" t="n">
        <v>1035</v>
      </c>
      <c r="I1584" s="927" t="n">
        <v>1103.47</v>
      </c>
    </row>
    <row r="1585" customFormat="false" ht="15" hidden="false" customHeight="false" outlineLevel="0" collapsed="false">
      <c r="B1585" s="923" t="n">
        <v>99294</v>
      </c>
      <c r="C1585" s="924" t="s">
        <v>8243</v>
      </c>
      <c r="D1585" s="923" t="s">
        <v>451</v>
      </c>
      <c r="E1585" s="923" t="n">
        <f aca="false">IF($K$2=$H$1,H1585,I1585)</f>
        <v>6281.74</v>
      </c>
      <c r="F1585" s="396" t="n">
        <f aca="false">IF(LEN($B1585)=7,CONCATENATE(MID($B1585,1,6),"00",RIGHT($B1585,1)),IF(LEN($B1585)=8,CONCATENATE(MID($B1585,1,6),"0",RIGHT($B1585,2)),$B1585))</f>
        <v>99294</v>
      </c>
      <c r="H1585" s="926" t="n">
        <v>5977.27</v>
      </c>
      <c r="I1585" s="927" t="n">
        <v>6281.74</v>
      </c>
    </row>
    <row r="1586" customFormat="false" ht="15" hidden="false" customHeight="false" outlineLevel="0" collapsed="false">
      <c r="B1586" s="923" t="n">
        <v>99296</v>
      </c>
      <c r="C1586" s="924" t="s">
        <v>8244</v>
      </c>
      <c r="D1586" s="923" t="s">
        <v>470</v>
      </c>
      <c r="E1586" s="923" t="n">
        <f aca="false">IF($K$2=$H$1,H1586,I1586)</f>
        <v>2409.94</v>
      </c>
      <c r="F1586" s="396" t="n">
        <f aca="false">IF(LEN($B1586)=7,CONCATENATE(MID($B1586,1,6),"00",RIGHT($B1586,1)),IF(LEN($B1586)=8,CONCATENATE(MID($B1586,1,6),"0",RIGHT($B1586,2)),$B1586))</f>
        <v>99296</v>
      </c>
      <c r="H1586" s="926" t="n">
        <v>2264.06</v>
      </c>
      <c r="I1586" s="927" t="n">
        <v>2409.94</v>
      </c>
    </row>
    <row r="1587" customFormat="false" ht="15" hidden="false" customHeight="false" outlineLevel="0" collapsed="false">
      <c r="B1587" s="923" t="n">
        <v>99297</v>
      </c>
      <c r="C1587" s="924" t="s">
        <v>8245</v>
      </c>
      <c r="D1587" s="923" t="s">
        <v>470</v>
      </c>
      <c r="E1587" s="923" t="n">
        <f aca="false">IF($K$2=$H$1,H1587,I1587)</f>
        <v>2405.03</v>
      </c>
      <c r="F1587" s="396" t="n">
        <f aca="false">IF(LEN($B1587)=7,CONCATENATE(MID($B1587,1,6),"00",RIGHT($B1587,1)),IF(LEN($B1587)=8,CONCATENATE(MID($B1587,1,6),"0",RIGHT($B1587,2)),$B1587))</f>
        <v>99297</v>
      </c>
      <c r="H1587" s="925" t="n">
        <v>2259.37</v>
      </c>
      <c r="I1587" s="923" t="n">
        <v>2405.03</v>
      </c>
    </row>
    <row r="1588" customFormat="false" ht="15" hidden="false" customHeight="false" outlineLevel="0" collapsed="false">
      <c r="B1588" s="923" t="n">
        <v>99298</v>
      </c>
      <c r="C1588" s="924" t="s">
        <v>8246</v>
      </c>
      <c r="D1588" s="923" t="s">
        <v>451</v>
      </c>
      <c r="E1588" s="923" t="n">
        <f aca="false">IF($K$2=$H$1,H1588,I1588)</f>
        <v>8041.66</v>
      </c>
      <c r="F1588" s="396" t="n">
        <f aca="false">IF(LEN($B1588)=7,CONCATENATE(MID($B1588,1,6),"00",RIGHT($B1588,1)),IF(LEN($B1588)=8,CONCATENATE(MID($B1588,1,6),"0",RIGHT($B1588,2)),$B1588))</f>
        <v>99298</v>
      </c>
      <c r="H1588" s="925" t="n">
        <v>7675.03</v>
      </c>
      <c r="I1588" s="923" t="n">
        <v>8041.66</v>
      </c>
    </row>
    <row r="1589" customFormat="false" ht="15" hidden="false" customHeight="false" outlineLevel="0" collapsed="false">
      <c r="B1589" s="923" t="n">
        <v>99299</v>
      </c>
      <c r="C1589" s="924" t="s">
        <v>8247</v>
      </c>
      <c r="D1589" s="923" t="s">
        <v>470</v>
      </c>
      <c r="E1589" s="923" t="n">
        <f aca="false">IF($K$2=$H$1,H1589,I1589)</f>
        <v>2607.41</v>
      </c>
      <c r="F1589" s="396" t="n">
        <f aca="false">IF(LEN($B1589)=7,CONCATENATE(MID($B1589,1,6),"00",RIGHT($B1589,1)),IF(LEN($B1589)=8,CONCATENATE(MID($B1589,1,6),"0",RIGHT($B1589,2)),$B1589))</f>
        <v>99299</v>
      </c>
      <c r="H1589" s="925" t="n">
        <v>2449.46</v>
      </c>
      <c r="I1589" s="923" t="n">
        <v>2607.41</v>
      </c>
    </row>
    <row r="1590" customFormat="false" ht="15" hidden="false" customHeight="false" outlineLevel="0" collapsed="false">
      <c r="B1590" s="923" t="n">
        <v>99300</v>
      </c>
      <c r="C1590" s="924" t="s">
        <v>8248</v>
      </c>
      <c r="D1590" s="923" t="s">
        <v>451</v>
      </c>
      <c r="E1590" s="923" t="n">
        <f aca="false">IF($K$2=$H$1,H1590,I1590)</f>
        <v>8966.56</v>
      </c>
      <c r="F1590" s="396" t="n">
        <f aca="false">IF(LEN($B1590)=7,CONCATENATE(MID($B1590,1,6),"00",RIGHT($B1590,1)),IF(LEN($B1590)=8,CONCATENATE(MID($B1590,1,6),"0",RIGHT($B1590,2)),$B1590))</f>
        <v>99300</v>
      </c>
      <c r="H1590" s="925" t="n">
        <v>8560.37</v>
      </c>
      <c r="I1590" s="923" t="n">
        <v>8966.56</v>
      </c>
    </row>
    <row r="1591" customFormat="false" ht="15" hidden="false" customHeight="false" outlineLevel="0" collapsed="false">
      <c r="B1591" s="923" t="n">
        <v>99301</v>
      </c>
      <c r="C1591" s="924" t="s">
        <v>8249</v>
      </c>
      <c r="D1591" s="923" t="s">
        <v>451</v>
      </c>
      <c r="E1591" s="923" t="n">
        <f aca="false">IF($K$2=$H$1,H1591,I1591)</f>
        <v>4482.31</v>
      </c>
      <c r="F1591" s="396" t="n">
        <f aca="false">IF(LEN($B1591)=7,CONCATENATE(MID($B1591,1,6),"00",RIGHT($B1591,1)),IF(LEN($B1591)=8,CONCATENATE(MID($B1591,1,6),"0",RIGHT($B1591,2)),$B1591))</f>
        <v>99301</v>
      </c>
      <c r="H1591" s="925" t="n">
        <v>4263.44</v>
      </c>
      <c r="I1591" s="923" t="n">
        <v>4482.31</v>
      </c>
    </row>
    <row r="1592" customFormat="false" ht="15" hidden="false" customHeight="false" outlineLevel="0" collapsed="false">
      <c r="B1592" s="923" t="n">
        <v>99302</v>
      </c>
      <c r="C1592" s="924" t="s">
        <v>8250</v>
      </c>
      <c r="D1592" s="923" t="s">
        <v>470</v>
      </c>
      <c r="E1592" s="923" t="n">
        <f aca="false">IF($K$2=$H$1,H1592,I1592)</f>
        <v>2809.85</v>
      </c>
      <c r="F1592" s="396" t="n">
        <f aca="false">IF(LEN($B1592)=7,CONCATENATE(MID($B1592,1,6),"00",RIGHT($B1592,1)),IF(LEN($B1592)=8,CONCATENATE(MID($B1592,1,6),"0",RIGHT($B1592,2)),$B1592))</f>
        <v>99302</v>
      </c>
      <c r="H1592" s="925" t="n">
        <v>2639.61</v>
      </c>
      <c r="I1592" s="923" t="n">
        <v>2809.85</v>
      </c>
    </row>
    <row r="1593" customFormat="false" ht="15" hidden="false" customHeight="false" outlineLevel="0" collapsed="false">
      <c r="B1593" s="923" t="n">
        <v>99303</v>
      </c>
      <c r="C1593" s="924" t="s">
        <v>8251</v>
      </c>
      <c r="D1593" s="923" t="s">
        <v>451</v>
      </c>
      <c r="E1593" s="923" t="n">
        <f aca="false">IF($K$2=$H$1,H1593,I1593)</f>
        <v>8223.66</v>
      </c>
      <c r="F1593" s="396" t="n">
        <f aca="false">IF(LEN($B1593)=7,CONCATENATE(MID($B1593,1,6),"00",RIGHT($B1593,1)),IF(LEN($B1593)=8,CONCATENATE(MID($B1593,1,6),"0",RIGHT($B1593,2)),$B1593))</f>
        <v>99303</v>
      </c>
      <c r="H1593" s="925" t="n">
        <v>7852.27</v>
      </c>
      <c r="I1593" s="923" t="n">
        <v>8223.66</v>
      </c>
    </row>
    <row r="1594" customFormat="false" ht="15" hidden="false" customHeight="false" outlineLevel="0" collapsed="false">
      <c r="B1594" s="923" t="n">
        <v>99304</v>
      </c>
      <c r="C1594" s="924" t="s">
        <v>8252</v>
      </c>
      <c r="D1594" s="923" t="s">
        <v>470</v>
      </c>
      <c r="E1594" s="923" t="n">
        <f aca="false">IF($K$2=$H$1,H1594,I1594)</f>
        <v>2612.31</v>
      </c>
      <c r="F1594" s="396" t="n">
        <f aca="false">IF(LEN($B1594)=7,CONCATENATE(MID($B1594,1,6),"00",RIGHT($B1594,1)),IF(LEN($B1594)=8,CONCATENATE(MID($B1594,1,6),"0",RIGHT($B1594,2)),$B1594))</f>
        <v>99304</v>
      </c>
      <c r="H1594" s="925" t="n">
        <v>2454.15</v>
      </c>
      <c r="I1594" s="923" t="n">
        <v>2612.31</v>
      </c>
    </row>
    <row r="1595" customFormat="false" ht="15" hidden="false" customHeight="false" outlineLevel="0" collapsed="false">
      <c r="B1595" s="923" t="n">
        <v>99305</v>
      </c>
      <c r="C1595" s="924" t="s">
        <v>8253</v>
      </c>
      <c r="D1595" s="923" t="s">
        <v>451</v>
      </c>
      <c r="E1595" s="923" t="n">
        <f aca="false">IF($K$2=$H$1,H1595,I1595)</f>
        <v>9287.78</v>
      </c>
      <c r="F1595" s="396" t="n">
        <f aca="false">IF(LEN($B1595)=7,CONCATENATE(MID($B1595,1,6),"00",RIGHT($B1595,1)),IF(LEN($B1595)=8,CONCATENATE(MID($B1595,1,6),"0",RIGHT($B1595,2)),$B1595))</f>
        <v>99305</v>
      </c>
      <c r="H1595" s="925" t="n">
        <v>8872.16</v>
      </c>
      <c r="I1595" s="923" t="n">
        <v>9287.78</v>
      </c>
    </row>
    <row r="1596" customFormat="false" ht="15" hidden="false" customHeight="false" outlineLevel="0" collapsed="false">
      <c r="B1596" s="923" t="n">
        <v>99306</v>
      </c>
      <c r="C1596" s="924" t="s">
        <v>8254</v>
      </c>
      <c r="D1596" s="923" t="s">
        <v>470</v>
      </c>
      <c r="E1596" s="923" t="n">
        <f aca="false">IF($K$2=$H$1,H1596,I1596)</f>
        <v>2809.85</v>
      </c>
      <c r="F1596" s="396" t="n">
        <f aca="false">IF(LEN($B1596)=7,CONCATENATE(MID($B1596,1,6),"00",RIGHT($B1596,1)),IF(LEN($B1596)=8,CONCATENATE(MID($B1596,1,6),"0",RIGHT($B1596,2)),$B1596))</f>
        <v>99306</v>
      </c>
      <c r="H1596" s="925" t="n">
        <v>2639.61</v>
      </c>
      <c r="I1596" s="923" t="n">
        <v>2809.85</v>
      </c>
    </row>
    <row r="1597" customFormat="false" ht="15" hidden="false" customHeight="false" outlineLevel="0" collapsed="false">
      <c r="B1597" s="923" t="n">
        <v>99307</v>
      </c>
      <c r="C1597" s="924" t="s">
        <v>8255</v>
      </c>
      <c r="D1597" s="923" t="s">
        <v>470</v>
      </c>
      <c r="E1597" s="923" t="n">
        <f aca="false">IF($K$2=$H$1,H1597,I1597)</f>
        <v>1812.46</v>
      </c>
      <c r="F1597" s="396" t="n">
        <f aca="false">IF(LEN($B1597)=7,CONCATENATE(MID($B1597,1,6),"00",RIGHT($B1597,1)),IF(LEN($B1597)=8,CONCATENATE(MID($B1597,1,6),"0",RIGHT($B1597,2)),$B1597))</f>
        <v>99307</v>
      </c>
      <c r="H1597" s="925" t="n">
        <v>1702.99</v>
      </c>
      <c r="I1597" s="923" t="n">
        <v>1812.46</v>
      </c>
    </row>
    <row r="1598" customFormat="false" ht="15" hidden="false" customHeight="false" outlineLevel="0" collapsed="false">
      <c r="B1598" s="923" t="n">
        <v>99308</v>
      </c>
      <c r="C1598" s="924" t="s">
        <v>8256</v>
      </c>
      <c r="D1598" s="923" t="s">
        <v>451</v>
      </c>
      <c r="E1598" s="923" t="n">
        <f aca="false">IF($K$2=$H$1,H1598,I1598)</f>
        <v>10351.92</v>
      </c>
      <c r="F1598" s="396" t="n">
        <f aca="false">IF(LEN($B1598)=7,CONCATENATE(MID($B1598,1,6),"00",RIGHT($B1598,1)),IF(LEN($B1598)=8,CONCATENATE(MID($B1598,1,6),"0",RIGHT($B1598,2)),$B1598))</f>
        <v>99308</v>
      </c>
      <c r="H1598" s="925" t="n">
        <v>9892.12</v>
      </c>
      <c r="I1598" s="923" t="n">
        <v>10351.92</v>
      </c>
    </row>
    <row r="1599" customFormat="false" ht="15" hidden="false" customHeight="false" outlineLevel="0" collapsed="false">
      <c r="B1599" s="923" t="n">
        <v>99309</v>
      </c>
      <c r="C1599" s="924" t="s">
        <v>8257</v>
      </c>
      <c r="D1599" s="923" t="s">
        <v>470</v>
      </c>
      <c r="E1599" s="923" t="n">
        <f aca="false">IF($K$2=$H$1,H1599,I1599)</f>
        <v>3012.27</v>
      </c>
      <c r="F1599" s="396" t="n">
        <f aca="false">IF(LEN($B1599)=7,CONCATENATE(MID($B1599,1,6),"00",RIGHT($B1599,1)),IF(LEN($B1599)=8,CONCATENATE(MID($B1599,1,6),"0",RIGHT($B1599,2)),$B1599))</f>
        <v>99309</v>
      </c>
      <c r="H1599" s="925" t="n">
        <v>2829.75</v>
      </c>
      <c r="I1599" s="923" t="n">
        <v>3012.27</v>
      </c>
    </row>
    <row r="1600" customFormat="false" ht="15" hidden="false" customHeight="false" outlineLevel="0" collapsed="false">
      <c r="B1600" s="923" t="n">
        <v>99310</v>
      </c>
      <c r="C1600" s="924" t="s">
        <v>8258</v>
      </c>
      <c r="D1600" s="923" t="s">
        <v>451</v>
      </c>
      <c r="E1600" s="923" t="n">
        <f aca="false">IF($K$2=$H$1,H1600,I1600)</f>
        <v>10541.53</v>
      </c>
      <c r="F1600" s="396" t="n">
        <f aca="false">IF(LEN($B1600)=7,CONCATENATE(MID($B1600,1,6),"00",RIGHT($B1600,1)),IF(LEN($B1600)=8,CONCATENATE(MID($B1600,1,6),"0",RIGHT($B1600,2)),$B1600))</f>
        <v>99310</v>
      </c>
      <c r="H1600" s="925" t="n">
        <v>10076.91</v>
      </c>
      <c r="I1600" s="923" t="n">
        <v>10541.53</v>
      </c>
    </row>
    <row r="1601" customFormat="false" ht="15" hidden="false" customHeight="false" outlineLevel="0" collapsed="false">
      <c r="B1601" s="923" t="n">
        <v>99311</v>
      </c>
      <c r="C1601" s="924" t="s">
        <v>8259</v>
      </c>
      <c r="D1601" s="923" t="s">
        <v>470</v>
      </c>
      <c r="E1601" s="923" t="n">
        <f aca="false">IF($K$2=$H$1,H1601,I1601)</f>
        <v>3012.27</v>
      </c>
      <c r="F1601" s="396" t="n">
        <f aca="false">IF(LEN($B1601)=7,CONCATENATE(MID($B1601,1,6),"00",RIGHT($B1601,1)),IF(LEN($B1601)=8,CONCATENATE(MID($B1601,1,6),"0",RIGHT($B1601,2)),$B1601))</f>
        <v>99311</v>
      </c>
      <c r="H1601" s="925" t="n">
        <v>2829.75</v>
      </c>
      <c r="I1601" s="923" t="n">
        <v>3012.27</v>
      </c>
    </row>
    <row r="1602" customFormat="false" ht="15" hidden="false" customHeight="false" outlineLevel="0" collapsed="false">
      <c r="B1602" s="923" t="n">
        <v>99312</v>
      </c>
      <c r="C1602" s="924" t="s">
        <v>8260</v>
      </c>
      <c r="D1602" s="923" t="s">
        <v>451</v>
      </c>
      <c r="E1602" s="923" t="n">
        <f aca="false">IF($K$2=$H$1,H1602,I1602)</f>
        <v>5247.83</v>
      </c>
      <c r="F1602" s="396" t="n">
        <f aca="false">IF(LEN($B1602)=7,CONCATENATE(MID($B1602,1,6),"00",RIGHT($B1602,1)),IF(LEN($B1602)=8,CONCATENATE(MID($B1602,1,6),"0",RIGHT($B1602,2)),$B1602))</f>
        <v>99312</v>
      </c>
      <c r="H1602" s="925" t="n">
        <v>4994.09</v>
      </c>
      <c r="I1602" s="923" t="n">
        <v>5247.83</v>
      </c>
    </row>
    <row r="1603" customFormat="false" ht="15" hidden="false" customHeight="false" outlineLevel="0" collapsed="false">
      <c r="B1603" s="923" t="n">
        <v>99313</v>
      </c>
      <c r="C1603" s="924" t="s">
        <v>8261</v>
      </c>
      <c r="D1603" s="923" t="s">
        <v>451</v>
      </c>
      <c r="E1603" s="923" t="n">
        <f aca="false">IF($K$2=$H$1,H1603,I1603)</f>
        <v>11746.06</v>
      </c>
      <c r="F1603" s="396" t="n">
        <f aca="false">IF(LEN($B1603)=7,CONCATENATE(MID($B1603,1,6),"00",RIGHT($B1603,1)),IF(LEN($B1603)=8,CONCATENATE(MID($B1603,1,6),"0",RIGHT($B1603,2)),$B1603))</f>
        <v>99313</v>
      </c>
      <c r="H1603" s="925" t="n">
        <v>11232.61</v>
      </c>
      <c r="I1603" s="923" t="n">
        <v>11746.06</v>
      </c>
    </row>
    <row r="1604" customFormat="false" ht="15" hidden="false" customHeight="false" outlineLevel="0" collapsed="false">
      <c r="B1604" s="923" t="n">
        <v>99314</v>
      </c>
      <c r="C1604" s="924" t="s">
        <v>8262</v>
      </c>
      <c r="D1604" s="923" t="s">
        <v>470</v>
      </c>
      <c r="E1604" s="923" t="n">
        <f aca="false">IF($K$2=$H$1,H1604,I1604)</f>
        <v>3214.71</v>
      </c>
      <c r="F1604" s="396" t="n">
        <f aca="false">IF(LEN($B1604)=7,CONCATENATE(MID($B1604,1,6),"00",RIGHT($B1604,1)),IF(LEN($B1604)=8,CONCATENATE(MID($B1604,1,6),"0",RIGHT($B1604,2)),$B1604))</f>
        <v>99314</v>
      </c>
      <c r="H1604" s="925" t="n">
        <v>3019.9</v>
      </c>
      <c r="I1604" s="923" t="n">
        <v>3214.71</v>
      </c>
    </row>
    <row r="1605" customFormat="false" ht="15" hidden="false" customHeight="false" outlineLevel="0" collapsed="false">
      <c r="B1605" s="923" t="n">
        <v>99315</v>
      </c>
      <c r="C1605" s="924" t="s">
        <v>8263</v>
      </c>
      <c r="D1605" s="923" t="s">
        <v>451</v>
      </c>
      <c r="E1605" s="923" t="n">
        <f aca="false">IF($K$2=$H$1,H1605,I1605)</f>
        <v>13149.04</v>
      </c>
      <c r="F1605" s="396" t="n">
        <f aca="false">IF(LEN($B1605)=7,CONCATENATE(MID($B1605,1,6),"00",RIGHT($B1605,1)),IF(LEN($B1605)=8,CONCATENATE(MID($B1605,1,6),"0",RIGHT($B1605,2)),$B1605))</f>
        <v>99315</v>
      </c>
      <c r="H1605" s="925" t="n">
        <v>12581.9</v>
      </c>
      <c r="I1605" s="923" t="n">
        <v>13149.04</v>
      </c>
    </row>
    <row r="1606" customFormat="false" ht="15" hidden="false" customHeight="false" outlineLevel="0" collapsed="false">
      <c r="B1606" s="923" t="n">
        <v>99317</v>
      </c>
      <c r="C1606" s="924" t="s">
        <v>8264</v>
      </c>
      <c r="D1606" s="923" t="s">
        <v>470</v>
      </c>
      <c r="E1606" s="923" t="n">
        <f aca="false">IF($K$2=$H$1,H1606,I1606)</f>
        <v>2009.98</v>
      </c>
      <c r="F1606" s="396" t="n">
        <f aca="false">IF(LEN($B1606)=7,CONCATENATE(MID($B1606,1,6),"00",RIGHT($B1606,1)),IF(LEN($B1606)=8,CONCATENATE(MID($B1606,1,6),"0",RIGHT($B1606,2)),$B1606))</f>
        <v>99317</v>
      </c>
      <c r="H1606" s="925" t="n">
        <v>1888.45</v>
      </c>
      <c r="I1606" s="923" t="n">
        <v>2009.98</v>
      </c>
    </row>
    <row r="1607" customFormat="false" ht="15" hidden="false" customHeight="false" outlineLevel="0" collapsed="false">
      <c r="B1607" s="923" t="n">
        <v>99318</v>
      </c>
      <c r="C1607" s="924" t="s">
        <v>8265</v>
      </c>
      <c r="D1607" s="923" t="s">
        <v>470</v>
      </c>
      <c r="E1607" s="923" t="n">
        <f aca="false">IF($K$2=$H$1,H1607,I1607)</f>
        <v>201.29</v>
      </c>
      <c r="F1607" s="396" t="n">
        <f aca="false">IF(LEN($B1607)=7,CONCATENATE(MID($B1607,1,6),"00",RIGHT($B1607,1)),IF(LEN($B1607)=8,CONCATENATE(MID($B1607,1,6),"0",RIGHT($B1607,2)),$B1607))</f>
        <v>99318</v>
      </c>
      <c r="H1607" s="925" t="n">
        <v>198.55</v>
      </c>
      <c r="I1607" s="923" t="n">
        <v>201.29</v>
      </c>
    </row>
    <row r="1608" customFormat="false" ht="15" hidden="false" customHeight="false" outlineLevel="0" collapsed="false">
      <c r="B1608" s="923" t="n">
        <v>99319</v>
      </c>
      <c r="C1608" s="924" t="s">
        <v>8266</v>
      </c>
      <c r="D1608" s="923" t="s">
        <v>470</v>
      </c>
      <c r="E1608" s="923" t="n">
        <f aca="false">IF($K$2=$H$1,H1608,I1608)</f>
        <v>711.16</v>
      </c>
      <c r="F1608" s="396" t="n">
        <f aca="false">IF(LEN($B1608)=7,CONCATENATE(MID($B1608,1,6),"00",RIGHT($B1608,1)),IF(LEN($B1608)=8,CONCATENATE(MID($B1608,1,6),"0",RIGHT($B1608,2)),$B1608))</f>
        <v>99319</v>
      </c>
      <c r="H1608" s="925" t="n">
        <v>667.93</v>
      </c>
      <c r="I1608" s="923" t="n">
        <v>711.16</v>
      </c>
    </row>
    <row r="1609" customFormat="false" ht="15" hidden="false" customHeight="false" outlineLevel="0" collapsed="false">
      <c r="B1609" s="923" t="n">
        <v>99320</v>
      </c>
      <c r="C1609" s="924" t="s">
        <v>8267</v>
      </c>
      <c r="D1609" s="923" t="s">
        <v>451</v>
      </c>
      <c r="E1609" s="923" t="n">
        <f aca="false">IF($K$2=$H$1,H1609,I1609)</f>
        <v>6051.94</v>
      </c>
      <c r="F1609" s="396" t="n">
        <f aca="false">IF(LEN($B1609)=7,CONCATENATE(MID($B1609,1,6),"00",RIGHT($B1609,1)),IF(LEN($B1609)=8,CONCATENATE(MID($B1609,1,6),"0",RIGHT($B1609,2)),$B1609))</f>
        <v>99320</v>
      </c>
      <c r="H1609" s="925" t="n">
        <v>5763.32</v>
      </c>
      <c r="I1609" s="923" t="n">
        <v>6051.94</v>
      </c>
    </row>
    <row r="1610" customFormat="false" ht="15" hidden="false" customHeight="false" outlineLevel="0" collapsed="false">
      <c r="B1610" s="923" t="n">
        <v>99321</v>
      </c>
      <c r="C1610" s="924" t="s">
        <v>8268</v>
      </c>
      <c r="D1610" s="923" t="s">
        <v>470</v>
      </c>
      <c r="E1610" s="923" t="n">
        <f aca="false">IF($K$2=$H$1,H1610,I1610)</f>
        <v>2207.51</v>
      </c>
      <c r="F1610" s="396" t="n">
        <f aca="false">IF(LEN($B1610)=7,CONCATENATE(MID($B1610,1,6),"00",RIGHT($B1610,1)),IF(LEN($B1610)=8,CONCATENATE(MID($B1610,1,6),"0",RIGHT($B1610,2)),$B1610))</f>
        <v>99321</v>
      </c>
      <c r="H1610" s="925" t="n">
        <v>2073.91</v>
      </c>
      <c r="I1610" s="923" t="n">
        <v>2207.51</v>
      </c>
    </row>
    <row r="1611" customFormat="false" ht="15" hidden="false" customHeight="false" outlineLevel="0" collapsed="false">
      <c r="B1611" s="923" t="n">
        <v>99322</v>
      </c>
      <c r="C1611" s="924" t="s">
        <v>8269</v>
      </c>
      <c r="D1611" s="923" t="s">
        <v>451</v>
      </c>
      <c r="E1611" s="923" t="n">
        <f aca="false">IF($K$2=$H$1,H1611,I1611)</f>
        <v>6822.2</v>
      </c>
      <c r="F1611" s="396" t="n">
        <f aca="false">IF(LEN($B1611)=7,CONCATENATE(MID($B1611,1,6),"00",RIGHT($B1611,1)),IF(LEN($B1611)=8,CONCATENATE(MID($B1611,1,6),"0",RIGHT($B1611,2)),$B1611))</f>
        <v>99322</v>
      </c>
      <c r="H1611" s="925" t="n">
        <v>6498.74</v>
      </c>
      <c r="I1611" s="923" t="n">
        <v>6822.2</v>
      </c>
    </row>
    <row r="1612" customFormat="false" ht="15" hidden="false" customHeight="false" outlineLevel="0" collapsed="false">
      <c r="B1612" s="923" t="n">
        <v>99323</v>
      </c>
      <c r="C1612" s="924" t="s">
        <v>8270</v>
      </c>
      <c r="D1612" s="923" t="s">
        <v>470</v>
      </c>
      <c r="E1612" s="923" t="n">
        <f aca="false">IF($K$2=$H$1,H1612,I1612)</f>
        <v>2405.03</v>
      </c>
      <c r="F1612" s="396" t="n">
        <f aca="false">IF(LEN($B1612)=7,CONCATENATE(MID($B1612,1,6),"00",RIGHT($B1612,1)),IF(LEN($B1612)=8,CONCATENATE(MID($B1612,1,6),"0",RIGHT($B1612,2)),$B1612))</f>
        <v>99323</v>
      </c>
      <c r="H1612" s="925" t="n">
        <v>2259.37</v>
      </c>
      <c r="I1612" s="923" t="n">
        <v>2405.03</v>
      </c>
    </row>
    <row r="1613" customFormat="false" ht="15" hidden="false" customHeight="false" outlineLevel="0" collapsed="false">
      <c r="B1613" s="923" t="n">
        <v>99324</v>
      </c>
      <c r="C1613" s="924" t="s">
        <v>8271</v>
      </c>
      <c r="D1613" s="923" t="s">
        <v>451</v>
      </c>
      <c r="E1613" s="923" t="n">
        <f aca="false">IF($K$2=$H$1,H1613,I1613)</f>
        <v>7592.47</v>
      </c>
      <c r="F1613" s="396" t="n">
        <f aca="false">IF(LEN($B1613)=7,CONCATENATE(MID($B1613,1,6),"00",RIGHT($B1613,1)),IF(LEN($B1613)=8,CONCATENATE(MID($B1613,1,6),"0",RIGHT($B1613,2)),$B1613))</f>
        <v>99324</v>
      </c>
      <c r="H1613" s="925" t="n">
        <v>7234.12</v>
      </c>
      <c r="I1613" s="923" t="n">
        <v>7592.47</v>
      </c>
    </row>
    <row r="1614" customFormat="false" ht="15" hidden="false" customHeight="false" outlineLevel="0" collapsed="false">
      <c r="B1614" s="923" t="n">
        <v>99325</v>
      </c>
      <c r="C1614" s="924" t="s">
        <v>8272</v>
      </c>
      <c r="D1614" s="923" t="s">
        <v>470</v>
      </c>
      <c r="E1614" s="923" t="n">
        <f aca="false">IF($K$2=$H$1,H1614,I1614)</f>
        <v>2607.41</v>
      </c>
      <c r="F1614" s="396" t="n">
        <f aca="false">IF(LEN($B1614)=7,CONCATENATE(MID($B1614,1,6),"00",RIGHT($B1614,1)),IF(LEN($B1614)=8,CONCATENATE(MID($B1614,1,6),"0",RIGHT($B1614,2)),$B1614))</f>
        <v>99325</v>
      </c>
      <c r="H1614" s="925" t="n">
        <v>2449.46</v>
      </c>
      <c r="I1614" s="923" t="n">
        <v>2607.41</v>
      </c>
    </row>
    <row r="1615" customFormat="false" ht="15" hidden="false" customHeight="false" outlineLevel="0" collapsed="false">
      <c r="B1615" s="923" t="n">
        <v>99326</v>
      </c>
      <c r="C1615" s="924" t="s">
        <v>8273</v>
      </c>
      <c r="D1615" s="923" t="s">
        <v>451</v>
      </c>
      <c r="E1615" s="923" t="n">
        <f aca="false">IF($K$2=$H$1,H1615,I1615)</f>
        <v>6191.97</v>
      </c>
      <c r="F1615" s="396" t="n">
        <f aca="false">IF(LEN($B1615)=7,CONCATENATE(MID($B1615,1,6),"00",RIGHT($B1615,1)),IF(LEN($B1615)=8,CONCATENATE(MID($B1615,1,6),"0",RIGHT($B1615,2)),$B1615))</f>
        <v>99326</v>
      </c>
      <c r="H1615" s="925" t="n">
        <v>5904.51</v>
      </c>
      <c r="I1615" s="923" t="n">
        <v>6191.97</v>
      </c>
    </row>
    <row r="1616" customFormat="false" ht="15" hidden="false" customHeight="false" outlineLevel="0" collapsed="false">
      <c r="B1616" s="923" t="n">
        <v>99327</v>
      </c>
      <c r="C1616" s="924" t="s">
        <v>8274</v>
      </c>
      <c r="D1616" s="923" t="s">
        <v>470</v>
      </c>
      <c r="E1616" s="923" t="n">
        <f aca="false">IF($K$2=$H$1,H1616,I1616)</f>
        <v>3369.12</v>
      </c>
      <c r="F1616" s="396" t="n">
        <f aca="false">IF(LEN($B1616)=7,CONCATENATE(MID($B1616,1,6),"00",RIGHT($B1616,1)),IF(LEN($B1616)=8,CONCATENATE(MID($B1616,1,6),"0",RIGHT($B1616,2)),$B1616))</f>
        <v>99327</v>
      </c>
      <c r="H1616" s="925" t="n">
        <v>3164.18</v>
      </c>
      <c r="I1616" s="923" t="n">
        <v>3369.12</v>
      </c>
    </row>
    <row r="1617" customFormat="false" ht="15" hidden="false" customHeight="false" outlineLevel="0" collapsed="false">
      <c r="B1617" s="923" t="n">
        <v>94263</v>
      </c>
      <c r="C1617" s="924" t="s">
        <v>8275</v>
      </c>
      <c r="D1617" s="923" t="s">
        <v>470</v>
      </c>
      <c r="E1617" s="923" t="n">
        <f aca="false">IF($K$2=$H$1,H1617,I1617)</f>
        <v>24.8</v>
      </c>
      <c r="F1617" s="396" t="n">
        <f aca="false">IF(LEN($B1617)=7,CONCATENATE(MID($B1617,1,6),"00",RIGHT($B1617,1)),IF(LEN($B1617)=8,CONCATENATE(MID($B1617,1,6),"0",RIGHT($B1617,2)),$B1617))</f>
        <v>94263</v>
      </c>
      <c r="H1617" s="925" t="n">
        <v>23.48</v>
      </c>
      <c r="I1617" s="923" t="n">
        <v>24.8</v>
      </c>
    </row>
    <row r="1618" customFormat="false" ht="15" hidden="false" customHeight="false" outlineLevel="0" collapsed="false">
      <c r="B1618" s="923" t="n">
        <v>94264</v>
      </c>
      <c r="C1618" s="924" t="s">
        <v>8276</v>
      </c>
      <c r="D1618" s="923" t="s">
        <v>470</v>
      </c>
      <c r="E1618" s="923" t="n">
        <f aca="false">IF($K$2=$H$1,H1618,I1618)</f>
        <v>27.75</v>
      </c>
      <c r="F1618" s="396" t="n">
        <f aca="false">IF(LEN($B1618)=7,CONCATENATE(MID($B1618,1,6),"00",RIGHT($B1618,1)),IF(LEN($B1618)=8,CONCATENATE(MID($B1618,1,6),"0",RIGHT($B1618,2)),$B1618))</f>
        <v>94264</v>
      </c>
      <c r="H1618" s="925" t="n">
        <v>26.17</v>
      </c>
      <c r="I1618" s="923" t="n">
        <v>27.75</v>
      </c>
    </row>
    <row r="1619" customFormat="false" ht="15" hidden="false" customHeight="false" outlineLevel="0" collapsed="false">
      <c r="B1619" s="923" t="n">
        <v>94265</v>
      </c>
      <c r="C1619" s="924" t="s">
        <v>8277</v>
      </c>
      <c r="D1619" s="923" t="s">
        <v>470</v>
      </c>
      <c r="E1619" s="923" t="n">
        <f aca="false">IF($K$2=$H$1,H1619,I1619)</f>
        <v>32.36</v>
      </c>
      <c r="F1619" s="396" t="n">
        <f aca="false">IF(LEN($B1619)=7,CONCATENATE(MID($B1619,1,6),"00",RIGHT($B1619,1)),IF(LEN($B1619)=8,CONCATENATE(MID($B1619,1,6),"0",RIGHT($B1619,2)),$B1619))</f>
        <v>94265</v>
      </c>
      <c r="H1619" s="925" t="n">
        <v>30.95</v>
      </c>
      <c r="I1619" s="923" t="n">
        <v>32.36</v>
      </c>
    </row>
    <row r="1620" customFormat="false" ht="15" hidden="false" customHeight="false" outlineLevel="0" collapsed="false">
      <c r="B1620" s="923" t="n">
        <v>94266</v>
      </c>
      <c r="C1620" s="924" t="s">
        <v>8278</v>
      </c>
      <c r="D1620" s="923" t="s">
        <v>470</v>
      </c>
      <c r="E1620" s="923" t="n">
        <f aca="false">IF($K$2=$H$1,H1620,I1620)</f>
        <v>35.72</v>
      </c>
      <c r="F1620" s="396" t="n">
        <f aca="false">IF(LEN($B1620)=7,CONCATENATE(MID($B1620,1,6),"00",RIGHT($B1620,1)),IF(LEN($B1620)=8,CONCATENATE(MID($B1620,1,6),"0",RIGHT($B1620,2)),$B1620))</f>
        <v>94266</v>
      </c>
      <c r="H1620" s="925" t="n">
        <v>34</v>
      </c>
      <c r="I1620" s="923" t="n">
        <v>35.72</v>
      </c>
    </row>
    <row r="1621" customFormat="false" ht="15" hidden="false" customHeight="false" outlineLevel="0" collapsed="false">
      <c r="B1621" s="923" t="n">
        <v>94267</v>
      </c>
      <c r="C1621" s="924" t="s">
        <v>8279</v>
      </c>
      <c r="D1621" s="923" t="s">
        <v>470</v>
      </c>
      <c r="E1621" s="923" t="n">
        <f aca="false">IF($K$2=$H$1,H1621,I1621)</f>
        <v>38.31</v>
      </c>
      <c r="F1621" s="396" t="n">
        <f aca="false">IF(LEN($B1621)=7,CONCATENATE(MID($B1621,1,6),"00",RIGHT($B1621,1)),IF(LEN($B1621)=8,CONCATENATE(MID($B1621,1,6),"0",RIGHT($B1621,2)),$B1621))</f>
        <v>94267</v>
      </c>
      <c r="H1621" s="925" t="n">
        <v>36.8</v>
      </c>
      <c r="I1621" s="923" t="n">
        <v>38.31</v>
      </c>
    </row>
    <row r="1622" customFormat="false" ht="15" hidden="false" customHeight="false" outlineLevel="0" collapsed="false">
      <c r="B1622" s="923" t="n">
        <v>94268</v>
      </c>
      <c r="C1622" s="924" t="s">
        <v>8280</v>
      </c>
      <c r="D1622" s="923" t="s">
        <v>470</v>
      </c>
      <c r="E1622" s="923" t="n">
        <f aca="false">IF($K$2=$H$1,H1622,I1622)</f>
        <v>42</v>
      </c>
      <c r="F1622" s="396" t="n">
        <f aca="false">IF(LEN($B1622)=7,CONCATENATE(MID($B1622,1,6),"00",RIGHT($B1622,1)),IF(LEN($B1622)=8,CONCATENATE(MID($B1622,1,6),"0",RIGHT($B1622,2)),$B1622))</f>
        <v>94268</v>
      </c>
      <c r="H1622" s="925" t="n">
        <v>40.16</v>
      </c>
      <c r="I1622" s="923" t="n">
        <v>42</v>
      </c>
    </row>
    <row r="1623" customFormat="false" ht="15" hidden="false" customHeight="false" outlineLevel="0" collapsed="false">
      <c r="B1623" s="923" t="n">
        <v>94269</v>
      </c>
      <c r="C1623" s="924" t="s">
        <v>8281</v>
      </c>
      <c r="D1623" s="923" t="s">
        <v>470</v>
      </c>
      <c r="E1623" s="923" t="n">
        <f aca="false">IF($K$2=$H$1,H1623,I1623)</f>
        <v>54.5</v>
      </c>
      <c r="F1623" s="396" t="n">
        <f aca="false">IF(LEN($B1623)=7,CONCATENATE(MID($B1623,1,6),"00",RIGHT($B1623,1)),IF(LEN($B1623)=8,CONCATENATE(MID($B1623,1,6),"0",RIGHT($B1623,2)),$B1623))</f>
        <v>94269</v>
      </c>
      <c r="H1623" s="925" t="n">
        <v>52.69</v>
      </c>
      <c r="I1623" s="923" t="n">
        <v>54.5</v>
      </c>
    </row>
    <row r="1624" customFormat="false" ht="15" hidden="false" customHeight="false" outlineLevel="0" collapsed="false">
      <c r="B1624" s="923" t="n">
        <v>94270</v>
      </c>
      <c r="C1624" s="924" t="s">
        <v>8282</v>
      </c>
      <c r="D1624" s="923" t="s">
        <v>470</v>
      </c>
      <c r="E1624" s="923" t="n">
        <f aca="false">IF($K$2=$H$1,H1624,I1624)</f>
        <v>59.67</v>
      </c>
      <c r="F1624" s="396" t="n">
        <f aca="false">IF(LEN($B1624)=7,CONCATENATE(MID($B1624,1,6),"00",RIGHT($B1624,1)),IF(LEN($B1624)=8,CONCATENATE(MID($B1624,1,6),"0",RIGHT($B1624,2)),$B1624))</f>
        <v>94270</v>
      </c>
      <c r="H1624" s="925" t="n">
        <v>57.39</v>
      </c>
      <c r="I1624" s="923" t="n">
        <v>59.67</v>
      </c>
    </row>
    <row r="1625" customFormat="false" ht="15" hidden="false" customHeight="false" outlineLevel="0" collapsed="false">
      <c r="B1625" s="923" t="n">
        <v>94271</v>
      </c>
      <c r="C1625" s="924" t="s">
        <v>8283</v>
      </c>
      <c r="D1625" s="923" t="s">
        <v>470</v>
      </c>
      <c r="E1625" s="923" t="n">
        <f aca="false">IF($K$2=$H$1,H1625,I1625)</f>
        <v>66.53</v>
      </c>
      <c r="F1625" s="396" t="n">
        <f aca="false">IF(LEN($B1625)=7,CONCATENATE(MID($B1625,1,6),"00",RIGHT($B1625,1)),IF(LEN($B1625)=8,CONCATENATE(MID($B1625,1,6),"0",RIGHT($B1625,2)),$B1625))</f>
        <v>94271</v>
      </c>
      <c r="H1625" s="925" t="n">
        <v>64.35</v>
      </c>
      <c r="I1625" s="923" t="n">
        <v>66.53</v>
      </c>
    </row>
    <row r="1626" customFormat="false" ht="15" hidden="false" customHeight="false" outlineLevel="0" collapsed="false">
      <c r="B1626" s="923" t="n">
        <v>94272</v>
      </c>
      <c r="C1626" s="924" t="s">
        <v>8284</v>
      </c>
      <c r="D1626" s="923" t="s">
        <v>470</v>
      </c>
      <c r="E1626" s="923" t="n">
        <f aca="false">IF($K$2=$H$1,H1626,I1626)</f>
        <v>73.41</v>
      </c>
      <c r="F1626" s="396" t="n">
        <f aca="false">IF(LEN($B1626)=7,CONCATENATE(MID($B1626,1,6),"00",RIGHT($B1626,1)),IF(LEN($B1626)=8,CONCATENATE(MID($B1626,1,6),"0",RIGHT($B1626,2)),$B1626))</f>
        <v>94272</v>
      </c>
      <c r="H1626" s="925" t="n">
        <v>70.61</v>
      </c>
      <c r="I1626" s="923" t="n">
        <v>73.41</v>
      </c>
    </row>
    <row r="1627" customFormat="false" ht="15" hidden="false" customHeight="false" outlineLevel="0" collapsed="false">
      <c r="B1627" s="923" t="n">
        <v>94273</v>
      </c>
      <c r="C1627" s="924" t="s">
        <v>8285</v>
      </c>
      <c r="D1627" s="923" t="s">
        <v>470</v>
      </c>
      <c r="E1627" s="923" t="n">
        <f aca="false">IF($K$2=$H$1,H1627,I1627)</f>
        <v>37.53</v>
      </c>
      <c r="F1627" s="396" t="n">
        <f aca="false">IF(LEN($B1627)=7,CONCATENATE(MID($B1627,1,6),"00",RIGHT($B1627,1)),IF(LEN($B1627)=8,CONCATENATE(MID($B1627,1,6),"0",RIGHT($B1627,2)),$B1627))</f>
        <v>94273</v>
      </c>
      <c r="H1627" s="925" t="n">
        <v>36.09</v>
      </c>
      <c r="I1627" s="923" t="n">
        <v>37.53</v>
      </c>
    </row>
    <row r="1628" customFormat="false" ht="15" hidden="false" customHeight="false" outlineLevel="0" collapsed="false">
      <c r="B1628" s="923" t="n">
        <v>94274</v>
      </c>
      <c r="C1628" s="924" t="s">
        <v>8286</v>
      </c>
      <c r="D1628" s="923" t="s">
        <v>470</v>
      </c>
      <c r="E1628" s="923" t="n">
        <f aca="false">IF($K$2=$H$1,H1628,I1628)</f>
        <v>40.72</v>
      </c>
      <c r="F1628" s="396" t="n">
        <f aca="false">IF(LEN($B1628)=7,CONCATENATE(MID($B1628,1,6),"00",RIGHT($B1628,1)),IF(LEN($B1628)=8,CONCATENATE(MID($B1628,1,6),"0",RIGHT($B1628,2)),$B1628))</f>
        <v>94274</v>
      </c>
      <c r="H1628" s="925" t="n">
        <v>38.95</v>
      </c>
      <c r="I1628" s="923" t="n">
        <v>40.72</v>
      </c>
    </row>
    <row r="1629" customFormat="false" ht="15" hidden="false" customHeight="false" outlineLevel="0" collapsed="false">
      <c r="B1629" s="923" t="n">
        <v>94275</v>
      </c>
      <c r="C1629" s="924" t="s">
        <v>8287</v>
      </c>
      <c r="D1629" s="923" t="s">
        <v>470</v>
      </c>
      <c r="E1629" s="923" t="n">
        <f aca="false">IF($K$2=$H$1,H1629,I1629)</f>
        <v>35.87</v>
      </c>
      <c r="F1629" s="396" t="n">
        <f aca="false">IF(LEN($B1629)=7,CONCATENATE(MID($B1629,1,6),"00",RIGHT($B1629,1)),IF(LEN($B1629)=8,CONCATENATE(MID($B1629,1,6),"0",RIGHT($B1629,2)),$B1629))</f>
        <v>94275</v>
      </c>
      <c r="H1629" s="925" t="n">
        <v>34.56</v>
      </c>
      <c r="I1629" s="923" t="n">
        <v>35.87</v>
      </c>
    </row>
    <row r="1630" customFormat="false" ht="15" hidden="false" customHeight="false" outlineLevel="0" collapsed="false">
      <c r="B1630" s="923" t="n">
        <v>94276</v>
      </c>
      <c r="C1630" s="924" t="s">
        <v>8288</v>
      </c>
      <c r="D1630" s="923" t="s">
        <v>470</v>
      </c>
      <c r="E1630" s="923" t="n">
        <f aca="false">IF($K$2=$H$1,H1630,I1630)</f>
        <v>39.06</v>
      </c>
      <c r="F1630" s="396" t="n">
        <f aca="false">IF(LEN($B1630)=7,CONCATENATE(MID($B1630,1,6),"00",RIGHT($B1630,1)),IF(LEN($B1630)=8,CONCATENATE(MID($B1630,1,6),"0",RIGHT($B1630,2)),$B1630))</f>
        <v>94276</v>
      </c>
      <c r="H1630" s="925" t="n">
        <v>37.43</v>
      </c>
      <c r="I1630" s="923" t="n">
        <v>39.06</v>
      </c>
    </row>
    <row r="1631" customFormat="false" ht="15" hidden="false" customHeight="false" outlineLevel="0" collapsed="false">
      <c r="B1631" s="923" t="n">
        <v>94281</v>
      </c>
      <c r="C1631" s="924" t="s">
        <v>8289</v>
      </c>
      <c r="D1631" s="923" t="s">
        <v>470</v>
      </c>
      <c r="E1631" s="923" t="n">
        <f aca="false">IF($K$2=$H$1,H1631,I1631)</f>
        <v>38.21</v>
      </c>
      <c r="F1631" s="396" t="n">
        <f aca="false">IF(LEN($B1631)=7,CONCATENATE(MID($B1631,1,6),"00",RIGHT($B1631,1)),IF(LEN($B1631)=8,CONCATENATE(MID($B1631,1,6),"0",RIGHT($B1631,2)),$B1631))</f>
        <v>94281</v>
      </c>
      <c r="H1631" s="925" t="n">
        <v>36.42</v>
      </c>
      <c r="I1631" s="923" t="n">
        <v>38.21</v>
      </c>
    </row>
    <row r="1632" customFormat="false" ht="15" hidden="false" customHeight="false" outlineLevel="0" collapsed="false">
      <c r="B1632" s="923" t="n">
        <v>94282</v>
      </c>
      <c r="C1632" s="924" t="s">
        <v>8290</v>
      </c>
      <c r="D1632" s="923" t="s">
        <v>470</v>
      </c>
      <c r="E1632" s="923" t="n">
        <f aca="false">IF($K$2=$H$1,H1632,I1632)</f>
        <v>47.91</v>
      </c>
      <c r="F1632" s="396" t="n">
        <f aca="false">IF(LEN($B1632)=7,CONCATENATE(MID($B1632,1,6),"00",RIGHT($B1632,1)),IF(LEN($B1632)=8,CONCATENATE(MID($B1632,1,6),"0",RIGHT($B1632,2)),$B1632))</f>
        <v>94282</v>
      </c>
      <c r="H1632" s="925" t="n">
        <v>45.15</v>
      </c>
      <c r="I1632" s="923" t="n">
        <v>47.91</v>
      </c>
    </row>
    <row r="1633" customFormat="false" ht="15" hidden="false" customHeight="false" outlineLevel="0" collapsed="false">
      <c r="B1633" s="923" t="n">
        <v>94283</v>
      </c>
      <c r="C1633" s="924" t="s">
        <v>8291</v>
      </c>
      <c r="D1633" s="923" t="s">
        <v>470</v>
      </c>
      <c r="E1633" s="923" t="n">
        <f aca="false">IF($K$2=$H$1,H1633,I1633)</f>
        <v>49.3</v>
      </c>
      <c r="F1633" s="396" t="n">
        <f aca="false">IF(LEN($B1633)=7,CONCATENATE(MID($B1633,1,6),"00",RIGHT($B1633,1)),IF(LEN($B1633)=8,CONCATENATE(MID($B1633,1,6),"0",RIGHT($B1633,2)),$B1633))</f>
        <v>94283</v>
      </c>
      <c r="H1633" s="925" t="n">
        <v>47.35</v>
      </c>
      <c r="I1633" s="923" t="n">
        <v>49.3</v>
      </c>
    </row>
    <row r="1634" customFormat="false" ht="15" hidden="false" customHeight="false" outlineLevel="0" collapsed="false">
      <c r="B1634" s="923" t="n">
        <v>94284</v>
      </c>
      <c r="C1634" s="924" t="s">
        <v>8292</v>
      </c>
      <c r="D1634" s="923" t="s">
        <v>470</v>
      </c>
      <c r="E1634" s="923" t="n">
        <f aca="false">IF($K$2=$H$1,H1634,I1634)</f>
        <v>59.01</v>
      </c>
      <c r="F1634" s="396" t="n">
        <f aca="false">IF(LEN($B1634)=7,CONCATENATE(MID($B1634,1,6),"00",RIGHT($B1634,1)),IF(LEN($B1634)=8,CONCATENATE(MID($B1634,1,6),"0",RIGHT($B1634,2)),$B1634))</f>
        <v>94284</v>
      </c>
      <c r="H1634" s="925" t="n">
        <v>56.08</v>
      </c>
      <c r="I1634" s="923" t="n">
        <v>59.01</v>
      </c>
    </row>
    <row r="1635" customFormat="false" ht="15" hidden="false" customHeight="false" outlineLevel="0" collapsed="false">
      <c r="B1635" s="923" t="n">
        <v>94285</v>
      </c>
      <c r="C1635" s="924" t="s">
        <v>8293</v>
      </c>
      <c r="D1635" s="923" t="s">
        <v>470</v>
      </c>
      <c r="E1635" s="923" t="n">
        <f aca="false">IF($K$2=$H$1,H1635,I1635)</f>
        <v>59.94</v>
      </c>
      <c r="F1635" s="396" t="n">
        <f aca="false">IF(LEN($B1635)=7,CONCATENATE(MID($B1635,1,6),"00",RIGHT($B1635,1)),IF(LEN($B1635)=8,CONCATENATE(MID($B1635,1,6),"0",RIGHT($B1635,2)),$B1635))</f>
        <v>94285</v>
      </c>
      <c r="H1635" s="925" t="n">
        <v>57.87</v>
      </c>
      <c r="I1635" s="923" t="n">
        <v>59.94</v>
      </c>
    </row>
    <row r="1636" customFormat="false" ht="15" hidden="false" customHeight="false" outlineLevel="0" collapsed="false">
      <c r="B1636" s="923" t="n">
        <v>94286</v>
      </c>
      <c r="C1636" s="924" t="s">
        <v>8294</v>
      </c>
      <c r="D1636" s="923" t="s">
        <v>470</v>
      </c>
      <c r="E1636" s="923" t="n">
        <f aca="false">IF($K$2=$H$1,H1636,I1636)</f>
        <v>69.64</v>
      </c>
      <c r="F1636" s="396" t="n">
        <f aca="false">IF(LEN($B1636)=7,CONCATENATE(MID($B1636,1,6),"00",RIGHT($B1636,1)),IF(LEN($B1636)=8,CONCATENATE(MID($B1636,1,6),"0",RIGHT($B1636,2)),$B1636))</f>
        <v>94286</v>
      </c>
      <c r="H1636" s="925" t="n">
        <v>66.6</v>
      </c>
      <c r="I1636" s="923" t="n">
        <v>69.64</v>
      </c>
    </row>
    <row r="1637" customFormat="false" ht="15" hidden="false" customHeight="false" outlineLevel="0" collapsed="false">
      <c r="B1637" s="923" t="n">
        <v>94287</v>
      </c>
      <c r="C1637" s="924" t="s">
        <v>8295</v>
      </c>
      <c r="D1637" s="923" t="s">
        <v>470</v>
      </c>
      <c r="E1637" s="923" t="n">
        <f aca="false">IF($K$2=$H$1,H1637,I1637)</f>
        <v>30.05</v>
      </c>
      <c r="F1637" s="396" t="n">
        <f aca="false">IF(LEN($B1637)=7,CONCATENATE(MID($B1637,1,6),"00",RIGHT($B1637,1)),IF(LEN($B1637)=8,CONCATENATE(MID($B1637,1,6),"0",RIGHT($B1637,2)),$B1637))</f>
        <v>94287</v>
      </c>
      <c r="H1637" s="925" t="n">
        <v>28.42</v>
      </c>
      <c r="I1637" s="923" t="n">
        <v>30.05</v>
      </c>
    </row>
    <row r="1638" customFormat="false" ht="15" hidden="false" customHeight="false" outlineLevel="0" collapsed="false">
      <c r="B1638" s="923" t="n">
        <v>94288</v>
      </c>
      <c r="C1638" s="924" t="s">
        <v>8296</v>
      </c>
      <c r="D1638" s="923" t="s">
        <v>470</v>
      </c>
      <c r="E1638" s="923" t="n">
        <f aca="false">IF($K$2=$H$1,H1638,I1638)</f>
        <v>38.54</v>
      </c>
      <c r="F1638" s="396" t="n">
        <f aca="false">IF(LEN($B1638)=7,CONCATENATE(MID($B1638,1,6),"00",RIGHT($B1638,1)),IF(LEN($B1638)=8,CONCATENATE(MID($B1638,1,6),"0",RIGHT($B1638,2)),$B1638))</f>
        <v>94288</v>
      </c>
      <c r="H1638" s="925" t="n">
        <v>36.06</v>
      </c>
      <c r="I1638" s="923" t="n">
        <v>38.54</v>
      </c>
    </row>
    <row r="1639" customFormat="false" ht="15" hidden="false" customHeight="false" outlineLevel="0" collapsed="false">
      <c r="B1639" s="923" t="n">
        <v>94289</v>
      </c>
      <c r="C1639" s="924" t="s">
        <v>8297</v>
      </c>
      <c r="D1639" s="923" t="s">
        <v>470</v>
      </c>
      <c r="E1639" s="923" t="n">
        <f aca="false">IF($K$2=$H$1,H1639,I1639)</f>
        <v>38.02</v>
      </c>
      <c r="F1639" s="396" t="n">
        <f aca="false">IF(LEN($B1639)=7,CONCATENATE(MID($B1639,1,6),"00",RIGHT($B1639,1)),IF(LEN($B1639)=8,CONCATENATE(MID($B1639,1,6),"0",RIGHT($B1639,2)),$B1639))</f>
        <v>94289</v>
      </c>
      <c r="H1639" s="925" t="n">
        <v>36.25</v>
      </c>
      <c r="I1639" s="923" t="n">
        <v>38.02</v>
      </c>
    </row>
    <row r="1640" customFormat="false" ht="15" hidden="false" customHeight="false" outlineLevel="0" collapsed="false">
      <c r="B1640" s="923" t="n">
        <v>94290</v>
      </c>
      <c r="C1640" s="924" t="s">
        <v>8298</v>
      </c>
      <c r="D1640" s="923" t="s">
        <v>470</v>
      </c>
      <c r="E1640" s="923" t="n">
        <f aca="false">IF($K$2=$H$1,H1640,I1640)</f>
        <v>46.51</v>
      </c>
      <c r="F1640" s="396" t="n">
        <f aca="false">IF(LEN($B1640)=7,CONCATENATE(MID($B1640,1,6),"00",RIGHT($B1640,1)),IF(LEN($B1640)=8,CONCATENATE(MID($B1640,1,6),"0",RIGHT($B1640,2)),$B1640))</f>
        <v>94290</v>
      </c>
      <c r="H1640" s="925" t="n">
        <v>43.89</v>
      </c>
      <c r="I1640" s="923" t="n">
        <v>46.51</v>
      </c>
    </row>
    <row r="1641" customFormat="false" ht="15" hidden="false" customHeight="false" outlineLevel="0" collapsed="false">
      <c r="B1641" s="923" t="n">
        <v>94291</v>
      </c>
      <c r="C1641" s="924" t="s">
        <v>8299</v>
      </c>
      <c r="D1641" s="923" t="s">
        <v>470</v>
      </c>
      <c r="E1641" s="923" t="n">
        <f aca="false">IF($K$2=$H$1,H1641,I1641)</f>
        <v>45.56</v>
      </c>
      <c r="F1641" s="396" t="n">
        <f aca="false">IF(LEN($B1641)=7,CONCATENATE(MID($B1641,1,6),"00",RIGHT($B1641,1)),IF(LEN($B1641)=8,CONCATENATE(MID($B1641,1,6),"0",RIGHT($B1641,2)),$B1641))</f>
        <v>94291</v>
      </c>
      <c r="H1641" s="925" t="n">
        <v>43.69</v>
      </c>
      <c r="I1641" s="923" t="n">
        <v>45.56</v>
      </c>
    </row>
    <row r="1642" customFormat="false" ht="15" hidden="false" customHeight="false" outlineLevel="0" collapsed="false">
      <c r="B1642" s="923" t="n">
        <v>94292</v>
      </c>
      <c r="C1642" s="924" t="s">
        <v>8300</v>
      </c>
      <c r="D1642" s="923" t="s">
        <v>470</v>
      </c>
      <c r="E1642" s="923" t="n">
        <f aca="false">IF($K$2=$H$1,H1642,I1642)</f>
        <v>54.05</v>
      </c>
      <c r="F1642" s="396" t="n">
        <f aca="false">IF(LEN($B1642)=7,CONCATENATE(MID($B1642,1,6),"00",RIGHT($B1642,1)),IF(LEN($B1642)=8,CONCATENATE(MID($B1642,1,6),"0",RIGHT($B1642,2)),$B1642))</f>
        <v>94292</v>
      </c>
      <c r="H1642" s="925" t="n">
        <v>51.33</v>
      </c>
      <c r="I1642" s="923" t="n">
        <v>54.05</v>
      </c>
    </row>
    <row r="1643" customFormat="false" ht="15" hidden="false" customHeight="false" outlineLevel="0" collapsed="false">
      <c r="B1643" s="923" t="n">
        <v>94293</v>
      </c>
      <c r="C1643" s="924" t="s">
        <v>8301</v>
      </c>
      <c r="D1643" s="923" t="s">
        <v>470</v>
      </c>
      <c r="E1643" s="923" t="n">
        <f aca="false">IF($K$2=$H$1,H1643,I1643)</f>
        <v>116.97</v>
      </c>
      <c r="F1643" s="396" t="n">
        <f aca="false">IF(LEN($B1643)=7,CONCATENATE(MID($B1643,1,6),"00",RIGHT($B1643,1)),IF(LEN($B1643)=8,CONCATENATE(MID($B1643,1,6),"0",RIGHT($B1643,2)),$B1643))</f>
        <v>94293</v>
      </c>
      <c r="H1643" s="925" t="n">
        <v>113.97</v>
      </c>
      <c r="I1643" s="923" t="n">
        <v>116.97</v>
      </c>
    </row>
    <row r="1644" customFormat="false" ht="15" hidden="false" customHeight="false" outlineLevel="0" collapsed="false">
      <c r="B1644" s="923" t="n">
        <v>94294</v>
      </c>
      <c r="C1644" s="924" t="s">
        <v>8302</v>
      </c>
      <c r="D1644" s="923" t="s">
        <v>470</v>
      </c>
      <c r="E1644" s="923" t="n">
        <f aca="false">IF($K$2=$H$1,H1644,I1644)</f>
        <v>6.17</v>
      </c>
      <c r="F1644" s="396" t="n">
        <f aca="false">IF(LEN($B1644)=7,CONCATENATE(MID($B1644,1,6),"00",RIGHT($B1644,1)),IF(LEN($B1644)=8,CONCATENATE(MID($B1644,1,6),"0",RIGHT($B1644,2)),$B1644))</f>
        <v>94294</v>
      </c>
      <c r="H1644" s="925" t="n">
        <v>5.92</v>
      </c>
      <c r="I1644" s="923" t="n">
        <v>6.17</v>
      </c>
    </row>
    <row r="1645" customFormat="false" ht="15" hidden="false" customHeight="false" outlineLevel="0" collapsed="false">
      <c r="B1645" s="923" t="n">
        <v>94037</v>
      </c>
      <c r="C1645" s="924" t="s">
        <v>8303</v>
      </c>
      <c r="D1645" s="923" t="s">
        <v>892</v>
      </c>
      <c r="E1645" s="923" t="n">
        <f aca="false">IF($K$2=$H$1,H1645,I1645)</f>
        <v>15.46</v>
      </c>
      <c r="F1645" s="396" t="n">
        <f aca="false">IF(LEN($B1645)=7,CONCATENATE(MID($B1645,1,6),"00",RIGHT($B1645,1)),IF(LEN($B1645)=8,CONCATENATE(MID($B1645,1,6),"0",RIGHT($B1645,2)),$B1645))</f>
        <v>94037</v>
      </c>
      <c r="H1645" s="925" t="n">
        <v>14.13</v>
      </c>
      <c r="I1645" s="923" t="n">
        <v>15.46</v>
      </c>
    </row>
    <row r="1646" customFormat="false" ht="15" hidden="false" customHeight="false" outlineLevel="0" collapsed="false">
      <c r="B1646" s="923" t="n">
        <v>94038</v>
      </c>
      <c r="C1646" s="924" t="s">
        <v>8304</v>
      </c>
      <c r="D1646" s="923" t="s">
        <v>892</v>
      </c>
      <c r="E1646" s="923" t="n">
        <f aca="false">IF($K$2=$H$1,H1646,I1646)</f>
        <v>21.73</v>
      </c>
      <c r="F1646" s="396" t="n">
        <f aca="false">IF(LEN($B1646)=7,CONCATENATE(MID($B1646,1,6),"00",RIGHT($B1646,1)),IF(LEN($B1646)=8,CONCATENATE(MID($B1646,1,6),"0",RIGHT($B1646,2)),$B1646))</f>
        <v>94038</v>
      </c>
      <c r="H1646" s="925" t="n">
        <v>19.82</v>
      </c>
      <c r="I1646" s="923" t="n">
        <v>21.73</v>
      </c>
    </row>
    <row r="1647" customFormat="false" ht="15" hidden="false" customHeight="false" outlineLevel="0" collapsed="false">
      <c r="B1647" s="923" t="n">
        <v>94039</v>
      </c>
      <c r="C1647" s="924" t="s">
        <v>8305</v>
      </c>
      <c r="D1647" s="923" t="s">
        <v>892</v>
      </c>
      <c r="E1647" s="923" t="n">
        <f aca="false">IF($K$2=$H$1,H1647,I1647)</f>
        <v>12.1</v>
      </c>
      <c r="F1647" s="396" t="n">
        <f aca="false">IF(LEN($B1647)=7,CONCATENATE(MID($B1647,1,6),"00",RIGHT($B1647,1)),IF(LEN($B1647)=8,CONCATENATE(MID($B1647,1,6),"0",RIGHT($B1647,2)),$B1647))</f>
        <v>94039</v>
      </c>
      <c r="H1647" s="925" t="n">
        <v>11.08</v>
      </c>
      <c r="I1647" s="923" t="n">
        <v>12.1</v>
      </c>
    </row>
    <row r="1648" customFormat="false" ht="15" hidden="false" customHeight="false" outlineLevel="0" collapsed="false">
      <c r="B1648" s="923" t="n">
        <v>94040</v>
      </c>
      <c r="C1648" s="924" t="s">
        <v>8306</v>
      </c>
      <c r="D1648" s="923" t="s">
        <v>892</v>
      </c>
      <c r="E1648" s="923" t="n">
        <f aca="false">IF($K$2=$H$1,H1648,I1648)</f>
        <v>18.41</v>
      </c>
      <c r="F1648" s="396" t="n">
        <f aca="false">IF(LEN($B1648)=7,CONCATENATE(MID($B1648,1,6),"00",RIGHT($B1648,1)),IF(LEN($B1648)=8,CONCATENATE(MID($B1648,1,6),"0",RIGHT($B1648,2)),$B1648))</f>
        <v>94040</v>
      </c>
      <c r="H1648" s="925" t="n">
        <v>16.81</v>
      </c>
      <c r="I1648" s="923" t="n">
        <v>18.41</v>
      </c>
    </row>
    <row r="1649" customFormat="false" ht="15" hidden="false" customHeight="false" outlineLevel="0" collapsed="false">
      <c r="B1649" s="923" t="n">
        <v>94041</v>
      </c>
      <c r="C1649" s="924" t="s">
        <v>8307</v>
      </c>
      <c r="D1649" s="923" t="s">
        <v>892</v>
      </c>
      <c r="E1649" s="923" t="n">
        <f aca="false">IF($K$2=$H$1,H1649,I1649)</f>
        <v>9.1</v>
      </c>
      <c r="F1649" s="396" t="n">
        <f aca="false">IF(LEN($B1649)=7,CONCATENATE(MID($B1649,1,6),"00",RIGHT($B1649,1)),IF(LEN($B1649)=8,CONCATENATE(MID($B1649,1,6),"0",RIGHT($B1649,2)),$B1649))</f>
        <v>94041</v>
      </c>
      <c r="H1649" s="925" t="n">
        <v>8.4</v>
      </c>
      <c r="I1649" s="923" t="n">
        <v>9.1</v>
      </c>
    </row>
    <row r="1650" customFormat="false" ht="15" hidden="false" customHeight="false" outlineLevel="0" collapsed="false">
      <c r="B1650" s="923" t="n">
        <v>94042</v>
      </c>
      <c r="C1650" s="924" t="s">
        <v>8308</v>
      </c>
      <c r="D1650" s="923" t="s">
        <v>892</v>
      </c>
      <c r="E1650" s="923" t="n">
        <f aca="false">IF($K$2=$H$1,H1650,I1650)</f>
        <v>15.57</v>
      </c>
      <c r="F1650" s="396" t="n">
        <f aca="false">IF(LEN($B1650)=7,CONCATENATE(MID($B1650,1,6),"00",RIGHT($B1650,1)),IF(LEN($B1650)=8,CONCATENATE(MID($B1650,1,6),"0",RIGHT($B1650,2)),$B1650))</f>
        <v>94042</v>
      </c>
      <c r="H1650" s="925" t="n">
        <v>14.29</v>
      </c>
      <c r="I1650" s="923" t="n">
        <v>15.57</v>
      </c>
    </row>
    <row r="1651" customFormat="false" ht="15" hidden="false" customHeight="false" outlineLevel="0" collapsed="false">
      <c r="B1651" s="923" t="n">
        <v>94043</v>
      </c>
      <c r="C1651" s="924" t="s">
        <v>8309</v>
      </c>
      <c r="D1651" s="923" t="s">
        <v>892</v>
      </c>
      <c r="E1651" s="923" t="n">
        <f aca="false">IF($K$2=$H$1,H1651,I1651)</f>
        <v>14.48</v>
      </c>
      <c r="F1651" s="396" t="n">
        <f aca="false">IF(LEN($B1651)=7,CONCATENATE(MID($B1651,1,6),"00",RIGHT($B1651,1)),IF(LEN($B1651)=8,CONCATENATE(MID($B1651,1,6),"0",RIGHT($B1651,2)),$B1651))</f>
        <v>94043</v>
      </c>
      <c r="H1651" s="925" t="n">
        <v>13.25</v>
      </c>
      <c r="I1651" s="923" t="n">
        <v>14.48</v>
      </c>
    </row>
    <row r="1652" customFormat="false" ht="15" hidden="false" customHeight="false" outlineLevel="0" collapsed="false">
      <c r="B1652" s="923" t="n">
        <v>94044</v>
      </c>
      <c r="C1652" s="924" t="s">
        <v>8310</v>
      </c>
      <c r="D1652" s="923" t="s">
        <v>892</v>
      </c>
      <c r="E1652" s="923" t="n">
        <f aca="false">IF($K$2=$H$1,H1652,I1652)</f>
        <v>20.78</v>
      </c>
      <c r="F1652" s="396" t="n">
        <f aca="false">IF(LEN($B1652)=7,CONCATENATE(MID($B1652,1,6),"00",RIGHT($B1652,1)),IF(LEN($B1652)=8,CONCATENATE(MID($B1652,1,6),"0",RIGHT($B1652,2)),$B1652))</f>
        <v>94044</v>
      </c>
      <c r="H1652" s="925" t="n">
        <v>18.96</v>
      </c>
      <c r="I1652" s="923" t="n">
        <v>20.78</v>
      </c>
    </row>
    <row r="1653" customFormat="false" ht="15" hidden="false" customHeight="false" outlineLevel="0" collapsed="false">
      <c r="B1653" s="923" t="n">
        <v>94045</v>
      </c>
      <c r="C1653" s="924" t="s">
        <v>8311</v>
      </c>
      <c r="D1653" s="923" t="s">
        <v>892</v>
      </c>
      <c r="E1653" s="923" t="n">
        <f aca="false">IF($K$2=$H$1,H1653,I1653)</f>
        <v>11.15</v>
      </c>
      <c r="F1653" s="396" t="n">
        <f aca="false">IF(LEN($B1653)=7,CONCATENATE(MID($B1653,1,6),"00",RIGHT($B1653,1)),IF(LEN($B1653)=8,CONCATENATE(MID($B1653,1,6),"0",RIGHT($B1653,2)),$B1653))</f>
        <v>94045</v>
      </c>
      <c r="H1653" s="925" t="n">
        <v>10.24</v>
      </c>
      <c r="I1653" s="923" t="n">
        <v>11.15</v>
      </c>
    </row>
    <row r="1654" customFormat="false" ht="15" hidden="false" customHeight="false" outlineLevel="0" collapsed="false">
      <c r="B1654" s="923" t="n">
        <v>94046</v>
      </c>
      <c r="C1654" s="924" t="s">
        <v>8312</v>
      </c>
      <c r="D1654" s="923" t="s">
        <v>892</v>
      </c>
      <c r="E1654" s="923" t="n">
        <f aca="false">IF($K$2=$H$1,H1654,I1654)</f>
        <v>17.42</v>
      </c>
      <c r="F1654" s="396" t="n">
        <f aca="false">IF(LEN($B1654)=7,CONCATENATE(MID($B1654,1,6),"00",RIGHT($B1654,1)),IF(LEN($B1654)=8,CONCATENATE(MID($B1654,1,6),"0",RIGHT($B1654,2)),$B1654))</f>
        <v>94046</v>
      </c>
      <c r="H1654" s="925" t="n">
        <v>15.93</v>
      </c>
      <c r="I1654" s="923" t="n">
        <v>17.42</v>
      </c>
    </row>
    <row r="1655" customFormat="false" ht="15" hidden="false" customHeight="false" outlineLevel="0" collapsed="false">
      <c r="B1655" s="923" t="n">
        <v>94047</v>
      </c>
      <c r="C1655" s="924" t="s">
        <v>8313</v>
      </c>
      <c r="D1655" s="923" t="s">
        <v>892</v>
      </c>
      <c r="E1655" s="923" t="n">
        <f aca="false">IF($K$2=$H$1,H1655,I1655)</f>
        <v>8.15</v>
      </c>
      <c r="F1655" s="396" t="n">
        <f aca="false">IF(LEN($B1655)=7,CONCATENATE(MID($B1655,1,6),"00",RIGHT($B1655,1)),IF(LEN($B1655)=8,CONCATENATE(MID($B1655,1,6),"0",RIGHT($B1655,2)),$B1655))</f>
        <v>94047</v>
      </c>
      <c r="H1655" s="925" t="n">
        <v>7.55</v>
      </c>
      <c r="I1655" s="923" t="n">
        <v>8.15</v>
      </c>
    </row>
    <row r="1656" customFormat="false" ht="15" hidden="false" customHeight="false" outlineLevel="0" collapsed="false">
      <c r="B1656" s="923" t="n">
        <v>94048</v>
      </c>
      <c r="C1656" s="924" t="s">
        <v>8314</v>
      </c>
      <c r="D1656" s="923" t="s">
        <v>892</v>
      </c>
      <c r="E1656" s="923" t="n">
        <f aca="false">IF($K$2=$H$1,H1656,I1656)</f>
        <v>14.58</v>
      </c>
      <c r="F1656" s="396" t="n">
        <f aca="false">IF(LEN($B1656)=7,CONCATENATE(MID($B1656,1,6),"00",RIGHT($B1656,1)),IF(LEN($B1656)=8,CONCATENATE(MID($B1656,1,6),"0",RIGHT($B1656,2)),$B1656))</f>
        <v>94048</v>
      </c>
      <c r="H1656" s="925" t="n">
        <v>13.41</v>
      </c>
      <c r="I1656" s="923" t="n">
        <v>14.58</v>
      </c>
    </row>
    <row r="1657" customFormat="false" ht="15" hidden="false" customHeight="false" outlineLevel="0" collapsed="false">
      <c r="B1657" s="923" t="n">
        <v>94049</v>
      </c>
      <c r="C1657" s="924" t="s">
        <v>8315</v>
      </c>
      <c r="D1657" s="923" t="s">
        <v>892</v>
      </c>
      <c r="E1657" s="923" t="n">
        <f aca="false">IF($K$2=$H$1,H1657,I1657)</f>
        <v>23.91</v>
      </c>
      <c r="F1657" s="396" t="n">
        <f aca="false">IF(LEN($B1657)=7,CONCATENATE(MID($B1657,1,6),"00",RIGHT($B1657,1)),IF(LEN($B1657)=8,CONCATENATE(MID($B1657,1,6),"0",RIGHT($B1657,2)),$B1657))</f>
        <v>94049</v>
      </c>
      <c r="H1657" s="925" t="n">
        <v>22.19</v>
      </c>
      <c r="I1657" s="923" t="n">
        <v>23.91</v>
      </c>
    </row>
    <row r="1658" customFormat="false" ht="15" hidden="false" customHeight="false" outlineLevel="0" collapsed="false">
      <c r="B1658" s="923" t="n">
        <v>94050</v>
      </c>
      <c r="C1658" s="924" t="s">
        <v>8316</v>
      </c>
      <c r="D1658" s="923" t="s">
        <v>892</v>
      </c>
      <c r="E1658" s="923" t="n">
        <f aca="false">IF($K$2=$H$1,H1658,I1658)</f>
        <v>32.07</v>
      </c>
      <c r="F1658" s="396" t="n">
        <f aca="false">IF(LEN($B1658)=7,CONCATENATE(MID($B1658,1,6),"00",RIGHT($B1658,1)),IF(LEN($B1658)=8,CONCATENATE(MID($B1658,1,6),"0",RIGHT($B1658,2)),$B1658))</f>
        <v>94050</v>
      </c>
      <c r="H1658" s="925" t="n">
        <v>29.58</v>
      </c>
      <c r="I1658" s="923" t="n">
        <v>32.07</v>
      </c>
    </row>
    <row r="1659" customFormat="false" ht="15" hidden="false" customHeight="false" outlineLevel="0" collapsed="false">
      <c r="B1659" s="923" t="n">
        <v>94051</v>
      </c>
      <c r="C1659" s="924" t="s">
        <v>8317</v>
      </c>
      <c r="D1659" s="923" t="s">
        <v>892</v>
      </c>
      <c r="E1659" s="923" t="n">
        <f aca="false">IF($K$2=$H$1,H1659,I1659)</f>
        <v>19.34</v>
      </c>
      <c r="F1659" s="396" t="n">
        <f aca="false">IF(LEN($B1659)=7,CONCATENATE(MID($B1659,1,6),"00",RIGHT($B1659,1)),IF(LEN($B1659)=8,CONCATENATE(MID($B1659,1,6),"0",RIGHT($B1659,2)),$B1659))</f>
        <v>94051</v>
      </c>
      <c r="H1659" s="925" t="n">
        <v>18.03</v>
      </c>
      <c r="I1659" s="923" t="n">
        <v>19.34</v>
      </c>
    </row>
    <row r="1660" customFormat="false" ht="15" hidden="false" customHeight="false" outlineLevel="0" collapsed="false">
      <c r="B1660" s="923" t="n">
        <v>94052</v>
      </c>
      <c r="C1660" s="924" t="s">
        <v>8318</v>
      </c>
      <c r="D1660" s="923" t="s">
        <v>892</v>
      </c>
      <c r="E1660" s="923" t="n">
        <f aca="false">IF($K$2=$H$1,H1660,I1660)</f>
        <v>27.37</v>
      </c>
      <c r="F1660" s="396" t="n">
        <f aca="false">IF(LEN($B1660)=7,CONCATENATE(MID($B1660,1,6),"00",RIGHT($B1660,1)),IF(LEN($B1660)=8,CONCATENATE(MID($B1660,1,6),"0",RIGHT($B1660,2)),$B1660))</f>
        <v>94052</v>
      </c>
      <c r="H1660" s="925" t="n">
        <v>25.29</v>
      </c>
      <c r="I1660" s="923" t="n">
        <v>27.37</v>
      </c>
    </row>
    <row r="1661" customFormat="false" ht="15" hidden="false" customHeight="false" outlineLevel="0" collapsed="false">
      <c r="B1661" s="923" t="n">
        <v>94053</v>
      </c>
      <c r="C1661" s="924" t="s">
        <v>8319</v>
      </c>
      <c r="D1661" s="923" t="s">
        <v>892</v>
      </c>
      <c r="E1661" s="923" t="n">
        <f aca="false">IF($K$2=$H$1,H1661,I1661)</f>
        <v>15.99</v>
      </c>
      <c r="F1661" s="396" t="n">
        <f aca="false">IF(LEN($B1661)=7,CONCATENATE(MID($B1661,1,6),"00",RIGHT($B1661,1)),IF(LEN($B1661)=8,CONCATENATE(MID($B1661,1,6),"0",RIGHT($B1661,2)),$B1661))</f>
        <v>94053</v>
      </c>
      <c r="H1661" s="925" t="n">
        <v>15.09</v>
      </c>
      <c r="I1661" s="923" t="n">
        <v>15.99</v>
      </c>
    </row>
    <row r="1662" customFormat="false" ht="15" hidden="false" customHeight="false" outlineLevel="0" collapsed="false">
      <c r="B1662" s="923" t="n">
        <v>94054</v>
      </c>
      <c r="C1662" s="924" t="s">
        <v>8320</v>
      </c>
      <c r="D1662" s="923" t="s">
        <v>892</v>
      </c>
      <c r="E1662" s="923" t="n">
        <f aca="false">IF($K$2=$H$1,H1662,I1662)</f>
        <v>24.16</v>
      </c>
      <c r="F1662" s="396" t="n">
        <f aca="false">IF(LEN($B1662)=7,CONCATENATE(MID($B1662,1,6),"00",RIGHT($B1662,1)),IF(LEN($B1662)=8,CONCATENATE(MID($B1662,1,6),"0",RIGHT($B1662,2)),$B1662))</f>
        <v>94054</v>
      </c>
      <c r="H1662" s="925" t="n">
        <v>22.51</v>
      </c>
      <c r="I1662" s="923" t="n">
        <v>24.16</v>
      </c>
    </row>
    <row r="1663" customFormat="false" ht="15" hidden="false" customHeight="false" outlineLevel="0" collapsed="false">
      <c r="B1663" s="923" t="n">
        <v>94055</v>
      </c>
      <c r="C1663" s="924" t="s">
        <v>8321</v>
      </c>
      <c r="D1663" s="923" t="s">
        <v>892</v>
      </c>
      <c r="E1663" s="923" t="n">
        <f aca="false">IF($K$2=$H$1,H1663,I1663)</f>
        <v>22.64</v>
      </c>
      <c r="F1663" s="396" t="n">
        <f aca="false">IF(LEN($B1663)=7,CONCATENATE(MID($B1663,1,6),"00",RIGHT($B1663,1)),IF(LEN($B1663)=8,CONCATENATE(MID($B1663,1,6),"0",RIGHT($B1663,2)),$B1663))</f>
        <v>94055</v>
      </c>
      <c r="H1663" s="925" t="n">
        <v>21.05</v>
      </c>
      <c r="I1663" s="923" t="n">
        <v>22.64</v>
      </c>
    </row>
    <row r="1664" customFormat="false" ht="15" hidden="false" customHeight="false" outlineLevel="0" collapsed="false">
      <c r="B1664" s="923" t="n">
        <v>94056</v>
      </c>
      <c r="C1664" s="924" t="s">
        <v>8322</v>
      </c>
      <c r="D1664" s="923" t="s">
        <v>892</v>
      </c>
      <c r="E1664" s="923" t="n">
        <f aca="false">IF($K$2=$H$1,H1664,I1664)</f>
        <v>30.82</v>
      </c>
      <c r="F1664" s="396" t="n">
        <f aca="false">IF(LEN($B1664)=7,CONCATENATE(MID($B1664,1,6),"00",RIGHT($B1664,1)),IF(LEN($B1664)=8,CONCATENATE(MID($B1664,1,6),"0",RIGHT($B1664,2)),$B1664))</f>
        <v>94056</v>
      </c>
      <c r="H1664" s="925" t="n">
        <v>28.45</v>
      </c>
      <c r="I1664" s="923" t="n">
        <v>30.82</v>
      </c>
    </row>
    <row r="1665" customFormat="false" ht="15" hidden="false" customHeight="false" outlineLevel="0" collapsed="false">
      <c r="B1665" s="923" t="n">
        <v>94057</v>
      </c>
      <c r="C1665" s="924" t="s">
        <v>8323</v>
      </c>
      <c r="D1665" s="923" t="s">
        <v>892</v>
      </c>
      <c r="E1665" s="923" t="n">
        <f aca="false">IF($K$2=$H$1,H1665,I1665)</f>
        <v>18.09</v>
      </c>
      <c r="F1665" s="396" t="n">
        <f aca="false">IF(LEN($B1665)=7,CONCATENATE(MID($B1665,1,6),"00",RIGHT($B1665,1)),IF(LEN($B1665)=8,CONCATENATE(MID($B1665,1,6),"0",RIGHT($B1665,2)),$B1665))</f>
        <v>94057</v>
      </c>
      <c r="H1665" s="925" t="n">
        <v>16.92</v>
      </c>
      <c r="I1665" s="923" t="n">
        <v>18.09</v>
      </c>
    </row>
    <row r="1666" customFormat="false" ht="15" hidden="false" customHeight="false" outlineLevel="0" collapsed="false">
      <c r="B1666" s="923" t="n">
        <v>94058</v>
      </c>
      <c r="C1666" s="924" t="s">
        <v>8324</v>
      </c>
      <c r="D1666" s="923" t="s">
        <v>892</v>
      </c>
      <c r="E1666" s="923" t="n">
        <f aca="false">IF($K$2=$H$1,H1666,I1666)</f>
        <v>26.1</v>
      </c>
      <c r="F1666" s="396" t="n">
        <f aca="false">IF(LEN($B1666)=7,CONCATENATE(MID($B1666,1,6),"00",RIGHT($B1666,1)),IF(LEN($B1666)=8,CONCATENATE(MID($B1666,1,6),"0",RIGHT($B1666,2)),$B1666))</f>
        <v>94058</v>
      </c>
      <c r="H1666" s="925" t="n">
        <v>24.15</v>
      </c>
      <c r="I1666" s="923" t="n">
        <v>26.1</v>
      </c>
    </row>
    <row r="1667" customFormat="false" ht="15" hidden="false" customHeight="false" outlineLevel="0" collapsed="false">
      <c r="B1667" s="923" t="n">
        <v>94059</v>
      </c>
      <c r="C1667" s="924" t="s">
        <v>8325</v>
      </c>
      <c r="D1667" s="923" t="s">
        <v>892</v>
      </c>
      <c r="E1667" s="923" t="n">
        <f aca="false">IF($K$2=$H$1,H1667,I1667)</f>
        <v>14.74</v>
      </c>
      <c r="F1667" s="396" t="n">
        <f aca="false">IF(LEN($B1667)=7,CONCATENATE(MID($B1667,1,6),"00",RIGHT($B1667,1)),IF(LEN($B1667)=8,CONCATENATE(MID($B1667,1,6),"0",RIGHT($B1667,2)),$B1667))</f>
        <v>94059</v>
      </c>
      <c r="H1667" s="925" t="n">
        <v>13.96</v>
      </c>
      <c r="I1667" s="923" t="n">
        <v>14.74</v>
      </c>
    </row>
    <row r="1668" customFormat="false" ht="15" hidden="false" customHeight="false" outlineLevel="0" collapsed="false">
      <c r="B1668" s="923" t="n">
        <v>94060</v>
      </c>
      <c r="C1668" s="924" t="s">
        <v>8326</v>
      </c>
      <c r="D1668" s="923" t="s">
        <v>892</v>
      </c>
      <c r="E1668" s="923" t="n">
        <f aca="false">IF($K$2=$H$1,H1668,I1668)</f>
        <v>22.91</v>
      </c>
      <c r="F1668" s="396" t="n">
        <f aca="false">IF(LEN($B1668)=7,CONCATENATE(MID($B1668,1,6),"00",RIGHT($B1668,1)),IF(LEN($B1668)=8,CONCATENATE(MID($B1668,1,6),"0",RIGHT($B1668,2)),$B1668))</f>
        <v>94060</v>
      </c>
      <c r="H1668" s="925" t="n">
        <v>21.36</v>
      </c>
      <c r="I1668" s="923" t="n">
        <v>22.91</v>
      </c>
    </row>
    <row r="1669" customFormat="false" ht="15" hidden="false" customHeight="false" outlineLevel="0" collapsed="false">
      <c r="B1669" s="923" t="n">
        <v>83770</v>
      </c>
      <c r="C1669" s="924" t="s">
        <v>8327</v>
      </c>
      <c r="D1669" s="923" t="s">
        <v>892</v>
      </c>
      <c r="E1669" s="923" t="n">
        <f aca="false">IF($K$2=$H$1,H1669,I1669)</f>
        <v>134.31</v>
      </c>
      <c r="F1669" s="396" t="n">
        <f aca="false">IF(LEN($B1669)=7,CONCATENATE(MID($B1669,1,6),"00",RIGHT($B1669,1)),IF(LEN($B1669)=8,CONCATENATE(MID($B1669,1,6),"0",RIGHT($B1669,2)),$B1669))</f>
        <v>83770</v>
      </c>
      <c r="H1669" s="925" t="n">
        <v>127.71</v>
      </c>
      <c r="I1669" s="923" t="n">
        <v>134.31</v>
      </c>
    </row>
    <row r="1670" customFormat="false" ht="15" hidden="false" customHeight="false" outlineLevel="0" collapsed="false">
      <c r="B1670" s="923" t="n">
        <v>73301</v>
      </c>
      <c r="C1670" s="924" t="s">
        <v>8328</v>
      </c>
      <c r="D1670" s="923" t="s">
        <v>888</v>
      </c>
      <c r="E1670" s="923" t="n">
        <f aca="false">IF($K$2=$H$1,H1670,I1670)</f>
        <v>10.03</v>
      </c>
      <c r="F1670" s="396" t="n">
        <f aca="false">IF(LEN($B1670)=7,CONCATENATE(MID($B1670,1,6),"00",RIGHT($B1670,1)),IF(LEN($B1670)=8,CONCATENATE(MID($B1670,1,6),"0",RIGHT($B1670,2)),$B1670))</f>
        <v>73301</v>
      </c>
      <c r="H1670" s="925" t="n">
        <v>9.42</v>
      </c>
      <c r="I1670" s="923" t="n">
        <v>10.03</v>
      </c>
    </row>
    <row r="1671" customFormat="false" ht="15" hidden="false" customHeight="false" outlineLevel="0" collapsed="false">
      <c r="B1671" s="923" t="n">
        <v>83515</v>
      </c>
      <c r="C1671" s="924" t="s">
        <v>8329</v>
      </c>
      <c r="D1671" s="923" t="s">
        <v>888</v>
      </c>
      <c r="E1671" s="923" t="n">
        <f aca="false">IF($K$2=$H$1,H1671,I1671)</f>
        <v>15.92</v>
      </c>
      <c r="F1671" s="396" t="n">
        <f aca="false">IF(LEN($B1671)=7,CONCATENATE(MID($B1671,1,6),"00",RIGHT($B1671,1)),IF(LEN($B1671)=8,CONCATENATE(MID($B1671,1,6),"0",RIGHT($B1671,2)),$B1671))</f>
        <v>83515</v>
      </c>
      <c r="H1671" s="925" t="n">
        <v>15.26</v>
      </c>
      <c r="I1671" s="923" t="n">
        <v>15.92</v>
      </c>
    </row>
    <row r="1672" customFormat="false" ht="15" hidden="false" customHeight="false" outlineLevel="0" collapsed="false">
      <c r="B1672" s="923" t="n">
        <v>83516</v>
      </c>
      <c r="C1672" s="924" t="s">
        <v>8330</v>
      </c>
      <c r="D1672" s="923" t="s">
        <v>888</v>
      </c>
      <c r="E1672" s="923" t="n">
        <f aca="false">IF($K$2=$H$1,H1672,I1672)</f>
        <v>18.38</v>
      </c>
      <c r="F1672" s="396" t="n">
        <f aca="false">IF(LEN($B1672)=7,CONCATENATE(MID($B1672,1,6),"00",RIGHT($B1672,1)),IF(LEN($B1672)=8,CONCATENATE(MID($B1672,1,6),"0",RIGHT($B1672,2)),$B1672))</f>
        <v>83516</v>
      </c>
      <c r="H1672" s="925" t="n">
        <v>17.63</v>
      </c>
      <c r="I1672" s="923" t="n">
        <v>18.38</v>
      </c>
    </row>
    <row r="1673" customFormat="false" ht="15" hidden="false" customHeight="false" outlineLevel="0" collapsed="false">
      <c r="B1673" s="923" t="n">
        <v>72144</v>
      </c>
      <c r="C1673" s="924" t="s">
        <v>8331</v>
      </c>
      <c r="D1673" s="923" t="s">
        <v>451</v>
      </c>
      <c r="E1673" s="923" t="n">
        <f aca="false">IF($K$2=$H$1,H1673,I1673)</f>
        <v>81.57</v>
      </c>
      <c r="F1673" s="396" t="n">
        <f aca="false">IF(LEN($B1673)=7,CONCATENATE(MID($B1673,1,6),"00",RIGHT($B1673,1)),IF(LEN($B1673)=8,CONCATENATE(MID($B1673,1,6),"0",RIGHT($B1673,2)),$B1673))</f>
        <v>72144</v>
      </c>
      <c r="H1673" s="925" t="n">
        <v>73.32</v>
      </c>
      <c r="I1673" s="923" t="n">
        <v>81.57</v>
      </c>
    </row>
    <row r="1674" customFormat="false" ht="15" hidden="false" customHeight="false" outlineLevel="0" collapsed="false">
      <c r="B1674" s="923" t="s">
        <v>8332</v>
      </c>
      <c r="C1674" s="924" t="s">
        <v>8333</v>
      </c>
      <c r="D1674" s="923" t="s">
        <v>451</v>
      </c>
      <c r="E1674" s="923" t="n">
        <f aca="false">IF($K$2=$H$1,H1674,I1674)</f>
        <v>744.86</v>
      </c>
      <c r="F1674" s="396" t="str">
        <f aca="false">IF(LEN($B1674)=7,CONCATENATE(MID($B1674,1,6),"00",RIGHT($B1674,1)),IF(LEN($B1674)=8,CONCATENATE(MID($B1674,1,6),"0",RIGHT($B1674,2)),$B1674))</f>
        <v>73910/008</v>
      </c>
      <c r="H1674" s="925" t="n">
        <v>731.08</v>
      </c>
      <c r="I1674" s="923" t="n">
        <v>744.86</v>
      </c>
    </row>
    <row r="1675" customFormat="false" ht="15" hidden="false" customHeight="false" outlineLevel="0" collapsed="false">
      <c r="B1675" s="923" t="n">
        <v>84876</v>
      </c>
      <c r="C1675" s="924" t="s">
        <v>8334</v>
      </c>
      <c r="D1675" s="923" t="s">
        <v>892</v>
      </c>
      <c r="E1675" s="923" t="n">
        <f aca="false">IF($K$2=$H$1,H1675,I1675)</f>
        <v>673.97</v>
      </c>
      <c r="F1675" s="396" t="n">
        <f aca="false">IF(LEN($B1675)=7,CONCATENATE(MID($B1675,1,6),"00",RIGHT($B1675,1)),IF(LEN($B1675)=8,CONCATENATE(MID($B1675,1,6),"0",RIGHT($B1675,2)),$B1675))</f>
        <v>84876</v>
      </c>
      <c r="H1675" s="925" t="n">
        <v>667.62</v>
      </c>
      <c r="I1675" s="923" t="n">
        <v>673.97</v>
      </c>
    </row>
    <row r="1676" customFormat="false" ht="15" hidden="false" customHeight="false" outlineLevel="0" collapsed="false">
      <c r="B1676" s="923" t="n">
        <v>90788</v>
      </c>
      <c r="C1676" s="924" t="s">
        <v>8335</v>
      </c>
      <c r="D1676" s="923" t="s">
        <v>451</v>
      </c>
      <c r="E1676" s="923" t="n">
        <f aca="false">IF($K$2=$H$1,H1676,I1676)</f>
        <v>505.99</v>
      </c>
      <c r="F1676" s="396" t="n">
        <f aca="false">IF(LEN($B1676)=7,CONCATENATE(MID($B1676,1,6),"00",RIGHT($B1676,1)),IF(LEN($B1676)=8,CONCATENATE(MID($B1676,1,6),"0",RIGHT($B1676,2)),$B1676))</f>
        <v>90788</v>
      </c>
      <c r="H1676" s="925" t="n">
        <v>504.62</v>
      </c>
      <c r="I1676" s="923" t="n">
        <v>505.99</v>
      </c>
    </row>
    <row r="1677" customFormat="false" ht="15" hidden="false" customHeight="false" outlineLevel="0" collapsed="false">
      <c r="B1677" s="923" t="n">
        <v>90789</v>
      </c>
      <c r="C1677" s="924" t="s">
        <v>8336</v>
      </c>
      <c r="D1677" s="923" t="s">
        <v>451</v>
      </c>
      <c r="E1677" s="923" t="n">
        <f aca="false">IF($K$2=$H$1,H1677,I1677)</f>
        <v>522.85</v>
      </c>
      <c r="F1677" s="396" t="n">
        <f aca="false">IF(LEN($B1677)=7,CONCATENATE(MID($B1677,1,6),"00",RIGHT($B1677,1)),IF(LEN($B1677)=8,CONCATENATE(MID($B1677,1,6),"0",RIGHT($B1677,2)),$B1677))</f>
        <v>90789</v>
      </c>
      <c r="H1677" s="925" t="n">
        <v>521.33</v>
      </c>
      <c r="I1677" s="923" t="n">
        <v>522.85</v>
      </c>
    </row>
    <row r="1678" customFormat="false" ht="15" hidden="false" customHeight="false" outlineLevel="0" collapsed="false">
      <c r="B1678" s="923" t="n">
        <v>90790</v>
      </c>
      <c r="C1678" s="924" t="s">
        <v>8337</v>
      </c>
      <c r="D1678" s="923" t="s">
        <v>451</v>
      </c>
      <c r="E1678" s="923" t="n">
        <f aca="false">IF($K$2=$H$1,H1678,I1678)</f>
        <v>527.28</v>
      </c>
      <c r="F1678" s="396" t="n">
        <f aca="false">IF(LEN($B1678)=7,CONCATENATE(MID($B1678,1,6),"00",RIGHT($B1678,1)),IF(LEN($B1678)=8,CONCATENATE(MID($B1678,1,6),"0",RIGHT($B1678,2)),$B1678))</f>
        <v>90790</v>
      </c>
      <c r="H1678" s="925" t="n">
        <v>525.62</v>
      </c>
      <c r="I1678" s="923" t="n">
        <v>527.28</v>
      </c>
    </row>
    <row r="1679" customFormat="false" ht="15" hidden="false" customHeight="false" outlineLevel="0" collapsed="false">
      <c r="B1679" s="923" t="n">
        <v>90791</v>
      </c>
      <c r="C1679" s="924" t="s">
        <v>8338</v>
      </c>
      <c r="D1679" s="923" t="s">
        <v>451</v>
      </c>
      <c r="E1679" s="923" t="n">
        <f aca="false">IF($K$2=$H$1,H1679,I1679)</f>
        <v>563.84</v>
      </c>
      <c r="F1679" s="396" t="n">
        <f aca="false">IF(LEN($B1679)=7,CONCATENATE(MID($B1679,1,6),"00",RIGHT($B1679,1)),IF(LEN($B1679)=8,CONCATENATE(MID($B1679,1,6),"0",RIGHT($B1679,2)),$B1679))</f>
        <v>90791</v>
      </c>
      <c r="H1679" s="925" t="n">
        <v>561.6</v>
      </c>
      <c r="I1679" s="923" t="n">
        <v>563.84</v>
      </c>
    </row>
    <row r="1680" customFormat="false" ht="15" hidden="false" customHeight="false" outlineLevel="0" collapsed="false">
      <c r="B1680" s="923" t="n">
        <v>90792</v>
      </c>
      <c r="C1680" s="924" t="s">
        <v>8339</v>
      </c>
      <c r="D1680" s="923" t="s">
        <v>451</v>
      </c>
      <c r="E1680" s="923" t="n">
        <f aca="false">IF($K$2=$H$1,H1680,I1680)</f>
        <v>584.62</v>
      </c>
      <c r="F1680" s="396" t="n">
        <f aca="false">IF(LEN($B1680)=7,CONCATENATE(MID($B1680,1,6),"00",RIGHT($B1680,1)),IF(LEN($B1680)=8,CONCATENATE(MID($B1680,1,6),"0",RIGHT($B1680,2)),$B1680))</f>
        <v>90792</v>
      </c>
      <c r="H1680" s="925" t="n">
        <v>582.07</v>
      </c>
      <c r="I1680" s="923" t="n">
        <v>584.62</v>
      </c>
    </row>
    <row r="1681" customFormat="false" ht="15" hidden="false" customHeight="false" outlineLevel="0" collapsed="false">
      <c r="B1681" s="923" t="n">
        <v>90793</v>
      </c>
      <c r="C1681" s="924" t="s">
        <v>8340</v>
      </c>
      <c r="D1681" s="923" t="s">
        <v>451</v>
      </c>
      <c r="E1681" s="923" t="n">
        <f aca="false">IF($K$2=$H$1,H1681,I1681)</f>
        <v>601.14</v>
      </c>
      <c r="F1681" s="396" t="n">
        <f aca="false">IF(LEN($B1681)=7,CONCATENATE(MID($B1681,1,6),"00",RIGHT($B1681,1)),IF(LEN($B1681)=8,CONCATENATE(MID($B1681,1,6),"0",RIGHT($B1681,2)),$B1681))</f>
        <v>90793</v>
      </c>
      <c r="H1681" s="925" t="n">
        <v>598.37</v>
      </c>
      <c r="I1681" s="923" t="n">
        <v>601.14</v>
      </c>
    </row>
    <row r="1682" customFormat="false" ht="15" hidden="false" customHeight="false" outlineLevel="0" collapsed="false">
      <c r="B1682" s="923" t="n">
        <v>90800</v>
      </c>
      <c r="C1682" s="924" t="s">
        <v>8341</v>
      </c>
      <c r="D1682" s="923" t="s">
        <v>451</v>
      </c>
      <c r="E1682" s="923" t="n">
        <f aca="false">IF($K$2=$H$1,H1682,I1682)</f>
        <v>166.75</v>
      </c>
      <c r="F1682" s="396" t="n">
        <f aca="false">IF(LEN($B1682)=7,CONCATENATE(MID($B1682,1,6),"00",RIGHT($B1682,1)),IF(LEN($B1682)=8,CONCATENATE(MID($B1682,1,6),"0",RIGHT($B1682,2)),$B1682))</f>
        <v>90800</v>
      </c>
      <c r="H1682" s="925" t="n">
        <v>159.4</v>
      </c>
      <c r="I1682" s="923" t="n">
        <v>166.75</v>
      </c>
    </row>
    <row r="1683" customFormat="false" ht="15" hidden="false" customHeight="false" outlineLevel="0" collapsed="false">
      <c r="B1683" s="923" t="n">
        <v>90801</v>
      </c>
      <c r="C1683" s="924" t="s">
        <v>8342</v>
      </c>
      <c r="D1683" s="923" t="s">
        <v>451</v>
      </c>
      <c r="E1683" s="923" t="n">
        <f aca="false">IF($K$2=$H$1,H1683,I1683)</f>
        <v>174.12</v>
      </c>
      <c r="F1683" s="396" t="n">
        <f aca="false">IF(LEN($B1683)=7,CONCATENATE(MID($B1683,1,6),"00",RIGHT($B1683,1)),IF(LEN($B1683)=8,CONCATENATE(MID($B1683,1,6),"0",RIGHT($B1683,2)),$B1683))</f>
        <v>90801</v>
      </c>
      <c r="H1683" s="925" t="n">
        <v>166.02</v>
      </c>
      <c r="I1683" s="923" t="n">
        <v>174.12</v>
      </c>
    </row>
    <row r="1684" customFormat="false" ht="15" hidden="false" customHeight="false" outlineLevel="0" collapsed="false">
      <c r="B1684" s="923" t="n">
        <v>90802</v>
      </c>
      <c r="C1684" s="924" t="s">
        <v>8343</v>
      </c>
      <c r="D1684" s="923" t="s">
        <v>451</v>
      </c>
      <c r="E1684" s="923" t="n">
        <f aca="false">IF($K$2=$H$1,H1684,I1684)</f>
        <v>181.51</v>
      </c>
      <c r="F1684" s="396" t="n">
        <f aca="false">IF(LEN($B1684)=7,CONCATENATE(MID($B1684,1,6),"00",RIGHT($B1684,1)),IF(LEN($B1684)=8,CONCATENATE(MID($B1684,1,6),"0",RIGHT($B1684,2)),$B1684))</f>
        <v>90802</v>
      </c>
      <c r="H1684" s="925" t="n">
        <v>172.65</v>
      </c>
      <c r="I1684" s="923" t="n">
        <v>181.51</v>
      </c>
    </row>
    <row r="1685" customFormat="false" ht="15" hidden="false" customHeight="false" outlineLevel="0" collapsed="false">
      <c r="B1685" s="923" t="n">
        <v>90803</v>
      </c>
      <c r="C1685" s="924" t="s">
        <v>8344</v>
      </c>
      <c r="D1685" s="923" t="s">
        <v>451</v>
      </c>
      <c r="E1685" s="923" t="n">
        <f aca="false">IF($K$2=$H$1,H1685,I1685)</f>
        <v>188.88</v>
      </c>
      <c r="F1685" s="396" t="n">
        <f aca="false">IF(LEN($B1685)=7,CONCATENATE(MID($B1685,1,6),"00",RIGHT($B1685,1)),IF(LEN($B1685)=8,CONCATENATE(MID($B1685,1,6),"0",RIGHT($B1685,2)),$B1685))</f>
        <v>90803</v>
      </c>
      <c r="H1685" s="925" t="n">
        <v>179.27</v>
      </c>
      <c r="I1685" s="923" t="n">
        <v>188.88</v>
      </c>
    </row>
    <row r="1686" customFormat="false" ht="15" hidden="false" customHeight="false" outlineLevel="0" collapsed="false">
      <c r="B1686" s="923" t="n">
        <v>90804</v>
      </c>
      <c r="C1686" s="924" t="s">
        <v>8345</v>
      </c>
      <c r="D1686" s="923" t="s">
        <v>451</v>
      </c>
      <c r="E1686" s="923" t="n">
        <f aca="false">IF($K$2=$H$1,H1686,I1686)</f>
        <v>228.78</v>
      </c>
      <c r="F1686" s="396" t="n">
        <f aca="false">IF(LEN($B1686)=7,CONCATENATE(MID($B1686,1,6),"00",RIGHT($B1686,1)),IF(LEN($B1686)=8,CONCATENATE(MID($B1686,1,6),"0",RIGHT($B1686,2)),$B1686))</f>
        <v>90804</v>
      </c>
      <c r="H1686" s="925" t="n">
        <v>216.15</v>
      </c>
      <c r="I1686" s="923" t="n">
        <v>228.78</v>
      </c>
    </row>
    <row r="1687" customFormat="false" ht="15" hidden="false" customHeight="false" outlineLevel="0" collapsed="false">
      <c r="B1687" s="923" t="n">
        <v>90805</v>
      </c>
      <c r="C1687" s="924" t="s">
        <v>8346</v>
      </c>
      <c r="D1687" s="923" t="s">
        <v>451</v>
      </c>
      <c r="E1687" s="923" t="n">
        <f aca="false">IF($K$2=$H$1,H1687,I1687)</f>
        <v>62.03</v>
      </c>
      <c r="F1687" s="396" t="n">
        <f aca="false">IF(LEN($B1687)=7,CONCATENATE(MID($B1687,1,6),"00",RIGHT($B1687,1)),IF(LEN($B1687)=8,CONCATENATE(MID($B1687,1,6),"0",RIGHT($B1687,2)),$B1687))</f>
        <v>90805</v>
      </c>
      <c r="H1687" s="925" t="n">
        <v>56.75</v>
      </c>
      <c r="I1687" s="923" t="n">
        <v>62.03</v>
      </c>
    </row>
    <row r="1688" customFormat="false" ht="15" hidden="false" customHeight="false" outlineLevel="0" collapsed="false">
      <c r="B1688" s="923" t="n">
        <v>90806</v>
      </c>
      <c r="C1688" s="924" t="s">
        <v>8347</v>
      </c>
      <c r="D1688" s="923" t="s">
        <v>451</v>
      </c>
      <c r="E1688" s="923" t="n">
        <f aca="false">IF($K$2=$H$1,H1688,I1688)</f>
        <v>241.35</v>
      </c>
      <c r="F1688" s="396" t="n">
        <f aca="false">IF(LEN($B1688)=7,CONCATENATE(MID($B1688,1,6),"00",RIGHT($B1688,1)),IF(LEN($B1688)=8,CONCATENATE(MID($B1688,1,6),"0",RIGHT($B1688,2)),$B1688))</f>
        <v>90806</v>
      </c>
      <c r="H1688" s="925" t="n">
        <v>227.46</v>
      </c>
      <c r="I1688" s="923" t="n">
        <v>241.35</v>
      </c>
    </row>
    <row r="1689" customFormat="false" ht="15" hidden="false" customHeight="false" outlineLevel="0" collapsed="false">
      <c r="B1689" s="923" t="n">
        <v>90807</v>
      </c>
      <c r="C1689" s="924" t="s">
        <v>8348</v>
      </c>
      <c r="D1689" s="923" t="s">
        <v>451</v>
      </c>
      <c r="E1689" s="923" t="n">
        <f aca="false">IF($K$2=$H$1,H1689,I1689)</f>
        <v>67.23</v>
      </c>
      <c r="F1689" s="396" t="n">
        <f aca="false">IF(LEN($B1689)=7,CONCATENATE(MID($B1689,1,6),"00",RIGHT($B1689,1)),IF(LEN($B1689)=8,CONCATENATE(MID($B1689,1,6),"0",RIGHT($B1689,2)),$B1689))</f>
        <v>90807</v>
      </c>
      <c r="H1689" s="925" t="n">
        <v>61.44</v>
      </c>
      <c r="I1689" s="923" t="n">
        <v>67.23</v>
      </c>
    </row>
    <row r="1690" customFormat="false" ht="15" hidden="false" customHeight="false" outlineLevel="0" collapsed="false">
      <c r="B1690" s="923" t="n">
        <v>90816</v>
      </c>
      <c r="C1690" s="924" t="s">
        <v>8349</v>
      </c>
      <c r="D1690" s="923" t="s">
        <v>451</v>
      </c>
      <c r="E1690" s="923" t="n">
        <f aca="false">IF($K$2=$H$1,H1690,I1690)</f>
        <v>253.93</v>
      </c>
      <c r="F1690" s="396" t="n">
        <f aca="false">IF(LEN($B1690)=7,CONCATENATE(MID($B1690,1,6),"00",RIGHT($B1690,1)),IF(LEN($B1690)=8,CONCATENATE(MID($B1690,1,6),"0",RIGHT($B1690,2)),$B1690))</f>
        <v>90816</v>
      </c>
      <c r="H1690" s="925" t="n">
        <v>238.77</v>
      </c>
      <c r="I1690" s="923" t="n">
        <v>253.93</v>
      </c>
    </row>
    <row r="1691" customFormat="false" ht="15" hidden="false" customHeight="false" outlineLevel="0" collapsed="false">
      <c r="B1691" s="923" t="n">
        <v>90817</v>
      </c>
      <c r="C1691" s="924" t="s">
        <v>8350</v>
      </c>
      <c r="D1691" s="923" t="s">
        <v>451</v>
      </c>
      <c r="E1691" s="923" t="n">
        <f aca="false">IF($K$2=$H$1,H1691,I1691)</f>
        <v>72.42</v>
      </c>
      <c r="F1691" s="396" t="n">
        <f aca="false">IF(LEN($B1691)=7,CONCATENATE(MID($B1691,1,6),"00",RIGHT($B1691,1)),IF(LEN($B1691)=8,CONCATENATE(MID($B1691,1,6),"0",RIGHT($B1691,2)),$B1691))</f>
        <v>90817</v>
      </c>
      <c r="H1691" s="925" t="n">
        <v>66.12</v>
      </c>
      <c r="I1691" s="923" t="n">
        <v>72.42</v>
      </c>
    </row>
    <row r="1692" customFormat="false" ht="15" hidden="false" customHeight="false" outlineLevel="0" collapsed="false">
      <c r="B1692" s="923" t="n">
        <v>90818</v>
      </c>
      <c r="C1692" s="924" t="s">
        <v>8351</v>
      </c>
      <c r="D1692" s="923" t="s">
        <v>451</v>
      </c>
      <c r="E1692" s="923" t="n">
        <f aca="false">IF($K$2=$H$1,H1692,I1692)</f>
        <v>266.54</v>
      </c>
      <c r="F1692" s="396" t="n">
        <f aca="false">IF(LEN($B1692)=7,CONCATENATE(MID($B1692,1,6),"00",RIGHT($B1692,1)),IF(LEN($B1692)=8,CONCATENATE(MID($B1692,1,6),"0",RIGHT($B1692,2)),$B1692))</f>
        <v>90818</v>
      </c>
      <c r="H1692" s="925" t="n">
        <v>250.11</v>
      </c>
      <c r="I1692" s="923" t="n">
        <v>266.54</v>
      </c>
    </row>
    <row r="1693" customFormat="false" ht="15" hidden="false" customHeight="false" outlineLevel="0" collapsed="false">
      <c r="B1693" s="923" t="n">
        <v>90819</v>
      </c>
      <c r="C1693" s="924" t="s">
        <v>8352</v>
      </c>
      <c r="D1693" s="923" t="s">
        <v>451</v>
      </c>
      <c r="E1693" s="923" t="n">
        <f aca="false">IF($K$2=$H$1,H1693,I1693)</f>
        <v>77.66</v>
      </c>
      <c r="F1693" s="396" t="n">
        <f aca="false">IF(LEN($B1693)=7,CONCATENATE(MID($B1693,1,6),"00",RIGHT($B1693,1)),IF(LEN($B1693)=8,CONCATENATE(MID($B1693,1,6),"0",RIGHT($B1693,2)),$B1693))</f>
        <v>90819</v>
      </c>
      <c r="H1693" s="925" t="n">
        <v>70.84</v>
      </c>
      <c r="I1693" s="923" t="n">
        <v>77.66</v>
      </c>
    </row>
    <row r="1694" customFormat="false" ht="15" hidden="false" customHeight="false" outlineLevel="0" collapsed="false">
      <c r="B1694" s="923" t="n">
        <v>90820</v>
      </c>
      <c r="C1694" s="924" t="s">
        <v>8353</v>
      </c>
      <c r="D1694" s="923" t="s">
        <v>451</v>
      </c>
      <c r="E1694" s="923" t="n">
        <f aca="false">IF($K$2=$H$1,H1694,I1694)</f>
        <v>338.74</v>
      </c>
      <c r="F1694" s="396" t="n">
        <f aca="false">IF(LEN($B1694)=7,CONCATENATE(MID($B1694,1,6),"00",RIGHT($B1694,1)),IF(LEN($B1694)=8,CONCATENATE(MID($B1694,1,6),"0",RIGHT($B1694,2)),$B1694))</f>
        <v>90820</v>
      </c>
      <c r="H1694" s="925" t="n">
        <v>334.92</v>
      </c>
      <c r="I1694" s="923" t="n">
        <v>338.74</v>
      </c>
    </row>
    <row r="1695" customFormat="false" ht="15" hidden="false" customHeight="false" outlineLevel="0" collapsed="false">
      <c r="B1695" s="923" t="n">
        <v>90821</v>
      </c>
      <c r="C1695" s="924" t="s">
        <v>8354</v>
      </c>
      <c r="D1695" s="923" t="s">
        <v>451</v>
      </c>
      <c r="E1695" s="923" t="n">
        <f aca="false">IF($K$2=$H$1,H1695,I1695)</f>
        <v>368.82</v>
      </c>
      <c r="F1695" s="396" t="n">
        <f aca="false">IF(LEN($B1695)=7,CONCATENATE(MID($B1695,1,6),"00",RIGHT($B1695,1)),IF(LEN($B1695)=8,CONCATENATE(MID($B1695,1,6),"0",RIGHT($B1695,2)),$B1695))</f>
        <v>90821</v>
      </c>
      <c r="H1695" s="925" t="n">
        <v>364.6</v>
      </c>
      <c r="I1695" s="923" t="n">
        <v>368.82</v>
      </c>
    </row>
    <row r="1696" customFormat="false" ht="15" hidden="false" customHeight="false" outlineLevel="0" collapsed="false">
      <c r="B1696" s="923" t="n">
        <v>90822</v>
      </c>
      <c r="C1696" s="924" t="s">
        <v>8355</v>
      </c>
      <c r="D1696" s="923" t="s">
        <v>451</v>
      </c>
      <c r="E1696" s="923" t="n">
        <f aca="false">IF($K$2=$H$1,H1696,I1696)</f>
        <v>363.96</v>
      </c>
      <c r="F1696" s="396" t="n">
        <f aca="false">IF(LEN($B1696)=7,CONCATENATE(MID($B1696,1,6),"00",RIGHT($B1696,1)),IF(LEN($B1696)=8,CONCATENATE(MID($B1696,1,6),"0",RIGHT($B1696,2)),$B1696))</f>
        <v>90822</v>
      </c>
      <c r="H1696" s="925" t="n">
        <v>359.35</v>
      </c>
      <c r="I1696" s="923" t="n">
        <v>363.96</v>
      </c>
    </row>
    <row r="1697" customFormat="false" ht="15" hidden="false" customHeight="false" outlineLevel="0" collapsed="false">
      <c r="B1697" s="923" t="n">
        <v>90823</v>
      </c>
      <c r="C1697" s="924" t="s">
        <v>8356</v>
      </c>
      <c r="D1697" s="923" t="s">
        <v>451</v>
      </c>
      <c r="E1697" s="923" t="n">
        <f aca="false">IF($K$2=$H$1,H1697,I1697)</f>
        <v>382.82</v>
      </c>
      <c r="F1697" s="396" t="n">
        <f aca="false">IF(LEN($B1697)=7,CONCATENATE(MID($B1697,1,6),"00",RIGHT($B1697,1)),IF(LEN($B1697)=8,CONCATENATE(MID($B1697,1,6),"0",RIGHT($B1697,2)),$B1697))</f>
        <v>90823</v>
      </c>
      <c r="H1697" s="925" t="n">
        <v>377.81</v>
      </c>
      <c r="I1697" s="923" t="n">
        <v>382.82</v>
      </c>
    </row>
    <row r="1698" customFormat="false" ht="15" hidden="false" customHeight="false" outlineLevel="0" collapsed="false">
      <c r="B1698" s="923" t="n">
        <v>90826</v>
      </c>
      <c r="C1698" s="924" t="s">
        <v>8357</v>
      </c>
      <c r="D1698" s="923" t="s">
        <v>451</v>
      </c>
      <c r="E1698" s="923" t="n">
        <f aca="false">IF($K$2=$H$1,H1698,I1698)</f>
        <v>24.9</v>
      </c>
      <c r="F1698" s="396" t="n">
        <f aca="false">IF(LEN($B1698)=7,CONCATENATE(MID($B1698,1,6),"00",RIGHT($B1698,1)),IF(LEN($B1698)=8,CONCATENATE(MID($B1698,1,6),"0",RIGHT($B1698,2)),$B1698))</f>
        <v>90826</v>
      </c>
      <c r="H1698" s="925" t="n">
        <v>24.01</v>
      </c>
      <c r="I1698" s="923" t="n">
        <v>24.9</v>
      </c>
    </row>
    <row r="1699" customFormat="false" ht="15" hidden="false" customHeight="false" outlineLevel="0" collapsed="false">
      <c r="B1699" s="923" t="n">
        <v>90827</v>
      </c>
      <c r="C1699" s="924" t="s">
        <v>8358</v>
      </c>
      <c r="D1699" s="923" t="s">
        <v>451</v>
      </c>
      <c r="E1699" s="923" t="n">
        <f aca="false">IF($K$2=$H$1,H1699,I1699)</f>
        <v>26.29</v>
      </c>
      <c r="F1699" s="396" t="n">
        <f aca="false">IF(LEN($B1699)=7,CONCATENATE(MID($B1699,1,6),"00",RIGHT($B1699,1)),IF(LEN($B1699)=8,CONCATENATE(MID($B1699,1,6),"0",RIGHT($B1699,2)),$B1699))</f>
        <v>90827</v>
      </c>
      <c r="H1699" s="925" t="n">
        <v>25.3</v>
      </c>
      <c r="I1699" s="923" t="n">
        <v>26.29</v>
      </c>
    </row>
    <row r="1700" customFormat="false" ht="15" hidden="false" customHeight="false" outlineLevel="0" collapsed="false">
      <c r="B1700" s="923" t="n">
        <v>90828</v>
      </c>
      <c r="C1700" s="924" t="s">
        <v>8359</v>
      </c>
      <c r="D1700" s="923" t="s">
        <v>451</v>
      </c>
      <c r="E1700" s="923" t="n">
        <f aca="false">IF($K$2=$H$1,H1700,I1700)</f>
        <v>27.68</v>
      </c>
      <c r="F1700" s="396" t="n">
        <f aca="false">IF(LEN($B1700)=7,CONCATENATE(MID($B1700,1,6),"00",RIGHT($B1700,1)),IF(LEN($B1700)=8,CONCATENATE(MID($B1700,1,6),"0",RIGHT($B1700,2)),$B1700))</f>
        <v>90828</v>
      </c>
      <c r="H1700" s="925" t="n">
        <v>26.57</v>
      </c>
      <c r="I1700" s="923" t="n">
        <v>27.68</v>
      </c>
    </row>
    <row r="1701" customFormat="false" ht="15" hidden="false" customHeight="false" outlineLevel="0" collapsed="false">
      <c r="B1701" s="923" t="n">
        <v>90829</v>
      </c>
      <c r="C1701" s="924" t="s">
        <v>8360</v>
      </c>
      <c r="D1701" s="923" t="s">
        <v>451</v>
      </c>
      <c r="E1701" s="923" t="n">
        <f aca="false">IF($K$2=$H$1,H1701,I1701)</f>
        <v>29.11</v>
      </c>
      <c r="F1701" s="396" t="n">
        <f aca="false">IF(LEN($B1701)=7,CONCATENATE(MID($B1701,1,6),"00",RIGHT($B1701,1)),IF(LEN($B1701)=8,CONCATENATE(MID($B1701,1,6),"0",RIGHT($B1701,2)),$B1701))</f>
        <v>90829</v>
      </c>
      <c r="H1701" s="925" t="n">
        <v>27.89</v>
      </c>
      <c r="I1701" s="923" t="n">
        <v>29.11</v>
      </c>
    </row>
    <row r="1702" customFormat="false" ht="15" hidden="false" customHeight="false" outlineLevel="0" collapsed="false">
      <c r="B1702" s="923" t="n">
        <v>90830</v>
      </c>
      <c r="C1702" s="924" t="s">
        <v>8361</v>
      </c>
      <c r="D1702" s="923" t="s">
        <v>451</v>
      </c>
      <c r="E1702" s="923" t="n">
        <f aca="false">IF($K$2=$H$1,H1702,I1702)</f>
        <v>100.32</v>
      </c>
      <c r="F1702" s="396" t="n">
        <f aca="false">IF(LEN($B1702)=7,CONCATENATE(MID($B1702,1,6),"00",RIGHT($B1702,1)),IF(LEN($B1702)=8,CONCATENATE(MID($B1702,1,6),"0",RIGHT($B1702,2)),$B1702))</f>
        <v>90830</v>
      </c>
      <c r="H1702" s="925" t="n">
        <v>97.32</v>
      </c>
      <c r="I1702" s="923" t="n">
        <v>100.32</v>
      </c>
    </row>
    <row r="1703" customFormat="false" ht="15" hidden="false" customHeight="false" outlineLevel="0" collapsed="false">
      <c r="B1703" s="923" t="n">
        <v>90831</v>
      </c>
      <c r="C1703" s="924" t="s">
        <v>8362</v>
      </c>
      <c r="D1703" s="923" t="s">
        <v>451</v>
      </c>
      <c r="E1703" s="923" t="n">
        <f aca="false">IF($K$2=$H$1,H1703,I1703)</f>
        <v>78.6</v>
      </c>
      <c r="F1703" s="396" t="n">
        <f aca="false">IF(LEN($B1703)=7,CONCATENATE(MID($B1703,1,6),"00",RIGHT($B1703,1)),IF(LEN($B1703)=8,CONCATENATE(MID($B1703,1,6),"0",RIGHT($B1703,2)),$B1703))</f>
        <v>90831</v>
      </c>
      <c r="H1703" s="925" t="n">
        <v>76.31</v>
      </c>
      <c r="I1703" s="923" t="n">
        <v>78.6</v>
      </c>
    </row>
    <row r="1704" customFormat="false" ht="15" hidden="false" customHeight="false" outlineLevel="0" collapsed="false">
      <c r="B1704" s="923" t="n">
        <v>90841</v>
      </c>
      <c r="C1704" s="924" t="s">
        <v>8363</v>
      </c>
      <c r="D1704" s="923" t="s">
        <v>451</v>
      </c>
      <c r="E1704" s="923" t="n">
        <f aca="false">IF($K$2=$H$1,H1704,I1704)</f>
        <v>695.92</v>
      </c>
      <c r="F1704" s="396" t="n">
        <f aca="false">IF(LEN($B1704)=7,CONCATENATE(MID($B1704,1,6),"00",RIGHT($B1704,1)),IF(LEN($B1704)=8,CONCATENATE(MID($B1704,1,6),"0",RIGHT($B1704,2)),$B1704))</f>
        <v>90841</v>
      </c>
      <c r="H1704" s="925" t="n">
        <v>675.4</v>
      </c>
      <c r="I1704" s="923" t="n">
        <v>695.92</v>
      </c>
    </row>
    <row r="1705" customFormat="false" ht="15" hidden="false" customHeight="false" outlineLevel="0" collapsed="false">
      <c r="B1705" s="923" t="n">
        <v>90842</v>
      </c>
      <c r="C1705" s="924" t="s">
        <v>8364</v>
      </c>
      <c r="D1705" s="923" t="s">
        <v>451</v>
      </c>
      <c r="E1705" s="923" t="n">
        <f aca="false">IF($K$2=$H$1,H1705,I1705)</f>
        <v>748.25</v>
      </c>
      <c r="F1705" s="396" t="n">
        <f aca="false">IF(LEN($B1705)=7,CONCATENATE(MID($B1705,1,6),"00",RIGHT($B1705,1)),IF(LEN($B1705)=8,CONCATENATE(MID($B1705,1,6),"0",RIGHT($B1705,2)),$B1705))</f>
        <v>90842</v>
      </c>
      <c r="H1705" s="925" t="n">
        <v>725.87</v>
      </c>
      <c r="I1705" s="923" t="n">
        <v>748.25</v>
      </c>
    </row>
    <row r="1706" customFormat="false" ht="15" hidden="false" customHeight="false" outlineLevel="0" collapsed="false">
      <c r="B1706" s="923" t="n">
        <v>90843</v>
      </c>
      <c r="C1706" s="924" t="s">
        <v>8365</v>
      </c>
      <c r="D1706" s="923" t="s">
        <v>451</v>
      </c>
      <c r="E1706" s="923" t="n">
        <f aca="false">IF($K$2=$H$1,H1706,I1706)</f>
        <v>773.57</v>
      </c>
      <c r="F1706" s="396" t="n">
        <f aca="false">IF(LEN($B1706)=7,CONCATENATE(MID($B1706,1,6),"00",RIGHT($B1706,1)),IF(LEN($B1706)=8,CONCATENATE(MID($B1706,1,6),"0",RIGHT($B1706,2)),$B1706))</f>
        <v>90843</v>
      </c>
      <c r="H1706" s="925" t="n">
        <v>748.58</v>
      </c>
      <c r="I1706" s="923" t="n">
        <v>773.57</v>
      </c>
    </row>
    <row r="1707" customFormat="false" ht="15" hidden="false" customHeight="false" outlineLevel="0" collapsed="false">
      <c r="B1707" s="923" t="n">
        <v>90844</v>
      </c>
      <c r="C1707" s="924" t="s">
        <v>8366</v>
      </c>
      <c r="D1707" s="923" t="s">
        <v>451</v>
      </c>
      <c r="E1707" s="923" t="n">
        <f aca="false">IF($K$2=$H$1,H1707,I1707)</f>
        <v>807.9</v>
      </c>
      <c r="F1707" s="396" t="n">
        <f aca="false">IF(LEN($B1707)=7,CONCATENATE(MID($B1707,1,6),"00",RIGHT($B1707,1)),IF(LEN($B1707)=8,CONCATENATE(MID($B1707,1,6),"0",RIGHT($B1707,2)),$B1707))</f>
        <v>90844</v>
      </c>
      <c r="H1707" s="925" t="n">
        <v>781.02</v>
      </c>
      <c r="I1707" s="923" t="n">
        <v>807.9</v>
      </c>
    </row>
    <row r="1708" customFormat="false" ht="15" hidden="false" customHeight="false" outlineLevel="0" collapsed="false">
      <c r="B1708" s="923" t="n">
        <v>90847</v>
      </c>
      <c r="C1708" s="924" t="s">
        <v>8367</v>
      </c>
      <c r="D1708" s="923" t="s">
        <v>451</v>
      </c>
      <c r="E1708" s="923" t="n">
        <f aca="false">IF($K$2=$H$1,H1708,I1708)</f>
        <v>617.32</v>
      </c>
      <c r="F1708" s="396" t="n">
        <f aca="false">IF(LEN($B1708)=7,CONCATENATE(MID($B1708,1,6),"00",RIGHT($B1708,1)),IF(LEN($B1708)=8,CONCATENATE(MID($B1708,1,6),"0",RIGHT($B1708,2)),$B1708))</f>
        <v>90847</v>
      </c>
      <c r="H1708" s="925" t="n">
        <v>599.09</v>
      </c>
      <c r="I1708" s="923" t="n">
        <v>617.32</v>
      </c>
    </row>
    <row r="1709" customFormat="false" ht="15" hidden="false" customHeight="false" outlineLevel="0" collapsed="false">
      <c r="B1709" s="923" t="n">
        <v>90848</v>
      </c>
      <c r="C1709" s="924" t="s">
        <v>8368</v>
      </c>
      <c r="D1709" s="923" t="s">
        <v>451</v>
      </c>
      <c r="E1709" s="923" t="n">
        <f aca="false">IF($K$2=$H$1,H1709,I1709)</f>
        <v>662.75</v>
      </c>
      <c r="F1709" s="396" t="n">
        <f aca="false">IF(LEN($B1709)=7,CONCATENATE(MID($B1709,1,6),"00",RIGHT($B1709,1)),IF(LEN($B1709)=8,CONCATENATE(MID($B1709,1,6),"0",RIGHT($B1709,2)),$B1709))</f>
        <v>90848</v>
      </c>
      <c r="H1709" s="925" t="n">
        <v>642.66</v>
      </c>
      <c r="I1709" s="923" t="n">
        <v>662.75</v>
      </c>
    </row>
    <row r="1710" customFormat="false" ht="15" hidden="false" customHeight="false" outlineLevel="0" collapsed="false">
      <c r="B1710" s="923" t="n">
        <v>90849</v>
      </c>
      <c r="C1710" s="924" t="s">
        <v>8369</v>
      </c>
      <c r="D1710" s="923" t="s">
        <v>451</v>
      </c>
      <c r="E1710" s="923" t="n">
        <f aca="false">IF($K$2=$H$1,H1710,I1710)</f>
        <v>673.25</v>
      </c>
      <c r="F1710" s="396" t="n">
        <f aca="false">IF(LEN($B1710)=7,CONCATENATE(MID($B1710,1,6),"00",RIGHT($B1710,1)),IF(LEN($B1710)=8,CONCATENATE(MID($B1710,1,6),"0",RIGHT($B1710,2)),$B1710))</f>
        <v>90849</v>
      </c>
      <c r="H1710" s="925" t="n">
        <v>651.26</v>
      </c>
      <c r="I1710" s="923" t="n">
        <v>673.25</v>
      </c>
    </row>
    <row r="1711" customFormat="false" ht="15" hidden="false" customHeight="false" outlineLevel="0" collapsed="false">
      <c r="B1711" s="923" t="n">
        <v>90850</v>
      </c>
      <c r="C1711" s="924" t="s">
        <v>8370</v>
      </c>
      <c r="D1711" s="923" t="s">
        <v>451</v>
      </c>
      <c r="E1711" s="923" t="n">
        <f aca="false">IF($K$2=$H$1,H1711,I1711)</f>
        <v>707.58</v>
      </c>
      <c r="F1711" s="396" t="n">
        <f aca="false">IF(LEN($B1711)=7,CONCATENATE(MID($B1711,1,6),"00",RIGHT($B1711,1)),IF(LEN($B1711)=8,CONCATENATE(MID($B1711,1,6),"0",RIGHT($B1711,2)),$B1711))</f>
        <v>90850</v>
      </c>
      <c r="H1711" s="925" t="n">
        <v>683.7</v>
      </c>
      <c r="I1711" s="923" t="n">
        <v>707.58</v>
      </c>
    </row>
    <row r="1712" customFormat="false" ht="15" hidden="false" customHeight="false" outlineLevel="0" collapsed="false">
      <c r="B1712" s="923" t="n">
        <v>91009</v>
      </c>
      <c r="C1712" s="924" t="s">
        <v>8371</v>
      </c>
      <c r="D1712" s="923" t="s">
        <v>451</v>
      </c>
      <c r="E1712" s="923" t="n">
        <f aca="false">IF($K$2=$H$1,H1712,I1712)</f>
        <v>346.95</v>
      </c>
      <c r="F1712" s="396" t="n">
        <f aca="false">IF(LEN($B1712)=7,CONCATENATE(MID($B1712,1,6),"00",RIGHT($B1712,1)),IF(LEN($B1712)=8,CONCATENATE(MID($B1712,1,6),"0",RIGHT($B1712,2)),$B1712))</f>
        <v>91009</v>
      </c>
      <c r="H1712" s="925" t="n">
        <v>343.13</v>
      </c>
      <c r="I1712" s="923" t="n">
        <v>346.95</v>
      </c>
    </row>
    <row r="1713" customFormat="false" ht="15" hidden="false" customHeight="false" outlineLevel="0" collapsed="false">
      <c r="B1713" s="923" t="n">
        <v>91010</v>
      </c>
      <c r="C1713" s="924" t="s">
        <v>8372</v>
      </c>
      <c r="D1713" s="923" t="s">
        <v>451</v>
      </c>
      <c r="E1713" s="923" t="n">
        <f aca="false">IF($K$2=$H$1,H1713,I1713)</f>
        <v>278.84</v>
      </c>
      <c r="F1713" s="396" t="n">
        <f aca="false">IF(LEN($B1713)=7,CONCATENATE(MID($B1713,1,6),"00",RIGHT($B1713,1)),IF(LEN($B1713)=8,CONCATENATE(MID($B1713,1,6),"0",RIGHT($B1713,2)),$B1713))</f>
        <v>91010</v>
      </c>
      <c r="H1713" s="925" t="n">
        <v>274.62</v>
      </c>
      <c r="I1713" s="923" t="n">
        <v>278.84</v>
      </c>
    </row>
    <row r="1714" customFormat="false" ht="15" hidden="false" customHeight="false" outlineLevel="0" collapsed="false">
      <c r="B1714" s="923" t="n">
        <v>91011</v>
      </c>
      <c r="C1714" s="924" t="s">
        <v>8373</v>
      </c>
      <c r="D1714" s="923" t="s">
        <v>451</v>
      </c>
      <c r="E1714" s="923" t="n">
        <f aca="false">IF($K$2=$H$1,H1714,I1714)</f>
        <v>394.71</v>
      </c>
      <c r="F1714" s="396" t="n">
        <f aca="false">IF(LEN($B1714)=7,CONCATENATE(MID($B1714,1,6),"00",RIGHT($B1714,1)),IF(LEN($B1714)=8,CONCATENATE(MID($B1714,1,6),"0",RIGHT($B1714,2)),$B1714))</f>
        <v>91011</v>
      </c>
      <c r="H1714" s="925" t="n">
        <v>390.1</v>
      </c>
      <c r="I1714" s="923" t="n">
        <v>394.71</v>
      </c>
    </row>
    <row r="1715" customFormat="false" ht="15" hidden="false" customHeight="false" outlineLevel="0" collapsed="false">
      <c r="B1715" s="923" t="n">
        <v>91012</v>
      </c>
      <c r="C1715" s="924" t="s">
        <v>8374</v>
      </c>
      <c r="D1715" s="923" t="s">
        <v>451</v>
      </c>
      <c r="E1715" s="923" t="n">
        <f aca="false">IF($K$2=$H$1,H1715,I1715)</f>
        <v>376.51</v>
      </c>
      <c r="F1715" s="396" t="n">
        <f aca="false">IF(LEN($B1715)=7,CONCATENATE(MID($B1715,1,6),"00",RIGHT($B1715,1)),IF(LEN($B1715)=8,CONCATENATE(MID($B1715,1,6),"0",RIGHT($B1715,2)),$B1715))</f>
        <v>91012</v>
      </c>
      <c r="H1715" s="925" t="n">
        <v>371.5</v>
      </c>
      <c r="I1715" s="923" t="n">
        <v>376.51</v>
      </c>
    </row>
    <row r="1716" customFormat="false" ht="15" hidden="false" customHeight="false" outlineLevel="0" collapsed="false">
      <c r="B1716" s="923" t="n">
        <v>91013</v>
      </c>
      <c r="C1716" s="924" t="s">
        <v>8375</v>
      </c>
      <c r="D1716" s="923" t="s">
        <v>451</v>
      </c>
      <c r="E1716" s="923" t="n">
        <f aca="false">IF($K$2=$H$1,H1716,I1716)</f>
        <v>625.53</v>
      </c>
      <c r="F1716" s="396" t="n">
        <f aca="false">IF(LEN($B1716)=7,CONCATENATE(MID($B1716,1,6),"00",RIGHT($B1716,1)),IF(LEN($B1716)=8,CONCATENATE(MID($B1716,1,6),"0",RIGHT($B1716,2)),$B1716))</f>
        <v>91013</v>
      </c>
      <c r="H1716" s="925" t="n">
        <v>607.3</v>
      </c>
      <c r="I1716" s="923" t="n">
        <v>625.53</v>
      </c>
    </row>
    <row r="1717" customFormat="false" ht="15" hidden="false" customHeight="false" outlineLevel="0" collapsed="false">
      <c r="B1717" s="923" t="n">
        <v>91014</v>
      </c>
      <c r="C1717" s="924" t="s">
        <v>8376</v>
      </c>
      <c r="D1717" s="923" t="s">
        <v>451</v>
      </c>
      <c r="E1717" s="923" t="n">
        <f aca="false">IF($K$2=$H$1,H1717,I1717)</f>
        <v>572.77</v>
      </c>
      <c r="F1717" s="396" t="n">
        <f aca="false">IF(LEN($B1717)=7,CONCATENATE(MID($B1717,1,6),"00",RIGHT($B1717,1)),IF(LEN($B1717)=8,CONCATENATE(MID($B1717,1,6),"0",RIGHT($B1717,2)),$B1717))</f>
        <v>91014</v>
      </c>
      <c r="H1717" s="925" t="n">
        <v>552.68</v>
      </c>
      <c r="I1717" s="923" t="n">
        <v>572.77</v>
      </c>
    </row>
    <row r="1718" customFormat="false" ht="15" hidden="false" customHeight="false" outlineLevel="0" collapsed="false">
      <c r="B1718" s="923" t="n">
        <v>91015</v>
      </c>
      <c r="C1718" s="924" t="s">
        <v>8377</v>
      </c>
      <c r="D1718" s="923" t="s">
        <v>451</v>
      </c>
      <c r="E1718" s="923" t="n">
        <f aca="false">IF($K$2=$H$1,H1718,I1718)</f>
        <v>704</v>
      </c>
      <c r="F1718" s="396" t="n">
        <f aca="false">IF(LEN($B1718)=7,CONCATENATE(MID($B1718,1,6),"00",RIGHT($B1718,1)),IF(LEN($B1718)=8,CONCATENATE(MID($B1718,1,6),"0",RIGHT($B1718,2)),$B1718))</f>
        <v>91015</v>
      </c>
      <c r="H1718" s="925" t="n">
        <v>682.01</v>
      </c>
      <c r="I1718" s="923" t="n">
        <v>704</v>
      </c>
    </row>
    <row r="1719" customFormat="false" ht="15" hidden="false" customHeight="false" outlineLevel="0" collapsed="false">
      <c r="B1719" s="923" t="n">
        <v>91016</v>
      </c>
      <c r="C1719" s="924" t="s">
        <v>8378</v>
      </c>
      <c r="D1719" s="923" t="s">
        <v>451</v>
      </c>
      <c r="E1719" s="923" t="n">
        <f aca="false">IF($K$2=$H$1,H1719,I1719)</f>
        <v>701.27</v>
      </c>
      <c r="F1719" s="396" t="n">
        <f aca="false">IF(LEN($B1719)=7,CONCATENATE(MID($B1719,1,6),"00",RIGHT($B1719,1)),IF(LEN($B1719)=8,CONCATENATE(MID($B1719,1,6),"0",RIGHT($B1719,2)),$B1719))</f>
        <v>91016</v>
      </c>
      <c r="H1719" s="925" t="n">
        <v>677.39</v>
      </c>
      <c r="I1719" s="923" t="n">
        <v>701.27</v>
      </c>
    </row>
    <row r="1720" customFormat="false" ht="15" hidden="false" customHeight="false" outlineLevel="0" collapsed="false">
      <c r="B1720" s="923" t="n">
        <v>91286</v>
      </c>
      <c r="C1720" s="924" t="s">
        <v>8379</v>
      </c>
      <c r="D1720" s="923" t="s">
        <v>451</v>
      </c>
      <c r="E1720" s="923" t="n">
        <f aca="false">IF($K$2=$H$1,H1720,I1720)</f>
        <v>134.62</v>
      </c>
      <c r="F1720" s="396" t="n">
        <f aca="false">IF(LEN($B1720)=7,CONCATENATE(MID($B1720,1,6),"00",RIGHT($B1720,1)),IF(LEN($B1720)=8,CONCATENATE(MID($B1720,1,6),"0",RIGHT($B1720,2)),$B1720))</f>
        <v>91286</v>
      </c>
      <c r="H1720" s="925" t="n">
        <v>127.27</v>
      </c>
      <c r="I1720" s="923" t="n">
        <v>134.62</v>
      </c>
    </row>
    <row r="1721" customFormat="false" ht="15" hidden="false" customHeight="false" outlineLevel="0" collapsed="false">
      <c r="B1721" s="923" t="n">
        <v>91287</v>
      </c>
      <c r="C1721" s="924" t="s">
        <v>8380</v>
      </c>
      <c r="D1721" s="923" t="s">
        <v>451</v>
      </c>
      <c r="E1721" s="923" t="n">
        <f aca="false">IF($K$2=$H$1,H1721,I1721)</f>
        <v>141.99</v>
      </c>
      <c r="F1721" s="396" t="n">
        <f aca="false">IF(LEN($B1721)=7,CONCATENATE(MID($B1721,1,6),"00",RIGHT($B1721,1)),IF(LEN($B1721)=8,CONCATENATE(MID($B1721,1,6),"0",RIGHT($B1721,2)),$B1721))</f>
        <v>91287</v>
      </c>
      <c r="H1721" s="925" t="n">
        <v>133.89</v>
      </c>
      <c r="I1721" s="923" t="n">
        <v>141.99</v>
      </c>
    </row>
    <row r="1722" customFormat="false" ht="15" hidden="false" customHeight="false" outlineLevel="0" collapsed="false">
      <c r="B1722" s="923" t="n">
        <v>91288</v>
      </c>
      <c r="C1722" s="924" t="s">
        <v>8381</v>
      </c>
      <c r="D1722" s="923" t="s">
        <v>451</v>
      </c>
      <c r="E1722" s="923" t="n">
        <f aca="false">IF($K$2=$H$1,H1722,I1722)</f>
        <v>149.38</v>
      </c>
      <c r="F1722" s="396" t="n">
        <f aca="false">IF(LEN($B1722)=7,CONCATENATE(MID($B1722,1,6),"00",RIGHT($B1722,1)),IF(LEN($B1722)=8,CONCATENATE(MID($B1722,1,6),"0",RIGHT($B1722,2)),$B1722))</f>
        <v>91288</v>
      </c>
      <c r="H1722" s="925" t="n">
        <v>140.52</v>
      </c>
      <c r="I1722" s="923" t="n">
        <v>149.38</v>
      </c>
    </row>
    <row r="1723" customFormat="false" ht="15" hidden="false" customHeight="false" outlineLevel="0" collapsed="false">
      <c r="B1723" s="923" t="n">
        <v>91290</v>
      </c>
      <c r="C1723" s="924" t="s">
        <v>8382</v>
      </c>
      <c r="D1723" s="923" t="s">
        <v>451</v>
      </c>
      <c r="E1723" s="923" t="n">
        <f aca="false">IF($K$2=$H$1,H1723,I1723)</f>
        <v>156.75</v>
      </c>
      <c r="F1723" s="396" t="n">
        <f aca="false">IF(LEN($B1723)=7,CONCATENATE(MID($B1723,1,6),"00",RIGHT($B1723,1)),IF(LEN($B1723)=8,CONCATENATE(MID($B1723,1,6),"0",RIGHT($B1723,2)),$B1723))</f>
        <v>91290</v>
      </c>
      <c r="H1723" s="925" t="n">
        <v>147.14</v>
      </c>
      <c r="I1723" s="923" t="n">
        <v>156.75</v>
      </c>
    </row>
    <row r="1724" customFormat="false" ht="15" hidden="false" customHeight="false" outlineLevel="0" collapsed="false">
      <c r="B1724" s="923" t="n">
        <v>91291</v>
      </c>
      <c r="C1724" s="924" t="s">
        <v>8383</v>
      </c>
      <c r="D1724" s="923" t="s">
        <v>451</v>
      </c>
      <c r="E1724" s="923" t="n">
        <f aca="false">IF($K$2=$H$1,H1724,I1724)</f>
        <v>196.65</v>
      </c>
      <c r="F1724" s="396" t="n">
        <f aca="false">IF(LEN($B1724)=7,CONCATENATE(MID($B1724,1,6),"00",RIGHT($B1724,1)),IF(LEN($B1724)=8,CONCATENATE(MID($B1724,1,6),"0",RIGHT($B1724,2)),$B1724))</f>
        <v>91291</v>
      </c>
      <c r="H1724" s="925" t="n">
        <v>184.02</v>
      </c>
      <c r="I1724" s="923" t="n">
        <v>196.65</v>
      </c>
    </row>
    <row r="1725" customFormat="false" ht="15" hidden="false" customHeight="false" outlineLevel="0" collapsed="false">
      <c r="B1725" s="923" t="n">
        <v>91292</v>
      </c>
      <c r="C1725" s="924" t="s">
        <v>8384</v>
      </c>
      <c r="D1725" s="923" t="s">
        <v>451</v>
      </c>
      <c r="E1725" s="923" t="n">
        <f aca="false">IF($K$2=$H$1,H1725,I1725)</f>
        <v>209.22</v>
      </c>
      <c r="F1725" s="396" t="n">
        <f aca="false">IF(LEN($B1725)=7,CONCATENATE(MID($B1725,1,6),"00",RIGHT($B1725,1)),IF(LEN($B1725)=8,CONCATENATE(MID($B1725,1,6),"0",RIGHT($B1725,2)),$B1725))</f>
        <v>91292</v>
      </c>
      <c r="H1725" s="925" t="n">
        <v>195.33</v>
      </c>
      <c r="I1725" s="923" t="n">
        <v>209.22</v>
      </c>
    </row>
    <row r="1726" customFormat="false" ht="15" hidden="false" customHeight="false" outlineLevel="0" collapsed="false">
      <c r="B1726" s="923" t="n">
        <v>91293</v>
      </c>
      <c r="C1726" s="924" t="s">
        <v>8385</v>
      </c>
      <c r="D1726" s="923" t="s">
        <v>451</v>
      </c>
      <c r="E1726" s="923" t="n">
        <f aca="false">IF($K$2=$H$1,H1726,I1726)</f>
        <v>221.8</v>
      </c>
      <c r="F1726" s="396" t="n">
        <f aca="false">IF(LEN($B1726)=7,CONCATENATE(MID($B1726,1,6),"00",RIGHT($B1726,1)),IF(LEN($B1726)=8,CONCATENATE(MID($B1726,1,6),"0",RIGHT($B1726,2)),$B1726))</f>
        <v>91293</v>
      </c>
      <c r="H1726" s="925" t="n">
        <v>206.64</v>
      </c>
      <c r="I1726" s="923" t="n">
        <v>221.8</v>
      </c>
    </row>
    <row r="1727" customFormat="false" ht="15" hidden="false" customHeight="false" outlineLevel="0" collapsed="false">
      <c r="B1727" s="923" t="n">
        <v>91294</v>
      </c>
      <c r="C1727" s="924" t="s">
        <v>8386</v>
      </c>
      <c r="D1727" s="923" t="s">
        <v>451</v>
      </c>
      <c r="E1727" s="923" t="n">
        <f aca="false">IF($K$2=$H$1,H1727,I1727)</f>
        <v>234.41</v>
      </c>
      <c r="F1727" s="396" t="n">
        <f aca="false">IF(LEN($B1727)=7,CONCATENATE(MID($B1727,1,6),"00",RIGHT($B1727,1)),IF(LEN($B1727)=8,CONCATENATE(MID($B1727,1,6),"0",RIGHT($B1727,2)),$B1727))</f>
        <v>91294</v>
      </c>
      <c r="H1727" s="925" t="n">
        <v>217.98</v>
      </c>
      <c r="I1727" s="923" t="n">
        <v>234.41</v>
      </c>
    </row>
    <row r="1728" customFormat="false" ht="15" hidden="false" customHeight="false" outlineLevel="0" collapsed="false">
      <c r="B1728" s="923" t="n">
        <v>91295</v>
      </c>
      <c r="C1728" s="924" t="s">
        <v>8387</v>
      </c>
      <c r="D1728" s="923" t="s">
        <v>451</v>
      </c>
      <c r="E1728" s="923" t="n">
        <f aca="false">IF($K$2=$H$1,H1728,I1728)</f>
        <v>324.9</v>
      </c>
      <c r="F1728" s="396" t="n">
        <f aca="false">IF(LEN($B1728)=7,CONCATENATE(MID($B1728,1,6),"00",RIGHT($B1728,1)),IF(LEN($B1728)=8,CONCATENATE(MID($B1728,1,6),"0",RIGHT($B1728,2)),$B1728))</f>
        <v>91295</v>
      </c>
      <c r="H1728" s="925" t="n">
        <v>321.08</v>
      </c>
      <c r="I1728" s="923" t="n">
        <v>324.9</v>
      </c>
    </row>
    <row r="1729" customFormat="false" ht="15" hidden="false" customHeight="false" outlineLevel="0" collapsed="false">
      <c r="B1729" s="923" t="n">
        <v>91296</v>
      </c>
      <c r="C1729" s="924" t="s">
        <v>8388</v>
      </c>
      <c r="D1729" s="923" t="s">
        <v>451</v>
      </c>
      <c r="E1729" s="923" t="n">
        <f aca="false">IF($K$2=$H$1,H1729,I1729)</f>
        <v>344.83</v>
      </c>
      <c r="F1729" s="396" t="n">
        <f aca="false">IF(LEN($B1729)=7,CONCATENATE(MID($B1729,1,6),"00",RIGHT($B1729,1)),IF(LEN($B1729)=8,CONCATENATE(MID($B1729,1,6),"0",RIGHT($B1729,2)),$B1729))</f>
        <v>91296</v>
      </c>
      <c r="H1729" s="925" t="n">
        <v>340.61</v>
      </c>
      <c r="I1729" s="923" t="n">
        <v>344.83</v>
      </c>
    </row>
    <row r="1730" customFormat="false" ht="15" hidden="false" customHeight="false" outlineLevel="0" collapsed="false">
      <c r="B1730" s="923" t="n">
        <v>91297</v>
      </c>
      <c r="C1730" s="924" t="s">
        <v>8389</v>
      </c>
      <c r="D1730" s="923" t="s">
        <v>451</v>
      </c>
      <c r="E1730" s="923" t="n">
        <f aca="false">IF($K$2=$H$1,H1730,I1730)</f>
        <v>396.96</v>
      </c>
      <c r="F1730" s="396" t="n">
        <f aca="false">IF(LEN($B1730)=7,CONCATENATE(MID($B1730,1,6),"00",RIGHT($B1730,1)),IF(LEN($B1730)=8,CONCATENATE(MID($B1730,1,6),"0",RIGHT($B1730,2)),$B1730))</f>
        <v>91297</v>
      </c>
      <c r="H1730" s="925" t="n">
        <v>392.35</v>
      </c>
      <c r="I1730" s="923" t="n">
        <v>396.96</v>
      </c>
    </row>
    <row r="1731" customFormat="false" ht="15" hidden="false" customHeight="false" outlineLevel="0" collapsed="false">
      <c r="B1731" s="923" t="n">
        <v>91298</v>
      </c>
      <c r="C1731" s="924" t="s">
        <v>8390</v>
      </c>
      <c r="D1731" s="923" t="s">
        <v>451</v>
      </c>
      <c r="E1731" s="923" t="n">
        <f aca="false">IF($K$2=$H$1,H1731,I1731)</f>
        <v>613.56</v>
      </c>
      <c r="F1731" s="396" t="n">
        <f aca="false">IF(LEN($B1731)=7,CONCATENATE(MID($B1731,1,6),"00",RIGHT($B1731,1)),IF(LEN($B1731)=8,CONCATENATE(MID($B1731,1,6),"0",RIGHT($B1731,2)),$B1731))</f>
        <v>91298</v>
      </c>
      <c r="H1731" s="926" t="n">
        <v>608.95</v>
      </c>
      <c r="I1731" s="927" t="n">
        <v>613.56</v>
      </c>
    </row>
    <row r="1732" customFormat="false" ht="15" hidden="false" customHeight="false" outlineLevel="0" collapsed="false">
      <c r="B1732" s="923" t="n">
        <v>91299</v>
      </c>
      <c r="C1732" s="924" t="s">
        <v>8391</v>
      </c>
      <c r="D1732" s="923" t="s">
        <v>451</v>
      </c>
      <c r="E1732" s="923" t="n">
        <f aca="false">IF($K$2=$H$1,H1732,I1732)</f>
        <v>845.17</v>
      </c>
      <c r="F1732" s="396" t="n">
        <f aca="false">IF(LEN($B1732)=7,CONCATENATE(MID($B1732,1,6),"00",RIGHT($B1732,1)),IF(LEN($B1732)=8,CONCATENATE(MID($B1732,1,6),"0",RIGHT($B1732,2)),$B1732))</f>
        <v>91299</v>
      </c>
      <c r="H1732" s="926" t="n">
        <v>838.77</v>
      </c>
      <c r="I1732" s="927" t="n">
        <v>845.17</v>
      </c>
    </row>
    <row r="1733" customFormat="false" ht="15" hidden="false" customHeight="false" outlineLevel="0" collapsed="false">
      <c r="B1733" s="923" t="n">
        <v>91300</v>
      </c>
      <c r="C1733" s="924" t="s">
        <v>8392</v>
      </c>
      <c r="D1733" s="923" t="s">
        <v>451</v>
      </c>
      <c r="E1733" s="923" t="n">
        <f aca="false">IF($K$2=$H$1,H1733,I1733)</f>
        <v>21.21</v>
      </c>
      <c r="F1733" s="396" t="n">
        <f aca="false">IF(LEN($B1733)=7,CONCATENATE(MID($B1733,1,6),"00",RIGHT($B1733,1)),IF(LEN($B1733)=8,CONCATENATE(MID($B1733,1,6),"0",RIGHT($B1733,2)),$B1733))</f>
        <v>91300</v>
      </c>
      <c r="H1733" s="926" t="n">
        <v>20.32</v>
      </c>
      <c r="I1733" s="927" t="n">
        <v>21.21</v>
      </c>
    </row>
    <row r="1734" customFormat="false" ht="15" hidden="false" customHeight="false" outlineLevel="0" collapsed="false">
      <c r="B1734" s="923" t="n">
        <v>91301</v>
      </c>
      <c r="C1734" s="924" t="s">
        <v>8393</v>
      </c>
      <c r="D1734" s="923" t="s">
        <v>451</v>
      </c>
      <c r="E1734" s="923" t="n">
        <f aca="false">IF($K$2=$H$1,H1734,I1734)</f>
        <v>22.53</v>
      </c>
      <c r="F1734" s="396" t="n">
        <f aca="false">IF(LEN($B1734)=7,CONCATENATE(MID($B1734,1,6),"00",RIGHT($B1734,1)),IF(LEN($B1734)=8,CONCATENATE(MID($B1734,1,6),"0",RIGHT($B1734,2)),$B1734))</f>
        <v>91301</v>
      </c>
      <c r="H1734" s="925" t="n">
        <v>21.54</v>
      </c>
      <c r="I1734" s="923" t="n">
        <v>22.53</v>
      </c>
    </row>
    <row r="1735" customFormat="false" ht="15" hidden="false" customHeight="false" outlineLevel="0" collapsed="false">
      <c r="B1735" s="923" t="n">
        <v>91302</v>
      </c>
      <c r="C1735" s="924" t="s">
        <v>8394</v>
      </c>
      <c r="D1735" s="923" t="s">
        <v>451</v>
      </c>
      <c r="E1735" s="923" t="n">
        <f aca="false">IF($K$2=$H$1,H1735,I1735)</f>
        <v>23.86</v>
      </c>
      <c r="F1735" s="396" t="n">
        <f aca="false">IF(LEN($B1735)=7,CONCATENATE(MID($B1735,1,6),"00",RIGHT($B1735,1)),IF(LEN($B1735)=8,CONCATENATE(MID($B1735,1,6),"0",RIGHT($B1735,2)),$B1735))</f>
        <v>91302</v>
      </c>
      <c r="H1735" s="925" t="n">
        <v>22.75</v>
      </c>
      <c r="I1735" s="923" t="n">
        <v>23.86</v>
      </c>
    </row>
    <row r="1736" customFormat="false" ht="15" hidden="false" customHeight="false" outlineLevel="0" collapsed="false">
      <c r="B1736" s="923" t="n">
        <v>91303</v>
      </c>
      <c r="C1736" s="924" t="s">
        <v>8395</v>
      </c>
      <c r="D1736" s="923" t="s">
        <v>451</v>
      </c>
      <c r="E1736" s="923" t="n">
        <f aca="false">IF($K$2=$H$1,H1736,I1736)</f>
        <v>25.22</v>
      </c>
      <c r="F1736" s="396" t="n">
        <f aca="false">IF(LEN($B1736)=7,CONCATENATE(MID($B1736,1,6),"00",RIGHT($B1736,1)),IF(LEN($B1736)=8,CONCATENATE(MID($B1736,1,6),"0",RIGHT($B1736,2)),$B1736))</f>
        <v>91303</v>
      </c>
      <c r="H1736" s="925" t="n">
        <v>24</v>
      </c>
      <c r="I1736" s="923" t="n">
        <v>25.22</v>
      </c>
    </row>
    <row r="1737" customFormat="false" ht="15" hidden="false" customHeight="false" outlineLevel="0" collapsed="false">
      <c r="B1737" s="923" t="n">
        <v>91304</v>
      </c>
      <c r="C1737" s="924" t="s">
        <v>8396</v>
      </c>
      <c r="D1737" s="923" t="s">
        <v>451</v>
      </c>
      <c r="E1737" s="923" t="n">
        <f aca="false">IF($K$2=$H$1,H1737,I1737)</f>
        <v>76.18</v>
      </c>
      <c r="F1737" s="396" t="n">
        <f aca="false">IF(LEN($B1737)=7,CONCATENATE(MID($B1737,1,6),"00",RIGHT($B1737,1)),IF(LEN($B1737)=8,CONCATENATE(MID($B1737,1,6),"0",RIGHT($B1737,2)),$B1737))</f>
        <v>91304</v>
      </c>
      <c r="H1737" s="925" t="n">
        <v>73.18</v>
      </c>
      <c r="I1737" s="923" t="n">
        <v>76.18</v>
      </c>
    </row>
    <row r="1738" customFormat="false" ht="15" hidden="false" customHeight="false" outlineLevel="0" collapsed="false">
      <c r="B1738" s="923" t="n">
        <v>91305</v>
      </c>
      <c r="C1738" s="924" t="s">
        <v>8397</v>
      </c>
      <c r="D1738" s="923" t="s">
        <v>451</v>
      </c>
      <c r="E1738" s="923" t="n">
        <f aca="false">IF($K$2=$H$1,H1738,I1738)</f>
        <v>57.5</v>
      </c>
      <c r="F1738" s="396" t="n">
        <f aca="false">IF(LEN($B1738)=7,CONCATENATE(MID($B1738,1,6),"00",RIGHT($B1738,1)),IF(LEN($B1738)=8,CONCATENATE(MID($B1738,1,6),"0",RIGHT($B1738,2)),$B1738))</f>
        <v>91305</v>
      </c>
      <c r="H1738" s="925" t="n">
        <v>55.21</v>
      </c>
      <c r="I1738" s="923" t="n">
        <v>57.5</v>
      </c>
    </row>
    <row r="1739" customFormat="false" ht="15" hidden="false" customHeight="false" outlineLevel="0" collapsed="false">
      <c r="B1739" s="923" t="n">
        <v>91306</v>
      </c>
      <c r="C1739" s="924" t="s">
        <v>8398</v>
      </c>
      <c r="D1739" s="923" t="s">
        <v>451</v>
      </c>
      <c r="E1739" s="923" t="n">
        <f aca="false">IF($K$2=$H$1,H1739,I1739)</f>
        <v>85.5</v>
      </c>
      <c r="F1739" s="396" t="n">
        <f aca="false">IF(LEN($B1739)=7,CONCATENATE(MID($B1739,1,6),"00",RIGHT($B1739,1)),IF(LEN($B1739)=8,CONCATENATE(MID($B1739,1,6),"0",RIGHT($B1739,2)),$B1739))</f>
        <v>91306</v>
      </c>
      <c r="H1739" s="925" t="n">
        <v>83.21</v>
      </c>
      <c r="I1739" s="923" t="n">
        <v>85.5</v>
      </c>
    </row>
    <row r="1740" customFormat="false" ht="15" hidden="false" customHeight="false" outlineLevel="0" collapsed="false">
      <c r="B1740" s="923" t="n">
        <v>91307</v>
      </c>
      <c r="C1740" s="924" t="s">
        <v>8399</v>
      </c>
      <c r="D1740" s="923" t="s">
        <v>451</v>
      </c>
      <c r="E1740" s="923" t="n">
        <f aca="false">IF($K$2=$H$1,H1740,I1740)</f>
        <v>60.34</v>
      </c>
      <c r="F1740" s="396" t="n">
        <f aca="false">IF(LEN($B1740)=7,CONCATENATE(MID($B1740,1,6),"00",RIGHT($B1740,1)),IF(LEN($B1740)=8,CONCATENATE(MID($B1740,1,6),"0",RIGHT($B1740,2)),$B1740))</f>
        <v>91307</v>
      </c>
      <c r="H1740" s="925" t="n">
        <v>58.05</v>
      </c>
      <c r="I1740" s="923" t="n">
        <v>60.34</v>
      </c>
    </row>
    <row r="1741" customFormat="false" ht="15" hidden="false" customHeight="false" outlineLevel="0" collapsed="false">
      <c r="B1741" s="923" t="n">
        <v>91312</v>
      </c>
      <c r="C1741" s="924" t="s">
        <v>8400</v>
      </c>
      <c r="D1741" s="923" t="s">
        <v>451</v>
      </c>
      <c r="E1741" s="923" t="n">
        <f aca="false">IF($K$2=$H$1,H1741,I1741)</f>
        <v>635.31</v>
      </c>
      <c r="F1741" s="396" t="n">
        <f aca="false">IF(LEN($B1741)=7,CONCATENATE(MID($B1741,1,6),"00",RIGHT($B1741,1)),IF(LEN($B1741)=8,CONCATENATE(MID($B1741,1,6),"0",RIGHT($B1741,2)),$B1741))</f>
        <v>91312</v>
      </c>
      <c r="H1741" s="925" t="n">
        <v>614.79</v>
      </c>
      <c r="I1741" s="923" t="n">
        <v>635.31</v>
      </c>
    </row>
    <row r="1742" customFormat="false" ht="15" hidden="false" customHeight="false" outlineLevel="0" collapsed="false">
      <c r="B1742" s="923" t="n">
        <v>91313</v>
      </c>
      <c r="C1742" s="924" t="s">
        <v>8401</v>
      </c>
      <c r="D1742" s="923" t="s">
        <v>451</v>
      </c>
      <c r="E1742" s="923" t="n">
        <f aca="false">IF($K$2=$H$1,H1742,I1742)</f>
        <v>683.44</v>
      </c>
      <c r="F1742" s="396" t="n">
        <f aca="false">IF(LEN($B1742)=7,CONCATENATE(MID($B1742,1,6),"00",RIGHT($B1742,1)),IF(LEN($B1742)=8,CONCATENATE(MID($B1742,1,6),"0",RIGHT($B1742,2)),$B1742))</f>
        <v>91313</v>
      </c>
      <c r="H1742" s="925" t="n">
        <v>661.06</v>
      </c>
      <c r="I1742" s="923" t="n">
        <v>683.44</v>
      </c>
    </row>
    <row r="1743" customFormat="false" ht="15" hidden="false" customHeight="false" outlineLevel="0" collapsed="false">
      <c r="B1743" s="923" t="n">
        <v>91314</v>
      </c>
      <c r="C1743" s="924" t="s">
        <v>8402</v>
      </c>
      <c r="D1743" s="923" t="s">
        <v>451</v>
      </c>
      <c r="E1743" s="923" t="n">
        <f aca="false">IF($K$2=$H$1,H1743,I1743)</f>
        <v>709.66</v>
      </c>
      <c r="F1743" s="396" t="n">
        <f aca="false">IF(LEN($B1743)=7,CONCATENATE(MID($B1743,1,6),"00",RIGHT($B1743,1)),IF(LEN($B1743)=8,CONCATENATE(MID($B1743,1,6),"0",RIGHT($B1743,2)),$B1743))</f>
        <v>91314</v>
      </c>
      <c r="H1743" s="925" t="n">
        <v>684.67</v>
      </c>
      <c r="I1743" s="923" t="n">
        <v>709.66</v>
      </c>
    </row>
    <row r="1744" customFormat="false" ht="15" hidden="false" customHeight="false" outlineLevel="0" collapsed="false">
      <c r="B1744" s="923" t="n">
        <v>91315</v>
      </c>
      <c r="C1744" s="924" t="s">
        <v>8403</v>
      </c>
      <c r="D1744" s="923" t="s">
        <v>451</v>
      </c>
      <c r="E1744" s="923" t="n">
        <f aca="false">IF($K$2=$H$1,H1744,I1744)</f>
        <v>743.85</v>
      </c>
      <c r="F1744" s="396" t="n">
        <f aca="false">IF(LEN($B1744)=7,CONCATENATE(MID($B1744,1,6),"00",RIGHT($B1744,1)),IF(LEN($B1744)=8,CONCATENATE(MID($B1744,1,6),"0",RIGHT($B1744,2)),$B1744))</f>
        <v>91315</v>
      </c>
      <c r="H1744" s="925" t="n">
        <v>716.97</v>
      </c>
      <c r="I1744" s="923" t="n">
        <v>743.85</v>
      </c>
    </row>
    <row r="1745" customFormat="false" ht="15" hidden="false" customHeight="false" outlineLevel="0" collapsed="false">
      <c r="B1745" s="923" t="n">
        <v>91318</v>
      </c>
      <c r="C1745" s="924" t="s">
        <v>8404</v>
      </c>
      <c r="D1745" s="923" t="s">
        <v>451</v>
      </c>
      <c r="E1745" s="923" t="n">
        <f aca="false">IF($K$2=$H$1,H1745,I1745)</f>
        <v>577.81</v>
      </c>
      <c r="F1745" s="396" t="n">
        <f aca="false">IF(LEN($B1745)=7,CONCATENATE(MID($B1745,1,6),"00",RIGHT($B1745,1)),IF(LEN($B1745)=8,CONCATENATE(MID($B1745,1,6),"0",RIGHT($B1745,2)),$B1745))</f>
        <v>91318</v>
      </c>
      <c r="H1745" s="925" t="n">
        <v>559.58</v>
      </c>
      <c r="I1745" s="923" t="n">
        <v>577.81</v>
      </c>
    </row>
    <row r="1746" customFormat="false" ht="15" hidden="false" customHeight="false" outlineLevel="0" collapsed="false">
      <c r="B1746" s="923" t="n">
        <v>91319</v>
      </c>
      <c r="C1746" s="924" t="s">
        <v>8405</v>
      </c>
      <c r="D1746" s="923" t="s">
        <v>451</v>
      </c>
      <c r="E1746" s="923" t="n">
        <f aca="false">IF($K$2=$H$1,H1746,I1746)</f>
        <v>623.1</v>
      </c>
      <c r="F1746" s="396" t="n">
        <f aca="false">IF(LEN($B1746)=7,CONCATENATE(MID($B1746,1,6),"00",RIGHT($B1746,1)),IF(LEN($B1746)=8,CONCATENATE(MID($B1746,1,6),"0",RIGHT($B1746,2)),$B1746))</f>
        <v>91319</v>
      </c>
      <c r="H1746" s="925" t="n">
        <v>603.01</v>
      </c>
      <c r="I1746" s="923" t="n">
        <v>623.1</v>
      </c>
    </row>
    <row r="1747" customFormat="false" ht="15" hidden="false" customHeight="false" outlineLevel="0" collapsed="false">
      <c r="B1747" s="923" t="n">
        <v>91320</v>
      </c>
      <c r="C1747" s="924" t="s">
        <v>8406</v>
      </c>
      <c r="D1747" s="923" t="s">
        <v>451</v>
      </c>
      <c r="E1747" s="923" t="n">
        <f aca="false">IF($K$2=$H$1,H1747,I1747)</f>
        <v>633.48</v>
      </c>
      <c r="F1747" s="396" t="n">
        <f aca="false">IF(LEN($B1747)=7,CONCATENATE(MID($B1747,1,6),"00",RIGHT($B1747,1)),IF(LEN($B1747)=8,CONCATENATE(MID($B1747,1,6),"0",RIGHT($B1747,2)),$B1747))</f>
        <v>91320</v>
      </c>
      <c r="H1747" s="925" t="n">
        <v>611.49</v>
      </c>
      <c r="I1747" s="923" t="n">
        <v>633.48</v>
      </c>
    </row>
    <row r="1748" customFormat="false" ht="15" hidden="false" customHeight="false" outlineLevel="0" collapsed="false">
      <c r="B1748" s="923" t="n">
        <v>91321</v>
      </c>
      <c r="C1748" s="924" t="s">
        <v>8407</v>
      </c>
      <c r="D1748" s="923" t="s">
        <v>451</v>
      </c>
      <c r="E1748" s="923" t="n">
        <f aca="false">IF($K$2=$H$1,H1748,I1748)</f>
        <v>667.67</v>
      </c>
      <c r="F1748" s="396" t="n">
        <f aca="false">IF(LEN($B1748)=7,CONCATENATE(MID($B1748,1,6),"00",RIGHT($B1748,1)),IF(LEN($B1748)=8,CONCATENATE(MID($B1748,1,6),"0",RIGHT($B1748,2)),$B1748))</f>
        <v>91321</v>
      </c>
      <c r="H1748" s="925" t="n">
        <v>643.79</v>
      </c>
      <c r="I1748" s="923" t="n">
        <v>667.67</v>
      </c>
    </row>
    <row r="1749" customFormat="false" ht="15" hidden="false" customHeight="false" outlineLevel="0" collapsed="false">
      <c r="B1749" s="923" t="n">
        <v>91324</v>
      </c>
      <c r="C1749" s="924" t="s">
        <v>8408</v>
      </c>
      <c r="D1749" s="923" t="s">
        <v>451</v>
      </c>
      <c r="E1749" s="923" t="n">
        <f aca="false">IF($K$2=$H$1,H1749,I1749)</f>
        <v>586.02</v>
      </c>
      <c r="F1749" s="396" t="n">
        <f aca="false">IF(LEN($B1749)=7,CONCATENATE(MID($B1749,1,6),"00",RIGHT($B1749,1)),IF(LEN($B1749)=8,CONCATENATE(MID($B1749,1,6),"0",RIGHT($B1749,2)),$B1749))</f>
        <v>91324</v>
      </c>
      <c r="H1749" s="925" t="n">
        <v>567.79</v>
      </c>
      <c r="I1749" s="923" t="n">
        <v>586.02</v>
      </c>
    </row>
    <row r="1750" customFormat="false" ht="15" hidden="false" customHeight="false" outlineLevel="0" collapsed="false">
      <c r="B1750" s="923" t="n">
        <v>91325</v>
      </c>
      <c r="C1750" s="924" t="s">
        <v>8409</v>
      </c>
      <c r="D1750" s="923" t="s">
        <v>451</v>
      </c>
      <c r="E1750" s="923" t="n">
        <f aca="false">IF($K$2=$H$1,H1750,I1750)</f>
        <v>533.12</v>
      </c>
      <c r="F1750" s="396" t="n">
        <f aca="false">IF(LEN($B1750)=7,CONCATENATE(MID($B1750,1,6),"00",RIGHT($B1750,1)),IF(LEN($B1750)=8,CONCATENATE(MID($B1750,1,6),"0",RIGHT($B1750,2)),$B1750))</f>
        <v>91325</v>
      </c>
      <c r="H1750" s="925" t="n">
        <v>513.03</v>
      </c>
      <c r="I1750" s="923" t="n">
        <v>533.12</v>
      </c>
    </row>
    <row r="1751" customFormat="false" ht="15" hidden="false" customHeight="false" outlineLevel="0" collapsed="false">
      <c r="B1751" s="923" t="n">
        <v>91326</v>
      </c>
      <c r="C1751" s="924" t="s">
        <v>8410</v>
      </c>
      <c r="D1751" s="923" t="s">
        <v>451</v>
      </c>
      <c r="E1751" s="923" t="n">
        <f aca="false">IF($K$2=$H$1,H1751,I1751)</f>
        <v>664.23</v>
      </c>
      <c r="F1751" s="396" t="n">
        <f aca="false">IF(LEN($B1751)=7,CONCATENATE(MID($B1751,1,6),"00",RIGHT($B1751,1)),IF(LEN($B1751)=8,CONCATENATE(MID($B1751,1,6),"0",RIGHT($B1751,2)),$B1751))</f>
        <v>91326</v>
      </c>
      <c r="H1751" s="925" t="n">
        <v>642.24</v>
      </c>
      <c r="I1751" s="923" t="n">
        <v>664.23</v>
      </c>
    </row>
    <row r="1752" customFormat="false" ht="15" hidden="false" customHeight="false" outlineLevel="0" collapsed="false">
      <c r="B1752" s="923" t="n">
        <v>91327</v>
      </c>
      <c r="C1752" s="924" t="s">
        <v>8411</v>
      </c>
      <c r="D1752" s="923" t="s">
        <v>451</v>
      </c>
      <c r="E1752" s="923" t="n">
        <f aca="false">IF($K$2=$H$1,H1752,I1752)</f>
        <v>661.36</v>
      </c>
      <c r="F1752" s="396" t="n">
        <f aca="false">IF(LEN($B1752)=7,CONCATENATE(MID($B1752,1,6),"00",RIGHT($B1752,1)),IF(LEN($B1752)=8,CONCATENATE(MID($B1752,1,6),"0",RIGHT($B1752,2)),$B1752))</f>
        <v>91327</v>
      </c>
      <c r="H1752" s="925" t="n">
        <v>637.48</v>
      </c>
      <c r="I1752" s="923" t="n">
        <v>661.36</v>
      </c>
    </row>
    <row r="1753" customFormat="false" ht="15" hidden="false" customHeight="false" outlineLevel="0" collapsed="false">
      <c r="B1753" s="923" t="n">
        <v>91328</v>
      </c>
      <c r="C1753" s="924" t="s">
        <v>8412</v>
      </c>
      <c r="D1753" s="923" t="s">
        <v>451</v>
      </c>
      <c r="E1753" s="923" t="n">
        <f aca="false">IF($K$2=$H$1,H1753,I1753)</f>
        <v>603.48</v>
      </c>
      <c r="F1753" s="396" t="n">
        <f aca="false">IF(LEN($B1753)=7,CONCATENATE(MID($B1753,1,6),"00",RIGHT($B1753,1)),IF(LEN($B1753)=8,CONCATENATE(MID($B1753,1,6),"0",RIGHT($B1753,2)),$B1753))</f>
        <v>91328</v>
      </c>
      <c r="H1753" s="925" t="n">
        <v>585.25</v>
      </c>
      <c r="I1753" s="923" t="n">
        <v>603.48</v>
      </c>
    </row>
    <row r="1754" customFormat="false" ht="15" hidden="false" customHeight="false" outlineLevel="0" collapsed="false">
      <c r="B1754" s="923" t="n">
        <v>91329</v>
      </c>
      <c r="C1754" s="924" t="s">
        <v>8413</v>
      </c>
      <c r="D1754" s="923" t="s">
        <v>451</v>
      </c>
      <c r="E1754" s="923" t="n">
        <f aca="false">IF($K$2=$H$1,H1754,I1754)</f>
        <v>563.97</v>
      </c>
      <c r="F1754" s="396" t="n">
        <f aca="false">IF(LEN($B1754)=7,CONCATENATE(MID($B1754,1,6),"00",RIGHT($B1754,1)),IF(LEN($B1754)=8,CONCATENATE(MID($B1754,1,6),"0",RIGHT($B1754,2)),$B1754))</f>
        <v>91329</v>
      </c>
      <c r="H1754" s="925" t="n">
        <v>545.74</v>
      </c>
      <c r="I1754" s="923" t="n">
        <v>563.97</v>
      </c>
    </row>
    <row r="1755" customFormat="false" ht="15" hidden="false" customHeight="false" outlineLevel="0" collapsed="false">
      <c r="B1755" s="923" t="n">
        <v>91330</v>
      </c>
      <c r="C1755" s="924" t="s">
        <v>8414</v>
      </c>
      <c r="D1755" s="923" t="s">
        <v>451</v>
      </c>
      <c r="E1755" s="923" t="n">
        <f aca="false">IF($K$2=$H$1,H1755,I1755)</f>
        <v>638.76</v>
      </c>
      <c r="F1755" s="396" t="n">
        <f aca="false">IF(LEN($B1755)=7,CONCATENATE(MID($B1755,1,6),"00",RIGHT($B1755,1)),IF(LEN($B1755)=8,CONCATENATE(MID($B1755,1,6),"0",RIGHT($B1755,2)),$B1755))</f>
        <v>91330</v>
      </c>
      <c r="H1755" s="925" t="n">
        <v>618.67</v>
      </c>
      <c r="I1755" s="923" t="n">
        <v>638.76</v>
      </c>
    </row>
    <row r="1756" customFormat="false" ht="15" hidden="false" customHeight="false" outlineLevel="0" collapsed="false">
      <c r="B1756" s="923" t="n">
        <v>91331</v>
      </c>
      <c r="C1756" s="924" t="s">
        <v>8415</v>
      </c>
      <c r="D1756" s="923" t="s">
        <v>451</v>
      </c>
      <c r="E1756" s="923" t="n">
        <f aca="false">IF($K$2=$H$1,H1756,I1756)</f>
        <v>599.11</v>
      </c>
      <c r="F1756" s="396" t="n">
        <f aca="false">IF(LEN($B1756)=7,CONCATENATE(MID($B1756,1,6),"00",RIGHT($B1756,1)),IF(LEN($B1756)=8,CONCATENATE(MID($B1756,1,6),"0",RIGHT($B1756,2)),$B1756))</f>
        <v>91331</v>
      </c>
      <c r="H1756" s="925" t="n">
        <v>579.02</v>
      </c>
      <c r="I1756" s="923" t="n">
        <v>599.11</v>
      </c>
    </row>
    <row r="1757" customFormat="false" ht="15" hidden="false" customHeight="false" outlineLevel="0" collapsed="false">
      <c r="B1757" s="923" t="n">
        <v>91332</v>
      </c>
      <c r="C1757" s="924" t="s">
        <v>8416</v>
      </c>
      <c r="D1757" s="923" t="s">
        <v>451</v>
      </c>
      <c r="E1757" s="923" t="n">
        <f aca="false">IF($K$2=$H$1,H1757,I1757)</f>
        <v>706.25</v>
      </c>
      <c r="F1757" s="396" t="n">
        <f aca="false">IF(LEN($B1757)=7,CONCATENATE(MID($B1757,1,6),"00",RIGHT($B1757,1)),IF(LEN($B1757)=8,CONCATENATE(MID($B1757,1,6),"0",RIGHT($B1757,2)),$B1757))</f>
        <v>91332</v>
      </c>
      <c r="H1757" s="925" t="n">
        <v>684.26</v>
      </c>
      <c r="I1757" s="923" t="n">
        <v>706.25</v>
      </c>
    </row>
    <row r="1758" customFormat="false" ht="15" hidden="false" customHeight="false" outlineLevel="0" collapsed="false">
      <c r="B1758" s="923" t="n">
        <v>91333</v>
      </c>
      <c r="C1758" s="924" t="s">
        <v>8417</v>
      </c>
      <c r="D1758" s="923" t="s">
        <v>451</v>
      </c>
      <c r="E1758" s="923" t="n">
        <f aca="false">IF($K$2=$H$1,H1758,I1758)</f>
        <v>666.48</v>
      </c>
      <c r="F1758" s="396" t="n">
        <f aca="false">IF(LEN($B1758)=7,CONCATENATE(MID($B1758,1,6),"00",RIGHT($B1758,1)),IF(LEN($B1758)=8,CONCATENATE(MID($B1758,1,6),"0",RIGHT($B1758,2)),$B1758))</f>
        <v>91333</v>
      </c>
      <c r="H1758" s="925" t="n">
        <v>644.49</v>
      </c>
      <c r="I1758" s="923" t="n">
        <v>666.48</v>
      </c>
    </row>
    <row r="1759" customFormat="false" ht="15" hidden="false" customHeight="false" outlineLevel="0" collapsed="false">
      <c r="B1759" s="923" t="n">
        <v>91334</v>
      </c>
      <c r="C1759" s="924" t="s">
        <v>8418</v>
      </c>
      <c r="D1759" s="923" t="s">
        <v>451</v>
      </c>
      <c r="E1759" s="923" t="n">
        <f aca="false">IF($K$2=$H$1,H1759,I1759)</f>
        <v>922.85</v>
      </c>
      <c r="F1759" s="396" t="n">
        <f aca="false">IF(LEN($B1759)=7,CONCATENATE(MID($B1759,1,6),"00",RIGHT($B1759,1)),IF(LEN($B1759)=8,CONCATENATE(MID($B1759,1,6),"0",RIGHT($B1759,2)),$B1759))</f>
        <v>91334</v>
      </c>
      <c r="H1759" s="925" t="n">
        <v>900.86</v>
      </c>
      <c r="I1759" s="923" t="n">
        <v>922.85</v>
      </c>
    </row>
    <row r="1760" customFormat="false" ht="15" hidden="false" customHeight="false" outlineLevel="0" collapsed="false">
      <c r="B1760" s="923" t="n">
        <v>91335</v>
      </c>
      <c r="C1760" s="924" t="s">
        <v>8419</v>
      </c>
      <c r="D1760" s="923" t="s">
        <v>451</v>
      </c>
      <c r="E1760" s="923" t="n">
        <f aca="false">IF($K$2=$H$1,H1760,I1760)</f>
        <v>883.08</v>
      </c>
      <c r="F1760" s="396" t="n">
        <f aca="false">IF(LEN($B1760)=7,CONCATENATE(MID($B1760,1,6),"00",RIGHT($B1760,1)),IF(LEN($B1760)=8,CONCATENATE(MID($B1760,1,6),"0",RIGHT($B1760,2)),$B1760))</f>
        <v>91335</v>
      </c>
      <c r="H1760" s="925" t="n">
        <v>861.09</v>
      </c>
      <c r="I1760" s="923" t="n">
        <v>883.08</v>
      </c>
    </row>
    <row r="1761" customFormat="false" ht="15" hidden="false" customHeight="false" outlineLevel="0" collapsed="false">
      <c r="B1761" s="923" t="n">
        <v>91336</v>
      </c>
      <c r="C1761" s="924" t="s">
        <v>8420</v>
      </c>
      <c r="D1761" s="923" t="s">
        <v>451</v>
      </c>
      <c r="E1761" s="923" t="n">
        <f aca="false">IF($K$2=$H$1,H1761,I1761)</f>
        <v>1154.46</v>
      </c>
      <c r="F1761" s="396" t="n">
        <f aca="false">IF(LEN($B1761)=7,CONCATENATE(MID($B1761,1,6),"00",RIGHT($B1761,1)),IF(LEN($B1761)=8,CONCATENATE(MID($B1761,1,6),"0",RIGHT($B1761,2)),$B1761))</f>
        <v>91336</v>
      </c>
      <c r="H1761" s="925" t="n">
        <v>1130.68</v>
      </c>
      <c r="I1761" s="923" t="n">
        <v>1154.46</v>
      </c>
    </row>
    <row r="1762" customFormat="false" ht="15" hidden="false" customHeight="false" outlineLevel="0" collapsed="false">
      <c r="B1762" s="923" t="n">
        <v>91337</v>
      </c>
      <c r="C1762" s="924" t="s">
        <v>8421</v>
      </c>
      <c r="D1762" s="923" t="s">
        <v>451</v>
      </c>
      <c r="E1762" s="923" t="n">
        <f aca="false">IF($K$2=$H$1,H1762,I1762)</f>
        <v>1114.69</v>
      </c>
      <c r="F1762" s="396" t="n">
        <f aca="false">IF(LEN($B1762)=7,CONCATENATE(MID($B1762,1,6),"00",RIGHT($B1762,1)),IF(LEN($B1762)=8,CONCATENATE(MID($B1762,1,6),"0",RIGHT($B1762,2)),$B1762))</f>
        <v>91337</v>
      </c>
      <c r="H1762" s="925" t="n">
        <v>1090.91</v>
      </c>
      <c r="I1762" s="923" t="n">
        <v>1114.69</v>
      </c>
    </row>
    <row r="1763" customFormat="false" ht="15" hidden="false" customHeight="false" outlineLevel="0" collapsed="false">
      <c r="B1763" s="923" t="s">
        <v>8422</v>
      </c>
      <c r="C1763" s="924" t="s">
        <v>8423</v>
      </c>
      <c r="D1763" s="923" t="s">
        <v>451</v>
      </c>
      <c r="E1763" s="923" t="n">
        <f aca="false">IF($K$2=$H$1,H1763,I1763)</f>
        <v>2125.77</v>
      </c>
      <c r="F1763" s="396" t="str">
        <f aca="false">IF(LEN($B1763)=7,CONCATENATE(MID($B1763,1,6),"00",RIGHT($B1763,1)),IF(LEN($B1763)=8,CONCATENATE(MID($B1763,1,6),"0",RIGHT($B1763,2)),$B1763))</f>
        <v>73813/001</v>
      </c>
      <c r="H1763" s="925" t="n">
        <v>2106.01</v>
      </c>
      <c r="I1763" s="923" t="n">
        <v>2125.77</v>
      </c>
    </row>
    <row r="1764" customFormat="false" ht="15" hidden="false" customHeight="false" outlineLevel="0" collapsed="false">
      <c r="B1764" s="923" t="n">
        <v>84844</v>
      </c>
      <c r="C1764" s="924" t="s">
        <v>8424</v>
      </c>
      <c r="D1764" s="923" t="s">
        <v>892</v>
      </c>
      <c r="E1764" s="923" t="n">
        <f aca="false">IF($K$2=$H$1,H1764,I1764)</f>
        <v>580.97</v>
      </c>
      <c r="F1764" s="396" t="n">
        <f aca="false">IF(LEN($B1764)=7,CONCATENATE(MID($B1764,1,6),"00",RIGHT($B1764,1)),IF(LEN($B1764)=8,CONCATENATE(MID($B1764,1,6),"0",RIGHT($B1764,2)),$B1764))</f>
        <v>84844</v>
      </c>
      <c r="H1764" s="925" t="n">
        <v>571.18</v>
      </c>
      <c r="I1764" s="923" t="n">
        <v>580.97</v>
      </c>
    </row>
    <row r="1765" customFormat="false" ht="15" hidden="false" customHeight="false" outlineLevel="0" collapsed="false">
      <c r="B1765" s="923" t="n">
        <v>84845</v>
      </c>
      <c r="C1765" s="924" t="s">
        <v>8425</v>
      </c>
      <c r="D1765" s="923" t="s">
        <v>892</v>
      </c>
      <c r="E1765" s="923" t="n">
        <f aca="false">IF($K$2=$H$1,H1765,I1765)</f>
        <v>919.9</v>
      </c>
      <c r="F1765" s="396" t="n">
        <f aca="false">IF(LEN($B1765)=7,CONCATENATE(MID($B1765,1,6),"00",RIGHT($B1765,1)),IF(LEN($B1765)=8,CONCATENATE(MID($B1765,1,6),"0",RIGHT($B1765,2)),$B1765))</f>
        <v>84845</v>
      </c>
      <c r="H1765" s="925" t="n">
        <v>910.11</v>
      </c>
      <c r="I1765" s="923" t="n">
        <v>919.9</v>
      </c>
    </row>
    <row r="1766" customFormat="false" ht="15" hidden="false" customHeight="false" outlineLevel="0" collapsed="false">
      <c r="B1766" s="923" t="n">
        <v>84846</v>
      </c>
      <c r="C1766" s="924" t="s">
        <v>8426</v>
      </c>
      <c r="D1766" s="923" t="s">
        <v>892</v>
      </c>
      <c r="E1766" s="923" t="n">
        <f aca="false">IF($K$2=$H$1,H1766,I1766)</f>
        <v>929.42</v>
      </c>
      <c r="F1766" s="396" t="n">
        <f aca="false">IF(LEN($B1766)=7,CONCATENATE(MID($B1766,1,6),"00",RIGHT($B1766,1)),IF(LEN($B1766)=8,CONCATENATE(MID($B1766,1,6),"0",RIGHT($B1766,2)),$B1766))</f>
        <v>84846</v>
      </c>
      <c r="H1766" s="925" t="n">
        <v>919.63</v>
      </c>
      <c r="I1766" s="923" t="n">
        <v>929.42</v>
      </c>
    </row>
    <row r="1767" customFormat="false" ht="15" hidden="false" customHeight="false" outlineLevel="0" collapsed="false">
      <c r="B1767" s="923" t="n">
        <v>84847</v>
      </c>
      <c r="C1767" s="924" t="s">
        <v>8427</v>
      </c>
      <c r="D1767" s="923" t="s">
        <v>892</v>
      </c>
      <c r="E1767" s="923" t="n">
        <f aca="false">IF($K$2=$H$1,H1767,I1767)</f>
        <v>929.42</v>
      </c>
      <c r="F1767" s="396" t="n">
        <f aca="false">IF(LEN($B1767)=7,CONCATENATE(MID($B1767,1,6),"00",RIGHT($B1767,1)),IF(LEN($B1767)=8,CONCATENATE(MID($B1767,1,6),"0",RIGHT($B1767,2)),$B1767))</f>
        <v>84847</v>
      </c>
      <c r="H1767" s="925" t="n">
        <v>919.63</v>
      </c>
      <c r="I1767" s="923" t="n">
        <v>929.42</v>
      </c>
    </row>
    <row r="1768" customFormat="false" ht="15" hidden="false" customHeight="false" outlineLevel="0" collapsed="false">
      <c r="B1768" s="923" t="n">
        <v>84848</v>
      </c>
      <c r="C1768" s="924" t="s">
        <v>8428</v>
      </c>
      <c r="D1768" s="923" t="s">
        <v>892</v>
      </c>
      <c r="E1768" s="923" t="n">
        <f aca="false">IF($K$2=$H$1,H1768,I1768)</f>
        <v>725.33</v>
      </c>
      <c r="F1768" s="396" t="n">
        <f aca="false">IF(LEN($B1768)=7,CONCATENATE(MID($B1768,1,6),"00",RIGHT($B1768,1)),IF(LEN($B1768)=8,CONCATENATE(MID($B1768,1,6),"0",RIGHT($B1768,2)),$B1768))</f>
        <v>84848</v>
      </c>
      <c r="H1768" s="926" t="n">
        <v>715.54</v>
      </c>
      <c r="I1768" s="927" t="n">
        <v>725.33</v>
      </c>
    </row>
    <row r="1769" customFormat="false" ht="15" hidden="false" customHeight="false" outlineLevel="0" collapsed="false">
      <c r="B1769" s="923" t="s">
        <v>8429</v>
      </c>
      <c r="C1769" s="924" t="s">
        <v>8430</v>
      </c>
      <c r="D1769" s="923" t="s">
        <v>892</v>
      </c>
      <c r="E1769" s="923" t="n">
        <f aca="false">IF($K$2=$H$1,H1769,I1769)</f>
        <v>495.12</v>
      </c>
      <c r="F1769" s="396" t="str">
        <f aca="false">IF(LEN($B1769)=7,CONCATENATE(MID($B1769,1,6),"00",RIGHT($B1769,1)),IF(LEN($B1769)=8,CONCATENATE(MID($B1769,1,6),"0",RIGHT($B1769,2)),$B1769))</f>
        <v>73933/001</v>
      </c>
      <c r="H1769" s="925" t="n">
        <v>485.84</v>
      </c>
      <c r="I1769" s="923" t="n">
        <v>495.12</v>
      </c>
    </row>
    <row r="1770" customFormat="false" ht="15" hidden="false" customHeight="false" outlineLevel="0" collapsed="false">
      <c r="B1770" s="923" t="s">
        <v>8431</v>
      </c>
      <c r="C1770" s="924" t="s">
        <v>8432</v>
      </c>
      <c r="D1770" s="923" t="s">
        <v>892</v>
      </c>
      <c r="E1770" s="923" t="n">
        <f aca="false">IF($K$2=$H$1,H1770,I1770)</f>
        <v>463.27</v>
      </c>
      <c r="F1770" s="396" t="str">
        <f aca="false">IF(LEN($B1770)=7,CONCATENATE(MID($B1770,1,6),"00",RIGHT($B1770,1)),IF(LEN($B1770)=8,CONCATENATE(MID($B1770,1,6),"0",RIGHT($B1770,2)),$B1770))</f>
        <v>73933/004</v>
      </c>
      <c r="H1770" s="925" t="n">
        <v>457.17</v>
      </c>
      <c r="I1770" s="923" t="n">
        <v>463.27</v>
      </c>
    </row>
    <row r="1771" customFormat="false" ht="15" hidden="false" customHeight="false" outlineLevel="0" collapsed="false">
      <c r="B1771" s="923" t="s">
        <v>8433</v>
      </c>
      <c r="C1771" s="924" t="s">
        <v>8434</v>
      </c>
      <c r="D1771" s="923" t="s">
        <v>451</v>
      </c>
      <c r="E1771" s="923" t="n">
        <f aca="false">IF($K$2=$H$1,H1771,I1771)</f>
        <v>103.56</v>
      </c>
      <c r="F1771" s="396" t="str">
        <f aca="false">IF(LEN($B1771)=7,CONCATENATE(MID($B1771,1,6),"00",RIGHT($B1771,1)),IF(LEN($B1771)=8,CONCATENATE(MID($B1771,1,6),"0",RIGHT($B1771,2)),$B1771))</f>
        <v>74073/001</v>
      </c>
      <c r="H1771" s="925" t="n">
        <v>101.21</v>
      </c>
      <c r="I1771" s="923" t="n">
        <v>103.56</v>
      </c>
    </row>
    <row r="1772" customFormat="false" ht="15" hidden="false" customHeight="false" outlineLevel="0" collapsed="false">
      <c r="B1772" s="923" t="s">
        <v>8435</v>
      </c>
      <c r="C1772" s="924" t="s">
        <v>8436</v>
      </c>
      <c r="D1772" s="923" t="s">
        <v>451</v>
      </c>
      <c r="E1772" s="923" t="n">
        <f aca="false">IF($K$2=$H$1,H1772,I1772)</f>
        <v>116.34</v>
      </c>
      <c r="F1772" s="396" t="str">
        <f aca="false">IF(LEN($B1772)=7,CONCATENATE(MID($B1772,1,6),"00",RIGHT($B1772,1)),IF(LEN($B1772)=8,CONCATENATE(MID($B1772,1,6),"0",RIGHT($B1772,2)),$B1772))</f>
        <v>74073/002</v>
      </c>
      <c r="H1772" s="925" t="n">
        <v>113.11</v>
      </c>
      <c r="I1772" s="923" t="n">
        <v>116.34</v>
      </c>
    </row>
    <row r="1773" customFormat="false" ht="15" hidden="false" customHeight="false" outlineLevel="0" collapsed="false">
      <c r="B1773" s="923" t="s">
        <v>8437</v>
      </c>
      <c r="C1773" s="924" t="s">
        <v>8438</v>
      </c>
      <c r="D1773" s="923" t="s">
        <v>892</v>
      </c>
      <c r="E1773" s="923" t="n">
        <f aca="false">IF($K$2=$H$1,H1773,I1773)</f>
        <v>425.32</v>
      </c>
      <c r="F1773" s="396" t="str">
        <f aca="false">IF(LEN($B1773)=7,CONCATENATE(MID($B1773,1,6),"00",RIGHT($B1773,1)),IF(LEN($B1773)=8,CONCATENATE(MID($B1773,1,6),"0",RIGHT($B1773,2)),$B1773))</f>
        <v>74136/001</v>
      </c>
      <c r="H1773" s="926" t="n">
        <v>415.33</v>
      </c>
      <c r="I1773" s="927" t="n">
        <v>425.32</v>
      </c>
    </row>
    <row r="1774" customFormat="false" ht="15" hidden="false" customHeight="false" outlineLevel="0" collapsed="false">
      <c r="B1774" s="923" t="s">
        <v>8439</v>
      </c>
      <c r="C1774" s="924" t="s">
        <v>8440</v>
      </c>
      <c r="D1774" s="923" t="s">
        <v>892</v>
      </c>
      <c r="E1774" s="923" t="n">
        <f aca="false">IF($K$2=$H$1,H1774,I1774)</f>
        <v>365.62</v>
      </c>
      <c r="F1774" s="396" t="str">
        <f aca="false">IF(LEN($B1774)=7,CONCATENATE(MID($B1774,1,6),"00",RIGHT($B1774,1)),IF(LEN($B1774)=8,CONCATENATE(MID($B1774,1,6),"0",RIGHT($B1774,2)),$B1774))</f>
        <v>74136/002</v>
      </c>
      <c r="H1774" s="925" t="n">
        <v>355.63</v>
      </c>
      <c r="I1774" s="923" t="n">
        <v>365.62</v>
      </c>
    </row>
    <row r="1775" customFormat="false" ht="15" hidden="false" customHeight="false" outlineLevel="0" collapsed="false">
      <c r="B1775" s="923" t="s">
        <v>8441</v>
      </c>
      <c r="C1775" s="924" t="s">
        <v>8442</v>
      </c>
      <c r="D1775" s="923" t="s">
        <v>892</v>
      </c>
      <c r="E1775" s="923" t="n">
        <f aca="false">IF($K$2=$H$1,H1775,I1775)</f>
        <v>268.04</v>
      </c>
      <c r="F1775" s="396" t="str">
        <f aca="false">IF(LEN($B1775)=7,CONCATENATE(MID($B1775,1,6),"00",RIGHT($B1775,1)),IF(LEN($B1775)=8,CONCATENATE(MID($B1775,1,6),"0",RIGHT($B1775,2)),$B1775))</f>
        <v>74136/003</v>
      </c>
      <c r="H1775" s="925" t="n">
        <v>258.05</v>
      </c>
      <c r="I1775" s="923" t="n">
        <v>268.04</v>
      </c>
    </row>
    <row r="1776" customFormat="false" ht="15" hidden="false" customHeight="false" outlineLevel="0" collapsed="false">
      <c r="B1776" s="923" t="n">
        <v>84854</v>
      </c>
      <c r="C1776" s="924" t="s">
        <v>8443</v>
      </c>
      <c r="D1776" s="923" t="s">
        <v>470</v>
      </c>
      <c r="E1776" s="923" t="n">
        <f aca="false">IF($K$2=$H$1,H1776,I1776)</f>
        <v>32.89</v>
      </c>
      <c r="F1776" s="396" t="n">
        <f aca="false">IF(LEN($B1776)=7,CONCATENATE(MID($B1776,1,6),"00",RIGHT($B1776,1)),IF(LEN($B1776)=8,CONCATENATE(MID($B1776,1,6),"0",RIGHT($B1776,2)),$B1776))</f>
        <v>84854</v>
      </c>
      <c r="H1776" s="925" t="n">
        <v>29.99</v>
      </c>
      <c r="I1776" s="923" t="n">
        <v>32.89</v>
      </c>
    </row>
    <row r="1777" customFormat="false" ht="15" hidden="false" customHeight="false" outlineLevel="0" collapsed="false">
      <c r="B1777" s="923" t="n">
        <v>94559</v>
      </c>
      <c r="C1777" s="924" t="s">
        <v>8444</v>
      </c>
      <c r="D1777" s="923" t="s">
        <v>892</v>
      </c>
      <c r="E1777" s="923" t="n">
        <f aca="false">IF($K$2=$H$1,H1777,I1777)</f>
        <v>575.35</v>
      </c>
      <c r="F1777" s="396" t="n">
        <f aca="false">IF(LEN($B1777)=7,CONCATENATE(MID($B1777,1,6),"00",RIGHT($B1777,1)),IF(LEN($B1777)=8,CONCATENATE(MID($B1777,1,6),"0",RIGHT($B1777,2)),$B1777))</f>
        <v>94559</v>
      </c>
      <c r="H1777" s="925" t="n">
        <v>562.12</v>
      </c>
      <c r="I1777" s="923" t="n">
        <v>575.35</v>
      </c>
    </row>
    <row r="1778" customFormat="false" ht="15" hidden="false" customHeight="false" outlineLevel="0" collapsed="false">
      <c r="B1778" s="923" t="n">
        <v>94560</v>
      </c>
      <c r="C1778" s="924" t="s">
        <v>8445</v>
      </c>
      <c r="D1778" s="923" t="s">
        <v>892</v>
      </c>
      <c r="E1778" s="923" t="n">
        <f aca="false">IF($K$2=$H$1,H1778,I1778)</f>
        <v>520.1</v>
      </c>
      <c r="F1778" s="396" t="n">
        <f aca="false">IF(LEN($B1778)=7,CONCATENATE(MID($B1778,1,6),"00",RIGHT($B1778,1)),IF(LEN($B1778)=8,CONCATENATE(MID($B1778,1,6),"0",RIGHT($B1778,2)),$B1778))</f>
        <v>94560</v>
      </c>
      <c r="H1778" s="925" t="n">
        <v>515.18</v>
      </c>
      <c r="I1778" s="923" t="n">
        <v>520.1</v>
      </c>
    </row>
    <row r="1779" customFormat="false" ht="15" hidden="false" customHeight="false" outlineLevel="0" collapsed="false">
      <c r="B1779" s="923" t="n">
        <v>94562</v>
      </c>
      <c r="C1779" s="924" t="s">
        <v>8446</v>
      </c>
      <c r="D1779" s="923" t="s">
        <v>892</v>
      </c>
      <c r="E1779" s="923" t="n">
        <f aca="false">IF($K$2=$H$1,H1779,I1779)</f>
        <v>546.49</v>
      </c>
      <c r="F1779" s="396" t="n">
        <f aca="false">IF(LEN($B1779)=7,CONCATENATE(MID($B1779,1,6),"00",RIGHT($B1779,1)),IF(LEN($B1779)=8,CONCATENATE(MID($B1779,1,6),"0",RIGHT($B1779,2)),$B1779))</f>
        <v>94562</v>
      </c>
      <c r="H1779" s="925" t="n">
        <v>540.45</v>
      </c>
      <c r="I1779" s="923" t="n">
        <v>546.49</v>
      </c>
    </row>
    <row r="1780" customFormat="false" ht="15" hidden="false" customHeight="false" outlineLevel="0" collapsed="false">
      <c r="B1780" s="923" t="n">
        <v>94563</v>
      </c>
      <c r="C1780" s="924" t="s">
        <v>8447</v>
      </c>
      <c r="D1780" s="923" t="s">
        <v>892</v>
      </c>
      <c r="E1780" s="923" t="n">
        <f aca="false">IF($K$2=$H$1,H1780,I1780)</f>
        <v>686.62</v>
      </c>
      <c r="F1780" s="396" t="n">
        <f aca="false">IF(LEN($B1780)=7,CONCATENATE(MID($B1780,1,6),"00",RIGHT($B1780,1)),IF(LEN($B1780)=8,CONCATENATE(MID($B1780,1,6),"0",RIGHT($B1780,2)),$B1780))</f>
        <v>94563</v>
      </c>
      <c r="H1780" s="925" t="n">
        <v>679.73</v>
      </c>
      <c r="I1780" s="923" t="n">
        <v>686.62</v>
      </c>
    </row>
    <row r="1781" customFormat="false" ht="15" hidden="false" customHeight="false" outlineLevel="0" collapsed="false">
      <c r="B1781" s="923" t="n">
        <v>94564</v>
      </c>
      <c r="C1781" s="924" t="s">
        <v>8448</v>
      </c>
      <c r="D1781" s="923" t="s">
        <v>892</v>
      </c>
      <c r="E1781" s="923" t="n">
        <f aca="false">IF($K$2=$H$1,H1781,I1781)</f>
        <v>521.28</v>
      </c>
      <c r="F1781" s="396" t="n">
        <f aca="false">IF(LEN($B1781)=7,CONCATENATE(MID($B1781,1,6),"00",RIGHT($B1781,1)),IF(LEN($B1781)=8,CONCATENATE(MID($B1781,1,6),"0",RIGHT($B1781,2)),$B1781))</f>
        <v>94564</v>
      </c>
      <c r="H1781" s="925" t="n">
        <v>514.45</v>
      </c>
      <c r="I1781" s="923" t="n">
        <v>521.28</v>
      </c>
    </row>
    <row r="1782" customFormat="false" ht="15" hidden="false" customHeight="false" outlineLevel="0" collapsed="false">
      <c r="B1782" s="923" t="n">
        <v>94565</v>
      </c>
      <c r="C1782" s="924" t="s">
        <v>8449</v>
      </c>
      <c r="D1782" s="923" t="s">
        <v>892</v>
      </c>
      <c r="E1782" s="923" t="n">
        <f aca="false">IF($K$2=$H$1,H1782,I1782)</f>
        <v>501.6</v>
      </c>
      <c r="F1782" s="396" t="n">
        <f aca="false">IF(LEN($B1782)=7,CONCATENATE(MID($B1782,1,6),"00",RIGHT($B1782,1)),IF(LEN($B1782)=8,CONCATENATE(MID($B1782,1,6),"0",RIGHT($B1782,2)),$B1782))</f>
        <v>94565</v>
      </c>
      <c r="H1782" s="925" t="n">
        <v>499.08</v>
      </c>
      <c r="I1782" s="923" t="n">
        <v>501.6</v>
      </c>
    </row>
    <row r="1783" customFormat="false" ht="15" hidden="false" customHeight="false" outlineLevel="0" collapsed="false">
      <c r="B1783" s="923" t="n">
        <v>94567</v>
      </c>
      <c r="C1783" s="924" t="s">
        <v>8450</v>
      </c>
      <c r="D1783" s="923" t="s">
        <v>892</v>
      </c>
      <c r="E1783" s="923" t="n">
        <f aca="false">IF($K$2=$H$1,H1783,I1783)</f>
        <v>522.67</v>
      </c>
      <c r="F1783" s="396" t="n">
        <f aca="false">IF(LEN($B1783)=7,CONCATENATE(MID($B1783,1,6),"00",RIGHT($B1783,1)),IF(LEN($B1783)=8,CONCATENATE(MID($B1783,1,6),"0",RIGHT($B1783,2)),$B1783))</f>
        <v>94567</v>
      </c>
      <c r="H1783" s="925" t="n">
        <v>519.54</v>
      </c>
      <c r="I1783" s="923" t="n">
        <v>522.67</v>
      </c>
    </row>
    <row r="1784" customFormat="false" ht="15" hidden="false" customHeight="false" outlineLevel="0" collapsed="false">
      <c r="B1784" s="923" t="n">
        <v>94568</v>
      </c>
      <c r="C1784" s="924" t="s">
        <v>8451</v>
      </c>
      <c r="D1784" s="923" t="s">
        <v>892</v>
      </c>
      <c r="E1784" s="923" t="n">
        <f aca="false">IF($K$2=$H$1,H1784,I1784)</f>
        <v>658.84</v>
      </c>
      <c r="F1784" s="396" t="n">
        <f aca="false">IF(LEN($B1784)=7,CONCATENATE(MID($B1784,1,6),"00",RIGHT($B1784,1)),IF(LEN($B1784)=8,CONCATENATE(MID($B1784,1,6),"0",RIGHT($B1784,2)),$B1784))</f>
        <v>94568</v>
      </c>
      <c r="H1784" s="925" t="n">
        <v>655.27</v>
      </c>
      <c r="I1784" s="923" t="n">
        <v>658.84</v>
      </c>
    </row>
    <row r="1785" customFormat="false" ht="15" hidden="false" customHeight="false" outlineLevel="0" collapsed="false">
      <c r="B1785" s="923" t="n">
        <v>99837</v>
      </c>
      <c r="C1785" s="924" t="s">
        <v>8452</v>
      </c>
      <c r="D1785" s="923" t="s">
        <v>470</v>
      </c>
      <c r="E1785" s="923" t="n">
        <f aca="false">IF($K$2=$H$1,H1785,I1785)</f>
        <v>381.41</v>
      </c>
      <c r="F1785" s="396" t="n">
        <f aca="false">IF(LEN($B1785)=7,CONCATENATE(MID($B1785,1,6),"00",RIGHT($B1785,1)),IF(LEN($B1785)=8,CONCATENATE(MID($B1785,1,6),"0",RIGHT($B1785,2)),$B1785))</f>
        <v>99837</v>
      </c>
      <c r="H1785" s="925" t="n">
        <v>363.25</v>
      </c>
      <c r="I1785" s="923" t="n">
        <v>381.41</v>
      </c>
    </row>
    <row r="1786" customFormat="false" ht="15" hidden="false" customHeight="false" outlineLevel="0" collapsed="false">
      <c r="B1786" s="923" t="n">
        <v>99839</v>
      </c>
      <c r="C1786" s="924" t="s">
        <v>8453</v>
      </c>
      <c r="D1786" s="923" t="s">
        <v>470</v>
      </c>
      <c r="E1786" s="923" t="n">
        <f aca="false">IF($K$2=$H$1,H1786,I1786)</f>
        <v>324.82</v>
      </c>
      <c r="F1786" s="396" t="n">
        <f aca="false">IF(LEN($B1786)=7,CONCATENATE(MID($B1786,1,6),"00",RIGHT($B1786,1)),IF(LEN($B1786)=8,CONCATENATE(MID($B1786,1,6),"0",RIGHT($B1786,2)),$B1786))</f>
        <v>99839</v>
      </c>
      <c r="H1786" s="925" t="n">
        <v>305.77</v>
      </c>
      <c r="I1786" s="923" t="n">
        <v>324.82</v>
      </c>
    </row>
    <row r="1787" customFormat="false" ht="15" hidden="false" customHeight="false" outlineLevel="0" collapsed="false">
      <c r="B1787" s="923" t="n">
        <v>99841</v>
      </c>
      <c r="C1787" s="924" t="s">
        <v>8454</v>
      </c>
      <c r="D1787" s="923" t="s">
        <v>470</v>
      </c>
      <c r="E1787" s="923" t="n">
        <f aca="false">IF($K$2=$H$1,H1787,I1787)</f>
        <v>753.75</v>
      </c>
      <c r="F1787" s="396" t="n">
        <f aca="false">IF(LEN($B1787)=7,CONCATENATE(MID($B1787,1,6),"00",RIGHT($B1787,1)),IF(LEN($B1787)=8,CONCATENATE(MID($B1787,1,6),"0",RIGHT($B1787,2)),$B1787))</f>
        <v>99841</v>
      </c>
      <c r="H1787" s="925" t="n">
        <v>742.7</v>
      </c>
      <c r="I1787" s="923" t="n">
        <v>753.75</v>
      </c>
    </row>
    <row r="1788" customFormat="false" ht="15" hidden="false" customHeight="false" outlineLevel="0" collapsed="false">
      <c r="B1788" s="923" t="n">
        <v>99855</v>
      </c>
      <c r="C1788" s="924" t="s">
        <v>8455</v>
      </c>
      <c r="D1788" s="923" t="s">
        <v>470</v>
      </c>
      <c r="E1788" s="923" t="n">
        <f aca="false">IF($K$2=$H$1,H1788,I1788)</f>
        <v>69.03</v>
      </c>
      <c r="F1788" s="396" t="n">
        <f aca="false">IF(LEN($B1788)=7,CONCATENATE(MID($B1788,1,6),"00",RIGHT($B1788,1)),IF(LEN($B1788)=8,CONCATENATE(MID($B1788,1,6),"0",RIGHT($B1788,2)),$B1788))</f>
        <v>99855</v>
      </c>
      <c r="H1788" s="926" t="n">
        <v>65.9</v>
      </c>
      <c r="I1788" s="927" t="n">
        <v>69.03</v>
      </c>
    </row>
    <row r="1789" customFormat="false" ht="15" hidden="false" customHeight="false" outlineLevel="0" collapsed="false">
      <c r="B1789" s="923" t="n">
        <v>99857</v>
      </c>
      <c r="C1789" s="924" t="s">
        <v>8456</v>
      </c>
      <c r="D1789" s="923" t="s">
        <v>470</v>
      </c>
      <c r="E1789" s="923" t="n">
        <f aca="false">IF($K$2=$H$1,H1789,I1789)</f>
        <v>62.31</v>
      </c>
      <c r="F1789" s="396" t="n">
        <f aca="false">IF(LEN($B1789)=7,CONCATENATE(MID($B1789,1,6),"00",RIGHT($B1789,1)),IF(LEN($B1789)=8,CONCATENATE(MID($B1789,1,6),"0",RIGHT($B1789,2)),$B1789))</f>
        <v>99857</v>
      </c>
      <c r="H1789" s="925" t="n">
        <v>57.93</v>
      </c>
      <c r="I1789" s="923" t="n">
        <v>62.31</v>
      </c>
    </row>
    <row r="1790" customFormat="false" ht="15" hidden="false" customHeight="false" outlineLevel="0" collapsed="false">
      <c r="B1790" s="923" t="n">
        <v>99861</v>
      </c>
      <c r="C1790" s="924" t="s">
        <v>8457</v>
      </c>
      <c r="D1790" s="923" t="s">
        <v>892</v>
      </c>
      <c r="E1790" s="923" t="n">
        <f aca="false">IF($K$2=$H$1,H1790,I1790)</f>
        <v>411.04</v>
      </c>
      <c r="F1790" s="396" t="n">
        <f aca="false">IF(LEN($B1790)=7,CONCATENATE(MID($B1790,1,6),"00",RIGHT($B1790,1)),IF(LEN($B1790)=8,CONCATENATE(MID($B1790,1,6),"0",RIGHT($B1790,2)),$B1790))</f>
        <v>99861</v>
      </c>
      <c r="H1790" s="925" t="n">
        <v>382.97</v>
      </c>
      <c r="I1790" s="923" t="n">
        <v>411.04</v>
      </c>
    </row>
    <row r="1791" customFormat="false" ht="15" hidden="false" customHeight="false" outlineLevel="0" collapsed="false">
      <c r="B1791" s="923" t="n">
        <v>99862</v>
      </c>
      <c r="C1791" s="924" t="s">
        <v>8458</v>
      </c>
      <c r="D1791" s="923" t="s">
        <v>892</v>
      </c>
      <c r="E1791" s="923" t="n">
        <f aca="false">IF($K$2=$H$1,H1791,I1791)</f>
        <v>412.53</v>
      </c>
      <c r="F1791" s="396" t="n">
        <f aca="false">IF(LEN($B1791)=7,CONCATENATE(MID($B1791,1,6),"00",RIGHT($B1791,1)),IF(LEN($B1791)=8,CONCATENATE(MID($B1791,1,6),"0",RIGHT($B1791,2)),$B1791))</f>
        <v>99862</v>
      </c>
      <c r="H1791" s="925" t="n">
        <v>383.39</v>
      </c>
      <c r="I1791" s="923" t="n">
        <v>412.53</v>
      </c>
    </row>
    <row r="1792" customFormat="false" ht="15" hidden="false" customHeight="false" outlineLevel="0" collapsed="false">
      <c r="B1792" s="923" t="n">
        <v>73665</v>
      </c>
      <c r="C1792" s="924" t="s">
        <v>8459</v>
      </c>
      <c r="D1792" s="923" t="s">
        <v>470</v>
      </c>
      <c r="E1792" s="923" t="n">
        <f aca="false">IF($K$2=$H$1,H1792,I1792)</f>
        <v>62.78</v>
      </c>
      <c r="F1792" s="396" t="n">
        <f aca="false">IF(LEN($B1792)=7,CONCATENATE(MID($B1792,1,6),"00",RIGHT($B1792,1)),IF(LEN($B1792)=8,CONCATENATE(MID($B1792,1,6),"0",RIGHT($B1792,2)),$B1792))</f>
        <v>73665</v>
      </c>
      <c r="H1792" s="925" t="n">
        <v>58.03</v>
      </c>
      <c r="I1792" s="923" t="n">
        <v>62.78</v>
      </c>
    </row>
    <row r="1793" customFormat="false" ht="15" hidden="false" customHeight="false" outlineLevel="0" collapsed="false">
      <c r="B1793" s="923" t="s">
        <v>8460</v>
      </c>
      <c r="C1793" s="924" t="s">
        <v>8461</v>
      </c>
      <c r="D1793" s="923" t="s">
        <v>470</v>
      </c>
      <c r="E1793" s="923" t="n">
        <f aca="false">IF($K$2=$H$1,H1793,I1793)</f>
        <v>249.5</v>
      </c>
      <c r="F1793" s="396" t="str">
        <f aca="false">IF(LEN($B1793)=7,CONCATENATE(MID($B1793,1,6),"00",RIGHT($B1793,1)),IF(LEN($B1793)=8,CONCATENATE(MID($B1793,1,6),"0",RIGHT($B1793,2)),$B1793))</f>
        <v>74194/001</v>
      </c>
      <c r="H1793" s="925" t="n">
        <v>237.57</v>
      </c>
      <c r="I1793" s="923" t="n">
        <v>249.5</v>
      </c>
    </row>
    <row r="1794" customFormat="false" ht="15" hidden="false" customHeight="false" outlineLevel="0" collapsed="false">
      <c r="B1794" s="923" t="n">
        <v>68050</v>
      </c>
      <c r="C1794" s="924" t="s">
        <v>8462</v>
      </c>
      <c r="D1794" s="923" t="s">
        <v>892</v>
      </c>
      <c r="E1794" s="923" t="n">
        <f aca="false">IF($K$2=$H$1,H1794,I1794)</f>
        <v>494.9</v>
      </c>
      <c r="F1794" s="396" t="n">
        <f aca="false">IF(LEN($B1794)=7,CONCATENATE(MID($B1794,1,6),"00",RIGHT($B1794,1)),IF(LEN($B1794)=8,CONCATENATE(MID($B1794,1,6),"0",RIGHT($B1794,2)),$B1794))</f>
        <v>68050</v>
      </c>
      <c r="H1794" s="925" t="n">
        <v>490.26</v>
      </c>
      <c r="I1794" s="923" t="n">
        <v>494.9</v>
      </c>
    </row>
    <row r="1795" customFormat="false" ht="15" hidden="false" customHeight="false" outlineLevel="0" collapsed="false">
      <c r="B1795" s="923" t="n">
        <v>90838</v>
      </c>
      <c r="C1795" s="924" t="s">
        <v>8463</v>
      </c>
      <c r="D1795" s="923" t="s">
        <v>451</v>
      </c>
      <c r="E1795" s="923" t="n">
        <f aca="false">IF($K$2=$H$1,H1795,I1795)</f>
        <v>943.34</v>
      </c>
      <c r="F1795" s="396" t="n">
        <f aca="false">IF(LEN($B1795)=7,CONCATENATE(MID($B1795,1,6),"00",RIGHT($B1795,1)),IF(LEN($B1795)=8,CONCATENATE(MID($B1795,1,6),"0",RIGHT($B1795,2)),$B1795))</f>
        <v>90838</v>
      </c>
      <c r="H1795" s="925" t="n">
        <v>933</v>
      </c>
      <c r="I1795" s="923" t="n">
        <v>943.34</v>
      </c>
    </row>
    <row r="1796" customFormat="false" ht="15" hidden="false" customHeight="false" outlineLevel="0" collapsed="false">
      <c r="B1796" s="923" t="n">
        <v>91338</v>
      </c>
      <c r="C1796" s="924" t="s">
        <v>8464</v>
      </c>
      <c r="D1796" s="923" t="s">
        <v>892</v>
      </c>
      <c r="E1796" s="923" t="n">
        <f aca="false">IF($K$2=$H$1,H1796,I1796)</f>
        <v>784.68</v>
      </c>
      <c r="F1796" s="396" t="n">
        <f aca="false">IF(LEN($B1796)=7,CONCATENATE(MID($B1796,1,6),"00",RIGHT($B1796,1)),IF(LEN($B1796)=8,CONCATENATE(MID($B1796,1,6),"0",RIGHT($B1796,2)),$B1796))</f>
        <v>91338</v>
      </c>
      <c r="H1796" s="925" t="n">
        <v>783.67</v>
      </c>
      <c r="I1796" s="923" t="n">
        <v>784.68</v>
      </c>
    </row>
    <row r="1797" customFormat="false" ht="15" hidden="false" customHeight="false" outlineLevel="0" collapsed="false">
      <c r="B1797" s="923" t="n">
        <v>91341</v>
      </c>
      <c r="C1797" s="924" t="s">
        <v>8465</v>
      </c>
      <c r="D1797" s="923" t="s">
        <v>892</v>
      </c>
      <c r="E1797" s="923" t="n">
        <f aca="false">IF($K$2=$H$1,H1797,I1797)</f>
        <v>570.2</v>
      </c>
      <c r="F1797" s="396" t="n">
        <f aca="false">IF(LEN($B1797)=7,CONCATENATE(MID($B1797,1,6),"00",RIGHT($B1797,1)),IF(LEN($B1797)=8,CONCATENATE(MID($B1797,1,6),"0",RIGHT($B1797,2)),$B1797))</f>
        <v>91341</v>
      </c>
      <c r="H1797" s="925" t="n">
        <v>569.12</v>
      </c>
      <c r="I1797" s="923" t="n">
        <v>570.2</v>
      </c>
    </row>
    <row r="1798" customFormat="false" ht="15" hidden="false" customHeight="false" outlineLevel="0" collapsed="false">
      <c r="B1798" s="923" t="n">
        <v>94805</v>
      </c>
      <c r="C1798" s="924" t="s">
        <v>8466</v>
      </c>
      <c r="D1798" s="923" t="s">
        <v>451</v>
      </c>
      <c r="E1798" s="923" t="n">
        <f aca="false">IF($K$2=$H$1,H1798,I1798)</f>
        <v>928.4</v>
      </c>
      <c r="F1798" s="396" t="n">
        <f aca="false">IF(LEN($B1798)=7,CONCATENATE(MID($B1798,1,6),"00",RIGHT($B1798,1)),IF(LEN($B1798)=8,CONCATENATE(MID($B1798,1,6),"0",RIGHT($B1798,2)),$B1798))</f>
        <v>94805</v>
      </c>
      <c r="H1798" s="925" t="n">
        <v>926.56</v>
      </c>
      <c r="I1798" s="923" t="n">
        <v>928.4</v>
      </c>
    </row>
    <row r="1799" customFormat="false" ht="15" hidden="false" customHeight="false" outlineLevel="0" collapsed="false">
      <c r="B1799" s="923" t="n">
        <v>94806</v>
      </c>
      <c r="C1799" s="924" t="s">
        <v>8467</v>
      </c>
      <c r="D1799" s="923" t="s">
        <v>451</v>
      </c>
      <c r="E1799" s="923" t="n">
        <f aca="false">IF($K$2=$H$1,H1799,I1799)</f>
        <v>446.34</v>
      </c>
      <c r="F1799" s="396" t="n">
        <f aca="false">IF(LEN($B1799)=7,CONCATENATE(MID($B1799,1,6),"00",RIGHT($B1799,1)),IF(LEN($B1799)=8,CONCATENATE(MID($B1799,1,6),"0",RIGHT($B1799,2)),$B1799))</f>
        <v>94806</v>
      </c>
      <c r="H1799" s="925" t="n">
        <v>443.75</v>
      </c>
      <c r="I1799" s="923" t="n">
        <v>446.34</v>
      </c>
    </row>
    <row r="1800" customFormat="false" ht="15" hidden="false" customHeight="false" outlineLevel="0" collapsed="false">
      <c r="B1800" s="923" t="n">
        <v>94807</v>
      </c>
      <c r="C1800" s="924" t="s">
        <v>8468</v>
      </c>
      <c r="D1800" s="923" t="s">
        <v>451</v>
      </c>
      <c r="E1800" s="923" t="n">
        <f aca="false">IF($K$2=$H$1,H1800,I1800)</f>
        <v>535.89</v>
      </c>
      <c r="F1800" s="396" t="n">
        <f aca="false">IF(LEN($B1800)=7,CONCATENATE(MID($B1800,1,6),"00",RIGHT($B1800,1)),IF(LEN($B1800)=8,CONCATENATE(MID($B1800,1,6),"0",RIGHT($B1800,2)),$B1800))</f>
        <v>94807</v>
      </c>
      <c r="H1800" s="925" t="n">
        <v>533.15</v>
      </c>
      <c r="I1800" s="923" t="n">
        <v>535.89</v>
      </c>
    </row>
    <row r="1801" customFormat="false" ht="15" hidden="false" customHeight="false" outlineLevel="0" collapsed="false">
      <c r="B1801" s="923" t="s">
        <v>8469</v>
      </c>
      <c r="C1801" s="924" t="s">
        <v>8470</v>
      </c>
      <c r="D1801" s="923" t="s">
        <v>451</v>
      </c>
      <c r="E1801" s="923" t="n">
        <f aca="false">IF($K$2=$H$1,H1801,I1801)</f>
        <v>90.97</v>
      </c>
      <c r="F1801" s="396" t="str">
        <f aca="false">IF(LEN($B1801)=7,CONCATENATE(MID($B1801,1,6),"00",RIGHT($B1801,1)),IF(LEN($B1801)=8,CONCATENATE(MID($B1801,1,6),"0",RIGHT($B1801,2)),$B1801))</f>
        <v>73736/001</v>
      </c>
      <c r="H1801" s="926" t="n">
        <v>89.82</v>
      </c>
      <c r="I1801" s="927" t="n">
        <v>90.97</v>
      </c>
    </row>
    <row r="1802" customFormat="false" ht="15" hidden="false" customHeight="false" outlineLevel="0" collapsed="false">
      <c r="B1802" s="923" t="n">
        <v>84885</v>
      </c>
      <c r="C1802" s="924" t="s">
        <v>8471</v>
      </c>
      <c r="D1802" s="923" t="s">
        <v>451</v>
      </c>
      <c r="E1802" s="923" t="n">
        <f aca="false">IF($K$2=$H$1,H1802,I1802)</f>
        <v>661.95</v>
      </c>
      <c r="F1802" s="396" t="n">
        <f aca="false">IF(LEN($B1802)=7,CONCATENATE(MID($B1802,1,6),"00",RIGHT($B1802,1)),IF(LEN($B1802)=8,CONCATENATE(MID($B1802,1,6),"0",RIGHT($B1802,2)),$B1802))</f>
        <v>84885</v>
      </c>
      <c r="H1802" s="925" t="n">
        <v>634.93</v>
      </c>
      <c r="I1802" s="923" t="n">
        <v>661.95</v>
      </c>
    </row>
    <row r="1803" customFormat="false" ht="15" hidden="false" customHeight="false" outlineLevel="0" collapsed="false">
      <c r="B1803" s="923" t="n">
        <v>84886</v>
      </c>
      <c r="C1803" s="924" t="s">
        <v>8472</v>
      </c>
      <c r="D1803" s="923" t="s">
        <v>451</v>
      </c>
      <c r="E1803" s="923" t="n">
        <f aca="false">IF($K$2=$H$1,H1803,I1803)</f>
        <v>1205.18</v>
      </c>
      <c r="F1803" s="396" t="n">
        <f aca="false">IF(LEN($B1803)=7,CONCATENATE(MID($B1803,1,6),"00",RIGHT($B1803,1)),IF(LEN($B1803)=8,CONCATENATE(MID($B1803,1,6),"0",RIGHT($B1803,2)),$B1803))</f>
        <v>84886</v>
      </c>
      <c r="H1803" s="925" t="n">
        <v>1203.25</v>
      </c>
      <c r="I1803" s="923" t="n">
        <v>1205.18</v>
      </c>
    </row>
    <row r="1804" customFormat="false" ht="15" hidden="false" customHeight="false" outlineLevel="0" collapsed="false">
      <c r="B1804" s="923" t="n">
        <v>84889</v>
      </c>
      <c r="C1804" s="924" t="s">
        <v>8473</v>
      </c>
      <c r="D1804" s="923" t="s">
        <v>451</v>
      </c>
      <c r="E1804" s="923" t="n">
        <f aca="false">IF($K$2=$H$1,H1804,I1804)</f>
        <v>18.84</v>
      </c>
      <c r="F1804" s="396" t="n">
        <f aca="false">IF(LEN($B1804)=7,CONCATENATE(MID($B1804,1,6),"00",RIGHT($B1804,1)),IF(LEN($B1804)=8,CONCATENATE(MID($B1804,1,6),"0",RIGHT($B1804,2)),$B1804))</f>
        <v>84889</v>
      </c>
      <c r="H1804" s="925" t="n">
        <v>18.09</v>
      </c>
      <c r="I1804" s="923" t="n">
        <v>18.84</v>
      </c>
    </row>
    <row r="1805" customFormat="false" ht="15" hidden="false" customHeight="false" outlineLevel="0" collapsed="false">
      <c r="B1805" s="923" t="n">
        <v>84891</v>
      </c>
      <c r="C1805" s="924" t="s">
        <v>8474</v>
      </c>
      <c r="D1805" s="923" t="s">
        <v>451</v>
      </c>
      <c r="E1805" s="923" t="n">
        <f aca="false">IF($K$2=$H$1,H1805,I1805)</f>
        <v>193.83</v>
      </c>
      <c r="F1805" s="396" t="n">
        <f aca="false">IF(LEN($B1805)=7,CONCATENATE(MID($B1805,1,6),"00",RIGHT($B1805,1)),IF(LEN($B1805)=8,CONCATENATE(MID($B1805,1,6),"0",RIGHT($B1805,2)),$B1805))</f>
        <v>84891</v>
      </c>
      <c r="H1805" s="925" t="n">
        <v>180.43</v>
      </c>
      <c r="I1805" s="923" t="n">
        <v>193.83</v>
      </c>
    </row>
    <row r="1806" customFormat="false" ht="15" hidden="false" customHeight="false" outlineLevel="0" collapsed="false">
      <c r="B1806" s="923" t="s">
        <v>8475</v>
      </c>
      <c r="C1806" s="924" t="s">
        <v>8476</v>
      </c>
      <c r="D1806" s="923" t="s">
        <v>451</v>
      </c>
      <c r="E1806" s="923" t="n">
        <f aca="false">IF($K$2=$H$1,H1806,I1806)</f>
        <v>35.56</v>
      </c>
      <c r="F1806" s="396" t="str">
        <f aca="false">IF(LEN($B1806)=7,CONCATENATE(MID($B1806,1,6),"00",RIGHT($B1806,1)),IF(LEN($B1806)=8,CONCATENATE(MID($B1806,1,6),"0",RIGHT($B1806,2)),$B1806))</f>
        <v>74046/002</v>
      </c>
      <c r="H1806" s="925" t="n">
        <v>34.6</v>
      </c>
      <c r="I1806" s="923" t="n">
        <v>35.56</v>
      </c>
    </row>
    <row r="1807" customFormat="false" ht="15" hidden="false" customHeight="false" outlineLevel="0" collapsed="false">
      <c r="B1807" s="923" t="s">
        <v>8477</v>
      </c>
      <c r="C1807" s="924" t="s">
        <v>8478</v>
      </c>
      <c r="D1807" s="923" t="s">
        <v>451</v>
      </c>
      <c r="E1807" s="923" t="n">
        <f aca="false">IF($K$2=$H$1,H1807,I1807)</f>
        <v>26.34</v>
      </c>
      <c r="F1807" s="396" t="str">
        <f aca="false">IF(LEN($B1807)=7,CONCATENATE(MID($B1807,1,6),"00",RIGHT($B1807,1)),IF(LEN($B1807)=8,CONCATENATE(MID($B1807,1,6),"0",RIGHT($B1807,2)),$B1807))</f>
        <v>74047/002</v>
      </c>
      <c r="H1807" s="925" t="n">
        <v>25.19</v>
      </c>
      <c r="I1807" s="923" t="n">
        <v>26.34</v>
      </c>
    </row>
    <row r="1808" customFormat="false" ht="15" hidden="false" customHeight="false" outlineLevel="0" collapsed="false">
      <c r="B1808" s="923" t="s">
        <v>8479</v>
      </c>
      <c r="C1808" s="924" t="s">
        <v>8480</v>
      </c>
      <c r="D1808" s="923" t="s">
        <v>451</v>
      </c>
      <c r="E1808" s="923" t="n">
        <f aca="false">IF($K$2=$H$1,H1808,I1808)</f>
        <v>153.84</v>
      </c>
      <c r="F1808" s="396" t="str">
        <f aca="false">IF(LEN($B1808)=7,CONCATENATE(MID($B1808,1,6),"00",RIGHT($B1808,1)),IF(LEN($B1808)=8,CONCATENATE(MID($B1808,1,6),"0",RIGHT($B1808,2)),$B1808))</f>
        <v>74084/001</v>
      </c>
      <c r="H1808" s="925" t="n">
        <v>152.88</v>
      </c>
      <c r="I1808" s="923" t="n">
        <v>153.84</v>
      </c>
    </row>
    <row r="1809" customFormat="false" ht="15" hidden="false" customHeight="false" outlineLevel="0" collapsed="false">
      <c r="B1809" s="923" t="n">
        <v>84950</v>
      </c>
      <c r="C1809" s="924" t="s">
        <v>8481</v>
      </c>
      <c r="D1809" s="923" t="s">
        <v>451</v>
      </c>
      <c r="E1809" s="923" t="n">
        <f aca="false">IF($K$2=$H$1,H1809,I1809)</f>
        <v>50.25</v>
      </c>
      <c r="F1809" s="396" t="n">
        <f aca="false">IF(LEN($B1809)=7,CONCATENATE(MID($B1809,1,6),"00",RIGHT($B1809,1)),IF(LEN($B1809)=8,CONCATENATE(MID($B1809,1,6),"0",RIGHT($B1809,2)),$B1809))</f>
        <v>84950</v>
      </c>
      <c r="H1809" s="925" t="n">
        <v>48.65</v>
      </c>
      <c r="I1809" s="923" t="n">
        <v>50.25</v>
      </c>
    </row>
    <row r="1810" customFormat="false" ht="15" hidden="false" customHeight="false" outlineLevel="0" collapsed="false">
      <c r="B1810" s="923" t="n">
        <v>84952</v>
      </c>
      <c r="C1810" s="924" t="s">
        <v>8482</v>
      </c>
      <c r="D1810" s="923" t="s">
        <v>451</v>
      </c>
      <c r="E1810" s="923" t="n">
        <f aca="false">IF($K$2=$H$1,H1810,I1810)</f>
        <v>37.87</v>
      </c>
      <c r="F1810" s="396" t="n">
        <f aca="false">IF(LEN($B1810)=7,CONCATENATE(MID($B1810,1,6),"00",RIGHT($B1810,1)),IF(LEN($B1810)=8,CONCATENATE(MID($B1810,1,6),"0",RIGHT($B1810,2)),$B1810))</f>
        <v>84952</v>
      </c>
      <c r="H1810" s="925" t="n">
        <v>36.27</v>
      </c>
      <c r="I1810" s="923" t="n">
        <v>37.87</v>
      </c>
    </row>
    <row r="1811" customFormat="false" ht="15" hidden="false" customHeight="false" outlineLevel="0" collapsed="false">
      <c r="B1811" s="923" t="n">
        <v>72116</v>
      </c>
      <c r="C1811" s="924" t="s">
        <v>8483</v>
      </c>
      <c r="D1811" s="923" t="s">
        <v>892</v>
      </c>
      <c r="E1811" s="923" t="n">
        <f aca="false">IF($K$2=$H$1,H1811,I1811)</f>
        <v>101.95</v>
      </c>
      <c r="F1811" s="396" t="n">
        <f aca="false">IF(LEN($B1811)=7,CONCATENATE(MID($B1811,1,6),"00",RIGHT($B1811,1)),IF(LEN($B1811)=8,CONCATENATE(MID($B1811,1,6),"0",RIGHT($B1811,2)),$B1811))</f>
        <v>72116</v>
      </c>
      <c r="H1811" s="925" t="n">
        <v>100.55</v>
      </c>
      <c r="I1811" s="923" t="n">
        <v>101.95</v>
      </c>
    </row>
    <row r="1812" customFormat="false" ht="15" hidden="false" customHeight="false" outlineLevel="0" collapsed="false">
      <c r="B1812" s="923" t="n">
        <v>72117</v>
      </c>
      <c r="C1812" s="924" t="s">
        <v>8484</v>
      </c>
      <c r="D1812" s="923" t="s">
        <v>892</v>
      </c>
      <c r="E1812" s="923" t="n">
        <f aca="false">IF($K$2=$H$1,H1812,I1812)</f>
        <v>130.35</v>
      </c>
      <c r="F1812" s="396" t="n">
        <f aca="false">IF(LEN($B1812)=7,CONCATENATE(MID($B1812,1,6),"00",RIGHT($B1812,1)),IF(LEN($B1812)=8,CONCATENATE(MID($B1812,1,6),"0",RIGHT($B1812,2)),$B1812))</f>
        <v>72117</v>
      </c>
      <c r="H1812" s="925" t="n">
        <v>128.78</v>
      </c>
      <c r="I1812" s="923" t="n">
        <v>130.35</v>
      </c>
    </row>
    <row r="1813" customFormat="false" ht="15" hidden="false" customHeight="false" outlineLevel="0" collapsed="false">
      <c r="B1813" s="923" t="n">
        <v>72118</v>
      </c>
      <c r="C1813" s="924" t="s">
        <v>8485</v>
      </c>
      <c r="D1813" s="923" t="s">
        <v>892</v>
      </c>
      <c r="E1813" s="923" t="n">
        <f aca="false">IF($K$2=$H$1,H1813,I1813)</f>
        <v>189.16</v>
      </c>
      <c r="F1813" s="396" t="n">
        <f aca="false">IF(LEN($B1813)=7,CONCATENATE(MID($B1813,1,6),"00",RIGHT($B1813,1)),IF(LEN($B1813)=8,CONCATENATE(MID($B1813,1,6),"0",RIGHT($B1813,2)),$B1813))</f>
        <v>72118</v>
      </c>
      <c r="H1813" s="925" t="n">
        <v>187.42</v>
      </c>
      <c r="I1813" s="923" t="n">
        <v>189.16</v>
      </c>
    </row>
    <row r="1814" customFormat="false" ht="15" hidden="false" customHeight="false" outlineLevel="0" collapsed="false">
      <c r="B1814" s="923" t="n">
        <v>72119</v>
      </c>
      <c r="C1814" s="924" t="s">
        <v>8486</v>
      </c>
      <c r="D1814" s="923" t="s">
        <v>892</v>
      </c>
      <c r="E1814" s="923" t="n">
        <f aca="false">IF($K$2=$H$1,H1814,I1814)</f>
        <v>238.54</v>
      </c>
      <c r="F1814" s="396" t="n">
        <f aca="false">IF(LEN($B1814)=7,CONCATENATE(MID($B1814,1,6),"00",RIGHT($B1814,1)),IF(LEN($B1814)=8,CONCATENATE(MID($B1814,1,6),"0",RIGHT($B1814,2)),$B1814))</f>
        <v>72119</v>
      </c>
      <c r="H1814" s="925" t="n">
        <v>236.8</v>
      </c>
      <c r="I1814" s="923" t="n">
        <v>238.54</v>
      </c>
    </row>
    <row r="1815" customFormat="false" ht="15" hidden="false" customHeight="false" outlineLevel="0" collapsed="false">
      <c r="B1815" s="923" t="n">
        <v>72120</v>
      </c>
      <c r="C1815" s="924" t="s">
        <v>8487</v>
      </c>
      <c r="D1815" s="923" t="s">
        <v>892</v>
      </c>
      <c r="E1815" s="923" t="n">
        <f aca="false">IF($K$2=$H$1,H1815,I1815)</f>
        <v>301.49</v>
      </c>
      <c r="F1815" s="396" t="n">
        <f aca="false">IF(LEN($B1815)=7,CONCATENATE(MID($B1815,1,6),"00",RIGHT($B1815,1)),IF(LEN($B1815)=8,CONCATENATE(MID($B1815,1,6),"0",RIGHT($B1815,2)),$B1815))</f>
        <v>72120</v>
      </c>
      <c r="H1815" s="925" t="n">
        <v>299.75</v>
      </c>
      <c r="I1815" s="923" t="n">
        <v>301.49</v>
      </c>
    </row>
    <row r="1816" customFormat="false" ht="15" hidden="false" customHeight="false" outlineLevel="0" collapsed="false">
      <c r="B1816" s="923" t="n">
        <v>72122</v>
      </c>
      <c r="C1816" s="924" t="s">
        <v>8488</v>
      </c>
      <c r="D1816" s="923" t="s">
        <v>892</v>
      </c>
      <c r="E1816" s="923" t="n">
        <f aca="false">IF($K$2=$H$1,H1816,I1816)</f>
        <v>112.36</v>
      </c>
      <c r="F1816" s="396" t="n">
        <f aca="false">IF(LEN($B1816)=7,CONCATENATE(MID($B1816,1,6),"00",RIGHT($B1816,1)),IF(LEN($B1816)=8,CONCATENATE(MID($B1816,1,6),"0",RIGHT($B1816,2)),$B1816))</f>
        <v>72122</v>
      </c>
      <c r="H1816" s="925" t="n">
        <v>110.79</v>
      </c>
      <c r="I1816" s="923" t="n">
        <v>112.36</v>
      </c>
    </row>
    <row r="1817" customFormat="false" ht="15" hidden="false" customHeight="false" outlineLevel="0" collapsed="false">
      <c r="B1817" s="923" t="n">
        <v>72123</v>
      </c>
      <c r="C1817" s="924" t="s">
        <v>8489</v>
      </c>
      <c r="D1817" s="923" t="s">
        <v>892</v>
      </c>
      <c r="E1817" s="923" t="n">
        <f aca="false">IF($K$2=$H$1,H1817,I1817)</f>
        <v>294.36</v>
      </c>
      <c r="F1817" s="396" t="n">
        <f aca="false">IF(LEN($B1817)=7,CONCATENATE(MID($B1817,1,6),"00",RIGHT($B1817,1)),IF(LEN($B1817)=8,CONCATENATE(MID($B1817,1,6),"0",RIGHT($B1817,2)),$B1817))</f>
        <v>72123</v>
      </c>
      <c r="H1817" s="925" t="n">
        <v>292.79</v>
      </c>
      <c r="I1817" s="923" t="n">
        <v>294.36</v>
      </c>
    </row>
    <row r="1818" customFormat="false" ht="15" hidden="false" customHeight="false" outlineLevel="0" collapsed="false">
      <c r="B1818" s="923" t="s">
        <v>8490</v>
      </c>
      <c r="C1818" s="924" t="s">
        <v>8491</v>
      </c>
      <c r="D1818" s="923" t="s">
        <v>451</v>
      </c>
      <c r="E1818" s="923" t="n">
        <f aca="false">IF($K$2=$H$1,H1818,I1818)</f>
        <v>2120.49</v>
      </c>
      <c r="F1818" s="396" t="str">
        <f aca="false">IF(LEN($B1818)=7,CONCATENATE(MID($B1818,1,6),"00",RIGHT($B1818,1)),IF(LEN($B1818)=8,CONCATENATE(MID($B1818,1,6),"0",RIGHT($B1818,2)),$B1818))</f>
        <v>73838/001</v>
      </c>
      <c r="H1818" s="925" t="n">
        <v>2119.91</v>
      </c>
      <c r="I1818" s="923" t="n">
        <v>2120.49</v>
      </c>
    </row>
    <row r="1819" customFormat="false" ht="15" hidden="false" customHeight="false" outlineLevel="0" collapsed="false">
      <c r="B1819" s="923" t="s">
        <v>8492</v>
      </c>
      <c r="C1819" s="924" t="s">
        <v>8493</v>
      </c>
      <c r="D1819" s="923" t="s">
        <v>892</v>
      </c>
      <c r="E1819" s="923" t="n">
        <f aca="false">IF($K$2=$H$1,H1819,I1819)</f>
        <v>387.54</v>
      </c>
      <c r="F1819" s="396" t="str">
        <f aca="false">IF(LEN($B1819)=7,CONCATENATE(MID($B1819,1,6),"00",RIGHT($B1819,1)),IF(LEN($B1819)=8,CONCATENATE(MID($B1819,1,6),"0",RIGHT($B1819,2)),$B1819))</f>
        <v>74125/001</v>
      </c>
      <c r="H1819" s="925" t="n">
        <v>379.88</v>
      </c>
      <c r="I1819" s="923" t="n">
        <v>387.54</v>
      </c>
    </row>
    <row r="1820" customFormat="false" ht="15" hidden="false" customHeight="false" outlineLevel="0" collapsed="false">
      <c r="B1820" s="923" t="s">
        <v>8494</v>
      </c>
      <c r="C1820" s="924" t="s">
        <v>8495</v>
      </c>
      <c r="D1820" s="923" t="s">
        <v>892</v>
      </c>
      <c r="E1820" s="923" t="n">
        <f aca="false">IF($K$2=$H$1,H1820,I1820)</f>
        <v>422.56</v>
      </c>
      <c r="F1820" s="396" t="str">
        <f aca="false">IF(LEN($B1820)=7,CONCATENATE(MID($B1820,1,6),"00",RIGHT($B1820,1)),IF(LEN($B1820)=8,CONCATENATE(MID($B1820,1,6),"0",RIGHT($B1820,2)),$B1820))</f>
        <v>74125/002</v>
      </c>
      <c r="H1820" s="925" t="n">
        <v>416.15</v>
      </c>
      <c r="I1820" s="923" t="n">
        <v>422.56</v>
      </c>
    </row>
    <row r="1821" customFormat="false" ht="15" hidden="false" customHeight="false" outlineLevel="0" collapsed="false">
      <c r="B1821" s="923" t="n">
        <v>84957</v>
      </c>
      <c r="C1821" s="924" t="s">
        <v>8496</v>
      </c>
      <c r="D1821" s="923" t="s">
        <v>892</v>
      </c>
      <c r="E1821" s="923" t="n">
        <f aca="false">IF($K$2=$H$1,H1821,I1821)</f>
        <v>156.9</v>
      </c>
      <c r="F1821" s="396" t="n">
        <f aca="false">IF(LEN($B1821)=7,CONCATENATE(MID($B1821,1,6),"00",RIGHT($B1821,1)),IF(LEN($B1821)=8,CONCATENATE(MID($B1821,1,6),"0",RIGHT($B1821,2)),$B1821))</f>
        <v>84957</v>
      </c>
      <c r="H1821" s="925" t="n">
        <v>154.64</v>
      </c>
      <c r="I1821" s="923" t="n">
        <v>156.9</v>
      </c>
    </row>
    <row r="1822" customFormat="false" ht="15" hidden="false" customHeight="false" outlineLevel="0" collapsed="false">
      <c r="B1822" s="923" t="n">
        <v>84959</v>
      </c>
      <c r="C1822" s="924" t="s">
        <v>8497</v>
      </c>
      <c r="D1822" s="923" t="s">
        <v>892</v>
      </c>
      <c r="E1822" s="923" t="n">
        <f aca="false">IF($K$2=$H$1,H1822,I1822)</f>
        <v>182.9</v>
      </c>
      <c r="F1822" s="396" t="n">
        <f aca="false">IF(LEN($B1822)=7,CONCATENATE(MID($B1822,1,6),"00",RIGHT($B1822,1)),IF(LEN($B1822)=8,CONCATENATE(MID($B1822,1,6),"0",RIGHT($B1822,2)),$B1822))</f>
        <v>84959</v>
      </c>
      <c r="H1822" s="925" t="n">
        <v>180.64</v>
      </c>
      <c r="I1822" s="923" t="n">
        <v>182.9</v>
      </c>
    </row>
    <row r="1823" customFormat="false" ht="15" hidden="false" customHeight="false" outlineLevel="0" collapsed="false">
      <c r="B1823" s="923" t="n">
        <v>85001</v>
      </c>
      <c r="C1823" s="924" t="s">
        <v>8498</v>
      </c>
      <c r="D1823" s="923" t="s">
        <v>892</v>
      </c>
      <c r="E1823" s="923" t="n">
        <f aca="false">IF($K$2=$H$1,H1823,I1823)</f>
        <v>174.23</v>
      </c>
      <c r="F1823" s="396" t="n">
        <f aca="false">IF(LEN($B1823)=7,CONCATENATE(MID($B1823,1,6),"00",RIGHT($B1823,1)),IF(LEN($B1823)=8,CONCATENATE(MID($B1823,1,6),"0",RIGHT($B1823,2)),$B1823))</f>
        <v>85001</v>
      </c>
      <c r="H1823" s="925" t="n">
        <v>171.97</v>
      </c>
      <c r="I1823" s="923" t="n">
        <v>174.23</v>
      </c>
    </row>
    <row r="1824" customFormat="false" ht="15" hidden="false" customHeight="false" outlineLevel="0" collapsed="false">
      <c r="B1824" s="923" t="n">
        <v>85002</v>
      </c>
      <c r="C1824" s="924" t="s">
        <v>8499</v>
      </c>
      <c r="D1824" s="923" t="s">
        <v>892</v>
      </c>
      <c r="E1824" s="923" t="n">
        <f aca="false">IF($K$2=$H$1,H1824,I1824)</f>
        <v>243.57</v>
      </c>
      <c r="F1824" s="396" t="n">
        <f aca="false">IF(LEN($B1824)=7,CONCATENATE(MID($B1824,1,6),"00",RIGHT($B1824,1)),IF(LEN($B1824)=8,CONCATENATE(MID($B1824,1,6),"0",RIGHT($B1824,2)),$B1824))</f>
        <v>85002</v>
      </c>
      <c r="H1824" s="925" t="n">
        <v>241.31</v>
      </c>
      <c r="I1824" s="923" t="n">
        <v>243.57</v>
      </c>
    </row>
    <row r="1825" customFormat="false" ht="15" hidden="false" customHeight="false" outlineLevel="0" collapsed="false">
      <c r="B1825" s="923" t="n">
        <v>85004</v>
      </c>
      <c r="C1825" s="924" t="s">
        <v>8500</v>
      </c>
      <c r="D1825" s="923" t="s">
        <v>892</v>
      </c>
      <c r="E1825" s="923" t="n">
        <f aca="false">IF($K$2=$H$1,H1825,I1825)</f>
        <v>122.23</v>
      </c>
      <c r="F1825" s="396" t="n">
        <f aca="false">IF(LEN($B1825)=7,CONCATENATE(MID($B1825,1,6),"00",RIGHT($B1825,1)),IF(LEN($B1825)=8,CONCATENATE(MID($B1825,1,6),"0",RIGHT($B1825,2)),$B1825))</f>
        <v>85004</v>
      </c>
      <c r="H1825" s="925" t="n">
        <v>119.97</v>
      </c>
      <c r="I1825" s="923" t="n">
        <v>122.23</v>
      </c>
    </row>
    <row r="1826" customFormat="false" ht="15" hidden="false" customHeight="false" outlineLevel="0" collapsed="false">
      <c r="B1826" s="923" t="n">
        <v>85005</v>
      </c>
      <c r="C1826" s="924" t="s">
        <v>8501</v>
      </c>
      <c r="D1826" s="923" t="s">
        <v>892</v>
      </c>
      <c r="E1826" s="923" t="n">
        <f aca="false">IF($K$2=$H$1,H1826,I1826)</f>
        <v>352.11</v>
      </c>
      <c r="F1826" s="396" t="n">
        <f aca="false">IF(LEN($B1826)=7,CONCATENATE(MID($B1826,1,6),"00",RIGHT($B1826,1)),IF(LEN($B1826)=8,CONCATENATE(MID($B1826,1,6),"0",RIGHT($B1826,2)),$B1826))</f>
        <v>85005</v>
      </c>
      <c r="H1826" s="925" t="n">
        <v>347.59</v>
      </c>
      <c r="I1826" s="923" t="n">
        <v>352.11</v>
      </c>
    </row>
    <row r="1827" customFormat="false" ht="15" hidden="false" customHeight="false" outlineLevel="0" collapsed="false">
      <c r="B1827" s="923" t="n">
        <v>68054</v>
      </c>
      <c r="C1827" s="924" t="s">
        <v>8502</v>
      </c>
      <c r="D1827" s="923" t="s">
        <v>892</v>
      </c>
      <c r="E1827" s="923" t="n">
        <f aca="false">IF($K$2=$H$1,H1827,I1827)</f>
        <v>254.56</v>
      </c>
      <c r="F1827" s="396" t="n">
        <f aca="false">IF(LEN($B1827)=7,CONCATENATE(MID($B1827,1,6),"00",RIGHT($B1827,1)),IF(LEN($B1827)=8,CONCATENATE(MID($B1827,1,6),"0",RIGHT($B1827,2)),$B1827))</f>
        <v>68054</v>
      </c>
      <c r="H1827" s="925" t="n">
        <v>249.18</v>
      </c>
      <c r="I1827" s="923" t="n">
        <v>254.56</v>
      </c>
    </row>
    <row r="1828" customFormat="false" ht="15" hidden="false" customHeight="false" outlineLevel="0" collapsed="false">
      <c r="B1828" s="923" t="s">
        <v>8503</v>
      </c>
      <c r="C1828" s="924" t="s">
        <v>8504</v>
      </c>
      <c r="D1828" s="923" t="s">
        <v>892</v>
      </c>
      <c r="E1828" s="923" t="n">
        <f aca="false">IF($K$2=$H$1,H1828,I1828)</f>
        <v>418.1</v>
      </c>
      <c r="F1828" s="396" t="str">
        <f aca="false">IF(LEN($B1828)=7,CONCATENATE(MID($B1828,1,6),"00",RIGHT($B1828,1)),IF(LEN($B1828)=8,CONCATENATE(MID($B1828,1,6),"0",RIGHT($B1828,2)),$B1828))</f>
        <v>74100/001</v>
      </c>
      <c r="H1828" s="925" t="n">
        <v>412.72</v>
      </c>
      <c r="I1828" s="923" t="n">
        <v>418.1</v>
      </c>
    </row>
    <row r="1829" customFormat="false" ht="15" hidden="false" customHeight="false" outlineLevel="0" collapsed="false">
      <c r="B1829" s="923" t="s">
        <v>176</v>
      </c>
      <c r="C1829" s="924" t="s">
        <v>8505</v>
      </c>
      <c r="D1829" s="923" t="s">
        <v>892</v>
      </c>
      <c r="E1829" s="923" t="n">
        <f aca="false">IF($K$2=$H$1,H1829,I1829)</f>
        <v>659.93</v>
      </c>
      <c r="F1829" s="396" t="str">
        <f aca="false">IF(LEN($B1829)=7,CONCATENATE(MID($B1829,1,6),"00",RIGHT($B1829,1)),IF(LEN($B1829)=8,CONCATENATE(MID($B1829,1,6),"0",RIGHT($B1829,2)),$B1829))</f>
        <v>74238/002</v>
      </c>
      <c r="H1829" s="925" t="n">
        <v>619.19</v>
      </c>
      <c r="I1829" s="923" t="n">
        <v>659.93</v>
      </c>
    </row>
    <row r="1830" customFormat="false" ht="15" hidden="false" customHeight="false" outlineLevel="0" collapsed="false">
      <c r="B1830" s="923" t="n">
        <v>85188</v>
      </c>
      <c r="C1830" s="924" t="s">
        <v>8506</v>
      </c>
      <c r="D1830" s="923" t="s">
        <v>451</v>
      </c>
      <c r="E1830" s="923" t="n">
        <f aca="false">IF($K$2=$H$1,H1830,I1830)</f>
        <v>639.01</v>
      </c>
      <c r="F1830" s="396" t="n">
        <f aca="false">IF(LEN($B1830)=7,CONCATENATE(MID($B1830,1,6),"00",RIGHT($B1830,1)),IF(LEN($B1830)=8,CONCATENATE(MID($B1830,1,6),"0",RIGHT($B1830,2)),$B1830))</f>
        <v>85188</v>
      </c>
      <c r="H1830" s="925" t="n">
        <v>617.31</v>
      </c>
      <c r="I1830" s="923" t="n">
        <v>639.01</v>
      </c>
    </row>
    <row r="1831" customFormat="false" ht="15" hidden="false" customHeight="false" outlineLevel="0" collapsed="false">
      <c r="B1831" s="923" t="n">
        <v>85189</v>
      </c>
      <c r="C1831" s="924" t="s">
        <v>8507</v>
      </c>
      <c r="D1831" s="923" t="s">
        <v>451</v>
      </c>
      <c r="E1831" s="923" t="n">
        <f aca="false">IF($K$2=$H$1,H1831,I1831)</f>
        <v>1286.98</v>
      </c>
      <c r="F1831" s="396" t="n">
        <f aca="false">IF(LEN($B1831)=7,CONCATENATE(MID($B1831,1,6),"00",RIGHT($B1831,1)),IF(LEN($B1831)=8,CONCATENATE(MID($B1831,1,6),"0",RIGHT($B1831,2)),$B1831))</f>
        <v>85189</v>
      </c>
      <c r="H1831" s="925" t="n">
        <v>1251.98</v>
      </c>
      <c r="I1831" s="923" t="n">
        <v>1286.98</v>
      </c>
    </row>
    <row r="1832" customFormat="false" ht="15" hidden="false" customHeight="false" outlineLevel="0" collapsed="false">
      <c r="B1832" s="923" t="n">
        <v>85010</v>
      </c>
      <c r="C1832" s="924" t="s">
        <v>8508</v>
      </c>
      <c r="D1832" s="923" t="s">
        <v>892</v>
      </c>
      <c r="E1832" s="923" t="n">
        <f aca="false">IF($K$2=$H$1,H1832,I1832)</f>
        <v>290.12</v>
      </c>
      <c r="F1832" s="396" t="n">
        <f aca="false">IF(LEN($B1832)=7,CONCATENATE(MID($B1832,1,6),"00",RIGHT($B1832,1)),IF(LEN($B1832)=8,CONCATENATE(MID($B1832,1,6),"0",RIGHT($B1832,2)),$B1832))</f>
        <v>85010</v>
      </c>
      <c r="H1832" s="925" t="n">
        <v>285.95</v>
      </c>
      <c r="I1832" s="923" t="n">
        <v>290.12</v>
      </c>
    </row>
    <row r="1833" customFormat="false" ht="15" hidden="false" customHeight="false" outlineLevel="0" collapsed="false">
      <c r="B1833" s="923" t="n">
        <v>94569</v>
      </c>
      <c r="C1833" s="924" t="s">
        <v>8509</v>
      </c>
      <c r="D1833" s="923" t="s">
        <v>892</v>
      </c>
      <c r="E1833" s="923" t="n">
        <f aca="false">IF($K$2=$H$1,H1833,I1833)</f>
        <v>395.85</v>
      </c>
      <c r="F1833" s="396" t="n">
        <f aca="false">IF(LEN($B1833)=7,CONCATENATE(MID($B1833,1,6),"00",RIGHT($B1833,1)),IF(LEN($B1833)=8,CONCATENATE(MID($B1833,1,6),"0",RIGHT($B1833,2)),$B1833))</f>
        <v>94569</v>
      </c>
      <c r="H1833" s="925" t="n">
        <v>391.03</v>
      </c>
      <c r="I1833" s="923" t="n">
        <v>395.85</v>
      </c>
    </row>
    <row r="1834" customFormat="false" ht="15" hidden="false" customHeight="false" outlineLevel="0" collapsed="false">
      <c r="B1834" s="923" t="n">
        <v>94570</v>
      </c>
      <c r="C1834" s="924" t="s">
        <v>8510</v>
      </c>
      <c r="D1834" s="923" t="s">
        <v>892</v>
      </c>
      <c r="E1834" s="923" t="n">
        <f aca="false">IF($K$2=$H$1,H1834,I1834)</f>
        <v>246.63</v>
      </c>
      <c r="F1834" s="396" t="n">
        <f aca="false">IF(LEN($B1834)=7,CONCATENATE(MID($B1834,1,6),"00",RIGHT($B1834,1)),IF(LEN($B1834)=8,CONCATENATE(MID($B1834,1,6),"0",RIGHT($B1834,2)),$B1834))</f>
        <v>94570</v>
      </c>
      <c r="H1834" s="925" t="n">
        <v>245.16</v>
      </c>
      <c r="I1834" s="923" t="n">
        <v>246.63</v>
      </c>
    </row>
    <row r="1835" customFormat="false" ht="15" hidden="false" customHeight="false" outlineLevel="0" collapsed="false">
      <c r="B1835" s="923" t="n">
        <v>94572</v>
      </c>
      <c r="C1835" s="924" t="s">
        <v>8511</v>
      </c>
      <c r="D1835" s="923" t="s">
        <v>892</v>
      </c>
      <c r="E1835" s="923" t="n">
        <f aca="false">IF($K$2=$H$1,H1835,I1835)</f>
        <v>370.84</v>
      </c>
      <c r="F1835" s="396" t="n">
        <f aca="false">IF(LEN($B1835)=7,CONCATENATE(MID($B1835,1,6),"00",RIGHT($B1835,1)),IF(LEN($B1835)=8,CONCATENATE(MID($B1835,1,6),"0",RIGHT($B1835,2)),$B1835))</f>
        <v>94572</v>
      </c>
      <c r="H1835" s="925" t="n">
        <v>368.87</v>
      </c>
      <c r="I1835" s="923" t="n">
        <v>370.84</v>
      </c>
    </row>
    <row r="1836" customFormat="false" ht="15" hidden="false" customHeight="false" outlineLevel="0" collapsed="false">
      <c r="B1836" s="923" t="n">
        <v>94573</v>
      </c>
      <c r="C1836" s="924" t="s">
        <v>8512</v>
      </c>
      <c r="D1836" s="923" t="s">
        <v>892</v>
      </c>
      <c r="E1836" s="923" t="n">
        <f aca="false">IF($K$2=$H$1,H1836,I1836)</f>
        <v>287.13</v>
      </c>
      <c r="F1836" s="396" t="n">
        <f aca="false">IF(LEN($B1836)=7,CONCATENATE(MID($B1836,1,6),"00",RIGHT($B1836,1)),IF(LEN($B1836)=8,CONCATENATE(MID($B1836,1,6),"0",RIGHT($B1836,2)),$B1836))</f>
        <v>94573</v>
      </c>
      <c r="H1836" s="925" t="n">
        <v>284.42</v>
      </c>
      <c r="I1836" s="923" t="n">
        <v>287.13</v>
      </c>
    </row>
    <row r="1837" customFormat="false" ht="15" hidden="false" customHeight="false" outlineLevel="0" collapsed="false">
      <c r="B1837" s="923" t="n">
        <v>94574</v>
      </c>
      <c r="C1837" s="924" t="s">
        <v>8513</v>
      </c>
      <c r="D1837" s="923" t="s">
        <v>892</v>
      </c>
      <c r="E1837" s="923" t="n">
        <f aca="false">IF($K$2=$H$1,H1837,I1837)</f>
        <v>421.16</v>
      </c>
      <c r="F1837" s="396" t="n">
        <f aca="false">IF(LEN($B1837)=7,CONCATENATE(MID($B1837,1,6),"00",RIGHT($B1837,1)),IF(LEN($B1837)=8,CONCATENATE(MID($B1837,1,6),"0",RIGHT($B1837,2)),$B1837))</f>
        <v>94574</v>
      </c>
      <c r="H1837" s="925" t="n">
        <v>417.99</v>
      </c>
      <c r="I1837" s="923" t="n">
        <v>421.16</v>
      </c>
    </row>
    <row r="1838" customFormat="false" ht="15" hidden="false" customHeight="false" outlineLevel="0" collapsed="false">
      <c r="B1838" s="923" t="n">
        <v>94575</v>
      </c>
      <c r="C1838" s="924" t="s">
        <v>8514</v>
      </c>
      <c r="D1838" s="923" t="s">
        <v>892</v>
      </c>
      <c r="E1838" s="923" t="n">
        <f aca="false">IF($K$2=$H$1,H1838,I1838)</f>
        <v>434.04</v>
      </c>
      <c r="F1838" s="396" t="n">
        <f aca="false">IF(LEN($B1838)=7,CONCATENATE(MID($B1838,1,6),"00",RIGHT($B1838,1)),IF(LEN($B1838)=8,CONCATENATE(MID($B1838,1,6),"0",RIGHT($B1838,2)),$B1838))</f>
        <v>94575</v>
      </c>
      <c r="H1838" s="925" t="n">
        <v>425.71</v>
      </c>
      <c r="I1838" s="923" t="n">
        <v>434.04</v>
      </c>
    </row>
    <row r="1839" customFormat="false" ht="15" hidden="false" customHeight="false" outlineLevel="0" collapsed="false">
      <c r="B1839" s="923" t="n">
        <v>94576</v>
      </c>
      <c r="C1839" s="924" t="s">
        <v>8515</v>
      </c>
      <c r="D1839" s="923" t="s">
        <v>892</v>
      </c>
      <c r="E1839" s="923" t="n">
        <f aca="false">IF($K$2=$H$1,H1839,I1839)</f>
        <v>257.01</v>
      </c>
      <c r="F1839" s="396" t="n">
        <f aca="false">IF(LEN($B1839)=7,CONCATENATE(MID($B1839,1,6),"00",RIGHT($B1839,1)),IF(LEN($B1839)=8,CONCATENATE(MID($B1839,1,6),"0",RIGHT($B1839,2)),$B1839))</f>
        <v>94576</v>
      </c>
      <c r="H1839" s="925" t="n">
        <v>254.68</v>
      </c>
      <c r="I1839" s="923" t="n">
        <v>257.01</v>
      </c>
    </row>
    <row r="1840" customFormat="false" ht="15" hidden="false" customHeight="false" outlineLevel="0" collapsed="false">
      <c r="B1840" s="923" t="n">
        <v>94578</v>
      </c>
      <c r="C1840" s="924" t="s">
        <v>8516</v>
      </c>
      <c r="D1840" s="923" t="s">
        <v>892</v>
      </c>
      <c r="E1840" s="923" t="n">
        <f aca="false">IF($K$2=$H$1,H1840,I1840)</f>
        <v>381.39</v>
      </c>
      <c r="F1840" s="396" t="n">
        <f aca="false">IF(LEN($B1840)=7,CONCATENATE(MID($B1840,1,6),"00",RIGHT($B1840,1)),IF(LEN($B1840)=8,CONCATENATE(MID($B1840,1,6),"0",RIGHT($B1840,2)),$B1840))</f>
        <v>94578</v>
      </c>
      <c r="H1840" s="925" t="n">
        <v>378.55</v>
      </c>
      <c r="I1840" s="923" t="n">
        <v>381.39</v>
      </c>
    </row>
    <row r="1841" customFormat="false" ht="15" hidden="false" customHeight="false" outlineLevel="0" collapsed="false">
      <c r="B1841" s="923" t="n">
        <v>94579</v>
      </c>
      <c r="C1841" s="924" t="s">
        <v>8517</v>
      </c>
      <c r="D1841" s="923" t="s">
        <v>892</v>
      </c>
      <c r="E1841" s="923" t="n">
        <f aca="false">IF($K$2=$H$1,H1841,I1841)</f>
        <v>298.67</v>
      </c>
      <c r="F1841" s="396" t="n">
        <f aca="false">IF(LEN($B1841)=7,CONCATENATE(MID($B1841,1,6),"00",RIGHT($B1841,1)),IF(LEN($B1841)=8,CONCATENATE(MID($B1841,1,6),"0",RIGHT($B1841,2)),$B1841))</f>
        <v>94579</v>
      </c>
      <c r="H1841" s="925" t="n">
        <v>294.96</v>
      </c>
      <c r="I1841" s="923" t="n">
        <v>298.67</v>
      </c>
    </row>
    <row r="1842" customFormat="false" ht="15" hidden="false" customHeight="false" outlineLevel="0" collapsed="false">
      <c r="B1842" s="923" t="n">
        <v>94580</v>
      </c>
      <c r="C1842" s="924" t="s">
        <v>8518</v>
      </c>
      <c r="D1842" s="923" t="s">
        <v>892</v>
      </c>
      <c r="E1842" s="923" t="n">
        <f aca="false">IF($K$2=$H$1,H1842,I1842)</f>
        <v>432.29</v>
      </c>
      <c r="F1842" s="396" t="n">
        <f aca="false">IF(LEN($B1842)=7,CONCATENATE(MID($B1842,1,6),"00",RIGHT($B1842,1)),IF(LEN($B1842)=8,CONCATENATE(MID($B1842,1,6),"0",RIGHT($B1842,2)),$B1842))</f>
        <v>94580</v>
      </c>
      <c r="H1842" s="925" t="n">
        <v>428.17</v>
      </c>
      <c r="I1842" s="923" t="n">
        <v>432.29</v>
      </c>
    </row>
    <row r="1843" customFormat="false" ht="15" hidden="false" customHeight="false" outlineLevel="0" collapsed="false">
      <c r="B1843" s="923" t="n">
        <v>94581</v>
      </c>
      <c r="C1843" s="924" t="s">
        <v>8519</v>
      </c>
      <c r="D1843" s="923" t="s">
        <v>892</v>
      </c>
      <c r="E1843" s="923" t="n">
        <f aca="false">IF($K$2=$H$1,H1843,I1843)</f>
        <v>436.66</v>
      </c>
      <c r="F1843" s="396" t="n">
        <f aca="false">IF(LEN($B1843)=7,CONCATENATE(MID($B1843,1,6),"00",RIGHT($B1843,1)),IF(LEN($B1843)=8,CONCATENATE(MID($B1843,1,6),"0",RIGHT($B1843,2)),$B1843))</f>
        <v>94581</v>
      </c>
      <c r="H1843" s="925" t="n">
        <v>426.78</v>
      </c>
      <c r="I1843" s="923" t="n">
        <v>436.66</v>
      </c>
    </row>
    <row r="1844" customFormat="false" ht="15" hidden="false" customHeight="false" outlineLevel="0" collapsed="false">
      <c r="B1844" s="923" t="n">
        <v>94582</v>
      </c>
      <c r="C1844" s="924" t="s">
        <v>8520</v>
      </c>
      <c r="D1844" s="923" t="s">
        <v>892</v>
      </c>
      <c r="E1844" s="923" t="n">
        <f aca="false">IF($K$2=$H$1,H1844,I1844)</f>
        <v>258.93</v>
      </c>
      <c r="F1844" s="396" t="n">
        <f aca="false">IF(LEN($B1844)=7,CONCATENATE(MID($B1844,1,6),"00",RIGHT($B1844,1)),IF(LEN($B1844)=8,CONCATENATE(MID($B1844,1,6),"0",RIGHT($B1844,2)),$B1844))</f>
        <v>94582</v>
      </c>
      <c r="H1844" s="925" t="n">
        <v>255.75</v>
      </c>
      <c r="I1844" s="923" t="n">
        <v>258.93</v>
      </c>
    </row>
    <row r="1845" customFormat="false" ht="15" hidden="false" customHeight="false" outlineLevel="0" collapsed="false">
      <c r="B1845" s="923" t="n">
        <v>94584</v>
      </c>
      <c r="C1845" s="924" t="s">
        <v>8521</v>
      </c>
      <c r="D1845" s="923" t="s">
        <v>892</v>
      </c>
      <c r="E1845" s="923" t="n">
        <f aca="false">IF($K$2=$H$1,H1845,I1845)</f>
        <v>389.53</v>
      </c>
      <c r="F1845" s="396" t="n">
        <f aca="false">IF(LEN($B1845)=7,CONCATENATE(MID($B1845,1,6),"00",RIGHT($B1845,1)),IF(LEN($B1845)=8,CONCATENATE(MID($B1845,1,6),"0",RIGHT($B1845,2)),$B1845))</f>
        <v>94584</v>
      </c>
      <c r="H1845" s="925" t="n">
        <v>385.19</v>
      </c>
      <c r="I1845" s="923" t="n">
        <v>389.53</v>
      </c>
    </row>
    <row r="1846" customFormat="false" ht="15" hidden="false" customHeight="false" outlineLevel="0" collapsed="false">
      <c r="B1846" s="923" t="n">
        <v>94585</v>
      </c>
      <c r="C1846" s="924" t="s">
        <v>8522</v>
      </c>
      <c r="D1846" s="923" t="s">
        <v>892</v>
      </c>
      <c r="E1846" s="923" t="n">
        <f aca="false">IF($K$2=$H$1,H1846,I1846)</f>
        <v>299.56</v>
      </c>
      <c r="F1846" s="396" t="n">
        <f aca="false">IF(LEN($B1846)=7,CONCATENATE(MID($B1846,1,6),"00",RIGHT($B1846,1)),IF(LEN($B1846)=8,CONCATENATE(MID($B1846,1,6),"0",RIGHT($B1846,2)),$B1846))</f>
        <v>94585</v>
      </c>
      <c r="H1846" s="925" t="n">
        <v>295.14</v>
      </c>
      <c r="I1846" s="923" t="n">
        <v>299.56</v>
      </c>
    </row>
    <row r="1847" customFormat="false" ht="15" hidden="false" customHeight="false" outlineLevel="0" collapsed="false">
      <c r="B1847" s="923" t="n">
        <v>94586</v>
      </c>
      <c r="C1847" s="924" t="s">
        <v>8523</v>
      </c>
      <c r="D1847" s="923" t="s">
        <v>892</v>
      </c>
      <c r="E1847" s="923" t="n">
        <f aca="false">IF($K$2=$H$1,H1847,I1847)</f>
        <v>441.14</v>
      </c>
      <c r="F1847" s="396" t="n">
        <f aca="false">IF(LEN($B1847)=7,CONCATENATE(MID($B1847,1,6),"00",RIGHT($B1847,1)),IF(LEN($B1847)=8,CONCATENATE(MID($B1847,1,6),"0",RIGHT($B1847,2)),$B1847))</f>
        <v>94586</v>
      </c>
      <c r="H1847" s="925" t="n">
        <v>435.5</v>
      </c>
      <c r="I1847" s="923" t="n">
        <v>441.14</v>
      </c>
    </row>
    <row r="1848" customFormat="false" ht="15" hidden="false" customHeight="false" outlineLevel="0" collapsed="false">
      <c r="B1848" s="923" t="s">
        <v>8524</v>
      </c>
      <c r="C1848" s="924" t="s">
        <v>8525</v>
      </c>
      <c r="D1848" s="923" t="s">
        <v>470</v>
      </c>
      <c r="E1848" s="923" t="n">
        <f aca="false">IF($K$2=$H$1,H1848,I1848)</f>
        <v>41.61</v>
      </c>
      <c r="F1848" s="396" t="str">
        <f aca="false">IF(LEN($B1848)=7,CONCATENATE(MID($B1848,1,6),"00",RIGHT($B1848,1)),IF(LEN($B1848)=8,CONCATENATE(MID($B1848,1,6),"0",RIGHT($B1848,2)),$B1848))</f>
        <v>73908/001</v>
      </c>
      <c r="H1848" s="925" t="n">
        <v>39.76</v>
      </c>
      <c r="I1848" s="923" t="n">
        <v>41.61</v>
      </c>
    </row>
    <row r="1849" customFormat="false" ht="15" hidden="false" customHeight="false" outlineLevel="0" collapsed="false">
      <c r="B1849" s="923" t="s">
        <v>8526</v>
      </c>
      <c r="C1849" s="924" t="s">
        <v>8527</v>
      </c>
      <c r="D1849" s="923" t="s">
        <v>470</v>
      </c>
      <c r="E1849" s="923" t="n">
        <f aca="false">IF($K$2=$H$1,H1849,I1849)</f>
        <v>32.08</v>
      </c>
      <c r="F1849" s="396" t="str">
        <f aca="false">IF(LEN($B1849)=7,CONCATENATE(MID($B1849,1,6),"00",RIGHT($B1849,1)),IF(LEN($B1849)=8,CONCATENATE(MID($B1849,1,6),"0",RIGHT($B1849,2)),$B1849))</f>
        <v>73908/002</v>
      </c>
      <c r="H1849" s="925" t="n">
        <v>30.23</v>
      </c>
      <c r="I1849" s="923" t="n">
        <v>32.08</v>
      </c>
    </row>
    <row r="1850" customFormat="false" ht="15" hidden="false" customHeight="false" outlineLevel="0" collapsed="false">
      <c r="B1850" s="923" t="n">
        <v>85015</v>
      </c>
      <c r="C1850" s="924" t="s">
        <v>8528</v>
      </c>
      <c r="D1850" s="923" t="s">
        <v>470</v>
      </c>
      <c r="E1850" s="923" t="n">
        <f aca="false">IF($K$2=$H$1,H1850,I1850)</f>
        <v>21.45</v>
      </c>
      <c r="F1850" s="396" t="n">
        <f aca="false">IF(LEN($B1850)=7,CONCATENATE(MID($B1850,1,6),"00",RIGHT($B1850,1)),IF(LEN($B1850)=8,CONCATENATE(MID($B1850,1,6),"0",RIGHT($B1850,2)),$B1850))</f>
        <v>85015</v>
      </c>
      <c r="H1850" s="925" t="n">
        <v>19.54</v>
      </c>
      <c r="I1850" s="923" t="n">
        <v>21.45</v>
      </c>
    </row>
    <row r="1851" customFormat="false" ht="15" hidden="false" customHeight="false" outlineLevel="0" collapsed="false">
      <c r="B1851" s="923" t="n">
        <v>85016</v>
      </c>
      <c r="C1851" s="924" t="s">
        <v>8529</v>
      </c>
      <c r="D1851" s="923" t="s">
        <v>470</v>
      </c>
      <c r="E1851" s="923" t="n">
        <f aca="false">IF($K$2=$H$1,H1851,I1851)</f>
        <v>27.23</v>
      </c>
      <c r="F1851" s="396" t="n">
        <f aca="false">IF(LEN($B1851)=7,CONCATENATE(MID($B1851,1,6),"00",RIGHT($B1851,1)),IF(LEN($B1851)=8,CONCATENATE(MID($B1851,1,6),"0",RIGHT($B1851,2)),$B1851))</f>
        <v>85016</v>
      </c>
      <c r="H1851" s="925" t="n">
        <v>25.24</v>
      </c>
      <c r="I1851" s="923" t="n">
        <v>27.23</v>
      </c>
    </row>
    <row r="1852" customFormat="false" ht="15" hidden="false" customHeight="false" outlineLevel="0" collapsed="false">
      <c r="B1852" s="923" t="n">
        <v>97751</v>
      </c>
      <c r="C1852" s="924" t="s">
        <v>8530</v>
      </c>
      <c r="D1852" s="923" t="s">
        <v>888</v>
      </c>
      <c r="E1852" s="923" t="n">
        <f aca="false">IF($K$2=$H$1,H1852,I1852)</f>
        <v>600.24</v>
      </c>
      <c r="F1852" s="396" t="n">
        <f aca="false">IF(LEN($B1852)=7,CONCATENATE(MID($B1852,1,6),"00",RIGHT($B1852,1)),IF(LEN($B1852)=8,CONCATENATE(MID($B1852,1,6),"0",RIGHT($B1852,2)),$B1852))</f>
        <v>97751</v>
      </c>
      <c r="H1852" s="925" t="n">
        <v>572.64</v>
      </c>
      <c r="I1852" s="923" t="n">
        <v>600.24</v>
      </c>
    </row>
    <row r="1853" customFormat="false" ht="15" hidden="false" customHeight="false" outlineLevel="0" collapsed="false">
      <c r="B1853" s="923" t="n">
        <v>97752</v>
      </c>
      <c r="C1853" s="924" t="s">
        <v>8531</v>
      </c>
      <c r="D1853" s="923" t="s">
        <v>888</v>
      </c>
      <c r="E1853" s="923" t="n">
        <f aca="false">IF($K$2=$H$1,H1853,I1853)</f>
        <v>571.31</v>
      </c>
      <c r="F1853" s="396" t="n">
        <f aca="false">IF(LEN($B1853)=7,CONCATENATE(MID($B1853,1,6),"00",RIGHT($B1853,1)),IF(LEN($B1853)=8,CONCATENATE(MID($B1853,1,6),"0",RIGHT($B1853,2)),$B1853))</f>
        <v>97752</v>
      </c>
      <c r="H1853" s="925" t="n">
        <v>546.05</v>
      </c>
      <c r="I1853" s="923" t="n">
        <v>571.31</v>
      </c>
    </row>
    <row r="1854" customFormat="false" ht="15" hidden="false" customHeight="false" outlineLevel="0" collapsed="false">
      <c r="B1854" s="923" t="n">
        <v>97753</v>
      </c>
      <c r="C1854" s="924" t="s">
        <v>8532</v>
      </c>
      <c r="D1854" s="923" t="s">
        <v>888</v>
      </c>
      <c r="E1854" s="923" t="n">
        <f aca="false">IF($K$2=$H$1,H1854,I1854)</f>
        <v>530.89</v>
      </c>
      <c r="F1854" s="396" t="n">
        <f aca="false">IF(LEN($B1854)=7,CONCATENATE(MID($B1854,1,6),"00",RIGHT($B1854,1)),IF(LEN($B1854)=8,CONCATENATE(MID($B1854,1,6),"0",RIGHT($B1854,2)),$B1854))</f>
        <v>97753</v>
      </c>
      <c r="H1854" s="925" t="n">
        <v>508.89</v>
      </c>
      <c r="I1854" s="923" t="n">
        <v>530.89</v>
      </c>
    </row>
    <row r="1855" customFormat="false" ht="15" hidden="false" customHeight="false" outlineLevel="0" collapsed="false">
      <c r="B1855" s="923" t="n">
        <v>97754</v>
      </c>
      <c r="C1855" s="924" t="s">
        <v>8533</v>
      </c>
      <c r="D1855" s="923" t="s">
        <v>888</v>
      </c>
      <c r="E1855" s="923" t="n">
        <f aca="false">IF($K$2=$H$1,H1855,I1855)</f>
        <v>504.4</v>
      </c>
      <c r="F1855" s="396" t="n">
        <f aca="false">IF(LEN($B1855)=7,CONCATENATE(MID($B1855,1,6),"00",RIGHT($B1855,1)),IF(LEN($B1855)=8,CONCATENATE(MID($B1855,1,6),"0",RIGHT($B1855,2)),$B1855))</f>
        <v>97754</v>
      </c>
      <c r="H1855" s="925" t="n">
        <v>484.52</v>
      </c>
      <c r="I1855" s="923" t="n">
        <v>504.4</v>
      </c>
    </row>
    <row r="1856" customFormat="false" ht="15" hidden="false" customHeight="false" outlineLevel="0" collapsed="false">
      <c r="B1856" s="923" t="n">
        <v>97755</v>
      </c>
      <c r="C1856" s="924" t="s">
        <v>8534</v>
      </c>
      <c r="D1856" s="923" t="s">
        <v>888</v>
      </c>
      <c r="E1856" s="923" t="n">
        <f aca="false">IF($K$2=$H$1,H1856,I1856)</f>
        <v>581.07</v>
      </c>
      <c r="F1856" s="396" t="n">
        <f aca="false">IF(LEN($B1856)=7,CONCATENATE(MID($B1856,1,6),"00",RIGHT($B1856,1)),IF(LEN($B1856)=8,CONCATENATE(MID($B1856,1,6),"0",RIGHT($B1856,2)),$B1856))</f>
        <v>97755</v>
      </c>
      <c r="H1856" s="925" t="n">
        <v>554.11</v>
      </c>
      <c r="I1856" s="923" t="n">
        <v>581.07</v>
      </c>
    </row>
    <row r="1857" customFormat="false" ht="15" hidden="false" customHeight="false" outlineLevel="0" collapsed="false">
      <c r="B1857" s="923" t="n">
        <v>97756</v>
      </c>
      <c r="C1857" s="924" t="s">
        <v>8535</v>
      </c>
      <c r="D1857" s="923" t="s">
        <v>888</v>
      </c>
      <c r="E1857" s="923" t="n">
        <f aca="false">IF($K$2=$H$1,H1857,I1857)</f>
        <v>555.25</v>
      </c>
      <c r="F1857" s="396" t="n">
        <f aca="false">IF(LEN($B1857)=7,CONCATENATE(MID($B1857,1,6),"00",RIGHT($B1857,1)),IF(LEN($B1857)=8,CONCATENATE(MID($B1857,1,6),"0",RIGHT($B1857,2)),$B1857))</f>
        <v>97756</v>
      </c>
      <c r="H1857" s="925" t="n">
        <v>530.59</v>
      </c>
      <c r="I1857" s="923" t="n">
        <v>555.25</v>
      </c>
    </row>
    <row r="1858" customFormat="false" ht="15" hidden="false" customHeight="false" outlineLevel="0" collapsed="false">
      <c r="B1858" s="923" t="n">
        <v>97757</v>
      </c>
      <c r="C1858" s="924" t="s">
        <v>8536</v>
      </c>
      <c r="D1858" s="923" t="s">
        <v>888</v>
      </c>
      <c r="E1858" s="923" t="n">
        <f aca="false">IF($K$2=$H$1,H1858,I1858)</f>
        <v>512.12</v>
      </c>
      <c r="F1858" s="396" t="n">
        <f aca="false">IF(LEN($B1858)=7,CONCATENATE(MID($B1858,1,6),"00",RIGHT($B1858,1)),IF(LEN($B1858)=8,CONCATENATE(MID($B1858,1,6),"0",RIGHT($B1858,2)),$B1858))</f>
        <v>97757</v>
      </c>
      <c r="H1858" s="925" t="n">
        <v>490.74</v>
      </c>
      <c r="I1858" s="923" t="n">
        <v>512.12</v>
      </c>
    </row>
    <row r="1859" customFormat="false" ht="15" hidden="false" customHeight="false" outlineLevel="0" collapsed="false">
      <c r="B1859" s="923" t="n">
        <v>97758</v>
      </c>
      <c r="C1859" s="924" t="s">
        <v>8537</v>
      </c>
      <c r="D1859" s="923" t="s">
        <v>888</v>
      </c>
      <c r="E1859" s="923" t="n">
        <f aca="false">IF($K$2=$H$1,H1859,I1859)</f>
        <v>479.85</v>
      </c>
      <c r="F1859" s="396" t="n">
        <f aca="false">IF(LEN($B1859)=7,CONCATENATE(MID($B1859,1,6),"00",RIGHT($B1859,1)),IF(LEN($B1859)=8,CONCATENATE(MID($B1859,1,6),"0",RIGHT($B1859,2)),$B1859))</f>
        <v>97758</v>
      </c>
      <c r="H1859" s="925" t="n">
        <v>460.65</v>
      </c>
      <c r="I1859" s="923" t="n">
        <v>479.85</v>
      </c>
    </row>
    <row r="1860" customFormat="false" ht="15" hidden="false" customHeight="false" outlineLevel="0" collapsed="false">
      <c r="B1860" s="923" t="n">
        <v>97759</v>
      </c>
      <c r="C1860" s="924" t="s">
        <v>8538</v>
      </c>
      <c r="D1860" s="923" t="s">
        <v>888</v>
      </c>
      <c r="E1860" s="923" t="n">
        <f aca="false">IF($K$2=$H$1,H1860,I1860)</f>
        <v>578.74</v>
      </c>
      <c r="F1860" s="396" t="n">
        <f aca="false">IF(LEN($B1860)=7,CONCATENATE(MID($B1860,1,6),"00",RIGHT($B1860,1)),IF(LEN($B1860)=8,CONCATENATE(MID($B1860,1,6),"0",RIGHT($B1860,2)),$B1860))</f>
        <v>97759</v>
      </c>
      <c r="H1860" s="925" t="n">
        <v>551.53</v>
      </c>
      <c r="I1860" s="923" t="n">
        <v>578.74</v>
      </c>
    </row>
    <row r="1861" customFormat="false" ht="15" hidden="false" customHeight="false" outlineLevel="0" collapsed="false">
      <c r="B1861" s="923" t="n">
        <v>97760</v>
      </c>
      <c r="C1861" s="924" t="s">
        <v>8539</v>
      </c>
      <c r="D1861" s="923" t="s">
        <v>888</v>
      </c>
      <c r="E1861" s="923" t="n">
        <f aca="false">IF($K$2=$H$1,H1861,I1861)</f>
        <v>545.43</v>
      </c>
      <c r="F1861" s="396" t="n">
        <f aca="false">IF(LEN($B1861)=7,CONCATENATE(MID($B1861,1,6),"00",RIGHT($B1861,1)),IF(LEN($B1861)=8,CONCATENATE(MID($B1861,1,6),"0",RIGHT($B1861,2)),$B1861))</f>
        <v>97760</v>
      </c>
      <c r="H1861" s="925" t="n">
        <v>520.76</v>
      </c>
      <c r="I1861" s="923" t="n">
        <v>545.43</v>
      </c>
    </row>
    <row r="1862" customFormat="false" ht="15" hidden="false" customHeight="false" outlineLevel="0" collapsed="false">
      <c r="B1862" s="923" t="n">
        <v>97761</v>
      </c>
      <c r="C1862" s="924" t="s">
        <v>8540</v>
      </c>
      <c r="D1862" s="923" t="s">
        <v>888</v>
      </c>
      <c r="E1862" s="923" t="n">
        <f aca="false">IF($K$2=$H$1,H1862,I1862)</f>
        <v>497.79</v>
      </c>
      <c r="F1862" s="396" t="n">
        <f aca="false">IF(LEN($B1862)=7,CONCATENATE(MID($B1862,1,6),"00",RIGHT($B1862,1)),IF(LEN($B1862)=8,CONCATENATE(MID($B1862,1,6),"0",RIGHT($B1862,2)),$B1862))</f>
        <v>97761</v>
      </c>
      <c r="H1862" s="925" t="n">
        <v>476.57</v>
      </c>
      <c r="I1862" s="923" t="n">
        <v>497.79</v>
      </c>
    </row>
    <row r="1863" customFormat="false" ht="15" hidden="false" customHeight="false" outlineLevel="0" collapsed="false">
      <c r="B1863" s="923" t="n">
        <v>97762</v>
      </c>
      <c r="C1863" s="924" t="s">
        <v>8541</v>
      </c>
      <c r="D1863" s="923" t="s">
        <v>888</v>
      </c>
      <c r="E1863" s="923" t="n">
        <f aca="false">IF($K$2=$H$1,H1863,I1863)</f>
        <v>461.78</v>
      </c>
      <c r="F1863" s="396" t="n">
        <f aca="false">IF(LEN($B1863)=7,CONCATENATE(MID($B1863,1,6),"00",RIGHT($B1863,1)),IF(LEN($B1863)=8,CONCATENATE(MID($B1863,1,6),"0",RIGHT($B1863,2)),$B1863))</f>
        <v>97762</v>
      </c>
      <c r="H1863" s="925" t="n">
        <v>442.86</v>
      </c>
      <c r="I1863" s="923" t="n">
        <v>461.78</v>
      </c>
    </row>
    <row r="1864" customFormat="false" ht="15" hidden="false" customHeight="false" outlineLevel="0" collapsed="false">
      <c r="B1864" s="923" t="n">
        <v>97763</v>
      </c>
      <c r="C1864" s="924" t="s">
        <v>8542</v>
      </c>
      <c r="D1864" s="923" t="s">
        <v>888</v>
      </c>
      <c r="E1864" s="923" t="n">
        <f aca="false">IF($K$2=$H$1,H1864,I1864)</f>
        <v>529.81</v>
      </c>
      <c r="F1864" s="396" t="n">
        <f aca="false">IF(LEN($B1864)=7,CONCATENATE(MID($B1864,1,6),"00",RIGHT($B1864,1)),IF(LEN($B1864)=8,CONCATENATE(MID($B1864,1,6),"0",RIGHT($B1864,2)),$B1864))</f>
        <v>97763</v>
      </c>
      <c r="H1864" s="925" t="n">
        <v>512.37</v>
      </c>
      <c r="I1864" s="923" t="n">
        <v>529.81</v>
      </c>
    </row>
    <row r="1865" customFormat="false" ht="15" hidden="false" customHeight="false" outlineLevel="0" collapsed="false">
      <c r="B1865" s="923" t="n">
        <v>97764</v>
      </c>
      <c r="C1865" s="924" t="s">
        <v>8543</v>
      </c>
      <c r="D1865" s="923" t="s">
        <v>888</v>
      </c>
      <c r="E1865" s="923" t="n">
        <f aca="false">IF($K$2=$H$1,H1865,I1865)</f>
        <v>509.18</v>
      </c>
      <c r="F1865" s="396" t="n">
        <f aca="false">IF(LEN($B1865)=7,CONCATENATE(MID($B1865,1,6),"00",RIGHT($B1865,1)),IF(LEN($B1865)=8,CONCATENATE(MID($B1865,1,6),"0",RIGHT($B1865,2)),$B1865))</f>
        <v>97764</v>
      </c>
      <c r="H1865" s="925" t="n">
        <v>492.94</v>
      </c>
      <c r="I1865" s="923" t="n">
        <v>509.18</v>
      </c>
    </row>
    <row r="1866" customFormat="false" ht="15" hidden="false" customHeight="false" outlineLevel="0" collapsed="false">
      <c r="B1866" s="923" t="n">
        <v>97765</v>
      </c>
      <c r="C1866" s="924" t="s">
        <v>8544</v>
      </c>
      <c r="D1866" s="923" t="s">
        <v>888</v>
      </c>
      <c r="E1866" s="923" t="n">
        <f aca="false">IF($K$2=$H$1,H1866,I1866)</f>
        <v>481.36</v>
      </c>
      <c r="F1866" s="396" t="n">
        <f aca="false">IF(LEN($B1866)=7,CONCATENATE(MID($B1866,1,6),"00",RIGHT($B1866,1)),IF(LEN($B1866)=8,CONCATENATE(MID($B1866,1,6),"0",RIGHT($B1866,2)),$B1866))</f>
        <v>97765</v>
      </c>
      <c r="H1866" s="925" t="n">
        <v>466.74</v>
      </c>
      <c r="I1866" s="923" t="n">
        <v>481.36</v>
      </c>
    </row>
    <row r="1867" customFormat="false" ht="15" hidden="false" customHeight="false" outlineLevel="0" collapsed="false">
      <c r="B1867" s="923" t="n">
        <v>97766</v>
      </c>
      <c r="C1867" s="924" t="s">
        <v>8545</v>
      </c>
      <c r="D1867" s="923" t="s">
        <v>888</v>
      </c>
      <c r="E1867" s="923" t="n">
        <f aca="false">IF($K$2=$H$1,H1867,I1867)</f>
        <v>463.88</v>
      </c>
      <c r="F1867" s="396" t="n">
        <f aca="false">IF(LEN($B1867)=7,CONCATENATE(MID($B1867,1,6),"00",RIGHT($B1867,1)),IF(LEN($B1867)=8,CONCATENATE(MID($B1867,1,6),"0",RIGHT($B1867,2)),$B1867))</f>
        <v>97766</v>
      </c>
      <c r="H1867" s="925" t="n">
        <v>450.24</v>
      </c>
      <c r="I1867" s="923" t="n">
        <v>463.88</v>
      </c>
    </row>
    <row r="1868" customFormat="false" ht="15" hidden="false" customHeight="false" outlineLevel="0" collapsed="false">
      <c r="B1868" s="923" t="n">
        <v>97767</v>
      </c>
      <c r="C1868" s="924" t="s">
        <v>8546</v>
      </c>
      <c r="D1868" s="923" t="s">
        <v>888</v>
      </c>
      <c r="E1868" s="923" t="n">
        <f aca="false">IF($K$2=$H$1,H1868,I1868)</f>
        <v>482.07</v>
      </c>
      <c r="F1868" s="396" t="n">
        <f aca="false">IF(LEN($B1868)=7,CONCATENATE(MID($B1868,1,6),"00",RIGHT($B1868,1)),IF(LEN($B1868)=8,CONCATENATE(MID($B1868,1,6),"0",RIGHT($B1868,2)),$B1868))</f>
        <v>97767</v>
      </c>
      <c r="H1868" s="925" t="n">
        <v>467.39</v>
      </c>
      <c r="I1868" s="923" t="n">
        <v>482.07</v>
      </c>
    </row>
    <row r="1869" customFormat="false" ht="15" hidden="false" customHeight="false" outlineLevel="0" collapsed="false">
      <c r="B1869" s="923" t="n">
        <v>97768</v>
      </c>
      <c r="C1869" s="924" t="s">
        <v>8547</v>
      </c>
      <c r="D1869" s="923" t="s">
        <v>888</v>
      </c>
      <c r="E1869" s="923" t="n">
        <f aca="false">IF($K$2=$H$1,H1869,I1869)</f>
        <v>470.31</v>
      </c>
      <c r="F1869" s="396" t="n">
        <f aca="false">IF(LEN($B1869)=7,CONCATENATE(MID($B1869,1,6),"00",RIGHT($B1869,1)),IF(LEN($B1869)=8,CONCATENATE(MID($B1869,1,6),"0",RIGHT($B1869,2)),$B1869))</f>
        <v>97768</v>
      </c>
      <c r="H1869" s="925" t="n">
        <v>456.35</v>
      </c>
      <c r="I1869" s="923" t="n">
        <v>470.31</v>
      </c>
    </row>
    <row r="1870" customFormat="false" ht="15" hidden="false" customHeight="false" outlineLevel="0" collapsed="false">
      <c r="B1870" s="923" t="n">
        <v>97769</v>
      </c>
      <c r="C1870" s="924" t="s">
        <v>8548</v>
      </c>
      <c r="D1870" s="923" t="s">
        <v>888</v>
      </c>
      <c r="E1870" s="923" t="n">
        <f aca="false">IF($K$2=$H$1,H1870,I1870)</f>
        <v>446.38</v>
      </c>
      <c r="F1870" s="396" t="n">
        <f aca="false">IF(LEN($B1870)=7,CONCATENATE(MID($B1870,1,6),"00",RIGHT($B1870,1)),IF(LEN($B1870)=8,CONCATENATE(MID($B1870,1,6),"0",RIGHT($B1870,2)),$B1870))</f>
        <v>97769</v>
      </c>
      <c r="H1870" s="925" t="n">
        <v>433.53</v>
      </c>
      <c r="I1870" s="923" t="n">
        <v>446.38</v>
      </c>
    </row>
    <row r="1871" customFormat="false" ht="15" hidden="false" customHeight="false" outlineLevel="0" collapsed="false">
      <c r="B1871" s="923" t="n">
        <v>97770</v>
      </c>
      <c r="C1871" s="924" t="s">
        <v>8549</v>
      </c>
      <c r="D1871" s="923" t="s">
        <v>888</v>
      </c>
      <c r="E1871" s="923" t="n">
        <f aca="false">IF($K$2=$H$1,H1871,I1871)</f>
        <v>426.48</v>
      </c>
      <c r="F1871" s="396" t="n">
        <f aca="false">IF(LEN($B1871)=7,CONCATENATE(MID($B1871,1,6),"00",RIGHT($B1871,1)),IF(LEN($B1871)=8,CONCATENATE(MID($B1871,1,6),"0",RIGHT($B1871,2)),$B1871))</f>
        <v>97770</v>
      </c>
      <c r="H1871" s="925" t="n">
        <v>414.42</v>
      </c>
      <c r="I1871" s="923" t="n">
        <v>426.48</v>
      </c>
    </row>
    <row r="1872" customFormat="false" ht="15" hidden="false" customHeight="false" outlineLevel="0" collapsed="false">
      <c r="B1872" s="923" t="n">
        <v>97771</v>
      </c>
      <c r="C1872" s="924" t="s">
        <v>8550</v>
      </c>
      <c r="D1872" s="923" t="s">
        <v>888</v>
      </c>
      <c r="E1872" s="923" t="n">
        <f aca="false">IF($K$2=$H$1,H1872,I1872)</f>
        <v>463.02</v>
      </c>
      <c r="F1872" s="396" t="n">
        <f aca="false">IF(LEN($B1872)=7,CONCATENATE(MID($B1872,1,6),"00",RIGHT($B1872,1)),IF(LEN($B1872)=8,CONCATENATE(MID($B1872,1,6),"0",RIGHT($B1872,2)),$B1872))</f>
        <v>97771</v>
      </c>
      <c r="H1872" s="925" t="n">
        <v>449.45</v>
      </c>
      <c r="I1872" s="923" t="n">
        <v>463.02</v>
      </c>
    </row>
    <row r="1873" customFormat="false" ht="15" hidden="false" customHeight="false" outlineLevel="0" collapsed="false">
      <c r="B1873" s="923" t="n">
        <v>97772</v>
      </c>
      <c r="C1873" s="924" t="s">
        <v>8551</v>
      </c>
      <c r="D1873" s="923" t="s">
        <v>888</v>
      </c>
      <c r="E1873" s="923" t="n">
        <f aca="false">IF($K$2=$H$1,H1873,I1873)</f>
        <v>447.23</v>
      </c>
      <c r="F1873" s="396" t="n">
        <f aca="false">IF(LEN($B1873)=7,CONCATENATE(MID($B1873,1,6),"00",RIGHT($B1873,1)),IF(LEN($B1873)=8,CONCATENATE(MID($B1873,1,6),"0",RIGHT($B1873,2)),$B1873))</f>
        <v>97772</v>
      </c>
      <c r="H1873" s="925" t="n">
        <v>434.33</v>
      </c>
      <c r="I1873" s="923" t="n">
        <v>447.23</v>
      </c>
    </row>
    <row r="1874" customFormat="false" ht="15" hidden="false" customHeight="false" outlineLevel="0" collapsed="false">
      <c r="B1874" s="923" t="n">
        <v>97773</v>
      </c>
      <c r="C1874" s="924" t="s">
        <v>8552</v>
      </c>
      <c r="D1874" s="923" t="s">
        <v>888</v>
      </c>
      <c r="E1874" s="923" t="n">
        <f aca="false">IF($K$2=$H$1,H1874,I1874)</f>
        <v>422.63</v>
      </c>
      <c r="F1874" s="396" t="n">
        <f aca="false">IF(LEN($B1874)=7,CONCATENATE(MID($B1874,1,6),"00",RIGHT($B1874,1)),IF(LEN($B1874)=8,CONCATENATE(MID($B1874,1,6),"0",RIGHT($B1874,2)),$B1874))</f>
        <v>97773</v>
      </c>
      <c r="H1874" s="925" t="n">
        <v>410.69</v>
      </c>
      <c r="I1874" s="923" t="n">
        <v>422.63</v>
      </c>
    </row>
    <row r="1875" customFormat="false" ht="15" hidden="false" customHeight="false" outlineLevel="0" collapsed="false">
      <c r="B1875" s="923" t="n">
        <v>97774</v>
      </c>
      <c r="C1875" s="924" t="s">
        <v>8553</v>
      </c>
      <c r="D1875" s="923" t="s">
        <v>888</v>
      </c>
      <c r="E1875" s="923" t="n">
        <f aca="false">IF($K$2=$H$1,H1875,I1875)</f>
        <v>401.36</v>
      </c>
      <c r="F1875" s="396" t="n">
        <f aca="false">IF(LEN($B1875)=7,CONCATENATE(MID($B1875,1,6),"00",RIGHT($B1875,1)),IF(LEN($B1875)=8,CONCATENATE(MID($B1875,1,6),"0",RIGHT($B1875,2)),$B1875))</f>
        <v>97774</v>
      </c>
      <c r="H1875" s="925" t="n">
        <v>390.12</v>
      </c>
      <c r="I1875" s="923" t="n">
        <v>401.36</v>
      </c>
    </row>
    <row r="1876" customFormat="false" ht="15" hidden="false" customHeight="false" outlineLevel="0" collapsed="false">
      <c r="B1876" s="923" t="n">
        <v>97775</v>
      </c>
      <c r="C1876" s="924" t="s">
        <v>8554</v>
      </c>
      <c r="D1876" s="923" t="s">
        <v>888</v>
      </c>
      <c r="E1876" s="923" t="n">
        <f aca="false">IF($K$2=$H$1,H1876,I1876)</f>
        <v>676.56</v>
      </c>
      <c r="F1876" s="396" t="n">
        <f aca="false">IF(LEN($B1876)=7,CONCATENATE(MID($B1876,1,6),"00",RIGHT($B1876,1)),IF(LEN($B1876)=8,CONCATENATE(MID($B1876,1,6),"0",RIGHT($B1876,2)),$B1876))</f>
        <v>97775</v>
      </c>
      <c r="H1876" s="925" t="n">
        <v>657.41</v>
      </c>
      <c r="I1876" s="923" t="n">
        <v>676.56</v>
      </c>
    </row>
    <row r="1877" customFormat="false" ht="15" hidden="false" customHeight="false" outlineLevel="0" collapsed="false">
      <c r="B1877" s="923" t="n">
        <v>97776</v>
      </c>
      <c r="C1877" s="924" t="s">
        <v>8555</v>
      </c>
      <c r="D1877" s="923" t="s">
        <v>888</v>
      </c>
      <c r="E1877" s="923" t="n">
        <f aca="false">IF($K$2=$H$1,H1877,I1877)</f>
        <v>645.91</v>
      </c>
      <c r="F1877" s="396" t="n">
        <f aca="false">IF(LEN($B1877)=7,CONCATENATE(MID($B1877,1,6),"00",RIGHT($B1877,1)),IF(LEN($B1877)=8,CONCATENATE(MID($B1877,1,6),"0",RIGHT($B1877,2)),$B1877))</f>
        <v>97776</v>
      </c>
      <c r="H1877" s="925" t="n">
        <v>629.04</v>
      </c>
      <c r="I1877" s="923" t="n">
        <v>645.91</v>
      </c>
    </row>
    <row r="1878" customFormat="false" ht="15" hidden="false" customHeight="false" outlineLevel="0" collapsed="false">
      <c r="B1878" s="923" t="n">
        <v>97777</v>
      </c>
      <c r="C1878" s="924" t="s">
        <v>8556</v>
      </c>
      <c r="D1878" s="923" t="s">
        <v>888</v>
      </c>
      <c r="E1878" s="923" t="n">
        <f aca="false">IF($K$2=$H$1,H1878,I1878)</f>
        <v>603.55</v>
      </c>
      <c r="F1878" s="396" t="n">
        <f aca="false">IF(LEN($B1878)=7,CONCATENATE(MID($B1878,1,6),"00",RIGHT($B1878,1)),IF(LEN($B1878)=8,CONCATENATE(MID($B1878,1,6),"0",RIGHT($B1878,2)),$B1878))</f>
        <v>97777</v>
      </c>
      <c r="H1878" s="925" t="n">
        <v>589.73</v>
      </c>
      <c r="I1878" s="923" t="n">
        <v>603.55</v>
      </c>
    </row>
    <row r="1879" customFormat="false" ht="15" hidden="false" customHeight="false" outlineLevel="0" collapsed="false">
      <c r="B1879" s="923" t="n">
        <v>97778</v>
      </c>
      <c r="C1879" s="924" t="s">
        <v>8557</v>
      </c>
      <c r="D1879" s="923" t="s">
        <v>888</v>
      </c>
      <c r="E1879" s="923" t="n">
        <f aca="false">IF($K$2=$H$1,H1879,I1879)</f>
        <v>576.22</v>
      </c>
      <c r="F1879" s="396" t="n">
        <f aca="false">IF(LEN($B1879)=7,CONCATENATE(MID($B1879,1,6),"00",RIGHT($B1879,1)),IF(LEN($B1879)=8,CONCATENATE(MID($B1879,1,6),"0",RIGHT($B1879,2)),$B1879))</f>
        <v>97778</v>
      </c>
      <c r="H1879" s="925" t="n">
        <v>564.35</v>
      </c>
      <c r="I1879" s="923" t="n">
        <v>576.22</v>
      </c>
    </row>
    <row r="1880" customFormat="false" ht="15" hidden="false" customHeight="false" outlineLevel="0" collapsed="false">
      <c r="B1880" s="923" t="n">
        <v>97779</v>
      </c>
      <c r="C1880" s="924" t="s">
        <v>8558</v>
      </c>
      <c r="D1880" s="923" t="s">
        <v>888</v>
      </c>
      <c r="E1880" s="923" t="n">
        <f aca="false">IF($K$2=$H$1,H1880,I1880)</f>
        <v>645.54</v>
      </c>
      <c r="F1880" s="396" t="n">
        <f aca="false">IF(LEN($B1880)=7,CONCATENATE(MID($B1880,1,6),"00",RIGHT($B1880,1)),IF(LEN($B1880)=8,CONCATENATE(MID($B1880,1,6),"0",RIGHT($B1880,2)),$B1880))</f>
        <v>97779</v>
      </c>
      <c r="H1880" s="925" t="n">
        <v>626.78</v>
      </c>
      <c r="I1880" s="923" t="n">
        <v>645.54</v>
      </c>
    </row>
    <row r="1881" customFormat="false" ht="15" hidden="false" customHeight="false" outlineLevel="0" collapsed="false">
      <c r="B1881" s="923" t="n">
        <v>97780</v>
      </c>
      <c r="C1881" s="924" t="s">
        <v>8559</v>
      </c>
      <c r="D1881" s="923" t="s">
        <v>888</v>
      </c>
      <c r="E1881" s="923" t="n">
        <f aca="false">IF($K$2=$H$1,H1881,I1881)</f>
        <v>619.51</v>
      </c>
      <c r="F1881" s="396" t="n">
        <f aca="false">IF(LEN($B1881)=7,CONCATENATE(MID($B1881,1,6),"00",RIGHT($B1881,1)),IF(LEN($B1881)=8,CONCATENATE(MID($B1881,1,6),"0",RIGHT($B1881,2)),$B1881))</f>
        <v>97780</v>
      </c>
      <c r="H1881" s="925" t="n">
        <v>602.94</v>
      </c>
      <c r="I1881" s="923" t="n">
        <v>619.51</v>
      </c>
    </row>
    <row r="1882" customFormat="false" ht="15" hidden="false" customHeight="false" outlineLevel="0" collapsed="false">
      <c r="B1882" s="923" t="n">
        <v>97781</v>
      </c>
      <c r="C1882" s="924" t="s">
        <v>8560</v>
      </c>
      <c r="D1882" s="923" t="s">
        <v>888</v>
      </c>
      <c r="E1882" s="923" t="n">
        <f aca="false">IF($K$2=$H$1,H1882,I1882)</f>
        <v>574.61</v>
      </c>
      <c r="F1882" s="396" t="n">
        <f aca="false">IF(LEN($B1882)=7,CONCATENATE(MID($B1882,1,6),"00",RIGHT($B1882,1)),IF(LEN($B1882)=8,CONCATENATE(MID($B1882,1,6),"0",RIGHT($B1882,2)),$B1882))</f>
        <v>97781</v>
      </c>
      <c r="H1882" s="925" t="n">
        <v>561.01</v>
      </c>
      <c r="I1882" s="923" t="n">
        <v>574.61</v>
      </c>
    </row>
    <row r="1883" customFormat="false" ht="15" hidden="false" customHeight="false" outlineLevel="0" collapsed="false">
      <c r="B1883" s="923" t="n">
        <v>97782</v>
      </c>
      <c r="C1883" s="924" t="s">
        <v>8561</v>
      </c>
      <c r="D1883" s="923" t="s">
        <v>888</v>
      </c>
      <c r="E1883" s="923" t="n">
        <f aca="false">IF($K$2=$H$1,H1883,I1883)</f>
        <v>540.5</v>
      </c>
      <c r="F1883" s="396" t="n">
        <f aca="false">IF(LEN($B1883)=7,CONCATENATE(MID($B1883,1,6),"00",RIGHT($B1883,1)),IF(LEN($B1883)=8,CONCATENATE(MID($B1883,1,6),"0",RIGHT($B1883,2)),$B1883))</f>
        <v>97782</v>
      </c>
      <c r="H1883" s="925" t="n">
        <v>528.8</v>
      </c>
      <c r="I1883" s="923" t="n">
        <v>540.5</v>
      </c>
    </row>
    <row r="1884" customFormat="false" ht="15" hidden="false" customHeight="false" outlineLevel="0" collapsed="false">
      <c r="B1884" s="923" t="n">
        <v>97783</v>
      </c>
      <c r="C1884" s="924" t="s">
        <v>8562</v>
      </c>
      <c r="D1884" s="923" t="s">
        <v>888</v>
      </c>
      <c r="E1884" s="923" t="n">
        <f aca="false">IF($K$2=$H$1,H1884,I1884)</f>
        <v>642.56</v>
      </c>
      <c r="F1884" s="396" t="n">
        <f aca="false">IF(LEN($B1884)=7,CONCATENATE(MID($B1884,1,6),"00",RIGHT($B1884,1)),IF(LEN($B1884)=8,CONCATENATE(MID($B1884,1,6),"0",RIGHT($B1884,2)),$B1884))</f>
        <v>97783</v>
      </c>
      <c r="H1884" s="925" t="n">
        <v>623.34</v>
      </c>
      <c r="I1884" s="923" t="n">
        <v>642.56</v>
      </c>
    </row>
    <row r="1885" customFormat="false" ht="15" hidden="false" customHeight="false" outlineLevel="0" collapsed="false">
      <c r="B1885" s="923" t="n">
        <v>97784</v>
      </c>
      <c r="C1885" s="924" t="s">
        <v>8563</v>
      </c>
      <c r="D1885" s="923" t="s">
        <v>888</v>
      </c>
      <c r="E1885" s="923" t="n">
        <f aca="false">IF($K$2=$H$1,H1885,I1885)</f>
        <v>607.8</v>
      </c>
      <c r="F1885" s="396" t="n">
        <f aca="false">IF(LEN($B1885)=7,CONCATENATE(MID($B1885,1,6),"00",RIGHT($B1885,1)),IF(LEN($B1885)=8,CONCATENATE(MID($B1885,1,6),"0",RIGHT($B1885,2)),$B1885))</f>
        <v>97784</v>
      </c>
      <c r="H1885" s="925" t="n">
        <v>590.92</v>
      </c>
      <c r="I1885" s="923" t="n">
        <v>607.8</v>
      </c>
    </row>
    <row r="1886" customFormat="false" ht="15" hidden="false" customHeight="false" outlineLevel="0" collapsed="false">
      <c r="B1886" s="923" t="n">
        <v>97785</v>
      </c>
      <c r="C1886" s="924" t="s">
        <v>8564</v>
      </c>
      <c r="D1886" s="923" t="s">
        <v>888</v>
      </c>
      <c r="E1886" s="923" t="n">
        <f aca="false">IF($K$2=$H$1,H1886,I1886)</f>
        <v>557.83</v>
      </c>
      <c r="F1886" s="396" t="n">
        <f aca="false">IF(LEN($B1886)=7,CONCATENATE(MID($B1886,1,6),"00",RIGHT($B1886,1)),IF(LEN($B1886)=8,CONCATENATE(MID($B1886,1,6),"0",RIGHT($B1886,2)),$B1886))</f>
        <v>97785</v>
      </c>
      <c r="H1886" s="925" t="n">
        <v>544.03</v>
      </c>
      <c r="I1886" s="923" t="n">
        <v>557.83</v>
      </c>
    </row>
    <row r="1887" customFormat="false" ht="15" hidden="false" customHeight="false" outlineLevel="0" collapsed="false">
      <c r="B1887" s="923" t="n">
        <v>97786</v>
      </c>
      <c r="C1887" s="924" t="s">
        <v>8565</v>
      </c>
      <c r="D1887" s="923" t="s">
        <v>888</v>
      </c>
      <c r="E1887" s="923" t="n">
        <f aca="false">IF($K$2=$H$1,H1887,I1887)</f>
        <v>519.31</v>
      </c>
      <c r="F1887" s="396" t="n">
        <f aca="false">IF(LEN($B1887)=7,CONCATENATE(MID($B1887,1,6),"00",RIGHT($B1887,1)),IF(LEN($B1887)=8,CONCATENATE(MID($B1887,1,6),"0",RIGHT($B1887,2)),$B1887))</f>
        <v>97786</v>
      </c>
      <c r="H1887" s="925" t="n">
        <v>507.46</v>
      </c>
      <c r="I1887" s="923" t="n">
        <v>519.31</v>
      </c>
    </row>
    <row r="1888" customFormat="false" ht="15" hidden="false" customHeight="false" outlineLevel="0" collapsed="false">
      <c r="B1888" s="923" t="n">
        <v>97787</v>
      </c>
      <c r="C1888" s="924" t="s">
        <v>8566</v>
      </c>
      <c r="D1888" s="923" t="s">
        <v>888</v>
      </c>
      <c r="E1888" s="923" t="n">
        <f aca="false">IF($K$2=$H$1,H1888,I1888)</f>
        <v>606.13</v>
      </c>
      <c r="F1888" s="396" t="n">
        <f aca="false">IF(LEN($B1888)=7,CONCATENATE(MID($B1888,1,6),"00",RIGHT($B1888,1)),IF(LEN($B1888)=8,CONCATENATE(MID($B1888,1,6),"0",RIGHT($B1888,2)),$B1888))</f>
        <v>97787</v>
      </c>
      <c r="H1888" s="925" t="n">
        <v>597.14</v>
      </c>
      <c r="I1888" s="923" t="n">
        <v>606.13</v>
      </c>
    </row>
    <row r="1889" customFormat="false" ht="15" hidden="false" customHeight="false" outlineLevel="0" collapsed="false">
      <c r="B1889" s="923" t="n">
        <v>97788</v>
      </c>
      <c r="C1889" s="924" t="s">
        <v>8567</v>
      </c>
      <c r="D1889" s="923" t="s">
        <v>888</v>
      </c>
      <c r="E1889" s="923" t="n">
        <f aca="false">IF($K$2=$H$1,H1889,I1889)</f>
        <v>583.78</v>
      </c>
      <c r="F1889" s="396" t="n">
        <f aca="false">IF(LEN($B1889)=7,CONCATENATE(MID($B1889,1,6),"00",RIGHT($B1889,1)),IF(LEN($B1889)=8,CONCATENATE(MID($B1889,1,6),"0",RIGHT($B1889,2)),$B1889))</f>
        <v>97788</v>
      </c>
      <c r="H1889" s="925" t="n">
        <v>575.93</v>
      </c>
      <c r="I1889" s="923" t="n">
        <v>583.78</v>
      </c>
    </row>
    <row r="1890" customFormat="false" ht="15" hidden="false" customHeight="false" outlineLevel="0" collapsed="false">
      <c r="B1890" s="923" t="n">
        <v>97789</v>
      </c>
      <c r="C1890" s="924" t="s">
        <v>8568</v>
      </c>
      <c r="D1890" s="923" t="s">
        <v>888</v>
      </c>
      <c r="E1890" s="923" t="n">
        <f aca="false">IF($K$2=$H$1,H1890,I1890)</f>
        <v>554.02</v>
      </c>
      <c r="F1890" s="396" t="n">
        <f aca="false">IF(LEN($B1890)=7,CONCATENATE(MID($B1890,1,6),"00",RIGHT($B1890,1)),IF(LEN($B1890)=8,CONCATENATE(MID($B1890,1,6),"0",RIGHT($B1890,2)),$B1890))</f>
        <v>97789</v>
      </c>
      <c r="H1890" s="925" t="n">
        <v>547.58</v>
      </c>
      <c r="I1890" s="923" t="n">
        <v>554.02</v>
      </c>
    </row>
    <row r="1891" customFormat="false" ht="15" hidden="false" customHeight="false" outlineLevel="0" collapsed="false">
      <c r="B1891" s="923" t="n">
        <v>97790</v>
      </c>
      <c r="C1891" s="924" t="s">
        <v>8569</v>
      </c>
      <c r="D1891" s="923" t="s">
        <v>888</v>
      </c>
      <c r="E1891" s="923" t="n">
        <f aca="false">IF($K$2=$H$1,H1891,I1891)</f>
        <v>535.7</v>
      </c>
      <c r="F1891" s="396" t="n">
        <f aca="false">IF(LEN($B1891)=7,CONCATENATE(MID($B1891,1,6),"00",RIGHT($B1891,1)),IF(LEN($B1891)=8,CONCATENATE(MID($B1891,1,6),"0",RIGHT($B1891,2)),$B1891))</f>
        <v>97790</v>
      </c>
      <c r="H1891" s="925" t="n">
        <v>530.07</v>
      </c>
      <c r="I1891" s="923" t="n">
        <v>535.7</v>
      </c>
    </row>
    <row r="1892" customFormat="false" ht="15" hidden="false" customHeight="false" outlineLevel="0" collapsed="false">
      <c r="B1892" s="923" t="n">
        <v>97791</v>
      </c>
      <c r="C1892" s="924" t="s">
        <v>8570</v>
      </c>
      <c r="D1892" s="923" t="s">
        <v>888</v>
      </c>
      <c r="E1892" s="923" t="n">
        <f aca="false">IF($K$2=$H$1,H1892,I1892)</f>
        <v>546.54</v>
      </c>
      <c r="F1892" s="396" t="n">
        <f aca="false">IF(LEN($B1892)=7,CONCATENATE(MID($B1892,1,6),"00",RIGHT($B1892,1)),IF(LEN($B1892)=8,CONCATENATE(MID($B1892,1,6),"0",RIGHT($B1892,2)),$B1892))</f>
        <v>97791</v>
      </c>
      <c r="H1892" s="925" t="n">
        <v>540.06</v>
      </c>
      <c r="I1892" s="923" t="n">
        <v>546.54</v>
      </c>
    </row>
    <row r="1893" customFormat="false" ht="15" hidden="false" customHeight="false" outlineLevel="0" collapsed="false">
      <c r="B1893" s="923" t="n">
        <v>97792</v>
      </c>
      <c r="C1893" s="924" t="s">
        <v>8571</v>
      </c>
      <c r="D1893" s="923" t="s">
        <v>888</v>
      </c>
      <c r="E1893" s="923" t="n">
        <f aca="false">IF($K$2=$H$1,H1893,I1893)</f>
        <v>534.57</v>
      </c>
      <c r="F1893" s="396" t="n">
        <f aca="false">IF(LEN($B1893)=7,CONCATENATE(MID($B1893,1,6),"00",RIGHT($B1893,1)),IF(LEN($B1893)=8,CONCATENATE(MID($B1893,1,6),"0",RIGHT($B1893,2)),$B1893))</f>
        <v>97792</v>
      </c>
      <c r="H1893" s="925" t="n">
        <v>528.7</v>
      </c>
      <c r="I1893" s="923" t="n">
        <v>534.57</v>
      </c>
    </row>
    <row r="1894" customFormat="false" ht="15" hidden="false" customHeight="false" outlineLevel="0" collapsed="false">
      <c r="B1894" s="923" t="n">
        <v>97793</v>
      </c>
      <c r="C1894" s="924" t="s">
        <v>8572</v>
      </c>
      <c r="D1894" s="923" t="s">
        <v>888</v>
      </c>
      <c r="E1894" s="923" t="n">
        <f aca="false">IF($K$2=$H$1,H1894,I1894)</f>
        <v>508.87</v>
      </c>
      <c r="F1894" s="396" t="n">
        <f aca="false">IF(LEN($B1894)=7,CONCATENATE(MID($B1894,1,6),"00",RIGHT($B1894,1)),IF(LEN($B1894)=8,CONCATENATE(MID($B1894,1,6),"0",RIGHT($B1894,2)),$B1894))</f>
        <v>97793</v>
      </c>
      <c r="H1894" s="925" t="n">
        <v>503.8</v>
      </c>
      <c r="I1894" s="923" t="n">
        <v>508.87</v>
      </c>
    </row>
    <row r="1895" customFormat="false" ht="15" hidden="false" customHeight="false" outlineLevel="0" collapsed="false">
      <c r="B1895" s="923" t="n">
        <v>97794</v>
      </c>
      <c r="C1895" s="924" t="s">
        <v>8573</v>
      </c>
      <c r="D1895" s="923" t="s">
        <v>888</v>
      </c>
      <c r="E1895" s="923" t="n">
        <f aca="false">IF($K$2=$H$1,H1895,I1895)</f>
        <v>487.13</v>
      </c>
      <c r="F1895" s="396" t="n">
        <f aca="false">IF(LEN($B1895)=7,CONCATENATE(MID($B1895,1,6),"00",RIGHT($B1895,1)),IF(LEN($B1895)=8,CONCATENATE(MID($B1895,1,6),"0",RIGHT($B1895,2)),$B1895))</f>
        <v>97794</v>
      </c>
      <c r="H1895" s="925" t="n">
        <v>482.57</v>
      </c>
      <c r="I1895" s="923" t="n">
        <v>487.13</v>
      </c>
    </row>
    <row r="1896" customFormat="false" ht="15" hidden="false" customHeight="false" outlineLevel="0" collapsed="false">
      <c r="B1896" s="923" t="n">
        <v>97795</v>
      </c>
      <c r="C1896" s="924" t="s">
        <v>8574</v>
      </c>
      <c r="D1896" s="923" t="s">
        <v>888</v>
      </c>
      <c r="E1896" s="923" t="n">
        <f aca="false">IF($K$2=$H$1,H1896,I1896)</f>
        <v>526.84</v>
      </c>
      <c r="F1896" s="396" t="n">
        <f aca="false">IF(LEN($B1896)=7,CONCATENATE(MID($B1896,1,6),"00",RIGHT($B1896,1)),IF(LEN($B1896)=8,CONCATENATE(MID($B1896,1,6),"0",RIGHT($B1896,2)),$B1896))</f>
        <v>97795</v>
      </c>
      <c r="H1896" s="925" t="n">
        <v>521.26</v>
      </c>
      <c r="I1896" s="923" t="n">
        <v>526.84</v>
      </c>
    </row>
    <row r="1897" customFormat="false" ht="15" hidden="false" customHeight="false" outlineLevel="0" collapsed="false">
      <c r="B1897" s="923" t="n">
        <v>97796</v>
      </c>
      <c r="C1897" s="924" t="s">
        <v>8575</v>
      </c>
      <c r="D1897" s="923" t="s">
        <v>888</v>
      </c>
      <c r="E1897" s="923" t="n">
        <f aca="false">IF($K$2=$H$1,H1897,I1897)</f>
        <v>509.6</v>
      </c>
      <c r="F1897" s="396" t="n">
        <f aca="false">IF(LEN($B1897)=7,CONCATENATE(MID($B1897,1,6),"00",RIGHT($B1897,1)),IF(LEN($B1897)=8,CONCATENATE(MID($B1897,1,6),"0",RIGHT($B1897,2)),$B1897))</f>
        <v>97796</v>
      </c>
      <c r="H1897" s="925" t="n">
        <v>504.49</v>
      </c>
      <c r="I1897" s="923" t="n">
        <v>509.6</v>
      </c>
    </row>
    <row r="1898" customFormat="false" ht="15" hidden="false" customHeight="false" outlineLevel="0" collapsed="false">
      <c r="B1898" s="923" t="n">
        <v>97797</v>
      </c>
      <c r="C1898" s="924" t="s">
        <v>8576</v>
      </c>
      <c r="D1898" s="923" t="s">
        <v>888</v>
      </c>
      <c r="E1898" s="923" t="n">
        <f aca="false">IF($K$2=$H$1,H1898,I1898)</f>
        <v>482.67</v>
      </c>
      <c r="F1898" s="396" t="n">
        <f aca="false">IF(LEN($B1898)=7,CONCATENATE(MID($B1898,1,6),"00",RIGHT($B1898,1)),IF(LEN($B1898)=8,CONCATENATE(MID($B1898,1,6),"0",RIGHT($B1898,2)),$B1898))</f>
        <v>97797</v>
      </c>
      <c r="H1898" s="925" t="n">
        <v>478.15</v>
      </c>
      <c r="I1898" s="923" t="n">
        <v>482.67</v>
      </c>
    </row>
    <row r="1899" customFormat="false" ht="15" hidden="false" customHeight="false" outlineLevel="0" collapsed="false">
      <c r="B1899" s="923" t="n">
        <v>97798</v>
      </c>
      <c r="C1899" s="924" t="s">
        <v>8577</v>
      </c>
      <c r="D1899" s="923" t="s">
        <v>888</v>
      </c>
      <c r="E1899" s="923" t="n">
        <f aca="false">IF($K$2=$H$1,H1899,I1899)</f>
        <v>458.89</v>
      </c>
      <c r="F1899" s="396" t="n">
        <f aca="false">IF(LEN($B1899)=7,CONCATENATE(MID($B1899,1,6),"00",RIGHT($B1899,1)),IF(LEN($B1899)=8,CONCATENATE(MID($B1899,1,6),"0",RIGHT($B1899,2)),$B1899))</f>
        <v>97798</v>
      </c>
      <c r="H1899" s="925" t="n">
        <v>454.72</v>
      </c>
      <c r="I1899" s="923" t="n">
        <v>458.89</v>
      </c>
    </row>
    <row r="1900" customFormat="false" ht="15" hidden="false" customHeight="false" outlineLevel="0" collapsed="false">
      <c r="B1900" s="923" t="n">
        <v>97799</v>
      </c>
      <c r="C1900" s="924" t="s">
        <v>8578</v>
      </c>
      <c r="D1900" s="923" t="s">
        <v>888</v>
      </c>
      <c r="E1900" s="923" t="n">
        <f aca="false">IF($K$2=$H$1,H1900,I1900)</f>
        <v>530.28</v>
      </c>
      <c r="F1900" s="396" t="n">
        <f aca="false">IF(LEN($B1900)=7,CONCATENATE(MID($B1900,1,6),"00",RIGHT($B1900,1)),IF(LEN($B1900)=8,CONCATENATE(MID($B1900,1,6),"0",RIGHT($B1900,2)),$B1900))</f>
        <v>97799</v>
      </c>
      <c r="H1900" s="925" t="n">
        <v>508.43</v>
      </c>
      <c r="I1900" s="923" t="n">
        <v>530.28</v>
      </c>
    </row>
    <row r="1901" customFormat="false" ht="15" hidden="false" customHeight="false" outlineLevel="0" collapsed="false">
      <c r="B1901" s="923" t="n">
        <v>97800</v>
      </c>
      <c r="C1901" s="924" t="s">
        <v>8579</v>
      </c>
      <c r="D1901" s="923" t="s">
        <v>888</v>
      </c>
      <c r="E1901" s="923" t="n">
        <f aca="false">IF($K$2=$H$1,H1901,I1901)</f>
        <v>608.09</v>
      </c>
      <c r="F1901" s="396" t="n">
        <f aca="false">IF(LEN($B1901)=7,CONCATENATE(MID($B1901,1,6),"00",RIGHT($B1901,1)),IF(LEN($B1901)=8,CONCATENATE(MID($B1901,1,6),"0",RIGHT($B1901,2)),$B1901))</f>
        <v>97800</v>
      </c>
      <c r="H1901" s="925" t="n">
        <v>594.29</v>
      </c>
      <c r="I1901" s="923" t="n">
        <v>608.09</v>
      </c>
    </row>
    <row r="1902" customFormat="false" ht="15" hidden="false" customHeight="false" outlineLevel="0" collapsed="false">
      <c r="B1902" s="923" t="n">
        <v>89198</v>
      </c>
      <c r="C1902" s="924" t="s">
        <v>8580</v>
      </c>
      <c r="D1902" s="923" t="s">
        <v>470</v>
      </c>
      <c r="E1902" s="923" t="n">
        <f aca="false">IF($K$2=$H$1,H1902,I1902)</f>
        <v>71.64</v>
      </c>
      <c r="F1902" s="396" t="n">
        <f aca="false">IF(LEN($B1902)=7,CONCATENATE(MID($B1902,1,6),"00",RIGHT($B1902,1)),IF(LEN($B1902)=8,CONCATENATE(MID($B1902,1,6),"0",RIGHT($B1902,2)),$B1902))</f>
        <v>89198</v>
      </c>
      <c r="H1902" s="925" t="n">
        <v>70.34</v>
      </c>
      <c r="I1902" s="923" t="n">
        <v>71.64</v>
      </c>
    </row>
    <row r="1903" customFormat="false" ht="15" hidden="false" customHeight="false" outlineLevel="0" collapsed="false">
      <c r="B1903" s="923" t="n">
        <v>89199</v>
      </c>
      <c r="C1903" s="924" t="s">
        <v>8581</v>
      </c>
      <c r="D1903" s="923" t="s">
        <v>470</v>
      </c>
      <c r="E1903" s="923" t="n">
        <f aca="false">IF($K$2=$H$1,H1903,I1903)</f>
        <v>94.33</v>
      </c>
      <c r="F1903" s="396" t="n">
        <f aca="false">IF(LEN($B1903)=7,CONCATENATE(MID($B1903,1,6),"00",RIGHT($B1903,1)),IF(LEN($B1903)=8,CONCATENATE(MID($B1903,1,6),"0",RIGHT($B1903,2)),$B1903))</f>
        <v>89199</v>
      </c>
      <c r="H1903" s="925" t="n">
        <v>92.72</v>
      </c>
      <c r="I1903" s="923" t="n">
        <v>94.33</v>
      </c>
    </row>
    <row r="1904" customFormat="false" ht="15" hidden="false" customHeight="false" outlineLevel="0" collapsed="false">
      <c r="B1904" s="923" t="n">
        <v>89200</v>
      </c>
      <c r="C1904" s="924" t="s">
        <v>8582</v>
      </c>
      <c r="D1904" s="923" t="s">
        <v>470</v>
      </c>
      <c r="E1904" s="923" t="n">
        <f aca="false">IF($K$2=$H$1,H1904,I1904)</f>
        <v>223.59</v>
      </c>
      <c r="F1904" s="396" t="n">
        <f aca="false">IF(LEN($B1904)=7,CONCATENATE(MID($B1904,1,6),"00",RIGHT($B1904,1)),IF(LEN($B1904)=8,CONCATENATE(MID($B1904,1,6),"0",RIGHT($B1904,2)),$B1904))</f>
        <v>89200</v>
      </c>
      <c r="H1904" s="925" t="n">
        <v>220.07</v>
      </c>
      <c r="I1904" s="923" t="n">
        <v>223.59</v>
      </c>
    </row>
    <row r="1905" customFormat="false" ht="15" hidden="false" customHeight="false" outlineLevel="0" collapsed="false">
      <c r="B1905" s="923" t="n">
        <v>89201</v>
      </c>
      <c r="C1905" s="924" t="s">
        <v>8583</v>
      </c>
      <c r="D1905" s="923" t="s">
        <v>470</v>
      </c>
      <c r="E1905" s="923" t="n">
        <f aca="false">IF($K$2=$H$1,H1905,I1905)</f>
        <v>57.65</v>
      </c>
      <c r="F1905" s="396" t="n">
        <f aca="false">IF(LEN($B1905)=7,CONCATENATE(MID($B1905,1,6),"00",RIGHT($B1905,1)),IF(LEN($B1905)=8,CONCATENATE(MID($B1905,1,6),"0",RIGHT($B1905,2)),$B1905))</f>
        <v>89201</v>
      </c>
      <c r="H1905" s="925" t="n">
        <v>56.94</v>
      </c>
      <c r="I1905" s="923" t="n">
        <v>57.65</v>
      </c>
    </row>
    <row r="1906" customFormat="false" ht="15" hidden="false" customHeight="false" outlineLevel="0" collapsed="false">
      <c r="B1906" s="923" t="n">
        <v>89202</v>
      </c>
      <c r="C1906" s="924" t="s">
        <v>8584</v>
      </c>
      <c r="D1906" s="923" t="s">
        <v>470</v>
      </c>
      <c r="E1906" s="923" t="n">
        <f aca="false">IF($K$2=$H$1,H1906,I1906)</f>
        <v>74.89</v>
      </c>
      <c r="F1906" s="396" t="n">
        <f aca="false">IF(LEN($B1906)=7,CONCATENATE(MID($B1906,1,6),"00",RIGHT($B1906,1)),IF(LEN($B1906)=8,CONCATENATE(MID($B1906,1,6),"0",RIGHT($B1906,2)),$B1906))</f>
        <v>89202</v>
      </c>
      <c r="H1906" s="925" t="n">
        <v>74.13</v>
      </c>
      <c r="I1906" s="923" t="n">
        <v>74.89</v>
      </c>
    </row>
    <row r="1907" customFormat="false" ht="15" hidden="false" customHeight="false" outlineLevel="0" collapsed="false">
      <c r="B1907" s="923" t="n">
        <v>89203</v>
      </c>
      <c r="C1907" s="924" t="s">
        <v>8585</v>
      </c>
      <c r="D1907" s="923" t="s">
        <v>470</v>
      </c>
      <c r="E1907" s="923" t="n">
        <f aca="false">IF($K$2=$H$1,H1907,I1907)</f>
        <v>176.35</v>
      </c>
      <c r="F1907" s="396" t="n">
        <f aca="false">IF(LEN($B1907)=7,CONCATENATE(MID($B1907,1,6),"00",RIGHT($B1907,1)),IF(LEN($B1907)=8,CONCATENATE(MID($B1907,1,6),"0",RIGHT($B1907,2)),$B1907))</f>
        <v>89203</v>
      </c>
      <c r="H1907" s="925" t="n">
        <v>175.15</v>
      </c>
      <c r="I1907" s="923" t="n">
        <v>176.35</v>
      </c>
    </row>
    <row r="1908" customFormat="false" ht="15" hidden="false" customHeight="false" outlineLevel="0" collapsed="false">
      <c r="B1908" s="923" t="n">
        <v>89204</v>
      </c>
      <c r="C1908" s="924" t="s">
        <v>8586</v>
      </c>
      <c r="D1908" s="923" t="s">
        <v>470</v>
      </c>
      <c r="E1908" s="923" t="n">
        <f aca="false">IF($K$2=$H$1,H1908,I1908)</f>
        <v>52.68</v>
      </c>
      <c r="F1908" s="396" t="n">
        <f aca="false">IF(LEN($B1908)=7,CONCATENATE(MID($B1908,1,6),"00",RIGHT($B1908,1)),IF(LEN($B1908)=8,CONCATENATE(MID($B1908,1,6),"0",RIGHT($B1908,2)),$B1908))</f>
        <v>89204</v>
      </c>
      <c r="H1908" s="925" t="n">
        <v>52.2</v>
      </c>
      <c r="I1908" s="923" t="n">
        <v>52.68</v>
      </c>
    </row>
    <row r="1909" customFormat="false" ht="15" hidden="false" customHeight="false" outlineLevel="0" collapsed="false">
      <c r="B1909" s="923" t="n">
        <v>89205</v>
      </c>
      <c r="C1909" s="924" t="s">
        <v>8587</v>
      </c>
      <c r="D1909" s="923" t="s">
        <v>470</v>
      </c>
      <c r="E1909" s="923" t="n">
        <f aca="false">IF($K$2=$H$1,H1909,I1909)</f>
        <v>69.05</v>
      </c>
      <c r="F1909" s="396" t="n">
        <f aca="false">IF(LEN($B1909)=7,CONCATENATE(MID($B1909,1,6),"00",RIGHT($B1909,1)),IF(LEN($B1909)=8,CONCATENATE(MID($B1909,1,6),"0",RIGHT($B1909,2)),$B1909))</f>
        <v>89205</v>
      </c>
      <c r="H1909" s="925" t="n">
        <v>68.54</v>
      </c>
      <c r="I1909" s="923" t="n">
        <v>69.05</v>
      </c>
    </row>
    <row r="1910" customFormat="false" ht="15" hidden="false" customHeight="false" outlineLevel="0" collapsed="false">
      <c r="B1910" s="923" t="n">
        <v>89206</v>
      </c>
      <c r="C1910" s="924" t="s">
        <v>8588</v>
      </c>
      <c r="D1910" s="923" t="s">
        <v>470</v>
      </c>
      <c r="E1910" s="923" t="n">
        <f aca="false">IF($K$2=$H$1,H1910,I1910)</f>
        <v>165.06</v>
      </c>
      <c r="F1910" s="396" t="n">
        <f aca="false">IF(LEN($B1910)=7,CONCATENATE(MID($B1910,1,6),"00",RIGHT($B1910,1)),IF(LEN($B1910)=8,CONCATENATE(MID($B1910,1,6),"0",RIGHT($B1910,2)),$B1910))</f>
        <v>89206</v>
      </c>
      <c r="H1910" s="925" t="n">
        <v>164.37</v>
      </c>
      <c r="I1910" s="923" t="n">
        <v>165.06</v>
      </c>
    </row>
    <row r="1911" customFormat="false" ht="15" hidden="false" customHeight="false" outlineLevel="0" collapsed="false">
      <c r="B1911" s="923" t="n">
        <v>90808</v>
      </c>
      <c r="C1911" s="924" t="s">
        <v>8589</v>
      </c>
      <c r="D1911" s="923" t="s">
        <v>470</v>
      </c>
      <c r="E1911" s="923" t="n">
        <f aca="false">IF($K$2=$H$1,H1911,I1911)</f>
        <v>71.35</v>
      </c>
      <c r="F1911" s="396" t="n">
        <f aca="false">IF(LEN($B1911)=7,CONCATENATE(MID($B1911,1,6),"00",RIGHT($B1911,1)),IF(LEN($B1911)=8,CONCATENATE(MID($B1911,1,6),"0",RIGHT($B1911,2)),$B1911))</f>
        <v>90808</v>
      </c>
      <c r="H1911" s="925" t="n">
        <v>70.28</v>
      </c>
      <c r="I1911" s="923" t="n">
        <v>71.35</v>
      </c>
    </row>
    <row r="1912" customFormat="false" ht="15" hidden="false" customHeight="false" outlineLevel="0" collapsed="false">
      <c r="B1912" s="923" t="n">
        <v>90809</v>
      </c>
      <c r="C1912" s="924" t="s">
        <v>8590</v>
      </c>
      <c r="D1912" s="923" t="s">
        <v>470</v>
      </c>
      <c r="E1912" s="923" t="n">
        <f aca="false">IF($K$2=$H$1,H1912,I1912)</f>
        <v>69.26</v>
      </c>
      <c r="F1912" s="396" t="n">
        <f aca="false">IF(LEN($B1912)=7,CONCATENATE(MID($B1912,1,6),"00",RIGHT($B1912,1)),IF(LEN($B1912)=8,CONCATENATE(MID($B1912,1,6),"0",RIGHT($B1912,2)),$B1912))</f>
        <v>90809</v>
      </c>
      <c r="H1912" s="925" t="n">
        <v>68.28</v>
      </c>
      <c r="I1912" s="923" t="n">
        <v>69.26</v>
      </c>
    </row>
    <row r="1913" customFormat="false" ht="15" hidden="false" customHeight="false" outlineLevel="0" collapsed="false">
      <c r="B1913" s="923" t="n">
        <v>90810</v>
      </c>
      <c r="C1913" s="924" t="s">
        <v>8591</v>
      </c>
      <c r="D1913" s="923" t="s">
        <v>470</v>
      </c>
      <c r="E1913" s="923" t="n">
        <f aca="false">IF($K$2=$H$1,H1913,I1913)</f>
        <v>157.07</v>
      </c>
      <c r="F1913" s="396" t="n">
        <f aca="false">IF(LEN($B1913)=7,CONCATENATE(MID($B1913,1,6),"00",RIGHT($B1913,1)),IF(LEN($B1913)=8,CONCATENATE(MID($B1913,1,6),"0",RIGHT($B1913,2)),$B1913))</f>
        <v>90810</v>
      </c>
      <c r="H1913" s="925" t="n">
        <v>155.65</v>
      </c>
      <c r="I1913" s="923" t="n">
        <v>157.07</v>
      </c>
    </row>
    <row r="1914" customFormat="false" ht="15" hidden="false" customHeight="false" outlineLevel="0" collapsed="false">
      <c r="B1914" s="923" t="n">
        <v>90811</v>
      </c>
      <c r="C1914" s="924" t="s">
        <v>8592</v>
      </c>
      <c r="D1914" s="923" t="s">
        <v>470</v>
      </c>
      <c r="E1914" s="923" t="n">
        <f aca="false">IF($K$2=$H$1,H1914,I1914)</f>
        <v>150.7</v>
      </c>
      <c r="F1914" s="396" t="n">
        <f aca="false">IF(LEN($B1914)=7,CONCATENATE(MID($B1914,1,6),"00",RIGHT($B1914,1)),IF(LEN($B1914)=8,CONCATENATE(MID($B1914,1,6),"0",RIGHT($B1914,2)),$B1914))</f>
        <v>90811</v>
      </c>
      <c r="H1914" s="925" t="n">
        <v>149.59</v>
      </c>
      <c r="I1914" s="923" t="n">
        <v>150.7</v>
      </c>
    </row>
    <row r="1915" customFormat="false" ht="15" hidden="false" customHeight="false" outlineLevel="0" collapsed="false">
      <c r="B1915" s="923" t="n">
        <v>90812</v>
      </c>
      <c r="C1915" s="924" t="s">
        <v>8593</v>
      </c>
      <c r="D1915" s="923" t="s">
        <v>470</v>
      </c>
      <c r="E1915" s="923" t="n">
        <f aca="false">IF($K$2=$H$1,H1915,I1915)</f>
        <v>273.38</v>
      </c>
      <c r="F1915" s="396" t="n">
        <f aca="false">IF(LEN($B1915)=7,CONCATENATE(MID($B1915,1,6),"00",RIGHT($B1915,1)),IF(LEN($B1915)=8,CONCATENATE(MID($B1915,1,6),"0",RIGHT($B1915,2)),$B1915))</f>
        <v>90812</v>
      </c>
      <c r="H1915" s="925" t="n">
        <v>271.67</v>
      </c>
      <c r="I1915" s="923" t="n">
        <v>273.38</v>
      </c>
    </row>
    <row r="1916" customFormat="false" ht="15" hidden="false" customHeight="false" outlineLevel="0" collapsed="false">
      <c r="B1916" s="923" t="n">
        <v>90813</v>
      </c>
      <c r="C1916" s="924" t="s">
        <v>8594</v>
      </c>
      <c r="D1916" s="923" t="s">
        <v>470</v>
      </c>
      <c r="E1916" s="923" t="n">
        <f aca="false">IF($K$2=$H$1,H1916,I1916)</f>
        <v>264.53</v>
      </c>
      <c r="F1916" s="396" t="n">
        <f aca="false">IF(LEN($B1916)=7,CONCATENATE(MID($B1916,1,6),"00",RIGHT($B1916,1)),IF(LEN($B1916)=8,CONCATENATE(MID($B1916,1,6),"0",RIGHT($B1916,2)),$B1916))</f>
        <v>90813</v>
      </c>
      <c r="H1916" s="925" t="n">
        <v>263.24</v>
      </c>
      <c r="I1916" s="923" t="n">
        <v>264.53</v>
      </c>
    </row>
    <row r="1917" customFormat="false" ht="15" hidden="false" customHeight="false" outlineLevel="0" collapsed="false">
      <c r="B1917" s="923" t="n">
        <v>90814</v>
      </c>
      <c r="C1917" s="924" t="s">
        <v>8595</v>
      </c>
      <c r="D1917" s="923" t="s">
        <v>470</v>
      </c>
      <c r="E1917" s="923" t="n">
        <f aca="false">IF($K$2=$H$1,H1917,I1917)</f>
        <v>334.11</v>
      </c>
      <c r="F1917" s="396" t="n">
        <f aca="false">IF(LEN($B1917)=7,CONCATENATE(MID($B1917,1,6),"00",RIGHT($B1917,1)),IF(LEN($B1917)=8,CONCATENATE(MID($B1917,1,6),"0",RIGHT($B1917,2)),$B1917))</f>
        <v>90814</v>
      </c>
      <c r="H1917" s="925" t="n">
        <v>332.65</v>
      </c>
      <c r="I1917" s="923" t="n">
        <v>334.11</v>
      </c>
    </row>
    <row r="1918" customFormat="false" ht="15" hidden="false" customHeight="false" outlineLevel="0" collapsed="false">
      <c r="B1918" s="923" t="n">
        <v>90815</v>
      </c>
      <c r="C1918" s="924" t="s">
        <v>8596</v>
      </c>
      <c r="D1918" s="923" t="s">
        <v>470</v>
      </c>
      <c r="E1918" s="923" t="n">
        <f aca="false">IF($K$2=$H$1,H1918,I1918)</f>
        <v>406.13</v>
      </c>
      <c r="F1918" s="396" t="n">
        <f aca="false">IF(LEN($B1918)=7,CONCATENATE(MID($B1918,1,6),"00",RIGHT($B1918,1)),IF(LEN($B1918)=8,CONCATENATE(MID($B1918,1,6),"0",RIGHT($B1918,2)),$B1918))</f>
        <v>90815</v>
      </c>
      <c r="H1918" s="925" t="n">
        <v>404.94</v>
      </c>
      <c r="I1918" s="923" t="n">
        <v>406.13</v>
      </c>
    </row>
    <row r="1919" customFormat="false" ht="15" hidden="false" customHeight="false" outlineLevel="0" collapsed="false">
      <c r="B1919" s="923" t="n">
        <v>90877</v>
      </c>
      <c r="C1919" s="924" t="s">
        <v>8597</v>
      </c>
      <c r="D1919" s="923" t="s">
        <v>470</v>
      </c>
      <c r="E1919" s="923" t="n">
        <f aca="false">IF($K$2=$H$1,H1919,I1919)</f>
        <v>43.88</v>
      </c>
      <c r="F1919" s="396" t="n">
        <f aca="false">IF(LEN($B1919)=7,CONCATENATE(MID($B1919,1,6),"00",RIGHT($B1919,1)),IF(LEN($B1919)=8,CONCATENATE(MID($B1919,1,6),"0",RIGHT($B1919,2)),$B1919))</f>
        <v>90877</v>
      </c>
      <c r="H1919" s="925" t="n">
        <v>42.46</v>
      </c>
      <c r="I1919" s="923" t="n">
        <v>43.88</v>
      </c>
    </row>
    <row r="1920" customFormat="false" ht="15" hidden="false" customHeight="false" outlineLevel="0" collapsed="false">
      <c r="B1920" s="923" t="n">
        <v>90878</v>
      </c>
      <c r="C1920" s="924" t="s">
        <v>8598</v>
      </c>
      <c r="D1920" s="923" t="s">
        <v>470</v>
      </c>
      <c r="E1920" s="923" t="n">
        <f aca="false">IF($K$2=$H$1,H1920,I1920)</f>
        <v>42.21</v>
      </c>
      <c r="F1920" s="396" t="n">
        <f aca="false">IF(LEN($B1920)=7,CONCATENATE(MID($B1920,1,6),"00",RIGHT($B1920,1)),IF(LEN($B1920)=8,CONCATENATE(MID($B1920,1,6),"0",RIGHT($B1920,2)),$B1920))</f>
        <v>90878</v>
      </c>
      <c r="H1920" s="925" t="n">
        <v>40.91</v>
      </c>
      <c r="I1920" s="923" t="n">
        <v>42.21</v>
      </c>
    </row>
    <row r="1921" customFormat="false" ht="15" hidden="false" customHeight="false" outlineLevel="0" collapsed="false">
      <c r="B1921" s="923" t="n">
        <v>90880</v>
      </c>
      <c r="C1921" s="924" t="s">
        <v>8599</v>
      </c>
      <c r="D1921" s="923" t="s">
        <v>470</v>
      </c>
      <c r="E1921" s="923" t="n">
        <f aca="false">IF($K$2=$H$1,H1921,I1921)</f>
        <v>57.08</v>
      </c>
      <c r="F1921" s="396" t="n">
        <f aca="false">IF(LEN($B1921)=7,CONCATENATE(MID($B1921,1,6),"00",RIGHT($B1921,1)),IF(LEN($B1921)=8,CONCATENATE(MID($B1921,1,6),"0",RIGHT($B1921,2)),$B1921))</f>
        <v>90880</v>
      </c>
      <c r="H1921" s="925" t="n">
        <v>54.28</v>
      </c>
      <c r="I1921" s="923" t="n">
        <v>57.08</v>
      </c>
    </row>
    <row r="1922" customFormat="false" ht="15" hidden="false" customHeight="false" outlineLevel="0" collapsed="false">
      <c r="B1922" s="923" t="n">
        <v>90881</v>
      </c>
      <c r="C1922" s="924" t="s">
        <v>8600</v>
      </c>
      <c r="D1922" s="923" t="s">
        <v>470</v>
      </c>
      <c r="E1922" s="923" t="n">
        <f aca="false">IF($K$2=$H$1,H1922,I1922)</f>
        <v>52.81</v>
      </c>
      <c r="F1922" s="396" t="n">
        <f aca="false">IF(LEN($B1922)=7,CONCATENATE(MID($B1922,1,6),"00",RIGHT($B1922,1)),IF(LEN($B1922)=8,CONCATENATE(MID($B1922,1,6),"0",RIGHT($B1922,2)),$B1922))</f>
        <v>90881</v>
      </c>
      <c r="H1922" s="925" t="n">
        <v>50.38</v>
      </c>
      <c r="I1922" s="923" t="n">
        <v>52.81</v>
      </c>
    </row>
    <row r="1923" customFormat="false" ht="15" hidden="false" customHeight="false" outlineLevel="0" collapsed="false">
      <c r="B1923" s="923" t="n">
        <v>90883</v>
      </c>
      <c r="C1923" s="924" t="s">
        <v>8601</v>
      </c>
      <c r="D1923" s="923" t="s">
        <v>470</v>
      </c>
      <c r="E1923" s="923" t="n">
        <f aca="false">IF($K$2=$H$1,H1923,I1923)</f>
        <v>78.05</v>
      </c>
      <c r="F1923" s="396" t="n">
        <f aca="false">IF(LEN($B1923)=7,CONCATENATE(MID($B1923,1,6),"00",RIGHT($B1923,1)),IF(LEN($B1923)=8,CONCATENATE(MID($B1923,1,6),"0",RIGHT($B1923,2)),$B1923))</f>
        <v>90883</v>
      </c>
      <c r="H1923" s="925" t="n">
        <v>76.69</v>
      </c>
      <c r="I1923" s="923" t="n">
        <v>78.05</v>
      </c>
    </row>
    <row r="1924" customFormat="false" ht="15" hidden="false" customHeight="false" outlineLevel="0" collapsed="false">
      <c r="B1924" s="923" t="n">
        <v>90884</v>
      </c>
      <c r="C1924" s="924" t="s">
        <v>8602</v>
      </c>
      <c r="D1924" s="923" t="s">
        <v>470</v>
      </c>
      <c r="E1924" s="923" t="n">
        <f aca="false">IF($K$2=$H$1,H1924,I1924)</f>
        <v>76.12</v>
      </c>
      <c r="F1924" s="396" t="n">
        <f aca="false">IF(LEN($B1924)=7,CONCATENATE(MID($B1924,1,6),"00",RIGHT($B1924,1)),IF(LEN($B1924)=8,CONCATENATE(MID($B1924,1,6),"0",RIGHT($B1924,2)),$B1924))</f>
        <v>90884</v>
      </c>
      <c r="H1924" s="925" t="n">
        <v>74.89</v>
      </c>
      <c r="I1924" s="923" t="n">
        <v>76.12</v>
      </c>
    </row>
    <row r="1925" customFormat="false" ht="15" hidden="false" customHeight="false" outlineLevel="0" collapsed="false">
      <c r="B1925" s="923" t="n">
        <v>90885</v>
      </c>
      <c r="C1925" s="924" t="s">
        <v>8603</v>
      </c>
      <c r="D1925" s="923" t="s">
        <v>470</v>
      </c>
      <c r="E1925" s="923" t="n">
        <f aca="false">IF($K$2=$H$1,H1925,I1925)</f>
        <v>75.25</v>
      </c>
      <c r="F1925" s="396" t="n">
        <f aca="false">IF(LEN($B1925)=7,CONCATENATE(MID($B1925,1,6),"00",RIGHT($B1925,1)),IF(LEN($B1925)=8,CONCATENATE(MID($B1925,1,6),"0",RIGHT($B1925,2)),$B1925))</f>
        <v>90885</v>
      </c>
      <c r="H1925" s="925" t="n">
        <v>74.08</v>
      </c>
      <c r="I1925" s="923" t="n">
        <v>75.25</v>
      </c>
    </row>
    <row r="1926" customFormat="false" ht="15" hidden="false" customHeight="false" outlineLevel="0" collapsed="false">
      <c r="B1926" s="923" t="n">
        <v>90886</v>
      </c>
      <c r="C1926" s="924" t="s">
        <v>8604</v>
      </c>
      <c r="D1926" s="923" t="s">
        <v>470</v>
      </c>
      <c r="E1926" s="923" t="n">
        <f aca="false">IF($K$2=$H$1,H1926,I1926)</f>
        <v>154.46</v>
      </c>
      <c r="F1926" s="396" t="n">
        <f aca="false">IF(LEN($B1926)=7,CONCATENATE(MID($B1926,1,6),"00",RIGHT($B1926,1)),IF(LEN($B1926)=8,CONCATENATE(MID($B1926,1,6),"0",RIGHT($B1926,2)),$B1926))</f>
        <v>90886</v>
      </c>
      <c r="H1926" s="925" t="n">
        <v>152.79</v>
      </c>
      <c r="I1926" s="923" t="n">
        <v>154.46</v>
      </c>
    </row>
    <row r="1927" customFormat="false" ht="15" hidden="false" customHeight="false" outlineLevel="0" collapsed="false">
      <c r="B1927" s="923" t="n">
        <v>90887</v>
      </c>
      <c r="C1927" s="924" t="s">
        <v>8605</v>
      </c>
      <c r="D1927" s="923" t="s">
        <v>470</v>
      </c>
      <c r="E1927" s="923" t="n">
        <f aca="false">IF($K$2=$H$1,H1927,I1927)</f>
        <v>152.29</v>
      </c>
      <c r="F1927" s="396" t="n">
        <f aca="false">IF(LEN($B1927)=7,CONCATENATE(MID($B1927,1,6),"00",RIGHT($B1927,1)),IF(LEN($B1927)=8,CONCATENATE(MID($B1927,1,6),"0",RIGHT($B1927,2)),$B1927))</f>
        <v>90887</v>
      </c>
      <c r="H1927" s="925" t="n">
        <v>150.8</v>
      </c>
      <c r="I1927" s="923" t="n">
        <v>152.29</v>
      </c>
    </row>
    <row r="1928" customFormat="false" ht="15" hidden="false" customHeight="false" outlineLevel="0" collapsed="false">
      <c r="B1928" s="923" t="n">
        <v>90888</v>
      </c>
      <c r="C1928" s="924" t="s">
        <v>8606</v>
      </c>
      <c r="D1928" s="923" t="s">
        <v>470</v>
      </c>
      <c r="E1928" s="923" t="n">
        <f aca="false">IF($K$2=$H$1,H1928,I1928)</f>
        <v>151.37</v>
      </c>
      <c r="F1928" s="396" t="n">
        <f aca="false">IF(LEN($B1928)=7,CONCATENATE(MID($B1928,1,6),"00",RIGHT($B1928,1)),IF(LEN($B1928)=8,CONCATENATE(MID($B1928,1,6),"0",RIGHT($B1928,2)),$B1928))</f>
        <v>90888</v>
      </c>
      <c r="H1928" s="925" t="n">
        <v>149.94</v>
      </c>
      <c r="I1928" s="923" t="n">
        <v>151.37</v>
      </c>
    </row>
    <row r="1929" customFormat="false" ht="15" hidden="false" customHeight="false" outlineLevel="0" collapsed="false">
      <c r="B1929" s="923" t="n">
        <v>90889</v>
      </c>
      <c r="C1929" s="924" t="s">
        <v>8607</v>
      </c>
      <c r="D1929" s="923" t="s">
        <v>470</v>
      </c>
      <c r="E1929" s="923" t="n">
        <f aca="false">IF($K$2=$H$1,H1929,I1929)</f>
        <v>182.43</v>
      </c>
      <c r="F1929" s="396" t="n">
        <f aca="false">IF(LEN($B1929)=7,CONCATENATE(MID($B1929,1,6),"00",RIGHT($B1929,1)),IF(LEN($B1929)=8,CONCATENATE(MID($B1929,1,6),"0",RIGHT($B1929,2)),$B1929))</f>
        <v>90889</v>
      </c>
      <c r="H1929" s="925" t="n">
        <v>180.46</v>
      </c>
      <c r="I1929" s="923" t="n">
        <v>182.43</v>
      </c>
    </row>
    <row r="1930" customFormat="false" ht="15" hidden="false" customHeight="false" outlineLevel="0" collapsed="false">
      <c r="B1930" s="923" t="n">
        <v>90890</v>
      </c>
      <c r="C1930" s="924" t="s">
        <v>8608</v>
      </c>
      <c r="D1930" s="923" t="s">
        <v>470</v>
      </c>
      <c r="E1930" s="923" t="n">
        <f aca="false">IF($K$2=$H$1,H1930,I1930)</f>
        <v>179.14</v>
      </c>
      <c r="F1930" s="396" t="n">
        <f aca="false">IF(LEN($B1930)=7,CONCATENATE(MID($B1930,1,6),"00",RIGHT($B1930,1)),IF(LEN($B1930)=8,CONCATENATE(MID($B1930,1,6),"0",RIGHT($B1930,2)),$B1930))</f>
        <v>90890</v>
      </c>
      <c r="H1930" s="925" t="n">
        <v>177.46</v>
      </c>
      <c r="I1930" s="923" t="n">
        <v>179.14</v>
      </c>
    </row>
    <row r="1931" customFormat="false" ht="15" hidden="false" customHeight="false" outlineLevel="0" collapsed="false">
      <c r="B1931" s="923" t="n">
        <v>90891</v>
      </c>
      <c r="C1931" s="924" t="s">
        <v>8609</v>
      </c>
      <c r="D1931" s="923" t="s">
        <v>470</v>
      </c>
      <c r="E1931" s="923" t="n">
        <f aca="false">IF($K$2=$H$1,H1931,I1931)</f>
        <v>177.69</v>
      </c>
      <c r="F1931" s="396" t="n">
        <f aca="false">IF(LEN($B1931)=7,CONCATENATE(MID($B1931,1,6),"00",RIGHT($B1931,1)),IF(LEN($B1931)=8,CONCATENATE(MID($B1931,1,6),"0",RIGHT($B1931,2)),$B1931))</f>
        <v>90891</v>
      </c>
      <c r="H1931" s="925" t="n">
        <v>176.12</v>
      </c>
      <c r="I1931" s="923" t="n">
        <v>177.69</v>
      </c>
    </row>
    <row r="1932" customFormat="false" ht="15" hidden="false" customHeight="false" outlineLevel="0" collapsed="false">
      <c r="B1932" s="923" t="n">
        <v>95601</v>
      </c>
      <c r="C1932" s="924" t="s">
        <v>8610</v>
      </c>
      <c r="D1932" s="923" t="s">
        <v>451</v>
      </c>
      <c r="E1932" s="923" t="n">
        <f aca="false">IF($K$2=$H$1,H1932,I1932)</f>
        <v>13.94</v>
      </c>
      <c r="F1932" s="396" t="n">
        <f aca="false">IF(LEN($B1932)=7,CONCATENATE(MID($B1932,1,6),"00",RIGHT($B1932,1)),IF(LEN($B1932)=8,CONCATENATE(MID($B1932,1,6),"0",RIGHT($B1932,2)),$B1932))</f>
        <v>95601</v>
      </c>
      <c r="H1932" s="925" t="n">
        <v>12.69</v>
      </c>
      <c r="I1932" s="923" t="n">
        <v>13.94</v>
      </c>
    </row>
    <row r="1933" customFormat="false" ht="15" hidden="false" customHeight="false" outlineLevel="0" collapsed="false">
      <c r="B1933" s="923" t="n">
        <v>95602</v>
      </c>
      <c r="C1933" s="924" t="s">
        <v>8611</v>
      </c>
      <c r="D1933" s="923" t="s">
        <v>451</v>
      </c>
      <c r="E1933" s="923" t="n">
        <f aca="false">IF($K$2=$H$1,H1933,I1933)</f>
        <v>17.83</v>
      </c>
      <c r="F1933" s="396" t="n">
        <f aca="false">IF(LEN($B1933)=7,CONCATENATE(MID($B1933,1,6),"00",RIGHT($B1933,1)),IF(LEN($B1933)=8,CONCATENATE(MID($B1933,1,6),"0",RIGHT($B1933,2)),$B1933))</f>
        <v>95602</v>
      </c>
      <c r="H1933" s="925" t="n">
        <v>16.23</v>
      </c>
      <c r="I1933" s="923" t="n">
        <v>17.83</v>
      </c>
    </row>
    <row r="1934" customFormat="false" ht="15" hidden="false" customHeight="false" outlineLevel="0" collapsed="false">
      <c r="B1934" s="923" t="n">
        <v>95603</v>
      </c>
      <c r="C1934" s="924" t="s">
        <v>8612</v>
      </c>
      <c r="D1934" s="923" t="s">
        <v>451</v>
      </c>
      <c r="E1934" s="923" t="n">
        <f aca="false">IF($K$2=$H$1,H1934,I1934)</f>
        <v>23.39</v>
      </c>
      <c r="F1934" s="396" t="n">
        <f aca="false">IF(LEN($B1934)=7,CONCATENATE(MID($B1934,1,6),"00",RIGHT($B1934,1)),IF(LEN($B1934)=8,CONCATENATE(MID($B1934,1,6),"0",RIGHT($B1934,2)),$B1934))</f>
        <v>95603</v>
      </c>
      <c r="H1934" s="925" t="n">
        <v>21.31</v>
      </c>
      <c r="I1934" s="923" t="n">
        <v>23.39</v>
      </c>
    </row>
    <row r="1935" customFormat="false" ht="15" hidden="false" customHeight="false" outlineLevel="0" collapsed="false">
      <c r="B1935" s="923" t="n">
        <v>95604</v>
      </c>
      <c r="C1935" s="924" t="s">
        <v>8613</v>
      </c>
      <c r="D1935" s="923" t="s">
        <v>451</v>
      </c>
      <c r="E1935" s="923" t="n">
        <f aca="false">IF($K$2=$H$1,H1935,I1935)</f>
        <v>30.8</v>
      </c>
      <c r="F1935" s="396" t="n">
        <f aca="false">IF(LEN($B1935)=7,CONCATENATE(MID($B1935,1,6),"00",RIGHT($B1935,1)),IF(LEN($B1935)=8,CONCATENATE(MID($B1935,1,6),"0",RIGHT($B1935,2)),$B1935))</f>
        <v>95604</v>
      </c>
      <c r="H1935" s="925" t="n">
        <v>28.04</v>
      </c>
      <c r="I1935" s="923" t="n">
        <v>30.8</v>
      </c>
    </row>
    <row r="1936" customFormat="false" ht="15" hidden="false" customHeight="false" outlineLevel="0" collapsed="false">
      <c r="B1936" s="923" t="n">
        <v>95605</v>
      </c>
      <c r="C1936" s="924" t="s">
        <v>8614</v>
      </c>
      <c r="D1936" s="923" t="s">
        <v>451</v>
      </c>
      <c r="E1936" s="923" t="n">
        <f aca="false">IF($K$2=$H$1,H1936,I1936)</f>
        <v>48.31</v>
      </c>
      <c r="F1936" s="396" t="n">
        <f aca="false">IF(LEN($B1936)=7,CONCATENATE(MID($B1936,1,6),"00",RIGHT($B1936,1)),IF(LEN($B1936)=8,CONCATENATE(MID($B1936,1,6),"0",RIGHT($B1936,2)),$B1936))</f>
        <v>95605</v>
      </c>
      <c r="H1936" s="925" t="n">
        <v>43.98</v>
      </c>
      <c r="I1936" s="923" t="n">
        <v>48.31</v>
      </c>
    </row>
    <row r="1937" customFormat="false" ht="15" hidden="false" customHeight="false" outlineLevel="0" collapsed="false">
      <c r="B1937" s="923" t="n">
        <v>95607</v>
      </c>
      <c r="C1937" s="924" t="s">
        <v>8615</v>
      </c>
      <c r="D1937" s="923" t="s">
        <v>451</v>
      </c>
      <c r="E1937" s="923" t="n">
        <f aca="false">IF($K$2=$H$1,H1937,I1937)</f>
        <v>5.61</v>
      </c>
      <c r="F1937" s="396" t="n">
        <f aca="false">IF(LEN($B1937)=7,CONCATENATE(MID($B1937,1,6),"00",RIGHT($B1937,1)),IF(LEN($B1937)=8,CONCATENATE(MID($B1937,1,6),"0",RIGHT($B1937,2)),$B1937))</f>
        <v>95607</v>
      </c>
      <c r="H1937" s="925" t="n">
        <v>5.2</v>
      </c>
      <c r="I1937" s="923" t="n">
        <v>5.61</v>
      </c>
    </row>
    <row r="1938" customFormat="false" ht="15" hidden="false" customHeight="false" outlineLevel="0" collapsed="false">
      <c r="B1938" s="923" t="n">
        <v>95608</v>
      </c>
      <c r="C1938" s="924" t="s">
        <v>8616</v>
      </c>
      <c r="D1938" s="923" t="s">
        <v>451</v>
      </c>
      <c r="E1938" s="923" t="n">
        <f aca="false">IF($K$2=$H$1,H1938,I1938)</f>
        <v>6.47</v>
      </c>
      <c r="F1938" s="396" t="n">
        <f aca="false">IF(LEN($B1938)=7,CONCATENATE(MID($B1938,1,6),"00",RIGHT($B1938,1)),IF(LEN($B1938)=8,CONCATENATE(MID($B1938,1,6),"0",RIGHT($B1938,2)),$B1938))</f>
        <v>95608</v>
      </c>
      <c r="H1938" s="925" t="n">
        <v>6.01</v>
      </c>
      <c r="I1938" s="923" t="n">
        <v>6.47</v>
      </c>
    </row>
    <row r="1939" customFormat="false" ht="15" hidden="false" customHeight="false" outlineLevel="0" collapsed="false">
      <c r="B1939" s="923" t="n">
        <v>95609</v>
      </c>
      <c r="C1939" s="924" t="s">
        <v>8617</v>
      </c>
      <c r="D1939" s="923" t="s">
        <v>451</v>
      </c>
      <c r="E1939" s="923" t="n">
        <f aca="false">IF($K$2=$H$1,H1939,I1939)</f>
        <v>7.21</v>
      </c>
      <c r="F1939" s="396" t="n">
        <f aca="false">IF(LEN($B1939)=7,CONCATENATE(MID($B1939,1,6),"00",RIGHT($B1939,1)),IF(LEN($B1939)=8,CONCATENATE(MID($B1939,1,6),"0",RIGHT($B1939,2)),$B1939))</f>
        <v>95609</v>
      </c>
      <c r="H1939" s="925" t="n">
        <v>6.7</v>
      </c>
      <c r="I1939" s="923" t="n">
        <v>7.21</v>
      </c>
    </row>
    <row r="1940" customFormat="false" ht="15" hidden="false" customHeight="false" outlineLevel="0" collapsed="false">
      <c r="B1940" s="923" t="n">
        <v>96160</v>
      </c>
      <c r="C1940" s="924" t="s">
        <v>8618</v>
      </c>
      <c r="D1940" s="923" t="s">
        <v>470</v>
      </c>
      <c r="E1940" s="923" t="n">
        <f aca="false">IF($K$2=$H$1,H1940,I1940)</f>
        <v>172.81</v>
      </c>
      <c r="F1940" s="396" t="n">
        <f aca="false">IF(LEN($B1940)=7,CONCATENATE(MID($B1940,1,6),"00",RIGHT($B1940,1)),IF(LEN($B1940)=8,CONCATENATE(MID($B1940,1,6),"0",RIGHT($B1940,2)),$B1940))</f>
        <v>96160</v>
      </c>
      <c r="H1940" s="925" t="n">
        <v>165.74</v>
      </c>
      <c r="I1940" s="923" t="n">
        <v>172.81</v>
      </c>
    </row>
    <row r="1941" customFormat="false" ht="15" hidden="false" customHeight="false" outlineLevel="0" collapsed="false">
      <c r="B1941" s="923" t="n">
        <v>96161</v>
      </c>
      <c r="C1941" s="924" t="s">
        <v>8619</v>
      </c>
      <c r="D1941" s="923" t="s">
        <v>470</v>
      </c>
      <c r="E1941" s="923" t="n">
        <f aca="false">IF($K$2=$H$1,H1941,I1941)</f>
        <v>256.69</v>
      </c>
      <c r="F1941" s="396" t="n">
        <f aca="false">IF(LEN($B1941)=7,CONCATENATE(MID($B1941,1,6),"00",RIGHT($B1941,1)),IF(LEN($B1941)=8,CONCATENATE(MID($B1941,1,6),"0",RIGHT($B1941,2)),$B1941))</f>
        <v>96161</v>
      </c>
      <c r="H1941" s="925" t="n">
        <v>246.76</v>
      </c>
      <c r="I1941" s="923" t="n">
        <v>256.69</v>
      </c>
    </row>
    <row r="1942" customFormat="false" ht="15" hidden="false" customHeight="false" outlineLevel="0" collapsed="false">
      <c r="B1942" s="923" t="n">
        <v>96162</v>
      </c>
      <c r="C1942" s="924" t="s">
        <v>8620</v>
      </c>
      <c r="D1942" s="923" t="s">
        <v>470</v>
      </c>
      <c r="E1942" s="923" t="n">
        <f aca="false">IF($K$2=$H$1,H1942,I1942)</f>
        <v>334.61</v>
      </c>
      <c r="F1942" s="396" t="n">
        <f aca="false">IF(LEN($B1942)=7,CONCATENATE(MID($B1942,1,6),"00",RIGHT($B1942,1)),IF(LEN($B1942)=8,CONCATENATE(MID($B1942,1,6),"0",RIGHT($B1942,2)),$B1942))</f>
        <v>96162</v>
      </c>
      <c r="H1942" s="925" t="n">
        <v>321.55</v>
      </c>
      <c r="I1942" s="923" t="n">
        <v>334.61</v>
      </c>
    </row>
    <row r="1943" customFormat="false" ht="15" hidden="false" customHeight="false" outlineLevel="0" collapsed="false">
      <c r="B1943" s="923" t="n">
        <v>96163</v>
      </c>
      <c r="C1943" s="924" t="s">
        <v>8621</v>
      </c>
      <c r="D1943" s="923" t="s">
        <v>470</v>
      </c>
      <c r="E1943" s="923" t="n">
        <f aca="false">IF($K$2=$H$1,H1943,I1943)</f>
        <v>379.54</v>
      </c>
      <c r="F1943" s="396" t="n">
        <f aca="false">IF(LEN($B1943)=7,CONCATENATE(MID($B1943,1,6),"00",RIGHT($B1943,1)),IF(LEN($B1943)=8,CONCATENATE(MID($B1943,1,6),"0",RIGHT($B1943,2)),$B1943))</f>
        <v>96163</v>
      </c>
      <c r="H1943" s="925" t="n">
        <v>364.03</v>
      </c>
      <c r="I1943" s="923" t="n">
        <v>379.54</v>
      </c>
    </row>
    <row r="1944" customFormat="false" ht="15" hidden="false" customHeight="false" outlineLevel="0" collapsed="false">
      <c r="B1944" s="923" t="n">
        <v>96164</v>
      </c>
      <c r="C1944" s="924" t="s">
        <v>8622</v>
      </c>
      <c r="D1944" s="923" t="s">
        <v>470</v>
      </c>
      <c r="E1944" s="923" t="n">
        <f aca="false">IF($K$2=$H$1,H1944,I1944)</f>
        <v>158.08</v>
      </c>
      <c r="F1944" s="396" t="n">
        <f aca="false">IF(LEN($B1944)=7,CONCATENATE(MID($B1944,1,6),"00",RIGHT($B1944,1)),IF(LEN($B1944)=8,CONCATENATE(MID($B1944,1,6),"0",RIGHT($B1944,2)),$B1944))</f>
        <v>96164</v>
      </c>
      <c r="H1944" s="925" t="n">
        <v>152.46</v>
      </c>
      <c r="I1944" s="923" t="n">
        <v>158.08</v>
      </c>
    </row>
    <row r="1945" customFormat="false" ht="15" hidden="false" customHeight="false" outlineLevel="0" collapsed="false">
      <c r="B1945" s="923" t="n">
        <v>96165</v>
      </c>
      <c r="C1945" s="924" t="s">
        <v>8623</v>
      </c>
      <c r="D1945" s="923" t="s">
        <v>470</v>
      </c>
      <c r="E1945" s="923" t="n">
        <f aca="false">IF($K$2=$H$1,H1945,I1945)</f>
        <v>236.52</v>
      </c>
      <c r="F1945" s="396" t="n">
        <f aca="false">IF(LEN($B1945)=7,CONCATENATE(MID($B1945,1,6),"00",RIGHT($B1945,1)),IF(LEN($B1945)=8,CONCATENATE(MID($B1945,1,6),"0",RIGHT($B1945,2)),$B1945))</f>
        <v>96165</v>
      </c>
      <c r="H1945" s="925" t="n">
        <v>228.53</v>
      </c>
      <c r="I1945" s="923" t="n">
        <v>236.52</v>
      </c>
    </row>
    <row r="1946" customFormat="false" ht="15" hidden="false" customHeight="false" outlineLevel="0" collapsed="false">
      <c r="B1946" s="923" t="n">
        <v>96166</v>
      </c>
      <c r="C1946" s="924" t="s">
        <v>8624</v>
      </c>
      <c r="D1946" s="923" t="s">
        <v>470</v>
      </c>
      <c r="E1946" s="923" t="n">
        <f aca="false">IF($K$2=$H$1,H1946,I1946)</f>
        <v>303.58</v>
      </c>
      <c r="F1946" s="396" t="n">
        <f aca="false">IF(LEN($B1946)=7,CONCATENATE(MID($B1946,1,6),"00",RIGHT($B1946,1)),IF(LEN($B1946)=8,CONCATENATE(MID($B1946,1,6),"0",RIGHT($B1946,2)),$B1946))</f>
        <v>96166</v>
      </c>
      <c r="H1946" s="925" t="n">
        <v>293.35</v>
      </c>
      <c r="I1946" s="923" t="n">
        <v>303.58</v>
      </c>
    </row>
    <row r="1947" customFormat="false" ht="15" hidden="false" customHeight="false" outlineLevel="0" collapsed="false">
      <c r="B1947" s="923" t="n">
        <v>96167</v>
      </c>
      <c r="C1947" s="924" t="s">
        <v>8625</v>
      </c>
      <c r="D1947" s="923" t="s">
        <v>470</v>
      </c>
      <c r="E1947" s="923" t="n">
        <f aca="false">IF($K$2=$H$1,H1947,I1947)</f>
        <v>335.44</v>
      </c>
      <c r="F1947" s="396" t="n">
        <f aca="false">IF(LEN($B1947)=7,CONCATENATE(MID($B1947,1,6),"00",RIGHT($B1947,1)),IF(LEN($B1947)=8,CONCATENATE(MID($B1947,1,6),"0",RIGHT($B1947,2)),$B1947))</f>
        <v>96167</v>
      </c>
      <c r="H1947" s="925" t="n">
        <v>323.79</v>
      </c>
      <c r="I1947" s="923" t="n">
        <v>335.44</v>
      </c>
    </row>
    <row r="1948" customFormat="false" ht="15" hidden="false" customHeight="false" outlineLevel="0" collapsed="false">
      <c r="B1948" s="923" t="n">
        <v>96168</v>
      </c>
      <c r="C1948" s="924" t="s">
        <v>8626</v>
      </c>
      <c r="D1948" s="923" t="s">
        <v>470</v>
      </c>
      <c r="E1948" s="923" t="n">
        <f aca="false">IF($K$2=$H$1,H1948,I1948)</f>
        <v>150.94</v>
      </c>
      <c r="F1948" s="396" t="n">
        <f aca="false">IF(LEN($B1948)=7,CONCATENATE(MID($B1948,1,6),"00",RIGHT($B1948,1)),IF(LEN($B1948)=8,CONCATENATE(MID($B1948,1,6),"0",RIGHT($B1948,2)),$B1948))</f>
        <v>96168</v>
      </c>
      <c r="H1948" s="925" t="n">
        <v>145.96</v>
      </c>
      <c r="I1948" s="923" t="n">
        <v>150.94</v>
      </c>
    </row>
    <row r="1949" customFormat="false" ht="15" hidden="false" customHeight="false" outlineLevel="0" collapsed="false">
      <c r="B1949" s="923" t="n">
        <v>96169</v>
      </c>
      <c r="C1949" s="924" t="s">
        <v>8627</v>
      </c>
      <c r="D1949" s="923" t="s">
        <v>470</v>
      </c>
      <c r="E1949" s="923" t="n">
        <f aca="false">IF($K$2=$H$1,H1949,I1949)</f>
        <v>227.34</v>
      </c>
      <c r="F1949" s="396" t="n">
        <f aca="false">IF(LEN($B1949)=7,CONCATENATE(MID($B1949,1,6),"00",RIGHT($B1949,1)),IF(LEN($B1949)=8,CONCATENATE(MID($B1949,1,6),"0",RIGHT($B1949,2)),$B1949))</f>
        <v>96169</v>
      </c>
      <c r="H1949" s="925" t="n">
        <v>220.21</v>
      </c>
      <c r="I1949" s="923" t="n">
        <v>227.34</v>
      </c>
    </row>
    <row r="1950" customFormat="false" ht="15" hidden="false" customHeight="false" outlineLevel="0" collapsed="false">
      <c r="B1950" s="923" t="n">
        <v>96170</v>
      </c>
      <c r="C1950" s="924" t="s">
        <v>8628</v>
      </c>
      <c r="D1950" s="923" t="s">
        <v>470</v>
      </c>
      <c r="E1950" s="923" t="n">
        <f aca="false">IF($K$2=$H$1,H1950,I1950)</f>
        <v>292.32</v>
      </c>
      <c r="F1950" s="396" t="n">
        <f aca="false">IF(LEN($B1950)=7,CONCATENATE(MID($B1950,1,6),"00",RIGHT($B1950,1)),IF(LEN($B1950)=8,CONCATENATE(MID($B1950,1,6),"0",RIGHT($B1950,2)),$B1950))</f>
        <v>96170</v>
      </c>
      <c r="H1950" s="925" t="n">
        <v>283.11</v>
      </c>
      <c r="I1950" s="923" t="n">
        <v>292.32</v>
      </c>
    </row>
    <row r="1951" customFormat="false" ht="15" hidden="false" customHeight="false" outlineLevel="0" collapsed="false">
      <c r="B1951" s="923" t="n">
        <v>96171</v>
      </c>
      <c r="C1951" s="924" t="s">
        <v>8629</v>
      </c>
      <c r="D1951" s="923" t="s">
        <v>470</v>
      </c>
      <c r="E1951" s="923" t="n">
        <f aca="false">IF($K$2=$H$1,H1951,I1951)</f>
        <v>320.31</v>
      </c>
      <c r="F1951" s="396" t="n">
        <f aca="false">IF(LEN($B1951)=7,CONCATENATE(MID($B1951,1,6),"00",RIGHT($B1951,1)),IF(LEN($B1951)=8,CONCATENATE(MID($B1951,1,6),"0",RIGHT($B1951,2)),$B1951))</f>
        <v>96171</v>
      </c>
      <c r="H1951" s="925" t="n">
        <v>309.98</v>
      </c>
      <c r="I1951" s="923" t="n">
        <v>320.31</v>
      </c>
    </row>
    <row r="1952" customFormat="false" ht="15" hidden="false" customHeight="false" outlineLevel="0" collapsed="false">
      <c r="B1952" s="923" t="n">
        <v>96172</v>
      </c>
      <c r="C1952" s="924" t="s">
        <v>8630</v>
      </c>
      <c r="D1952" s="923" t="s">
        <v>470</v>
      </c>
      <c r="E1952" s="923" t="n">
        <f aca="false">IF($K$2=$H$1,H1952,I1952)</f>
        <v>183.42</v>
      </c>
      <c r="F1952" s="396" t="n">
        <f aca="false">IF(LEN($B1952)=7,CONCATENATE(MID($B1952,1,6),"00",RIGHT($B1952,1)),IF(LEN($B1952)=8,CONCATENATE(MID($B1952,1,6),"0",RIGHT($B1952,2)),$B1952))</f>
        <v>96172</v>
      </c>
      <c r="H1952" s="925" t="n">
        <v>175.68</v>
      </c>
      <c r="I1952" s="923" t="n">
        <v>183.42</v>
      </c>
    </row>
    <row r="1953" customFormat="false" ht="15" hidden="false" customHeight="false" outlineLevel="0" collapsed="false">
      <c r="B1953" s="923" t="n">
        <v>96173</v>
      </c>
      <c r="C1953" s="924" t="s">
        <v>8631</v>
      </c>
      <c r="D1953" s="923" t="s">
        <v>470</v>
      </c>
      <c r="E1953" s="923" t="n">
        <f aca="false">IF($K$2=$H$1,H1953,I1953)</f>
        <v>269.99</v>
      </c>
      <c r="F1953" s="396" t="n">
        <f aca="false">IF(LEN($B1953)=7,CONCATENATE(MID($B1953,1,6),"00",RIGHT($B1953,1)),IF(LEN($B1953)=8,CONCATENATE(MID($B1953,1,6),"0",RIGHT($B1953,2)),$B1953))</f>
        <v>96173</v>
      </c>
      <c r="H1953" s="925" t="n">
        <v>259.24</v>
      </c>
      <c r="I1953" s="923" t="n">
        <v>269.99</v>
      </c>
    </row>
    <row r="1954" customFormat="false" ht="15" hidden="false" customHeight="false" outlineLevel="0" collapsed="false">
      <c r="B1954" s="923" t="n">
        <v>96174</v>
      </c>
      <c r="C1954" s="924" t="s">
        <v>8632</v>
      </c>
      <c r="D1954" s="923" t="s">
        <v>470</v>
      </c>
      <c r="E1954" s="923" t="n">
        <f aca="false">IF($K$2=$H$1,H1954,I1954)</f>
        <v>351.61</v>
      </c>
      <c r="F1954" s="396" t="n">
        <f aca="false">IF(LEN($B1954)=7,CONCATENATE(MID($B1954,1,6),"00",RIGHT($B1954,1)),IF(LEN($B1954)=8,CONCATENATE(MID($B1954,1,6),"0",RIGHT($B1954,2)),$B1954))</f>
        <v>96174</v>
      </c>
      <c r="H1954" s="925" t="n">
        <v>337.5</v>
      </c>
      <c r="I1954" s="923" t="n">
        <v>351.61</v>
      </c>
    </row>
    <row r="1955" customFormat="false" ht="15" hidden="false" customHeight="false" outlineLevel="0" collapsed="false">
      <c r="B1955" s="923" t="n">
        <v>96175</v>
      </c>
      <c r="C1955" s="924" t="s">
        <v>8633</v>
      </c>
      <c r="D1955" s="923" t="s">
        <v>470</v>
      </c>
      <c r="E1955" s="923" t="n">
        <f aca="false">IF($K$2=$H$1,H1955,I1955)</f>
        <v>399.32</v>
      </c>
      <c r="F1955" s="396" t="n">
        <f aca="false">IF(LEN($B1955)=7,CONCATENATE(MID($B1955,1,6),"00",RIGHT($B1955,1)),IF(LEN($B1955)=8,CONCATENATE(MID($B1955,1,6),"0",RIGHT($B1955,2)),$B1955))</f>
        <v>96175</v>
      </c>
      <c r="H1955" s="925" t="n">
        <v>382.61</v>
      </c>
      <c r="I1955" s="923" t="n">
        <v>399.32</v>
      </c>
    </row>
    <row r="1956" customFormat="false" ht="15" hidden="false" customHeight="false" outlineLevel="0" collapsed="false">
      <c r="B1956" s="923" t="n">
        <v>96176</v>
      </c>
      <c r="C1956" s="924" t="s">
        <v>8634</v>
      </c>
      <c r="D1956" s="923" t="s">
        <v>470</v>
      </c>
      <c r="E1956" s="923" t="n">
        <f aca="false">IF($K$2=$H$1,H1956,I1956)</f>
        <v>165.15</v>
      </c>
      <c r="F1956" s="396" t="n">
        <f aca="false">IF(LEN($B1956)=7,CONCATENATE(MID($B1956,1,6),"00",RIGHT($B1956,1)),IF(LEN($B1956)=8,CONCATENATE(MID($B1956,1,6),"0",RIGHT($B1956,2)),$B1956))</f>
        <v>96176</v>
      </c>
      <c r="H1956" s="925" t="n">
        <v>159.08</v>
      </c>
      <c r="I1956" s="923" t="n">
        <v>165.15</v>
      </c>
    </row>
    <row r="1957" customFormat="false" ht="15" hidden="false" customHeight="false" outlineLevel="0" collapsed="false">
      <c r="B1957" s="923" t="n">
        <v>96177</v>
      </c>
      <c r="C1957" s="924" t="s">
        <v>8635</v>
      </c>
      <c r="D1957" s="923" t="s">
        <v>470</v>
      </c>
      <c r="E1957" s="923" t="n">
        <f aca="false">IF($K$2=$H$1,H1957,I1957)</f>
        <v>244.67</v>
      </c>
      <c r="F1957" s="396" t="n">
        <f aca="false">IF(LEN($B1957)=7,CONCATENATE(MID($B1957,1,6),"00",RIGHT($B1957,1)),IF(LEN($B1957)=8,CONCATENATE(MID($B1957,1,6),"0",RIGHT($B1957,2)),$B1957))</f>
        <v>96177</v>
      </c>
      <c r="H1957" s="925" t="n">
        <v>236.18</v>
      </c>
      <c r="I1957" s="923" t="n">
        <v>244.67</v>
      </c>
    </row>
    <row r="1958" customFormat="false" ht="15" hidden="false" customHeight="false" outlineLevel="0" collapsed="false">
      <c r="B1958" s="923" t="n">
        <v>96178</v>
      </c>
      <c r="C1958" s="924" t="s">
        <v>8636</v>
      </c>
      <c r="D1958" s="923" t="s">
        <v>470</v>
      </c>
      <c r="E1958" s="923" t="n">
        <f aca="false">IF($K$2=$H$1,H1958,I1958)</f>
        <v>313.22</v>
      </c>
      <c r="F1958" s="396" t="n">
        <f aca="false">IF(LEN($B1958)=7,CONCATENATE(MID($B1958,1,6),"00",RIGHT($B1958,1)),IF(LEN($B1958)=8,CONCATENATE(MID($B1958,1,6),"0",RIGHT($B1958,2)),$B1958))</f>
        <v>96178</v>
      </c>
      <c r="H1958" s="925" t="n">
        <v>302.4</v>
      </c>
      <c r="I1958" s="923" t="n">
        <v>313.22</v>
      </c>
    </row>
    <row r="1959" customFormat="false" ht="15" hidden="false" customHeight="false" outlineLevel="0" collapsed="false">
      <c r="B1959" s="923" t="n">
        <v>96179</v>
      </c>
      <c r="C1959" s="924" t="s">
        <v>8637</v>
      </c>
      <c r="D1959" s="923" t="s">
        <v>470</v>
      </c>
      <c r="E1959" s="923" t="n">
        <f aca="false">IF($K$2=$H$1,H1959,I1959)</f>
        <v>345.9</v>
      </c>
      <c r="F1959" s="396" t="n">
        <f aca="false">IF(LEN($B1959)=7,CONCATENATE(MID($B1959,1,6),"00",RIGHT($B1959,1)),IF(LEN($B1959)=8,CONCATENATE(MID($B1959,1,6),"0",RIGHT($B1959,2)),$B1959))</f>
        <v>96179</v>
      </c>
      <c r="H1959" s="925" t="n">
        <v>333.62</v>
      </c>
      <c r="I1959" s="923" t="n">
        <v>345.9</v>
      </c>
    </row>
    <row r="1960" customFormat="false" ht="15" hidden="false" customHeight="false" outlineLevel="0" collapsed="false">
      <c r="B1960" s="923" t="n">
        <v>96180</v>
      </c>
      <c r="C1960" s="924" t="s">
        <v>8638</v>
      </c>
      <c r="D1960" s="923" t="s">
        <v>470</v>
      </c>
      <c r="E1960" s="923" t="n">
        <f aca="false">IF($K$2=$H$1,H1960,I1960)</f>
        <v>156.15</v>
      </c>
      <c r="F1960" s="396" t="n">
        <f aca="false">IF(LEN($B1960)=7,CONCATENATE(MID($B1960,1,6),"00",RIGHT($B1960,1)),IF(LEN($B1960)=8,CONCATENATE(MID($B1960,1,6),"0",RIGHT($B1960,2)),$B1960))</f>
        <v>96180</v>
      </c>
      <c r="H1960" s="925" t="n">
        <v>150.85</v>
      </c>
      <c r="I1960" s="923" t="n">
        <v>156.15</v>
      </c>
    </row>
    <row r="1961" customFormat="false" ht="15" hidden="false" customHeight="false" outlineLevel="0" collapsed="false">
      <c r="B1961" s="923" t="n">
        <v>96181</v>
      </c>
      <c r="C1961" s="924" t="s">
        <v>8639</v>
      </c>
      <c r="D1961" s="923" t="s">
        <v>470</v>
      </c>
      <c r="E1961" s="923" t="n">
        <f aca="false">IF($K$2=$H$1,H1961,I1961)</f>
        <v>233.39</v>
      </c>
      <c r="F1961" s="396" t="n">
        <f aca="false">IF(LEN($B1961)=7,CONCATENATE(MID($B1961,1,6),"00",RIGHT($B1961,1)),IF(LEN($B1961)=8,CONCATENATE(MID($B1961,1,6),"0",RIGHT($B1961,2)),$B1961))</f>
        <v>96181</v>
      </c>
      <c r="H1961" s="925" t="n">
        <v>225.88</v>
      </c>
      <c r="I1961" s="923" t="n">
        <v>233.39</v>
      </c>
    </row>
    <row r="1962" customFormat="false" ht="15" hidden="false" customHeight="false" outlineLevel="0" collapsed="false">
      <c r="B1962" s="923" t="n">
        <v>96182</v>
      </c>
      <c r="C1962" s="924" t="s">
        <v>8640</v>
      </c>
      <c r="D1962" s="923" t="s">
        <v>470</v>
      </c>
      <c r="E1962" s="923" t="n">
        <f aca="false">IF($K$2=$H$1,H1962,I1962)</f>
        <v>298.16</v>
      </c>
      <c r="F1962" s="396" t="n">
        <f aca="false">IF(LEN($B1962)=7,CONCATENATE(MID($B1962,1,6),"00",RIGHT($B1962,1)),IF(LEN($B1962)=8,CONCATENATE(MID($B1962,1,6),"0",RIGHT($B1962,2)),$B1962))</f>
        <v>96182</v>
      </c>
      <c r="H1962" s="925" t="n">
        <v>288.62</v>
      </c>
      <c r="I1962" s="923" t="n">
        <v>298.16</v>
      </c>
    </row>
    <row r="1963" customFormat="false" ht="15" hidden="false" customHeight="false" outlineLevel="0" collapsed="false">
      <c r="B1963" s="923" t="n">
        <v>96183</v>
      </c>
      <c r="C1963" s="924" t="s">
        <v>8641</v>
      </c>
      <c r="D1963" s="923" t="s">
        <v>470</v>
      </c>
      <c r="E1963" s="923" t="n">
        <f aca="false">IF($K$2=$H$1,H1963,I1963)</f>
        <v>327.45</v>
      </c>
      <c r="F1963" s="396" t="n">
        <f aca="false">IF(LEN($B1963)=7,CONCATENATE(MID($B1963,1,6),"00",RIGHT($B1963,1)),IF(LEN($B1963)=8,CONCATENATE(MID($B1963,1,6),"0",RIGHT($B1963,2)),$B1963))</f>
        <v>96183</v>
      </c>
      <c r="H1963" s="925" t="n">
        <v>316.68</v>
      </c>
      <c r="I1963" s="923" t="n">
        <v>327.45</v>
      </c>
    </row>
    <row r="1964" customFormat="false" ht="15" hidden="false" customHeight="false" outlineLevel="0" collapsed="false">
      <c r="B1964" s="923" t="n">
        <v>98228</v>
      </c>
      <c r="C1964" s="924" t="s">
        <v>8642</v>
      </c>
      <c r="D1964" s="923" t="s">
        <v>470</v>
      </c>
      <c r="E1964" s="923" t="n">
        <f aca="false">IF($K$2=$H$1,H1964,I1964)</f>
        <v>48.93</v>
      </c>
      <c r="F1964" s="396" t="n">
        <f aca="false">IF(LEN($B1964)=7,CONCATENATE(MID($B1964,1,6),"00",RIGHT($B1964,1)),IF(LEN($B1964)=8,CONCATENATE(MID($B1964,1,6),"0",RIGHT($B1964,2)),$B1964))</f>
        <v>98228</v>
      </c>
      <c r="H1964" s="925" t="n">
        <v>46.17</v>
      </c>
      <c r="I1964" s="923" t="n">
        <v>48.93</v>
      </c>
    </row>
    <row r="1965" customFormat="false" ht="15" hidden="false" customHeight="false" outlineLevel="0" collapsed="false">
      <c r="B1965" s="923" t="n">
        <v>98229</v>
      </c>
      <c r="C1965" s="924" t="s">
        <v>8643</v>
      </c>
      <c r="D1965" s="923" t="s">
        <v>470</v>
      </c>
      <c r="E1965" s="923" t="n">
        <f aca="false">IF($K$2=$H$1,H1965,I1965)</f>
        <v>66.12</v>
      </c>
      <c r="F1965" s="396" t="n">
        <f aca="false">IF(LEN($B1965)=7,CONCATENATE(MID($B1965,1,6),"00",RIGHT($B1965,1)),IF(LEN($B1965)=8,CONCATENATE(MID($B1965,1,6),"0",RIGHT($B1965,2)),$B1965))</f>
        <v>98229</v>
      </c>
      <c r="H1965" s="925" t="n">
        <v>62.13</v>
      </c>
      <c r="I1965" s="923" t="n">
        <v>66.12</v>
      </c>
    </row>
    <row r="1966" customFormat="false" ht="15" hidden="false" customHeight="false" outlineLevel="0" collapsed="false">
      <c r="B1966" s="923" t="n">
        <v>98230</v>
      </c>
      <c r="C1966" s="924" t="s">
        <v>8644</v>
      </c>
      <c r="D1966" s="923" t="s">
        <v>470</v>
      </c>
      <c r="E1966" s="923" t="n">
        <f aca="false">IF($K$2=$H$1,H1966,I1966)</f>
        <v>89.7</v>
      </c>
      <c r="F1966" s="396" t="n">
        <f aca="false">IF(LEN($B1966)=7,CONCATENATE(MID($B1966,1,6),"00",RIGHT($B1966,1)),IF(LEN($B1966)=8,CONCATENATE(MID($B1966,1,6),"0",RIGHT($B1966,2)),$B1966))</f>
        <v>98230</v>
      </c>
      <c r="H1966" s="925" t="n">
        <v>84.44</v>
      </c>
      <c r="I1966" s="923" t="n">
        <v>89.7</v>
      </c>
    </row>
    <row r="1967" customFormat="false" ht="15" hidden="false" customHeight="false" outlineLevel="0" collapsed="false">
      <c r="B1967" s="923" t="n">
        <v>100035</v>
      </c>
      <c r="C1967" s="924" t="s">
        <v>8645</v>
      </c>
      <c r="D1967" s="923" t="s">
        <v>1117</v>
      </c>
      <c r="E1967" s="923" t="n">
        <f aca="false">IF($K$2=$H$1,H1967,I1967)</f>
        <v>7.67</v>
      </c>
      <c r="F1967" s="396" t="n">
        <f aca="false">IF(LEN($B1967)=7,CONCATENATE(MID($B1967,1,6),"00",RIGHT($B1967,1)),IF(LEN($B1967)=8,CONCATENATE(MID($B1967,1,6),"0",RIGHT($B1967,2)),$B1967))</f>
        <v>100035</v>
      </c>
      <c r="H1967" s="925" t="n">
        <v>7.64</v>
      </c>
      <c r="I1967" s="923" t="n">
        <v>7.67</v>
      </c>
    </row>
    <row r="1968" customFormat="false" ht="15" hidden="false" customHeight="false" outlineLevel="0" collapsed="false">
      <c r="B1968" s="923" t="n">
        <v>100036</v>
      </c>
      <c r="C1968" s="924" t="s">
        <v>8646</v>
      </c>
      <c r="D1968" s="923" t="s">
        <v>1117</v>
      </c>
      <c r="E1968" s="923" t="n">
        <f aca="false">IF($K$2=$H$1,H1968,I1968)</f>
        <v>7.54</v>
      </c>
      <c r="F1968" s="396" t="n">
        <f aca="false">IF(LEN($B1968)=7,CONCATENATE(MID($B1968,1,6),"00",RIGHT($B1968,1)),IF(LEN($B1968)=8,CONCATENATE(MID($B1968,1,6),"0",RIGHT($B1968,2)),$B1968))</f>
        <v>100036</v>
      </c>
      <c r="H1968" s="925" t="n">
        <v>7.49</v>
      </c>
      <c r="I1968" s="923" t="n">
        <v>7.54</v>
      </c>
    </row>
    <row r="1969" customFormat="false" ht="15" hidden="false" customHeight="false" outlineLevel="0" collapsed="false">
      <c r="B1969" s="923" t="n">
        <v>100037</v>
      </c>
      <c r="C1969" s="924" t="s">
        <v>8647</v>
      </c>
      <c r="D1969" s="923" t="s">
        <v>1117</v>
      </c>
      <c r="E1969" s="923" t="n">
        <f aca="false">IF($K$2=$H$1,H1969,I1969)</f>
        <v>7.34</v>
      </c>
      <c r="F1969" s="396" t="n">
        <f aca="false">IF(LEN($B1969)=7,CONCATENATE(MID($B1969,1,6),"00",RIGHT($B1969,1)),IF(LEN($B1969)=8,CONCATENATE(MID($B1969,1,6),"0",RIGHT($B1969,2)),$B1969))</f>
        <v>100037</v>
      </c>
      <c r="H1969" s="925" t="n">
        <v>7.31</v>
      </c>
      <c r="I1969" s="923" t="n">
        <v>7.34</v>
      </c>
    </row>
    <row r="1970" customFormat="false" ht="15" hidden="false" customHeight="false" outlineLevel="0" collapsed="false">
      <c r="B1970" s="923" t="n">
        <v>83534</v>
      </c>
      <c r="C1970" s="924" t="s">
        <v>8648</v>
      </c>
      <c r="D1970" s="923" t="s">
        <v>888</v>
      </c>
      <c r="E1970" s="923" t="n">
        <f aca="false">IF($K$2=$H$1,H1970,I1970)</f>
        <v>483.89</v>
      </c>
      <c r="F1970" s="396" t="n">
        <f aca="false">IF(LEN($B1970)=7,CONCATENATE(MID($B1970,1,6),"00",RIGHT($B1970,1)),IF(LEN($B1970)=8,CONCATENATE(MID($B1970,1,6),"0",RIGHT($B1970,2)),$B1970))</f>
        <v>83534</v>
      </c>
      <c r="H1970" s="925" t="n">
        <v>464.94</v>
      </c>
      <c r="I1970" s="923" t="n">
        <v>483.89</v>
      </c>
    </row>
    <row r="1971" customFormat="false" ht="15" hidden="false" customHeight="false" outlineLevel="0" collapsed="false">
      <c r="B1971" s="923" t="n">
        <v>95240</v>
      </c>
      <c r="C1971" s="924" t="s">
        <v>8649</v>
      </c>
      <c r="D1971" s="923" t="s">
        <v>892</v>
      </c>
      <c r="E1971" s="923" t="n">
        <f aca="false">IF($K$2=$H$1,H1971,I1971)</f>
        <v>12.51</v>
      </c>
      <c r="F1971" s="396" t="n">
        <f aca="false">IF(LEN($B1971)=7,CONCATENATE(MID($B1971,1,6),"00",RIGHT($B1971,1)),IF(LEN($B1971)=8,CONCATENATE(MID($B1971,1,6),"0",RIGHT($B1971,2)),$B1971))</f>
        <v>95240</v>
      </c>
      <c r="H1971" s="925" t="n">
        <v>11.94</v>
      </c>
      <c r="I1971" s="923" t="n">
        <v>12.51</v>
      </c>
    </row>
    <row r="1972" customFormat="false" ht="15" hidden="false" customHeight="false" outlineLevel="0" collapsed="false">
      <c r="B1972" s="923" t="n">
        <v>95241</v>
      </c>
      <c r="C1972" s="924" t="s">
        <v>8650</v>
      </c>
      <c r="D1972" s="923" t="s">
        <v>892</v>
      </c>
      <c r="E1972" s="923" t="n">
        <f aca="false">IF($K$2=$H$1,H1972,I1972)</f>
        <v>20.87</v>
      </c>
      <c r="F1972" s="396" t="n">
        <f aca="false">IF(LEN($B1972)=7,CONCATENATE(MID($B1972,1,6),"00",RIGHT($B1972,1)),IF(LEN($B1972)=8,CONCATENATE(MID($B1972,1,6),"0",RIGHT($B1972,2)),$B1972))</f>
        <v>95241</v>
      </c>
      <c r="H1972" s="925" t="n">
        <v>19.91</v>
      </c>
      <c r="I1972" s="923" t="n">
        <v>20.87</v>
      </c>
    </row>
    <row r="1973" customFormat="false" ht="15" hidden="false" customHeight="false" outlineLevel="0" collapsed="false">
      <c r="B1973" s="923" t="n">
        <v>96616</v>
      </c>
      <c r="C1973" s="924" t="s">
        <v>8651</v>
      </c>
      <c r="D1973" s="923" t="s">
        <v>888</v>
      </c>
      <c r="E1973" s="923" t="n">
        <f aca="false">IF($K$2=$H$1,H1973,I1973)</f>
        <v>436.45</v>
      </c>
      <c r="F1973" s="396" t="n">
        <f aca="false">IF(LEN($B1973)=7,CONCATENATE(MID($B1973,1,6),"00",RIGHT($B1973,1)),IF(LEN($B1973)=8,CONCATENATE(MID($B1973,1,6),"0",RIGHT($B1973,2)),$B1973))</f>
        <v>96616</v>
      </c>
      <c r="H1973" s="925" t="n">
        <v>415.31</v>
      </c>
      <c r="I1973" s="923" t="n">
        <v>436.45</v>
      </c>
    </row>
    <row r="1974" customFormat="false" ht="15" hidden="false" customHeight="false" outlineLevel="0" collapsed="false">
      <c r="B1974" s="923" t="n">
        <v>96617</v>
      </c>
      <c r="C1974" s="924" t="s">
        <v>8652</v>
      </c>
      <c r="D1974" s="923" t="s">
        <v>892</v>
      </c>
      <c r="E1974" s="923" t="n">
        <f aca="false">IF($K$2=$H$1,H1974,I1974)</f>
        <v>13.08</v>
      </c>
      <c r="F1974" s="396" t="n">
        <f aca="false">IF(LEN($B1974)=7,CONCATENATE(MID($B1974,1,6),"00",RIGHT($B1974,1)),IF(LEN($B1974)=8,CONCATENATE(MID($B1974,1,6),"0",RIGHT($B1974,2)),$B1974))</f>
        <v>96617</v>
      </c>
      <c r="H1974" s="925" t="n">
        <v>12.44</v>
      </c>
      <c r="I1974" s="923" t="n">
        <v>13.08</v>
      </c>
    </row>
    <row r="1975" customFormat="false" ht="15" hidden="false" customHeight="false" outlineLevel="0" collapsed="false">
      <c r="B1975" s="923" t="n">
        <v>96619</v>
      </c>
      <c r="C1975" s="924" t="s">
        <v>8653</v>
      </c>
      <c r="D1975" s="923" t="s">
        <v>892</v>
      </c>
      <c r="E1975" s="923" t="n">
        <f aca="false">IF($K$2=$H$1,H1975,I1975)</f>
        <v>21.81</v>
      </c>
      <c r="F1975" s="396" t="n">
        <f aca="false">IF(LEN($B1975)=7,CONCATENATE(MID($B1975,1,6),"00",RIGHT($B1975,1)),IF(LEN($B1975)=8,CONCATENATE(MID($B1975,1,6),"0",RIGHT($B1975,2)),$B1975))</f>
        <v>96619</v>
      </c>
      <c r="H1975" s="925" t="n">
        <v>20.76</v>
      </c>
      <c r="I1975" s="923" t="n">
        <v>21.81</v>
      </c>
    </row>
    <row r="1976" customFormat="false" ht="15" hidden="false" customHeight="false" outlineLevel="0" collapsed="false">
      <c r="B1976" s="923" t="n">
        <v>96620</v>
      </c>
      <c r="C1976" s="924" t="s">
        <v>8654</v>
      </c>
      <c r="D1976" s="923" t="s">
        <v>888</v>
      </c>
      <c r="E1976" s="923" t="n">
        <f aca="false">IF($K$2=$H$1,H1976,I1976)</f>
        <v>417.68</v>
      </c>
      <c r="F1976" s="396" t="n">
        <f aca="false">IF(LEN($B1976)=7,CONCATENATE(MID($B1976,1,6),"00",RIGHT($B1976,1)),IF(LEN($B1976)=8,CONCATENATE(MID($B1976,1,6),"0",RIGHT($B1976,2)),$B1976))</f>
        <v>96620</v>
      </c>
      <c r="H1976" s="925" t="n">
        <v>398.46</v>
      </c>
      <c r="I1976" s="923" t="n">
        <v>417.68</v>
      </c>
    </row>
    <row r="1977" customFormat="false" ht="15" hidden="false" customHeight="false" outlineLevel="0" collapsed="false">
      <c r="B1977" s="923" t="n">
        <v>96621</v>
      </c>
      <c r="C1977" s="924" t="s">
        <v>8655</v>
      </c>
      <c r="D1977" s="923" t="s">
        <v>888</v>
      </c>
      <c r="E1977" s="923" t="n">
        <f aca="false">IF($K$2=$H$1,H1977,I1977)</f>
        <v>164.58</v>
      </c>
      <c r="F1977" s="396" t="n">
        <f aca="false">IF(LEN($B1977)=7,CONCATENATE(MID($B1977,1,6),"00",RIGHT($B1977,1)),IF(LEN($B1977)=8,CONCATENATE(MID($B1977,1,6),"0",RIGHT($B1977,2)),$B1977))</f>
        <v>96621</v>
      </c>
      <c r="H1977" s="925" t="n">
        <v>155.86</v>
      </c>
      <c r="I1977" s="923" t="n">
        <v>164.58</v>
      </c>
    </row>
    <row r="1978" customFormat="false" ht="15" hidden="false" customHeight="false" outlineLevel="0" collapsed="false">
      <c r="B1978" s="923" t="n">
        <v>96622</v>
      </c>
      <c r="C1978" s="924" t="s">
        <v>8656</v>
      </c>
      <c r="D1978" s="923" t="s">
        <v>888</v>
      </c>
      <c r="E1978" s="923" t="n">
        <f aca="false">IF($K$2=$H$1,H1978,I1978)</f>
        <v>109.33</v>
      </c>
      <c r="F1978" s="396" t="n">
        <f aca="false">IF(LEN($B1978)=7,CONCATENATE(MID($B1978,1,6),"00",RIGHT($B1978,1)),IF(LEN($B1978)=8,CONCATENATE(MID($B1978,1,6),"0",RIGHT($B1978,2)),$B1978))</f>
        <v>96622</v>
      </c>
      <c r="H1978" s="925" t="n">
        <v>106.22</v>
      </c>
      <c r="I1978" s="923" t="n">
        <v>109.33</v>
      </c>
    </row>
    <row r="1979" customFormat="false" ht="15" hidden="false" customHeight="false" outlineLevel="0" collapsed="false">
      <c r="B1979" s="923" t="n">
        <v>96623</v>
      </c>
      <c r="C1979" s="924" t="s">
        <v>8657</v>
      </c>
      <c r="D1979" s="923" t="s">
        <v>888</v>
      </c>
      <c r="E1979" s="923" t="n">
        <f aca="false">IF($K$2=$H$1,H1979,I1979)</f>
        <v>151.73</v>
      </c>
      <c r="F1979" s="396" t="n">
        <f aca="false">IF(LEN($B1979)=7,CONCATENATE(MID($B1979,1,6),"00",RIGHT($B1979,1)),IF(LEN($B1979)=8,CONCATENATE(MID($B1979,1,6),"0",RIGHT($B1979,2)),$B1979))</f>
        <v>96623</v>
      </c>
      <c r="H1979" s="925" t="n">
        <v>144.33</v>
      </c>
      <c r="I1979" s="923" t="n">
        <v>151.73</v>
      </c>
    </row>
    <row r="1980" customFormat="false" ht="15" hidden="false" customHeight="false" outlineLevel="0" collapsed="false">
      <c r="B1980" s="923" t="n">
        <v>96624</v>
      </c>
      <c r="C1980" s="924" t="s">
        <v>8658</v>
      </c>
      <c r="D1980" s="923" t="s">
        <v>888</v>
      </c>
      <c r="E1980" s="923" t="n">
        <f aca="false">IF($K$2=$H$1,H1980,I1980)</f>
        <v>104.8</v>
      </c>
      <c r="F1980" s="396" t="n">
        <f aca="false">IF(LEN($B1980)=7,CONCATENATE(MID($B1980,1,6),"00",RIGHT($B1980,1)),IF(LEN($B1980)=8,CONCATENATE(MID($B1980,1,6),"0",RIGHT($B1980,2)),$B1980))</f>
        <v>96624</v>
      </c>
      <c r="H1980" s="925" t="n">
        <v>102.15</v>
      </c>
      <c r="I1980" s="923" t="n">
        <v>104.8</v>
      </c>
    </row>
    <row r="1981" customFormat="false" ht="15" hidden="false" customHeight="false" outlineLevel="0" collapsed="false">
      <c r="B1981" s="923" t="n">
        <v>97082</v>
      </c>
      <c r="C1981" s="924" t="s">
        <v>8659</v>
      </c>
      <c r="D1981" s="923" t="s">
        <v>888</v>
      </c>
      <c r="E1981" s="923" t="n">
        <f aca="false">IF($K$2=$H$1,H1981,I1981)</f>
        <v>46.31</v>
      </c>
      <c r="F1981" s="396" t="n">
        <f aca="false">IF(LEN($B1981)=7,CONCATENATE(MID($B1981,1,6),"00",RIGHT($B1981,1)),IF(LEN($B1981)=8,CONCATENATE(MID($B1981,1,6),"0",RIGHT($B1981,2)),$B1981))</f>
        <v>97082</v>
      </c>
      <c r="H1981" s="925" t="n">
        <v>41.87</v>
      </c>
      <c r="I1981" s="923" t="n">
        <v>46.31</v>
      </c>
    </row>
    <row r="1982" customFormat="false" ht="15" hidden="false" customHeight="false" outlineLevel="0" collapsed="false">
      <c r="B1982" s="923" t="n">
        <v>97083</v>
      </c>
      <c r="C1982" s="924" t="s">
        <v>8660</v>
      </c>
      <c r="D1982" s="923" t="s">
        <v>892</v>
      </c>
      <c r="E1982" s="923" t="n">
        <f aca="false">IF($K$2=$H$1,H1982,I1982)</f>
        <v>2.46</v>
      </c>
      <c r="F1982" s="396" t="n">
        <f aca="false">IF(LEN($B1982)=7,CONCATENATE(MID($B1982,1,6),"00",RIGHT($B1982,1)),IF(LEN($B1982)=8,CONCATENATE(MID($B1982,1,6),"0",RIGHT($B1982,2)),$B1982))</f>
        <v>97083</v>
      </c>
      <c r="H1982" s="925" t="n">
        <v>2.24</v>
      </c>
      <c r="I1982" s="923" t="n">
        <v>2.46</v>
      </c>
    </row>
    <row r="1983" customFormat="false" ht="15" hidden="false" customHeight="false" outlineLevel="0" collapsed="false">
      <c r="B1983" s="923" t="n">
        <v>97084</v>
      </c>
      <c r="C1983" s="924" t="s">
        <v>8661</v>
      </c>
      <c r="D1983" s="923" t="s">
        <v>892</v>
      </c>
      <c r="E1983" s="923" t="n">
        <f aca="false">IF($K$2=$H$1,H1983,I1983)</f>
        <v>0.5</v>
      </c>
      <c r="F1983" s="396" t="n">
        <f aca="false">IF(LEN($B1983)=7,CONCATENATE(MID($B1983,1,6),"00",RIGHT($B1983,1)),IF(LEN($B1983)=8,CONCATENATE(MID($B1983,1,6),"0",RIGHT($B1983,2)),$B1983))</f>
        <v>97084</v>
      </c>
      <c r="H1983" s="925" t="n">
        <v>0.46</v>
      </c>
      <c r="I1983" s="923" t="n">
        <v>0.5</v>
      </c>
    </row>
    <row r="1984" customFormat="false" ht="15" hidden="false" customHeight="false" outlineLevel="0" collapsed="false">
      <c r="B1984" s="923" t="n">
        <v>97086</v>
      </c>
      <c r="C1984" s="924" t="s">
        <v>258</v>
      </c>
      <c r="D1984" s="923" t="s">
        <v>892</v>
      </c>
      <c r="E1984" s="923" t="n">
        <f aca="false">IF($K$2=$H$1,H1984,I1984)</f>
        <v>81.56</v>
      </c>
      <c r="F1984" s="396" t="n">
        <f aca="false">IF(LEN($B1984)=7,CONCATENATE(MID($B1984,1,6),"00",RIGHT($B1984,1)),IF(LEN($B1984)=8,CONCATENATE(MID($B1984,1,6),"0",RIGHT($B1984,2)),$B1984))</f>
        <v>97086</v>
      </c>
      <c r="H1984" s="925" t="n">
        <v>74.43</v>
      </c>
      <c r="I1984" s="923" t="n">
        <v>81.56</v>
      </c>
    </row>
    <row r="1985" customFormat="false" ht="15" hidden="false" customHeight="false" outlineLevel="0" collapsed="false">
      <c r="B1985" s="923" t="n">
        <v>97094</v>
      </c>
      <c r="C1985" s="924" t="s">
        <v>8662</v>
      </c>
      <c r="D1985" s="923" t="s">
        <v>888</v>
      </c>
      <c r="E1985" s="923" t="n">
        <f aca="false">IF($K$2=$H$1,H1985,I1985)</f>
        <v>495.44</v>
      </c>
      <c r="F1985" s="396" t="n">
        <f aca="false">IF(LEN($B1985)=7,CONCATENATE(MID($B1985,1,6),"00",RIGHT($B1985,1)),IF(LEN($B1985)=8,CONCATENATE(MID($B1985,1,6),"0",RIGHT($B1985,2)),$B1985))</f>
        <v>97094</v>
      </c>
      <c r="H1985" s="925" t="n">
        <v>493.64</v>
      </c>
      <c r="I1985" s="923" t="n">
        <v>495.44</v>
      </c>
    </row>
    <row r="1986" customFormat="false" ht="15" hidden="false" customHeight="false" outlineLevel="0" collapsed="false">
      <c r="B1986" s="923" t="n">
        <v>97095</v>
      </c>
      <c r="C1986" s="924" t="s">
        <v>8663</v>
      </c>
      <c r="D1986" s="923" t="s">
        <v>888</v>
      </c>
      <c r="E1986" s="923" t="n">
        <f aca="false">IF($K$2=$H$1,H1986,I1986)</f>
        <v>465.29</v>
      </c>
      <c r="F1986" s="396" t="n">
        <f aca="false">IF(LEN($B1986)=7,CONCATENATE(MID($B1986,1,6),"00",RIGHT($B1986,1)),IF(LEN($B1986)=8,CONCATENATE(MID($B1986,1,6),"0",RIGHT($B1986,2)),$B1986))</f>
        <v>97095</v>
      </c>
      <c r="H1986" s="925" t="n">
        <v>463.71</v>
      </c>
      <c r="I1986" s="923" t="n">
        <v>465.29</v>
      </c>
    </row>
    <row r="1987" customFormat="false" ht="15" hidden="false" customHeight="false" outlineLevel="0" collapsed="false">
      <c r="B1987" s="923" t="n">
        <v>97096</v>
      </c>
      <c r="C1987" s="924" t="s">
        <v>8664</v>
      </c>
      <c r="D1987" s="923" t="s">
        <v>888</v>
      </c>
      <c r="E1987" s="923" t="n">
        <f aca="false">IF($K$2=$H$1,H1987,I1987)</f>
        <v>449.82</v>
      </c>
      <c r="F1987" s="396" t="n">
        <f aca="false">IF(LEN($B1987)=7,CONCATENATE(MID($B1987,1,6),"00",RIGHT($B1987,1)),IF(LEN($B1987)=8,CONCATENATE(MID($B1987,1,6),"0",RIGHT($B1987,2)),$B1987))</f>
        <v>97096</v>
      </c>
      <c r="H1987" s="925" t="n">
        <v>448.34</v>
      </c>
      <c r="I1987" s="923" t="n">
        <v>449.82</v>
      </c>
    </row>
    <row r="1988" customFormat="false" ht="15" hidden="false" customHeight="false" outlineLevel="0" collapsed="false">
      <c r="B1988" s="923" t="n">
        <v>100322</v>
      </c>
      <c r="C1988" s="924" t="s">
        <v>8665</v>
      </c>
      <c r="D1988" s="923" t="s">
        <v>888</v>
      </c>
      <c r="E1988" s="923" t="n">
        <f aca="false">IF($K$2=$H$1,H1988,I1988)</f>
        <v>104.8</v>
      </c>
      <c r="F1988" s="396" t="n">
        <f aca="false">IF(LEN($B1988)=7,CONCATENATE(MID($B1988,1,6),"00",RIGHT($B1988,1)),IF(LEN($B1988)=8,CONCATENATE(MID($B1988,1,6),"0",RIGHT($B1988,2)),$B1988))</f>
        <v>100322</v>
      </c>
      <c r="H1988" s="925" t="n">
        <v>102.15</v>
      </c>
      <c r="I1988" s="923" t="n">
        <v>104.8</v>
      </c>
    </row>
    <row r="1989" customFormat="false" ht="15" hidden="false" customHeight="false" outlineLevel="0" collapsed="false">
      <c r="B1989" s="923" t="n">
        <v>100323</v>
      </c>
      <c r="C1989" s="924" t="s">
        <v>8666</v>
      </c>
      <c r="D1989" s="923" t="s">
        <v>888</v>
      </c>
      <c r="E1989" s="923" t="n">
        <f aca="false">IF($K$2=$H$1,H1989,I1989)</f>
        <v>96.81</v>
      </c>
      <c r="F1989" s="396" t="n">
        <f aca="false">IF(LEN($B1989)=7,CONCATENATE(MID($B1989,1,6),"00",RIGHT($B1989,1)),IF(LEN($B1989)=8,CONCATENATE(MID($B1989,1,6),"0",RIGHT($B1989,2)),$B1989))</f>
        <v>100323</v>
      </c>
      <c r="H1989" s="925" t="n">
        <v>94.16</v>
      </c>
      <c r="I1989" s="923" t="n">
        <v>96.81</v>
      </c>
    </row>
    <row r="1990" customFormat="false" ht="15" hidden="false" customHeight="false" outlineLevel="0" collapsed="false">
      <c r="B1990" s="923" t="n">
        <v>100324</v>
      </c>
      <c r="C1990" s="924" t="s">
        <v>8667</v>
      </c>
      <c r="D1990" s="923" t="s">
        <v>888</v>
      </c>
      <c r="E1990" s="923" t="n">
        <f aca="false">IF($K$2=$H$1,H1990,I1990)</f>
        <v>104.79</v>
      </c>
      <c r="F1990" s="396" t="n">
        <f aca="false">IF(LEN($B1990)=7,CONCATENATE(MID($B1990,1,6),"00",RIGHT($B1990,1)),IF(LEN($B1990)=8,CONCATENATE(MID($B1990,1,6),"0",RIGHT($B1990,2)),$B1990))</f>
        <v>100324</v>
      </c>
      <c r="H1990" s="925" t="n">
        <v>102.14</v>
      </c>
      <c r="I1990" s="923" t="n">
        <v>104.79</v>
      </c>
    </row>
    <row r="1991" customFormat="false" ht="15" hidden="false" customHeight="false" outlineLevel="0" collapsed="false">
      <c r="B1991" s="923" t="n">
        <v>90996</v>
      </c>
      <c r="C1991" s="924" t="s">
        <v>8668</v>
      </c>
      <c r="D1991" s="923" t="s">
        <v>892</v>
      </c>
      <c r="E1991" s="923" t="n">
        <f aca="false">IF($K$2=$H$1,H1991,I1991)</f>
        <v>12.01</v>
      </c>
      <c r="F1991" s="396" t="n">
        <f aca="false">IF(LEN($B1991)=7,CONCATENATE(MID($B1991,1,6),"00",RIGHT($B1991,1)),IF(LEN($B1991)=8,CONCATENATE(MID($B1991,1,6),"0",RIGHT($B1991,2)),$B1991))</f>
        <v>90996</v>
      </c>
      <c r="H1991" s="925" t="n">
        <v>11.22</v>
      </c>
      <c r="I1991" s="923" t="n">
        <v>12.01</v>
      </c>
    </row>
    <row r="1992" customFormat="false" ht="15" hidden="false" customHeight="false" outlineLevel="0" collapsed="false">
      <c r="B1992" s="923" t="n">
        <v>90997</v>
      </c>
      <c r="C1992" s="924" t="s">
        <v>8669</v>
      </c>
      <c r="D1992" s="923" t="s">
        <v>892</v>
      </c>
      <c r="E1992" s="923" t="n">
        <f aca="false">IF($K$2=$H$1,H1992,I1992)</f>
        <v>16.44</v>
      </c>
      <c r="F1992" s="396" t="n">
        <f aca="false">IF(LEN($B1992)=7,CONCATENATE(MID($B1992,1,6),"00",RIGHT($B1992,1)),IF(LEN($B1992)=8,CONCATENATE(MID($B1992,1,6),"0",RIGHT($B1992,2)),$B1992))</f>
        <v>90997</v>
      </c>
      <c r="H1992" s="925" t="n">
        <v>15.19</v>
      </c>
      <c r="I1992" s="923" t="n">
        <v>16.44</v>
      </c>
    </row>
    <row r="1993" customFormat="false" ht="15" hidden="false" customHeight="false" outlineLevel="0" collapsed="false">
      <c r="B1993" s="923" t="n">
        <v>90998</v>
      </c>
      <c r="C1993" s="924" t="s">
        <v>8670</v>
      </c>
      <c r="D1993" s="923" t="s">
        <v>892</v>
      </c>
      <c r="E1993" s="923" t="n">
        <f aca="false">IF($K$2=$H$1,H1993,I1993)</f>
        <v>19.92</v>
      </c>
      <c r="F1993" s="396" t="n">
        <f aca="false">IF(LEN($B1993)=7,CONCATENATE(MID($B1993,1,6),"00",RIGHT($B1993,1)),IF(LEN($B1993)=8,CONCATENATE(MID($B1993,1,6),"0",RIGHT($B1993,2)),$B1993))</f>
        <v>90998</v>
      </c>
      <c r="H1993" s="925" t="n">
        <v>18.32</v>
      </c>
      <c r="I1993" s="923" t="n">
        <v>19.92</v>
      </c>
    </row>
    <row r="1994" customFormat="false" ht="15" hidden="false" customHeight="false" outlineLevel="0" collapsed="false">
      <c r="B1994" s="923" t="n">
        <v>91000</v>
      </c>
      <c r="C1994" s="924" t="s">
        <v>8671</v>
      </c>
      <c r="D1994" s="923" t="s">
        <v>892</v>
      </c>
      <c r="E1994" s="923" t="n">
        <f aca="false">IF($K$2=$H$1,H1994,I1994)</f>
        <v>15.12</v>
      </c>
      <c r="F1994" s="396" t="n">
        <f aca="false">IF(LEN($B1994)=7,CONCATENATE(MID($B1994,1,6),"00",RIGHT($B1994,1)),IF(LEN($B1994)=8,CONCATENATE(MID($B1994,1,6),"0",RIGHT($B1994,2)),$B1994))</f>
        <v>91000</v>
      </c>
      <c r="H1994" s="925" t="n">
        <v>14.01</v>
      </c>
      <c r="I1994" s="923" t="n">
        <v>15.12</v>
      </c>
    </row>
    <row r="1995" customFormat="false" ht="15" hidden="false" customHeight="false" outlineLevel="0" collapsed="false">
      <c r="B1995" s="923" t="n">
        <v>91002</v>
      </c>
      <c r="C1995" s="924" t="s">
        <v>8672</v>
      </c>
      <c r="D1995" s="923" t="s">
        <v>892</v>
      </c>
      <c r="E1995" s="923" t="n">
        <f aca="false">IF($K$2=$H$1,H1995,I1995)</f>
        <v>13.89</v>
      </c>
      <c r="F1995" s="396" t="n">
        <f aca="false">IF(LEN($B1995)=7,CONCATENATE(MID($B1995,1,6),"00",RIGHT($B1995,1)),IF(LEN($B1995)=8,CONCATENATE(MID($B1995,1,6),"0",RIGHT($B1995,2)),$B1995))</f>
        <v>91002</v>
      </c>
      <c r="H1995" s="925" t="n">
        <v>12.9</v>
      </c>
      <c r="I1995" s="923" t="n">
        <v>13.89</v>
      </c>
    </row>
    <row r="1996" customFormat="false" ht="15" hidden="false" customHeight="false" outlineLevel="0" collapsed="false">
      <c r="B1996" s="923" t="n">
        <v>91003</v>
      </c>
      <c r="C1996" s="924" t="s">
        <v>8673</v>
      </c>
      <c r="D1996" s="923" t="s">
        <v>892</v>
      </c>
      <c r="E1996" s="923" t="n">
        <f aca="false">IF($K$2=$H$1,H1996,I1996)</f>
        <v>16.12</v>
      </c>
      <c r="F1996" s="396" t="n">
        <f aca="false">IF(LEN($B1996)=7,CONCATENATE(MID($B1996,1,6),"00",RIGHT($B1996,1)),IF(LEN($B1996)=8,CONCATENATE(MID($B1996,1,6),"0",RIGHT($B1996,2)),$B1996))</f>
        <v>91003</v>
      </c>
      <c r="H1996" s="925" t="n">
        <v>14.91</v>
      </c>
      <c r="I1996" s="923" t="n">
        <v>16.12</v>
      </c>
    </row>
    <row r="1997" customFormat="false" ht="15" hidden="false" customHeight="false" outlineLevel="0" collapsed="false">
      <c r="B1997" s="923" t="n">
        <v>91004</v>
      </c>
      <c r="C1997" s="924" t="s">
        <v>8674</v>
      </c>
      <c r="D1997" s="923" t="s">
        <v>892</v>
      </c>
      <c r="E1997" s="923" t="n">
        <f aca="false">IF($K$2=$H$1,H1997,I1997)</f>
        <v>12.75</v>
      </c>
      <c r="F1997" s="396" t="n">
        <f aca="false">IF(LEN($B1997)=7,CONCATENATE(MID($B1997,1,6),"00",RIGHT($B1997,1)),IF(LEN($B1997)=8,CONCATENATE(MID($B1997,1,6),"0",RIGHT($B1997,2)),$B1997))</f>
        <v>91004</v>
      </c>
      <c r="H1997" s="925" t="n">
        <v>11.82</v>
      </c>
      <c r="I1997" s="923" t="n">
        <v>12.75</v>
      </c>
    </row>
    <row r="1998" customFormat="false" ht="15" hidden="false" customHeight="false" outlineLevel="0" collapsed="false">
      <c r="B1998" s="923" t="n">
        <v>91005</v>
      </c>
      <c r="C1998" s="924" t="s">
        <v>8675</v>
      </c>
      <c r="D1998" s="923" t="s">
        <v>892</v>
      </c>
      <c r="E1998" s="923" t="n">
        <f aca="false">IF($K$2=$H$1,H1998,I1998)</f>
        <v>15.34</v>
      </c>
      <c r="F1998" s="396" t="n">
        <f aca="false">IF(LEN($B1998)=7,CONCATENATE(MID($B1998,1,6),"00",RIGHT($B1998,1)),IF(LEN($B1998)=8,CONCATENATE(MID($B1998,1,6),"0",RIGHT($B1998,2)),$B1998))</f>
        <v>91005</v>
      </c>
      <c r="H1998" s="925" t="n">
        <v>14.15</v>
      </c>
      <c r="I1998" s="923" t="n">
        <v>15.34</v>
      </c>
    </row>
    <row r="1999" customFormat="false" ht="15" hidden="false" customHeight="false" outlineLevel="0" collapsed="false">
      <c r="B1999" s="923" t="n">
        <v>91006</v>
      </c>
      <c r="C1999" s="924" t="s">
        <v>8676</v>
      </c>
      <c r="D1999" s="923" t="s">
        <v>892</v>
      </c>
      <c r="E1999" s="923" t="n">
        <f aca="false">IF($K$2=$H$1,H1999,I1999)</f>
        <v>11.76</v>
      </c>
      <c r="F1999" s="396" t="n">
        <f aca="false">IF(LEN($B1999)=7,CONCATENATE(MID($B1999,1,6),"00",RIGHT($B1999,1)),IF(LEN($B1999)=8,CONCATENATE(MID($B1999,1,6),"0",RIGHT($B1999,2)),$B1999))</f>
        <v>91006</v>
      </c>
      <c r="H1999" s="925" t="n">
        <v>10.93</v>
      </c>
      <c r="I1999" s="923" t="n">
        <v>11.76</v>
      </c>
    </row>
    <row r="2000" customFormat="false" ht="15" hidden="false" customHeight="false" outlineLevel="0" collapsed="false">
      <c r="B2000" s="923" t="n">
        <v>91007</v>
      </c>
      <c r="C2000" s="924" t="s">
        <v>8677</v>
      </c>
      <c r="D2000" s="923" t="s">
        <v>892</v>
      </c>
      <c r="E2000" s="923" t="n">
        <f aca="false">IF($K$2=$H$1,H2000,I2000)</f>
        <v>10.53</v>
      </c>
      <c r="F2000" s="396" t="n">
        <f aca="false">IF(LEN($B2000)=7,CONCATENATE(MID($B2000,1,6),"00",RIGHT($B2000,1)),IF(LEN($B2000)=8,CONCATENATE(MID($B2000,1,6),"0",RIGHT($B2000,2)),$B2000))</f>
        <v>91007</v>
      </c>
      <c r="H2000" s="925" t="n">
        <v>9.82</v>
      </c>
      <c r="I2000" s="923" t="n">
        <v>10.53</v>
      </c>
    </row>
    <row r="2001" customFormat="false" ht="15" hidden="false" customHeight="false" outlineLevel="0" collapsed="false">
      <c r="B2001" s="923" t="n">
        <v>91008</v>
      </c>
      <c r="C2001" s="924" t="s">
        <v>8678</v>
      </c>
      <c r="D2001" s="923" t="s">
        <v>892</v>
      </c>
      <c r="E2001" s="923" t="n">
        <f aca="false">IF($K$2=$H$1,H2001,I2001)</f>
        <v>12.76</v>
      </c>
      <c r="F2001" s="396" t="n">
        <f aca="false">IF(LEN($B2001)=7,CONCATENATE(MID($B2001,1,6),"00",RIGHT($B2001,1)),IF(LEN($B2001)=8,CONCATENATE(MID($B2001,1,6),"0",RIGHT($B2001,2)),$B2001))</f>
        <v>91008</v>
      </c>
      <c r="H2001" s="925" t="n">
        <v>11.84</v>
      </c>
      <c r="I2001" s="923" t="n">
        <v>12.76</v>
      </c>
    </row>
    <row r="2002" customFormat="false" ht="15" hidden="false" customHeight="false" outlineLevel="0" collapsed="false">
      <c r="B2002" s="923" t="n">
        <v>92263</v>
      </c>
      <c r="C2002" s="924" t="s">
        <v>8679</v>
      </c>
      <c r="D2002" s="923" t="s">
        <v>892</v>
      </c>
      <c r="E2002" s="923" t="n">
        <f aca="false">IF($K$2=$H$1,H2002,I2002)</f>
        <v>97.17</v>
      </c>
      <c r="F2002" s="396" t="n">
        <f aca="false">IF(LEN($B2002)=7,CONCATENATE(MID($B2002,1,6),"00",RIGHT($B2002,1)),IF(LEN($B2002)=8,CONCATENATE(MID($B2002,1,6),"0",RIGHT($B2002,2)),$B2002))</f>
        <v>92263</v>
      </c>
      <c r="H2002" s="925" t="n">
        <v>93.49</v>
      </c>
      <c r="I2002" s="923" t="n">
        <v>97.17</v>
      </c>
    </row>
    <row r="2003" customFormat="false" ht="15" hidden="false" customHeight="false" outlineLevel="0" collapsed="false">
      <c r="B2003" s="923" t="n">
        <v>92264</v>
      </c>
      <c r="C2003" s="924" t="s">
        <v>8680</v>
      </c>
      <c r="D2003" s="923" t="s">
        <v>892</v>
      </c>
      <c r="E2003" s="923" t="n">
        <f aca="false">IF($K$2=$H$1,H2003,I2003)</f>
        <v>114.36</v>
      </c>
      <c r="F2003" s="396" t="n">
        <f aca="false">IF(LEN($B2003)=7,CONCATENATE(MID($B2003,1,6),"00",RIGHT($B2003,1)),IF(LEN($B2003)=8,CONCATENATE(MID($B2003,1,6),"0",RIGHT($B2003,2)),$B2003))</f>
        <v>92264</v>
      </c>
      <c r="H2003" s="925" t="n">
        <v>110.68</v>
      </c>
      <c r="I2003" s="923" t="n">
        <v>114.36</v>
      </c>
    </row>
    <row r="2004" customFormat="false" ht="15" hidden="false" customHeight="false" outlineLevel="0" collapsed="false">
      <c r="B2004" s="923" t="n">
        <v>92265</v>
      </c>
      <c r="C2004" s="924" t="s">
        <v>8681</v>
      </c>
      <c r="D2004" s="923" t="s">
        <v>892</v>
      </c>
      <c r="E2004" s="923" t="n">
        <f aca="false">IF($K$2=$H$1,H2004,I2004)</f>
        <v>73.94</v>
      </c>
      <c r="F2004" s="396" t="n">
        <f aca="false">IF(LEN($B2004)=7,CONCATENATE(MID($B2004,1,6),"00",RIGHT($B2004,1)),IF(LEN($B2004)=8,CONCATENATE(MID($B2004,1,6),"0",RIGHT($B2004,2)),$B2004))</f>
        <v>92265</v>
      </c>
      <c r="H2004" s="925" t="n">
        <v>70.98</v>
      </c>
      <c r="I2004" s="923" t="n">
        <v>73.94</v>
      </c>
    </row>
    <row r="2005" customFormat="false" ht="15" hidden="false" customHeight="false" outlineLevel="0" collapsed="false">
      <c r="B2005" s="923" t="n">
        <v>92266</v>
      </c>
      <c r="C2005" s="924" t="s">
        <v>8682</v>
      </c>
      <c r="D2005" s="923" t="s">
        <v>892</v>
      </c>
      <c r="E2005" s="923" t="n">
        <f aca="false">IF($K$2=$H$1,H2005,I2005)</f>
        <v>89.25</v>
      </c>
      <c r="F2005" s="396" t="n">
        <f aca="false">IF(LEN($B2005)=7,CONCATENATE(MID($B2005,1,6),"00",RIGHT($B2005,1)),IF(LEN($B2005)=8,CONCATENATE(MID($B2005,1,6),"0",RIGHT($B2005,2)),$B2005))</f>
        <v>92266</v>
      </c>
      <c r="H2005" s="925" t="n">
        <v>86.29</v>
      </c>
      <c r="I2005" s="923" t="n">
        <v>89.25</v>
      </c>
    </row>
    <row r="2006" customFormat="false" ht="15" hidden="false" customHeight="false" outlineLevel="0" collapsed="false">
      <c r="B2006" s="923" t="n">
        <v>92267</v>
      </c>
      <c r="C2006" s="924" t="s">
        <v>8683</v>
      </c>
      <c r="D2006" s="923" t="s">
        <v>892</v>
      </c>
      <c r="E2006" s="923" t="n">
        <f aca="false">IF($K$2=$H$1,H2006,I2006)</f>
        <v>25.45</v>
      </c>
      <c r="F2006" s="396" t="n">
        <f aca="false">IF(LEN($B2006)=7,CONCATENATE(MID($B2006,1,6),"00",RIGHT($B2006,1)),IF(LEN($B2006)=8,CONCATENATE(MID($B2006,1,6),"0",RIGHT($B2006,2)),$B2006))</f>
        <v>92267</v>
      </c>
      <c r="H2006" s="925" t="n">
        <v>25.37</v>
      </c>
      <c r="I2006" s="923" t="n">
        <v>25.45</v>
      </c>
    </row>
    <row r="2007" customFormat="false" ht="15" hidden="false" customHeight="false" outlineLevel="0" collapsed="false">
      <c r="B2007" s="923" t="n">
        <v>92268</v>
      </c>
      <c r="C2007" s="924" t="s">
        <v>8684</v>
      </c>
      <c r="D2007" s="923" t="s">
        <v>892</v>
      </c>
      <c r="E2007" s="923" t="n">
        <f aca="false">IF($K$2=$H$1,H2007,I2007)</f>
        <v>38.97</v>
      </c>
      <c r="F2007" s="396" t="n">
        <f aca="false">IF(LEN($B2007)=7,CONCATENATE(MID($B2007,1,6),"00",RIGHT($B2007,1)),IF(LEN($B2007)=8,CONCATENATE(MID($B2007,1,6),"0",RIGHT($B2007,2)),$B2007))</f>
        <v>92268</v>
      </c>
      <c r="H2007" s="925" t="n">
        <v>38.89</v>
      </c>
      <c r="I2007" s="923" t="n">
        <v>38.97</v>
      </c>
    </row>
    <row r="2008" customFormat="false" ht="15" hidden="false" customHeight="false" outlineLevel="0" collapsed="false">
      <c r="B2008" s="923" t="n">
        <v>92269</v>
      </c>
      <c r="C2008" s="924" t="s">
        <v>8685</v>
      </c>
      <c r="D2008" s="923" t="s">
        <v>892</v>
      </c>
      <c r="E2008" s="923" t="n">
        <f aca="false">IF($K$2=$H$1,H2008,I2008)</f>
        <v>65.23</v>
      </c>
      <c r="F2008" s="396" t="n">
        <f aca="false">IF(LEN($B2008)=7,CONCATENATE(MID($B2008,1,6),"00",RIGHT($B2008,1)),IF(LEN($B2008)=8,CONCATENATE(MID($B2008,1,6),"0",RIGHT($B2008,2)),$B2008))</f>
        <v>92269</v>
      </c>
      <c r="H2008" s="925" t="n">
        <v>63.43</v>
      </c>
      <c r="I2008" s="923" t="n">
        <v>65.23</v>
      </c>
    </row>
    <row r="2009" customFormat="false" ht="15" hidden="false" customHeight="false" outlineLevel="0" collapsed="false">
      <c r="B2009" s="923" t="n">
        <v>92270</v>
      </c>
      <c r="C2009" s="924" t="s">
        <v>8686</v>
      </c>
      <c r="D2009" s="923" t="s">
        <v>892</v>
      </c>
      <c r="E2009" s="923" t="n">
        <f aca="false">IF($K$2=$H$1,H2009,I2009)</f>
        <v>50.54</v>
      </c>
      <c r="F2009" s="396" t="n">
        <f aca="false">IF(LEN($B2009)=7,CONCATENATE(MID($B2009,1,6),"00",RIGHT($B2009,1)),IF(LEN($B2009)=8,CONCATENATE(MID($B2009,1,6),"0",RIGHT($B2009,2)),$B2009))</f>
        <v>92270</v>
      </c>
      <c r="H2009" s="925" t="n">
        <v>49.37</v>
      </c>
      <c r="I2009" s="923" t="n">
        <v>50.54</v>
      </c>
    </row>
    <row r="2010" customFormat="false" ht="15" hidden="false" customHeight="false" outlineLevel="0" collapsed="false">
      <c r="B2010" s="923" t="n">
        <v>92271</v>
      </c>
      <c r="C2010" s="924" t="s">
        <v>8687</v>
      </c>
      <c r="D2010" s="923" t="s">
        <v>892</v>
      </c>
      <c r="E2010" s="923" t="n">
        <f aca="false">IF($K$2=$H$1,H2010,I2010)</f>
        <v>31.06</v>
      </c>
      <c r="F2010" s="396" t="n">
        <f aca="false">IF(LEN($B2010)=7,CONCATENATE(MID($B2010,1,6),"00",RIGHT($B2010,1)),IF(LEN($B2010)=8,CONCATENATE(MID($B2010,1,6),"0",RIGHT($B2010,2)),$B2010))</f>
        <v>92271</v>
      </c>
      <c r="H2010" s="925" t="n">
        <v>31.03</v>
      </c>
      <c r="I2010" s="923" t="n">
        <v>31.06</v>
      </c>
    </row>
    <row r="2011" customFormat="false" ht="15" hidden="false" customHeight="false" outlineLevel="0" collapsed="false">
      <c r="B2011" s="923" t="n">
        <v>92272</v>
      </c>
      <c r="C2011" s="924" t="s">
        <v>8688</v>
      </c>
      <c r="D2011" s="923" t="s">
        <v>470</v>
      </c>
      <c r="E2011" s="923" t="n">
        <f aca="false">IF($K$2=$H$1,H2011,I2011)</f>
        <v>21.03</v>
      </c>
      <c r="F2011" s="396" t="n">
        <f aca="false">IF(LEN($B2011)=7,CONCATENATE(MID($B2011,1,6),"00",RIGHT($B2011,1)),IF(LEN($B2011)=8,CONCATENATE(MID($B2011,1,6),"0",RIGHT($B2011,2)),$B2011))</f>
        <v>92272</v>
      </c>
      <c r="H2011" s="925" t="n">
        <v>20.57</v>
      </c>
      <c r="I2011" s="923" t="n">
        <v>21.03</v>
      </c>
    </row>
    <row r="2012" customFormat="false" ht="15" hidden="false" customHeight="false" outlineLevel="0" collapsed="false">
      <c r="B2012" s="923" t="n">
        <v>92273</v>
      </c>
      <c r="C2012" s="924" t="s">
        <v>8689</v>
      </c>
      <c r="D2012" s="923" t="s">
        <v>470</v>
      </c>
      <c r="E2012" s="923" t="n">
        <f aca="false">IF($K$2=$H$1,H2012,I2012)</f>
        <v>9.49</v>
      </c>
      <c r="F2012" s="396" t="n">
        <f aca="false">IF(LEN($B2012)=7,CONCATENATE(MID($B2012,1,6),"00",RIGHT($B2012,1)),IF(LEN($B2012)=8,CONCATENATE(MID($B2012,1,6),"0",RIGHT($B2012,2)),$B2012))</f>
        <v>92273</v>
      </c>
      <c r="H2012" s="925" t="n">
        <v>9.31</v>
      </c>
      <c r="I2012" s="923" t="n">
        <v>9.49</v>
      </c>
    </row>
    <row r="2013" customFormat="false" ht="15" hidden="false" customHeight="false" outlineLevel="0" collapsed="false">
      <c r="B2013" s="923" t="n">
        <v>92408</v>
      </c>
      <c r="C2013" s="924" t="s">
        <v>8690</v>
      </c>
      <c r="D2013" s="923" t="s">
        <v>892</v>
      </c>
      <c r="E2013" s="923" t="n">
        <f aca="false">IF($K$2=$H$1,H2013,I2013)</f>
        <v>144.91</v>
      </c>
      <c r="F2013" s="396" t="n">
        <f aca="false">IF(LEN($B2013)=7,CONCATENATE(MID($B2013,1,6),"00",RIGHT($B2013,1)),IF(LEN($B2013)=8,CONCATENATE(MID($B2013,1,6),"0",RIGHT($B2013,2)),$B2013))</f>
        <v>92408</v>
      </c>
      <c r="H2013" s="925" t="n">
        <v>135.07</v>
      </c>
      <c r="I2013" s="923" t="n">
        <v>144.91</v>
      </c>
    </row>
    <row r="2014" customFormat="false" ht="15" hidden="false" customHeight="false" outlineLevel="0" collapsed="false">
      <c r="B2014" s="923" t="n">
        <v>92409</v>
      </c>
      <c r="C2014" s="924" t="s">
        <v>8691</v>
      </c>
      <c r="D2014" s="923" t="s">
        <v>892</v>
      </c>
      <c r="E2014" s="923" t="n">
        <f aca="false">IF($K$2=$H$1,H2014,I2014)</f>
        <v>135.8</v>
      </c>
      <c r="F2014" s="396" t="n">
        <f aca="false">IF(LEN($B2014)=7,CONCATENATE(MID($B2014,1,6),"00",RIGHT($B2014,1)),IF(LEN($B2014)=8,CONCATENATE(MID($B2014,1,6),"0",RIGHT($B2014,2)),$B2014))</f>
        <v>92409</v>
      </c>
      <c r="H2014" s="925" t="n">
        <v>126.9</v>
      </c>
      <c r="I2014" s="923" t="n">
        <v>135.8</v>
      </c>
    </row>
    <row r="2015" customFormat="false" ht="15" hidden="false" customHeight="false" outlineLevel="0" collapsed="false">
      <c r="B2015" s="923" t="n">
        <v>92410</v>
      </c>
      <c r="C2015" s="924" t="s">
        <v>8692</v>
      </c>
      <c r="D2015" s="923" t="s">
        <v>892</v>
      </c>
      <c r="E2015" s="923" t="n">
        <f aca="false">IF($K$2=$H$1,H2015,I2015)</f>
        <v>103.8</v>
      </c>
      <c r="F2015" s="396" t="n">
        <f aca="false">IF(LEN($B2015)=7,CONCATENATE(MID($B2015,1,6),"00",RIGHT($B2015,1)),IF(LEN($B2015)=8,CONCATENATE(MID($B2015,1,6),"0",RIGHT($B2015,2)),$B2015))</f>
        <v>92410</v>
      </c>
      <c r="H2015" s="925" t="n">
        <v>95.79</v>
      </c>
      <c r="I2015" s="923" t="n">
        <v>103.8</v>
      </c>
    </row>
    <row r="2016" customFormat="false" ht="15" hidden="false" customHeight="false" outlineLevel="0" collapsed="false">
      <c r="B2016" s="923" t="n">
        <v>92411</v>
      </c>
      <c r="C2016" s="924" t="s">
        <v>8693</v>
      </c>
      <c r="D2016" s="923" t="s">
        <v>892</v>
      </c>
      <c r="E2016" s="923" t="n">
        <f aca="false">IF($K$2=$H$1,H2016,I2016)</f>
        <v>95.76</v>
      </c>
      <c r="F2016" s="396" t="n">
        <f aca="false">IF(LEN($B2016)=7,CONCATENATE(MID($B2016,1,6),"00",RIGHT($B2016,1)),IF(LEN($B2016)=8,CONCATENATE(MID($B2016,1,6),"0",RIGHT($B2016,2)),$B2016))</f>
        <v>92411</v>
      </c>
      <c r="H2016" s="925" t="n">
        <v>88.57</v>
      </c>
      <c r="I2016" s="923" t="n">
        <v>95.76</v>
      </c>
    </row>
    <row r="2017" customFormat="false" ht="15" hidden="false" customHeight="false" outlineLevel="0" collapsed="false">
      <c r="B2017" s="923" t="n">
        <v>92412</v>
      </c>
      <c r="C2017" s="924" t="s">
        <v>8694</v>
      </c>
      <c r="D2017" s="923" t="s">
        <v>892</v>
      </c>
      <c r="E2017" s="923" t="n">
        <f aca="false">IF($K$2=$H$1,H2017,I2017)</f>
        <v>71.28</v>
      </c>
      <c r="F2017" s="396" t="n">
        <f aca="false">IF(LEN($B2017)=7,CONCATENATE(MID($B2017,1,6),"00",RIGHT($B2017,1)),IF(LEN($B2017)=8,CONCATENATE(MID($B2017,1,6),"0",RIGHT($B2017,2)),$B2017))</f>
        <v>92412</v>
      </c>
      <c r="H2017" s="925" t="n">
        <v>65.37</v>
      </c>
      <c r="I2017" s="923" t="n">
        <v>71.28</v>
      </c>
    </row>
    <row r="2018" customFormat="false" ht="15" hidden="false" customHeight="false" outlineLevel="0" collapsed="false">
      <c r="B2018" s="923" t="n">
        <v>92413</v>
      </c>
      <c r="C2018" s="924" t="s">
        <v>8695</v>
      </c>
      <c r="D2018" s="923" t="s">
        <v>892</v>
      </c>
      <c r="E2018" s="923" t="n">
        <f aca="false">IF($K$2=$H$1,H2018,I2018)</f>
        <v>65.09</v>
      </c>
      <c r="F2018" s="396" t="n">
        <f aca="false">IF(LEN($B2018)=7,CONCATENATE(MID($B2018,1,6),"00",RIGHT($B2018,1)),IF(LEN($B2018)=8,CONCATENATE(MID($B2018,1,6),"0",RIGHT($B2018,2)),$B2018))</f>
        <v>92413</v>
      </c>
      <c r="H2018" s="925" t="n">
        <v>59.81</v>
      </c>
      <c r="I2018" s="923" t="n">
        <v>65.09</v>
      </c>
    </row>
    <row r="2019" customFormat="false" ht="15" hidden="false" customHeight="false" outlineLevel="0" collapsed="false">
      <c r="B2019" s="923" t="n">
        <v>92414</v>
      </c>
      <c r="C2019" s="924" t="s">
        <v>8696</v>
      </c>
      <c r="D2019" s="923" t="s">
        <v>892</v>
      </c>
      <c r="E2019" s="923" t="n">
        <f aca="false">IF($K$2=$H$1,H2019,I2019)</f>
        <v>95.7</v>
      </c>
      <c r="F2019" s="396" t="n">
        <f aca="false">IF(LEN($B2019)=7,CONCATENATE(MID($B2019,1,6),"00",RIGHT($B2019,1)),IF(LEN($B2019)=8,CONCATENATE(MID($B2019,1,6),"0",RIGHT($B2019,2)),$B2019))</f>
        <v>92414</v>
      </c>
      <c r="H2019" s="925" t="n">
        <v>90.32</v>
      </c>
      <c r="I2019" s="923" t="n">
        <v>95.7</v>
      </c>
    </row>
    <row r="2020" customFormat="false" ht="15" hidden="false" customHeight="false" outlineLevel="0" collapsed="false">
      <c r="B2020" s="923" t="n">
        <v>92415</v>
      </c>
      <c r="C2020" s="924" t="s">
        <v>8697</v>
      </c>
      <c r="D2020" s="923" t="s">
        <v>892</v>
      </c>
      <c r="E2020" s="923" t="n">
        <f aca="false">IF($K$2=$H$1,H2020,I2020)</f>
        <v>87.65</v>
      </c>
      <c r="F2020" s="396" t="n">
        <f aca="false">IF(LEN($B2020)=7,CONCATENATE(MID($B2020,1,6),"00",RIGHT($B2020,1)),IF(LEN($B2020)=8,CONCATENATE(MID($B2020,1,6),"0",RIGHT($B2020,2)),$B2020))</f>
        <v>92415</v>
      </c>
      <c r="H2020" s="925" t="n">
        <v>83.1</v>
      </c>
      <c r="I2020" s="923" t="n">
        <v>87.65</v>
      </c>
    </row>
    <row r="2021" customFormat="false" ht="15" hidden="false" customHeight="false" outlineLevel="0" collapsed="false">
      <c r="B2021" s="923" t="n">
        <v>92416</v>
      </c>
      <c r="C2021" s="924" t="s">
        <v>8698</v>
      </c>
      <c r="D2021" s="923" t="s">
        <v>892</v>
      </c>
      <c r="E2021" s="923" t="n">
        <f aca="false">IF($K$2=$H$1,H2021,I2021)</f>
        <v>112.23</v>
      </c>
      <c r="F2021" s="396" t="n">
        <f aca="false">IF(LEN($B2021)=7,CONCATENATE(MID($B2021,1,6),"00",RIGHT($B2021,1)),IF(LEN($B2021)=8,CONCATENATE(MID($B2021,1,6),"0",RIGHT($B2021,2)),$B2021))</f>
        <v>92416</v>
      </c>
      <c r="H2021" s="925" t="n">
        <v>105.16</v>
      </c>
      <c r="I2021" s="923" t="n">
        <v>112.23</v>
      </c>
    </row>
    <row r="2022" customFormat="false" ht="15" hidden="false" customHeight="false" outlineLevel="0" collapsed="false">
      <c r="B2022" s="923" t="n">
        <v>92417</v>
      </c>
      <c r="C2022" s="924" t="s">
        <v>8699</v>
      </c>
      <c r="D2022" s="923" t="s">
        <v>892</v>
      </c>
      <c r="E2022" s="923" t="n">
        <f aca="false">IF($K$2=$H$1,H2022,I2022)</f>
        <v>104.22</v>
      </c>
      <c r="F2022" s="396" t="n">
        <f aca="false">IF(LEN($B2022)=7,CONCATENATE(MID($B2022,1,6),"00",RIGHT($B2022,1)),IF(LEN($B2022)=8,CONCATENATE(MID($B2022,1,6),"0",RIGHT($B2022,2)),$B2022))</f>
        <v>92417</v>
      </c>
      <c r="H2022" s="925" t="n">
        <v>97.97</v>
      </c>
      <c r="I2022" s="923" t="n">
        <v>104.22</v>
      </c>
    </row>
    <row r="2023" customFormat="false" ht="15" hidden="false" customHeight="false" outlineLevel="0" collapsed="false">
      <c r="B2023" s="923" t="n">
        <v>92418</v>
      </c>
      <c r="C2023" s="924" t="s">
        <v>8700</v>
      </c>
      <c r="D2023" s="923" t="s">
        <v>892</v>
      </c>
      <c r="E2023" s="923" t="n">
        <f aca="false">IF($K$2=$H$1,H2023,I2023)</f>
        <v>62.46</v>
      </c>
      <c r="F2023" s="396" t="n">
        <f aca="false">IF(LEN($B2023)=7,CONCATENATE(MID($B2023,1,6),"00",RIGHT($B2023,1)),IF(LEN($B2023)=8,CONCATENATE(MID($B2023,1,6),"0",RIGHT($B2023,2)),$B2023))</f>
        <v>92418</v>
      </c>
      <c r="H2023" s="925" t="n">
        <v>58.84</v>
      </c>
      <c r="I2023" s="923" t="n">
        <v>62.46</v>
      </c>
    </row>
    <row r="2024" customFormat="false" ht="15" hidden="false" customHeight="false" outlineLevel="0" collapsed="false">
      <c r="B2024" s="923" t="n">
        <v>92419</v>
      </c>
      <c r="C2024" s="924" t="s">
        <v>8701</v>
      </c>
      <c r="D2024" s="923" t="s">
        <v>892</v>
      </c>
      <c r="E2024" s="923" t="n">
        <f aca="false">IF($K$2=$H$1,H2024,I2024)</f>
        <v>56.3</v>
      </c>
      <c r="F2024" s="396" t="n">
        <f aca="false">IF(LEN($B2024)=7,CONCATENATE(MID($B2024,1,6),"00",RIGHT($B2024,1)),IF(LEN($B2024)=8,CONCATENATE(MID($B2024,1,6),"0",RIGHT($B2024,2)),$B2024))</f>
        <v>92419</v>
      </c>
      <c r="H2024" s="925" t="n">
        <v>53.3</v>
      </c>
      <c r="I2024" s="923" t="n">
        <v>56.3</v>
      </c>
    </row>
    <row r="2025" customFormat="false" ht="15" hidden="false" customHeight="false" outlineLevel="0" collapsed="false">
      <c r="B2025" s="923" t="n">
        <v>92420</v>
      </c>
      <c r="C2025" s="924" t="s">
        <v>8702</v>
      </c>
      <c r="D2025" s="923" t="s">
        <v>892</v>
      </c>
      <c r="E2025" s="923" t="n">
        <f aca="false">IF($K$2=$H$1,H2025,I2025)</f>
        <v>75.18</v>
      </c>
      <c r="F2025" s="396" t="n">
        <f aca="false">IF(LEN($B2025)=7,CONCATENATE(MID($B2025,1,6),"00",RIGHT($B2025,1)),IF(LEN($B2025)=8,CONCATENATE(MID($B2025,1,6),"0",RIGHT($B2025,2)),$B2025))</f>
        <v>92420</v>
      </c>
      <c r="H2025" s="925" t="n">
        <v>70.26</v>
      </c>
      <c r="I2025" s="923" t="n">
        <v>75.18</v>
      </c>
    </row>
    <row r="2026" customFormat="false" ht="15" hidden="false" customHeight="false" outlineLevel="0" collapsed="false">
      <c r="B2026" s="923" t="n">
        <v>92421</v>
      </c>
      <c r="C2026" s="924" t="s">
        <v>8703</v>
      </c>
      <c r="D2026" s="923" t="s">
        <v>892</v>
      </c>
      <c r="E2026" s="923" t="n">
        <f aca="false">IF($K$2=$H$1,H2026,I2026)</f>
        <v>69</v>
      </c>
      <c r="F2026" s="396" t="n">
        <f aca="false">IF(LEN($B2026)=7,CONCATENATE(MID($B2026,1,6),"00",RIGHT($B2026,1)),IF(LEN($B2026)=8,CONCATENATE(MID($B2026,1,6),"0",RIGHT($B2026,2)),$B2026))</f>
        <v>92421</v>
      </c>
      <c r="H2026" s="925" t="n">
        <v>64.71</v>
      </c>
      <c r="I2026" s="923" t="n">
        <v>69</v>
      </c>
    </row>
    <row r="2027" customFormat="false" ht="15" hidden="false" customHeight="false" outlineLevel="0" collapsed="false">
      <c r="B2027" s="923" t="n">
        <v>92422</v>
      </c>
      <c r="C2027" s="924" t="s">
        <v>8704</v>
      </c>
      <c r="D2027" s="923" t="s">
        <v>892</v>
      </c>
      <c r="E2027" s="923" t="n">
        <f aca="false">IF($K$2=$H$1,H2027,I2027)</f>
        <v>51.76</v>
      </c>
      <c r="F2027" s="396" t="n">
        <f aca="false">IF(LEN($B2027)=7,CONCATENATE(MID($B2027,1,6),"00",RIGHT($B2027,1)),IF(LEN($B2027)=8,CONCATENATE(MID($B2027,1,6),"0",RIGHT($B2027,2)),$B2027))</f>
        <v>92422</v>
      </c>
      <c r="H2027" s="925" t="n">
        <v>48.76</v>
      </c>
      <c r="I2027" s="923" t="n">
        <v>51.76</v>
      </c>
    </row>
    <row r="2028" customFormat="false" ht="15" hidden="false" customHeight="false" outlineLevel="0" collapsed="false">
      <c r="B2028" s="923" t="n">
        <v>92423</v>
      </c>
      <c r="C2028" s="924" t="s">
        <v>8705</v>
      </c>
      <c r="D2028" s="923" t="s">
        <v>892</v>
      </c>
      <c r="E2028" s="923" t="n">
        <f aca="false">IF($K$2=$H$1,H2028,I2028)</f>
        <v>46.41</v>
      </c>
      <c r="F2028" s="396" t="n">
        <f aca="false">IF(LEN($B2028)=7,CONCATENATE(MID($B2028,1,6),"00",RIGHT($B2028,1)),IF(LEN($B2028)=8,CONCATENATE(MID($B2028,1,6),"0",RIGHT($B2028,2)),$B2028))</f>
        <v>92423</v>
      </c>
      <c r="H2028" s="925" t="n">
        <v>43.97</v>
      </c>
      <c r="I2028" s="923" t="n">
        <v>46.41</v>
      </c>
    </row>
    <row r="2029" customFormat="false" ht="15" hidden="false" customHeight="false" outlineLevel="0" collapsed="false">
      <c r="B2029" s="923" t="n">
        <v>92424</v>
      </c>
      <c r="C2029" s="924" t="s">
        <v>8706</v>
      </c>
      <c r="D2029" s="923" t="s">
        <v>892</v>
      </c>
      <c r="E2029" s="923" t="n">
        <f aca="false">IF($K$2=$H$1,H2029,I2029)</f>
        <v>62.83</v>
      </c>
      <c r="F2029" s="396" t="n">
        <f aca="false">IF(LEN($B2029)=7,CONCATENATE(MID($B2029,1,6),"00",RIGHT($B2029,1)),IF(LEN($B2029)=8,CONCATENATE(MID($B2029,1,6),"0",RIGHT($B2029,2)),$B2029))</f>
        <v>92424</v>
      </c>
      <c r="H2029" s="925" t="n">
        <v>58.7</v>
      </c>
      <c r="I2029" s="923" t="n">
        <v>62.83</v>
      </c>
    </row>
    <row r="2030" customFormat="false" ht="15" hidden="false" customHeight="false" outlineLevel="0" collapsed="false">
      <c r="B2030" s="923" t="n">
        <v>92425</v>
      </c>
      <c r="C2030" s="924" t="s">
        <v>8707</v>
      </c>
      <c r="D2030" s="923" t="s">
        <v>892</v>
      </c>
      <c r="E2030" s="923" t="n">
        <f aca="false">IF($K$2=$H$1,H2030,I2030)</f>
        <v>57.46</v>
      </c>
      <c r="F2030" s="396" t="n">
        <f aca="false">IF(LEN($B2030)=7,CONCATENATE(MID($B2030,1,6),"00",RIGHT($B2030,1)),IF(LEN($B2030)=8,CONCATENATE(MID($B2030,1,6),"0",RIGHT($B2030,2)),$B2030))</f>
        <v>92425</v>
      </c>
      <c r="H2030" s="925" t="n">
        <v>53.88</v>
      </c>
      <c r="I2030" s="923" t="n">
        <v>57.46</v>
      </c>
    </row>
    <row r="2031" customFormat="false" ht="15" hidden="false" customHeight="false" outlineLevel="0" collapsed="false">
      <c r="B2031" s="923" t="n">
        <v>92426</v>
      </c>
      <c r="C2031" s="924" t="s">
        <v>8708</v>
      </c>
      <c r="D2031" s="923" t="s">
        <v>892</v>
      </c>
      <c r="E2031" s="923" t="n">
        <f aca="false">IF($K$2=$H$1,H2031,I2031)</f>
        <v>46.38</v>
      </c>
      <c r="F2031" s="396" t="n">
        <f aca="false">IF(LEN($B2031)=7,CONCATENATE(MID($B2031,1,6),"00",RIGHT($B2031,1)),IF(LEN($B2031)=8,CONCATENATE(MID($B2031,1,6),"0",RIGHT($B2031,2)),$B2031))</f>
        <v>92426</v>
      </c>
      <c r="H2031" s="925" t="n">
        <v>43.7</v>
      </c>
      <c r="I2031" s="923" t="n">
        <v>46.38</v>
      </c>
    </row>
    <row r="2032" customFormat="false" ht="15" hidden="false" customHeight="false" outlineLevel="0" collapsed="false">
      <c r="B2032" s="923" t="n">
        <v>92427</v>
      </c>
      <c r="C2032" s="924" t="s">
        <v>8709</v>
      </c>
      <c r="D2032" s="923" t="s">
        <v>892</v>
      </c>
      <c r="E2032" s="923" t="n">
        <f aca="false">IF($K$2=$H$1,H2032,I2032)</f>
        <v>41.41</v>
      </c>
      <c r="F2032" s="396" t="n">
        <f aca="false">IF(LEN($B2032)=7,CONCATENATE(MID($B2032,1,6),"00",RIGHT($B2032,1)),IF(LEN($B2032)=8,CONCATENATE(MID($B2032,1,6),"0",RIGHT($B2032,2)),$B2032))</f>
        <v>92427</v>
      </c>
      <c r="H2032" s="925" t="n">
        <v>39.24</v>
      </c>
      <c r="I2032" s="923" t="n">
        <v>41.41</v>
      </c>
    </row>
    <row r="2033" customFormat="false" ht="15" hidden="false" customHeight="false" outlineLevel="0" collapsed="false">
      <c r="B2033" s="923" t="n">
        <v>92428</v>
      </c>
      <c r="C2033" s="924" t="s">
        <v>8710</v>
      </c>
      <c r="D2033" s="923" t="s">
        <v>892</v>
      </c>
      <c r="E2033" s="923" t="n">
        <f aca="false">IF($K$2=$H$1,H2033,I2033)</f>
        <v>56.62</v>
      </c>
      <c r="F2033" s="396" t="n">
        <f aca="false">IF(LEN($B2033)=7,CONCATENATE(MID($B2033,1,6),"00",RIGHT($B2033,1)),IF(LEN($B2033)=8,CONCATENATE(MID($B2033,1,6),"0",RIGHT($B2033,2)),$B2033))</f>
        <v>92428</v>
      </c>
      <c r="H2033" s="925" t="n">
        <v>52.89</v>
      </c>
      <c r="I2033" s="923" t="n">
        <v>56.62</v>
      </c>
    </row>
    <row r="2034" customFormat="false" ht="15" hidden="false" customHeight="false" outlineLevel="0" collapsed="false">
      <c r="B2034" s="923" t="n">
        <v>92429</v>
      </c>
      <c r="C2034" s="924" t="s">
        <v>8711</v>
      </c>
      <c r="D2034" s="923" t="s">
        <v>892</v>
      </c>
      <c r="E2034" s="923" t="n">
        <f aca="false">IF($K$2=$H$1,H2034,I2034)</f>
        <v>51.65</v>
      </c>
      <c r="F2034" s="396" t="n">
        <f aca="false">IF(LEN($B2034)=7,CONCATENATE(MID($B2034,1,6),"00",RIGHT($B2034,1)),IF(LEN($B2034)=8,CONCATENATE(MID($B2034,1,6),"0",RIGHT($B2034,2)),$B2034))</f>
        <v>92429</v>
      </c>
      <c r="H2034" s="925" t="n">
        <v>48.43</v>
      </c>
      <c r="I2034" s="923" t="n">
        <v>51.65</v>
      </c>
    </row>
    <row r="2035" customFormat="false" ht="15" hidden="false" customHeight="false" outlineLevel="0" collapsed="false">
      <c r="B2035" s="923" t="n">
        <v>92430</v>
      </c>
      <c r="C2035" s="924" t="s">
        <v>8712</v>
      </c>
      <c r="D2035" s="923" t="s">
        <v>892</v>
      </c>
      <c r="E2035" s="923" t="n">
        <f aca="false">IF($K$2=$H$1,H2035,I2035)</f>
        <v>42.76</v>
      </c>
      <c r="F2035" s="396" t="n">
        <f aca="false">IF(LEN($B2035)=7,CONCATENATE(MID($B2035,1,6),"00",RIGHT($B2035,1)),IF(LEN($B2035)=8,CONCATENATE(MID($B2035,1,6),"0",RIGHT($B2035,2)),$B2035))</f>
        <v>92430</v>
      </c>
      <c r="H2035" s="925" t="n">
        <v>40.35</v>
      </c>
      <c r="I2035" s="923" t="n">
        <v>42.76</v>
      </c>
    </row>
    <row r="2036" customFormat="false" ht="15" hidden="false" customHeight="false" outlineLevel="0" collapsed="false">
      <c r="B2036" s="923" t="n">
        <v>92431</v>
      </c>
      <c r="C2036" s="924" t="s">
        <v>8713</v>
      </c>
      <c r="D2036" s="923" t="s">
        <v>892</v>
      </c>
      <c r="E2036" s="923" t="n">
        <f aca="false">IF($K$2=$H$1,H2036,I2036)</f>
        <v>38.04</v>
      </c>
      <c r="F2036" s="396" t="n">
        <f aca="false">IF(LEN($B2036)=7,CONCATENATE(MID($B2036,1,6),"00",RIGHT($B2036,1)),IF(LEN($B2036)=8,CONCATENATE(MID($B2036,1,6),"0",RIGHT($B2036,2)),$B2036))</f>
        <v>92431</v>
      </c>
      <c r="H2036" s="925" t="n">
        <v>36.12</v>
      </c>
      <c r="I2036" s="923" t="n">
        <v>38.04</v>
      </c>
    </row>
    <row r="2037" customFormat="false" ht="15" hidden="false" customHeight="false" outlineLevel="0" collapsed="false">
      <c r="B2037" s="923" t="n">
        <v>92432</v>
      </c>
      <c r="C2037" s="924" t="s">
        <v>8714</v>
      </c>
      <c r="D2037" s="923" t="s">
        <v>892</v>
      </c>
      <c r="E2037" s="923" t="n">
        <f aca="false">IF($K$2=$H$1,H2037,I2037)</f>
        <v>52.48</v>
      </c>
      <c r="F2037" s="396" t="n">
        <f aca="false">IF(LEN($B2037)=7,CONCATENATE(MID($B2037,1,6),"00",RIGHT($B2037,1)),IF(LEN($B2037)=8,CONCATENATE(MID($B2037,1,6),"0",RIGHT($B2037,2)),$B2037))</f>
        <v>92432</v>
      </c>
      <c r="H2037" s="925" t="n">
        <v>49.08</v>
      </c>
      <c r="I2037" s="923" t="n">
        <v>52.48</v>
      </c>
    </row>
    <row r="2038" customFormat="false" ht="15" hidden="false" customHeight="false" outlineLevel="0" collapsed="false">
      <c r="B2038" s="923" t="n">
        <v>92433</v>
      </c>
      <c r="C2038" s="924" t="s">
        <v>8715</v>
      </c>
      <c r="D2038" s="923" t="s">
        <v>892</v>
      </c>
      <c r="E2038" s="923" t="n">
        <f aca="false">IF($K$2=$H$1,H2038,I2038)</f>
        <v>47.76</v>
      </c>
      <c r="F2038" s="396" t="n">
        <f aca="false">IF(LEN($B2038)=7,CONCATENATE(MID($B2038,1,6),"00",RIGHT($B2038,1)),IF(LEN($B2038)=8,CONCATENATE(MID($B2038,1,6),"0",RIGHT($B2038,2)),$B2038))</f>
        <v>92433</v>
      </c>
      <c r="H2038" s="925" t="n">
        <v>44.84</v>
      </c>
      <c r="I2038" s="923" t="n">
        <v>47.76</v>
      </c>
    </row>
    <row r="2039" customFormat="false" ht="15" hidden="false" customHeight="false" outlineLevel="0" collapsed="false">
      <c r="B2039" s="923" t="n">
        <v>92434</v>
      </c>
      <c r="C2039" s="924" t="s">
        <v>8716</v>
      </c>
      <c r="D2039" s="923" t="s">
        <v>892</v>
      </c>
      <c r="E2039" s="923" t="n">
        <f aca="false">IF($K$2=$H$1,H2039,I2039)</f>
        <v>40.83</v>
      </c>
      <c r="F2039" s="396" t="n">
        <f aca="false">IF(LEN($B2039)=7,CONCATENATE(MID($B2039,1,6),"00",RIGHT($B2039,1)),IF(LEN($B2039)=8,CONCATENATE(MID($B2039,1,6),"0",RIGHT($B2039,2)),$B2039))</f>
        <v>92434</v>
      </c>
      <c r="H2039" s="925" t="n">
        <v>38.53</v>
      </c>
      <c r="I2039" s="923" t="n">
        <v>40.83</v>
      </c>
    </row>
    <row r="2040" customFormat="false" ht="15" hidden="false" customHeight="false" outlineLevel="0" collapsed="false">
      <c r="B2040" s="923" t="n">
        <v>92435</v>
      </c>
      <c r="C2040" s="924" t="s">
        <v>8717</v>
      </c>
      <c r="D2040" s="923" t="s">
        <v>892</v>
      </c>
      <c r="E2040" s="923" t="n">
        <f aca="false">IF($K$2=$H$1,H2040,I2040)</f>
        <v>36.26</v>
      </c>
      <c r="F2040" s="396" t="n">
        <f aca="false">IF(LEN($B2040)=7,CONCATENATE(MID($B2040,1,6),"00",RIGHT($B2040,1)),IF(LEN($B2040)=8,CONCATENATE(MID($B2040,1,6),"0",RIGHT($B2040,2)),$B2040))</f>
        <v>92435</v>
      </c>
      <c r="H2040" s="925" t="n">
        <v>34.44</v>
      </c>
      <c r="I2040" s="923" t="n">
        <v>36.26</v>
      </c>
    </row>
    <row r="2041" customFormat="false" ht="15" hidden="false" customHeight="false" outlineLevel="0" collapsed="false">
      <c r="B2041" s="923" t="n">
        <v>92436</v>
      </c>
      <c r="C2041" s="924" t="s">
        <v>8718</v>
      </c>
      <c r="D2041" s="923" t="s">
        <v>892</v>
      </c>
      <c r="E2041" s="923" t="n">
        <f aca="false">IF($K$2=$H$1,H2041,I2041)</f>
        <v>50.2</v>
      </c>
      <c r="F2041" s="396" t="n">
        <f aca="false">IF(LEN($B2041)=7,CONCATENATE(MID($B2041,1,6),"00",RIGHT($B2041,1)),IF(LEN($B2041)=8,CONCATENATE(MID($B2041,1,6),"0",RIGHT($B2041,2)),$B2041))</f>
        <v>92436</v>
      </c>
      <c r="H2041" s="925" t="n">
        <v>46.94</v>
      </c>
      <c r="I2041" s="923" t="n">
        <v>50.2</v>
      </c>
    </row>
    <row r="2042" customFormat="false" ht="15" hidden="false" customHeight="false" outlineLevel="0" collapsed="false">
      <c r="B2042" s="923" t="n">
        <v>92437</v>
      </c>
      <c r="C2042" s="924" t="s">
        <v>8719</v>
      </c>
      <c r="D2042" s="923" t="s">
        <v>892</v>
      </c>
      <c r="E2042" s="923" t="n">
        <f aca="false">IF($K$2=$H$1,H2042,I2042)</f>
        <v>45.65</v>
      </c>
      <c r="F2042" s="396" t="n">
        <f aca="false">IF(LEN($B2042)=7,CONCATENATE(MID($B2042,1,6),"00",RIGHT($B2042,1)),IF(LEN($B2042)=8,CONCATENATE(MID($B2042,1,6),"0",RIGHT($B2042,2)),$B2042))</f>
        <v>92437</v>
      </c>
      <c r="H2042" s="925" t="n">
        <v>42.86</v>
      </c>
      <c r="I2042" s="923" t="n">
        <v>45.65</v>
      </c>
    </row>
    <row r="2043" customFormat="false" ht="15" hidden="false" customHeight="false" outlineLevel="0" collapsed="false">
      <c r="B2043" s="923" t="n">
        <v>92438</v>
      </c>
      <c r="C2043" s="924" t="s">
        <v>8720</v>
      </c>
      <c r="D2043" s="923" t="s">
        <v>892</v>
      </c>
      <c r="E2043" s="923" t="n">
        <f aca="false">IF($K$2=$H$1,H2043,I2043)</f>
        <v>39.43</v>
      </c>
      <c r="F2043" s="396" t="n">
        <f aca="false">IF(LEN($B2043)=7,CONCATENATE(MID($B2043,1,6),"00",RIGHT($B2043,1)),IF(LEN($B2043)=8,CONCATENATE(MID($B2043,1,6),"0",RIGHT($B2043,2)),$B2043))</f>
        <v>92438</v>
      </c>
      <c r="H2043" s="925" t="n">
        <v>37.21</v>
      </c>
      <c r="I2043" s="923" t="n">
        <v>39.43</v>
      </c>
    </row>
    <row r="2044" customFormat="false" ht="15" hidden="false" customHeight="false" outlineLevel="0" collapsed="false">
      <c r="B2044" s="923" t="n">
        <v>92439</v>
      </c>
      <c r="C2044" s="924" t="s">
        <v>8721</v>
      </c>
      <c r="D2044" s="923" t="s">
        <v>892</v>
      </c>
      <c r="E2044" s="923" t="n">
        <f aca="false">IF($K$2=$H$1,H2044,I2044)</f>
        <v>34.98</v>
      </c>
      <c r="F2044" s="396" t="n">
        <f aca="false">IF(LEN($B2044)=7,CONCATENATE(MID($B2044,1,6),"00",RIGHT($B2044,1)),IF(LEN($B2044)=8,CONCATENATE(MID($B2044,1,6),"0",RIGHT($B2044,2)),$B2044))</f>
        <v>92439</v>
      </c>
      <c r="H2044" s="925" t="n">
        <v>33.21</v>
      </c>
      <c r="I2044" s="923" t="n">
        <v>34.98</v>
      </c>
    </row>
    <row r="2045" customFormat="false" ht="15" hidden="false" customHeight="false" outlineLevel="0" collapsed="false">
      <c r="B2045" s="923" t="n">
        <v>92440</v>
      </c>
      <c r="C2045" s="924" t="s">
        <v>8722</v>
      </c>
      <c r="D2045" s="923" t="s">
        <v>892</v>
      </c>
      <c r="E2045" s="923" t="n">
        <f aca="false">IF($K$2=$H$1,H2045,I2045)</f>
        <v>48.56</v>
      </c>
      <c r="F2045" s="396" t="n">
        <f aca="false">IF(LEN($B2045)=7,CONCATENATE(MID($B2045,1,6),"00",RIGHT($B2045,1)),IF(LEN($B2045)=8,CONCATENATE(MID($B2045,1,6),"0",RIGHT($B2045,2)),$B2045))</f>
        <v>92440</v>
      </c>
      <c r="H2045" s="925" t="n">
        <v>45.39</v>
      </c>
      <c r="I2045" s="923" t="n">
        <v>48.56</v>
      </c>
    </row>
    <row r="2046" customFormat="false" ht="15" hidden="false" customHeight="false" outlineLevel="0" collapsed="false">
      <c r="B2046" s="923" t="n">
        <v>92441</v>
      </c>
      <c r="C2046" s="924" t="s">
        <v>8723</v>
      </c>
      <c r="D2046" s="923" t="s">
        <v>892</v>
      </c>
      <c r="E2046" s="923" t="n">
        <f aca="false">IF($K$2=$H$1,H2046,I2046)</f>
        <v>44.15</v>
      </c>
      <c r="F2046" s="396" t="n">
        <f aca="false">IF(LEN($B2046)=7,CONCATENATE(MID($B2046,1,6),"00",RIGHT($B2046,1)),IF(LEN($B2046)=8,CONCATENATE(MID($B2046,1,6),"0",RIGHT($B2046,2)),$B2046))</f>
        <v>92441</v>
      </c>
      <c r="H2046" s="925" t="n">
        <v>41.44</v>
      </c>
      <c r="I2046" s="923" t="n">
        <v>44.15</v>
      </c>
    </row>
    <row r="2047" customFormat="false" ht="15" hidden="false" customHeight="false" outlineLevel="0" collapsed="false">
      <c r="B2047" s="923" t="n">
        <v>92442</v>
      </c>
      <c r="C2047" s="924" t="s">
        <v>8724</v>
      </c>
      <c r="D2047" s="923" t="s">
        <v>892</v>
      </c>
      <c r="E2047" s="923" t="n">
        <f aca="false">IF($K$2=$H$1,H2047,I2047)</f>
        <v>36.61</v>
      </c>
      <c r="F2047" s="396" t="n">
        <f aca="false">IF(LEN($B2047)=7,CONCATENATE(MID($B2047,1,6),"00",RIGHT($B2047,1)),IF(LEN($B2047)=8,CONCATENATE(MID($B2047,1,6),"0",RIGHT($B2047,2)),$B2047))</f>
        <v>92442</v>
      </c>
      <c r="H2047" s="925" t="n">
        <v>34.51</v>
      </c>
      <c r="I2047" s="923" t="n">
        <v>36.61</v>
      </c>
    </row>
    <row r="2048" customFormat="false" ht="15" hidden="false" customHeight="false" outlineLevel="0" collapsed="false">
      <c r="B2048" s="923" t="n">
        <v>92443</v>
      </c>
      <c r="C2048" s="924" t="s">
        <v>8725</v>
      </c>
      <c r="D2048" s="923" t="s">
        <v>892</v>
      </c>
      <c r="E2048" s="923" t="n">
        <f aca="false">IF($K$2=$H$1,H2048,I2048)</f>
        <v>32.32</v>
      </c>
      <c r="F2048" s="396" t="n">
        <f aca="false">IF(LEN($B2048)=7,CONCATENATE(MID($B2048,1,6),"00",RIGHT($B2048,1)),IF(LEN($B2048)=8,CONCATENATE(MID($B2048,1,6),"0",RIGHT($B2048,2)),$B2048))</f>
        <v>92443</v>
      </c>
      <c r="H2048" s="925" t="n">
        <v>30.67</v>
      </c>
      <c r="I2048" s="923" t="n">
        <v>32.32</v>
      </c>
    </row>
    <row r="2049" customFormat="false" ht="15" hidden="false" customHeight="false" outlineLevel="0" collapsed="false">
      <c r="B2049" s="923" t="n">
        <v>92444</v>
      </c>
      <c r="C2049" s="924" t="s">
        <v>8726</v>
      </c>
      <c r="D2049" s="923" t="s">
        <v>892</v>
      </c>
      <c r="E2049" s="923" t="n">
        <f aca="false">IF($K$2=$H$1,H2049,I2049)</f>
        <v>45.44</v>
      </c>
      <c r="F2049" s="396" t="n">
        <f aca="false">IF(LEN($B2049)=7,CONCATENATE(MID($B2049,1,6),"00",RIGHT($B2049,1)),IF(LEN($B2049)=8,CONCATENATE(MID($B2049,1,6),"0",RIGHT($B2049,2)),$B2049))</f>
        <v>92444</v>
      </c>
      <c r="H2049" s="925" t="n">
        <v>42.45</v>
      </c>
      <c r="I2049" s="923" t="n">
        <v>45.44</v>
      </c>
    </row>
    <row r="2050" customFormat="false" ht="15" hidden="false" customHeight="false" outlineLevel="0" collapsed="false">
      <c r="B2050" s="923" t="n">
        <v>92445</v>
      </c>
      <c r="C2050" s="924" t="s">
        <v>8727</v>
      </c>
      <c r="D2050" s="923" t="s">
        <v>892</v>
      </c>
      <c r="E2050" s="923" t="n">
        <f aca="false">IF($K$2=$H$1,H2050,I2050)</f>
        <v>41.15</v>
      </c>
      <c r="F2050" s="396" t="n">
        <f aca="false">IF(LEN($B2050)=7,CONCATENATE(MID($B2050,1,6),"00",RIGHT($B2050,1)),IF(LEN($B2050)=8,CONCATENATE(MID($B2050,1,6),"0",RIGHT($B2050,2)),$B2050))</f>
        <v>92445</v>
      </c>
      <c r="H2050" s="925" t="n">
        <v>38.59</v>
      </c>
      <c r="I2050" s="923" t="n">
        <v>41.15</v>
      </c>
    </row>
    <row r="2051" customFormat="false" ht="15" hidden="false" customHeight="false" outlineLevel="0" collapsed="false">
      <c r="B2051" s="923" t="n">
        <v>92446</v>
      </c>
      <c r="C2051" s="924" t="s">
        <v>8728</v>
      </c>
      <c r="D2051" s="923" t="s">
        <v>892</v>
      </c>
      <c r="E2051" s="923" t="n">
        <f aca="false">IF($K$2=$H$1,H2051,I2051)</f>
        <v>130.18</v>
      </c>
      <c r="F2051" s="396" t="n">
        <f aca="false">IF(LEN($B2051)=7,CONCATENATE(MID($B2051,1,6),"00",RIGHT($B2051,1)),IF(LEN($B2051)=8,CONCATENATE(MID($B2051,1,6),"0",RIGHT($B2051,2)),$B2051))</f>
        <v>92446</v>
      </c>
      <c r="H2051" s="925" t="n">
        <v>122.89</v>
      </c>
      <c r="I2051" s="923" t="n">
        <v>130.18</v>
      </c>
    </row>
    <row r="2052" customFormat="false" ht="15" hidden="false" customHeight="false" outlineLevel="0" collapsed="false">
      <c r="B2052" s="923" t="n">
        <v>92447</v>
      </c>
      <c r="C2052" s="924" t="s">
        <v>8729</v>
      </c>
      <c r="D2052" s="923" t="s">
        <v>892</v>
      </c>
      <c r="E2052" s="923" t="n">
        <f aca="false">IF($K$2=$H$1,H2052,I2052)</f>
        <v>96.68</v>
      </c>
      <c r="F2052" s="396" t="n">
        <f aca="false">IF(LEN($B2052)=7,CONCATENATE(MID($B2052,1,6),"00",RIGHT($B2052,1)),IF(LEN($B2052)=8,CONCATENATE(MID($B2052,1,6),"0",RIGHT($B2052,2)),$B2052))</f>
        <v>92447</v>
      </c>
      <c r="H2052" s="925" t="n">
        <v>90.89</v>
      </c>
      <c r="I2052" s="923" t="n">
        <v>96.68</v>
      </c>
    </row>
    <row r="2053" customFormat="false" ht="15" hidden="false" customHeight="false" outlineLevel="0" collapsed="false">
      <c r="B2053" s="923" t="n">
        <v>92448</v>
      </c>
      <c r="C2053" s="924" t="s">
        <v>8730</v>
      </c>
      <c r="D2053" s="923" t="s">
        <v>892</v>
      </c>
      <c r="E2053" s="923" t="n">
        <f aca="false">IF($K$2=$H$1,H2053,I2053)</f>
        <v>80.21</v>
      </c>
      <c r="F2053" s="396" t="n">
        <f aca="false">IF(LEN($B2053)=7,CONCATENATE(MID($B2053,1,6),"00",RIGHT($B2053,1)),IF(LEN($B2053)=8,CONCATENATE(MID($B2053,1,6),"0",RIGHT($B2053,2)),$B2053))</f>
        <v>92448</v>
      </c>
      <c r="H2053" s="925" t="n">
        <v>75.44</v>
      </c>
      <c r="I2053" s="923" t="n">
        <v>80.21</v>
      </c>
    </row>
    <row r="2054" customFormat="false" ht="15" hidden="false" customHeight="false" outlineLevel="0" collapsed="false">
      <c r="B2054" s="923" t="n">
        <v>92449</v>
      </c>
      <c r="C2054" s="924" t="s">
        <v>8731</v>
      </c>
      <c r="D2054" s="923" t="s">
        <v>892</v>
      </c>
      <c r="E2054" s="923" t="n">
        <f aca="false">IF($K$2=$H$1,H2054,I2054)</f>
        <v>164.66</v>
      </c>
      <c r="F2054" s="396" t="n">
        <f aca="false">IF(LEN($B2054)=7,CONCATENATE(MID($B2054,1,6),"00",RIGHT($B2054,1)),IF(LEN($B2054)=8,CONCATENATE(MID($B2054,1,6),"0",RIGHT($B2054,2)),$B2054))</f>
        <v>92449</v>
      </c>
      <c r="H2054" s="925" t="n">
        <v>157.29</v>
      </c>
      <c r="I2054" s="923" t="n">
        <v>164.66</v>
      </c>
    </row>
    <row r="2055" customFormat="false" ht="15" hidden="false" customHeight="false" outlineLevel="0" collapsed="false">
      <c r="B2055" s="923" t="n">
        <v>92450</v>
      </c>
      <c r="C2055" s="924" t="s">
        <v>8732</v>
      </c>
      <c r="D2055" s="923" t="s">
        <v>892</v>
      </c>
      <c r="E2055" s="923" t="n">
        <f aca="false">IF($K$2=$H$1,H2055,I2055)</f>
        <v>231.5</v>
      </c>
      <c r="F2055" s="396" t="n">
        <f aca="false">IF(LEN($B2055)=7,CONCATENATE(MID($B2055,1,6),"00",RIGHT($B2055,1)),IF(LEN($B2055)=8,CONCATENATE(MID($B2055,1,6),"0",RIGHT($B2055,2)),$B2055))</f>
        <v>92450</v>
      </c>
      <c r="H2055" s="925" t="n">
        <v>224.16</v>
      </c>
      <c r="I2055" s="923" t="n">
        <v>231.5</v>
      </c>
    </row>
    <row r="2056" customFormat="false" ht="15" hidden="false" customHeight="false" outlineLevel="0" collapsed="false">
      <c r="B2056" s="923" t="n">
        <v>92451</v>
      </c>
      <c r="C2056" s="924" t="s">
        <v>8733</v>
      </c>
      <c r="D2056" s="923" t="s">
        <v>892</v>
      </c>
      <c r="E2056" s="923" t="n">
        <f aca="false">IF($K$2=$H$1,H2056,I2056)</f>
        <v>112.98</v>
      </c>
      <c r="F2056" s="396" t="n">
        <f aca="false">IF(LEN($B2056)=7,CONCATENATE(MID($B2056,1,6),"00",RIGHT($B2056,1)),IF(LEN($B2056)=8,CONCATENATE(MID($B2056,1,6),"0",RIGHT($B2056,2)),$B2056))</f>
        <v>92451</v>
      </c>
      <c r="H2056" s="925" t="n">
        <v>107.69</v>
      </c>
      <c r="I2056" s="923" t="n">
        <v>112.98</v>
      </c>
    </row>
    <row r="2057" customFormat="false" ht="15" hidden="false" customHeight="false" outlineLevel="0" collapsed="false">
      <c r="B2057" s="923" t="n">
        <v>92452</v>
      </c>
      <c r="C2057" s="924" t="s">
        <v>8734</v>
      </c>
      <c r="D2057" s="923" t="s">
        <v>892</v>
      </c>
      <c r="E2057" s="923" t="n">
        <f aca="false">IF($K$2=$H$1,H2057,I2057)</f>
        <v>110.11</v>
      </c>
      <c r="F2057" s="396" t="n">
        <f aca="false">IF(LEN($B2057)=7,CONCATENATE(MID($B2057,1,6),"00",RIGHT($B2057,1)),IF(LEN($B2057)=8,CONCATENATE(MID($B2057,1,6),"0",RIGHT($B2057,2)),$B2057))</f>
        <v>92452</v>
      </c>
      <c r="H2057" s="925" t="n">
        <v>104.14</v>
      </c>
      <c r="I2057" s="923" t="n">
        <v>110.11</v>
      </c>
    </row>
    <row r="2058" customFormat="false" ht="15" hidden="false" customHeight="false" outlineLevel="0" collapsed="false">
      <c r="B2058" s="923" t="n">
        <v>92453</v>
      </c>
      <c r="C2058" s="924" t="s">
        <v>8735</v>
      </c>
      <c r="D2058" s="923" t="s">
        <v>892</v>
      </c>
      <c r="E2058" s="923" t="n">
        <f aca="false">IF($K$2=$H$1,H2058,I2058)</f>
        <v>141.65</v>
      </c>
      <c r="F2058" s="396" t="n">
        <f aca="false">IF(LEN($B2058)=7,CONCATENATE(MID($B2058,1,6),"00",RIGHT($B2058,1)),IF(LEN($B2058)=8,CONCATENATE(MID($B2058,1,6),"0",RIGHT($B2058,2)),$B2058))</f>
        <v>92453</v>
      </c>
      <c r="H2058" s="925" t="n">
        <v>135.25</v>
      </c>
      <c r="I2058" s="923" t="n">
        <v>141.65</v>
      </c>
    </row>
    <row r="2059" customFormat="false" ht="15" hidden="false" customHeight="false" outlineLevel="0" collapsed="false">
      <c r="B2059" s="923" t="n">
        <v>92454</v>
      </c>
      <c r="C2059" s="924" t="s">
        <v>8736</v>
      </c>
      <c r="D2059" s="923" t="s">
        <v>892</v>
      </c>
      <c r="E2059" s="923" t="n">
        <f aca="false">IF($K$2=$H$1,H2059,I2059)</f>
        <v>212.16</v>
      </c>
      <c r="F2059" s="396" t="n">
        <f aca="false">IF(LEN($B2059)=7,CONCATENATE(MID($B2059,1,6),"00",RIGHT($B2059,1)),IF(LEN($B2059)=8,CONCATENATE(MID($B2059,1,6),"0",RIGHT($B2059,2)),$B2059))</f>
        <v>92454</v>
      </c>
      <c r="H2059" s="925" t="n">
        <v>205.84</v>
      </c>
      <c r="I2059" s="923" t="n">
        <v>212.16</v>
      </c>
    </row>
    <row r="2060" customFormat="false" ht="15" hidden="false" customHeight="false" outlineLevel="0" collapsed="false">
      <c r="B2060" s="923" t="n">
        <v>92455</v>
      </c>
      <c r="C2060" s="924" t="s">
        <v>8737</v>
      </c>
      <c r="D2060" s="923" t="s">
        <v>892</v>
      </c>
      <c r="E2060" s="923" t="n">
        <f aca="false">IF($K$2=$H$1,H2060,I2060)</f>
        <v>93.09</v>
      </c>
      <c r="F2060" s="396" t="n">
        <f aca="false">IF(LEN($B2060)=7,CONCATENATE(MID($B2060,1,6),"00",RIGHT($B2060,1)),IF(LEN($B2060)=8,CONCATENATE(MID($B2060,1,6),"0",RIGHT($B2060,2)),$B2060))</f>
        <v>92455</v>
      </c>
      <c r="H2060" s="925" t="n">
        <v>88.64</v>
      </c>
      <c r="I2060" s="923" t="n">
        <v>93.09</v>
      </c>
    </row>
    <row r="2061" customFormat="false" ht="15" hidden="false" customHeight="false" outlineLevel="0" collapsed="false">
      <c r="B2061" s="923" t="n">
        <v>92456</v>
      </c>
      <c r="C2061" s="924" t="s">
        <v>8738</v>
      </c>
      <c r="D2061" s="923" t="s">
        <v>892</v>
      </c>
      <c r="E2061" s="923" t="n">
        <f aca="false">IF($K$2=$H$1,H2061,I2061)</f>
        <v>90.7</v>
      </c>
      <c r="F2061" s="396" t="n">
        <f aca="false">IF(LEN($B2061)=7,CONCATENATE(MID($B2061,1,6),"00",RIGHT($B2061,1)),IF(LEN($B2061)=8,CONCATENATE(MID($B2061,1,6),"0",RIGHT($B2061,2)),$B2061))</f>
        <v>92456</v>
      </c>
      <c r="H2061" s="925" t="n">
        <v>85.64</v>
      </c>
      <c r="I2061" s="923" t="n">
        <v>90.7</v>
      </c>
    </row>
    <row r="2062" customFormat="false" ht="15" hidden="false" customHeight="false" outlineLevel="0" collapsed="false">
      <c r="B2062" s="923" t="n">
        <v>92457</v>
      </c>
      <c r="C2062" s="924" t="s">
        <v>8739</v>
      </c>
      <c r="D2062" s="923" t="s">
        <v>892</v>
      </c>
      <c r="E2062" s="923" t="n">
        <f aca="false">IF($K$2=$H$1,H2062,I2062)</f>
        <v>122.86</v>
      </c>
      <c r="F2062" s="396" t="n">
        <f aca="false">IF(LEN($B2062)=7,CONCATENATE(MID($B2062,1,6),"00",RIGHT($B2062,1)),IF(LEN($B2062)=8,CONCATENATE(MID($B2062,1,6),"0",RIGHT($B2062,2)),$B2062))</f>
        <v>92457</v>
      </c>
      <c r="H2062" s="925" t="n">
        <v>117.24</v>
      </c>
      <c r="I2062" s="923" t="n">
        <v>122.86</v>
      </c>
    </row>
    <row r="2063" customFormat="false" ht="15" hidden="false" customHeight="false" outlineLevel="0" collapsed="false">
      <c r="B2063" s="923" t="n">
        <v>92458</v>
      </c>
      <c r="C2063" s="924" t="s">
        <v>8740</v>
      </c>
      <c r="D2063" s="923" t="s">
        <v>892</v>
      </c>
      <c r="E2063" s="923" t="n">
        <f aca="false">IF($K$2=$H$1,H2063,I2063)</f>
        <v>199.74</v>
      </c>
      <c r="F2063" s="396" t="n">
        <f aca="false">IF(LEN($B2063)=7,CONCATENATE(MID($B2063,1,6),"00",RIGHT($B2063,1)),IF(LEN($B2063)=8,CONCATENATE(MID($B2063,1,6),"0",RIGHT($B2063,2)),$B2063))</f>
        <v>92458</v>
      </c>
      <c r="H2063" s="925" t="n">
        <v>194.16</v>
      </c>
      <c r="I2063" s="923" t="n">
        <v>199.74</v>
      </c>
    </row>
    <row r="2064" customFormat="false" ht="15" hidden="false" customHeight="false" outlineLevel="0" collapsed="false">
      <c r="B2064" s="923" t="n">
        <v>92459</v>
      </c>
      <c r="C2064" s="924" t="s">
        <v>8741</v>
      </c>
      <c r="D2064" s="923" t="s">
        <v>892</v>
      </c>
      <c r="E2064" s="923" t="n">
        <f aca="false">IF($K$2=$H$1,H2064,I2064)</f>
        <v>78.9</v>
      </c>
      <c r="F2064" s="396" t="n">
        <f aca="false">IF(LEN($B2064)=7,CONCATENATE(MID($B2064,1,6),"00",RIGHT($B2064,1)),IF(LEN($B2064)=8,CONCATENATE(MID($B2064,1,6),"0",RIGHT($B2064,2)),$B2064))</f>
        <v>92459</v>
      </c>
      <c r="H2064" s="925" t="n">
        <v>75.07</v>
      </c>
      <c r="I2064" s="923" t="n">
        <v>78.9</v>
      </c>
    </row>
    <row r="2065" customFormat="false" ht="15" hidden="false" customHeight="false" outlineLevel="0" collapsed="false">
      <c r="B2065" s="923" t="n">
        <v>92460</v>
      </c>
      <c r="C2065" s="924" t="s">
        <v>8742</v>
      </c>
      <c r="D2065" s="923" t="s">
        <v>892</v>
      </c>
      <c r="E2065" s="923" t="n">
        <f aca="false">IF($K$2=$H$1,H2065,I2065)</f>
        <v>74.46</v>
      </c>
      <c r="F2065" s="396" t="n">
        <f aca="false">IF(LEN($B2065)=7,CONCATENATE(MID($B2065,1,6),"00",RIGHT($B2065,1)),IF(LEN($B2065)=8,CONCATENATE(MID($B2065,1,6),"0",RIGHT($B2065,2)),$B2065))</f>
        <v>92460</v>
      </c>
      <c r="H2065" s="925" t="n">
        <v>70.06</v>
      </c>
      <c r="I2065" s="923" t="n">
        <v>74.46</v>
      </c>
    </row>
    <row r="2066" customFormat="false" ht="15" hidden="false" customHeight="false" outlineLevel="0" collapsed="false">
      <c r="B2066" s="923" t="n">
        <v>92461</v>
      </c>
      <c r="C2066" s="924" t="s">
        <v>8743</v>
      </c>
      <c r="D2066" s="923" t="s">
        <v>892</v>
      </c>
      <c r="E2066" s="923" t="n">
        <f aca="false">IF($K$2=$H$1,H2066,I2066)</f>
        <v>113</v>
      </c>
      <c r="F2066" s="396" t="n">
        <f aca="false">IF(LEN($B2066)=7,CONCATENATE(MID($B2066,1,6),"00",RIGHT($B2066,1)),IF(LEN($B2066)=8,CONCATENATE(MID($B2066,1,6),"0",RIGHT($B2066,2)),$B2066))</f>
        <v>92461</v>
      </c>
      <c r="H2066" s="925" t="n">
        <v>107.9</v>
      </c>
      <c r="I2066" s="923" t="n">
        <v>113</v>
      </c>
    </row>
    <row r="2067" customFormat="false" ht="15" hidden="false" customHeight="false" outlineLevel="0" collapsed="false">
      <c r="B2067" s="923" t="n">
        <v>92462</v>
      </c>
      <c r="C2067" s="924" t="s">
        <v>8744</v>
      </c>
      <c r="D2067" s="923" t="s">
        <v>892</v>
      </c>
      <c r="E2067" s="923" t="n">
        <f aca="false">IF($K$2=$H$1,H2067,I2067)</f>
        <v>191.74</v>
      </c>
      <c r="F2067" s="396" t="n">
        <f aca="false">IF(LEN($B2067)=7,CONCATENATE(MID($B2067,1,6),"00",RIGHT($B2067,1)),IF(LEN($B2067)=8,CONCATENATE(MID($B2067,1,6),"0",RIGHT($B2067,2)),$B2067))</f>
        <v>92462</v>
      </c>
      <c r="H2067" s="925" t="n">
        <v>186.7</v>
      </c>
      <c r="I2067" s="923" t="n">
        <v>191.74</v>
      </c>
    </row>
    <row r="2068" customFormat="false" ht="15" hidden="false" customHeight="false" outlineLevel="0" collapsed="false">
      <c r="B2068" s="923" t="n">
        <v>92463</v>
      </c>
      <c r="C2068" s="924" t="s">
        <v>8745</v>
      </c>
      <c r="D2068" s="923" t="s">
        <v>892</v>
      </c>
      <c r="E2068" s="923" t="n">
        <f aca="false">IF($K$2=$H$1,H2068,I2068)</f>
        <v>71.28</v>
      </c>
      <c r="F2068" s="396" t="n">
        <f aca="false">IF(LEN($B2068)=7,CONCATENATE(MID($B2068,1,6),"00",RIGHT($B2068,1)),IF(LEN($B2068)=8,CONCATENATE(MID($B2068,1,6),"0",RIGHT($B2068,2)),$B2068))</f>
        <v>92463</v>
      </c>
      <c r="H2068" s="925" t="n">
        <v>67.84</v>
      </c>
      <c r="I2068" s="923" t="n">
        <v>71.28</v>
      </c>
    </row>
    <row r="2069" customFormat="false" ht="15" hidden="false" customHeight="false" outlineLevel="0" collapsed="false">
      <c r="B2069" s="923" t="n">
        <v>92464</v>
      </c>
      <c r="C2069" s="924" t="s">
        <v>8746</v>
      </c>
      <c r="D2069" s="923" t="s">
        <v>892</v>
      </c>
      <c r="E2069" s="923" t="n">
        <f aca="false">IF($K$2=$H$1,H2069,I2069)</f>
        <v>70.94</v>
      </c>
      <c r="F2069" s="396" t="n">
        <f aca="false">IF(LEN($B2069)=7,CONCATENATE(MID($B2069,1,6),"00",RIGHT($B2069,1)),IF(LEN($B2069)=8,CONCATENATE(MID($B2069,1,6),"0",RIGHT($B2069,2)),$B2069))</f>
        <v>92464</v>
      </c>
      <c r="H2069" s="925" t="n">
        <v>66.98</v>
      </c>
      <c r="I2069" s="923" t="n">
        <v>70.94</v>
      </c>
    </row>
    <row r="2070" customFormat="false" ht="15" hidden="false" customHeight="false" outlineLevel="0" collapsed="false">
      <c r="B2070" s="923" t="n">
        <v>92465</v>
      </c>
      <c r="C2070" s="924" t="s">
        <v>8747</v>
      </c>
      <c r="D2070" s="923" t="s">
        <v>892</v>
      </c>
      <c r="E2070" s="923" t="n">
        <f aca="false">IF($K$2=$H$1,H2070,I2070)</f>
        <v>89.3</v>
      </c>
      <c r="F2070" s="396" t="n">
        <f aca="false">IF(LEN($B2070)=7,CONCATENATE(MID($B2070,1,6),"00",RIGHT($B2070,1)),IF(LEN($B2070)=8,CONCATENATE(MID($B2070,1,6),"0",RIGHT($B2070,2)),$B2070))</f>
        <v>92465</v>
      </c>
      <c r="H2070" s="925" t="n">
        <v>85.04</v>
      </c>
      <c r="I2070" s="923" t="n">
        <v>89.3</v>
      </c>
    </row>
    <row r="2071" customFormat="false" ht="15" hidden="false" customHeight="false" outlineLevel="0" collapsed="false">
      <c r="B2071" s="923" t="n">
        <v>92466</v>
      </c>
      <c r="C2071" s="924" t="s">
        <v>8748</v>
      </c>
      <c r="D2071" s="923" t="s">
        <v>892</v>
      </c>
      <c r="E2071" s="923" t="n">
        <f aca="false">IF($K$2=$H$1,H2071,I2071)</f>
        <v>185.79</v>
      </c>
      <c r="F2071" s="396" t="n">
        <f aca="false">IF(LEN($B2071)=7,CONCATENATE(MID($B2071,1,6),"00",RIGHT($B2071,1)),IF(LEN($B2071)=8,CONCATENATE(MID($B2071,1,6),"0",RIGHT($B2071,2)),$B2071))</f>
        <v>92466</v>
      </c>
      <c r="H2071" s="925" t="n">
        <v>181.28</v>
      </c>
      <c r="I2071" s="923" t="n">
        <v>185.79</v>
      </c>
    </row>
    <row r="2072" customFormat="false" ht="15" hidden="false" customHeight="false" outlineLevel="0" collapsed="false">
      <c r="B2072" s="923" t="n">
        <v>92467</v>
      </c>
      <c r="C2072" s="924" t="s">
        <v>8749</v>
      </c>
      <c r="D2072" s="923" t="s">
        <v>892</v>
      </c>
      <c r="E2072" s="923" t="n">
        <f aca="false">IF($K$2=$H$1,H2072,I2072)</f>
        <v>57.66</v>
      </c>
      <c r="F2072" s="396" t="n">
        <f aca="false">IF(LEN($B2072)=7,CONCATENATE(MID($B2072,1,6),"00",RIGHT($B2072,1)),IF(LEN($B2072)=8,CONCATENATE(MID($B2072,1,6),"0",RIGHT($B2072,2)),$B2072))</f>
        <v>92467</v>
      </c>
      <c r="H2072" s="925" t="n">
        <v>54.8</v>
      </c>
      <c r="I2072" s="923" t="n">
        <v>57.66</v>
      </c>
    </row>
    <row r="2073" customFormat="false" ht="15" hidden="false" customHeight="false" outlineLevel="0" collapsed="false">
      <c r="B2073" s="923" t="n">
        <v>92468</v>
      </c>
      <c r="C2073" s="924" t="s">
        <v>8750</v>
      </c>
      <c r="D2073" s="923" t="s">
        <v>892</v>
      </c>
      <c r="E2073" s="923" t="n">
        <f aca="false">IF($K$2=$H$1,H2073,I2073)</f>
        <v>65.32</v>
      </c>
      <c r="F2073" s="396" t="n">
        <f aca="false">IF(LEN($B2073)=7,CONCATENATE(MID($B2073,1,6),"00",RIGHT($B2073,1)),IF(LEN($B2073)=8,CONCATENATE(MID($B2073,1,6),"0",RIGHT($B2073,2)),$B2073))</f>
        <v>92468</v>
      </c>
      <c r="H2073" s="925" t="n">
        <v>61.82</v>
      </c>
      <c r="I2073" s="923" t="n">
        <v>65.32</v>
      </c>
    </row>
    <row r="2074" customFormat="false" ht="15" hidden="false" customHeight="false" outlineLevel="0" collapsed="false">
      <c r="B2074" s="923" t="n">
        <v>92469</v>
      </c>
      <c r="C2074" s="924" t="s">
        <v>8751</v>
      </c>
      <c r="D2074" s="923" t="s">
        <v>892</v>
      </c>
      <c r="E2074" s="923" t="n">
        <f aca="false">IF($K$2=$H$1,H2074,I2074)</f>
        <v>81.18</v>
      </c>
      <c r="F2074" s="396" t="n">
        <f aca="false">IF(LEN($B2074)=7,CONCATENATE(MID($B2074,1,6),"00",RIGHT($B2074,1)),IF(LEN($B2074)=8,CONCATENATE(MID($B2074,1,6),"0",RIGHT($B2074,2)),$B2074))</f>
        <v>92469</v>
      </c>
      <c r="H2074" s="925" t="n">
        <v>77.3</v>
      </c>
      <c r="I2074" s="923" t="n">
        <v>81.18</v>
      </c>
    </row>
    <row r="2075" customFormat="false" ht="15" hidden="false" customHeight="false" outlineLevel="0" collapsed="false">
      <c r="B2075" s="923" t="n">
        <v>92470</v>
      </c>
      <c r="C2075" s="924" t="s">
        <v>8752</v>
      </c>
      <c r="D2075" s="923" t="s">
        <v>892</v>
      </c>
      <c r="E2075" s="923" t="n">
        <f aca="false">IF($K$2=$H$1,H2075,I2075)</f>
        <v>181.3</v>
      </c>
      <c r="F2075" s="396" t="n">
        <f aca="false">IF(LEN($B2075)=7,CONCATENATE(MID($B2075,1,6),"00",RIGHT($B2075,1)),IF(LEN($B2075)=8,CONCATENATE(MID($B2075,1,6),"0",RIGHT($B2075,2)),$B2075))</f>
        <v>92470</v>
      </c>
      <c r="H2075" s="925" t="n">
        <v>177.16</v>
      </c>
      <c r="I2075" s="923" t="n">
        <v>181.3</v>
      </c>
    </row>
    <row r="2076" customFormat="false" ht="15" hidden="false" customHeight="false" outlineLevel="0" collapsed="false">
      <c r="B2076" s="923" t="n">
        <v>92471</v>
      </c>
      <c r="C2076" s="924" t="s">
        <v>8753</v>
      </c>
      <c r="D2076" s="923" t="s">
        <v>892</v>
      </c>
      <c r="E2076" s="923" t="n">
        <f aca="false">IF($K$2=$H$1,H2076,I2076)</f>
        <v>52.49</v>
      </c>
      <c r="F2076" s="396" t="n">
        <f aca="false">IF(LEN($B2076)=7,CONCATENATE(MID($B2076,1,6),"00",RIGHT($B2076,1)),IF(LEN($B2076)=8,CONCATENATE(MID($B2076,1,6),"0",RIGHT($B2076,2)),$B2076))</f>
        <v>92471</v>
      </c>
      <c r="H2076" s="925" t="n">
        <v>49.87</v>
      </c>
      <c r="I2076" s="923" t="n">
        <v>52.49</v>
      </c>
    </row>
    <row r="2077" customFormat="false" ht="15" hidden="false" customHeight="false" outlineLevel="0" collapsed="false">
      <c r="B2077" s="923" t="n">
        <v>92472</v>
      </c>
      <c r="C2077" s="924" t="s">
        <v>8754</v>
      </c>
      <c r="D2077" s="923" t="s">
        <v>892</v>
      </c>
      <c r="E2077" s="923" t="n">
        <f aca="false">IF($K$2=$H$1,H2077,I2077)</f>
        <v>61.45</v>
      </c>
      <c r="F2077" s="396" t="n">
        <f aca="false">IF(LEN($B2077)=7,CONCATENATE(MID($B2077,1,6),"00",RIGHT($B2077,1)),IF(LEN($B2077)=8,CONCATENATE(MID($B2077,1,6),"0",RIGHT($B2077,2)),$B2077))</f>
        <v>92472</v>
      </c>
      <c r="H2077" s="925" t="n">
        <v>58.24</v>
      </c>
      <c r="I2077" s="923" t="n">
        <v>61.45</v>
      </c>
    </row>
    <row r="2078" customFormat="false" ht="15" hidden="false" customHeight="false" outlineLevel="0" collapsed="false">
      <c r="B2078" s="923" t="n">
        <v>92473</v>
      </c>
      <c r="C2078" s="924" t="s">
        <v>8755</v>
      </c>
      <c r="D2078" s="923" t="s">
        <v>892</v>
      </c>
      <c r="E2078" s="923" t="n">
        <f aca="false">IF($K$2=$H$1,H2078,I2078)</f>
        <v>74.58</v>
      </c>
      <c r="F2078" s="396" t="n">
        <f aca="false">IF(LEN($B2078)=7,CONCATENATE(MID($B2078,1,6),"00",RIGHT($B2078,1)),IF(LEN($B2078)=8,CONCATENATE(MID($B2078,1,6),"0",RIGHT($B2078,2)),$B2078))</f>
        <v>92473</v>
      </c>
      <c r="H2078" s="925" t="n">
        <v>70.98</v>
      </c>
      <c r="I2078" s="923" t="n">
        <v>74.58</v>
      </c>
    </row>
    <row r="2079" customFormat="false" ht="15" hidden="false" customHeight="false" outlineLevel="0" collapsed="false">
      <c r="B2079" s="923" t="n">
        <v>92474</v>
      </c>
      <c r="C2079" s="924" t="s">
        <v>8756</v>
      </c>
      <c r="D2079" s="923" t="s">
        <v>892</v>
      </c>
      <c r="E2079" s="923" t="n">
        <f aca="false">IF($K$2=$H$1,H2079,I2079)</f>
        <v>177.41</v>
      </c>
      <c r="F2079" s="396" t="n">
        <f aca="false">IF(LEN($B2079)=7,CONCATENATE(MID($B2079,1,6),"00",RIGHT($B2079,1)),IF(LEN($B2079)=8,CONCATENATE(MID($B2079,1,6),"0",RIGHT($B2079,2)),$B2079))</f>
        <v>92474</v>
      </c>
      <c r="H2079" s="925" t="n">
        <v>173.57</v>
      </c>
      <c r="I2079" s="923" t="n">
        <v>177.41</v>
      </c>
    </row>
    <row r="2080" customFormat="false" ht="15" hidden="false" customHeight="false" outlineLevel="0" collapsed="false">
      <c r="B2080" s="923" t="n">
        <v>92475</v>
      </c>
      <c r="C2080" s="924" t="s">
        <v>8757</v>
      </c>
      <c r="D2080" s="923" t="s">
        <v>892</v>
      </c>
      <c r="E2080" s="923" t="n">
        <f aca="false">IF($K$2=$H$1,H2080,I2080)</f>
        <v>48.26</v>
      </c>
      <c r="F2080" s="396" t="n">
        <f aca="false">IF(LEN($B2080)=7,CONCATENATE(MID($B2080,1,6),"00",RIGHT($B2080,1)),IF(LEN($B2080)=8,CONCATENATE(MID($B2080,1,6),"0",RIGHT($B2080,2)),$B2080))</f>
        <v>92475</v>
      </c>
      <c r="H2080" s="925" t="n">
        <v>45.84</v>
      </c>
      <c r="I2080" s="923" t="n">
        <v>48.26</v>
      </c>
    </row>
    <row r="2081" customFormat="false" ht="15" hidden="false" customHeight="false" outlineLevel="0" collapsed="false">
      <c r="B2081" s="923" t="n">
        <v>92476</v>
      </c>
      <c r="C2081" s="924" t="s">
        <v>8758</v>
      </c>
      <c r="D2081" s="923" t="s">
        <v>892</v>
      </c>
      <c r="E2081" s="923" t="n">
        <f aca="false">IF($K$2=$H$1,H2081,I2081)</f>
        <v>58.15</v>
      </c>
      <c r="F2081" s="396" t="n">
        <f aca="false">IF(LEN($B2081)=7,CONCATENATE(MID($B2081,1,6),"00",RIGHT($B2081,1)),IF(LEN($B2081)=8,CONCATENATE(MID($B2081,1,6),"0",RIGHT($B2081,2)),$B2081))</f>
        <v>92476</v>
      </c>
      <c r="H2081" s="925" t="n">
        <v>55.18</v>
      </c>
      <c r="I2081" s="923" t="n">
        <v>58.15</v>
      </c>
    </row>
    <row r="2082" customFormat="false" ht="15" hidden="false" customHeight="false" outlineLevel="0" collapsed="false">
      <c r="B2082" s="923" t="n">
        <v>92477</v>
      </c>
      <c r="C2082" s="924" t="s">
        <v>8759</v>
      </c>
      <c r="D2082" s="923" t="s">
        <v>892</v>
      </c>
      <c r="E2082" s="923" t="n">
        <f aca="false">IF($K$2=$H$1,H2082,I2082)</f>
        <v>60.59</v>
      </c>
      <c r="F2082" s="396" t="n">
        <f aca="false">IF(LEN($B2082)=7,CONCATENATE(MID($B2082,1,6),"00",RIGHT($B2082,1)),IF(LEN($B2082)=8,CONCATENATE(MID($B2082,1,6),"0",RIGHT($B2082,2)),$B2082))</f>
        <v>92477</v>
      </c>
      <c r="H2082" s="925" t="n">
        <v>57.62</v>
      </c>
      <c r="I2082" s="923" t="n">
        <v>60.59</v>
      </c>
    </row>
    <row r="2083" customFormat="false" ht="15" hidden="false" customHeight="false" outlineLevel="0" collapsed="false">
      <c r="B2083" s="923" t="n">
        <v>92478</v>
      </c>
      <c r="C2083" s="924" t="s">
        <v>8760</v>
      </c>
      <c r="D2083" s="923" t="s">
        <v>892</v>
      </c>
      <c r="E2083" s="923" t="n">
        <f aca="false">IF($K$2=$H$1,H2083,I2083)</f>
        <v>169.84</v>
      </c>
      <c r="F2083" s="396" t="n">
        <f aca="false">IF(LEN($B2083)=7,CONCATENATE(MID($B2083,1,6),"00",RIGHT($B2083,1)),IF(LEN($B2083)=8,CONCATENATE(MID($B2083,1,6),"0",RIGHT($B2083,2)),$B2083))</f>
        <v>92478</v>
      </c>
      <c r="H2083" s="925" t="n">
        <v>166.6</v>
      </c>
      <c r="I2083" s="923" t="n">
        <v>169.84</v>
      </c>
    </row>
    <row r="2084" customFormat="false" ht="15" hidden="false" customHeight="false" outlineLevel="0" collapsed="false">
      <c r="B2084" s="923" t="n">
        <v>92479</v>
      </c>
      <c r="C2084" s="924" t="s">
        <v>8761</v>
      </c>
      <c r="D2084" s="923" t="s">
        <v>892</v>
      </c>
      <c r="E2084" s="923" t="n">
        <f aca="false">IF($K$2=$H$1,H2084,I2084)</f>
        <v>39.3</v>
      </c>
      <c r="F2084" s="396" t="n">
        <f aca="false">IF(LEN($B2084)=7,CONCATENATE(MID($B2084,1,6),"00",RIGHT($B2084,1)),IF(LEN($B2084)=8,CONCATENATE(MID($B2084,1,6),"0",RIGHT($B2084,2)),$B2084))</f>
        <v>92479</v>
      </c>
      <c r="H2084" s="925" t="n">
        <v>37.3</v>
      </c>
      <c r="I2084" s="923" t="n">
        <v>39.3</v>
      </c>
    </row>
    <row r="2085" customFormat="false" ht="15" hidden="false" customHeight="false" outlineLevel="0" collapsed="false">
      <c r="B2085" s="923" t="n">
        <v>92480</v>
      </c>
      <c r="C2085" s="924" t="s">
        <v>8762</v>
      </c>
      <c r="D2085" s="923" t="s">
        <v>892</v>
      </c>
      <c r="E2085" s="923" t="n">
        <f aca="false">IF($K$2=$H$1,H2085,I2085)</f>
        <v>51.63</v>
      </c>
      <c r="F2085" s="396" t="n">
        <f aca="false">IF(LEN($B2085)=7,CONCATENATE(MID($B2085,1,6),"00",RIGHT($B2085,1)),IF(LEN($B2085)=8,CONCATENATE(MID($B2085,1,6),"0",RIGHT($B2085,2)),$B2085))</f>
        <v>92480</v>
      </c>
      <c r="H2085" s="925" t="n">
        <v>49.12</v>
      </c>
      <c r="I2085" s="923" t="n">
        <v>51.63</v>
      </c>
    </row>
    <row r="2086" customFormat="false" ht="15" hidden="false" customHeight="false" outlineLevel="0" collapsed="false">
      <c r="B2086" s="923" t="n">
        <v>92481</v>
      </c>
      <c r="C2086" s="924" t="s">
        <v>8763</v>
      </c>
      <c r="D2086" s="923" t="s">
        <v>892</v>
      </c>
      <c r="E2086" s="923" t="n">
        <f aca="false">IF($K$2=$H$1,H2086,I2086)</f>
        <v>164.47</v>
      </c>
      <c r="F2086" s="396" t="n">
        <f aca="false">IF(LEN($B2086)=7,CONCATENATE(MID($B2086,1,6),"00",RIGHT($B2086,1)),IF(LEN($B2086)=8,CONCATENATE(MID($B2086,1,6),"0",RIGHT($B2086,2)),$B2086))</f>
        <v>92481</v>
      </c>
      <c r="H2086" s="925" t="n">
        <v>153.81</v>
      </c>
      <c r="I2086" s="923" t="n">
        <v>164.47</v>
      </c>
    </row>
    <row r="2087" customFormat="false" ht="15" hidden="false" customHeight="false" outlineLevel="0" collapsed="false">
      <c r="B2087" s="923" t="n">
        <v>92482</v>
      </c>
      <c r="C2087" s="924" t="s">
        <v>8764</v>
      </c>
      <c r="D2087" s="923" t="s">
        <v>892</v>
      </c>
      <c r="E2087" s="923" t="n">
        <f aca="false">IF($K$2=$H$1,H2087,I2087)</f>
        <v>153.86</v>
      </c>
      <c r="F2087" s="396" t="n">
        <f aca="false">IF(LEN($B2087)=7,CONCATENATE(MID($B2087,1,6),"00",RIGHT($B2087,1)),IF(LEN($B2087)=8,CONCATENATE(MID($B2087,1,6),"0",RIGHT($B2087,2)),$B2087))</f>
        <v>92482</v>
      </c>
      <c r="H2087" s="925" t="n">
        <v>144.29</v>
      </c>
      <c r="I2087" s="923" t="n">
        <v>153.86</v>
      </c>
    </row>
    <row r="2088" customFormat="false" ht="15" hidden="false" customHeight="false" outlineLevel="0" collapsed="false">
      <c r="B2088" s="923" t="n">
        <v>92483</v>
      </c>
      <c r="C2088" s="924" t="s">
        <v>8765</v>
      </c>
      <c r="D2088" s="923" t="s">
        <v>892</v>
      </c>
      <c r="E2088" s="923" t="n">
        <f aca="false">IF($K$2=$H$1,H2088,I2088)</f>
        <v>130.39</v>
      </c>
      <c r="F2088" s="396" t="n">
        <f aca="false">IF(LEN($B2088)=7,CONCATENATE(MID($B2088,1,6),"00",RIGHT($B2088,1)),IF(LEN($B2088)=8,CONCATENATE(MID($B2088,1,6),"0",RIGHT($B2088,2)),$B2088))</f>
        <v>92483</v>
      </c>
      <c r="H2088" s="925" t="n">
        <v>120.99</v>
      </c>
      <c r="I2088" s="923" t="n">
        <v>130.39</v>
      </c>
    </row>
    <row r="2089" customFormat="false" ht="15" hidden="false" customHeight="false" outlineLevel="0" collapsed="false">
      <c r="B2089" s="923" t="n">
        <v>92484</v>
      </c>
      <c r="C2089" s="924" t="s">
        <v>8766</v>
      </c>
      <c r="D2089" s="923" t="s">
        <v>892</v>
      </c>
      <c r="E2089" s="923" t="n">
        <f aca="false">IF($K$2=$H$1,H2089,I2089)</f>
        <v>121.02</v>
      </c>
      <c r="F2089" s="396" t="n">
        <f aca="false">IF(LEN($B2089)=7,CONCATENATE(MID($B2089,1,6),"00",RIGHT($B2089,1)),IF(LEN($B2089)=8,CONCATENATE(MID($B2089,1,6),"0",RIGHT($B2089,2)),$B2089))</f>
        <v>92484</v>
      </c>
      <c r="H2089" s="925" t="n">
        <v>112.58</v>
      </c>
      <c r="I2089" s="923" t="n">
        <v>121.02</v>
      </c>
    </row>
    <row r="2090" customFormat="false" ht="15" hidden="false" customHeight="false" outlineLevel="0" collapsed="false">
      <c r="B2090" s="923" t="n">
        <v>92485</v>
      </c>
      <c r="C2090" s="924" t="s">
        <v>8767</v>
      </c>
      <c r="D2090" s="923" t="s">
        <v>892</v>
      </c>
      <c r="E2090" s="923" t="n">
        <f aca="false">IF($K$2=$H$1,H2090,I2090)</f>
        <v>96.17</v>
      </c>
      <c r="F2090" s="396" t="n">
        <f aca="false">IF(LEN($B2090)=7,CONCATENATE(MID($B2090,1,6),"00",RIGHT($B2090,1)),IF(LEN($B2090)=8,CONCATENATE(MID($B2090,1,6),"0",RIGHT($B2090,2)),$B2090))</f>
        <v>92485</v>
      </c>
      <c r="H2090" s="925" t="n">
        <v>88.91</v>
      </c>
      <c r="I2090" s="923" t="n">
        <v>96.17</v>
      </c>
    </row>
    <row r="2091" customFormat="false" ht="15" hidden="false" customHeight="false" outlineLevel="0" collapsed="false">
      <c r="B2091" s="923" t="n">
        <v>92486</v>
      </c>
      <c r="C2091" s="924" t="s">
        <v>8768</v>
      </c>
      <c r="D2091" s="923" t="s">
        <v>892</v>
      </c>
      <c r="E2091" s="923" t="n">
        <f aca="false">IF($K$2=$H$1,H2091,I2091)</f>
        <v>88.97</v>
      </c>
      <c r="F2091" s="396" t="n">
        <f aca="false">IF(LEN($B2091)=7,CONCATENATE(MID($B2091,1,6),"00",RIGHT($B2091,1)),IF(LEN($B2091)=8,CONCATENATE(MID($B2091,1,6),"0",RIGHT($B2091,2)),$B2091))</f>
        <v>92486</v>
      </c>
      <c r="H2091" s="925" t="n">
        <v>82.46</v>
      </c>
      <c r="I2091" s="923" t="n">
        <v>88.97</v>
      </c>
    </row>
    <row r="2092" customFormat="false" ht="15" hidden="false" customHeight="false" outlineLevel="0" collapsed="false">
      <c r="B2092" s="923" t="n">
        <v>92487</v>
      </c>
      <c r="C2092" s="924" t="s">
        <v>8769</v>
      </c>
      <c r="D2092" s="923" t="s">
        <v>892</v>
      </c>
      <c r="E2092" s="923" t="n">
        <f aca="false">IF($K$2=$H$1,H2092,I2092)</f>
        <v>72.3</v>
      </c>
      <c r="F2092" s="396" t="n">
        <f aca="false">IF(LEN($B2092)=7,CONCATENATE(MID($B2092,1,6),"00",RIGHT($B2092,1)),IF(LEN($B2092)=8,CONCATENATE(MID($B2092,1,6),"0",RIGHT($B2092,2)),$B2092))</f>
        <v>92487</v>
      </c>
      <c r="H2092" s="925" t="n">
        <v>69.22</v>
      </c>
      <c r="I2092" s="923" t="n">
        <v>72.3</v>
      </c>
    </row>
    <row r="2093" customFormat="false" ht="15" hidden="false" customHeight="false" outlineLevel="0" collapsed="false">
      <c r="B2093" s="923" t="n">
        <v>92488</v>
      </c>
      <c r="C2093" s="924" t="s">
        <v>8770</v>
      </c>
      <c r="D2093" s="923" t="s">
        <v>892</v>
      </c>
      <c r="E2093" s="923" t="n">
        <f aca="false">IF($K$2=$H$1,H2093,I2093)</f>
        <v>69.82</v>
      </c>
      <c r="F2093" s="396" t="n">
        <f aca="false">IF(LEN($B2093)=7,CONCATENATE(MID($B2093,1,6),"00",RIGHT($B2093,1)),IF(LEN($B2093)=8,CONCATENATE(MID($B2093,1,6),"0",RIGHT($B2093,2)),$B2093))</f>
        <v>92488</v>
      </c>
      <c r="H2093" s="925" t="n">
        <v>66.99</v>
      </c>
      <c r="I2093" s="923" t="n">
        <v>69.82</v>
      </c>
    </row>
    <row r="2094" customFormat="false" ht="15" hidden="false" customHeight="false" outlineLevel="0" collapsed="false">
      <c r="B2094" s="923" t="n">
        <v>92489</v>
      </c>
      <c r="C2094" s="924" t="s">
        <v>8771</v>
      </c>
      <c r="D2094" s="923" t="s">
        <v>892</v>
      </c>
      <c r="E2094" s="923" t="n">
        <f aca="false">IF($K$2=$H$1,H2094,I2094)</f>
        <v>40.82</v>
      </c>
      <c r="F2094" s="396" t="n">
        <f aca="false">IF(LEN($B2094)=7,CONCATENATE(MID($B2094,1,6),"00",RIGHT($B2094,1)),IF(LEN($B2094)=8,CONCATENATE(MID($B2094,1,6),"0",RIGHT($B2094,2)),$B2094))</f>
        <v>92489</v>
      </c>
      <c r="H2094" s="925" t="n">
        <v>38.56</v>
      </c>
      <c r="I2094" s="923" t="n">
        <v>40.82</v>
      </c>
    </row>
    <row r="2095" customFormat="false" ht="15" hidden="false" customHeight="false" outlineLevel="0" collapsed="false">
      <c r="B2095" s="923" t="n">
        <v>92490</v>
      </c>
      <c r="C2095" s="924" t="s">
        <v>8772</v>
      </c>
      <c r="D2095" s="923" t="s">
        <v>892</v>
      </c>
      <c r="E2095" s="923" t="n">
        <f aca="false">IF($K$2=$H$1,H2095,I2095)</f>
        <v>38.54</v>
      </c>
      <c r="F2095" s="396" t="n">
        <f aca="false">IF(LEN($B2095)=7,CONCATENATE(MID($B2095,1,6),"00",RIGHT($B2095,1)),IF(LEN($B2095)=8,CONCATENATE(MID($B2095,1,6),"0",RIGHT($B2095,2)),$B2095))</f>
        <v>92490</v>
      </c>
      <c r="H2095" s="925" t="n">
        <v>36.52</v>
      </c>
      <c r="I2095" s="923" t="n">
        <v>38.54</v>
      </c>
    </row>
    <row r="2096" customFormat="false" ht="15" hidden="false" customHeight="false" outlineLevel="0" collapsed="false">
      <c r="B2096" s="923" t="n">
        <v>92491</v>
      </c>
      <c r="C2096" s="924" t="s">
        <v>8773</v>
      </c>
      <c r="D2096" s="923" t="s">
        <v>892</v>
      </c>
      <c r="E2096" s="923" t="n">
        <f aca="false">IF($K$2=$H$1,H2096,I2096)</f>
        <v>69.93</v>
      </c>
      <c r="F2096" s="396" t="n">
        <f aca="false">IF(LEN($B2096)=7,CONCATENATE(MID($B2096,1,6),"00",RIGHT($B2096,1)),IF(LEN($B2096)=8,CONCATENATE(MID($B2096,1,6),"0",RIGHT($B2096,2)),$B2096))</f>
        <v>92491</v>
      </c>
      <c r="H2096" s="925" t="n">
        <v>66.99</v>
      </c>
      <c r="I2096" s="923" t="n">
        <v>69.93</v>
      </c>
    </row>
    <row r="2097" customFormat="false" ht="15" hidden="false" customHeight="false" outlineLevel="0" collapsed="false">
      <c r="B2097" s="923" t="n">
        <v>92492</v>
      </c>
      <c r="C2097" s="924" t="s">
        <v>8774</v>
      </c>
      <c r="D2097" s="923" t="s">
        <v>892</v>
      </c>
      <c r="E2097" s="923" t="n">
        <f aca="false">IF($K$2=$H$1,H2097,I2097)</f>
        <v>67.56</v>
      </c>
      <c r="F2097" s="396" t="n">
        <f aca="false">IF(LEN($B2097)=7,CONCATENATE(MID($B2097,1,6),"00",RIGHT($B2097,1)),IF(LEN($B2097)=8,CONCATENATE(MID($B2097,1,6),"0",RIGHT($B2097,2)),$B2097))</f>
        <v>92492</v>
      </c>
      <c r="H2097" s="925" t="n">
        <v>64.87</v>
      </c>
      <c r="I2097" s="923" t="n">
        <v>67.56</v>
      </c>
    </row>
    <row r="2098" customFormat="false" ht="15" hidden="false" customHeight="false" outlineLevel="0" collapsed="false">
      <c r="B2098" s="923" t="n">
        <v>92493</v>
      </c>
      <c r="C2098" s="924" t="s">
        <v>8775</v>
      </c>
      <c r="D2098" s="923" t="s">
        <v>892</v>
      </c>
      <c r="E2098" s="923" t="n">
        <f aca="false">IF($K$2=$H$1,H2098,I2098)</f>
        <v>36.47</v>
      </c>
      <c r="F2098" s="396" t="n">
        <f aca="false">IF(LEN($B2098)=7,CONCATENATE(MID($B2098,1,6),"00",RIGHT($B2098,1)),IF(LEN($B2098)=8,CONCATENATE(MID($B2098,1,6),"0",RIGHT($B2098,2)),$B2098))</f>
        <v>92493</v>
      </c>
      <c r="H2098" s="925" t="n">
        <v>34.31</v>
      </c>
      <c r="I2098" s="923" t="n">
        <v>36.47</v>
      </c>
    </row>
    <row r="2099" customFormat="false" ht="15" hidden="false" customHeight="false" outlineLevel="0" collapsed="false">
      <c r="B2099" s="923" t="n">
        <v>92494</v>
      </c>
      <c r="C2099" s="924" t="s">
        <v>8776</v>
      </c>
      <c r="D2099" s="923" t="s">
        <v>892</v>
      </c>
      <c r="E2099" s="923" t="n">
        <f aca="false">IF($K$2=$H$1,H2099,I2099)</f>
        <v>36.65</v>
      </c>
      <c r="F2099" s="396" t="n">
        <f aca="false">IF(LEN($B2099)=7,CONCATENATE(MID($B2099,1,6),"00",RIGHT($B2099,1)),IF(LEN($B2099)=8,CONCATENATE(MID($B2099,1,6),"0",RIGHT($B2099,2)),$B2099))</f>
        <v>92494</v>
      </c>
      <c r="H2099" s="925" t="n">
        <v>34.72</v>
      </c>
      <c r="I2099" s="923" t="n">
        <v>36.65</v>
      </c>
    </row>
    <row r="2100" customFormat="false" ht="15" hidden="false" customHeight="false" outlineLevel="0" collapsed="false">
      <c r="B2100" s="923" t="n">
        <v>92495</v>
      </c>
      <c r="C2100" s="924" t="s">
        <v>8777</v>
      </c>
      <c r="D2100" s="923" t="s">
        <v>892</v>
      </c>
      <c r="E2100" s="923" t="n">
        <f aca="false">IF($K$2=$H$1,H2100,I2100)</f>
        <v>68.31</v>
      </c>
      <c r="F2100" s="396" t="n">
        <f aca="false">IF(LEN($B2100)=7,CONCATENATE(MID($B2100,1,6),"00",RIGHT($B2100,1)),IF(LEN($B2100)=8,CONCATENATE(MID($B2100,1,6),"0",RIGHT($B2100,2)),$B2100))</f>
        <v>92495</v>
      </c>
      <c r="H2100" s="925" t="n">
        <v>65.48</v>
      </c>
      <c r="I2100" s="923" t="n">
        <v>68.31</v>
      </c>
    </row>
    <row r="2101" customFormat="false" ht="15" hidden="false" customHeight="false" outlineLevel="0" collapsed="false">
      <c r="B2101" s="923" t="n">
        <v>92496</v>
      </c>
      <c r="C2101" s="924" t="s">
        <v>8778</v>
      </c>
      <c r="D2101" s="923" t="s">
        <v>892</v>
      </c>
      <c r="E2101" s="923" t="n">
        <f aca="false">IF($K$2=$H$1,H2101,I2101)</f>
        <v>66.04</v>
      </c>
      <c r="F2101" s="396" t="n">
        <f aca="false">IF(LEN($B2101)=7,CONCATENATE(MID($B2101,1,6),"00",RIGHT($B2101,1)),IF(LEN($B2101)=8,CONCATENATE(MID($B2101,1,6),"0",RIGHT($B2101,2)),$B2101))</f>
        <v>92496</v>
      </c>
      <c r="H2101" s="925" t="n">
        <v>63.44</v>
      </c>
      <c r="I2101" s="923" t="n">
        <v>66.04</v>
      </c>
    </row>
    <row r="2102" customFormat="false" ht="15" hidden="false" customHeight="false" outlineLevel="0" collapsed="false">
      <c r="B2102" s="923" t="n">
        <v>92497</v>
      </c>
      <c r="C2102" s="924" t="s">
        <v>8779</v>
      </c>
      <c r="D2102" s="923" t="s">
        <v>892</v>
      </c>
      <c r="E2102" s="923" t="n">
        <f aca="false">IF($K$2=$H$1,H2102,I2102)</f>
        <v>37.5</v>
      </c>
      <c r="F2102" s="396" t="n">
        <f aca="false">IF(LEN($B2102)=7,CONCATENATE(MID($B2102,1,6),"00",RIGHT($B2102,1)),IF(LEN($B2102)=8,CONCATENATE(MID($B2102,1,6),"0",RIGHT($B2102,2)),$B2102))</f>
        <v>92497</v>
      </c>
      <c r="H2102" s="925" t="n">
        <v>35.42</v>
      </c>
      <c r="I2102" s="923" t="n">
        <v>37.5</v>
      </c>
    </row>
    <row r="2103" customFormat="false" ht="15" hidden="false" customHeight="false" outlineLevel="0" collapsed="false">
      <c r="B2103" s="923" t="n">
        <v>92498</v>
      </c>
      <c r="C2103" s="924" t="s">
        <v>8780</v>
      </c>
      <c r="D2103" s="923" t="s">
        <v>892</v>
      </c>
      <c r="E2103" s="923" t="n">
        <f aca="false">IF($K$2=$H$1,H2103,I2103)</f>
        <v>35.38</v>
      </c>
      <c r="F2103" s="396" t="n">
        <f aca="false">IF(LEN($B2103)=7,CONCATENATE(MID($B2103,1,6),"00",RIGHT($B2103,1)),IF(LEN($B2103)=8,CONCATENATE(MID($B2103,1,6),"0",RIGHT($B2103,2)),$B2103))</f>
        <v>92498</v>
      </c>
      <c r="H2103" s="925" t="n">
        <v>33.52</v>
      </c>
      <c r="I2103" s="923" t="n">
        <v>35.38</v>
      </c>
    </row>
    <row r="2104" customFormat="false" ht="15" hidden="false" customHeight="false" outlineLevel="0" collapsed="false">
      <c r="B2104" s="923" t="n">
        <v>92499</v>
      </c>
      <c r="C2104" s="924" t="s">
        <v>8781</v>
      </c>
      <c r="D2104" s="923" t="s">
        <v>892</v>
      </c>
      <c r="E2104" s="923" t="n">
        <f aca="false">IF($K$2=$H$1,H2104,I2104)</f>
        <v>67.33</v>
      </c>
      <c r="F2104" s="396" t="n">
        <f aca="false">IF(LEN($B2104)=7,CONCATENATE(MID($B2104,1,6),"00",RIGHT($B2104,1)),IF(LEN($B2104)=8,CONCATENATE(MID($B2104,1,6),"0",RIGHT($B2104,2)),$B2104))</f>
        <v>92499</v>
      </c>
      <c r="H2104" s="925" t="n">
        <v>64.58</v>
      </c>
      <c r="I2104" s="923" t="n">
        <v>67.33</v>
      </c>
    </row>
    <row r="2105" customFormat="false" ht="15" hidden="false" customHeight="false" outlineLevel="0" collapsed="false">
      <c r="B2105" s="923" t="n">
        <v>92500</v>
      </c>
      <c r="C2105" s="924" t="s">
        <v>8782</v>
      </c>
      <c r="D2105" s="923" t="s">
        <v>892</v>
      </c>
      <c r="E2105" s="923" t="n">
        <f aca="false">IF($K$2=$H$1,H2105,I2105)</f>
        <v>65.12</v>
      </c>
      <c r="F2105" s="396" t="n">
        <f aca="false">IF(LEN($B2105)=7,CONCATENATE(MID($B2105,1,6),"00",RIGHT($B2105,1)),IF(LEN($B2105)=8,CONCATENATE(MID($B2105,1,6),"0",RIGHT($B2105,2)),$B2105))</f>
        <v>92500</v>
      </c>
      <c r="H2105" s="925" t="n">
        <v>62.59</v>
      </c>
      <c r="I2105" s="923" t="n">
        <v>65.12</v>
      </c>
    </row>
    <row r="2106" customFormat="false" ht="15" hidden="false" customHeight="false" outlineLevel="0" collapsed="false">
      <c r="B2106" s="923" t="n">
        <v>92501</v>
      </c>
      <c r="C2106" s="924" t="s">
        <v>8783</v>
      </c>
      <c r="D2106" s="923" t="s">
        <v>892</v>
      </c>
      <c r="E2106" s="923" t="n">
        <f aca="false">IF($K$2=$H$1,H2106,I2106)</f>
        <v>36.69</v>
      </c>
      <c r="F2106" s="396" t="n">
        <f aca="false">IF(LEN($B2106)=7,CONCATENATE(MID($B2106,1,6),"00",RIGHT($B2106,1)),IF(LEN($B2106)=8,CONCATENATE(MID($B2106,1,6),"0",RIGHT($B2106,2)),$B2106))</f>
        <v>92501</v>
      </c>
      <c r="H2106" s="925" t="n">
        <v>34.68</v>
      </c>
      <c r="I2106" s="923" t="n">
        <v>36.69</v>
      </c>
    </row>
    <row r="2107" customFormat="false" ht="15" hidden="false" customHeight="false" outlineLevel="0" collapsed="false">
      <c r="B2107" s="923" t="n">
        <v>92502</v>
      </c>
      <c r="C2107" s="924" t="s">
        <v>8784</v>
      </c>
      <c r="D2107" s="923" t="s">
        <v>892</v>
      </c>
      <c r="E2107" s="923" t="n">
        <f aca="false">IF($K$2=$H$1,H2107,I2107)</f>
        <v>34.63</v>
      </c>
      <c r="F2107" s="396" t="n">
        <f aca="false">IF(LEN($B2107)=7,CONCATENATE(MID($B2107,1,6),"00",RIGHT($B2107,1)),IF(LEN($B2107)=8,CONCATENATE(MID($B2107,1,6),"0",RIGHT($B2107,2)),$B2107))</f>
        <v>92502</v>
      </c>
      <c r="H2107" s="925" t="n">
        <v>32.82</v>
      </c>
      <c r="I2107" s="923" t="n">
        <v>34.63</v>
      </c>
    </row>
    <row r="2108" customFormat="false" ht="15" hidden="false" customHeight="false" outlineLevel="0" collapsed="false">
      <c r="B2108" s="923" t="n">
        <v>92503</v>
      </c>
      <c r="C2108" s="924" t="s">
        <v>8785</v>
      </c>
      <c r="D2108" s="923" t="s">
        <v>892</v>
      </c>
      <c r="E2108" s="923" t="n">
        <f aca="false">IF($K$2=$H$1,H2108,I2108)</f>
        <v>65.78</v>
      </c>
      <c r="F2108" s="396" t="n">
        <f aca="false">IF(LEN($B2108)=7,CONCATENATE(MID($B2108,1,6),"00",RIGHT($B2108,1)),IF(LEN($B2108)=8,CONCATENATE(MID($B2108,1,6),"0",RIGHT($B2108,2)),$B2108))</f>
        <v>92503</v>
      </c>
      <c r="H2108" s="925" t="n">
        <v>63.12</v>
      </c>
      <c r="I2108" s="923" t="n">
        <v>65.78</v>
      </c>
    </row>
    <row r="2109" customFormat="false" ht="15" hidden="false" customHeight="false" outlineLevel="0" collapsed="false">
      <c r="B2109" s="923" t="n">
        <v>92504</v>
      </c>
      <c r="C2109" s="924" t="s">
        <v>8786</v>
      </c>
      <c r="D2109" s="923" t="s">
        <v>892</v>
      </c>
      <c r="E2109" s="923" t="n">
        <f aca="false">IF($K$2=$H$1,H2109,I2109)</f>
        <v>40.09</v>
      </c>
      <c r="F2109" s="396" t="n">
        <f aca="false">IF(LEN($B2109)=7,CONCATENATE(MID($B2109,1,6),"00",RIGHT($B2109,1)),IF(LEN($B2109)=8,CONCATENATE(MID($B2109,1,6),"0",RIGHT($B2109,2)),$B2109))</f>
        <v>92504</v>
      </c>
      <c r="H2109" s="925" t="n">
        <v>37.65</v>
      </c>
      <c r="I2109" s="923" t="n">
        <v>40.09</v>
      </c>
    </row>
    <row r="2110" customFormat="false" ht="15" hidden="false" customHeight="false" outlineLevel="0" collapsed="false">
      <c r="B2110" s="923" t="n">
        <v>92505</v>
      </c>
      <c r="C2110" s="924" t="s">
        <v>8787</v>
      </c>
      <c r="D2110" s="923" t="s">
        <v>892</v>
      </c>
      <c r="E2110" s="923" t="n">
        <f aca="false">IF($K$2=$H$1,H2110,I2110)</f>
        <v>35.39</v>
      </c>
      <c r="F2110" s="396" t="n">
        <f aca="false">IF(LEN($B2110)=7,CONCATENATE(MID($B2110,1,6),"00",RIGHT($B2110,1)),IF(LEN($B2110)=8,CONCATENATE(MID($B2110,1,6),"0",RIGHT($B2110,2)),$B2110))</f>
        <v>92505</v>
      </c>
      <c r="H2110" s="925" t="n">
        <v>33.45</v>
      </c>
      <c r="I2110" s="923" t="n">
        <v>35.39</v>
      </c>
    </row>
    <row r="2111" customFormat="false" ht="15" hidden="false" customHeight="false" outlineLevel="0" collapsed="false">
      <c r="B2111" s="923" t="n">
        <v>92506</v>
      </c>
      <c r="C2111" s="924" t="s">
        <v>8788</v>
      </c>
      <c r="D2111" s="923" t="s">
        <v>892</v>
      </c>
      <c r="E2111" s="923" t="n">
        <f aca="false">IF($K$2=$H$1,H2111,I2111)</f>
        <v>33.41</v>
      </c>
      <c r="F2111" s="396" t="n">
        <f aca="false">IF(LEN($B2111)=7,CONCATENATE(MID($B2111,1,6),"00",RIGHT($B2111,1)),IF(LEN($B2111)=8,CONCATENATE(MID($B2111,1,6),"0",RIGHT($B2111,2)),$B2111))</f>
        <v>92506</v>
      </c>
      <c r="H2111" s="925" t="n">
        <v>31.67</v>
      </c>
      <c r="I2111" s="923" t="n">
        <v>33.41</v>
      </c>
    </row>
    <row r="2112" customFormat="false" ht="15" hidden="false" customHeight="false" outlineLevel="0" collapsed="false">
      <c r="B2112" s="923" t="n">
        <v>92507</v>
      </c>
      <c r="C2112" s="924" t="s">
        <v>8789</v>
      </c>
      <c r="D2112" s="923" t="s">
        <v>892</v>
      </c>
      <c r="E2112" s="923" t="n">
        <f aca="false">IF($K$2=$H$1,H2112,I2112)</f>
        <v>71.26</v>
      </c>
      <c r="F2112" s="396" t="n">
        <f aca="false">IF(LEN($B2112)=7,CONCATENATE(MID($B2112,1,6),"00",RIGHT($B2112,1)),IF(LEN($B2112)=8,CONCATENATE(MID($B2112,1,6),"0",RIGHT($B2112,2)),$B2112))</f>
        <v>92507</v>
      </c>
      <c r="H2112" s="925" t="n">
        <v>68.24</v>
      </c>
      <c r="I2112" s="923" t="n">
        <v>71.26</v>
      </c>
    </row>
    <row r="2113" customFormat="false" ht="15" hidden="false" customHeight="false" outlineLevel="0" collapsed="false">
      <c r="B2113" s="923" t="n">
        <v>92508</v>
      </c>
      <c r="C2113" s="924" t="s">
        <v>8790</v>
      </c>
      <c r="D2113" s="923" t="s">
        <v>892</v>
      </c>
      <c r="E2113" s="923" t="n">
        <f aca="false">IF($K$2=$H$1,H2113,I2113)</f>
        <v>69.29</v>
      </c>
      <c r="F2113" s="396" t="n">
        <f aca="false">IF(LEN($B2113)=7,CONCATENATE(MID($B2113,1,6),"00",RIGHT($B2113,1)),IF(LEN($B2113)=8,CONCATENATE(MID($B2113,1,6),"0",RIGHT($B2113,2)),$B2113))</f>
        <v>92508</v>
      </c>
      <c r="H2113" s="925" t="n">
        <v>66.46</v>
      </c>
      <c r="I2113" s="923" t="n">
        <v>69.29</v>
      </c>
    </row>
    <row r="2114" customFormat="false" ht="15" hidden="false" customHeight="false" outlineLevel="0" collapsed="false">
      <c r="B2114" s="923" t="n">
        <v>92509</v>
      </c>
      <c r="C2114" s="924" t="s">
        <v>8791</v>
      </c>
      <c r="D2114" s="923" t="s">
        <v>892</v>
      </c>
      <c r="E2114" s="923" t="n">
        <f aca="false">IF($K$2=$H$1,H2114,I2114)</f>
        <v>36.26</v>
      </c>
      <c r="F2114" s="396" t="n">
        <f aca="false">IF(LEN($B2114)=7,CONCATENATE(MID($B2114,1,6),"00",RIGHT($B2114,1)),IF(LEN($B2114)=8,CONCATENATE(MID($B2114,1,6),"0",RIGHT($B2114,2)),$B2114))</f>
        <v>92509</v>
      </c>
      <c r="H2114" s="925" t="n">
        <v>34.41</v>
      </c>
      <c r="I2114" s="923" t="n">
        <v>36.26</v>
      </c>
    </row>
    <row r="2115" customFormat="false" ht="15" hidden="false" customHeight="false" outlineLevel="0" collapsed="false">
      <c r="B2115" s="923" t="n">
        <v>92510</v>
      </c>
      <c r="C2115" s="924" t="s">
        <v>8792</v>
      </c>
      <c r="D2115" s="923" t="s">
        <v>892</v>
      </c>
      <c r="E2115" s="923" t="n">
        <f aca="false">IF($K$2=$H$1,H2115,I2115)</f>
        <v>34.43</v>
      </c>
      <c r="F2115" s="396" t="n">
        <f aca="false">IF(LEN($B2115)=7,CONCATENATE(MID($B2115,1,6),"00",RIGHT($B2115,1)),IF(LEN($B2115)=8,CONCATENATE(MID($B2115,1,6),"0",RIGHT($B2115,2)),$B2115))</f>
        <v>92510</v>
      </c>
      <c r="H2115" s="925" t="n">
        <v>32.77</v>
      </c>
      <c r="I2115" s="923" t="n">
        <v>34.43</v>
      </c>
    </row>
    <row r="2116" customFormat="false" ht="15" hidden="false" customHeight="false" outlineLevel="0" collapsed="false">
      <c r="B2116" s="923" t="n">
        <v>92511</v>
      </c>
      <c r="C2116" s="924" t="s">
        <v>8793</v>
      </c>
      <c r="D2116" s="923" t="s">
        <v>892</v>
      </c>
      <c r="E2116" s="923" t="n">
        <f aca="false">IF($K$2=$H$1,H2116,I2116)</f>
        <v>58.56</v>
      </c>
      <c r="F2116" s="396" t="n">
        <f aca="false">IF(LEN($B2116)=7,CONCATENATE(MID($B2116,1,6),"00",RIGHT($B2116,1)),IF(LEN($B2116)=8,CONCATENATE(MID($B2116,1,6),"0",RIGHT($B2116,2)),$B2116))</f>
        <v>92511</v>
      </c>
      <c r="H2116" s="925" t="n">
        <v>56.25</v>
      </c>
      <c r="I2116" s="923" t="n">
        <v>58.56</v>
      </c>
    </row>
    <row r="2117" customFormat="false" ht="15" hidden="false" customHeight="false" outlineLevel="0" collapsed="false">
      <c r="B2117" s="923" t="n">
        <v>92512</v>
      </c>
      <c r="C2117" s="924" t="s">
        <v>8794</v>
      </c>
      <c r="D2117" s="923" t="s">
        <v>892</v>
      </c>
      <c r="E2117" s="923" t="n">
        <f aca="false">IF($K$2=$H$1,H2117,I2117)</f>
        <v>57.04</v>
      </c>
      <c r="F2117" s="396" t="n">
        <f aca="false">IF(LEN($B2117)=7,CONCATENATE(MID($B2117,1,6),"00",RIGHT($B2117,1)),IF(LEN($B2117)=8,CONCATENATE(MID($B2117,1,6),"0",RIGHT($B2117,2)),$B2117))</f>
        <v>92512</v>
      </c>
      <c r="H2117" s="925" t="n">
        <v>54.88</v>
      </c>
      <c r="I2117" s="923" t="n">
        <v>57.04</v>
      </c>
    </row>
    <row r="2118" customFormat="false" ht="15" hidden="false" customHeight="false" outlineLevel="0" collapsed="false">
      <c r="B2118" s="923" t="n">
        <v>92513</v>
      </c>
      <c r="C2118" s="924" t="s">
        <v>8795</v>
      </c>
      <c r="D2118" s="923" t="s">
        <v>892</v>
      </c>
      <c r="E2118" s="923" t="n">
        <f aca="false">IF($K$2=$H$1,H2118,I2118)</f>
        <v>26.2</v>
      </c>
      <c r="F2118" s="396" t="n">
        <f aca="false">IF(LEN($B2118)=7,CONCATENATE(MID($B2118,1,6),"00",RIGHT($B2118,1)),IF(LEN($B2118)=8,CONCATENATE(MID($B2118,1,6),"0",RIGHT($B2118,2)),$B2118))</f>
        <v>92513</v>
      </c>
      <c r="H2118" s="925" t="n">
        <v>24.81</v>
      </c>
      <c r="I2118" s="923" t="n">
        <v>26.2</v>
      </c>
    </row>
    <row r="2119" customFormat="false" ht="15" hidden="false" customHeight="false" outlineLevel="0" collapsed="false">
      <c r="B2119" s="923" t="n">
        <v>92514</v>
      </c>
      <c r="C2119" s="924" t="s">
        <v>8796</v>
      </c>
      <c r="D2119" s="923" t="s">
        <v>892</v>
      </c>
      <c r="E2119" s="923" t="n">
        <f aca="false">IF($K$2=$H$1,H2119,I2119)</f>
        <v>24.8</v>
      </c>
      <c r="F2119" s="396" t="n">
        <f aca="false">IF(LEN($B2119)=7,CONCATENATE(MID($B2119,1,6),"00",RIGHT($B2119,1)),IF(LEN($B2119)=8,CONCATENATE(MID($B2119,1,6),"0",RIGHT($B2119,2)),$B2119))</f>
        <v>92514</v>
      </c>
      <c r="H2119" s="925" t="n">
        <v>23.55</v>
      </c>
      <c r="I2119" s="923" t="n">
        <v>24.8</v>
      </c>
    </row>
    <row r="2120" customFormat="false" ht="15" hidden="false" customHeight="false" outlineLevel="0" collapsed="false">
      <c r="B2120" s="923" t="n">
        <v>92515</v>
      </c>
      <c r="C2120" s="924" t="s">
        <v>8797</v>
      </c>
      <c r="D2120" s="923" t="s">
        <v>892</v>
      </c>
      <c r="E2120" s="923" t="n">
        <f aca="false">IF($K$2=$H$1,H2120,I2120)</f>
        <v>53.17</v>
      </c>
      <c r="F2120" s="396" t="n">
        <f aca="false">IF(LEN($B2120)=7,CONCATENATE(MID($B2120,1,6),"00",RIGHT($B2120,1)),IF(LEN($B2120)=8,CONCATENATE(MID($B2120,1,6),"0",RIGHT($B2120,2)),$B2120))</f>
        <v>92515</v>
      </c>
      <c r="H2120" s="925" t="n">
        <v>51.17</v>
      </c>
      <c r="I2120" s="923" t="n">
        <v>53.17</v>
      </c>
    </row>
    <row r="2121" customFormat="false" ht="15" hidden="false" customHeight="false" outlineLevel="0" collapsed="false">
      <c r="B2121" s="923" t="n">
        <v>92516</v>
      </c>
      <c r="C2121" s="924" t="s">
        <v>8798</v>
      </c>
      <c r="D2121" s="923" t="s">
        <v>892</v>
      </c>
      <c r="E2121" s="923" t="n">
        <f aca="false">IF($K$2=$H$1,H2121,I2121)</f>
        <v>51.86</v>
      </c>
      <c r="F2121" s="396" t="n">
        <f aca="false">IF(LEN($B2121)=7,CONCATENATE(MID($B2121,1,6),"00",RIGHT($B2121,1)),IF(LEN($B2121)=8,CONCATENATE(MID($B2121,1,6),"0",RIGHT($B2121,2)),$B2121))</f>
        <v>92516</v>
      </c>
      <c r="H2121" s="925" t="n">
        <v>49.99</v>
      </c>
      <c r="I2121" s="923" t="n">
        <v>51.86</v>
      </c>
    </row>
    <row r="2122" customFormat="false" ht="15" hidden="false" customHeight="false" outlineLevel="0" collapsed="false">
      <c r="B2122" s="923" t="n">
        <v>92517</v>
      </c>
      <c r="C2122" s="924" t="s">
        <v>8799</v>
      </c>
      <c r="D2122" s="923" t="s">
        <v>892</v>
      </c>
      <c r="E2122" s="923" t="n">
        <f aca="false">IF($K$2=$H$1,H2122,I2122)</f>
        <v>22.01</v>
      </c>
      <c r="F2122" s="396" t="n">
        <f aca="false">IF(LEN($B2122)=7,CONCATENATE(MID($B2122,1,6),"00",RIGHT($B2122,1)),IF(LEN($B2122)=8,CONCATENATE(MID($B2122,1,6),"0",RIGHT($B2122,2)),$B2122))</f>
        <v>92517</v>
      </c>
      <c r="H2122" s="925" t="n">
        <v>20.8</v>
      </c>
      <c r="I2122" s="923" t="n">
        <v>22.01</v>
      </c>
    </row>
    <row r="2123" customFormat="false" ht="15" hidden="false" customHeight="false" outlineLevel="0" collapsed="false">
      <c r="B2123" s="923" t="n">
        <v>92518</v>
      </c>
      <c r="C2123" s="924" t="s">
        <v>8800</v>
      </c>
      <c r="D2123" s="923" t="s">
        <v>892</v>
      </c>
      <c r="E2123" s="923" t="n">
        <f aca="false">IF($K$2=$H$1,H2123,I2123)</f>
        <v>20.79</v>
      </c>
      <c r="F2123" s="396" t="n">
        <f aca="false">IF(LEN($B2123)=7,CONCATENATE(MID($B2123,1,6),"00",RIGHT($B2123,1)),IF(LEN($B2123)=8,CONCATENATE(MID($B2123,1,6),"0",RIGHT($B2123,2)),$B2123))</f>
        <v>92518</v>
      </c>
      <c r="H2123" s="925" t="n">
        <v>19.69</v>
      </c>
      <c r="I2123" s="923" t="n">
        <v>20.79</v>
      </c>
    </row>
    <row r="2124" customFormat="false" ht="15" hidden="false" customHeight="false" outlineLevel="0" collapsed="false">
      <c r="B2124" s="923" t="n">
        <v>92519</v>
      </c>
      <c r="C2124" s="924" t="s">
        <v>8801</v>
      </c>
      <c r="D2124" s="923" t="s">
        <v>892</v>
      </c>
      <c r="E2124" s="923" t="n">
        <f aca="false">IF($K$2=$H$1,H2124,I2124)</f>
        <v>50.44</v>
      </c>
      <c r="F2124" s="396" t="n">
        <f aca="false">IF(LEN($B2124)=7,CONCATENATE(MID($B2124,1,6),"00",RIGHT($B2124,1)),IF(LEN($B2124)=8,CONCATENATE(MID($B2124,1,6),"0",RIGHT($B2124,2)),$B2124))</f>
        <v>92519</v>
      </c>
      <c r="H2124" s="925" t="n">
        <v>48.58</v>
      </c>
      <c r="I2124" s="923" t="n">
        <v>50.44</v>
      </c>
    </row>
    <row r="2125" customFormat="false" ht="15" hidden="false" customHeight="false" outlineLevel="0" collapsed="false">
      <c r="B2125" s="923" t="n">
        <v>92520</v>
      </c>
      <c r="C2125" s="924" t="s">
        <v>8802</v>
      </c>
      <c r="D2125" s="923" t="s">
        <v>892</v>
      </c>
      <c r="E2125" s="923" t="n">
        <f aca="false">IF($K$2=$H$1,H2125,I2125)</f>
        <v>49.22</v>
      </c>
      <c r="F2125" s="396" t="n">
        <f aca="false">IF(LEN($B2125)=7,CONCATENATE(MID($B2125,1,6),"00",RIGHT($B2125,1)),IF(LEN($B2125)=8,CONCATENATE(MID($B2125,1,6),"0",RIGHT($B2125,2)),$B2125))</f>
        <v>92520</v>
      </c>
      <c r="H2125" s="925" t="n">
        <v>47.49</v>
      </c>
      <c r="I2125" s="923" t="n">
        <v>49.22</v>
      </c>
    </row>
    <row r="2126" customFormat="false" ht="15" hidden="false" customHeight="false" outlineLevel="0" collapsed="false">
      <c r="B2126" s="923" t="n">
        <v>92521</v>
      </c>
      <c r="C2126" s="924" t="s">
        <v>8803</v>
      </c>
      <c r="D2126" s="923" t="s">
        <v>892</v>
      </c>
      <c r="E2126" s="923" t="n">
        <f aca="false">IF($K$2=$H$1,H2126,I2126)</f>
        <v>19.86</v>
      </c>
      <c r="F2126" s="396" t="n">
        <f aca="false">IF(LEN($B2126)=7,CONCATENATE(MID($B2126,1,6),"00",RIGHT($B2126,1)),IF(LEN($B2126)=8,CONCATENATE(MID($B2126,1,6),"0",RIGHT($B2126,2)),$B2126))</f>
        <v>92521</v>
      </c>
      <c r="H2126" s="925" t="n">
        <v>18.73</v>
      </c>
      <c r="I2126" s="923" t="n">
        <v>19.86</v>
      </c>
    </row>
    <row r="2127" customFormat="false" ht="15" hidden="false" customHeight="false" outlineLevel="0" collapsed="false">
      <c r="B2127" s="923" t="n">
        <v>92522</v>
      </c>
      <c r="C2127" s="924" t="s">
        <v>8804</v>
      </c>
      <c r="D2127" s="923" t="s">
        <v>892</v>
      </c>
      <c r="E2127" s="923" t="n">
        <f aca="false">IF($K$2=$H$1,H2127,I2127)</f>
        <v>18.72</v>
      </c>
      <c r="F2127" s="396" t="n">
        <f aca="false">IF(LEN($B2127)=7,CONCATENATE(MID($B2127,1,6),"00",RIGHT($B2127,1)),IF(LEN($B2127)=8,CONCATENATE(MID($B2127,1,6),"0",RIGHT($B2127,2)),$B2127))</f>
        <v>92522</v>
      </c>
      <c r="H2127" s="925" t="n">
        <v>17.71</v>
      </c>
      <c r="I2127" s="923" t="n">
        <v>18.72</v>
      </c>
    </row>
    <row r="2128" customFormat="false" ht="15" hidden="false" customHeight="false" outlineLevel="0" collapsed="false">
      <c r="B2128" s="923" t="n">
        <v>92523</v>
      </c>
      <c r="C2128" s="924" t="s">
        <v>8805</v>
      </c>
      <c r="D2128" s="923" t="s">
        <v>892</v>
      </c>
      <c r="E2128" s="923" t="n">
        <f aca="false">IF($K$2=$H$1,H2128,I2128)</f>
        <v>49.86</v>
      </c>
      <c r="F2128" s="396" t="n">
        <f aca="false">IF(LEN($B2128)=7,CONCATENATE(MID($B2128,1,6),"00",RIGHT($B2128,1)),IF(LEN($B2128)=8,CONCATENATE(MID($B2128,1,6),"0",RIGHT($B2128,2)),$B2128))</f>
        <v>92523</v>
      </c>
      <c r="H2128" s="925" t="n">
        <v>48.09</v>
      </c>
      <c r="I2128" s="923" t="n">
        <v>49.86</v>
      </c>
    </row>
    <row r="2129" customFormat="false" ht="15" hidden="false" customHeight="false" outlineLevel="0" collapsed="false">
      <c r="B2129" s="923" t="n">
        <v>92524</v>
      </c>
      <c r="C2129" s="924" t="s">
        <v>8806</v>
      </c>
      <c r="D2129" s="923" t="s">
        <v>892</v>
      </c>
      <c r="E2129" s="923" t="n">
        <f aca="false">IF($K$2=$H$1,H2129,I2129)</f>
        <v>48.7</v>
      </c>
      <c r="F2129" s="396" t="n">
        <f aca="false">IF(LEN($B2129)=7,CONCATENATE(MID($B2129,1,6),"00",RIGHT($B2129,1)),IF(LEN($B2129)=8,CONCATENATE(MID($B2129,1,6),"0",RIGHT($B2129,2)),$B2129))</f>
        <v>92524</v>
      </c>
      <c r="H2129" s="925" t="n">
        <v>47.06</v>
      </c>
      <c r="I2129" s="923" t="n">
        <v>48.7</v>
      </c>
    </row>
    <row r="2130" customFormat="false" ht="15" hidden="false" customHeight="false" outlineLevel="0" collapsed="false">
      <c r="B2130" s="923" t="n">
        <v>92525</v>
      </c>
      <c r="C2130" s="924" t="s">
        <v>8807</v>
      </c>
      <c r="D2130" s="923" t="s">
        <v>892</v>
      </c>
      <c r="E2130" s="923" t="n">
        <f aca="false">IF($K$2=$H$1,H2130,I2130)</f>
        <v>19.64</v>
      </c>
      <c r="F2130" s="396" t="n">
        <f aca="false">IF(LEN($B2130)=7,CONCATENATE(MID($B2130,1,6),"00",RIGHT($B2130,1)),IF(LEN($B2130)=8,CONCATENATE(MID($B2130,1,6),"0",RIGHT($B2130,2)),$B2130))</f>
        <v>92525</v>
      </c>
      <c r="H2130" s="925" t="n">
        <v>18.58</v>
      </c>
      <c r="I2130" s="923" t="n">
        <v>19.64</v>
      </c>
    </row>
    <row r="2131" customFormat="false" ht="15" hidden="false" customHeight="false" outlineLevel="0" collapsed="false">
      <c r="B2131" s="923" t="n">
        <v>92526</v>
      </c>
      <c r="C2131" s="924" t="s">
        <v>8808</v>
      </c>
      <c r="D2131" s="923" t="s">
        <v>892</v>
      </c>
      <c r="E2131" s="923" t="n">
        <f aca="false">IF($K$2=$H$1,H2131,I2131)</f>
        <v>18.54</v>
      </c>
      <c r="F2131" s="396" t="n">
        <f aca="false">IF(LEN($B2131)=7,CONCATENATE(MID($B2131,1,6),"00",RIGHT($B2131,1)),IF(LEN($B2131)=8,CONCATENATE(MID($B2131,1,6),"0",RIGHT($B2131,2)),$B2131))</f>
        <v>92526</v>
      </c>
      <c r="H2131" s="925" t="n">
        <v>17.59</v>
      </c>
      <c r="I2131" s="923" t="n">
        <v>18.54</v>
      </c>
    </row>
    <row r="2132" customFormat="false" ht="15" hidden="false" customHeight="false" outlineLevel="0" collapsed="false">
      <c r="B2132" s="923" t="n">
        <v>92527</v>
      </c>
      <c r="C2132" s="924" t="s">
        <v>8809</v>
      </c>
      <c r="D2132" s="923" t="s">
        <v>892</v>
      </c>
      <c r="E2132" s="923" t="n">
        <f aca="false">IF($K$2=$H$1,H2132,I2132)</f>
        <v>48.74</v>
      </c>
      <c r="F2132" s="396" t="n">
        <f aca="false">IF(LEN($B2132)=7,CONCATENATE(MID($B2132,1,6),"00",RIGHT($B2132,1)),IF(LEN($B2132)=8,CONCATENATE(MID($B2132,1,6),"0",RIGHT($B2132,2)),$B2132))</f>
        <v>92527</v>
      </c>
      <c r="H2132" s="925" t="n">
        <v>47.03</v>
      </c>
      <c r="I2132" s="923" t="n">
        <v>48.74</v>
      </c>
    </row>
    <row r="2133" customFormat="false" ht="15" hidden="false" customHeight="false" outlineLevel="0" collapsed="false">
      <c r="B2133" s="923" t="n">
        <v>92528</v>
      </c>
      <c r="C2133" s="924" t="s">
        <v>8810</v>
      </c>
      <c r="D2133" s="923" t="s">
        <v>892</v>
      </c>
      <c r="E2133" s="923" t="n">
        <f aca="false">IF($K$2=$H$1,H2133,I2133)</f>
        <v>47.62</v>
      </c>
      <c r="F2133" s="396" t="n">
        <f aca="false">IF(LEN($B2133)=7,CONCATENATE(MID($B2133,1,6),"00",RIGHT($B2133,1)),IF(LEN($B2133)=8,CONCATENATE(MID($B2133,1,6),"0",RIGHT($B2133,2)),$B2133))</f>
        <v>92528</v>
      </c>
      <c r="H2133" s="925" t="n">
        <v>46.03</v>
      </c>
      <c r="I2133" s="923" t="n">
        <v>47.62</v>
      </c>
    </row>
    <row r="2134" customFormat="false" ht="15" hidden="false" customHeight="false" outlineLevel="0" collapsed="false">
      <c r="B2134" s="923" t="n">
        <v>92529</v>
      </c>
      <c r="C2134" s="924" t="s">
        <v>8811</v>
      </c>
      <c r="D2134" s="923" t="s">
        <v>892</v>
      </c>
      <c r="E2134" s="923" t="n">
        <f aca="false">IF($K$2=$H$1,H2134,I2134)</f>
        <v>18.73</v>
      </c>
      <c r="F2134" s="396" t="n">
        <f aca="false">IF(LEN($B2134)=7,CONCATENATE(MID($B2134,1,6),"00",RIGHT($B2134,1)),IF(LEN($B2134)=8,CONCATENATE(MID($B2134,1,6),"0",RIGHT($B2134,2)),$B2134))</f>
        <v>92529</v>
      </c>
      <c r="H2134" s="925" t="n">
        <v>17.7</v>
      </c>
      <c r="I2134" s="923" t="n">
        <v>18.73</v>
      </c>
    </row>
    <row r="2135" customFormat="false" ht="15" hidden="false" customHeight="false" outlineLevel="0" collapsed="false">
      <c r="B2135" s="923" t="n">
        <v>92530</v>
      </c>
      <c r="C2135" s="924" t="s">
        <v>8812</v>
      </c>
      <c r="D2135" s="923" t="s">
        <v>892</v>
      </c>
      <c r="E2135" s="923" t="n">
        <f aca="false">IF($K$2=$H$1,H2135,I2135)</f>
        <v>17.67</v>
      </c>
      <c r="F2135" s="396" t="n">
        <f aca="false">IF(LEN($B2135)=7,CONCATENATE(MID($B2135,1,6),"00",RIGHT($B2135,1)),IF(LEN($B2135)=8,CONCATENATE(MID($B2135,1,6),"0",RIGHT($B2135,2)),$B2135))</f>
        <v>92530</v>
      </c>
      <c r="H2135" s="925" t="n">
        <v>16.76</v>
      </c>
      <c r="I2135" s="923" t="n">
        <v>17.67</v>
      </c>
    </row>
    <row r="2136" customFormat="false" ht="15" hidden="false" customHeight="false" outlineLevel="0" collapsed="false">
      <c r="B2136" s="923" t="n">
        <v>92531</v>
      </c>
      <c r="C2136" s="924" t="s">
        <v>8813</v>
      </c>
      <c r="D2136" s="923" t="s">
        <v>892</v>
      </c>
      <c r="E2136" s="923" t="n">
        <f aca="false">IF($K$2=$H$1,H2136,I2136)</f>
        <v>47.88</v>
      </c>
      <c r="F2136" s="396" t="n">
        <f aca="false">IF(LEN($B2136)=7,CONCATENATE(MID($B2136,1,6),"00",RIGHT($B2136,1)),IF(LEN($B2136)=8,CONCATENATE(MID($B2136,1,6),"0",RIGHT($B2136,2)),$B2136))</f>
        <v>92531</v>
      </c>
      <c r="H2136" s="925" t="n">
        <v>46.22</v>
      </c>
      <c r="I2136" s="923" t="n">
        <v>47.88</v>
      </c>
    </row>
    <row r="2137" customFormat="false" ht="15" hidden="false" customHeight="false" outlineLevel="0" collapsed="false">
      <c r="B2137" s="923" t="n">
        <v>92532</v>
      </c>
      <c r="C2137" s="924" t="s">
        <v>8814</v>
      </c>
      <c r="D2137" s="923" t="s">
        <v>892</v>
      </c>
      <c r="E2137" s="923" t="n">
        <f aca="false">IF($K$2=$H$1,H2137,I2137)</f>
        <v>46.78</v>
      </c>
      <c r="F2137" s="396" t="n">
        <f aca="false">IF(LEN($B2137)=7,CONCATENATE(MID($B2137,1,6),"00",RIGHT($B2137,1)),IF(LEN($B2137)=8,CONCATENATE(MID($B2137,1,6),"0",RIGHT($B2137,2)),$B2137))</f>
        <v>92532</v>
      </c>
      <c r="H2137" s="925" t="n">
        <v>45.24</v>
      </c>
      <c r="I2137" s="923" t="n">
        <v>46.78</v>
      </c>
    </row>
    <row r="2138" customFormat="false" ht="15" hidden="false" customHeight="false" outlineLevel="0" collapsed="false">
      <c r="B2138" s="923" t="n">
        <v>92533</v>
      </c>
      <c r="C2138" s="924" t="s">
        <v>8815</v>
      </c>
      <c r="D2138" s="923" t="s">
        <v>892</v>
      </c>
      <c r="E2138" s="923" t="n">
        <f aca="false">IF($K$2=$H$1,H2138,I2138)</f>
        <v>18.05</v>
      </c>
      <c r="F2138" s="396" t="n">
        <f aca="false">IF(LEN($B2138)=7,CONCATENATE(MID($B2138,1,6),"00",RIGHT($B2138,1)),IF(LEN($B2138)=8,CONCATENATE(MID($B2138,1,6),"0",RIGHT($B2138,2)),$B2138))</f>
        <v>92533</v>
      </c>
      <c r="H2138" s="925" t="n">
        <v>17.05</v>
      </c>
      <c r="I2138" s="923" t="n">
        <v>18.05</v>
      </c>
    </row>
    <row r="2139" customFormat="false" ht="15" hidden="false" customHeight="false" outlineLevel="0" collapsed="false">
      <c r="B2139" s="923" t="n">
        <v>92534</v>
      </c>
      <c r="C2139" s="924" t="s">
        <v>8816</v>
      </c>
      <c r="D2139" s="923" t="s">
        <v>892</v>
      </c>
      <c r="E2139" s="923" t="n">
        <f aca="false">IF($K$2=$H$1,H2139,I2139)</f>
        <v>17.05</v>
      </c>
      <c r="F2139" s="396" t="n">
        <f aca="false">IF(LEN($B2139)=7,CONCATENATE(MID($B2139,1,6),"00",RIGHT($B2139,1)),IF(LEN($B2139)=8,CONCATENATE(MID($B2139,1,6),"0",RIGHT($B2139,2)),$B2139))</f>
        <v>92534</v>
      </c>
      <c r="H2139" s="925" t="n">
        <v>16.15</v>
      </c>
      <c r="I2139" s="923" t="n">
        <v>17.05</v>
      </c>
    </row>
    <row r="2140" customFormat="false" ht="15" hidden="false" customHeight="false" outlineLevel="0" collapsed="false">
      <c r="B2140" s="923" t="n">
        <v>92535</v>
      </c>
      <c r="C2140" s="924" t="s">
        <v>8817</v>
      </c>
      <c r="D2140" s="923" t="s">
        <v>892</v>
      </c>
      <c r="E2140" s="923" t="n">
        <f aca="false">IF($K$2=$H$1,H2140,I2140)</f>
        <v>46.4</v>
      </c>
      <c r="F2140" s="396" t="n">
        <f aca="false">IF(LEN($B2140)=7,CONCATENATE(MID($B2140,1,6),"00",RIGHT($B2140,1)),IF(LEN($B2140)=8,CONCATENATE(MID($B2140,1,6),"0",RIGHT($B2140,2)),$B2140))</f>
        <v>92535</v>
      </c>
      <c r="H2140" s="925" t="n">
        <v>44.8</v>
      </c>
      <c r="I2140" s="923" t="n">
        <v>46.4</v>
      </c>
    </row>
    <row r="2141" customFormat="false" ht="15" hidden="false" customHeight="false" outlineLevel="0" collapsed="false">
      <c r="B2141" s="923" t="n">
        <v>92536</v>
      </c>
      <c r="C2141" s="924" t="s">
        <v>8818</v>
      </c>
      <c r="D2141" s="923" t="s">
        <v>892</v>
      </c>
      <c r="E2141" s="923" t="n">
        <f aca="false">IF($K$2=$H$1,H2141,I2141)</f>
        <v>45.34</v>
      </c>
      <c r="F2141" s="396" t="n">
        <f aca="false">IF(LEN($B2141)=7,CONCATENATE(MID($B2141,1,6),"00",RIGHT($B2141,1)),IF(LEN($B2141)=8,CONCATENATE(MID($B2141,1,6),"0",RIGHT($B2141,2)),$B2141))</f>
        <v>92536</v>
      </c>
      <c r="H2141" s="925" t="n">
        <v>43.85</v>
      </c>
      <c r="I2141" s="923" t="n">
        <v>45.34</v>
      </c>
    </row>
    <row r="2142" customFormat="false" ht="15" hidden="false" customHeight="false" outlineLevel="0" collapsed="false">
      <c r="B2142" s="923" t="n">
        <v>92537</v>
      </c>
      <c r="C2142" s="924" t="s">
        <v>8819</v>
      </c>
      <c r="D2142" s="923" t="s">
        <v>892</v>
      </c>
      <c r="E2142" s="923" t="n">
        <f aca="false">IF($K$2=$H$1,H2142,I2142)</f>
        <v>16.78</v>
      </c>
      <c r="F2142" s="396" t="n">
        <f aca="false">IF(LEN($B2142)=7,CONCATENATE(MID($B2142,1,6),"00",RIGHT($B2142,1)),IF(LEN($B2142)=8,CONCATENATE(MID($B2142,1,6),"0",RIGHT($B2142,2)),$B2142))</f>
        <v>92537</v>
      </c>
      <c r="H2142" s="925" t="n">
        <v>15.81</v>
      </c>
      <c r="I2142" s="923" t="n">
        <v>16.78</v>
      </c>
    </row>
    <row r="2143" customFormat="false" ht="15" hidden="false" customHeight="false" outlineLevel="0" collapsed="false">
      <c r="B2143" s="923" t="n">
        <v>92538</v>
      </c>
      <c r="C2143" s="924" t="s">
        <v>8820</v>
      </c>
      <c r="D2143" s="923" t="s">
        <v>892</v>
      </c>
      <c r="E2143" s="923" t="n">
        <f aca="false">IF($K$2=$H$1,H2143,I2143)</f>
        <v>15.8</v>
      </c>
      <c r="F2143" s="396" t="n">
        <f aca="false">IF(LEN($B2143)=7,CONCATENATE(MID($B2143,1,6),"00",RIGHT($B2143,1)),IF(LEN($B2143)=8,CONCATENATE(MID($B2143,1,6),"0",RIGHT($B2143,2)),$B2143))</f>
        <v>92538</v>
      </c>
      <c r="H2143" s="925" t="n">
        <v>14.93</v>
      </c>
      <c r="I2143" s="923" t="n">
        <v>15.8</v>
      </c>
    </row>
    <row r="2144" customFormat="false" ht="15" hidden="false" customHeight="false" outlineLevel="0" collapsed="false">
      <c r="B2144" s="923" t="n">
        <v>95934</v>
      </c>
      <c r="C2144" s="924" t="s">
        <v>8821</v>
      </c>
      <c r="D2144" s="923" t="s">
        <v>892</v>
      </c>
      <c r="E2144" s="923" t="n">
        <f aca="false">IF($K$2=$H$1,H2144,I2144)</f>
        <v>111.91</v>
      </c>
      <c r="F2144" s="396" t="n">
        <f aca="false">IF(LEN($B2144)=7,CONCATENATE(MID($B2144,1,6),"00",RIGHT($B2144,1)),IF(LEN($B2144)=8,CONCATENATE(MID($B2144,1,6),"0",RIGHT($B2144,2)),$B2144))</f>
        <v>95934</v>
      </c>
      <c r="H2144" s="925" t="n">
        <v>109.18</v>
      </c>
      <c r="I2144" s="923" t="n">
        <v>111.91</v>
      </c>
    </row>
    <row r="2145" customFormat="false" ht="15" hidden="false" customHeight="false" outlineLevel="0" collapsed="false">
      <c r="B2145" s="923" t="n">
        <v>95935</v>
      </c>
      <c r="C2145" s="924" t="s">
        <v>8822</v>
      </c>
      <c r="D2145" s="923" t="s">
        <v>892</v>
      </c>
      <c r="E2145" s="923" t="n">
        <f aca="false">IF($K$2=$H$1,H2145,I2145)</f>
        <v>94.6</v>
      </c>
      <c r="F2145" s="396" t="n">
        <f aca="false">IF(LEN($B2145)=7,CONCATENATE(MID($B2145,1,6),"00",RIGHT($B2145,1)),IF(LEN($B2145)=8,CONCATENATE(MID($B2145,1,6),"0",RIGHT($B2145,2)),$B2145))</f>
        <v>95935</v>
      </c>
      <c r="H2145" s="925" t="n">
        <v>91.87</v>
      </c>
      <c r="I2145" s="923" t="n">
        <v>94.6</v>
      </c>
    </row>
    <row r="2146" customFormat="false" ht="15" hidden="false" customHeight="false" outlineLevel="0" collapsed="false">
      <c r="B2146" s="923" t="n">
        <v>95936</v>
      </c>
      <c r="C2146" s="924" t="s">
        <v>8823</v>
      </c>
      <c r="D2146" s="923" t="s">
        <v>892</v>
      </c>
      <c r="E2146" s="923" t="n">
        <f aca="false">IF($K$2=$H$1,H2146,I2146)</f>
        <v>86.53</v>
      </c>
      <c r="F2146" s="396" t="n">
        <f aca="false">IF(LEN($B2146)=7,CONCATENATE(MID($B2146,1,6),"00",RIGHT($B2146,1)),IF(LEN($B2146)=8,CONCATENATE(MID($B2146,1,6),"0",RIGHT($B2146,2)),$B2146))</f>
        <v>95936</v>
      </c>
      <c r="H2146" s="925" t="n">
        <v>84.1</v>
      </c>
      <c r="I2146" s="923" t="n">
        <v>86.53</v>
      </c>
    </row>
    <row r="2147" customFormat="false" ht="15" hidden="false" customHeight="false" outlineLevel="0" collapsed="false">
      <c r="B2147" s="923" t="n">
        <v>95937</v>
      </c>
      <c r="C2147" s="924" t="s">
        <v>8824</v>
      </c>
      <c r="D2147" s="923" t="s">
        <v>892</v>
      </c>
      <c r="E2147" s="923" t="n">
        <f aca="false">IF($K$2=$H$1,H2147,I2147)</f>
        <v>239.78</v>
      </c>
      <c r="F2147" s="396" t="n">
        <f aca="false">IF(LEN($B2147)=7,CONCATENATE(MID($B2147,1,6),"00",RIGHT($B2147,1)),IF(LEN($B2147)=8,CONCATENATE(MID($B2147,1,6),"0",RIGHT($B2147,2)),$B2147))</f>
        <v>95937</v>
      </c>
      <c r="H2147" s="925" t="n">
        <v>225.87</v>
      </c>
      <c r="I2147" s="923" t="n">
        <v>239.78</v>
      </c>
    </row>
    <row r="2148" customFormat="false" ht="15" hidden="false" customHeight="false" outlineLevel="0" collapsed="false">
      <c r="B2148" s="923" t="n">
        <v>95938</v>
      </c>
      <c r="C2148" s="924" t="s">
        <v>8825</v>
      </c>
      <c r="D2148" s="923" t="s">
        <v>892</v>
      </c>
      <c r="E2148" s="923" t="n">
        <f aca="false">IF($K$2=$H$1,H2148,I2148)</f>
        <v>198.7</v>
      </c>
      <c r="F2148" s="396" t="n">
        <f aca="false">IF(LEN($B2148)=7,CONCATENATE(MID($B2148,1,6),"00",RIGHT($B2148,1)),IF(LEN($B2148)=8,CONCATENATE(MID($B2148,1,6),"0",RIGHT($B2148,2)),$B2148))</f>
        <v>95938</v>
      </c>
      <c r="H2148" s="925" t="n">
        <v>188.06</v>
      </c>
      <c r="I2148" s="923" t="n">
        <v>198.7</v>
      </c>
    </row>
    <row r="2149" customFormat="false" ht="15" hidden="false" customHeight="false" outlineLevel="0" collapsed="false">
      <c r="B2149" s="923" t="n">
        <v>95939</v>
      </c>
      <c r="C2149" s="924" t="s">
        <v>8826</v>
      </c>
      <c r="D2149" s="923" t="s">
        <v>892</v>
      </c>
      <c r="E2149" s="923" t="n">
        <f aca="false">IF($K$2=$H$1,H2149,I2149)</f>
        <v>153.02</v>
      </c>
      <c r="F2149" s="396" t="n">
        <f aca="false">IF(LEN($B2149)=7,CONCATENATE(MID($B2149,1,6),"00",RIGHT($B2149,1)),IF(LEN($B2149)=8,CONCATENATE(MID($B2149,1,6),"0",RIGHT($B2149,2)),$B2149))</f>
        <v>95939</v>
      </c>
      <c r="H2149" s="925" t="n">
        <v>145.4</v>
      </c>
      <c r="I2149" s="923" t="n">
        <v>153.02</v>
      </c>
    </row>
    <row r="2150" customFormat="false" ht="15" hidden="false" customHeight="false" outlineLevel="0" collapsed="false">
      <c r="B2150" s="923" t="n">
        <v>95940</v>
      </c>
      <c r="C2150" s="924" t="s">
        <v>8827</v>
      </c>
      <c r="D2150" s="923" t="s">
        <v>892</v>
      </c>
      <c r="E2150" s="923" t="n">
        <f aca="false">IF($K$2=$H$1,H2150,I2150)</f>
        <v>124.75</v>
      </c>
      <c r="F2150" s="396" t="n">
        <f aca="false">IF(LEN($B2150)=7,CONCATENATE(MID($B2150,1,6),"00",RIGHT($B2150,1)),IF(LEN($B2150)=8,CONCATENATE(MID($B2150,1,6),"0",RIGHT($B2150,2)),$B2150))</f>
        <v>95940</v>
      </c>
      <c r="H2150" s="925" t="n">
        <v>118.53</v>
      </c>
      <c r="I2150" s="923" t="n">
        <v>124.75</v>
      </c>
    </row>
    <row r="2151" customFormat="false" ht="15" hidden="false" customHeight="false" outlineLevel="0" collapsed="false">
      <c r="B2151" s="923" t="n">
        <v>95941</v>
      </c>
      <c r="C2151" s="924" t="s">
        <v>8828</v>
      </c>
      <c r="D2151" s="923" t="s">
        <v>892</v>
      </c>
      <c r="E2151" s="923" t="n">
        <f aca="false">IF($K$2=$H$1,H2151,I2151)</f>
        <v>110.33</v>
      </c>
      <c r="F2151" s="396" t="n">
        <f aca="false">IF(LEN($B2151)=7,CONCATENATE(MID($B2151,1,6),"00",RIGHT($B2151,1)),IF(LEN($B2151)=8,CONCATENATE(MID($B2151,1,6),"0",RIGHT($B2151,2)),$B2151))</f>
        <v>95941</v>
      </c>
      <c r="H2151" s="925" t="n">
        <v>104.63</v>
      </c>
      <c r="I2151" s="923" t="n">
        <v>110.33</v>
      </c>
    </row>
    <row r="2152" customFormat="false" ht="15" hidden="false" customHeight="false" outlineLevel="0" collapsed="false">
      <c r="B2152" s="923" t="n">
        <v>95942</v>
      </c>
      <c r="C2152" s="924" t="s">
        <v>8829</v>
      </c>
      <c r="D2152" s="923" t="s">
        <v>892</v>
      </c>
      <c r="E2152" s="923" t="n">
        <f aca="false">IF($K$2=$H$1,H2152,I2152)</f>
        <v>101.35</v>
      </c>
      <c r="F2152" s="396" t="n">
        <f aca="false">IF(LEN($B2152)=7,CONCATENATE(MID($B2152,1,6),"00",RIGHT($B2152,1)),IF(LEN($B2152)=8,CONCATENATE(MID($B2152,1,6),"0",RIGHT($B2152,2)),$B2152))</f>
        <v>95942</v>
      </c>
      <c r="H2152" s="925" t="n">
        <v>95.95</v>
      </c>
      <c r="I2152" s="923" t="n">
        <v>101.35</v>
      </c>
    </row>
    <row r="2153" customFormat="false" ht="15" hidden="false" customHeight="false" outlineLevel="0" collapsed="false">
      <c r="B2153" s="923" t="n">
        <v>96252</v>
      </c>
      <c r="C2153" s="924" t="s">
        <v>8830</v>
      </c>
      <c r="D2153" s="923" t="s">
        <v>892</v>
      </c>
      <c r="E2153" s="923" t="n">
        <f aca="false">IF($K$2=$H$1,H2153,I2153)</f>
        <v>146.06</v>
      </c>
      <c r="F2153" s="396" t="n">
        <f aca="false">IF(LEN($B2153)=7,CONCATENATE(MID($B2153,1,6),"00",RIGHT($B2153,1)),IF(LEN($B2153)=8,CONCATENATE(MID($B2153,1,6),"0",RIGHT($B2153,2)),$B2153))</f>
        <v>96252</v>
      </c>
      <c r="H2153" s="925" t="n">
        <v>140.78</v>
      </c>
      <c r="I2153" s="923" t="n">
        <v>146.06</v>
      </c>
    </row>
    <row r="2154" customFormat="false" ht="15" hidden="false" customHeight="false" outlineLevel="0" collapsed="false">
      <c r="B2154" s="923" t="n">
        <v>96257</v>
      </c>
      <c r="C2154" s="924" t="s">
        <v>8831</v>
      </c>
      <c r="D2154" s="923" t="s">
        <v>892</v>
      </c>
      <c r="E2154" s="923" t="n">
        <f aca="false">IF($K$2=$H$1,H2154,I2154)</f>
        <v>128.69</v>
      </c>
      <c r="F2154" s="396" t="n">
        <f aca="false">IF(LEN($B2154)=7,CONCATENATE(MID($B2154,1,6),"00",RIGHT($B2154,1)),IF(LEN($B2154)=8,CONCATENATE(MID($B2154,1,6),"0",RIGHT($B2154,2)),$B2154))</f>
        <v>96257</v>
      </c>
      <c r="H2154" s="925" t="n">
        <v>121.1</v>
      </c>
      <c r="I2154" s="923" t="n">
        <v>128.69</v>
      </c>
    </row>
    <row r="2155" customFormat="false" ht="15" hidden="false" customHeight="false" outlineLevel="0" collapsed="false">
      <c r="B2155" s="923" t="n">
        <v>96258</v>
      </c>
      <c r="C2155" s="924" t="s">
        <v>8832</v>
      </c>
      <c r="D2155" s="923" t="s">
        <v>892</v>
      </c>
      <c r="E2155" s="923" t="n">
        <f aca="false">IF($K$2=$H$1,H2155,I2155)</f>
        <v>119.85</v>
      </c>
      <c r="F2155" s="396" t="n">
        <f aca="false">IF(LEN($B2155)=7,CONCATENATE(MID($B2155,1,6),"00",RIGHT($B2155,1)),IF(LEN($B2155)=8,CONCATENATE(MID($B2155,1,6),"0",RIGHT($B2155,2)),$B2155))</f>
        <v>96258</v>
      </c>
      <c r="H2155" s="925" t="n">
        <v>113</v>
      </c>
      <c r="I2155" s="923" t="n">
        <v>119.85</v>
      </c>
    </row>
    <row r="2156" customFormat="false" ht="15" hidden="false" customHeight="false" outlineLevel="0" collapsed="false">
      <c r="B2156" s="923" t="n">
        <v>96259</v>
      </c>
      <c r="C2156" s="924" t="s">
        <v>8833</v>
      </c>
      <c r="D2156" s="923" t="s">
        <v>892</v>
      </c>
      <c r="E2156" s="923" t="n">
        <f aca="false">IF($K$2=$H$1,H2156,I2156)</f>
        <v>146.28</v>
      </c>
      <c r="F2156" s="396" t="n">
        <f aca="false">IF(LEN($B2156)=7,CONCATENATE(MID($B2156,1,6),"00",RIGHT($B2156,1)),IF(LEN($B2156)=8,CONCATENATE(MID($B2156,1,6),"0",RIGHT($B2156,2)),$B2156))</f>
        <v>96259</v>
      </c>
      <c r="H2156" s="925" t="n">
        <v>136.7</v>
      </c>
      <c r="I2156" s="923" t="n">
        <v>146.28</v>
      </c>
    </row>
    <row r="2157" customFormat="false" ht="15" hidden="false" customHeight="false" outlineLevel="0" collapsed="false">
      <c r="B2157" s="923" t="n">
        <v>96529</v>
      </c>
      <c r="C2157" s="924" t="s">
        <v>8834</v>
      </c>
      <c r="D2157" s="923" t="s">
        <v>892</v>
      </c>
      <c r="E2157" s="923" t="n">
        <f aca="false">IF($K$2=$H$1,H2157,I2157)</f>
        <v>191.11</v>
      </c>
      <c r="F2157" s="396" t="n">
        <f aca="false">IF(LEN($B2157)=7,CONCATENATE(MID($B2157,1,6),"00",RIGHT($B2157,1)),IF(LEN($B2157)=8,CONCATENATE(MID($B2157,1,6),"0",RIGHT($B2157,2)),$B2157))</f>
        <v>96529</v>
      </c>
      <c r="H2157" s="925" t="n">
        <v>179.25</v>
      </c>
      <c r="I2157" s="923" t="n">
        <v>191.11</v>
      </c>
    </row>
    <row r="2158" customFormat="false" ht="15" hidden="false" customHeight="false" outlineLevel="0" collapsed="false">
      <c r="B2158" s="923" t="n">
        <v>96530</v>
      </c>
      <c r="C2158" s="924" t="s">
        <v>8835</v>
      </c>
      <c r="D2158" s="923" t="s">
        <v>892</v>
      </c>
      <c r="E2158" s="923" t="n">
        <f aca="false">IF($K$2=$H$1,H2158,I2158)</f>
        <v>90.37</v>
      </c>
      <c r="F2158" s="396" t="n">
        <f aca="false">IF(LEN($B2158)=7,CONCATENATE(MID($B2158,1,6),"00",RIGHT($B2158,1)),IF(LEN($B2158)=8,CONCATENATE(MID($B2158,1,6),"0",RIGHT($B2158,2)),$B2158))</f>
        <v>96530</v>
      </c>
      <c r="H2158" s="925" t="n">
        <v>86.11</v>
      </c>
      <c r="I2158" s="923" t="n">
        <v>90.37</v>
      </c>
    </row>
    <row r="2159" customFormat="false" ht="15" hidden="false" customHeight="false" outlineLevel="0" collapsed="false">
      <c r="B2159" s="923" t="n">
        <v>96531</v>
      </c>
      <c r="C2159" s="924" t="s">
        <v>8836</v>
      </c>
      <c r="D2159" s="923" t="s">
        <v>892</v>
      </c>
      <c r="E2159" s="923" t="n">
        <f aca="false">IF($K$2=$H$1,H2159,I2159)</f>
        <v>69.67</v>
      </c>
      <c r="F2159" s="396" t="n">
        <f aca="false">IF(LEN($B2159)=7,CONCATENATE(MID($B2159,1,6),"00",RIGHT($B2159,1)),IF(LEN($B2159)=8,CONCATENATE(MID($B2159,1,6),"0",RIGHT($B2159,2)),$B2159))</f>
        <v>96531</v>
      </c>
      <c r="H2159" s="925" t="n">
        <v>65.4</v>
      </c>
      <c r="I2159" s="923" t="n">
        <v>69.67</v>
      </c>
    </row>
    <row r="2160" customFormat="false" ht="15" hidden="false" customHeight="false" outlineLevel="0" collapsed="false">
      <c r="B2160" s="923" t="n">
        <v>96532</v>
      </c>
      <c r="C2160" s="924" t="s">
        <v>8837</v>
      </c>
      <c r="D2160" s="923" t="s">
        <v>892</v>
      </c>
      <c r="E2160" s="923" t="n">
        <f aca="false">IF($K$2=$H$1,H2160,I2160)</f>
        <v>127.74</v>
      </c>
      <c r="F2160" s="396" t="n">
        <f aca="false">IF(LEN($B2160)=7,CONCATENATE(MID($B2160,1,6),"00",RIGHT($B2160,1)),IF(LEN($B2160)=8,CONCATENATE(MID($B2160,1,6),"0",RIGHT($B2160,2)),$B2160))</f>
        <v>96532</v>
      </c>
      <c r="H2160" s="925" t="n">
        <v>118.71</v>
      </c>
      <c r="I2160" s="923" t="n">
        <v>127.74</v>
      </c>
    </row>
    <row r="2161" customFormat="false" ht="15" hidden="false" customHeight="false" outlineLevel="0" collapsed="false">
      <c r="B2161" s="923" t="n">
        <v>96533</v>
      </c>
      <c r="C2161" s="924" t="s">
        <v>8838</v>
      </c>
      <c r="D2161" s="923" t="s">
        <v>892</v>
      </c>
      <c r="E2161" s="923" t="n">
        <f aca="false">IF($K$2=$H$1,H2161,I2161)</f>
        <v>60.08</v>
      </c>
      <c r="F2161" s="396" t="n">
        <f aca="false">IF(LEN($B2161)=7,CONCATENATE(MID($B2161,1,6),"00",RIGHT($B2161,1)),IF(LEN($B2161)=8,CONCATENATE(MID($B2161,1,6),"0",RIGHT($B2161,2)),$B2161))</f>
        <v>96533</v>
      </c>
      <c r="H2161" s="925" t="n">
        <v>56.56</v>
      </c>
      <c r="I2161" s="923" t="n">
        <v>60.08</v>
      </c>
    </row>
    <row r="2162" customFormat="false" ht="15" hidden="false" customHeight="false" outlineLevel="0" collapsed="false">
      <c r="B2162" s="923" t="n">
        <v>96534</v>
      </c>
      <c r="C2162" s="924" t="s">
        <v>8839</v>
      </c>
      <c r="D2162" s="923" t="s">
        <v>892</v>
      </c>
      <c r="E2162" s="923" t="n">
        <f aca="false">IF($K$2=$H$1,H2162,I2162)</f>
        <v>52.74</v>
      </c>
      <c r="F2162" s="396" t="n">
        <f aca="false">IF(LEN($B2162)=7,CONCATENATE(MID($B2162,1,6),"00",RIGHT($B2162,1)),IF(LEN($B2162)=8,CONCATENATE(MID($B2162,1,6),"0",RIGHT($B2162,2)),$B2162))</f>
        <v>96534</v>
      </c>
      <c r="H2162" s="925" t="n">
        <v>48.88</v>
      </c>
      <c r="I2162" s="923" t="n">
        <v>52.74</v>
      </c>
    </row>
    <row r="2163" customFormat="false" ht="15" hidden="false" customHeight="false" outlineLevel="0" collapsed="false">
      <c r="B2163" s="923" t="n">
        <v>96535</v>
      </c>
      <c r="C2163" s="924" t="s">
        <v>8840</v>
      </c>
      <c r="D2163" s="923" t="s">
        <v>892</v>
      </c>
      <c r="E2163" s="923" t="n">
        <f aca="false">IF($K$2=$H$1,H2163,I2163)</f>
        <v>94.75</v>
      </c>
      <c r="F2163" s="396" t="n">
        <f aca="false">IF(LEN($B2163)=7,CONCATENATE(MID($B2163,1,6),"00",RIGHT($B2163,1)),IF(LEN($B2163)=8,CONCATENATE(MID($B2163,1,6),"0",RIGHT($B2163,2)),$B2163))</f>
        <v>96535</v>
      </c>
      <c r="H2163" s="925" t="n">
        <v>87.17</v>
      </c>
      <c r="I2163" s="923" t="n">
        <v>94.75</v>
      </c>
    </row>
    <row r="2164" customFormat="false" ht="15" hidden="false" customHeight="false" outlineLevel="0" collapsed="false">
      <c r="B2164" s="923" t="n">
        <v>96536</v>
      </c>
      <c r="C2164" s="924" t="s">
        <v>8841</v>
      </c>
      <c r="D2164" s="923" t="s">
        <v>892</v>
      </c>
      <c r="E2164" s="923" t="n">
        <f aca="false">IF($K$2=$H$1,H2164,I2164)</f>
        <v>44.31</v>
      </c>
      <c r="F2164" s="396" t="n">
        <f aca="false">IF(LEN($B2164)=7,CONCATENATE(MID($B2164,1,6),"00",RIGHT($B2164,1)),IF(LEN($B2164)=8,CONCATENATE(MID($B2164,1,6),"0",RIGHT($B2164,2)),$B2164))</f>
        <v>96536</v>
      </c>
      <c r="H2164" s="925" t="n">
        <v>41.16</v>
      </c>
      <c r="I2164" s="923" t="n">
        <v>44.31</v>
      </c>
    </row>
    <row r="2165" customFormat="false" ht="15" hidden="false" customHeight="false" outlineLevel="0" collapsed="false">
      <c r="B2165" s="923" t="n">
        <v>96537</v>
      </c>
      <c r="C2165" s="924" t="s">
        <v>8842</v>
      </c>
      <c r="D2165" s="923" t="s">
        <v>892</v>
      </c>
      <c r="E2165" s="923" t="n">
        <f aca="false">IF($K$2=$H$1,H2165,I2165)</f>
        <v>115.89</v>
      </c>
      <c r="F2165" s="396" t="n">
        <f aca="false">IF(LEN($B2165)=7,CONCATENATE(MID($B2165,1,6),"00",RIGHT($B2165,1)),IF(LEN($B2165)=8,CONCATENATE(MID($B2165,1,6),"0",RIGHT($B2165,2)),$B2165))</f>
        <v>96537</v>
      </c>
      <c r="H2165" s="925" t="n">
        <v>108.86</v>
      </c>
      <c r="I2165" s="923" t="n">
        <v>115.89</v>
      </c>
    </row>
    <row r="2166" customFormat="false" ht="15" hidden="false" customHeight="false" outlineLevel="0" collapsed="false">
      <c r="B2166" s="923" t="n">
        <v>96538</v>
      </c>
      <c r="C2166" s="924" t="s">
        <v>8843</v>
      </c>
      <c r="D2166" s="923" t="s">
        <v>892</v>
      </c>
      <c r="E2166" s="923" t="n">
        <f aca="false">IF($K$2=$H$1,H2166,I2166)</f>
        <v>182.99</v>
      </c>
      <c r="F2166" s="396" t="n">
        <f aca="false">IF(LEN($B2166)=7,CONCATENATE(MID($B2166,1,6),"00",RIGHT($B2166,1)),IF(LEN($B2166)=8,CONCATENATE(MID($B2166,1,6),"0",RIGHT($B2166,2)),$B2166))</f>
        <v>96538</v>
      </c>
      <c r="H2166" s="925" t="n">
        <v>170.15</v>
      </c>
      <c r="I2166" s="923" t="n">
        <v>182.99</v>
      </c>
    </row>
    <row r="2167" customFormat="false" ht="15" hidden="false" customHeight="false" outlineLevel="0" collapsed="false">
      <c r="B2167" s="923" t="n">
        <v>96539</v>
      </c>
      <c r="C2167" s="924" t="s">
        <v>8844</v>
      </c>
      <c r="D2167" s="923" t="s">
        <v>892</v>
      </c>
      <c r="E2167" s="923" t="n">
        <f aca="false">IF($K$2=$H$1,H2167,I2167)</f>
        <v>81.16</v>
      </c>
      <c r="F2167" s="396" t="n">
        <f aca="false">IF(LEN($B2167)=7,CONCATENATE(MID($B2167,1,6),"00",RIGHT($B2167,1)),IF(LEN($B2167)=8,CONCATENATE(MID($B2167,1,6),"0",RIGHT($B2167,2)),$B2167))</f>
        <v>96539</v>
      </c>
      <c r="H2167" s="925" t="n">
        <v>75.86</v>
      </c>
      <c r="I2167" s="923" t="n">
        <v>81.16</v>
      </c>
    </row>
    <row r="2168" customFormat="false" ht="15" hidden="false" customHeight="false" outlineLevel="0" collapsed="false">
      <c r="B2168" s="923" t="n">
        <v>96540</v>
      </c>
      <c r="C2168" s="924" t="s">
        <v>8845</v>
      </c>
      <c r="D2168" s="923" t="s">
        <v>892</v>
      </c>
      <c r="E2168" s="923" t="n">
        <f aca="false">IF($K$2=$H$1,H2168,I2168)</f>
        <v>84.5</v>
      </c>
      <c r="F2168" s="396" t="n">
        <f aca="false">IF(LEN($B2168)=7,CONCATENATE(MID($B2168,1,6),"00",RIGHT($B2168,1)),IF(LEN($B2168)=8,CONCATENATE(MID($B2168,1,6),"0",RIGHT($B2168,2)),$B2168))</f>
        <v>96540</v>
      </c>
      <c r="H2168" s="925" t="n">
        <v>78.44</v>
      </c>
      <c r="I2168" s="923" t="n">
        <v>84.5</v>
      </c>
    </row>
    <row r="2169" customFormat="false" ht="15" hidden="false" customHeight="false" outlineLevel="0" collapsed="false">
      <c r="B2169" s="923" t="n">
        <v>96541</v>
      </c>
      <c r="C2169" s="924" t="s">
        <v>8846</v>
      </c>
      <c r="D2169" s="923" t="s">
        <v>892</v>
      </c>
      <c r="E2169" s="923" t="n">
        <f aca="false">IF($K$2=$H$1,H2169,I2169)</f>
        <v>131.93</v>
      </c>
      <c r="F2169" s="396" t="n">
        <f aca="false">IF(LEN($B2169)=7,CONCATENATE(MID($B2169,1,6),"00",RIGHT($B2169,1)),IF(LEN($B2169)=8,CONCATENATE(MID($B2169,1,6),"0",RIGHT($B2169,2)),$B2169))</f>
        <v>96541</v>
      </c>
      <c r="H2169" s="925" t="n">
        <v>121.59</v>
      </c>
      <c r="I2169" s="923" t="n">
        <v>131.93</v>
      </c>
    </row>
    <row r="2170" customFormat="false" ht="15" hidden="false" customHeight="false" outlineLevel="0" collapsed="false">
      <c r="B2170" s="923" t="n">
        <v>96542</v>
      </c>
      <c r="C2170" s="924" t="s">
        <v>8847</v>
      </c>
      <c r="D2170" s="923" t="s">
        <v>892</v>
      </c>
      <c r="E2170" s="923" t="n">
        <f aca="false">IF($K$2=$H$1,H2170,I2170)</f>
        <v>62.67</v>
      </c>
      <c r="F2170" s="396" t="n">
        <f aca="false">IF(LEN($B2170)=7,CONCATENATE(MID($B2170,1,6),"00",RIGHT($B2170,1)),IF(LEN($B2170)=8,CONCATENATE(MID($B2170,1,6),"0",RIGHT($B2170,2)),$B2170))</f>
        <v>96542</v>
      </c>
      <c r="H2170" s="925" t="n">
        <v>57.87</v>
      </c>
      <c r="I2170" s="923" t="n">
        <v>62.67</v>
      </c>
    </row>
    <row r="2171" customFormat="false" ht="15" hidden="false" customHeight="false" outlineLevel="0" collapsed="false">
      <c r="B2171" s="923" t="n">
        <v>96543</v>
      </c>
      <c r="C2171" s="924" t="s">
        <v>8848</v>
      </c>
      <c r="D2171" s="923" t="s">
        <v>1117</v>
      </c>
      <c r="E2171" s="923" t="n">
        <f aca="false">IF($K$2=$H$1,H2171,I2171)</f>
        <v>12.32</v>
      </c>
      <c r="F2171" s="396" t="n">
        <f aca="false">IF(LEN($B2171)=7,CONCATENATE(MID($B2171,1,6),"00",RIGHT($B2171,1)),IF(LEN($B2171)=8,CONCATENATE(MID($B2171,1,6),"0",RIGHT($B2171,2)),$B2171))</f>
        <v>96543</v>
      </c>
      <c r="H2171" s="925" t="n">
        <v>11.66</v>
      </c>
      <c r="I2171" s="923" t="n">
        <v>12.32</v>
      </c>
    </row>
    <row r="2172" customFormat="false" ht="15" hidden="false" customHeight="false" outlineLevel="0" collapsed="false">
      <c r="B2172" s="923" t="n">
        <v>97747</v>
      </c>
      <c r="C2172" s="924" t="s">
        <v>8849</v>
      </c>
      <c r="D2172" s="923" t="s">
        <v>892</v>
      </c>
      <c r="E2172" s="923" t="n">
        <f aca="false">IF($K$2=$H$1,H2172,I2172)</f>
        <v>134.97</v>
      </c>
      <c r="F2172" s="396" t="n">
        <f aca="false">IF(LEN($B2172)=7,CONCATENATE(MID($B2172,1,6),"00",RIGHT($B2172,1)),IF(LEN($B2172)=8,CONCATENATE(MID($B2172,1,6),"0",RIGHT($B2172,2)),$B2172))</f>
        <v>97747</v>
      </c>
      <c r="H2172" s="925" t="n">
        <v>126.45</v>
      </c>
      <c r="I2172" s="923" t="n">
        <v>134.97</v>
      </c>
    </row>
    <row r="2173" customFormat="false" ht="15" hidden="false" customHeight="false" outlineLevel="0" collapsed="false">
      <c r="B2173" s="923" t="s">
        <v>8850</v>
      </c>
      <c r="C2173" s="924" t="s">
        <v>8851</v>
      </c>
      <c r="D2173" s="923" t="s">
        <v>451</v>
      </c>
      <c r="E2173" s="923" t="n">
        <f aca="false">IF($K$2=$H$1,H2173,I2173)</f>
        <v>20.78</v>
      </c>
      <c r="F2173" s="396" t="str">
        <f aca="false">IF(LEN($B2173)=7,CONCATENATE(MID($B2173,1,6),"00",RIGHT($B2173,1)),IF(LEN($B2173)=8,CONCATENATE(MID($B2173,1,6),"0",RIGHT($B2173,2)),$B2173))</f>
        <v>73771/001</v>
      </c>
      <c r="H2173" s="925" t="n">
        <v>18.63</v>
      </c>
      <c r="I2173" s="923" t="n">
        <v>20.78</v>
      </c>
    </row>
    <row r="2174" customFormat="false" ht="15" hidden="false" customHeight="false" outlineLevel="0" collapsed="false">
      <c r="B2174" s="923" t="s">
        <v>8852</v>
      </c>
      <c r="C2174" s="924" t="s">
        <v>8853</v>
      </c>
      <c r="D2174" s="923" t="s">
        <v>451</v>
      </c>
      <c r="E2174" s="923" t="n">
        <f aca="false">IF($K$2=$H$1,H2174,I2174)</f>
        <v>564.52</v>
      </c>
      <c r="F2174" s="396" t="str">
        <f aca="false">IF(LEN($B2174)=7,CONCATENATE(MID($B2174,1,6),"00",RIGHT($B2174,1)),IF(LEN($B2174)=8,CONCATENATE(MID($B2174,1,6),"0",RIGHT($B2174,2)),$B2174))</f>
        <v>73990/001</v>
      </c>
      <c r="H2174" s="925" t="n">
        <v>553.63</v>
      </c>
      <c r="I2174" s="923" t="n">
        <v>564.52</v>
      </c>
    </row>
    <row r="2175" customFormat="false" ht="15" hidden="false" customHeight="false" outlineLevel="0" collapsed="false">
      <c r="B2175" s="923" t="n">
        <v>85662</v>
      </c>
      <c r="C2175" s="924" t="s">
        <v>8854</v>
      </c>
      <c r="D2175" s="923" t="s">
        <v>892</v>
      </c>
      <c r="E2175" s="923" t="n">
        <f aca="false">IF($K$2=$H$1,H2175,I2175)</f>
        <v>11.39</v>
      </c>
      <c r="F2175" s="396" t="n">
        <f aca="false">IF(LEN($B2175)=7,CONCATENATE(MID($B2175,1,6),"00",RIGHT($B2175,1)),IF(LEN($B2175)=8,CONCATENATE(MID($B2175,1,6),"0",RIGHT($B2175,2)),$B2175))</f>
        <v>85662</v>
      </c>
      <c r="H2175" s="925" t="n">
        <v>11.24</v>
      </c>
      <c r="I2175" s="923" t="n">
        <v>11.39</v>
      </c>
    </row>
    <row r="2176" customFormat="false" ht="15" hidden="false" customHeight="false" outlineLevel="0" collapsed="false">
      <c r="B2176" s="923" t="n">
        <v>89996</v>
      </c>
      <c r="C2176" s="924" t="s">
        <v>8855</v>
      </c>
      <c r="D2176" s="923" t="s">
        <v>1117</v>
      </c>
      <c r="E2176" s="923" t="n">
        <f aca="false">IF($K$2=$H$1,H2176,I2176)</f>
        <v>6.92</v>
      </c>
      <c r="F2176" s="396" t="n">
        <f aca="false">IF(LEN($B2176)=7,CONCATENATE(MID($B2176,1,6),"00",RIGHT($B2176,1)),IF(LEN($B2176)=8,CONCATENATE(MID($B2176,1,6),"0",RIGHT($B2176,2)),$B2176))</f>
        <v>89996</v>
      </c>
      <c r="H2176" s="925" t="n">
        <v>6.72</v>
      </c>
      <c r="I2176" s="923" t="n">
        <v>6.92</v>
      </c>
    </row>
    <row r="2177" customFormat="false" ht="15" hidden="false" customHeight="false" outlineLevel="0" collapsed="false">
      <c r="B2177" s="923" t="n">
        <v>89997</v>
      </c>
      <c r="C2177" s="924" t="s">
        <v>8856</v>
      </c>
      <c r="D2177" s="923" t="s">
        <v>1117</v>
      </c>
      <c r="E2177" s="923" t="n">
        <f aca="false">IF($K$2=$H$1,H2177,I2177)</f>
        <v>5.99</v>
      </c>
      <c r="F2177" s="396" t="n">
        <f aca="false">IF(LEN($B2177)=7,CONCATENATE(MID($B2177,1,6),"00",RIGHT($B2177,1)),IF(LEN($B2177)=8,CONCATENATE(MID($B2177,1,6),"0",RIGHT($B2177,2)),$B2177))</f>
        <v>89997</v>
      </c>
      <c r="H2177" s="925" t="n">
        <v>5.86</v>
      </c>
      <c r="I2177" s="923" t="n">
        <v>5.99</v>
      </c>
    </row>
    <row r="2178" customFormat="false" ht="15" hidden="false" customHeight="false" outlineLevel="0" collapsed="false">
      <c r="B2178" s="923" t="n">
        <v>89998</v>
      </c>
      <c r="C2178" s="924" t="s">
        <v>8857</v>
      </c>
      <c r="D2178" s="923" t="s">
        <v>1117</v>
      </c>
      <c r="E2178" s="923" t="n">
        <f aca="false">IF($K$2=$H$1,H2178,I2178)</f>
        <v>6.5</v>
      </c>
      <c r="F2178" s="396" t="n">
        <f aca="false">IF(LEN($B2178)=7,CONCATENATE(MID($B2178,1,6),"00",RIGHT($B2178,1)),IF(LEN($B2178)=8,CONCATENATE(MID($B2178,1,6),"0",RIGHT($B2178,2)),$B2178))</f>
        <v>89998</v>
      </c>
      <c r="H2178" s="925" t="n">
        <v>6.35</v>
      </c>
      <c r="I2178" s="923" t="n">
        <v>6.5</v>
      </c>
    </row>
    <row r="2179" customFormat="false" ht="15" hidden="false" customHeight="false" outlineLevel="0" collapsed="false">
      <c r="B2179" s="923" t="n">
        <v>89999</v>
      </c>
      <c r="C2179" s="924" t="s">
        <v>8858</v>
      </c>
      <c r="D2179" s="923" t="s">
        <v>1117</v>
      </c>
      <c r="E2179" s="923" t="n">
        <f aca="false">IF($K$2=$H$1,H2179,I2179)</f>
        <v>10.58</v>
      </c>
      <c r="F2179" s="396" t="n">
        <f aca="false">IF(LEN($B2179)=7,CONCATENATE(MID($B2179,1,6),"00",RIGHT($B2179,1)),IF(LEN($B2179)=8,CONCATENATE(MID($B2179,1,6),"0",RIGHT($B2179,2)),$B2179))</f>
        <v>89999</v>
      </c>
      <c r="H2179" s="925" t="n">
        <v>10.1</v>
      </c>
      <c r="I2179" s="923" t="n">
        <v>10.58</v>
      </c>
    </row>
    <row r="2180" customFormat="false" ht="15" hidden="false" customHeight="false" outlineLevel="0" collapsed="false">
      <c r="B2180" s="923" t="n">
        <v>90000</v>
      </c>
      <c r="C2180" s="924" t="s">
        <v>8859</v>
      </c>
      <c r="D2180" s="923" t="s">
        <v>1117</v>
      </c>
      <c r="E2180" s="923" t="n">
        <f aca="false">IF($K$2=$H$1,H2180,I2180)</f>
        <v>8</v>
      </c>
      <c r="F2180" s="396" t="n">
        <f aca="false">IF(LEN($B2180)=7,CONCATENATE(MID($B2180,1,6),"00",RIGHT($B2180,1)),IF(LEN($B2180)=8,CONCATENATE(MID($B2180,1,6),"0",RIGHT($B2180,2)),$B2180))</f>
        <v>90000</v>
      </c>
      <c r="H2180" s="925" t="n">
        <v>7.7</v>
      </c>
      <c r="I2180" s="923" t="n">
        <v>8</v>
      </c>
    </row>
    <row r="2181" customFormat="false" ht="15" hidden="false" customHeight="false" outlineLevel="0" collapsed="false">
      <c r="B2181" s="923" t="n">
        <v>91593</v>
      </c>
      <c r="C2181" s="924" t="s">
        <v>8860</v>
      </c>
      <c r="D2181" s="923" t="s">
        <v>1117</v>
      </c>
      <c r="E2181" s="923" t="n">
        <f aca="false">IF($K$2=$H$1,H2181,I2181)</f>
        <v>7.54</v>
      </c>
      <c r="F2181" s="396" t="n">
        <f aca="false">IF(LEN($B2181)=7,CONCATENATE(MID($B2181,1,6),"00",RIGHT($B2181,1)),IF(LEN($B2181)=8,CONCATENATE(MID($B2181,1,6),"0",RIGHT($B2181,2)),$B2181))</f>
        <v>91593</v>
      </c>
      <c r="H2181" s="925" t="n">
        <v>7.47</v>
      </c>
      <c r="I2181" s="923" t="n">
        <v>7.54</v>
      </c>
    </row>
    <row r="2182" customFormat="false" ht="15" hidden="false" customHeight="false" outlineLevel="0" collapsed="false">
      <c r="B2182" s="923" t="n">
        <v>91594</v>
      </c>
      <c r="C2182" s="924" t="s">
        <v>8861</v>
      </c>
      <c r="D2182" s="923" t="s">
        <v>1117</v>
      </c>
      <c r="E2182" s="923" t="n">
        <f aca="false">IF($K$2=$H$1,H2182,I2182)</f>
        <v>7.86</v>
      </c>
      <c r="F2182" s="396" t="n">
        <f aca="false">IF(LEN($B2182)=7,CONCATENATE(MID($B2182,1,6),"00",RIGHT($B2182,1)),IF(LEN($B2182)=8,CONCATENATE(MID($B2182,1,6),"0",RIGHT($B2182,2)),$B2182))</f>
        <v>91594</v>
      </c>
      <c r="H2182" s="925" t="n">
        <v>7.77</v>
      </c>
      <c r="I2182" s="923" t="n">
        <v>7.86</v>
      </c>
    </row>
    <row r="2183" customFormat="false" ht="15" hidden="false" customHeight="false" outlineLevel="0" collapsed="false">
      <c r="B2183" s="923" t="n">
        <v>91595</v>
      </c>
      <c r="C2183" s="924" t="s">
        <v>8862</v>
      </c>
      <c r="D2183" s="923" t="s">
        <v>1117</v>
      </c>
      <c r="E2183" s="923" t="n">
        <f aca="false">IF($K$2=$H$1,H2183,I2183)</f>
        <v>8.68</v>
      </c>
      <c r="F2183" s="396" t="n">
        <f aca="false">IF(LEN($B2183)=7,CONCATENATE(MID($B2183,1,6),"00",RIGHT($B2183,1)),IF(LEN($B2183)=8,CONCATENATE(MID($B2183,1,6),"0",RIGHT($B2183,2)),$B2183))</f>
        <v>91595</v>
      </c>
      <c r="H2183" s="925" t="n">
        <v>8.53</v>
      </c>
      <c r="I2183" s="923" t="n">
        <v>8.68</v>
      </c>
    </row>
    <row r="2184" customFormat="false" ht="15" hidden="false" customHeight="false" outlineLevel="0" collapsed="false">
      <c r="B2184" s="923" t="n">
        <v>91596</v>
      </c>
      <c r="C2184" s="924" t="s">
        <v>8863</v>
      </c>
      <c r="D2184" s="923" t="s">
        <v>1117</v>
      </c>
      <c r="E2184" s="923" t="n">
        <f aca="false">IF($K$2=$H$1,H2184,I2184)</f>
        <v>7.78</v>
      </c>
      <c r="F2184" s="396" t="n">
        <f aca="false">IF(LEN($B2184)=7,CONCATENATE(MID($B2184,1,6),"00",RIGHT($B2184,1)),IF(LEN($B2184)=8,CONCATENATE(MID($B2184,1,6),"0",RIGHT($B2184,2)),$B2184))</f>
        <v>91596</v>
      </c>
      <c r="H2184" s="925" t="n">
        <v>7.69</v>
      </c>
      <c r="I2184" s="923" t="n">
        <v>7.78</v>
      </c>
    </row>
    <row r="2185" customFormat="false" ht="15" hidden="false" customHeight="false" outlineLevel="0" collapsed="false">
      <c r="B2185" s="923" t="n">
        <v>91597</v>
      </c>
      <c r="C2185" s="924" t="s">
        <v>8864</v>
      </c>
      <c r="D2185" s="923" t="s">
        <v>1117</v>
      </c>
      <c r="E2185" s="923" t="n">
        <f aca="false">IF($K$2=$H$1,H2185,I2185)</f>
        <v>5.43</v>
      </c>
      <c r="F2185" s="396" t="n">
        <f aca="false">IF(LEN($B2185)=7,CONCATENATE(MID($B2185,1,6),"00",RIGHT($B2185,1)),IF(LEN($B2185)=8,CONCATENATE(MID($B2185,1,6),"0",RIGHT($B2185,2)),$B2185))</f>
        <v>91597</v>
      </c>
      <c r="H2185" s="925" t="n">
        <v>5.34</v>
      </c>
      <c r="I2185" s="923" t="n">
        <v>5.43</v>
      </c>
    </row>
    <row r="2186" customFormat="false" ht="15" hidden="false" customHeight="false" outlineLevel="0" collapsed="false">
      <c r="B2186" s="923" t="n">
        <v>91598</v>
      </c>
      <c r="C2186" s="924" t="s">
        <v>8865</v>
      </c>
      <c r="D2186" s="923" t="s">
        <v>1117</v>
      </c>
      <c r="E2186" s="923" t="n">
        <f aca="false">IF($K$2=$H$1,H2186,I2186)</f>
        <v>7.68</v>
      </c>
      <c r="F2186" s="396" t="n">
        <f aca="false">IF(LEN($B2186)=7,CONCATENATE(MID($B2186,1,6),"00",RIGHT($B2186,1)),IF(LEN($B2186)=8,CONCATENATE(MID($B2186,1,6),"0",RIGHT($B2186,2)),$B2186))</f>
        <v>91598</v>
      </c>
      <c r="H2186" s="925" t="n">
        <v>7.57</v>
      </c>
      <c r="I2186" s="923" t="n">
        <v>7.68</v>
      </c>
    </row>
    <row r="2187" customFormat="false" ht="15" hidden="false" customHeight="false" outlineLevel="0" collapsed="false">
      <c r="B2187" s="923" t="n">
        <v>91599</v>
      </c>
      <c r="C2187" s="924" t="s">
        <v>8866</v>
      </c>
      <c r="D2187" s="923" t="s">
        <v>1117</v>
      </c>
      <c r="E2187" s="923" t="n">
        <f aca="false">IF($K$2=$H$1,H2187,I2187)</f>
        <v>8.22</v>
      </c>
      <c r="F2187" s="396" t="n">
        <f aca="false">IF(LEN($B2187)=7,CONCATENATE(MID($B2187,1,6),"00",RIGHT($B2187,1)),IF(LEN($B2187)=8,CONCATENATE(MID($B2187,1,6),"0",RIGHT($B2187,2)),$B2187))</f>
        <v>91599</v>
      </c>
      <c r="H2187" s="925" t="n">
        <v>8.12</v>
      </c>
      <c r="I2187" s="923" t="n">
        <v>8.22</v>
      </c>
    </row>
    <row r="2188" customFormat="false" ht="15" hidden="false" customHeight="false" outlineLevel="0" collapsed="false">
      <c r="B2188" s="923" t="n">
        <v>91600</v>
      </c>
      <c r="C2188" s="924" t="s">
        <v>8867</v>
      </c>
      <c r="D2188" s="923" t="s">
        <v>1117</v>
      </c>
      <c r="E2188" s="923" t="n">
        <f aca="false">IF($K$2=$H$1,H2188,I2188)</f>
        <v>9.66</v>
      </c>
      <c r="F2188" s="396" t="n">
        <f aca="false">IF(LEN($B2188)=7,CONCATENATE(MID($B2188,1,6),"00",RIGHT($B2188,1)),IF(LEN($B2188)=8,CONCATENATE(MID($B2188,1,6),"0",RIGHT($B2188,2)),$B2188))</f>
        <v>91600</v>
      </c>
      <c r="H2188" s="925" t="n">
        <v>9.4</v>
      </c>
      <c r="I2188" s="923" t="n">
        <v>9.66</v>
      </c>
    </row>
    <row r="2189" customFormat="false" ht="15" hidden="false" customHeight="false" outlineLevel="0" collapsed="false">
      <c r="B2189" s="923" t="n">
        <v>91601</v>
      </c>
      <c r="C2189" s="924" t="s">
        <v>8868</v>
      </c>
      <c r="D2189" s="923" t="s">
        <v>1117</v>
      </c>
      <c r="E2189" s="923" t="n">
        <f aca="false">IF($K$2=$H$1,H2189,I2189)</f>
        <v>7.82</v>
      </c>
      <c r="F2189" s="396" t="n">
        <f aca="false">IF(LEN($B2189)=7,CONCATENATE(MID($B2189,1,6),"00",RIGHT($B2189,1)),IF(LEN($B2189)=8,CONCATENATE(MID($B2189,1,6),"0",RIGHT($B2189,2)),$B2189))</f>
        <v>91601</v>
      </c>
      <c r="H2189" s="925" t="n">
        <v>7.62</v>
      </c>
      <c r="I2189" s="923" t="n">
        <v>7.82</v>
      </c>
    </row>
    <row r="2190" customFormat="false" ht="15" hidden="false" customHeight="false" outlineLevel="0" collapsed="false">
      <c r="B2190" s="923" t="n">
        <v>91602</v>
      </c>
      <c r="C2190" s="924" t="s">
        <v>8869</v>
      </c>
      <c r="D2190" s="923" t="s">
        <v>1117</v>
      </c>
      <c r="E2190" s="923" t="n">
        <f aca="false">IF($K$2=$H$1,H2190,I2190)</f>
        <v>7.76</v>
      </c>
      <c r="F2190" s="396" t="n">
        <f aca="false">IF(LEN($B2190)=7,CONCATENATE(MID($B2190,1,6),"00",RIGHT($B2190,1)),IF(LEN($B2190)=8,CONCATENATE(MID($B2190,1,6),"0",RIGHT($B2190,2)),$B2190))</f>
        <v>91602</v>
      </c>
      <c r="H2190" s="925" t="n">
        <v>7.65</v>
      </c>
      <c r="I2190" s="923" t="n">
        <v>7.76</v>
      </c>
    </row>
    <row r="2191" customFormat="false" ht="15" hidden="false" customHeight="false" outlineLevel="0" collapsed="false">
      <c r="B2191" s="923" t="n">
        <v>91603</v>
      </c>
      <c r="C2191" s="924" t="s">
        <v>8870</v>
      </c>
      <c r="D2191" s="923" t="s">
        <v>1117</v>
      </c>
      <c r="E2191" s="923" t="n">
        <f aca="false">IF($K$2=$H$1,H2191,I2191)</f>
        <v>6.72</v>
      </c>
      <c r="F2191" s="396" t="n">
        <f aca="false">IF(LEN($B2191)=7,CONCATENATE(MID($B2191,1,6),"00",RIGHT($B2191,1)),IF(LEN($B2191)=8,CONCATENATE(MID($B2191,1,6),"0",RIGHT($B2191,2)),$B2191))</f>
        <v>91603</v>
      </c>
      <c r="H2191" s="925" t="n">
        <v>6.61</v>
      </c>
      <c r="I2191" s="923" t="n">
        <v>6.72</v>
      </c>
    </row>
    <row r="2192" customFormat="false" ht="15" hidden="false" customHeight="false" outlineLevel="0" collapsed="false">
      <c r="B2192" s="923" t="n">
        <v>92759</v>
      </c>
      <c r="C2192" s="924" t="s">
        <v>8871</v>
      </c>
      <c r="D2192" s="923" t="s">
        <v>1117</v>
      </c>
      <c r="E2192" s="923" t="n">
        <f aca="false">IF($K$2=$H$1,H2192,I2192)</f>
        <v>10.15</v>
      </c>
      <c r="F2192" s="396" t="n">
        <f aca="false">IF(LEN($B2192)=7,CONCATENATE(MID($B2192,1,6),"00",RIGHT($B2192,1)),IF(LEN($B2192)=8,CONCATENATE(MID($B2192,1,6),"0",RIGHT($B2192,2)),$B2192))</f>
        <v>92759</v>
      </c>
      <c r="H2192" s="925" t="n">
        <v>9.7</v>
      </c>
      <c r="I2192" s="923" t="n">
        <v>10.15</v>
      </c>
    </row>
    <row r="2193" customFormat="false" ht="15" hidden="false" customHeight="false" outlineLevel="0" collapsed="false">
      <c r="B2193" s="923" t="n">
        <v>92760</v>
      </c>
      <c r="C2193" s="924" t="s">
        <v>8872</v>
      </c>
      <c r="D2193" s="923" t="s">
        <v>1117</v>
      </c>
      <c r="E2193" s="923" t="n">
        <f aca="false">IF($K$2=$H$1,H2193,I2193)</f>
        <v>9</v>
      </c>
      <c r="F2193" s="396" t="n">
        <f aca="false">IF(LEN($B2193)=7,CONCATENATE(MID($B2193,1,6),"00",RIGHT($B2193,1)),IF(LEN($B2193)=8,CONCATENATE(MID($B2193,1,6),"0",RIGHT($B2193,2)),$B2193))</f>
        <v>92760</v>
      </c>
      <c r="H2193" s="925" t="n">
        <v>8.69</v>
      </c>
      <c r="I2193" s="923" t="n">
        <v>9</v>
      </c>
    </row>
    <row r="2194" customFormat="false" ht="15" hidden="false" customHeight="false" outlineLevel="0" collapsed="false">
      <c r="B2194" s="923" t="n">
        <v>92761</v>
      </c>
      <c r="C2194" s="924" t="s">
        <v>8873</v>
      </c>
      <c r="D2194" s="923" t="s">
        <v>1117</v>
      </c>
      <c r="E2194" s="923" t="n">
        <f aca="false">IF($K$2=$H$1,H2194,I2194)</f>
        <v>8.92</v>
      </c>
      <c r="F2194" s="396" t="n">
        <f aca="false">IF(LEN($B2194)=7,CONCATENATE(MID($B2194,1,6),"00",RIGHT($B2194,1)),IF(LEN($B2194)=8,CONCATENATE(MID($B2194,1,6),"0",RIGHT($B2194,2)),$B2194))</f>
        <v>92761</v>
      </c>
      <c r="H2194" s="925" t="n">
        <v>8.71</v>
      </c>
      <c r="I2194" s="923" t="n">
        <v>8.92</v>
      </c>
    </row>
    <row r="2195" customFormat="false" ht="15" hidden="false" customHeight="false" outlineLevel="0" collapsed="false">
      <c r="B2195" s="923" t="n">
        <v>92762</v>
      </c>
      <c r="C2195" s="924" t="s">
        <v>8874</v>
      </c>
      <c r="D2195" s="923" t="s">
        <v>1117</v>
      </c>
      <c r="E2195" s="923" t="n">
        <f aca="false">IF($K$2=$H$1,H2195,I2195)</f>
        <v>7.3</v>
      </c>
      <c r="F2195" s="396" t="n">
        <f aca="false">IF(LEN($B2195)=7,CONCATENATE(MID($B2195,1,6),"00",RIGHT($B2195,1)),IF(LEN($B2195)=8,CONCATENATE(MID($B2195,1,6),"0",RIGHT($B2195,2)),$B2195))</f>
        <v>92762</v>
      </c>
      <c r="H2195" s="925" t="n">
        <v>7.15</v>
      </c>
      <c r="I2195" s="923" t="n">
        <v>7.3</v>
      </c>
    </row>
    <row r="2196" customFormat="false" ht="15" hidden="false" customHeight="false" outlineLevel="0" collapsed="false">
      <c r="B2196" s="923" t="n">
        <v>92763</v>
      </c>
      <c r="C2196" s="924" t="s">
        <v>8875</v>
      </c>
      <c r="D2196" s="923" t="s">
        <v>1117</v>
      </c>
      <c r="E2196" s="923" t="n">
        <f aca="false">IF($K$2=$H$1,H2196,I2196)</f>
        <v>6.57</v>
      </c>
      <c r="F2196" s="396" t="n">
        <f aca="false">IF(LEN($B2196)=7,CONCATENATE(MID($B2196,1,6),"00",RIGHT($B2196,1)),IF(LEN($B2196)=8,CONCATENATE(MID($B2196,1,6),"0",RIGHT($B2196,2)),$B2196))</f>
        <v>92763</v>
      </c>
      <c r="H2196" s="925" t="n">
        <v>6.47</v>
      </c>
      <c r="I2196" s="923" t="n">
        <v>6.57</v>
      </c>
    </row>
    <row r="2197" customFormat="false" ht="15" hidden="false" customHeight="false" outlineLevel="0" collapsed="false">
      <c r="B2197" s="923" t="n">
        <v>92764</v>
      </c>
      <c r="C2197" s="924" t="s">
        <v>8876</v>
      </c>
      <c r="D2197" s="923" t="s">
        <v>1117</v>
      </c>
      <c r="E2197" s="923" t="n">
        <f aca="false">IF($K$2=$H$1,H2197,I2197)</f>
        <v>6.2</v>
      </c>
      <c r="F2197" s="396" t="n">
        <f aca="false">IF(LEN($B2197)=7,CONCATENATE(MID($B2197,1,6),"00",RIGHT($B2197,1)),IF(LEN($B2197)=8,CONCATENATE(MID($B2197,1,6),"0",RIGHT($B2197,2)),$B2197))</f>
        <v>92764</v>
      </c>
      <c r="H2197" s="925" t="n">
        <v>6.13</v>
      </c>
      <c r="I2197" s="923" t="n">
        <v>6.2</v>
      </c>
    </row>
    <row r="2198" customFormat="false" ht="15" hidden="false" customHeight="false" outlineLevel="0" collapsed="false">
      <c r="B2198" s="923" t="n">
        <v>92765</v>
      </c>
      <c r="C2198" s="924" t="s">
        <v>8877</v>
      </c>
      <c r="D2198" s="923" t="s">
        <v>1117</v>
      </c>
      <c r="E2198" s="923" t="n">
        <f aca="false">IF($K$2=$H$1,H2198,I2198)</f>
        <v>5.74</v>
      </c>
      <c r="F2198" s="396" t="n">
        <f aca="false">IF(LEN($B2198)=7,CONCATENATE(MID($B2198,1,6),"00",RIGHT($B2198,1)),IF(LEN($B2198)=8,CONCATENATE(MID($B2198,1,6),"0",RIGHT($B2198,2)),$B2198))</f>
        <v>92765</v>
      </c>
      <c r="H2198" s="925" t="n">
        <v>5.69</v>
      </c>
      <c r="I2198" s="923" t="n">
        <v>5.74</v>
      </c>
    </row>
    <row r="2199" customFormat="false" ht="15" hidden="false" customHeight="false" outlineLevel="0" collapsed="false">
      <c r="B2199" s="923" t="n">
        <v>92766</v>
      </c>
      <c r="C2199" s="924" t="s">
        <v>8878</v>
      </c>
      <c r="D2199" s="923" t="s">
        <v>1117</v>
      </c>
      <c r="E2199" s="923" t="n">
        <f aca="false">IF($K$2=$H$1,H2199,I2199)</f>
        <v>6.33</v>
      </c>
      <c r="F2199" s="396" t="n">
        <f aca="false">IF(LEN($B2199)=7,CONCATENATE(MID($B2199,1,6),"00",RIGHT($B2199,1)),IF(LEN($B2199)=8,CONCATENATE(MID($B2199,1,6),"0",RIGHT($B2199,2)),$B2199))</f>
        <v>92766</v>
      </c>
      <c r="H2199" s="925" t="n">
        <v>6.3</v>
      </c>
      <c r="I2199" s="923" t="n">
        <v>6.33</v>
      </c>
    </row>
    <row r="2200" customFormat="false" ht="15" hidden="false" customHeight="false" outlineLevel="0" collapsed="false">
      <c r="B2200" s="923" t="n">
        <v>92767</v>
      </c>
      <c r="C2200" s="924" t="s">
        <v>8879</v>
      </c>
      <c r="D2200" s="923" t="s">
        <v>1117</v>
      </c>
      <c r="E2200" s="923" t="n">
        <f aca="false">IF($K$2=$H$1,H2200,I2200)</f>
        <v>10.33</v>
      </c>
      <c r="F2200" s="396" t="n">
        <f aca="false">IF(LEN($B2200)=7,CONCATENATE(MID($B2200,1,6),"00",RIGHT($B2200,1)),IF(LEN($B2200)=8,CONCATENATE(MID($B2200,1,6),"0",RIGHT($B2200,2)),$B2200))</f>
        <v>92767</v>
      </c>
      <c r="H2200" s="925" t="n">
        <v>9.88</v>
      </c>
      <c r="I2200" s="923" t="n">
        <v>10.33</v>
      </c>
    </row>
    <row r="2201" customFormat="false" ht="15" hidden="false" customHeight="false" outlineLevel="0" collapsed="false">
      <c r="B2201" s="923" t="n">
        <v>92768</v>
      </c>
      <c r="C2201" s="924" t="s">
        <v>8880</v>
      </c>
      <c r="D2201" s="923" t="s">
        <v>1117</v>
      </c>
      <c r="E2201" s="923" t="n">
        <f aca="false">IF($K$2=$H$1,H2201,I2201)</f>
        <v>9.02</v>
      </c>
      <c r="F2201" s="396" t="n">
        <f aca="false">IF(LEN($B2201)=7,CONCATENATE(MID($B2201,1,6),"00",RIGHT($B2201,1)),IF(LEN($B2201)=8,CONCATENATE(MID($B2201,1,6),"0",RIGHT($B2201,2)),$B2201))</f>
        <v>92768</v>
      </c>
      <c r="H2201" s="925" t="n">
        <v>8.7</v>
      </c>
      <c r="I2201" s="923" t="n">
        <v>9.02</v>
      </c>
    </row>
    <row r="2202" customFormat="false" ht="15" hidden="false" customHeight="false" outlineLevel="0" collapsed="false">
      <c r="B2202" s="923" t="n">
        <v>92769</v>
      </c>
      <c r="C2202" s="924" t="s">
        <v>8881</v>
      </c>
      <c r="D2202" s="923" t="s">
        <v>1117</v>
      </c>
      <c r="E2202" s="923" t="n">
        <f aca="false">IF($K$2=$H$1,H2202,I2202)</f>
        <v>8.13</v>
      </c>
      <c r="F2202" s="396" t="n">
        <f aca="false">IF(LEN($B2202)=7,CONCATENATE(MID($B2202,1,6),"00",RIGHT($B2202,1)),IF(LEN($B2202)=8,CONCATENATE(MID($B2202,1,6),"0",RIGHT($B2202,2)),$B2202))</f>
        <v>92769</v>
      </c>
      <c r="H2202" s="925" t="n">
        <v>7.92</v>
      </c>
      <c r="I2202" s="923" t="n">
        <v>8.13</v>
      </c>
    </row>
    <row r="2203" customFormat="false" ht="15" hidden="false" customHeight="false" outlineLevel="0" collapsed="false">
      <c r="B2203" s="923" t="n">
        <v>92770</v>
      </c>
      <c r="C2203" s="924" t="s">
        <v>8882</v>
      </c>
      <c r="D2203" s="923" t="s">
        <v>1117</v>
      </c>
      <c r="E2203" s="923" t="n">
        <f aca="false">IF($K$2=$H$1,H2203,I2203)</f>
        <v>8.26</v>
      </c>
      <c r="F2203" s="396" t="n">
        <f aca="false">IF(LEN($B2203)=7,CONCATENATE(MID($B2203,1,6),"00",RIGHT($B2203,1)),IF(LEN($B2203)=8,CONCATENATE(MID($B2203,1,6),"0",RIGHT($B2203,2)),$B2203))</f>
        <v>92770</v>
      </c>
      <c r="H2203" s="925" t="n">
        <v>8.12</v>
      </c>
      <c r="I2203" s="923" t="n">
        <v>8.26</v>
      </c>
    </row>
    <row r="2204" customFormat="false" ht="15" hidden="false" customHeight="false" outlineLevel="0" collapsed="false">
      <c r="B2204" s="923" t="n">
        <v>92771</v>
      </c>
      <c r="C2204" s="924" t="s">
        <v>8883</v>
      </c>
      <c r="D2204" s="923" t="s">
        <v>1117</v>
      </c>
      <c r="E2204" s="923" t="n">
        <f aca="false">IF($K$2=$H$1,H2204,I2204)</f>
        <v>6.78</v>
      </c>
      <c r="F2204" s="396" t="n">
        <f aca="false">IF(LEN($B2204)=7,CONCATENATE(MID($B2204,1,6),"00",RIGHT($B2204,1)),IF(LEN($B2204)=8,CONCATENATE(MID($B2204,1,6),"0",RIGHT($B2204,2)),$B2204))</f>
        <v>92771</v>
      </c>
      <c r="H2204" s="925" t="n">
        <v>6.68</v>
      </c>
      <c r="I2204" s="923" t="n">
        <v>6.78</v>
      </c>
    </row>
    <row r="2205" customFormat="false" ht="15" hidden="false" customHeight="false" outlineLevel="0" collapsed="false">
      <c r="B2205" s="923" t="n">
        <v>92772</v>
      </c>
      <c r="C2205" s="924" t="s">
        <v>8884</v>
      </c>
      <c r="D2205" s="923" t="s">
        <v>1117</v>
      </c>
      <c r="E2205" s="923" t="n">
        <f aca="false">IF($K$2=$H$1,H2205,I2205)</f>
        <v>6.19</v>
      </c>
      <c r="F2205" s="396" t="n">
        <f aca="false">IF(LEN($B2205)=7,CONCATENATE(MID($B2205,1,6),"00",RIGHT($B2205,1)),IF(LEN($B2205)=8,CONCATENATE(MID($B2205,1,6),"0",RIGHT($B2205,2)),$B2205))</f>
        <v>92772</v>
      </c>
      <c r="H2205" s="925" t="n">
        <v>6.11</v>
      </c>
      <c r="I2205" s="923" t="n">
        <v>6.19</v>
      </c>
    </row>
    <row r="2206" customFormat="false" ht="15" hidden="false" customHeight="false" outlineLevel="0" collapsed="false">
      <c r="B2206" s="923" t="n">
        <v>92773</v>
      </c>
      <c r="C2206" s="924" t="s">
        <v>8885</v>
      </c>
      <c r="D2206" s="923" t="s">
        <v>1117</v>
      </c>
      <c r="E2206" s="923" t="n">
        <f aca="false">IF($K$2=$H$1,H2206,I2206)</f>
        <v>5.91</v>
      </c>
      <c r="F2206" s="396" t="n">
        <f aca="false">IF(LEN($B2206)=7,CONCATENATE(MID($B2206,1,6),"00",RIGHT($B2206,1)),IF(LEN($B2206)=8,CONCATENATE(MID($B2206,1,6),"0",RIGHT($B2206,2)),$B2206))</f>
        <v>92773</v>
      </c>
      <c r="H2206" s="925" t="n">
        <v>5.88</v>
      </c>
      <c r="I2206" s="923" t="n">
        <v>5.91</v>
      </c>
    </row>
    <row r="2207" customFormat="false" ht="15" hidden="false" customHeight="false" outlineLevel="0" collapsed="false">
      <c r="B2207" s="923" t="n">
        <v>92774</v>
      </c>
      <c r="C2207" s="924" t="s">
        <v>8886</v>
      </c>
      <c r="D2207" s="923" t="s">
        <v>1117</v>
      </c>
      <c r="E2207" s="923" t="n">
        <f aca="false">IF($K$2=$H$1,H2207,I2207)</f>
        <v>5.54</v>
      </c>
      <c r="F2207" s="396" t="n">
        <f aca="false">IF(LEN($B2207)=7,CONCATENATE(MID($B2207,1,6),"00",RIGHT($B2207,1)),IF(LEN($B2207)=8,CONCATENATE(MID($B2207,1,6),"0",RIGHT($B2207,2)),$B2207))</f>
        <v>92774</v>
      </c>
      <c r="H2207" s="925" t="n">
        <v>5.52</v>
      </c>
      <c r="I2207" s="923" t="n">
        <v>5.54</v>
      </c>
    </row>
    <row r="2208" customFormat="false" ht="15" hidden="false" customHeight="false" outlineLevel="0" collapsed="false">
      <c r="B2208" s="923" t="n">
        <v>92775</v>
      </c>
      <c r="C2208" s="924" t="s">
        <v>8887</v>
      </c>
      <c r="D2208" s="923" t="s">
        <v>1117</v>
      </c>
      <c r="E2208" s="923" t="n">
        <f aca="false">IF($K$2=$H$1,H2208,I2208)</f>
        <v>12.39</v>
      </c>
      <c r="F2208" s="396" t="n">
        <f aca="false">IF(LEN($B2208)=7,CONCATENATE(MID($B2208,1,6),"00",RIGHT($B2208,1)),IF(LEN($B2208)=8,CONCATENATE(MID($B2208,1,6),"0",RIGHT($B2208,2)),$B2208))</f>
        <v>92775</v>
      </c>
      <c r="H2208" s="925" t="n">
        <v>11.7</v>
      </c>
      <c r="I2208" s="923" t="n">
        <v>12.39</v>
      </c>
    </row>
    <row r="2209" customFormat="false" ht="15" hidden="false" customHeight="false" outlineLevel="0" collapsed="false">
      <c r="B2209" s="923" t="n">
        <v>92776</v>
      </c>
      <c r="C2209" s="924" t="s">
        <v>8888</v>
      </c>
      <c r="D2209" s="923" t="s">
        <v>1117</v>
      </c>
      <c r="E2209" s="923" t="n">
        <f aca="false">IF($K$2=$H$1,H2209,I2209)</f>
        <v>10.7</v>
      </c>
      <c r="F2209" s="396" t="n">
        <f aca="false">IF(LEN($B2209)=7,CONCATENATE(MID($B2209,1,6),"00",RIGHT($B2209,1)),IF(LEN($B2209)=8,CONCATENATE(MID($B2209,1,6),"0",RIGHT($B2209,2)),$B2209))</f>
        <v>92776</v>
      </c>
      <c r="H2209" s="925" t="n">
        <v>10.22</v>
      </c>
      <c r="I2209" s="923" t="n">
        <v>10.7</v>
      </c>
    </row>
    <row r="2210" customFormat="false" ht="15" hidden="false" customHeight="false" outlineLevel="0" collapsed="false">
      <c r="B2210" s="923" t="n">
        <v>92777</v>
      </c>
      <c r="C2210" s="924" t="s">
        <v>8889</v>
      </c>
      <c r="D2210" s="923" t="s">
        <v>1117</v>
      </c>
      <c r="E2210" s="923" t="n">
        <f aca="false">IF($K$2=$H$1,H2210,I2210)</f>
        <v>10.19</v>
      </c>
      <c r="F2210" s="396" t="n">
        <f aca="false">IF(LEN($B2210)=7,CONCATENATE(MID($B2210,1,6),"00",RIGHT($B2210,1)),IF(LEN($B2210)=8,CONCATENATE(MID($B2210,1,6),"0",RIGHT($B2210,2)),$B2210))</f>
        <v>92777</v>
      </c>
      <c r="H2210" s="925" t="n">
        <v>9.85</v>
      </c>
      <c r="I2210" s="923" t="n">
        <v>10.19</v>
      </c>
    </row>
    <row r="2211" customFormat="false" ht="15" hidden="false" customHeight="false" outlineLevel="0" collapsed="false">
      <c r="B2211" s="923" t="n">
        <v>92778</v>
      </c>
      <c r="C2211" s="924" t="s">
        <v>8890</v>
      </c>
      <c r="D2211" s="923" t="s">
        <v>1117</v>
      </c>
      <c r="E2211" s="923" t="n">
        <f aca="false">IF($K$2=$H$1,H2211,I2211)</f>
        <v>8.25</v>
      </c>
      <c r="F2211" s="396" t="n">
        <f aca="false">IF(LEN($B2211)=7,CONCATENATE(MID($B2211,1,6),"00",RIGHT($B2211,1)),IF(LEN($B2211)=8,CONCATENATE(MID($B2211,1,6),"0",RIGHT($B2211,2)),$B2211))</f>
        <v>92778</v>
      </c>
      <c r="H2211" s="925" t="n">
        <v>8.01</v>
      </c>
      <c r="I2211" s="923" t="n">
        <v>8.25</v>
      </c>
    </row>
    <row r="2212" customFormat="false" ht="15" hidden="false" customHeight="false" outlineLevel="0" collapsed="false">
      <c r="B2212" s="923" t="n">
        <v>92779</v>
      </c>
      <c r="C2212" s="924" t="s">
        <v>8891</v>
      </c>
      <c r="D2212" s="923" t="s">
        <v>1117</v>
      </c>
      <c r="E2212" s="923" t="n">
        <f aca="false">IF($K$2=$H$1,H2212,I2212)</f>
        <v>7.27</v>
      </c>
      <c r="F2212" s="396" t="n">
        <f aca="false">IF(LEN($B2212)=7,CONCATENATE(MID($B2212,1,6),"00",RIGHT($B2212,1)),IF(LEN($B2212)=8,CONCATENATE(MID($B2212,1,6),"0",RIGHT($B2212,2)),$B2212))</f>
        <v>92779</v>
      </c>
      <c r="H2212" s="925" t="n">
        <v>7.09</v>
      </c>
      <c r="I2212" s="923" t="n">
        <v>7.27</v>
      </c>
    </row>
    <row r="2213" customFormat="false" ht="15" hidden="false" customHeight="false" outlineLevel="0" collapsed="false">
      <c r="B2213" s="923" t="n">
        <v>92780</v>
      </c>
      <c r="C2213" s="924" t="s">
        <v>8892</v>
      </c>
      <c r="D2213" s="923" t="s">
        <v>1117</v>
      </c>
      <c r="E2213" s="923" t="n">
        <f aca="false">IF($K$2=$H$1,H2213,I2213)</f>
        <v>6.67</v>
      </c>
      <c r="F2213" s="396" t="n">
        <f aca="false">IF(LEN($B2213)=7,CONCATENATE(MID($B2213,1,6),"00",RIGHT($B2213,1)),IF(LEN($B2213)=8,CONCATENATE(MID($B2213,1,6),"0",RIGHT($B2213,2)),$B2213))</f>
        <v>92780</v>
      </c>
      <c r="H2213" s="925" t="n">
        <v>6.55</v>
      </c>
      <c r="I2213" s="923" t="n">
        <v>6.67</v>
      </c>
    </row>
    <row r="2214" customFormat="false" ht="15" hidden="false" customHeight="false" outlineLevel="0" collapsed="false">
      <c r="B2214" s="923" t="n">
        <v>92781</v>
      </c>
      <c r="C2214" s="924" t="s">
        <v>8893</v>
      </c>
      <c r="D2214" s="923" t="s">
        <v>1117</v>
      </c>
      <c r="E2214" s="923" t="n">
        <f aca="false">IF($K$2=$H$1,H2214,I2214)</f>
        <v>6.04</v>
      </c>
      <c r="F2214" s="396" t="n">
        <f aca="false">IF(LEN($B2214)=7,CONCATENATE(MID($B2214,1,6),"00",RIGHT($B2214,1)),IF(LEN($B2214)=8,CONCATENATE(MID($B2214,1,6),"0",RIGHT($B2214,2)),$B2214))</f>
        <v>92781</v>
      </c>
      <c r="H2214" s="925" t="n">
        <v>5.98</v>
      </c>
      <c r="I2214" s="923" t="n">
        <v>6.04</v>
      </c>
    </row>
    <row r="2215" customFormat="false" ht="15" hidden="false" customHeight="false" outlineLevel="0" collapsed="false">
      <c r="B2215" s="923" t="n">
        <v>92782</v>
      </c>
      <c r="C2215" s="924" t="s">
        <v>8894</v>
      </c>
      <c r="D2215" s="923" t="s">
        <v>1117</v>
      </c>
      <c r="E2215" s="923" t="n">
        <f aca="false">IF($K$2=$H$1,H2215,I2215)</f>
        <v>6.52</v>
      </c>
      <c r="F2215" s="396" t="n">
        <f aca="false">IF(LEN($B2215)=7,CONCATENATE(MID($B2215,1,6),"00",RIGHT($B2215,1)),IF(LEN($B2215)=8,CONCATENATE(MID($B2215,1,6),"0",RIGHT($B2215,2)),$B2215))</f>
        <v>92782</v>
      </c>
      <c r="H2215" s="925" t="n">
        <v>6.47</v>
      </c>
      <c r="I2215" s="923" t="n">
        <v>6.52</v>
      </c>
    </row>
    <row r="2216" customFormat="false" ht="15" hidden="false" customHeight="false" outlineLevel="0" collapsed="false">
      <c r="B2216" s="923" t="n">
        <v>92783</v>
      </c>
      <c r="C2216" s="924" t="s">
        <v>8895</v>
      </c>
      <c r="D2216" s="923" t="s">
        <v>1117</v>
      </c>
      <c r="E2216" s="923" t="n">
        <f aca="false">IF($K$2=$H$1,H2216,I2216)</f>
        <v>12.22</v>
      </c>
      <c r="F2216" s="396" t="n">
        <f aca="false">IF(LEN($B2216)=7,CONCATENATE(MID($B2216,1,6),"00",RIGHT($B2216,1)),IF(LEN($B2216)=8,CONCATENATE(MID($B2216,1,6),"0",RIGHT($B2216,2)),$B2216))</f>
        <v>92783</v>
      </c>
      <c r="H2216" s="925" t="n">
        <v>11.58</v>
      </c>
      <c r="I2216" s="923" t="n">
        <v>12.22</v>
      </c>
    </row>
    <row r="2217" customFormat="false" ht="15" hidden="false" customHeight="false" outlineLevel="0" collapsed="false">
      <c r="B2217" s="923" t="n">
        <v>92784</v>
      </c>
      <c r="C2217" s="924" t="s">
        <v>8896</v>
      </c>
      <c r="D2217" s="923" t="s">
        <v>1117</v>
      </c>
      <c r="E2217" s="923" t="n">
        <f aca="false">IF($K$2=$H$1,H2217,I2217)</f>
        <v>10.55</v>
      </c>
      <c r="F2217" s="396" t="n">
        <f aca="false">IF(LEN($B2217)=7,CONCATENATE(MID($B2217,1,6),"00",RIGHT($B2217,1)),IF(LEN($B2217)=8,CONCATENATE(MID($B2217,1,6),"0",RIGHT($B2217,2)),$B2217))</f>
        <v>92784</v>
      </c>
      <c r="H2217" s="925" t="n">
        <v>10.08</v>
      </c>
      <c r="I2217" s="923" t="n">
        <v>10.55</v>
      </c>
    </row>
    <row r="2218" customFormat="false" ht="15" hidden="false" customHeight="false" outlineLevel="0" collapsed="false">
      <c r="B2218" s="923" t="n">
        <v>92785</v>
      </c>
      <c r="C2218" s="924" t="s">
        <v>8897</v>
      </c>
      <c r="D2218" s="923" t="s">
        <v>1117</v>
      </c>
      <c r="E2218" s="923" t="n">
        <f aca="false">IF($K$2=$H$1,H2218,I2218)</f>
        <v>9.31</v>
      </c>
      <c r="F2218" s="396" t="n">
        <f aca="false">IF(LEN($B2218)=7,CONCATENATE(MID($B2218,1,6),"00",RIGHT($B2218,1)),IF(LEN($B2218)=8,CONCATENATE(MID($B2218,1,6),"0",RIGHT($B2218,2)),$B2218))</f>
        <v>92785</v>
      </c>
      <c r="H2218" s="925" t="n">
        <v>8.97</v>
      </c>
      <c r="I2218" s="923" t="n">
        <v>9.31</v>
      </c>
    </row>
    <row r="2219" customFormat="false" ht="15" hidden="false" customHeight="false" outlineLevel="0" collapsed="false">
      <c r="B2219" s="923" t="n">
        <v>92786</v>
      </c>
      <c r="C2219" s="924" t="s">
        <v>8898</v>
      </c>
      <c r="D2219" s="923" t="s">
        <v>1117</v>
      </c>
      <c r="E2219" s="923" t="n">
        <f aca="false">IF($K$2=$H$1,H2219,I2219)</f>
        <v>9.12</v>
      </c>
      <c r="F2219" s="396" t="n">
        <f aca="false">IF(LEN($B2219)=7,CONCATENATE(MID($B2219,1,6),"00",RIGHT($B2219,1)),IF(LEN($B2219)=8,CONCATENATE(MID($B2219,1,6),"0",RIGHT($B2219,2)),$B2219))</f>
        <v>92786</v>
      </c>
      <c r="H2219" s="925" t="n">
        <v>8.89</v>
      </c>
      <c r="I2219" s="923" t="n">
        <v>9.12</v>
      </c>
    </row>
    <row r="2220" customFormat="false" ht="15" hidden="false" customHeight="false" outlineLevel="0" collapsed="false">
      <c r="B2220" s="923" t="n">
        <v>92787</v>
      </c>
      <c r="C2220" s="924" t="s">
        <v>8899</v>
      </c>
      <c r="D2220" s="923" t="s">
        <v>1117</v>
      </c>
      <c r="E2220" s="923" t="n">
        <f aca="false">IF($K$2=$H$1,H2220,I2220)</f>
        <v>7.41</v>
      </c>
      <c r="F2220" s="396" t="n">
        <f aca="false">IF(LEN($B2220)=7,CONCATENATE(MID($B2220,1,6),"00",RIGHT($B2220,1)),IF(LEN($B2220)=8,CONCATENATE(MID($B2220,1,6),"0",RIGHT($B2220,2)),$B2220))</f>
        <v>92787</v>
      </c>
      <c r="H2220" s="925" t="n">
        <v>7.25</v>
      </c>
      <c r="I2220" s="923" t="n">
        <v>7.41</v>
      </c>
    </row>
    <row r="2221" customFormat="false" ht="15" hidden="false" customHeight="false" outlineLevel="0" collapsed="false">
      <c r="B2221" s="923" t="n">
        <v>92788</v>
      </c>
      <c r="C2221" s="924" t="s">
        <v>260</v>
      </c>
      <c r="D2221" s="923" t="s">
        <v>1117</v>
      </c>
      <c r="E2221" s="923" t="n">
        <f aca="false">IF($K$2=$H$1,H2221,I2221)</f>
        <v>6.64</v>
      </c>
      <c r="F2221" s="396" t="n">
        <f aca="false">IF(LEN($B2221)=7,CONCATENATE(MID($B2221,1,6),"00",RIGHT($B2221,1)),IF(LEN($B2221)=8,CONCATENATE(MID($B2221,1,6),"0",RIGHT($B2221,2)),$B2221))</f>
        <v>92788</v>
      </c>
      <c r="H2221" s="925" t="n">
        <v>6.52</v>
      </c>
      <c r="I2221" s="923" t="n">
        <v>6.64</v>
      </c>
    </row>
    <row r="2222" customFormat="false" ht="15" hidden="false" customHeight="false" outlineLevel="0" collapsed="false">
      <c r="B2222" s="923" t="n">
        <v>92789</v>
      </c>
      <c r="C2222" s="924" t="s">
        <v>8900</v>
      </c>
      <c r="D2222" s="923" t="s">
        <v>1117</v>
      </c>
      <c r="E2222" s="923" t="n">
        <f aca="false">IF($K$2=$H$1,H2222,I2222)</f>
        <v>6.2</v>
      </c>
      <c r="F2222" s="396" t="n">
        <f aca="false">IF(LEN($B2222)=7,CONCATENATE(MID($B2222,1,6),"00",RIGHT($B2222,1)),IF(LEN($B2222)=8,CONCATENATE(MID($B2222,1,6),"0",RIGHT($B2222,2)),$B2222))</f>
        <v>92789</v>
      </c>
      <c r="H2222" s="925" t="n">
        <v>6.13</v>
      </c>
      <c r="I2222" s="923" t="n">
        <v>6.2</v>
      </c>
    </row>
    <row r="2223" customFormat="false" ht="15" hidden="false" customHeight="false" outlineLevel="0" collapsed="false">
      <c r="B2223" s="923" t="n">
        <v>92790</v>
      </c>
      <c r="C2223" s="924" t="s">
        <v>8901</v>
      </c>
      <c r="D2223" s="923" t="s">
        <v>1117</v>
      </c>
      <c r="E2223" s="923" t="n">
        <f aca="false">IF($K$2=$H$1,H2223,I2223)</f>
        <v>5.71</v>
      </c>
      <c r="F2223" s="396" t="n">
        <f aca="false">IF(LEN($B2223)=7,CONCATENATE(MID($B2223,1,6),"00",RIGHT($B2223,1)),IF(LEN($B2223)=8,CONCATENATE(MID($B2223,1,6),"0",RIGHT($B2223,2)),$B2223))</f>
        <v>92790</v>
      </c>
      <c r="H2223" s="925" t="n">
        <v>5.67</v>
      </c>
      <c r="I2223" s="923" t="n">
        <v>5.71</v>
      </c>
    </row>
    <row r="2224" customFormat="false" ht="15" hidden="false" customHeight="false" outlineLevel="0" collapsed="false">
      <c r="B2224" s="923" t="n">
        <v>92791</v>
      </c>
      <c r="C2224" s="924" t="s">
        <v>8902</v>
      </c>
      <c r="D2224" s="923" t="s">
        <v>1117</v>
      </c>
      <c r="E2224" s="923" t="n">
        <f aca="false">IF($K$2=$H$1,H2224,I2224)</f>
        <v>6.96</v>
      </c>
      <c r="F2224" s="396" t="n">
        <f aca="false">IF(LEN($B2224)=7,CONCATENATE(MID($B2224,1,6),"00",RIGHT($B2224,1)),IF(LEN($B2224)=8,CONCATENATE(MID($B2224,1,6),"0",RIGHT($B2224,2)),$B2224))</f>
        <v>92791</v>
      </c>
      <c r="H2224" s="925" t="n">
        <v>6.78</v>
      </c>
      <c r="I2224" s="923" t="n">
        <v>6.96</v>
      </c>
    </row>
    <row r="2225" customFormat="false" ht="15" hidden="false" customHeight="false" outlineLevel="0" collapsed="false">
      <c r="B2225" s="923" t="n">
        <v>92792</v>
      </c>
      <c r="C2225" s="924" t="s">
        <v>8903</v>
      </c>
      <c r="D2225" s="923" t="s">
        <v>1117</v>
      </c>
      <c r="E2225" s="923" t="n">
        <f aca="false">IF($K$2=$H$1,H2225,I2225)</f>
        <v>6.49</v>
      </c>
      <c r="F2225" s="396" t="n">
        <f aca="false">IF(LEN($B2225)=7,CONCATENATE(MID($B2225,1,6),"00",RIGHT($B2225,1)),IF(LEN($B2225)=8,CONCATENATE(MID($B2225,1,6),"0",RIGHT($B2225,2)),$B2225))</f>
        <v>92792</v>
      </c>
      <c r="H2225" s="925" t="n">
        <v>6.4</v>
      </c>
      <c r="I2225" s="923" t="n">
        <v>6.49</v>
      </c>
    </row>
    <row r="2226" customFormat="false" ht="15" hidden="false" customHeight="false" outlineLevel="0" collapsed="false">
      <c r="B2226" s="923" t="n">
        <v>92793</v>
      </c>
      <c r="C2226" s="924" t="s">
        <v>8904</v>
      </c>
      <c r="D2226" s="923" t="s">
        <v>1117</v>
      </c>
      <c r="E2226" s="923" t="n">
        <f aca="false">IF($K$2=$H$1,H2226,I2226)</f>
        <v>6.98</v>
      </c>
      <c r="F2226" s="396" t="n">
        <f aca="false">IF(LEN($B2226)=7,CONCATENATE(MID($B2226,1,6),"00",RIGHT($B2226,1)),IF(LEN($B2226)=8,CONCATENATE(MID($B2226,1,6),"0",RIGHT($B2226,2)),$B2226))</f>
        <v>92793</v>
      </c>
      <c r="H2226" s="925" t="n">
        <v>6.93</v>
      </c>
      <c r="I2226" s="923" t="n">
        <v>6.98</v>
      </c>
    </row>
    <row r="2227" customFormat="false" ht="15" hidden="false" customHeight="false" outlineLevel="0" collapsed="false">
      <c r="B2227" s="923" t="n">
        <v>92794</v>
      </c>
      <c r="C2227" s="924" t="s">
        <v>8905</v>
      </c>
      <c r="D2227" s="923" t="s">
        <v>1117</v>
      </c>
      <c r="E2227" s="923" t="n">
        <f aca="false">IF($K$2=$H$1,H2227,I2227)</f>
        <v>5.78</v>
      </c>
      <c r="F2227" s="396" t="n">
        <f aca="false">IF(LEN($B2227)=7,CONCATENATE(MID($B2227,1,6),"00",RIGHT($B2227,1)),IF(LEN($B2227)=8,CONCATENATE(MID($B2227,1,6),"0",RIGHT($B2227,2)),$B2227))</f>
        <v>92794</v>
      </c>
      <c r="H2227" s="925" t="n">
        <v>5.76</v>
      </c>
      <c r="I2227" s="923" t="n">
        <v>5.78</v>
      </c>
    </row>
    <row r="2228" customFormat="false" ht="15" hidden="false" customHeight="false" outlineLevel="0" collapsed="false">
      <c r="B2228" s="923" t="n">
        <v>92795</v>
      </c>
      <c r="C2228" s="924" t="s">
        <v>8906</v>
      </c>
      <c r="D2228" s="923" t="s">
        <v>1117</v>
      </c>
      <c r="E2228" s="923" t="n">
        <f aca="false">IF($K$2=$H$1,H2228,I2228)</f>
        <v>5.4</v>
      </c>
      <c r="F2228" s="396" t="n">
        <f aca="false">IF(LEN($B2228)=7,CONCATENATE(MID($B2228,1,6),"00",RIGHT($B2228,1)),IF(LEN($B2228)=8,CONCATENATE(MID($B2228,1,6),"0",RIGHT($B2228,2)),$B2228))</f>
        <v>92795</v>
      </c>
      <c r="H2228" s="925" t="n">
        <v>5.39</v>
      </c>
      <c r="I2228" s="923" t="n">
        <v>5.4</v>
      </c>
    </row>
    <row r="2229" customFormat="false" ht="15" hidden="false" customHeight="false" outlineLevel="0" collapsed="false">
      <c r="B2229" s="923" t="n">
        <v>92796</v>
      </c>
      <c r="C2229" s="924" t="s">
        <v>8907</v>
      </c>
      <c r="D2229" s="923" t="s">
        <v>1117</v>
      </c>
      <c r="E2229" s="923" t="n">
        <f aca="false">IF($K$2=$H$1,H2229,I2229)</f>
        <v>5.33</v>
      </c>
      <c r="F2229" s="396" t="n">
        <f aca="false">IF(LEN($B2229)=7,CONCATENATE(MID($B2229,1,6),"00",RIGHT($B2229,1)),IF(LEN($B2229)=8,CONCATENATE(MID($B2229,1,6),"0",RIGHT($B2229,2)),$B2229))</f>
        <v>92796</v>
      </c>
      <c r="H2229" s="925" t="n">
        <v>5.32</v>
      </c>
      <c r="I2229" s="923" t="n">
        <v>5.33</v>
      </c>
    </row>
    <row r="2230" customFormat="false" ht="15" hidden="false" customHeight="false" outlineLevel="0" collapsed="false">
      <c r="B2230" s="923" t="n">
        <v>92797</v>
      </c>
      <c r="C2230" s="924" t="s">
        <v>8908</v>
      </c>
      <c r="D2230" s="923" t="s">
        <v>1117</v>
      </c>
      <c r="E2230" s="923" t="n">
        <f aca="false">IF($K$2=$H$1,H2230,I2230)</f>
        <v>5.08</v>
      </c>
      <c r="F2230" s="396" t="n">
        <f aca="false">IF(LEN($B2230)=7,CONCATENATE(MID($B2230,1,6),"00",RIGHT($B2230,1)),IF(LEN($B2230)=8,CONCATENATE(MID($B2230,1,6),"0",RIGHT($B2230,2)),$B2230))</f>
        <v>92797</v>
      </c>
      <c r="H2230" s="925" t="n">
        <v>5.08</v>
      </c>
      <c r="I2230" s="923" t="n">
        <v>5.08</v>
      </c>
    </row>
    <row r="2231" customFormat="false" ht="15" hidden="false" customHeight="false" outlineLevel="0" collapsed="false">
      <c r="B2231" s="923" t="n">
        <v>92798</v>
      </c>
      <c r="C2231" s="924" t="s">
        <v>8909</v>
      </c>
      <c r="D2231" s="923" t="s">
        <v>1117</v>
      </c>
      <c r="E2231" s="923" t="n">
        <f aca="false">IF($K$2=$H$1,H2231,I2231)</f>
        <v>5.85</v>
      </c>
      <c r="F2231" s="396" t="n">
        <f aca="false">IF(LEN($B2231)=7,CONCATENATE(MID($B2231,1,6),"00",RIGHT($B2231,1)),IF(LEN($B2231)=8,CONCATENATE(MID($B2231,1,6),"0",RIGHT($B2231,2)),$B2231))</f>
        <v>92798</v>
      </c>
      <c r="H2231" s="925" t="n">
        <v>5.84</v>
      </c>
      <c r="I2231" s="923" t="n">
        <v>5.85</v>
      </c>
    </row>
    <row r="2232" customFormat="false" ht="15" hidden="false" customHeight="false" outlineLevel="0" collapsed="false">
      <c r="B2232" s="923" t="n">
        <v>92799</v>
      </c>
      <c r="C2232" s="924" t="s">
        <v>8910</v>
      </c>
      <c r="D2232" s="923" t="s">
        <v>1117</v>
      </c>
      <c r="E2232" s="923" t="n">
        <f aca="false">IF($K$2=$H$1,H2232,I2232)</f>
        <v>7.31</v>
      </c>
      <c r="F2232" s="396" t="n">
        <f aca="false">IF(LEN($B2232)=7,CONCATENATE(MID($B2232,1,6),"00",RIGHT($B2232,1)),IF(LEN($B2232)=8,CONCATENATE(MID($B2232,1,6),"0",RIGHT($B2232,2)),$B2232))</f>
        <v>92799</v>
      </c>
      <c r="H2232" s="925" t="n">
        <v>7.11</v>
      </c>
      <c r="I2232" s="923" t="n">
        <v>7.31</v>
      </c>
    </row>
    <row r="2233" customFormat="false" ht="15" hidden="false" customHeight="false" outlineLevel="0" collapsed="false">
      <c r="B2233" s="923" t="n">
        <v>92800</v>
      </c>
      <c r="C2233" s="924" t="s">
        <v>8911</v>
      </c>
      <c r="D2233" s="923" t="s">
        <v>1117</v>
      </c>
      <c r="E2233" s="923" t="n">
        <f aca="false">IF($K$2=$H$1,H2233,I2233)</f>
        <v>6.54</v>
      </c>
      <c r="F2233" s="396" t="n">
        <f aca="false">IF(LEN($B2233)=7,CONCATENATE(MID($B2233,1,6),"00",RIGHT($B2233,1)),IF(LEN($B2233)=8,CONCATENATE(MID($B2233,1,6),"0",RIGHT($B2233,2)),$B2233))</f>
        <v>92800</v>
      </c>
      <c r="H2233" s="925" t="n">
        <v>6.42</v>
      </c>
      <c r="I2233" s="923" t="n">
        <v>6.54</v>
      </c>
    </row>
    <row r="2234" customFormat="false" ht="15" hidden="false" customHeight="false" outlineLevel="0" collapsed="false">
      <c r="B2234" s="923" t="n">
        <v>92801</v>
      </c>
      <c r="C2234" s="924" t="s">
        <v>8912</v>
      </c>
      <c r="D2234" s="923" t="s">
        <v>1117</v>
      </c>
      <c r="E2234" s="923" t="n">
        <f aca="false">IF($K$2=$H$1,H2234,I2234)</f>
        <v>6.25</v>
      </c>
      <c r="F2234" s="396" t="n">
        <f aca="false">IF(LEN($B2234)=7,CONCATENATE(MID($B2234,1,6),"00",RIGHT($B2234,1)),IF(LEN($B2234)=8,CONCATENATE(MID($B2234,1,6),"0",RIGHT($B2234,2)),$B2234))</f>
        <v>92801</v>
      </c>
      <c r="H2234" s="925" t="n">
        <v>6.18</v>
      </c>
      <c r="I2234" s="923" t="n">
        <v>6.25</v>
      </c>
    </row>
    <row r="2235" customFormat="false" ht="15" hidden="false" customHeight="false" outlineLevel="0" collapsed="false">
      <c r="B2235" s="923" t="n">
        <v>92802</v>
      </c>
      <c r="C2235" s="924" t="s">
        <v>8913</v>
      </c>
      <c r="D2235" s="923" t="s">
        <v>1117</v>
      </c>
      <c r="E2235" s="923" t="n">
        <f aca="false">IF($K$2=$H$1,H2235,I2235)</f>
        <v>6.85</v>
      </c>
      <c r="F2235" s="396" t="n">
        <f aca="false">IF(LEN($B2235)=7,CONCATENATE(MID($B2235,1,6),"00",RIGHT($B2235,1)),IF(LEN($B2235)=8,CONCATENATE(MID($B2235,1,6),"0",RIGHT($B2235,2)),$B2235))</f>
        <v>92802</v>
      </c>
      <c r="H2235" s="925" t="n">
        <v>6.81</v>
      </c>
      <c r="I2235" s="923" t="n">
        <v>6.85</v>
      </c>
    </row>
    <row r="2236" customFormat="false" ht="15" hidden="false" customHeight="false" outlineLevel="0" collapsed="false">
      <c r="B2236" s="923" t="n">
        <v>92803</v>
      </c>
      <c r="C2236" s="924" t="s">
        <v>8914</v>
      </c>
      <c r="D2236" s="923" t="s">
        <v>1117</v>
      </c>
      <c r="E2236" s="923" t="n">
        <f aca="false">IF($K$2=$H$1,H2236,I2236)</f>
        <v>5.7</v>
      </c>
      <c r="F2236" s="396" t="n">
        <f aca="false">IF(LEN($B2236)=7,CONCATENATE(MID($B2236,1,6),"00",RIGHT($B2236,1)),IF(LEN($B2236)=8,CONCATENATE(MID($B2236,1,6),"0",RIGHT($B2236,2)),$B2236))</f>
        <v>92803</v>
      </c>
      <c r="H2236" s="925" t="n">
        <v>5.68</v>
      </c>
      <c r="I2236" s="923" t="n">
        <v>5.7</v>
      </c>
    </row>
    <row r="2237" customFormat="false" ht="15" hidden="false" customHeight="false" outlineLevel="0" collapsed="false">
      <c r="B2237" s="923" t="n">
        <v>92804</v>
      </c>
      <c r="C2237" s="924" t="s">
        <v>8915</v>
      </c>
      <c r="D2237" s="923" t="s">
        <v>1117</v>
      </c>
      <c r="E2237" s="923" t="n">
        <f aca="false">IF($K$2=$H$1,H2237,I2237)</f>
        <v>5.36</v>
      </c>
      <c r="F2237" s="396" t="n">
        <f aca="false">IF(LEN($B2237)=7,CONCATENATE(MID($B2237,1,6),"00",RIGHT($B2237,1)),IF(LEN($B2237)=8,CONCATENATE(MID($B2237,1,6),"0",RIGHT($B2237,2)),$B2237))</f>
        <v>92804</v>
      </c>
      <c r="H2237" s="925" t="n">
        <v>5.34</v>
      </c>
      <c r="I2237" s="923" t="n">
        <v>5.36</v>
      </c>
    </row>
    <row r="2238" customFormat="false" ht="15" hidden="false" customHeight="false" outlineLevel="0" collapsed="false">
      <c r="B2238" s="923" t="n">
        <v>92805</v>
      </c>
      <c r="C2238" s="924" t="s">
        <v>8916</v>
      </c>
      <c r="D2238" s="923" t="s">
        <v>1117</v>
      </c>
      <c r="E2238" s="923" t="n">
        <f aca="false">IF($K$2=$H$1,H2238,I2238)</f>
        <v>5.3</v>
      </c>
      <c r="F2238" s="396" t="n">
        <f aca="false">IF(LEN($B2238)=7,CONCATENATE(MID($B2238,1,6),"00",RIGHT($B2238,1)),IF(LEN($B2238)=8,CONCATENATE(MID($B2238,1,6),"0",RIGHT($B2238,2)),$B2238))</f>
        <v>92805</v>
      </c>
      <c r="H2238" s="925" t="n">
        <v>5.3</v>
      </c>
      <c r="I2238" s="923" t="n">
        <v>5.3</v>
      </c>
    </row>
    <row r="2239" customFormat="false" ht="15" hidden="false" customHeight="false" outlineLevel="0" collapsed="false">
      <c r="B2239" s="923" t="n">
        <v>92806</v>
      </c>
      <c r="C2239" s="924" t="s">
        <v>8917</v>
      </c>
      <c r="D2239" s="923" t="s">
        <v>1117</v>
      </c>
      <c r="E2239" s="923" t="n">
        <f aca="false">IF($K$2=$H$1,H2239,I2239)</f>
        <v>5.07</v>
      </c>
      <c r="F2239" s="396" t="n">
        <f aca="false">IF(LEN($B2239)=7,CONCATENATE(MID($B2239,1,6),"00",RIGHT($B2239,1)),IF(LEN($B2239)=8,CONCATENATE(MID($B2239,1,6),"0",RIGHT($B2239,2)),$B2239))</f>
        <v>92806</v>
      </c>
      <c r="H2239" s="925" t="n">
        <v>5.07</v>
      </c>
      <c r="I2239" s="923" t="n">
        <v>5.07</v>
      </c>
    </row>
    <row r="2240" customFormat="false" ht="15" hidden="false" customHeight="false" outlineLevel="0" collapsed="false">
      <c r="B2240" s="923" t="n">
        <v>92875</v>
      </c>
      <c r="C2240" s="924" t="s">
        <v>8918</v>
      </c>
      <c r="D2240" s="923" t="s">
        <v>1117</v>
      </c>
      <c r="E2240" s="923" t="n">
        <f aca="false">IF($K$2=$H$1,H2240,I2240)</f>
        <v>6.51</v>
      </c>
      <c r="F2240" s="396" t="n">
        <f aca="false">IF(LEN($B2240)=7,CONCATENATE(MID($B2240,1,6),"00",RIGHT($B2240,1)),IF(LEN($B2240)=8,CONCATENATE(MID($B2240,1,6),"0",RIGHT($B2240,2)),$B2240))</f>
        <v>92875</v>
      </c>
      <c r="H2240" s="925" t="n">
        <v>6.42</v>
      </c>
      <c r="I2240" s="923" t="n">
        <v>6.51</v>
      </c>
    </row>
    <row r="2241" customFormat="false" ht="15" hidden="false" customHeight="false" outlineLevel="0" collapsed="false">
      <c r="B2241" s="923" t="n">
        <v>92876</v>
      </c>
      <c r="C2241" s="924" t="s">
        <v>8919</v>
      </c>
      <c r="D2241" s="923" t="s">
        <v>1117</v>
      </c>
      <c r="E2241" s="923" t="n">
        <f aca="false">IF($K$2=$H$1,H2241,I2241)</f>
        <v>6.25</v>
      </c>
      <c r="F2241" s="396" t="n">
        <f aca="false">IF(LEN($B2241)=7,CONCATENATE(MID($B2241,1,6),"00",RIGHT($B2241,1)),IF(LEN($B2241)=8,CONCATENATE(MID($B2241,1,6),"0",RIGHT($B2241,2)),$B2241))</f>
        <v>92876</v>
      </c>
      <c r="H2241" s="925" t="n">
        <v>6.2</v>
      </c>
      <c r="I2241" s="923" t="n">
        <v>6.25</v>
      </c>
    </row>
    <row r="2242" customFormat="false" ht="15" hidden="false" customHeight="false" outlineLevel="0" collapsed="false">
      <c r="B2242" s="923" t="n">
        <v>92877</v>
      </c>
      <c r="C2242" s="924" t="s">
        <v>8920</v>
      </c>
      <c r="D2242" s="923" t="s">
        <v>1117</v>
      </c>
      <c r="E2242" s="923" t="n">
        <f aca="false">IF($K$2=$H$1,H2242,I2242)</f>
        <v>5.66</v>
      </c>
      <c r="F2242" s="396" t="n">
        <f aca="false">IF(LEN($B2242)=7,CONCATENATE(MID($B2242,1,6),"00",RIGHT($B2242,1)),IF(LEN($B2242)=8,CONCATENATE(MID($B2242,1,6),"0",RIGHT($B2242,2)),$B2242))</f>
        <v>92877</v>
      </c>
      <c r="H2242" s="925" t="n">
        <v>5.64</v>
      </c>
      <c r="I2242" s="923" t="n">
        <v>5.66</v>
      </c>
    </row>
    <row r="2243" customFormat="false" ht="15" hidden="false" customHeight="false" outlineLevel="0" collapsed="false">
      <c r="B2243" s="923" t="n">
        <v>92878</v>
      </c>
      <c r="C2243" s="924" t="s">
        <v>8921</v>
      </c>
      <c r="D2243" s="923" t="s">
        <v>1117</v>
      </c>
      <c r="E2243" s="923" t="n">
        <f aca="false">IF($K$2=$H$1,H2243,I2243)</f>
        <v>5.57</v>
      </c>
      <c r="F2243" s="396" t="n">
        <f aca="false">IF(LEN($B2243)=7,CONCATENATE(MID($B2243,1,6),"00",RIGHT($B2243,1)),IF(LEN($B2243)=8,CONCATENATE(MID($B2243,1,6),"0",RIGHT($B2243,2)),$B2243))</f>
        <v>92878</v>
      </c>
      <c r="H2243" s="925" t="n">
        <v>5.56</v>
      </c>
      <c r="I2243" s="923" t="n">
        <v>5.57</v>
      </c>
    </row>
    <row r="2244" customFormat="false" ht="15" hidden="false" customHeight="false" outlineLevel="0" collapsed="false">
      <c r="B2244" s="923" t="n">
        <v>92879</v>
      </c>
      <c r="C2244" s="924" t="s">
        <v>8922</v>
      </c>
      <c r="D2244" s="923" t="s">
        <v>1117</v>
      </c>
      <c r="E2244" s="923" t="n">
        <f aca="false">IF($K$2=$H$1,H2244,I2244)</f>
        <v>5.5</v>
      </c>
      <c r="F2244" s="396" t="n">
        <f aca="false">IF(LEN($B2244)=7,CONCATENATE(MID($B2244,1,6),"00",RIGHT($B2244,1)),IF(LEN($B2244)=8,CONCATENATE(MID($B2244,1,6),"0",RIGHT($B2244,2)),$B2244))</f>
        <v>92879</v>
      </c>
      <c r="H2244" s="925" t="n">
        <v>5.49</v>
      </c>
      <c r="I2244" s="923" t="n">
        <v>5.5</v>
      </c>
    </row>
    <row r="2245" customFormat="false" ht="15" hidden="false" customHeight="false" outlineLevel="0" collapsed="false">
      <c r="B2245" s="923" t="n">
        <v>92880</v>
      </c>
      <c r="C2245" s="924" t="s">
        <v>8923</v>
      </c>
      <c r="D2245" s="923" t="s">
        <v>1117</v>
      </c>
      <c r="E2245" s="923" t="n">
        <f aca="false">IF($K$2=$H$1,H2245,I2245)</f>
        <v>5.61</v>
      </c>
      <c r="F2245" s="396" t="n">
        <f aca="false">IF(LEN($B2245)=7,CONCATENATE(MID($B2245,1,6),"00",RIGHT($B2245,1)),IF(LEN($B2245)=8,CONCATENATE(MID($B2245,1,6),"0",RIGHT($B2245,2)),$B2245))</f>
        <v>92880</v>
      </c>
      <c r="H2245" s="925" t="n">
        <v>5.61</v>
      </c>
      <c r="I2245" s="923" t="n">
        <v>5.61</v>
      </c>
    </row>
    <row r="2246" customFormat="false" ht="15" hidden="false" customHeight="false" outlineLevel="0" collapsed="false">
      <c r="B2246" s="923" t="n">
        <v>92881</v>
      </c>
      <c r="C2246" s="924" t="s">
        <v>8924</v>
      </c>
      <c r="D2246" s="923" t="s">
        <v>1117</v>
      </c>
      <c r="E2246" s="923" t="n">
        <f aca="false">IF($K$2=$H$1,H2246,I2246)</f>
        <v>5.6</v>
      </c>
      <c r="F2246" s="396" t="n">
        <f aca="false">IF(LEN($B2246)=7,CONCATENATE(MID($B2246,1,6),"00",RIGHT($B2246,1)),IF(LEN($B2246)=8,CONCATENATE(MID($B2246,1,6),"0",RIGHT($B2246,2)),$B2246))</f>
        <v>92881</v>
      </c>
      <c r="H2246" s="925" t="n">
        <v>5.59</v>
      </c>
      <c r="I2246" s="923" t="n">
        <v>5.6</v>
      </c>
    </row>
    <row r="2247" customFormat="false" ht="15" hidden="false" customHeight="false" outlineLevel="0" collapsed="false">
      <c r="B2247" s="923" t="n">
        <v>92882</v>
      </c>
      <c r="C2247" s="924" t="s">
        <v>8925</v>
      </c>
      <c r="D2247" s="923" t="s">
        <v>1117</v>
      </c>
      <c r="E2247" s="923" t="n">
        <f aca="false">IF($K$2=$H$1,H2247,I2247)</f>
        <v>9.02</v>
      </c>
      <c r="F2247" s="396" t="n">
        <f aca="false">IF(LEN($B2247)=7,CONCATENATE(MID($B2247,1,6),"00",RIGHT($B2247,1)),IF(LEN($B2247)=8,CONCATENATE(MID($B2247,1,6),"0",RIGHT($B2247,2)),$B2247))</f>
        <v>92882</v>
      </c>
      <c r="H2247" s="925" t="n">
        <v>8.71</v>
      </c>
      <c r="I2247" s="923" t="n">
        <v>9.02</v>
      </c>
    </row>
    <row r="2248" customFormat="false" ht="15" hidden="false" customHeight="false" outlineLevel="0" collapsed="false">
      <c r="B2248" s="923" t="n">
        <v>92883</v>
      </c>
      <c r="C2248" s="924" t="s">
        <v>8926</v>
      </c>
      <c r="D2248" s="923" t="s">
        <v>1117</v>
      </c>
      <c r="E2248" s="923" t="n">
        <f aca="false">IF($K$2=$H$1,H2248,I2248)</f>
        <v>8.19</v>
      </c>
      <c r="F2248" s="396" t="n">
        <f aca="false">IF(LEN($B2248)=7,CONCATENATE(MID($B2248,1,6),"00",RIGHT($B2248,1)),IF(LEN($B2248)=8,CONCATENATE(MID($B2248,1,6),"0",RIGHT($B2248,2)),$B2248))</f>
        <v>92883</v>
      </c>
      <c r="H2248" s="925" t="n">
        <v>7.98</v>
      </c>
      <c r="I2248" s="923" t="n">
        <v>8.19</v>
      </c>
    </row>
    <row r="2249" customFormat="false" ht="15" hidden="false" customHeight="false" outlineLevel="0" collapsed="false">
      <c r="B2249" s="923" t="n">
        <v>92884</v>
      </c>
      <c r="C2249" s="924" t="s">
        <v>8927</v>
      </c>
      <c r="D2249" s="923" t="s">
        <v>1117</v>
      </c>
      <c r="E2249" s="923" t="n">
        <f aca="false">IF($K$2=$H$1,H2249,I2249)</f>
        <v>7.18</v>
      </c>
      <c r="F2249" s="396" t="n">
        <f aca="false">IF(LEN($B2249)=7,CONCATENATE(MID($B2249,1,6),"00",RIGHT($B2249,1)),IF(LEN($B2249)=8,CONCATENATE(MID($B2249,1,6),"0",RIGHT($B2249,2)),$B2249))</f>
        <v>92884</v>
      </c>
      <c r="H2249" s="925" t="n">
        <v>7.03</v>
      </c>
      <c r="I2249" s="923" t="n">
        <v>7.18</v>
      </c>
    </row>
    <row r="2250" customFormat="false" ht="15" hidden="false" customHeight="false" outlineLevel="0" collapsed="false">
      <c r="B2250" s="923" t="n">
        <v>92885</v>
      </c>
      <c r="C2250" s="924" t="s">
        <v>8928</v>
      </c>
      <c r="D2250" s="923" t="s">
        <v>1117</v>
      </c>
      <c r="E2250" s="923" t="n">
        <f aca="false">IF($K$2=$H$1,H2250,I2250)</f>
        <v>6.74</v>
      </c>
      <c r="F2250" s="396" t="n">
        <f aca="false">IF(LEN($B2250)=7,CONCATENATE(MID($B2250,1,6),"00",RIGHT($B2250,1)),IF(LEN($B2250)=8,CONCATENATE(MID($B2250,1,6),"0",RIGHT($B2250,2)),$B2250))</f>
        <v>92885</v>
      </c>
      <c r="H2250" s="925" t="n">
        <v>6.64</v>
      </c>
      <c r="I2250" s="923" t="n">
        <v>6.74</v>
      </c>
    </row>
    <row r="2251" customFormat="false" ht="15" hidden="false" customHeight="false" outlineLevel="0" collapsed="false">
      <c r="B2251" s="923" t="n">
        <v>92886</v>
      </c>
      <c r="C2251" s="924" t="s">
        <v>8929</v>
      </c>
      <c r="D2251" s="923" t="s">
        <v>1117</v>
      </c>
      <c r="E2251" s="923" t="n">
        <f aca="false">IF($K$2=$H$1,H2251,I2251)</f>
        <v>6.37</v>
      </c>
      <c r="F2251" s="396" t="n">
        <f aca="false">IF(LEN($B2251)=7,CONCATENATE(MID($B2251,1,6),"00",RIGHT($B2251,1)),IF(LEN($B2251)=8,CONCATENATE(MID($B2251,1,6),"0",RIGHT($B2251,2)),$B2251))</f>
        <v>92886</v>
      </c>
      <c r="H2251" s="925" t="n">
        <v>6.3</v>
      </c>
      <c r="I2251" s="923" t="n">
        <v>6.37</v>
      </c>
    </row>
    <row r="2252" customFormat="false" ht="15" hidden="false" customHeight="false" outlineLevel="0" collapsed="false">
      <c r="B2252" s="923" t="n">
        <v>92887</v>
      </c>
      <c r="C2252" s="924" t="s">
        <v>8930</v>
      </c>
      <c r="D2252" s="923" t="s">
        <v>1117</v>
      </c>
      <c r="E2252" s="923" t="n">
        <f aca="false">IF($K$2=$H$1,H2252,I2252)</f>
        <v>6.27</v>
      </c>
      <c r="F2252" s="396" t="n">
        <f aca="false">IF(LEN($B2252)=7,CONCATENATE(MID($B2252,1,6),"00",RIGHT($B2252,1)),IF(LEN($B2252)=8,CONCATENATE(MID($B2252,1,6),"0",RIGHT($B2252,2)),$B2252))</f>
        <v>92887</v>
      </c>
      <c r="H2252" s="925" t="n">
        <v>6.22</v>
      </c>
      <c r="I2252" s="923" t="n">
        <v>6.27</v>
      </c>
    </row>
    <row r="2253" customFormat="false" ht="15" hidden="false" customHeight="false" outlineLevel="0" collapsed="false">
      <c r="B2253" s="923" t="n">
        <v>92888</v>
      </c>
      <c r="C2253" s="924" t="s">
        <v>8931</v>
      </c>
      <c r="D2253" s="923" t="s">
        <v>1117</v>
      </c>
      <c r="E2253" s="923" t="n">
        <f aca="false">IF($K$2=$H$1,H2253,I2253)</f>
        <v>6.08</v>
      </c>
      <c r="F2253" s="396" t="n">
        <f aca="false">IF(LEN($B2253)=7,CONCATENATE(MID($B2253,1,6),"00",RIGHT($B2253,1)),IF(LEN($B2253)=8,CONCATENATE(MID($B2253,1,6),"0",RIGHT($B2253,2)),$B2253))</f>
        <v>92888</v>
      </c>
      <c r="H2253" s="925" t="n">
        <v>6.05</v>
      </c>
      <c r="I2253" s="923" t="n">
        <v>6.08</v>
      </c>
    </row>
    <row r="2254" customFormat="false" ht="15" hidden="false" customHeight="false" outlineLevel="0" collapsed="false">
      <c r="B2254" s="923" t="n">
        <v>92915</v>
      </c>
      <c r="C2254" s="924" t="s">
        <v>8932</v>
      </c>
      <c r="D2254" s="923" t="s">
        <v>1117</v>
      </c>
      <c r="E2254" s="923" t="n">
        <f aca="false">IF($K$2=$H$1,H2254,I2254)</f>
        <v>11.27</v>
      </c>
      <c r="F2254" s="396" t="n">
        <f aca="false">IF(LEN($B2254)=7,CONCATENATE(MID($B2254,1,6),"00",RIGHT($B2254,1)),IF(LEN($B2254)=8,CONCATENATE(MID($B2254,1,6),"0",RIGHT($B2254,2)),$B2254))</f>
        <v>92915</v>
      </c>
      <c r="H2254" s="925" t="n">
        <v>10.7</v>
      </c>
      <c r="I2254" s="923" t="n">
        <v>11.27</v>
      </c>
    </row>
    <row r="2255" customFormat="false" ht="15" hidden="false" customHeight="false" outlineLevel="0" collapsed="false">
      <c r="B2255" s="923" t="n">
        <v>92916</v>
      </c>
      <c r="C2255" s="924" t="s">
        <v>8933</v>
      </c>
      <c r="D2255" s="923" t="s">
        <v>1117</v>
      </c>
      <c r="E2255" s="923" t="n">
        <f aca="false">IF($K$2=$H$1,H2255,I2255)</f>
        <v>9.86</v>
      </c>
      <c r="F2255" s="396" t="n">
        <f aca="false">IF(LEN($B2255)=7,CONCATENATE(MID($B2255,1,6),"00",RIGHT($B2255,1)),IF(LEN($B2255)=8,CONCATENATE(MID($B2255,1,6),"0",RIGHT($B2255,2)),$B2255))</f>
        <v>92916</v>
      </c>
      <c r="H2255" s="925" t="n">
        <v>9.46</v>
      </c>
      <c r="I2255" s="923" t="n">
        <v>9.86</v>
      </c>
    </row>
    <row r="2256" customFormat="false" ht="15" hidden="false" customHeight="false" outlineLevel="0" collapsed="false">
      <c r="B2256" s="923" t="n">
        <v>92917</v>
      </c>
      <c r="C2256" s="924" t="s">
        <v>8934</v>
      </c>
      <c r="D2256" s="923" t="s">
        <v>1117</v>
      </c>
      <c r="E2256" s="923" t="n">
        <f aca="false">IF($K$2=$H$1,H2256,I2256)</f>
        <v>9.56</v>
      </c>
      <c r="F2256" s="396" t="n">
        <f aca="false">IF(LEN($B2256)=7,CONCATENATE(MID($B2256,1,6),"00",RIGHT($B2256,1)),IF(LEN($B2256)=8,CONCATENATE(MID($B2256,1,6),"0",RIGHT($B2256,2)),$B2256))</f>
        <v>92917</v>
      </c>
      <c r="H2256" s="925" t="n">
        <v>9.29</v>
      </c>
      <c r="I2256" s="923" t="n">
        <v>9.56</v>
      </c>
    </row>
    <row r="2257" customFormat="false" ht="15" hidden="false" customHeight="false" outlineLevel="0" collapsed="false">
      <c r="B2257" s="923" t="n">
        <v>92919</v>
      </c>
      <c r="C2257" s="924" t="s">
        <v>8935</v>
      </c>
      <c r="D2257" s="923" t="s">
        <v>1117</v>
      </c>
      <c r="E2257" s="923" t="n">
        <f aca="false">IF($K$2=$H$1,H2257,I2257)</f>
        <v>7.77</v>
      </c>
      <c r="F2257" s="396" t="n">
        <f aca="false">IF(LEN($B2257)=7,CONCATENATE(MID($B2257,1,6),"00",RIGHT($B2257,1)),IF(LEN($B2257)=8,CONCATENATE(MID($B2257,1,6),"0",RIGHT($B2257,2)),$B2257))</f>
        <v>92919</v>
      </c>
      <c r="H2257" s="925" t="n">
        <v>7.58</v>
      </c>
      <c r="I2257" s="923" t="n">
        <v>7.77</v>
      </c>
    </row>
    <row r="2258" customFormat="false" ht="15" hidden="false" customHeight="false" outlineLevel="0" collapsed="false">
      <c r="B2258" s="923" t="n">
        <v>92921</v>
      </c>
      <c r="C2258" s="924" t="s">
        <v>8936</v>
      </c>
      <c r="D2258" s="923" t="s">
        <v>1117</v>
      </c>
      <c r="E2258" s="923" t="n">
        <f aca="false">IF($K$2=$H$1,H2258,I2258)</f>
        <v>6.92</v>
      </c>
      <c r="F2258" s="396" t="n">
        <f aca="false">IF(LEN($B2258)=7,CONCATENATE(MID($B2258,1,6),"00",RIGHT($B2258,1)),IF(LEN($B2258)=8,CONCATENATE(MID($B2258,1,6),"0",RIGHT($B2258,2)),$B2258))</f>
        <v>92921</v>
      </c>
      <c r="H2258" s="925" t="n">
        <v>6.79</v>
      </c>
      <c r="I2258" s="923" t="n">
        <v>6.92</v>
      </c>
    </row>
    <row r="2259" customFormat="false" ht="15" hidden="false" customHeight="false" outlineLevel="0" collapsed="false">
      <c r="B2259" s="923" t="n">
        <v>92922</v>
      </c>
      <c r="C2259" s="924" t="s">
        <v>8937</v>
      </c>
      <c r="D2259" s="923" t="s">
        <v>1117</v>
      </c>
      <c r="E2259" s="923" t="n">
        <f aca="false">IF($K$2=$H$1,H2259,I2259)</f>
        <v>6.44</v>
      </c>
      <c r="F2259" s="396" t="n">
        <f aca="false">IF(LEN($B2259)=7,CONCATENATE(MID($B2259,1,6),"00",RIGHT($B2259,1)),IF(LEN($B2259)=8,CONCATENATE(MID($B2259,1,6),"0",RIGHT($B2259,2)),$B2259))</f>
        <v>92922</v>
      </c>
      <c r="H2259" s="925" t="n">
        <v>6.35</v>
      </c>
      <c r="I2259" s="923" t="n">
        <v>6.44</v>
      </c>
    </row>
    <row r="2260" customFormat="false" ht="15" hidden="false" customHeight="false" outlineLevel="0" collapsed="false">
      <c r="B2260" s="923" t="n">
        <v>92923</v>
      </c>
      <c r="C2260" s="924" t="s">
        <v>8938</v>
      </c>
      <c r="D2260" s="923" t="s">
        <v>1117</v>
      </c>
      <c r="E2260" s="923" t="n">
        <f aca="false">IF($K$2=$H$1,H2260,I2260)</f>
        <v>5.89</v>
      </c>
      <c r="F2260" s="396" t="n">
        <f aca="false">IF(LEN($B2260)=7,CONCATENATE(MID($B2260,1,6),"00",RIGHT($B2260,1)),IF(LEN($B2260)=8,CONCATENATE(MID($B2260,1,6),"0",RIGHT($B2260,2)),$B2260))</f>
        <v>92923</v>
      </c>
      <c r="H2260" s="925" t="n">
        <v>5.83</v>
      </c>
      <c r="I2260" s="923" t="n">
        <v>5.89</v>
      </c>
    </row>
    <row r="2261" customFormat="false" ht="15" hidden="false" customHeight="false" outlineLevel="0" collapsed="false">
      <c r="B2261" s="923" t="n">
        <v>92924</v>
      </c>
      <c r="C2261" s="924" t="s">
        <v>8939</v>
      </c>
      <c r="D2261" s="923" t="s">
        <v>1117</v>
      </c>
      <c r="E2261" s="923" t="n">
        <f aca="false">IF($K$2=$H$1,H2261,I2261)</f>
        <v>6.43</v>
      </c>
      <c r="F2261" s="396" t="n">
        <f aca="false">IF(LEN($B2261)=7,CONCATENATE(MID($B2261,1,6),"00",RIGHT($B2261,1)),IF(LEN($B2261)=8,CONCATENATE(MID($B2261,1,6),"0",RIGHT($B2261,2)),$B2261))</f>
        <v>92924</v>
      </c>
      <c r="H2261" s="925" t="n">
        <v>6.39</v>
      </c>
      <c r="I2261" s="923" t="n">
        <v>6.43</v>
      </c>
    </row>
    <row r="2262" customFormat="false" ht="15" hidden="false" customHeight="false" outlineLevel="0" collapsed="false">
      <c r="B2262" s="923" t="n">
        <v>95445</v>
      </c>
      <c r="C2262" s="924" t="s">
        <v>8940</v>
      </c>
      <c r="D2262" s="923" t="s">
        <v>1117</v>
      </c>
      <c r="E2262" s="923" t="n">
        <f aca="false">IF($K$2=$H$1,H2262,I2262)</f>
        <v>5.49</v>
      </c>
      <c r="F2262" s="396" t="n">
        <f aca="false">IF(LEN($B2262)=7,CONCATENATE(MID($B2262,1,6),"00",RIGHT($B2262,1)),IF(LEN($B2262)=8,CONCATENATE(MID($B2262,1,6),"0",RIGHT($B2262,2)),$B2262))</f>
        <v>95445</v>
      </c>
      <c r="H2262" s="925" t="n">
        <v>5.44</v>
      </c>
      <c r="I2262" s="923" t="n">
        <v>5.49</v>
      </c>
    </row>
    <row r="2263" customFormat="false" ht="15" hidden="false" customHeight="false" outlineLevel="0" collapsed="false">
      <c r="B2263" s="923" t="n">
        <v>95446</v>
      </c>
      <c r="C2263" s="924" t="s">
        <v>8941</v>
      </c>
      <c r="D2263" s="923" t="s">
        <v>1117</v>
      </c>
      <c r="E2263" s="923" t="n">
        <f aca="false">IF($K$2=$H$1,H2263,I2263)</f>
        <v>5.63</v>
      </c>
      <c r="F2263" s="396" t="n">
        <f aca="false">IF(LEN($B2263)=7,CONCATENATE(MID($B2263,1,6),"00",RIGHT($B2263,1)),IF(LEN($B2263)=8,CONCATENATE(MID($B2263,1,6),"0",RIGHT($B2263,2)),$B2263))</f>
        <v>95446</v>
      </c>
      <c r="H2263" s="925" t="n">
        <v>5.58</v>
      </c>
      <c r="I2263" s="923" t="n">
        <v>5.63</v>
      </c>
    </row>
    <row r="2264" customFormat="false" ht="15" hidden="false" customHeight="false" outlineLevel="0" collapsed="false">
      <c r="B2264" s="923" t="n">
        <v>95576</v>
      </c>
      <c r="C2264" s="924" t="s">
        <v>8942</v>
      </c>
      <c r="D2264" s="923" t="s">
        <v>1117</v>
      </c>
      <c r="E2264" s="923" t="n">
        <f aca="false">IF($K$2=$H$1,H2264,I2264)</f>
        <v>9.06</v>
      </c>
      <c r="F2264" s="396" t="n">
        <f aca="false">IF(LEN($B2264)=7,CONCATENATE(MID($B2264,1,6),"00",RIGHT($B2264,1)),IF(LEN($B2264)=8,CONCATENATE(MID($B2264,1,6),"0",RIGHT($B2264,2)),$B2264))</f>
        <v>95576</v>
      </c>
      <c r="H2264" s="925" t="n">
        <v>8.81</v>
      </c>
      <c r="I2264" s="923" t="n">
        <v>9.06</v>
      </c>
    </row>
    <row r="2265" customFormat="false" ht="15" hidden="false" customHeight="false" outlineLevel="0" collapsed="false">
      <c r="B2265" s="923" t="n">
        <v>95577</v>
      </c>
      <c r="C2265" s="924" t="s">
        <v>8943</v>
      </c>
      <c r="D2265" s="923" t="s">
        <v>1117</v>
      </c>
      <c r="E2265" s="923" t="n">
        <f aca="false">IF($K$2=$H$1,H2265,I2265)</f>
        <v>7.49</v>
      </c>
      <c r="F2265" s="396" t="n">
        <f aca="false">IF(LEN($B2265)=7,CONCATENATE(MID($B2265,1,6),"00",RIGHT($B2265,1)),IF(LEN($B2265)=8,CONCATENATE(MID($B2265,1,6),"0",RIGHT($B2265,2)),$B2265))</f>
        <v>95577</v>
      </c>
      <c r="H2265" s="925" t="n">
        <v>7.32</v>
      </c>
      <c r="I2265" s="923" t="n">
        <v>7.49</v>
      </c>
    </row>
    <row r="2266" customFormat="false" ht="15" hidden="false" customHeight="false" outlineLevel="0" collapsed="false">
      <c r="B2266" s="923" t="n">
        <v>95578</v>
      </c>
      <c r="C2266" s="924" t="s">
        <v>8944</v>
      </c>
      <c r="D2266" s="923" t="s">
        <v>1117</v>
      </c>
      <c r="E2266" s="923" t="n">
        <f aca="false">IF($K$2=$H$1,H2266,I2266)</f>
        <v>6.82</v>
      </c>
      <c r="F2266" s="396" t="n">
        <f aca="false">IF(LEN($B2266)=7,CONCATENATE(MID($B2266,1,6),"00",RIGHT($B2266,1)),IF(LEN($B2266)=8,CONCATENATE(MID($B2266,1,6),"0",RIGHT($B2266,2)),$B2266))</f>
        <v>95578</v>
      </c>
      <c r="H2266" s="925" t="n">
        <v>6.69</v>
      </c>
      <c r="I2266" s="923" t="n">
        <v>6.82</v>
      </c>
    </row>
    <row r="2267" customFormat="false" ht="15" hidden="false" customHeight="false" outlineLevel="0" collapsed="false">
      <c r="B2267" s="923" t="n">
        <v>95579</v>
      </c>
      <c r="C2267" s="924" t="s">
        <v>8945</v>
      </c>
      <c r="D2267" s="923" t="s">
        <v>1117</v>
      </c>
      <c r="E2267" s="923" t="n">
        <f aca="false">IF($K$2=$H$1,H2267,I2267)</f>
        <v>6.48</v>
      </c>
      <c r="F2267" s="396" t="n">
        <f aca="false">IF(LEN($B2267)=7,CONCATENATE(MID($B2267,1,6),"00",RIGHT($B2267,1)),IF(LEN($B2267)=8,CONCATENATE(MID($B2267,1,6),"0",RIGHT($B2267,2)),$B2267))</f>
        <v>95579</v>
      </c>
      <c r="H2267" s="925" t="n">
        <v>6.37</v>
      </c>
      <c r="I2267" s="923" t="n">
        <v>6.48</v>
      </c>
    </row>
    <row r="2268" customFormat="false" ht="15" hidden="false" customHeight="false" outlineLevel="0" collapsed="false">
      <c r="B2268" s="923" t="n">
        <v>95580</v>
      </c>
      <c r="C2268" s="924" t="s">
        <v>8946</v>
      </c>
      <c r="D2268" s="923" t="s">
        <v>1117</v>
      </c>
      <c r="E2268" s="923" t="n">
        <f aca="false">IF($K$2=$H$1,H2268,I2268)</f>
        <v>6.06</v>
      </c>
      <c r="F2268" s="396" t="n">
        <f aca="false">IF(LEN($B2268)=7,CONCATENATE(MID($B2268,1,6),"00",RIGHT($B2268,1)),IF(LEN($B2268)=8,CONCATENATE(MID($B2268,1,6),"0",RIGHT($B2268,2)),$B2268))</f>
        <v>95580</v>
      </c>
      <c r="H2268" s="925" t="n">
        <v>5.97</v>
      </c>
      <c r="I2268" s="923" t="n">
        <v>6.06</v>
      </c>
    </row>
    <row r="2269" customFormat="false" ht="15" hidden="false" customHeight="false" outlineLevel="0" collapsed="false">
      <c r="B2269" s="923" t="n">
        <v>95581</v>
      </c>
      <c r="C2269" s="924" t="s">
        <v>8947</v>
      </c>
      <c r="D2269" s="923" t="s">
        <v>1117</v>
      </c>
      <c r="E2269" s="923" t="n">
        <f aca="false">IF($K$2=$H$1,H2269,I2269)</f>
        <v>6.67</v>
      </c>
      <c r="F2269" s="396" t="n">
        <f aca="false">IF(LEN($B2269)=7,CONCATENATE(MID($B2269,1,6),"00",RIGHT($B2269,1)),IF(LEN($B2269)=8,CONCATENATE(MID($B2269,1,6),"0",RIGHT($B2269,2)),$B2269))</f>
        <v>95581</v>
      </c>
      <c r="H2269" s="925" t="n">
        <v>6.6</v>
      </c>
      <c r="I2269" s="923" t="n">
        <v>6.67</v>
      </c>
    </row>
    <row r="2270" customFormat="false" ht="15" hidden="false" customHeight="false" outlineLevel="0" collapsed="false">
      <c r="B2270" s="923" t="n">
        <v>95583</v>
      </c>
      <c r="C2270" s="924" t="s">
        <v>8948</v>
      </c>
      <c r="D2270" s="923" t="s">
        <v>1117</v>
      </c>
      <c r="E2270" s="923" t="n">
        <f aca="false">IF($K$2=$H$1,H2270,I2270)</f>
        <v>11.68</v>
      </c>
      <c r="F2270" s="396" t="n">
        <f aca="false">IF(LEN($B2270)=7,CONCATENATE(MID($B2270,1,6),"00",RIGHT($B2270,1)),IF(LEN($B2270)=8,CONCATENATE(MID($B2270,1,6),"0",RIGHT($B2270,2)),$B2270))</f>
        <v>95583</v>
      </c>
      <c r="H2270" s="925" t="n">
        <v>11.01</v>
      </c>
      <c r="I2270" s="923" t="n">
        <v>11.68</v>
      </c>
    </row>
    <row r="2271" customFormat="false" ht="15" hidden="false" customHeight="false" outlineLevel="0" collapsed="false">
      <c r="B2271" s="923" t="n">
        <v>95584</v>
      </c>
      <c r="C2271" s="924" t="s">
        <v>8949</v>
      </c>
      <c r="D2271" s="923" t="s">
        <v>1117</v>
      </c>
      <c r="E2271" s="923" t="n">
        <f aca="false">IF($K$2=$H$1,H2271,I2271)</f>
        <v>9.56</v>
      </c>
      <c r="F2271" s="396" t="n">
        <f aca="false">IF(LEN($B2271)=7,CONCATENATE(MID($B2271,1,6),"00",RIGHT($B2271,1)),IF(LEN($B2271)=8,CONCATENATE(MID($B2271,1,6),"0",RIGHT($B2271,2)),$B2271))</f>
        <v>95584</v>
      </c>
      <c r="H2271" s="925" t="n">
        <v>9.13</v>
      </c>
      <c r="I2271" s="923" t="n">
        <v>9.56</v>
      </c>
    </row>
    <row r="2272" customFormat="false" ht="15" hidden="false" customHeight="false" outlineLevel="0" collapsed="false">
      <c r="B2272" s="923" t="n">
        <v>95585</v>
      </c>
      <c r="C2272" s="924" t="s">
        <v>8950</v>
      </c>
      <c r="D2272" s="923" t="s">
        <v>1117</v>
      </c>
      <c r="E2272" s="923" t="n">
        <f aca="false">IF($K$2=$H$1,H2272,I2272)</f>
        <v>9.44</v>
      </c>
      <c r="F2272" s="396" t="n">
        <f aca="false">IF(LEN($B2272)=7,CONCATENATE(MID($B2272,1,6),"00",RIGHT($B2272,1)),IF(LEN($B2272)=8,CONCATENATE(MID($B2272,1,6),"0",RIGHT($B2272,2)),$B2272))</f>
        <v>95585</v>
      </c>
      <c r="H2272" s="925" t="n">
        <v>9.16</v>
      </c>
      <c r="I2272" s="923" t="n">
        <v>9.44</v>
      </c>
    </row>
    <row r="2273" customFormat="false" ht="15" hidden="false" customHeight="false" outlineLevel="0" collapsed="false">
      <c r="B2273" s="923" t="n">
        <v>95586</v>
      </c>
      <c r="C2273" s="924" t="s">
        <v>8951</v>
      </c>
      <c r="D2273" s="923" t="s">
        <v>1117</v>
      </c>
      <c r="E2273" s="923" t="n">
        <f aca="false">IF($K$2=$H$1,H2273,I2273)</f>
        <v>7.78</v>
      </c>
      <c r="F2273" s="396" t="n">
        <f aca="false">IF(LEN($B2273)=7,CONCATENATE(MID($B2273,1,6),"00",RIGHT($B2273,1)),IF(LEN($B2273)=8,CONCATENATE(MID($B2273,1,6),"0",RIGHT($B2273,2)),$B2273))</f>
        <v>95586</v>
      </c>
      <c r="H2273" s="925" t="n">
        <v>7.58</v>
      </c>
      <c r="I2273" s="923" t="n">
        <v>7.78</v>
      </c>
    </row>
    <row r="2274" customFormat="false" ht="15" hidden="false" customHeight="false" outlineLevel="0" collapsed="false">
      <c r="B2274" s="923" t="n">
        <v>95587</v>
      </c>
      <c r="C2274" s="924" t="s">
        <v>8952</v>
      </c>
      <c r="D2274" s="923" t="s">
        <v>1117</v>
      </c>
      <c r="E2274" s="923" t="n">
        <f aca="false">IF($K$2=$H$1,H2274,I2274)</f>
        <v>7.07</v>
      </c>
      <c r="F2274" s="396" t="n">
        <f aca="false">IF(LEN($B2274)=7,CONCATENATE(MID($B2274,1,6),"00",RIGHT($B2274,1)),IF(LEN($B2274)=8,CONCATENATE(MID($B2274,1,6),"0",RIGHT($B2274,2)),$B2274))</f>
        <v>95587</v>
      </c>
      <c r="H2274" s="925" t="n">
        <v>6.91</v>
      </c>
      <c r="I2274" s="923" t="n">
        <v>7.07</v>
      </c>
    </row>
    <row r="2275" customFormat="false" ht="15" hidden="false" customHeight="false" outlineLevel="0" collapsed="false">
      <c r="B2275" s="923" t="n">
        <v>95588</v>
      </c>
      <c r="C2275" s="924" t="s">
        <v>8953</v>
      </c>
      <c r="D2275" s="923" t="s">
        <v>1117</v>
      </c>
      <c r="E2275" s="923" t="n">
        <f aca="false">IF($K$2=$H$1,H2275,I2275)</f>
        <v>6.67</v>
      </c>
      <c r="F2275" s="396" t="n">
        <f aca="false">IF(LEN($B2275)=7,CONCATENATE(MID($B2275,1,6),"00",RIGHT($B2275,1)),IF(LEN($B2275)=8,CONCATENATE(MID($B2275,1,6),"0",RIGHT($B2275,2)),$B2275))</f>
        <v>95588</v>
      </c>
      <c r="H2275" s="925" t="n">
        <v>6.55</v>
      </c>
      <c r="I2275" s="923" t="n">
        <v>6.67</v>
      </c>
    </row>
    <row r="2276" customFormat="false" ht="15" hidden="false" customHeight="false" outlineLevel="0" collapsed="false">
      <c r="B2276" s="923" t="n">
        <v>95589</v>
      </c>
      <c r="C2276" s="924" t="s">
        <v>8954</v>
      </c>
      <c r="D2276" s="923" t="s">
        <v>1117</v>
      </c>
      <c r="E2276" s="923" t="n">
        <f aca="false">IF($K$2=$H$1,H2276,I2276)</f>
        <v>6.21</v>
      </c>
      <c r="F2276" s="396" t="n">
        <f aca="false">IF(LEN($B2276)=7,CONCATENATE(MID($B2276,1,6),"00",RIGHT($B2276,1)),IF(LEN($B2276)=8,CONCATENATE(MID($B2276,1,6),"0",RIGHT($B2276,2)),$B2276))</f>
        <v>95589</v>
      </c>
      <c r="H2276" s="925" t="n">
        <v>6.11</v>
      </c>
      <c r="I2276" s="923" t="n">
        <v>6.21</v>
      </c>
    </row>
    <row r="2277" customFormat="false" ht="15" hidden="false" customHeight="false" outlineLevel="0" collapsed="false">
      <c r="B2277" s="923" t="n">
        <v>95590</v>
      </c>
      <c r="C2277" s="924" t="s">
        <v>8955</v>
      </c>
      <c r="D2277" s="923" t="s">
        <v>1117</v>
      </c>
      <c r="E2277" s="923" t="n">
        <f aca="false">IF($K$2=$H$1,H2277,I2277)</f>
        <v>6.81</v>
      </c>
      <c r="F2277" s="396" t="n">
        <f aca="false">IF(LEN($B2277)=7,CONCATENATE(MID($B2277,1,6),"00",RIGHT($B2277,1)),IF(LEN($B2277)=8,CONCATENATE(MID($B2277,1,6),"0",RIGHT($B2277,2)),$B2277))</f>
        <v>95590</v>
      </c>
      <c r="H2277" s="925" t="n">
        <v>6.72</v>
      </c>
      <c r="I2277" s="923" t="n">
        <v>6.81</v>
      </c>
    </row>
    <row r="2278" customFormat="false" ht="15" hidden="false" customHeight="false" outlineLevel="0" collapsed="false">
      <c r="B2278" s="923" t="n">
        <v>95592</v>
      </c>
      <c r="C2278" s="924" t="s">
        <v>8956</v>
      </c>
      <c r="D2278" s="923" t="s">
        <v>1117</v>
      </c>
      <c r="E2278" s="923" t="n">
        <f aca="false">IF($K$2=$H$1,H2278,I2278)</f>
        <v>14.35</v>
      </c>
      <c r="F2278" s="396" t="n">
        <f aca="false">IF(LEN($B2278)=7,CONCATENATE(MID($B2278,1,6),"00",RIGHT($B2278,1)),IF(LEN($B2278)=8,CONCATENATE(MID($B2278,1,6),"0",RIGHT($B2278,2)),$B2278))</f>
        <v>95592</v>
      </c>
      <c r="H2278" s="925" t="n">
        <v>13.44</v>
      </c>
      <c r="I2278" s="923" t="n">
        <v>14.35</v>
      </c>
    </row>
    <row r="2279" customFormat="false" ht="15" hidden="false" customHeight="false" outlineLevel="0" collapsed="false">
      <c r="B2279" s="923" t="n">
        <v>95593</v>
      </c>
      <c r="C2279" s="924" t="s">
        <v>8957</v>
      </c>
      <c r="D2279" s="923" t="s">
        <v>1117</v>
      </c>
      <c r="E2279" s="923" t="n">
        <f aca="false">IF($K$2=$H$1,H2279,I2279)</f>
        <v>11.16</v>
      </c>
      <c r="F2279" s="396" t="n">
        <f aca="false">IF(LEN($B2279)=7,CONCATENATE(MID($B2279,1,6),"00",RIGHT($B2279,1)),IF(LEN($B2279)=8,CONCATENATE(MID($B2279,1,6),"0",RIGHT($B2279,2)),$B2279))</f>
        <v>95593</v>
      </c>
      <c r="H2279" s="925" t="n">
        <v>10.6</v>
      </c>
      <c r="I2279" s="923" t="n">
        <v>11.16</v>
      </c>
    </row>
    <row r="2280" customFormat="false" ht="15" hidden="false" customHeight="false" outlineLevel="0" collapsed="false">
      <c r="B2280" s="923" t="n">
        <v>95943</v>
      </c>
      <c r="C2280" s="924" t="s">
        <v>8958</v>
      </c>
      <c r="D2280" s="923" t="s">
        <v>1117</v>
      </c>
      <c r="E2280" s="923" t="n">
        <f aca="false">IF($K$2=$H$1,H2280,I2280)</f>
        <v>15.07</v>
      </c>
      <c r="F2280" s="396" t="n">
        <f aca="false">IF(LEN($B2280)=7,CONCATENATE(MID($B2280,1,6),"00",RIGHT($B2280,1)),IF(LEN($B2280)=8,CONCATENATE(MID($B2280,1,6),"0",RIGHT($B2280,2)),$B2280))</f>
        <v>95943</v>
      </c>
      <c r="H2280" s="925" t="n">
        <v>14.13</v>
      </c>
      <c r="I2280" s="923" t="n">
        <v>15.07</v>
      </c>
    </row>
    <row r="2281" customFormat="false" ht="15" hidden="false" customHeight="false" outlineLevel="0" collapsed="false">
      <c r="B2281" s="923" t="n">
        <v>95944</v>
      </c>
      <c r="C2281" s="924" t="s">
        <v>8959</v>
      </c>
      <c r="D2281" s="923" t="s">
        <v>1117</v>
      </c>
      <c r="E2281" s="923" t="n">
        <f aca="false">IF($K$2=$H$1,H2281,I2281)</f>
        <v>13.22</v>
      </c>
      <c r="F2281" s="396" t="n">
        <f aca="false">IF(LEN($B2281)=7,CONCATENATE(MID($B2281,1,6),"00",RIGHT($B2281,1)),IF(LEN($B2281)=8,CONCATENATE(MID($B2281,1,6),"0",RIGHT($B2281,2)),$B2281))</f>
        <v>95944</v>
      </c>
      <c r="H2281" s="925" t="n">
        <v>12.47</v>
      </c>
      <c r="I2281" s="923" t="n">
        <v>13.22</v>
      </c>
    </row>
    <row r="2282" customFormat="false" ht="15" hidden="false" customHeight="false" outlineLevel="0" collapsed="false">
      <c r="B2282" s="923" t="n">
        <v>95945</v>
      </c>
      <c r="C2282" s="924" t="s">
        <v>8960</v>
      </c>
      <c r="D2282" s="923" t="s">
        <v>1117</v>
      </c>
      <c r="E2282" s="923" t="n">
        <f aca="false">IF($K$2=$H$1,H2282,I2282)</f>
        <v>11.09</v>
      </c>
      <c r="F2282" s="396" t="n">
        <f aca="false">IF(LEN($B2282)=7,CONCATENATE(MID($B2282,1,6),"00",RIGHT($B2282,1)),IF(LEN($B2282)=8,CONCATENATE(MID($B2282,1,6),"0",RIGHT($B2282,2)),$B2282))</f>
        <v>95945</v>
      </c>
      <c r="H2282" s="925" t="n">
        <v>10.65</v>
      </c>
      <c r="I2282" s="923" t="n">
        <v>11.09</v>
      </c>
    </row>
    <row r="2283" customFormat="false" ht="15" hidden="false" customHeight="false" outlineLevel="0" collapsed="false">
      <c r="B2283" s="923" t="n">
        <v>95946</v>
      </c>
      <c r="C2283" s="924" t="s">
        <v>8961</v>
      </c>
      <c r="D2283" s="923" t="s">
        <v>1117</v>
      </c>
      <c r="E2283" s="923" t="n">
        <f aca="false">IF($K$2=$H$1,H2283,I2283)</f>
        <v>8.1</v>
      </c>
      <c r="F2283" s="396" t="n">
        <f aca="false">IF(LEN($B2283)=7,CONCATENATE(MID($B2283,1,6),"00",RIGHT($B2283,1)),IF(LEN($B2283)=8,CONCATENATE(MID($B2283,1,6),"0",RIGHT($B2283,2)),$B2283))</f>
        <v>95946</v>
      </c>
      <c r="H2283" s="925" t="n">
        <v>7.87</v>
      </c>
      <c r="I2283" s="923" t="n">
        <v>8.1</v>
      </c>
    </row>
    <row r="2284" customFormat="false" ht="15" hidden="false" customHeight="false" outlineLevel="0" collapsed="false">
      <c r="B2284" s="923" t="n">
        <v>95947</v>
      </c>
      <c r="C2284" s="924" t="s">
        <v>8962</v>
      </c>
      <c r="D2284" s="923" t="s">
        <v>1117</v>
      </c>
      <c r="E2284" s="923" t="n">
        <f aca="false">IF($K$2=$H$1,H2284,I2284)</f>
        <v>6.6</v>
      </c>
      <c r="F2284" s="396" t="n">
        <f aca="false">IF(LEN($B2284)=7,CONCATENATE(MID($B2284,1,6),"00",RIGHT($B2284,1)),IF(LEN($B2284)=8,CONCATENATE(MID($B2284,1,6),"0",RIGHT($B2284,2)),$B2284))</f>
        <v>95947</v>
      </c>
      <c r="H2284" s="925" t="n">
        <v>6.48</v>
      </c>
      <c r="I2284" s="923" t="n">
        <v>6.6</v>
      </c>
    </row>
    <row r="2285" customFormat="false" ht="15" hidden="false" customHeight="false" outlineLevel="0" collapsed="false">
      <c r="B2285" s="923" t="n">
        <v>95948</v>
      </c>
      <c r="C2285" s="924" t="s">
        <v>8963</v>
      </c>
      <c r="D2285" s="923" t="s">
        <v>1117</v>
      </c>
      <c r="E2285" s="923" t="n">
        <f aca="false">IF($K$2=$H$1,H2285,I2285)</f>
        <v>5.73</v>
      </c>
      <c r="F2285" s="396" t="n">
        <f aca="false">IF(LEN($B2285)=7,CONCATENATE(MID($B2285,1,6),"00",RIGHT($B2285,1)),IF(LEN($B2285)=8,CONCATENATE(MID($B2285,1,6),"0",RIGHT($B2285,2)),$B2285))</f>
        <v>95948</v>
      </c>
      <c r="H2285" s="925" t="n">
        <v>5.72</v>
      </c>
      <c r="I2285" s="923" t="n">
        <v>5.73</v>
      </c>
    </row>
    <row r="2286" customFormat="false" ht="15" hidden="false" customHeight="false" outlineLevel="0" collapsed="false">
      <c r="B2286" s="923" t="n">
        <v>96544</v>
      </c>
      <c r="C2286" s="924" t="s">
        <v>8964</v>
      </c>
      <c r="D2286" s="923" t="s">
        <v>1117</v>
      </c>
      <c r="E2286" s="923" t="n">
        <f aca="false">IF($K$2=$H$1,H2286,I2286)</f>
        <v>10.65</v>
      </c>
      <c r="F2286" s="396" t="n">
        <f aca="false">IF(LEN($B2286)=7,CONCATENATE(MID($B2286,1,6),"00",RIGHT($B2286,1)),IF(LEN($B2286)=8,CONCATENATE(MID($B2286,1,6),"0",RIGHT($B2286,2)),$B2286))</f>
        <v>96544</v>
      </c>
      <c r="H2286" s="925" t="n">
        <v>10.18</v>
      </c>
      <c r="I2286" s="923" t="n">
        <v>10.65</v>
      </c>
    </row>
    <row r="2287" customFormat="false" ht="15" hidden="false" customHeight="false" outlineLevel="0" collapsed="false">
      <c r="B2287" s="923" t="n">
        <v>96545</v>
      </c>
      <c r="C2287" s="924" t="s">
        <v>8965</v>
      </c>
      <c r="D2287" s="923" t="s">
        <v>1117</v>
      </c>
      <c r="E2287" s="923" t="n">
        <f aca="false">IF($K$2=$H$1,H2287,I2287)</f>
        <v>10.2</v>
      </c>
      <c r="F2287" s="396" t="n">
        <f aca="false">IF(LEN($B2287)=7,CONCATENATE(MID($B2287,1,6),"00",RIGHT($B2287,1)),IF(LEN($B2287)=8,CONCATENATE(MID($B2287,1,6),"0",RIGHT($B2287,2)),$B2287))</f>
        <v>96545</v>
      </c>
      <c r="H2287" s="925" t="n">
        <v>9.85</v>
      </c>
      <c r="I2287" s="923" t="n">
        <v>10.2</v>
      </c>
    </row>
    <row r="2288" customFormat="false" ht="15" hidden="false" customHeight="false" outlineLevel="0" collapsed="false">
      <c r="B2288" s="923" t="n">
        <v>96546</v>
      </c>
      <c r="C2288" s="924" t="s">
        <v>8966</v>
      </c>
      <c r="D2288" s="923" t="s">
        <v>1117</v>
      </c>
      <c r="E2288" s="923" t="n">
        <f aca="false">IF($K$2=$H$1,H2288,I2288)</f>
        <v>8.31</v>
      </c>
      <c r="F2288" s="396" t="n">
        <f aca="false">IF(LEN($B2288)=7,CONCATENATE(MID($B2288,1,6),"00",RIGHT($B2288,1)),IF(LEN($B2288)=8,CONCATENATE(MID($B2288,1,6),"0",RIGHT($B2288,2)),$B2288))</f>
        <v>96546</v>
      </c>
      <c r="H2288" s="925" t="n">
        <v>8.06</v>
      </c>
      <c r="I2288" s="923" t="n">
        <v>8.31</v>
      </c>
    </row>
    <row r="2289" customFormat="false" ht="15" hidden="false" customHeight="false" outlineLevel="0" collapsed="false">
      <c r="B2289" s="923" t="n">
        <v>96547</v>
      </c>
      <c r="C2289" s="924" t="s">
        <v>8967</v>
      </c>
      <c r="D2289" s="923" t="s">
        <v>1117</v>
      </c>
      <c r="E2289" s="923" t="n">
        <f aca="false">IF($K$2=$H$1,H2289,I2289)</f>
        <v>7.38</v>
      </c>
      <c r="F2289" s="396" t="n">
        <f aca="false">IF(LEN($B2289)=7,CONCATENATE(MID($B2289,1,6),"00",RIGHT($B2289,1)),IF(LEN($B2289)=8,CONCATENATE(MID($B2289,1,6),"0",RIGHT($B2289,2)),$B2289))</f>
        <v>96547</v>
      </c>
      <c r="H2289" s="925" t="n">
        <v>7.2</v>
      </c>
      <c r="I2289" s="923" t="n">
        <v>7.38</v>
      </c>
    </row>
    <row r="2290" customFormat="false" ht="15" hidden="false" customHeight="false" outlineLevel="0" collapsed="false">
      <c r="B2290" s="923" t="n">
        <v>96548</v>
      </c>
      <c r="C2290" s="924" t="s">
        <v>8968</v>
      </c>
      <c r="D2290" s="923" t="s">
        <v>1117</v>
      </c>
      <c r="E2290" s="923" t="n">
        <f aca="false">IF($K$2=$H$1,H2290,I2290)</f>
        <v>6.83</v>
      </c>
      <c r="F2290" s="396" t="n">
        <f aca="false">IF(LEN($B2290)=7,CONCATENATE(MID($B2290,1,6),"00",RIGHT($B2290,1)),IF(LEN($B2290)=8,CONCATENATE(MID($B2290,1,6),"0",RIGHT($B2290,2)),$B2290))</f>
        <v>96548</v>
      </c>
      <c r="H2290" s="925" t="n">
        <v>6.7</v>
      </c>
      <c r="I2290" s="923" t="n">
        <v>6.83</v>
      </c>
    </row>
    <row r="2291" customFormat="false" ht="15" hidden="false" customHeight="false" outlineLevel="0" collapsed="false">
      <c r="B2291" s="923" t="n">
        <v>96549</v>
      </c>
      <c r="C2291" s="924" t="s">
        <v>8969</v>
      </c>
      <c r="D2291" s="923" t="s">
        <v>1117</v>
      </c>
      <c r="E2291" s="923" t="n">
        <f aca="false">IF($K$2=$H$1,H2291,I2291)</f>
        <v>6.27</v>
      </c>
      <c r="F2291" s="396" t="n">
        <f aca="false">IF(LEN($B2291)=7,CONCATENATE(MID($B2291,1,6),"00",RIGHT($B2291,1)),IF(LEN($B2291)=8,CONCATENATE(MID($B2291,1,6),"0",RIGHT($B2291,2)),$B2291))</f>
        <v>96549</v>
      </c>
      <c r="H2291" s="925" t="n">
        <v>6.17</v>
      </c>
      <c r="I2291" s="923" t="n">
        <v>6.27</v>
      </c>
    </row>
    <row r="2292" customFormat="false" ht="15" hidden="false" customHeight="false" outlineLevel="0" collapsed="false">
      <c r="B2292" s="923" t="n">
        <v>96550</v>
      </c>
      <c r="C2292" s="924" t="s">
        <v>8970</v>
      </c>
      <c r="D2292" s="923" t="s">
        <v>1117</v>
      </c>
      <c r="E2292" s="923" t="n">
        <f aca="false">IF($K$2=$H$1,H2292,I2292)</f>
        <v>6.76</v>
      </c>
      <c r="F2292" s="396" t="n">
        <f aca="false">IF(LEN($B2292)=7,CONCATENATE(MID($B2292,1,6),"00",RIGHT($B2292,1)),IF(LEN($B2292)=8,CONCATENATE(MID($B2292,1,6),"0",RIGHT($B2292,2)),$B2292))</f>
        <v>96550</v>
      </c>
      <c r="H2292" s="925" t="n">
        <v>6.69</v>
      </c>
      <c r="I2292" s="923" t="n">
        <v>6.76</v>
      </c>
    </row>
    <row r="2293" customFormat="false" ht="15" hidden="false" customHeight="false" outlineLevel="0" collapsed="false">
      <c r="B2293" s="923" t="n">
        <v>100066</v>
      </c>
      <c r="C2293" s="924" t="s">
        <v>8971</v>
      </c>
      <c r="D2293" s="923" t="s">
        <v>1117</v>
      </c>
      <c r="E2293" s="923" t="n">
        <f aca="false">IF($K$2=$H$1,H2293,I2293)</f>
        <v>7.26</v>
      </c>
      <c r="F2293" s="396" t="n">
        <f aca="false">IF(LEN($B2293)=7,CONCATENATE(MID($B2293,1,6),"00",RIGHT($B2293,1)),IF(LEN($B2293)=8,CONCATENATE(MID($B2293,1,6),"0",RIGHT($B2293,2)),$B2293))</f>
        <v>100066</v>
      </c>
      <c r="H2293" s="925" t="n">
        <v>7.2</v>
      </c>
      <c r="I2293" s="923" t="n">
        <v>7.26</v>
      </c>
    </row>
    <row r="2294" customFormat="false" ht="15" hidden="false" customHeight="false" outlineLevel="0" collapsed="false">
      <c r="B2294" s="923" t="n">
        <v>100067</v>
      </c>
      <c r="C2294" s="924" t="s">
        <v>8972</v>
      </c>
      <c r="D2294" s="923" t="s">
        <v>1117</v>
      </c>
      <c r="E2294" s="923" t="n">
        <f aca="false">IF($K$2=$H$1,H2294,I2294)</f>
        <v>7.98</v>
      </c>
      <c r="F2294" s="396" t="n">
        <f aca="false">IF(LEN($B2294)=7,CONCATENATE(MID($B2294,1,6),"00",RIGHT($B2294,1)),IF(LEN($B2294)=8,CONCATENATE(MID($B2294,1,6),"0",RIGHT($B2294,2)),$B2294))</f>
        <v>100067</v>
      </c>
      <c r="H2294" s="925" t="n">
        <v>7.74</v>
      </c>
      <c r="I2294" s="923" t="n">
        <v>7.98</v>
      </c>
    </row>
    <row r="2295" customFormat="false" ht="15" hidden="false" customHeight="false" outlineLevel="0" collapsed="false">
      <c r="B2295" s="923" t="n">
        <v>100068</v>
      </c>
      <c r="C2295" s="924" t="s">
        <v>8973</v>
      </c>
      <c r="D2295" s="923" t="s">
        <v>1117</v>
      </c>
      <c r="E2295" s="923" t="n">
        <f aca="false">IF($K$2=$H$1,H2295,I2295)</f>
        <v>6.22</v>
      </c>
      <c r="F2295" s="396" t="n">
        <f aca="false">IF(LEN($B2295)=7,CONCATENATE(MID($B2295,1,6),"00",RIGHT($B2295,1)),IF(LEN($B2295)=8,CONCATENATE(MID($B2295,1,6),"0",RIGHT($B2295,2)),$B2295))</f>
        <v>100068</v>
      </c>
      <c r="H2295" s="925" t="n">
        <v>6.13</v>
      </c>
      <c r="I2295" s="923" t="n">
        <v>6.22</v>
      </c>
    </row>
    <row r="2296" customFormat="false" ht="15" hidden="false" customHeight="false" outlineLevel="0" collapsed="false">
      <c r="B2296" s="923" t="n">
        <v>40780</v>
      </c>
      <c r="C2296" s="924" t="s">
        <v>8974</v>
      </c>
      <c r="D2296" s="923" t="s">
        <v>892</v>
      </c>
      <c r="E2296" s="923" t="n">
        <f aca="false">IF($K$2=$H$1,H2296,I2296)</f>
        <v>9.43</v>
      </c>
      <c r="F2296" s="396" t="n">
        <f aca="false">IF(LEN($B2296)=7,CONCATENATE(MID($B2296,1,6),"00",RIGHT($B2296,1)),IF(LEN($B2296)=8,CONCATENATE(MID($B2296,1,6),"0",RIGHT($B2296,2)),$B2296))</f>
        <v>40780</v>
      </c>
      <c r="H2296" s="925" t="n">
        <v>8.5</v>
      </c>
      <c r="I2296" s="923" t="n">
        <v>9.43</v>
      </c>
    </row>
    <row r="2297" customFormat="false" ht="15" hidden="false" customHeight="false" outlineLevel="0" collapsed="false">
      <c r="B2297" s="923" t="s">
        <v>73</v>
      </c>
      <c r="C2297" s="924" t="s">
        <v>8975</v>
      </c>
      <c r="D2297" s="923" t="s">
        <v>888</v>
      </c>
      <c r="E2297" s="923" t="n">
        <f aca="false">IF($K$2=$H$1,H2297,I2297)</f>
        <v>104.95</v>
      </c>
      <c r="F2297" s="396" t="str">
        <f aca="false">IF(LEN($B2297)=7,CONCATENATE(MID($B2297,1,6),"00",RIGHT($B2297,1)),IF(LEN($B2297)=8,CONCATENATE(MID($B2297,1,6),"0",RIGHT($B2297,2)),$B2297))</f>
        <v>74157/004</v>
      </c>
      <c r="H2297" s="925" t="n">
        <v>94.67</v>
      </c>
      <c r="I2297" s="923" t="n">
        <v>104.95</v>
      </c>
    </row>
    <row r="2298" customFormat="false" ht="15" hidden="false" customHeight="false" outlineLevel="0" collapsed="false">
      <c r="B2298" s="923" t="n">
        <v>89993</v>
      </c>
      <c r="C2298" s="924" t="s">
        <v>8976</v>
      </c>
      <c r="D2298" s="923" t="s">
        <v>888</v>
      </c>
      <c r="E2298" s="923" t="n">
        <f aca="false">IF($K$2=$H$1,H2298,I2298)</f>
        <v>620.27</v>
      </c>
      <c r="F2298" s="396" t="n">
        <f aca="false">IF(LEN($B2298)=7,CONCATENATE(MID($B2298,1,6),"00",RIGHT($B2298,1)),IF(LEN($B2298)=8,CONCATENATE(MID($B2298,1,6),"0",RIGHT($B2298,2)),$B2298))</f>
        <v>89993</v>
      </c>
      <c r="H2298" s="925" t="n">
        <v>590</v>
      </c>
      <c r="I2298" s="923" t="n">
        <v>620.27</v>
      </c>
    </row>
    <row r="2299" customFormat="false" ht="15" hidden="false" customHeight="false" outlineLevel="0" collapsed="false">
      <c r="B2299" s="923" t="n">
        <v>89994</v>
      </c>
      <c r="C2299" s="924" t="s">
        <v>8977</v>
      </c>
      <c r="D2299" s="923" t="s">
        <v>888</v>
      </c>
      <c r="E2299" s="923" t="n">
        <f aca="false">IF($K$2=$H$1,H2299,I2299)</f>
        <v>515.3</v>
      </c>
      <c r="F2299" s="396" t="n">
        <f aca="false">IF(LEN($B2299)=7,CONCATENATE(MID($B2299,1,6),"00",RIGHT($B2299,1)),IF(LEN($B2299)=8,CONCATENATE(MID($B2299,1,6),"0",RIGHT($B2299,2)),$B2299))</f>
        <v>89994</v>
      </c>
      <c r="H2299" s="925" t="n">
        <v>495.62</v>
      </c>
      <c r="I2299" s="923" t="n">
        <v>515.3</v>
      </c>
    </row>
    <row r="2300" customFormat="false" ht="15" hidden="false" customHeight="false" outlineLevel="0" collapsed="false">
      <c r="B2300" s="923" t="n">
        <v>89995</v>
      </c>
      <c r="C2300" s="924" t="s">
        <v>8978</v>
      </c>
      <c r="D2300" s="923" t="s">
        <v>888</v>
      </c>
      <c r="E2300" s="923" t="n">
        <f aca="false">IF($K$2=$H$1,H2300,I2300)</f>
        <v>593.41</v>
      </c>
      <c r="F2300" s="396" t="n">
        <f aca="false">IF(LEN($B2300)=7,CONCATENATE(MID($B2300,1,6),"00",RIGHT($B2300,1)),IF(LEN($B2300)=8,CONCATENATE(MID($B2300,1,6),"0",RIGHT($B2300,2)),$B2300))</f>
        <v>89995</v>
      </c>
      <c r="H2300" s="925" t="n">
        <v>565.86</v>
      </c>
      <c r="I2300" s="923" t="n">
        <v>593.41</v>
      </c>
    </row>
    <row r="2301" customFormat="false" ht="15" hidden="false" customHeight="false" outlineLevel="0" collapsed="false">
      <c r="B2301" s="923" t="n">
        <v>90278</v>
      </c>
      <c r="C2301" s="924" t="s">
        <v>8979</v>
      </c>
      <c r="D2301" s="923" t="s">
        <v>888</v>
      </c>
      <c r="E2301" s="923" t="n">
        <f aca="false">IF($K$2=$H$1,H2301,I2301)</f>
        <v>287.63</v>
      </c>
      <c r="F2301" s="396" t="n">
        <f aca="false">IF(LEN($B2301)=7,CONCATENATE(MID($B2301,1,6),"00",RIGHT($B2301,1)),IF(LEN($B2301)=8,CONCATENATE(MID($B2301,1,6),"0",RIGHT($B2301,2)),$B2301))</f>
        <v>90278</v>
      </c>
      <c r="H2301" s="925" t="n">
        <v>283.18</v>
      </c>
      <c r="I2301" s="923" t="n">
        <v>287.63</v>
      </c>
    </row>
    <row r="2302" customFormat="false" ht="15" hidden="false" customHeight="false" outlineLevel="0" collapsed="false">
      <c r="B2302" s="923" t="n">
        <v>90279</v>
      </c>
      <c r="C2302" s="924" t="s">
        <v>8980</v>
      </c>
      <c r="D2302" s="923" t="s">
        <v>888</v>
      </c>
      <c r="E2302" s="923" t="n">
        <f aca="false">IF($K$2=$H$1,H2302,I2302)</f>
        <v>305.8</v>
      </c>
      <c r="F2302" s="396" t="n">
        <f aca="false">IF(LEN($B2302)=7,CONCATENATE(MID($B2302,1,6),"00",RIGHT($B2302,1)),IF(LEN($B2302)=8,CONCATENATE(MID($B2302,1,6),"0",RIGHT($B2302,2)),$B2302))</f>
        <v>90279</v>
      </c>
      <c r="H2302" s="925" t="n">
        <v>301.8</v>
      </c>
      <c r="I2302" s="923" t="n">
        <v>305.8</v>
      </c>
    </row>
    <row r="2303" customFormat="false" ht="15" hidden="false" customHeight="false" outlineLevel="0" collapsed="false">
      <c r="B2303" s="923" t="n">
        <v>90280</v>
      </c>
      <c r="C2303" s="924" t="s">
        <v>8981</v>
      </c>
      <c r="D2303" s="923" t="s">
        <v>888</v>
      </c>
      <c r="E2303" s="923" t="n">
        <f aca="false">IF($K$2=$H$1,H2303,I2303)</f>
        <v>340.59</v>
      </c>
      <c r="F2303" s="396" t="n">
        <f aca="false">IF(LEN($B2303)=7,CONCATENATE(MID($B2303,1,6),"00",RIGHT($B2303,1)),IF(LEN($B2303)=8,CONCATENATE(MID($B2303,1,6),"0",RIGHT($B2303,2)),$B2303))</f>
        <v>90280</v>
      </c>
      <c r="H2303" s="925" t="n">
        <v>336.23</v>
      </c>
      <c r="I2303" s="923" t="n">
        <v>340.59</v>
      </c>
    </row>
    <row r="2304" customFormat="false" ht="15" hidden="false" customHeight="false" outlineLevel="0" collapsed="false">
      <c r="B2304" s="923" t="n">
        <v>90281</v>
      </c>
      <c r="C2304" s="924" t="s">
        <v>8982</v>
      </c>
      <c r="D2304" s="923" t="s">
        <v>888</v>
      </c>
      <c r="E2304" s="923" t="n">
        <f aca="false">IF($K$2=$H$1,H2304,I2304)</f>
        <v>388.73</v>
      </c>
      <c r="F2304" s="396" t="n">
        <f aca="false">IF(LEN($B2304)=7,CONCATENATE(MID($B2304,1,6),"00",RIGHT($B2304,1)),IF(LEN($B2304)=8,CONCATENATE(MID($B2304,1,6),"0",RIGHT($B2304,2)),$B2304))</f>
        <v>90281</v>
      </c>
      <c r="H2304" s="925" t="n">
        <v>384.55</v>
      </c>
      <c r="I2304" s="923" t="n">
        <v>388.73</v>
      </c>
    </row>
    <row r="2305" customFormat="false" ht="15" hidden="false" customHeight="false" outlineLevel="0" collapsed="false">
      <c r="B2305" s="923" t="n">
        <v>90282</v>
      </c>
      <c r="C2305" s="924" t="s">
        <v>8983</v>
      </c>
      <c r="D2305" s="923" t="s">
        <v>888</v>
      </c>
      <c r="E2305" s="923" t="n">
        <f aca="false">IF($K$2=$H$1,H2305,I2305)</f>
        <v>292.01</v>
      </c>
      <c r="F2305" s="396" t="n">
        <f aca="false">IF(LEN($B2305)=7,CONCATENATE(MID($B2305,1,6),"00",RIGHT($B2305,1)),IF(LEN($B2305)=8,CONCATENATE(MID($B2305,1,6),"0",RIGHT($B2305,2)),$B2305))</f>
        <v>90282</v>
      </c>
      <c r="H2305" s="925" t="n">
        <v>287.4</v>
      </c>
      <c r="I2305" s="923" t="n">
        <v>292.01</v>
      </c>
    </row>
    <row r="2306" customFormat="false" ht="15" hidden="false" customHeight="false" outlineLevel="0" collapsed="false">
      <c r="B2306" s="923" t="n">
        <v>90283</v>
      </c>
      <c r="C2306" s="924" t="s">
        <v>8984</v>
      </c>
      <c r="D2306" s="923" t="s">
        <v>888</v>
      </c>
      <c r="E2306" s="923" t="n">
        <f aca="false">IF($K$2=$H$1,H2306,I2306)</f>
        <v>311.3</v>
      </c>
      <c r="F2306" s="396" t="n">
        <f aca="false">IF(LEN($B2306)=7,CONCATENATE(MID($B2306,1,6),"00",RIGHT($B2306,1)),IF(LEN($B2306)=8,CONCATENATE(MID($B2306,1,6),"0",RIGHT($B2306,2)),$B2306))</f>
        <v>90283</v>
      </c>
      <c r="H2306" s="925" t="n">
        <v>307.16</v>
      </c>
      <c r="I2306" s="923" t="n">
        <v>311.3</v>
      </c>
    </row>
    <row r="2307" customFormat="false" ht="15" hidden="false" customHeight="false" outlineLevel="0" collapsed="false">
      <c r="B2307" s="923" t="n">
        <v>90284</v>
      </c>
      <c r="C2307" s="924" t="s">
        <v>8985</v>
      </c>
      <c r="D2307" s="923" t="s">
        <v>888</v>
      </c>
      <c r="E2307" s="923" t="n">
        <f aca="false">IF($K$2=$H$1,H2307,I2307)</f>
        <v>346.9</v>
      </c>
      <c r="F2307" s="396" t="n">
        <f aca="false">IF(LEN($B2307)=7,CONCATENATE(MID($B2307,1,6),"00",RIGHT($B2307,1)),IF(LEN($B2307)=8,CONCATENATE(MID($B2307,1,6),"0",RIGHT($B2307,2)),$B2307))</f>
        <v>90284</v>
      </c>
      <c r="H2307" s="925" t="n">
        <v>342.39</v>
      </c>
      <c r="I2307" s="923" t="n">
        <v>346.9</v>
      </c>
    </row>
    <row r="2308" customFormat="false" ht="15" hidden="false" customHeight="false" outlineLevel="0" collapsed="false">
      <c r="B2308" s="923" t="n">
        <v>90285</v>
      </c>
      <c r="C2308" s="924" t="s">
        <v>8986</v>
      </c>
      <c r="D2308" s="923" t="s">
        <v>888</v>
      </c>
      <c r="E2308" s="923" t="n">
        <f aca="false">IF($K$2=$H$1,H2308,I2308)</f>
        <v>397.67</v>
      </c>
      <c r="F2308" s="396" t="n">
        <f aca="false">IF(LEN($B2308)=7,CONCATENATE(MID($B2308,1,6),"00",RIGHT($B2308,1)),IF(LEN($B2308)=8,CONCATENATE(MID($B2308,1,6),"0",RIGHT($B2308,2)),$B2308))</f>
        <v>90285</v>
      </c>
      <c r="H2308" s="925" t="n">
        <v>393.36</v>
      </c>
      <c r="I2308" s="923" t="n">
        <v>397.67</v>
      </c>
    </row>
    <row r="2309" customFormat="false" ht="15" hidden="false" customHeight="false" outlineLevel="0" collapsed="false">
      <c r="B2309" s="923" t="n">
        <v>90853</v>
      </c>
      <c r="C2309" s="924" t="s">
        <v>8987</v>
      </c>
      <c r="D2309" s="923" t="s">
        <v>888</v>
      </c>
      <c r="E2309" s="923" t="n">
        <f aca="false">IF($K$2=$H$1,H2309,I2309)</f>
        <v>472.9</v>
      </c>
      <c r="F2309" s="396" t="n">
        <f aca="false">IF(LEN($B2309)=7,CONCATENATE(MID($B2309,1,6),"00",RIGHT($B2309,1)),IF(LEN($B2309)=8,CONCATENATE(MID($B2309,1,6),"0",RIGHT($B2309,2)),$B2309))</f>
        <v>90853</v>
      </c>
      <c r="H2309" s="925" t="n">
        <v>470.16</v>
      </c>
      <c r="I2309" s="923" t="n">
        <v>472.9</v>
      </c>
    </row>
    <row r="2310" customFormat="false" ht="15" hidden="false" customHeight="false" outlineLevel="0" collapsed="false">
      <c r="B2310" s="923" t="n">
        <v>90854</v>
      </c>
      <c r="C2310" s="924" t="s">
        <v>8988</v>
      </c>
      <c r="D2310" s="923" t="s">
        <v>888</v>
      </c>
      <c r="E2310" s="923" t="n">
        <f aca="false">IF($K$2=$H$1,H2310,I2310)</f>
        <v>458.59</v>
      </c>
      <c r="F2310" s="396" t="n">
        <f aca="false">IF(LEN($B2310)=7,CONCATENATE(MID($B2310,1,6),"00",RIGHT($B2310,1)),IF(LEN($B2310)=8,CONCATENATE(MID($B2310,1,6),"0",RIGHT($B2310,2)),$B2310))</f>
        <v>90854</v>
      </c>
      <c r="H2310" s="925" t="n">
        <v>456.07</v>
      </c>
      <c r="I2310" s="923" t="n">
        <v>458.59</v>
      </c>
    </row>
    <row r="2311" customFormat="false" ht="15" hidden="false" customHeight="false" outlineLevel="0" collapsed="false">
      <c r="B2311" s="923" t="n">
        <v>90855</v>
      </c>
      <c r="C2311" s="924" t="s">
        <v>8989</v>
      </c>
      <c r="D2311" s="923" t="s">
        <v>888</v>
      </c>
      <c r="E2311" s="923" t="n">
        <f aca="false">IF($K$2=$H$1,H2311,I2311)</f>
        <v>500.75</v>
      </c>
      <c r="F2311" s="396" t="n">
        <f aca="false">IF(LEN($B2311)=7,CONCATENATE(MID($B2311,1,6),"00",RIGHT($B2311,1)),IF(LEN($B2311)=8,CONCATENATE(MID($B2311,1,6),"0",RIGHT($B2311,2)),$B2311))</f>
        <v>90855</v>
      </c>
      <c r="H2311" s="925" t="n">
        <v>496.82</v>
      </c>
      <c r="I2311" s="923" t="n">
        <v>500.75</v>
      </c>
    </row>
    <row r="2312" customFormat="false" ht="15" hidden="false" customHeight="false" outlineLevel="0" collapsed="false">
      <c r="B2312" s="923" t="n">
        <v>90856</v>
      </c>
      <c r="C2312" s="924" t="s">
        <v>8990</v>
      </c>
      <c r="D2312" s="923" t="s">
        <v>888</v>
      </c>
      <c r="E2312" s="923" t="n">
        <f aca="false">IF($K$2=$H$1,H2312,I2312)</f>
        <v>476.5</v>
      </c>
      <c r="F2312" s="396" t="n">
        <f aca="false">IF(LEN($B2312)=7,CONCATENATE(MID($B2312,1,6),"00",RIGHT($B2312,1)),IF(LEN($B2312)=8,CONCATENATE(MID($B2312,1,6),"0",RIGHT($B2312,2)),$B2312))</f>
        <v>90856</v>
      </c>
      <c r="H2312" s="925" t="n">
        <v>473.38</v>
      </c>
      <c r="I2312" s="923" t="n">
        <v>476.5</v>
      </c>
    </row>
    <row r="2313" customFormat="false" ht="15" hidden="false" customHeight="false" outlineLevel="0" collapsed="false">
      <c r="B2313" s="923" t="n">
        <v>90857</v>
      </c>
      <c r="C2313" s="924" t="s">
        <v>8991</v>
      </c>
      <c r="D2313" s="923" t="s">
        <v>888</v>
      </c>
      <c r="E2313" s="923" t="n">
        <f aca="false">IF($K$2=$H$1,H2313,I2313)</f>
        <v>460.98</v>
      </c>
      <c r="F2313" s="396" t="n">
        <f aca="false">IF(LEN($B2313)=7,CONCATENATE(MID($B2313,1,6),"00",RIGHT($B2313,1)),IF(LEN($B2313)=8,CONCATENATE(MID($B2313,1,6),"0",RIGHT($B2313,2)),$B2313))</f>
        <v>90857</v>
      </c>
      <c r="H2313" s="925" t="n">
        <v>458.22</v>
      </c>
      <c r="I2313" s="923" t="n">
        <v>460.98</v>
      </c>
    </row>
    <row r="2314" customFormat="false" ht="15" hidden="false" customHeight="false" outlineLevel="0" collapsed="false">
      <c r="B2314" s="923" t="n">
        <v>90858</v>
      </c>
      <c r="C2314" s="924" t="s">
        <v>8992</v>
      </c>
      <c r="D2314" s="923" t="s">
        <v>888</v>
      </c>
      <c r="E2314" s="923" t="n">
        <f aca="false">IF($K$2=$H$1,H2314,I2314)</f>
        <v>517.25</v>
      </c>
      <c r="F2314" s="396" t="n">
        <f aca="false">IF(LEN($B2314)=7,CONCATENATE(MID($B2314,1,6),"00",RIGHT($B2314,1)),IF(LEN($B2314)=8,CONCATENATE(MID($B2314,1,6),"0",RIGHT($B2314,2)),$B2314))</f>
        <v>90858</v>
      </c>
      <c r="H2314" s="925" t="n">
        <v>511.67</v>
      </c>
      <c r="I2314" s="923" t="n">
        <v>517.25</v>
      </c>
    </row>
    <row r="2315" customFormat="false" ht="15" hidden="false" customHeight="false" outlineLevel="0" collapsed="false">
      <c r="B2315" s="923" t="n">
        <v>90859</v>
      </c>
      <c r="C2315" s="924" t="s">
        <v>8993</v>
      </c>
      <c r="D2315" s="923" t="s">
        <v>888</v>
      </c>
      <c r="E2315" s="923" t="n">
        <f aca="false">IF($K$2=$H$1,H2315,I2315)</f>
        <v>451.07</v>
      </c>
      <c r="F2315" s="396" t="n">
        <f aca="false">IF(LEN($B2315)=7,CONCATENATE(MID($B2315,1,6),"00",RIGHT($B2315,1)),IF(LEN($B2315)=8,CONCATENATE(MID($B2315,1,6),"0",RIGHT($B2315,2)),$B2315))</f>
        <v>90859</v>
      </c>
      <c r="H2315" s="925" t="n">
        <v>449</v>
      </c>
      <c r="I2315" s="923" t="n">
        <v>451.07</v>
      </c>
    </row>
    <row r="2316" customFormat="false" ht="15" hidden="false" customHeight="false" outlineLevel="0" collapsed="false">
      <c r="B2316" s="923" t="n">
        <v>90860</v>
      </c>
      <c r="C2316" s="924" t="s">
        <v>8994</v>
      </c>
      <c r="D2316" s="923" t="s">
        <v>888</v>
      </c>
      <c r="E2316" s="923" t="n">
        <f aca="false">IF($K$2=$H$1,H2316,I2316)</f>
        <v>456.06</v>
      </c>
      <c r="F2316" s="396" t="n">
        <f aca="false">IF(LEN($B2316)=7,CONCATENATE(MID($B2316,1,6),"00",RIGHT($B2316,1)),IF(LEN($B2316)=8,CONCATENATE(MID($B2316,1,6),"0",RIGHT($B2316,2)),$B2316))</f>
        <v>90860</v>
      </c>
      <c r="H2316" s="925" t="n">
        <v>453.5</v>
      </c>
      <c r="I2316" s="923" t="n">
        <v>456.06</v>
      </c>
    </row>
    <row r="2317" customFormat="false" ht="15" hidden="false" customHeight="false" outlineLevel="0" collapsed="false">
      <c r="B2317" s="923" t="n">
        <v>90861</v>
      </c>
      <c r="C2317" s="924" t="s">
        <v>8995</v>
      </c>
      <c r="D2317" s="923" t="s">
        <v>888</v>
      </c>
      <c r="E2317" s="923" t="n">
        <f aca="false">IF($K$2=$H$1,H2317,I2317)</f>
        <v>465.37</v>
      </c>
      <c r="F2317" s="396" t="n">
        <f aca="false">IF(LEN($B2317)=7,CONCATENATE(MID($B2317,1,6),"00",RIGHT($B2317,1)),IF(LEN($B2317)=8,CONCATENATE(MID($B2317,1,6),"0",RIGHT($B2317,2)),$B2317))</f>
        <v>90861</v>
      </c>
      <c r="H2317" s="925" t="n">
        <v>462.57</v>
      </c>
      <c r="I2317" s="923" t="n">
        <v>465.37</v>
      </c>
    </row>
    <row r="2318" customFormat="false" ht="15" hidden="false" customHeight="false" outlineLevel="0" collapsed="false">
      <c r="B2318" s="923" t="n">
        <v>90862</v>
      </c>
      <c r="C2318" s="924" t="s">
        <v>8996</v>
      </c>
      <c r="D2318" s="923" t="s">
        <v>888</v>
      </c>
      <c r="E2318" s="923" t="n">
        <f aca="false">IF($K$2=$H$1,H2318,I2318)</f>
        <v>424.15</v>
      </c>
      <c r="F2318" s="396" t="n">
        <f aca="false">IF(LEN($B2318)=7,CONCATENATE(MID($B2318,1,6),"00",RIGHT($B2318,1)),IF(LEN($B2318)=8,CONCATENATE(MID($B2318,1,6),"0",RIGHT($B2318,2)),$B2318))</f>
        <v>90862</v>
      </c>
      <c r="H2318" s="925" t="n">
        <v>422.53</v>
      </c>
      <c r="I2318" s="923" t="n">
        <v>424.15</v>
      </c>
    </row>
    <row r="2319" customFormat="false" ht="15" hidden="false" customHeight="false" outlineLevel="0" collapsed="false">
      <c r="B2319" s="923" t="n">
        <v>92718</v>
      </c>
      <c r="C2319" s="924" t="s">
        <v>8997</v>
      </c>
      <c r="D2319" s="923" t="s">
        <v>888</v>
      </c>
      <c r="E2319" s="923" t="n">
        <f aca="false">IF($K$2=$H$1,H2319,I2319)</f>
        <v>537.95</v>
      </c>
      <c r="F2319" s="396" t="n">
        <f aca="false">IF(LEN($B2319)=7,CONCATENATE(MID($B2319,1,6),"00",RIGHT($B2319,1)),IF(LEN($B2319)=8,CONCATENATE(MID($B2319,1,6),"0",RIGHT($B2319,2)),$B2319))</f>
        <v>92718</v>
      </c>
      <c r="H2319" s="925" t="n">
        <v>521.9</v>
      </c>
      <c r="I2319" s="923" t="n">
        <v>537.95</v>
      </c>
    </row>
    <row r="2320" customFormat="false" ht="15" hidden="false" customHeight="false" outlineLevel="0" collapsed="false">
      <c r="B2320" s="923" t="n">
        <v>92719</v>
      </c>
      <c r="C2320" s="924" t="s">
        <v>8998</v>
      </c>
      <c r="D2320" s="923" t="s">
        <v>888</v>
      </c>
      <c r="E2320" s="923" t="n">
        <f aca="false">IF($K$2=$H$1,H2320,I2320)</f>
        <v>406.36</v>
      </c>
      <c r="F2320" s="396" t="n">
        <f aca="false">IF(LEN($B2320)=7,CONCATENATE(MID($B2320,1,6),"00",RIGHT($B2320,1)),IF(LEN($B2320)=8,CONCATENATE(MID($B2320,1,6),"0",RIGHT($B2320,2)),$B2320))</f>
        <v>92719</v>
      </c>
      <c r="H2320" s="925" t="n">
        <v>403.3</v>
      </c>
      <c r="I2320" s="923" t="n">
        <v>406.36</v>
      </c>
    </row>
    <row r="2321" customFormat="false" ht="15" hidden="false" customHeight="false" outlineLevel="0" collapsed="false">
      <c r="B2321" s="923" t="n">
        <v>92720</v>
      </c>
      <c r="C2321" s="924" t="s">
        <v>8999</v>
      </c>
      <c r="D2321" s="923" t="s">
        <v>888</v>
      </c>
      <c r="E2321" s="923" t="n">
        <f aca="false">IF($K$2=$H$1,H2321,I2321)</f>
        <v>464.93</v>
      </c>
      <c r="F2321" s="396" t="n">
        <f aca="false">IF(LEN($B2321)=7,CONCATENATE(MID($B2321,1,6),"00",RIGHT($B2321,1)),IF(LEN($B2321)=8,CONCATENATE(MID($B2321,1,6),"0",RIGHT($B2321,2)),$B2321))</f>
        <v>92720</v>
      </c>
      <c r="H2321" s="925" t="n">
        <v>462.29</v>
      </c>
      <c r="I2321" s="923" t="n">
        <v>464.93</v>
      </c>
    </row>
    <row r="2322" customFormat="false" ht="15" hidden="false" customHeight="false" outlineLevel="0" collapsed="false">
      <c r="B2322" s="923" t="n">
        <v>92721</v>
      </c>
      <c r="C2322" s="924" t="s">
        <v>9000</v>
      </c>
      <c r="D2322" s="923" t="s">
        <v>888</v>
      </c>
      <c r="E2322" s="923" t="n">
        <f aca="false">IF($K$2=$H$1,H2322,I2322)</f>
        <v>398.32</v>
      </c>
      <c r="F2322" s="396" t="n">
        <f aca="false">IF(LEN($B2322)=7,CONCATENATE(MID($B2322,1,6),"00",RIGHT($B2322,1)),IF(LEN($B2322)=8,CONCATENATE(MID($B2322,1,6),"0",RIGHT($B2322,2)),$B2322))</f>
        <v>92721</v>
      </c>
      <c r="H2322" s="925" t="n">
        <v>396.03</v>
      </c>
      <c r="I2322" s="923" t="n">
        <v>398.32</v>
      </c>
    </row>
    <row r="2323" customFormat="false" ht="15" hidden="false" customHeight="false" outlineLevel="0" collapsed="false">
      <c r="B2323" s="923" t="n">
        <v>92722</v>
      </c>
      <c r="C2323" s="924" t="s">
        <v>9001</v>
      </c>
      <c r="D2323" s="923" t="s">
        <v>888</v>
      </c>
      <c r="E2323" s="923" t="n">
        <f aca="false">IF($K$2=$H$1,H2323,I2323)</f>
        <v>461.57</v>
      </c>
      <c r="F2323" s="396" t="n">
        <f aca="false">IF(LEN($B2323)=7,CONCATENATE(MID($B2323,1,6),"00",RIGHT($B2323,1)),IF(LEN($B2323)=8,CONCATENATE(MID($B2323,1,6),"0",RIGHT($B2323,2)),$B2323))</f>
        <v>92722</v>
      </c>
      <c r="H2323" s="925" t="n">
        <v>459.26</v>
      </c>
      <c r="I2323" s="923" t="n">
        <v>461.57</v>
      </c>
    </row>
    <row r="2324" customFormat="false" ht="15" hidden="false" customHeight="false" outlineLevel="0" collapsed="false">
      <c r="B2324" s="923" t="n">
        <v>92723</v>
      </c>
      <c r="C2324" s="924" t="s">
        <v>9002</v>
      </c>
      <c r="D2324" s="923" t="s">
        <v>888</v>
      </c>
      <c r="E2324" s="923" t="n">
        <f aca="false">IF($K$2=$H$1,H2324,I2324)</f>
        <v>447.76</v>
      </c>
      <c r="F2324" s="396" t="n">
        <f aca="false">IF(LEN($B2324)=7,CONCATENATE(MID($B2324,1,6),"00",RIGHT($B2324,1)),IF(LEN($B2324)=8,CONCATENATE(MID($B2324,1,6),"0",RIGHT($B2324,2)),$B2324))</f>
        <v>92723</v>
      </c>
      <c r="H2324" s="925" t="n">
        <v>445.01</v>
      </c>
      <c r="I2324" s="923" t="n">
        <v>447.76</v>
      </c>
    </row>
    <row r="2325" customFormat="false" ht="15" hidden="false" customHeight="false" outlineLevel="0" collapsed="false">
      <c r="B2325" s="923" t="n">
        <v>92724</v>
      </c>
      <c r="C2325" s="924" t="s">
        <v>9003</v>
      </c>
      <c r="D2325" s="923" t="s">
        <v>888</v>
      </c>
      <c r="E2325" s="923" t="n">
        <f aca="false">IF($K$2=$H$1,H2325,I2325)</f>
        <v>444.83</v>
      </c>
      <c r="F2325" s="396" t="n">
        <f aca="false">IF(LEN($B2325)=7,CONCATENATE(MID($B2325,1,6),"00",RIGHT($B2325,1)),IF(LEN($B2325)=8,CONCATENATE(MID($B2325,1,6),"0",RIGHT($B2325,2)),$B2325))</f>
        <v>92724</v>
      </c>
      <c r="H2325" s="925" t="n">
        <v>442.39</v>
      </c>
      <c r="I2325" s="923" t="n">
        <v>444.83</v>
      </c>
    </row>
    <row r="2326" customFormat="false" ht="15" hidden="false" customHeight="false" outlineLevel="0" collapsed="false">
      <c r="B2326" s="923" t="n">
        <v>92725</v>
      </c>
      <c r="C2326" s="924" t="s">
        <v>9004</v>
      </c>
      <c r="D2326" s="923" t="s">
        <v>888</v>
      </c>
      <c r="E2326" s="923" t="n">
        <f aca="false">IF($K$2=$H$1,H2326,I2326)</f>
        <v>443.6</v>
      </c>
      <c r="F2326" s="396" t="n">
        <f aca="false">IF(LEN($B2326)=7,CONCATENATE(MID($B2326,1,6),"00",RIGHT($B2326,1)),IF(LEN($B2326)=8,CONCATENATE(MID($B2326,1,6),"0",RIGHT($B2326,2)),$B2326))</f>
        <v>92725</v>
      </c>
      <c r="H2326" s="925" t="n">
        <v>441.26</v>
      </c>
      <c r="I2326" s="923" t="n">
        <v>443.6</v>
      </c>
    </row>
    <row r="2327" customFormat="false" ht="15" hidden="false" customHeight="false" outlineLevel="0" collapsed="false">
      <c r="B2327" s="923" t="n">
        <v>92726</v>
      </c>
      <c r="C2327" s="924" t="s">
        <v>9005</v>
      </c>
      <c r="D2327" s="923" t="s">
        <v>888</v>
      </c>
      <c r="E2327" s="923" t="n">
        <f aca="false">IF($K$2=$H$1,H2327,I2327)</f>
        <v>441.51</v>
      </c>
      <c r="F2327" s="396" t="n">
        <f aca="false">IF(LEN($B2327)=7,CONCATENATE(MID($B2327,1,6),"00",RIGHT($B2327,1)),IF(LEN($B2327)=8,CONCATENATE(MID($B2327,1,6),"0",RIGHT($B2327,2)),$B2327))</f>
        <v>92726</v>
      </c>
      <c r="H2327" s="925" t="n">
        <v>439.4</v>
      </c>
      <c r="I2327" s="923" t="n">
        <v>441.51</v>
      </c>
    </row>
    <row r="2328" customFormat="false" ht="15" hidden="false" customHeight="false" outlineLevel="0" collapsed="false">
      <c r="B2328" s="923" t="n">
        <v>92727</v>
      </c>
      <c r="C2328" s="924" t="s">
        <v>9006</v>
      </c>
      <c r="D2328" s="923" t="s">
        <v>888</v>
      </c>
      <c r="E2328" s="923" t="n">
        <f aca="false">IF($K$2=$H$1,H2328,I2328)</f>
        <v>475.69</v>
      </c>
      <c r="F2328" s="396" t="n">
        <f aca="false">IF(LEN($B2328)=7,CONCATENATE(MID($B2328,1,6),"00",RIGHT($B2328,1)),IF(LEN($B2328)=8,CONCATENATE(MID($B2328,1,6),"0",RIGHT($B2328,2)),$B2328))</f>
        <v>92727</v>
      </c>
      <c r="H2328" s="925" t="n">
        <v>464.45</v>
      </c>
      <c r="I2328" s="923" t="n">
        <v>475.69</v>
      </c>
    </row>
    <row r="2329" customFormat="false" ht="15" hidden="false" customHeight="false" outlineLevel="0" collapsed="false">
      <c r="B2329" s="923" t="n">
        <v>92728</v>
      </c>
      <c r="C2329" s="924" t="s">
        <v>9007</v>
      </c>
      <c r="D2329" s="923" t="s">
        <v>888</v>
      </c>
      <c r="E2329" s="923" t="n">
        <f aca="false">IF($K$2=$H$1,H2329,I2329)</f>
        <v>454.69</v>
      </c>
      <c r="F2329" s="396" t="n">
        <f aca="false">IF(LEN($B2329)=7,CONCATENATE(MID($B2329,1,6),"00",RIGHT($B2329,1)),IF(LEN($B2329)=8,CONCATENATE(MID($B2329,1,6),"0",RIGHT($B2329,2)),$B2329))</f>
        <v>92728</v>
      </c>
      <c r="H2329" s="925" t="n">
        <v>445.5</v>
      </c>
      <c r="I2329" s="923" t="n">
        <v>454.69</v>
      </c>
    </row>
    <row r="2330" customFormat="false" ht="15" hidden="false" customHeight="false" outlineLevel="0" collapsed="false">
      <c r="B2330" s="923" t="n">
        <v>92729</v>
      </c>
      <c r="C2330" s="924" t="s">
        <v>9008</v>
      </c>
      <c r="D2330" s="923" t="s">
        <v>888</v>
      </c>
      <c r="E2330" s="923" t="n">
        <f aca="false">IF($K$2=$H$1,H2330,I2330)</f>
        <v>445.78</v>
      </c>
      <c r="F2330" s="396" t="n">
        <f aca="false">IF(LEN($B2330)=7,CONCATENATE(MID($B2330,1,6),"00",RIGHT($B2330,1)),IF(LEN($B2330)=8,CONCATENATE(MID($B2330,1,6),"0",RIGHT($B2330,2)),$B2330))</f>
        <v>92729</v>
      </c>
      <c r="H2330" s="925" t="n">
        <v>437.48</v>
      </c>
      <c r="I2330" s="923" t="n">
        <v>445.78</v>
      </c>
    </row>
    <row r="2331" customFormat="false" ht="15" hidden="false" customHeight="false" outlineLevel="0" collapsed="false">
      <c r="B2331" s="923" t="n">
        <v>92730</v>
      </c>
      <c r="C2331" s="924" t="s">
        <v>9009</v>
      </c>
      <c r="D2331" s="923" t="s">
        <v>888</v>
      </c>
      <c r="E2331" s="923" t="n">
        <f aca="false">IF($K$2=$H$1,H2331,I2331)</f>
        <v>430.95</v>
      </c>
      <c r="F2331" s="396" t="n">
        <f aca="false">IF(LEN($B2331)=7,CONCATENATE(MID($B2331,1,6),"00",RIGHT($B2331,1)),IF(LEN($B2331)=8,CONCATENATE(MID($B2331,1,6),"0",RIGHT($B2331,2)),$B2331))</f>
        <v>92730</v>
      </c>
      <c r="H2331" s="925" t="n">
        <v>424.1</v>
      </c>
      <c r="I2331" s="923" t="n">
        <v>430.95</v>
      </c>
    </row>
    <row r="2332" customFormat="false" ht="15" hidden="false" customHeight="false" outlineLevel="0" collapsed="false">
      <c r="B2332" s="923" t="n">
        <v>92731</v>
      </c>
      <c r="C2332" s="924" t="s">
        <v>9010</v>
      </c>
      <c r="D2332" s="923" t="s">
        <v>888</v>
      </c>
      <c r="E2332" s="923" t="n">
        <f aca="false">IF($K$2=$H$1,H2332,I2332)</f>
        <v>448.2</v>
      </c>
      <c r="F2332" s="396" t="n">
        <f aca="false">IF(LEN($B2332)=7,CONCATENATE(MID($B2332,1,6),"00",RIGHT($B2332,1)),IF(LEN($B2332)=8,CONCATENATE(MID($B2332,1,6),"0",RIGHT($B2332,2)),$B2332))</f>
        <v>92731</v>
      </c>
      <c r="H2332" s="925" t="n">
        <v>439.67</v>
      </c>
      <c r="I2332" s="923" t="n">
        <v>448.2</v>
      </c>
    </row>
    <row r="2333" customFormat="false" ht="15" hidden="false" customHeight="false" outlineLevel="0" collapsed="false">
      <c r="B2333" s="923" t="n">
        <v>92732</v>
      </c>
      <c r="C2333" s="924" t="s">
        <v>9011</v>
      </c>
      <c r="D2333" s="923" t="s">
        <v>888</v>
      </c>
      <c r="E2333" s="923" t="n">
        <f aca="false">IF($K$2=$H$1,H2333,I2333)</f>
        <v>433.77</v>
      </c>
      <c r="F2333" s="396" t="n">
        <f aca="false">IF(LEN($B2333)=7,CONCATENATE(MID($B2333,1,6),"00",RIGHT($B2333,1)),IF(LEN($B2333)=8,CONCATENATE(MID($B2333,1,6),"0",RIGHT($B2333,2)),$B2333))</f>
        <v>92732</v>
      </c>
      <c r="H2333" s="925" t="n">
        <v>426.66</v>
      </c>
      <c r="I2333" s="923" t="n">
        <v>433.77</v>
      </c>
    </row>
    <row r="2334" customFormat="false" ht="15" hidden="false" customHeight="false" outlineLevel="0" collapsed="false">
      <c r="B2334" s="923" t="n">
        <v>92733</v>
      </c>
      <c r="C2334" s="924" t="s">
        <v>9012</v>
      </c>
      <c r="D2334" s="923" t="s">
        <v>888</v>
      </c>
      <c r="E2334" s="923" t="n">
        <f aca="false">IF($K$2=$H$1,H2334,I2334)</f>
        <v>427.64</v>
      </c>
      <c r="F2334" s="396" t="n">
        <f aca="false">IF(LEN($B2334)=7,CONCATENATE(MID($B2334,1,6),"00",RIGHT($B2334,1)),IF(LEN($B2334)=8,CONCATENATE(MID($B2334,1,6),"0",RIGHT($B2334,2)),$B2334))</f>
        <v>92733</v>
      </c>
      <c r="H2334" s="925" t="n">
        <v>421.13</v>
      </c>
      <c r="I2334" s="923" t="n">
        <v>427.64</v>
      </c>
    </row>
    <row r="2335" customFormat="false" ht="15" hidden="false" customHeight="false" outlineLevel="0" collapsed="false">
      <c r="B2335" s="923" t="n">
        <v>92734</v>
      </c>
      <c r="C2335" s="924" t="s">
        <v>9013</v>
      </c>
      <c r="D2335" s="923" t="s">
        <v>888</v>
      </c>
      <c r="E2335" s="923" t="n">
        <f aca="false">IF($K$2=$H$1,H2335,I2335)</f>
        <v>417.48</v>
      </c>
      <c r="F2335" s="396" t="n">
        <f aca="false">IF(LEN($B2335)=7,CONCATENATE(MID($B2335,1,6),"00",RIGHT($B2335,1)),IF(LEN($B2335)=8,CONCATENATE(MID($B2335,1,6),"0",RIGHT($B2335,2)),$B2335))</f>
        <v>92734</v>
      </c>
      <c r="H2335" s="925" t="n">
        <v>411.96</v>
      </c>
      <c r="I2335" s="923" t="n">
        <v>417.48</v>
      </c>
    </row>
    <row r="2336" customFormat="false" ht="15" hidden="false" customHeight="false" outlineLevel="0" collapsed="false">
      <c r="B2336" s="923" t="n">
        <v>92735</v>
      </c>
      <c r="C2336" s="924" t="s">
        <v>9014</v>
      </c>
      <c r="D2336" s="923" t="s">
        <v>888</v>
      </c>
      <c r="E2336" s="923" t="n">
        <f aca="false">IF($K$2=$H$1,H2336,I2336)</f>
        <v>423.07</v>
      </c>
      <c r="F2336" s="396" t="n">
        <f aca="false">IF(LEN($B2336)=7,CONCATENATE(MID($B2336,1,6),"00",RIGHT($B2336,1)),IF(LEN($B2336)=8,CONCATENATE(MID($B2336,1,6),"0",RIGHT($B2336,2)),$B2336))</f>
        <v>92735</v>
      </c>
      <c r="H2336" s="925" t="n">
        <v>416.85</v>
      </c>
      <c r="I2336" s="923" t="n">
        <v>423.07</v>
      </c>
    </row>
    <row r="2337" customFormat="false" ht="15" hidden="false" customHeight="false" outlineLevel="0" collapsed="false">
      <c r="B2337" s="923" t="n">
        <v>92736</v>
      </c>
      <c r="C2337" s="924" t="s">
        <v>9015</v>
      </c>
      <c r="D2337" s="923" t="s">
        <v>888</v>
      </c>
      <c r="E2337" s="923" t="n">
        <f aca="false">IF($K$2=$H$1,H2337,I2337)</f>
        <v>412.11</v>
      </c>
      <c r="F2337" s="396" t="n">
        <f aca="false">IF(LEN($B2337)=7,CONCATENATE(MID($B2337,1,6),"00",RIGHT($B2337,1)),IF(LEN($B2337)=8,CONCATENATE(MID($B2337,1,6),"0",RIGHT($B2337,2)),$B2337))</f>
        <v>92736</v>
      </c>
      <c r="H2337" s="925" t="n">
        <v>407.01</v>
      </c>
      <c r="I2337" s="923" t="n">
        <v>412.11</v>
      </c>
    </row>
    <row r="2338" customFormat="false" ht="15" hidden="false" customHeight="false" outlineLevel="0" collapsed="false">
      <c r="B2338" s="923" t="n">
        <v>92739</v>
      </c>
      <c r="C2338" s="924" t="s">
        <v>9016</v>
      </c>
      <c r="D2338" s="923" t="s">
        <v>888</v>
      </c>
      <c r="E2338" s="923" t="n">
        <f aca="false">IF($K$2=$H$1,H2338,I2338)</f>
        <v>396.25</v>
      </c>
      <c r="F2338" s="396" t="n">
        <f aca="false">IF(LEN($B2338)=7,CONCATENATE(MID($B2338,1,6),"00",RIGHT($B2338,1)),IF(LEN($B2338)=8,CONCATENATE(MID($B2338,1,6),"0",RIGHT($B2338,2)),$B2338))</f>
        <v>92739</v>
      </c>
      <c r="H2338" s="925" t="n">
        <v>392.72</v>
      </c>
      <c r="I2338" s="923" t="n">
        <v>396.25</v>
      </c>
    </row>
    <row r="2339" customFormat="false" ht="15" hidden="false" customHeight="false" outlineLevel="0" collapsed="false">
      <c r="B2339" s="923" t="n">
        <v>92740</v>
      </c>
      <c r="C2339" s="924" t="s">
        <v>9017</v>
      </c>
      <c r="D2339" s="923" t="s">
        <v>888</v>
      </c>
      <c r="E2339" s="923" t="n">
        <f aca="false">IF($K$2=$H$1,H2339,I2339)</f>
        <v>390.82</v>
      </c>
      <c r="F2339" s="396" t="n">
        <f aca="false">IF(LEN($B2339)=7,CONCATENATE(MID($B2339,1,6),"00",RIGHT($B2339,1)),IF(LEN($B2339)=8,CONCATENATE(MID($B2339,1,6),"0",RIGHT($B2339,2)),$B2339))</f>
        <v>92740</v>
      </c>
      <c r="H2339" s="925" t="n">
        <v>387.85</v>
      </c>
      <c r="I2339" s="923" t="n">
        <v>390.82</v>
      </c>
    </row>
    <row r="2340" customFormat="false" ht="15" hidden="false" customHeight="false" outlineLevel="0" collapsed="false">
      <c r="B2340" s="923" t="n">
        <v>92741</v>
      </c>
      <c r="C2340" s="924" t="s">
        <v>9018</v>
      </c>
      <c r="D2340" s="923" t="s">
        <v>888</v>
      </c>
      <c r="E2340" s="923" t="n">
        <f aca="false">IF($K$2=$H$1,H2340,I2340)</f>
        <v>590.78</v>
      </c>
      <c r="F2340" s="396" t="n">
        <f aca="false">IF(LEN($B2340)=7,CONCATENATE(MID($B2340,1,6),"00",RIGHT($B2340,1)),IF(LEN($B2340)=8,CONCATENATE(MID($B2340,1,6),"0",RIGHT($B2340,2)),$B2340))</f>
        <v>92741</v>
      </c>
      <c r="H2340" s="925" t="n">
        <v>568.12</v>
      </c>
      <c r="I2340" s="923" t="n">
        <v>590.78</v>
      </c>
    </row>
    <row r="2341" customFormat="false" ht="15" hidden="false" customHeight="false" outlineLevel="0" collapsed="false">
      <c r="B2341" s="923" t="n">
        <v>92742</v>
      </c>
      <c r="C2341" s="924" t="s">
        <v>9019</v>
      </c>
      <c r="D2341" s="923" t="s">
        <v>888</v>
      </c>
      <c r="E2341" s="923" t="n">
        <f aca="false">IF($K$2=$H$1,H2341,I2341)</f>
        <v>800.91</v>
      </c>
      <c r="F2341" s="396" t="n">
        <f aca="false">IF(LEN($B2341)=7,CONCATENATE(MID($B2341,1,6),"00",RIGHT($B2341,1)),IF(LEN($B2341)=8,CONCATENATE(MID($B2341,1,6),"0",RIGHT($B2341,2)),$B2341))</f>
        <v>92742</v>
      </c>
      <c r="H2341" s="925" t="n">
        <v>757.53</v>
      </c>
      <c r="I2341" s="923" t="n">
        <v>800.91</v>
      </c>
    </row>
    <row r="2342" customFormat="false" ht="15" hidden="false" customHeight="false" outlineLevel="0" collapsed="false">
      <c r="B2342" s="923" t="n">
        <v>92873</v>
      </c>
      <c r="C2342" s="924" t="s">
        <v>9020</v>
      </c>
      <c r="D2342" s="923" t="s">
        <v>888</v>
      </c>
      <c r="E2342" s="923" t="n">
        <f aca="false">IF($K$2=$H$1,H2342,I2342)</f>
        <v>162.69</v>
      </c>
      <c r="F2342" s="396" t="n">
        <f aca="false">IF(LEN($B2342)=7,CONCATENATE(MID($B2342,1,6),"00",RIGHT($B2342,1)),IF(LEN($B2342)=8,CONCATENATE(MID($B2342,1,6),"0",RIGHT($B2342,2)),$B2342))</f>
        <v>92873</v>
      </c>
      <c r="H2342" s="925" t="n">
        <v>146.64</v>
      </c>
      <c r="I2342" s="923" t="n">
        <v>162.69</v>
      </c>
    </row>
    <row r="2343" customFormat="false" ht="15" hidden="false" customHeight="false" outlineLevel="0" collapsed="false">
      <c r="B2343" s="923" t="n">
        <v>92874</v>
      </c>
      <c r="C2343" s="924" t="s">
        <v>9021</v>
      </c>
      <c r="D2343" s="923" t="s">
        <v>888</v>
      </c>
      <c r="E2343" s="923" t="n">
        <f aca="false">IF($K$2=$H$1,H2343,I2343)</f>
        <v>27</v>
      </c>
      <c r="F2343" s="396" t="n">
        <f aca="false">IF(LEN($B2343)=7,CONCATENATE(MID($B2343,1,6),"00",RIGHT($B2343,1)),IF(LEN($B2343)=8,CONCATENATE(MID($B2343,1,6),"0",RIGHT($B2343,2)),$B2343))</f>
        <v>92874</v>
      </c>
      <c r="H2343" s="925" t="n">
        <v>24.36</v>
      </c>
      <c r="I2343" s="923" t="n">
        <v>27</v>
      </c>
    </row>
    <row r="2344" customFormat="false" ht="15" hidden="false" customHeight="false" outlineLevel="0" collapsed="false">
      <c r="B2344" s="923" t="n">
        <v>94962</v>
      </c>
      <c r="C2344" s="924" t="s">
        <v>9022</v>
      </c>
      <c r="D2344" s="923" t="s">
        <v>888</v>
      </c>
      <c r="E2344" s="923" t="n">
        <f aca="false">IF($K$2=$H$1,H2344,I2344)</f>
        <v>255.43</v>
      </c>
      <c r="F2344" s="396" t="n">
        <f aca="false">IF(LEN($B2344)=7,CONCATENATE(MID($B2344,1,6),"00",RIGHT($B2344,1)),IF(LEN($B2344)=8,CONCATENATE(MID($B2344,1,6),"0",RIGHT($B2344,2)),$B2344))</f>
        <v>94962</v>
      </c>
      <c r="H2344" s="925" t="n">
        <v>249.78</v>
      </c>
      <c r="I2344" s="923" t="n">
        <v>255.43</v>
      </c>
    </row>
    <row r="2345" customFormat="false" ht="15" hidden="false" customHeight="false" outlineLevel="0" collapsed="false">
      <c r="B2345" s="923" t="n">
        <v>94963</v>
      </c>
      <c r="C2345" s="924" t="s">
        <v>9023</v>
      </c>
      <c r="D2345" s="923" t="s">
        <v>888</v>
      </c>
      <c r="E2345" s="923" t="n">
        <f aca="false">IF($K$2=$H$1,H2345,I2345)</f>
        <v>283.74</v>
      </c>
      <c r="F2345" s="396" t="n">
        <f aca="false">IF(LEN($B2345)=7,CONCATENATE(MID($B2345,1,6),"00",RIGHT($B2345,1)),IF(LEN($B2345)=8,CONCATENATE(MID($B2345,1,6),"0",RIGHT($B2345,2)),$B2345))</f>
        <v>94963</v>
      </c>
      <c r="H2345" s="925" t="n">
        <v>278.11</v>
      </c>
      <c r="I2345" s="923" t="n">
        <v>283.74</v>
      </c>
    </row>
    <row r="2346" customFormat="false" ht="15" hidden="false" customHeight="false" outlineLevel="0" collapsed="false">
      <c r="B2346" s="923" t="n">
        <v>94964</v>
      </c>
      <c r="C2346" s="924" t="s">
        <v>9024</v>
      </c>
      <c r="D2346" s="923" t="s">
        <v>888</v>
      </c>
      <c r="E2346" s="923" t="n">
        <f aca="false">IF($K$2=$H$1,H2346,I2346)</f>
        <v>310.83</v>
      </c>
      <c r="F2346" s="396" t="n">
        <f aca="false">IF(LEN($B2346)=7,CONCATENATE(MID($B2346,1,6),"00",RIGHT($B2346,1)),IF(LEN($B2346)=8,CONCATENATE(MID($B2346,1,6),"0",RIGHT($B2346,2)),$B2346))</f>
        <v>94964</v>
      </c>
      <c r="H2346" s="925" t="n">
        <v>304.72</v>
      </c>
      <c r="I2346" s="923" t="n">
        <v>310.83</v>
      </c>
    </row>
    <row r="2347" customFormat="false" ht="15" hidden="false" customHeight="false" outlineLevel="0" collapsed="false">
      <c r="B2347" s="923" t="n">
        <v>94965</v>
      </c>
      <c r="C2347" s="924" t="s">
        <v>250</v>
      </c>
      <c r="D2347" s="923" t="s">
        <v>888</v>
      </c>
      <c r="E2347" s="923" t="n">
        <f aca="false">IF($K$2=$H$1,H2347,I2347)</f>
        <v>323</v>
      </c>
      <c r="F2347" s="396" t="n">
        <f aca="false">IF(LEN($B2347)=7,CONCATENATE(MID($B2347,1,6),"00",RIGHT($B2347,1)),IF(LEN($B2347)=8,CONCATENATE(MID($B2347,1,6),"0",RIGHT($B2347,2)),$B2347))</f>
        <v>94965</v>
      </c>
      <c r="H2347" s="925" t="n">
        <v>317.43</v>
      </c>
      <c r="I2347" s="923" t="n">
        <v>323</v>
      </c>
    </row>
    <row r="2348" customFormat="false" ht="15" hidden="false" customHeight="false" outlineLevel="0" collapsed="false">
      <c r="B2348" s="923" t="n">
        <v>94966</v>
      </c>
      <c r="C2348" s="924" t="s">
        <v>9025</v>
      </c>
      <c r="D2348" s="923" t="s">
        <v>888</v>
      </c>
      <c r="E2348" s="923" t="n">
        <f aca="false">IF($K$2=$H$1,H2348,I2348)</f>
        <v>334.34</v>
      </c>
      <c r="F2348" s="396" t="n">
        <f aca="false">IF(LEN($B2348)=7,CONCATENATE(MID($B2348,1,6),"00",RIGHT($B2348,1)),IF(LEN($B2348)=8,CONCATENATE(MID($B2348,1,6),"0",RIGHT($B2348,2)),$B2348))</f>
        <v>94966</v>
      </c>
      <c r="H2348" s="925" t="n">
        <v>328.79</v>
      </c>
      <c r="I2348" s="923" t="n">
        <v>334.34</v>
      </c>
    </row>
    <row r="2349" customFormat="false" ht="15" hidden="false" customHeight="false" outlineLevel="0" collapsed="false">
      <c r="B2349" s="923" t="n">
        <v>94967</v>
      </c>
      <c r="C2349" s="924" t="s">
        <v>9026</v>
      </c>
      <c r="D2349" s="923" t="s">
        <v>888</v>
      </c>
      <c r="E2349" s="923" t="n">
        <f aca="false">IF($K$2=$H$1,H2349,I2349)</f>
        <v>381.9</v>
      </c>
      <c r="F2349" s="396" t="n">
        <f aca="false">IF(LEN($B2349)=7,CONCATENATE(MID($B2349,1,6),"00",RIGHT($B2349,1)),IF(LEN($B2349)=8,CONCATENATE(MID($B2349,1,6),"0",RIGHT($B2349,2)),$B2349))</f>
        <v>94967</v>
      </c>
      <c r="H2349" s="925" t="n">
        <v>376.01</v>
      </c>
      <c r="I2349" s="923" t="n">
        <v>381.9</v>
      </c>
    </row>
    <row r="2350" customFormat="false" ht="15" hidden="false" customHeight="false" outlineLevel="0" collapsed="false">
      <c r="B2350" s="923" t="n">
        <v>94968</v>
      </c>
      <c r="C2350" s="924" t="s">
        <v>9027</v>
      </c>
      <c r="D2350" s="923" t="s">
        <v>888</v>
      </c>
      <c r="E2350" s="923" t="n">
        <f aca="false">IF($K$2=$H$1,H2350,I2350)</f>
        <v>253.06</v>
      </c>
      <c r="F2350" s="396" t="n">
        <f aca="false">IF(LEN($B2350)=7,CONCATENATE(MID($B2350,1,6),"00",RIGHT($B2350,1)),IF(LEN($B2350)=8,CONCATENATE(MID($B2350,1,6),"0",RIGHT($B2350,2)),$B2350))</f>
        <v>94968</v>
      </c>
      <c r="H2350" s="925" t="n">
        <v>247.97</v>
      </c>
      <c r="I2350" s="923" t="n">
        <v>253.06</v>
      </c>
    </row>
    <row r="2351" customFormat="false" ht="15" hidden="false" customHeight="false" outlineLevel="0" collapsed="false">
      <c r="B2351" s="923" t="n">
        <v>94969</v>
      </c>
      <c r="C2351" s="924" t="s">
        <v>9028</v>
      </c>
      <c r="D2351" s="923" t="s">
        <v>888</v>
      </c>
      <c r="E2351" s="923" t="n">
        <f aca="false">IF($K$2=$H$1,H2351,I2351)</f>
        <v>279.05</v>
      </c>
      <c r="F2351" s="396" t="n">
        <f aca="false">IF(LEN($B2351)=7,CONCATENATE(MID($B2351,1,6),"00",RIGHT($B2351,1)),IF(LEN($B2351)=8,CONCATENATE(MID($B2351,1,6),"0",RIGHT($B2351,2)),$B2351))</f>
        <v>94969</v>
      </c>
      <c r="H2351" s="925" t="n">
        <v>274.16</v>
      </c>
      <c r="I2351" s="923" t="n">
        <v>279.05</v>
      </c>
    </row>
    <row r="2352" customFormat="false" ht="15" hidden="false" customHeight="false" outlineLevel="0" collapsed="false">
      <c r="B2352" s="923" t="n">
        <v>94970</v>
      </c>
      <c r="C2352" s="924" t="s">
        <v>9029</v>
      </c>
      <c r="D2352" s="923" t="s">
        <v>888</v>
      </c>
      <c r="E2352" s="923" t="n">
        <f aca="false">IF($K$2=$H$1,H2352,I2352)</f>
        <v>301.84</v>
      </c>
      <c r="F2352" s="396" t="n">
        <f aca="false">IF(LEN($B2352)=7,CONCATENATE(MID($B2352,1,6),"00",RIGHT($B2352,1)),IF(LEN($B2352)=8,CONCATENATE(MID($B2352,1,6),"0",RIGHT($B2352,2)),$B2352))</f>
        <v>94970</v>
      </c>
      <c r="H2352" s="925" t="n">
        <v>296.95</v>
      </c>
      <c r="I2352" s="923" t="n">
        <v>301.84</v>
      </c>
    </row>
    <row r="2353" customFormat="false" ht="15" hidden="false" customHeight="false" outlineLevel="0" collapsed="false">
      <c r="B2353" s="923" t="n">
        <v>94971</v>
      </c>
      <c r="C2353" s="924" t="s">
        <v>9030</v>
      </c>
      <c r="D2353" s="923" t="s">
        <v>888</v>
      </c>
      <c r="E2353" s="923" t="n">
        <f aca="false">IF($K$2=$H$1,H2353,I2353)</f>
        <v>318.33</v>
      </c>
      <c r="F2353" s="396" t="n">
        <f aca="false">IF(LEN($B2353)=7,CONCATENATE(MID($B2353,1,6),"00",RIGHT($B2353,1)),IF(LEN($B2353)=8,CONCATENATE(MID($B2353,1,6),"0",RIGHT($B2353,2)),$B2353))</f>
        <v>94971</v>
      </c>
      <c r="H2353" s="925" t="n">
        <v>313.55</v>
      </c>
      <c r="I2353" s="923" t="n">
        <v>318.33</v>
      </c>
    </row>
    <row r="2354" customFormat="false" ht="15" hidden="false" customHeight="false" outlineLevel="0" collapsed="false">
      <c r="B2354" s="923" t="n">
        <v>94972</v>
      </c>
      <c r="C2354" s="924" t="s">
        <v>9031</v>
      </c>
      <c r="D2354" s="923" t="s">
        <v>888</v>
      </c>
      <c r="E2354" s="923" t="n">
        <f aca="false">IF($K$2=$H$1,H2354,I2354)</f>
        <v>329.48</v>
      </c>
      <c r="F2354" s="396" t="n">
        <f aca="false">IF(LEN($B2354)=7,CONCATENATE(MID($B2354,1,6),"00",RIGHT($B2354,1)),IF(LEN($B2354)=8,CONCATENATE(MID($B2354,1,6),"0",RIGHT($B2354,2)),$B2354))</f>
        <v>94972</v>
      </c>
      <c r="H2354" s="925" t="n">
        <v>324.75</v>
      </c>
      <c r="I2354" s="923" t="n">
        <v>329.48</v>
      </c>
    </row>
    <row r="2355" customFormat="false" ht="15" hidden="false" customHeight="false" outlineLevel="0" collapsed="false">
      <c r="B2355" s="923" t="n">
        <v>94973</v>
      </c>
      <c r="C2355" s="924" t="s">
        <v>9032</v>
      </c>
      <c r="D2355" s="923" t="s">
        <v>888</v>
      </c>
      <c r="E2355" s="923" t="n">
        <f aca="false">IF($K$2=$H$1,H2355,I2355)</f>
        <v>375.92</v>
      </c>
      <c r="F2355" s="396" t="n">
        <f aca="false">IF(LEN($B2355)=7,CONCATENATE(MID($B2355,1,6),"00",RIGHT($B2355,1)),IF(LEN($B2355)=8,CONCATENATE(MID($B2355,1,6),"0",RIGHT($B2355,2)),$B2355))</f>
        <v>94973</v>
      </c>
      <c r="H2355" s="925" t="n">
        <v>371.03</v>
      </c>
      <c r="I2355" s="923" t="n">
        <v>375.92</v>
      </c>
    </row>
    <row r="2356" customFormat="false" ht="15" hidden="false" customHeight="false" outlineLevel="0" collapsed="false">
      <c r="B2356" s="923" t="n">
        <v>94974</v>
      </c>
      <c r="C2356" s="924" t="s">
        <v>9033</v>
      </c>
      <c r="D2356" s="923" t="s">
        <v>888</v>
      </c>
      <c r="E2356" s="923" t="n">
        <f aca="false">IF($K$2=$H$1,H2356,I2356)</f>
        <v>361.4</v>
      </c>
      <c r="F2356" s="396" t="n">
        <f aca="false">IF(LEN($B2356)=7,CONCATENATE(MID($B2356,1,6),"00",RIGHT($B2356,1)),IF(LEN($B2356)=8,CONCATENATE(MID($B2356,1,6),"0",RIGHT($B2356,2)),$B2356))</f>
        <v>94974</v>
      </c>
      <c r="H2356" s="925" t="n">
        <v>346.1</v>
      </c>
      <c r="I2356" s="923" t="n">
        <v>361.4</v>
      </c>
    </row>
    <row r="2357" customFormat="false" ht="15" hidden="false" customHeight="false" outlineLevel="0" collapsed="false">
      <c r="B2357" s="923" t="n">
        <v>94975</v>
      </c>
      <c r="C2357" s="924" t="s">
        <v>9034</v>
      </c>
      <c r="D2357" s="923" t="s">
        <v>888</v>
      </c>
      <c r="E2357" s="923" t="n">
        <f aca="false">IF($K$2=$H$1,H2357,I2357)</f>
        <v>387.98</v>
      </c>
      <c r="F2357" s="396" t="n">
        <f aca="false">IF(LEN($B2357)=7,CONCATENATE(MID($B2357,1,6),"00",RIGHT($B2357,1)),IF(LEN($B2357)=8,CONCATENATE(MID($B2357,1,6),"0",RIGHT($B2357,2)),$B2357))</f>
        <v>94975</v>
      </c>
      <c r="H2357" s="925" t="n">
        <v>372.65</v>
      </c>
      <c r="I2357" s="923" t="n">
        <v>387.98</v>
      </c>
    </row>
    <row r="2358" customFormat="false" ht="15" hidden="false" customHeight="false" outlineLevel="0" collapsed="false">
      <c r="B2358" s="923" t="n">
        <v>96555</v>
      </c>
      <c r="C2358" s="924" t="s">
        <v>9035</v>
      </c>
      <c r="D2358" s="923" t="s">
        <v>888</v>
      </c>
      <c r="E2358" s="923" t="n">
        <f aca="false">IF($K$2=$H$1,H2358,I2358)</f>
        <v>466.09</v>
      </c>
      <c r="F2358" s="396" t="n">
        <f aca="false">IF(LEN($B2358)=7,CONCATENATE(MID($B2358,1,6),"00",RIGHT($B2358,1)),IF(LEN($B2358)=8,CONCATENATE(MID($B2358,1,6),"0",RIGHT($B2358,2)),$B2358))</f>
        <v>96555</v>
      </c>
      <c r="H2358" s="925" t="n">
        <v>451.98</v>
      </c>
      <c r="I2358" s="923" t="n">
        <v>466.09</v>
      </c>
    </row>
    <row r="2359" customFormat="false" ht="15" hidden="false" customHeight="false" outlineLevel="0" collapsed="false">
      <c r="B2359" s="923" t="n">
        <v>96556</v>
      </c>
      <c r="C2359" s="924" t="s">
        <v>9036</v>
      </c>
      <c r="D2359" s="923" t="s">
        <v>888</v>
      </c>
      <c r="E2359" s="923" t="n">
        <f aca="false">IF($K$2=$H$1,H2359,I2359)</f>
        <v>529.93</v>
      </c>
      <c r="F2359" s="396" t="n">
        <f aca="false">IF(LEN($B2359)=7,CONCATENATE(MID($B2359,1,6),"00",RIGHT($B2359,1)),IF(LEN($B2359)=8,CONCATENATE(MID($B2359,1,6),"0",RIGHT($B2359,2)),$B2359))</f>
        <v>96556</v>
      </c>
      <c r="H2359" s="925" t="n">
        <v>509.33</v>
      </c>
      <c r="I2359" s="923" t="n">
        <v>529.93</v>
      </c>
    </row>
    <row r="2360" customFormat="false" ht="15" hidden="false" customHeight="false" outlineLevel="0" collapsed="false">
      <c r="B2360" s="923" t="n">
        <v>96557</v>
      </c>
      <c r="C2360" s="924" t="s">
        <v>9037</v>
      </c>
      <c r="D2360" s="923" t="s">
        <v>888</v>
      </c>
      <c r="E2360" s="923" t="n">
        <f aca="false">IF($K$2=$H$1,H2360,I2360)</f>
        <v>487.99</v>
      </c>
      <c r="F2360" s="396" t="n">
        <f aca="false">IF(LEN($B2360)=7,CONCATENATE(MID($B2360,1,6),"00",RIGHT($B2360,1)),IF(LEN($B2360)=8,CONCATENATE(MID($B2360,1,6),"0",RIGHT($B2360,2)),$B2360))</f>
        <v>96557</v>
      </c>
      <c r="H2360" s="925" t="n">
        <v>486.41</v>
      </c>
      <c r="I2360" s="923" t="n">
        <v>487.99</v>
      </c>
    </row>
    <row r="2361" customFormat="false" ht="15" hidden="false" customHeight="false" outlineLevel="0" collapsed="false">
      <c r="B2361" s="923" t="n">
        <v>96558</v>
      </c>
      <c r="C2361" s="924" t="s">
        <v>9038</v>
      </c>
      <c r="D2361" s="923" t="s">
        <v>888</v>
      </c>
      <c r="E2361" s="923" t="n">
        <f aca="false">IF($K$2=$H$1,H2361,I2361)</f>
        <v>493.76</v>
      </c>
      <c r="F2361" s="396" t="n">
        <f aca="false">IF(LEN($B2361)=7,CONCATENATE(MID($B2361,1,6),"00",RIGHT($B2361,1)),IF(LEN($B2361)=8,CONCATENATE(MID($B2361,1,6),"0",RIGHT($B2361,2)),$B2361))</f>
        <v>96558</v>
      </c>
      <c r="H2361" s="925" t="n">
        <v>491.61</v>
      </c>
      <c r="I2361" s="923" t="n">
        <v>493.76</v>
      </c>
    </row>
    <row r="2362" customFormat="false" ht="15" hidden="false" customHeight="false" outlineLevel="0" collapsed="false">
      <c r="B2362" s="923" t="n">
        <v>99235</v>
      </c>
      <c r="C2362" s="924" t="s">
        <v>9039</v>
      </c>
      <c r="D2362" s="923" t="s">
        <v>888</v>
      </c>
      <c r="E2362" s="923" t="n">
        <f aca="false">IF($K$2=$H$1,H2362,I2362)</f>
        <v>438.73</v>
      </c>
      <c r="F2362" s="396" t="n">
        <f aca="false">IF(LEN($B2362)=7,CONCATENATE(MID($B2362,1,6),"00",RIGHT($B2362,1)),IF(LEN($B2362)=8,CONCATENATE(MID($B2362,1,6),"0",RIGHT($B2362,2)),$B2362))</f>
        <v>99235</v>
      </c>
      <c r="H2362" s="925" t="n">
        <v>437.11</v>
      </c>
      <c r="I2362" s="923" t="n">
        <v>438.73</v>
      </c>
    </row>
    <row r="2363" customFormat="false" ht="15" hidden="false" customHeight="false" outlineLevel="0" collapsed="false">
      <c r="B2363" s="923" t="n">
        <v>99431</v>
      </c>
      <c r="C2363" s="924" t="s">
        <v>9040</v>
      </c>
      <c r="D2363" s="923" t="s">
        <v>888</v>
      </c>
      <c r="E2363" s="923" t="n">
        <f aca="false">IF($K$2=$H$1,H2363,I2363)</f>
        <v>519.5</v>
      </c>
      <c r="F2363" s="396" t="n">
        <f aca="false">IF(LEN($B2363)=7,CONCATENATE(MID($B2363,1,6),"00",RIGHT($B2363,1)),IF(LEN($B2363)=8,CONCATENATE(MID($B2363,1,6),"0",RIGHT($B2363,2)),$B2363))</f>
        <v>99431</v>
      </c>
      <c r="H2363" s="925" t="n">
        <v>516.76</v>
      </c>
      <c r="I2363" s="923" t="n">
        <v>519.5</v>
      </c>
    </row>
    <row r="2364" customFormat="false" ht="15" hidden="false" customHeight="false" outlineLevel="0" collapsed="false">
      <c r="B2364" s="923" t="n">
        <v>99432</v>
      </c>
      <c r="C2364" s="924" t="s">
        <v>9041</v>
      </c>
      <c r="D2364" s="923" t="s">
        <v>888</v>
      </c>
      <c r="E2364" s="923" t="n">
        <f aca="false">IF($K$2=$H$1,H2364,I2364)</f>
        <v>493.38</v>
      </c>
      <c r="F2364" s="396" t="n">
        <f aca="false">IF(LEN($B2364)=7,CONCATENATE(MID($B2364,1,6),"00",RIGHT($B2364,1)),IF(LEN($B2364)=8,CONCATENATE(MID($B2364,1,6),"0",RIGHT($B2364,2)),$B2364))</f>
        <v>99432</v>
      </c>
      <c r="H2364" s="925" t="n">
        <v>491.87</v>
      </c>
      <c r="I2364" s="923" t="n">
        <v>493.38</v>
      </c>
    </row>
    <row r="2365" customFormat="false" ht="15" hidden="false" customHeight="false" outlineLevel="0" collapsed="false">
      <c r="B2365" s="923" t="n">
        <v>99433</v>
      </c>
      <c r="C2365" s="924" t="s">
        <v>9042</v>
      </c>
      <c r="D2365" s="923" t="s">
        <v>888</v>
      </c>
      <c r="E2365" s="923" t="n">
        <f aca="false">IF($K$2=$H$1,H2365,I2365)</f>
        <v>549.02</v>
      </c>
      <c r="F2365" s="396" t="n">
        <f aca="false">IF(LEN($B2365)=7,CONCATENATE(MID($B2365,1,6),"00",RIGHT($B2365,1)),IF(LEN($B2365)=8,CONCATENATE(MID($B2365,1,6),"0",RIGHT($B2365,2)),$B2365))</f>
        <v>99433</v>
      </c>
      <c r="H2365" s="925" t="n">
        <v>545.09</v>
      </c>
      <c r="I2365" s="923" t="n">
        <v>549.02</v>
      </c>
    </row>
    <row r="2366" customFormat="false" ht="15" hidden="false" customHeight="false" outlineLevel="0" collapsed="false">
      <c r="B2366" s="923" t="n">
        <v>99434</v>
      </c>
      <c r="C2366" s="924" t="s">
        <v>9043</v>
      </c>
      <c r="D2366" s="923" t="s">
        <v>888</v>
      </c>
      <c r="E2366" s="923" t="n">
        <f aca="false">IF($K$2=$H$1,H2366,I2366)</f>
        <v>523.1</v>
      </c>
      <c r="F2366" s="396" t="n">
        <f aca="false">IF(LEN($B2366)=7,CONCATENATE(MID($B2366,1,6),"00",RIGHT($B2366,1)),IF(LEN($B2366)=8,CONCATENATE(MID($B2366,1,6),"0",RIGHT($B2366,2)),$B2366))</f>
        <v>99434</v>
      </c>
      <c r="H2366" s="925" t="n">
        <v>519.98</v>
      </c>
      <c r="I2366" s="923" t="n">
        <v>523.1</v>
      </c>
    </row>
    <row r="2367" customFormat="false" ht="15" hidden="false" customHeight="false" outlineLevel="0" collapsed="false">
      <c r="B2367" s="923" t="n">
        <v>99435</v>
      </c>
      <c r="C2367" s="924" t="s">
        <v>9044</v>
      </c>
      <c r="D2367" s="923" t="s">
        <v>888</v>
      </c>
      <c r="E2367" s="923" t="n">
        <f aca="false">IF($K$2=$H$1,H2367,I2367)</f>
        <v>506.32</v>
      </c>
      <c r="F2367" s="396" t="n">
        <f aca="false">IF(LEN($B2367)=7,CONCATENATE(MID($B2367,1,6),"00",RIGHT($B2367,1)),IF(LEN($B2367)=8,CONCATENATE(MID($B2367,1,6),"0",RIGHT($B2367,2)),$B2367))</f>
        <v>99435</v>
      </c>
      <c r="H2367" s="925" t="n">
        <v>503.56</v>
      </c>
      <c r="I2367" s="923" t="n">
        <v>506.32</v>
      </c>
    </row>
    <row r="2368" customFormat="false" ht="15" hidden="false" customHeight="false" outlineLevel="0" collapsed="false">
      <c r="B2368" s="923" t="n">
        <v>99436</v>
      </c>
      <c r="C2368" s="924" t="s">
        <v>9045</v>
      </c>
      <c r="D2368" s="923" t="s">
        <v>888</v>
      </c>
      <c r="E2368" s="923" t="n">
        <f aca="false">IF($K$2=$H$1,H2368,I2368)</f>
        <v>565.52</v>
      </c>
      <c r="F2368" s="396" t="n">
        <f aca="false">IF(LEN($B2368)=7,CONCATENATE(MID($B2368,1,6),"00",RIGHT($B2368,1)),IF(LEN($B2368)=8,CONCATENATE(MID($B2368,1,6),"0",RIGHT($B2368,2)),$B2368))</f>
        <v>99436</v>
      </c>
      <c r="H2368" s="925" t="n">
        <v>559.94</v>
      </c>
      <c r="I2368" s="923" t="n">
        <v>565.52</v>
      </c>
    </row>
    <row r="2369" customFormat="false" ht="15" hidden="false" customHeight="false" outlineLevel="0" collapsed="false">
      <c r="B2369" s="923" t="n">
        <v>99437</v>
      </c>
      <c r="C2369" s="924" t="s">
        <v>9046</v>
      </c>
      <c r="D2369" s="923" t="s">
        <v>888</v>
      </c>
      <c r="E2369" s="923" t="n">
        <f aca="false">IF($K$2=$H$1,H2369,I2369)</f>
        <v>466.45</v>
      </c>
      <c r="F2369" s="396" t="n">
        <f aca="false">IF(LEN($B2369)=7,CONCATENATE(MID($B2369,1,6),"00",RIGHT($B2369,1)),IF(LEN($B2369)=8,CONCATENATE(MID($B2369,1,6),"0",RIGHT($B2369,2)),$B2369))</f>
        <v>99437</v>
      </c>
      <c r="H2369" s="925" t="n">
        <v>464.38</v>
      </c>
      <c r="I2369" s="923" t="n">
        <v>466.45</v>
      </c>
    </row>
    <row r="2370" customFormat="false" ht="15" hidden="false" customHeight="false" outlineLevel="0" collapsed="false">
      <c r="B2370" s="923" t="n">
        <v>99438</v>
      </c>
      <c r="C2370" s="924" t="s">
        <v>9047</v>
      </c>
      <c r="D2370" s="923" t="s">
        <v>888</v>
      </c>
      <c r="E2370" s="923" t="n">
        <f aca="false">IF($K$2=$H$1,H2370,I2370)</f>
        <v>471.44</v>
      </c>
      <c r="F2370" s="396" t="n">
        <f aca="false">IF(LEN($B2370)=7,CONCATENATE(MID($B2370,1,6),"00",RIGHT($B2370,1)),IF(LEN($B2370)=8,CONCATENATE(MID($B2370,1,6),"0",RIGHT($B2370,2)),$B2370))</f>
        <v>99438</v>
      </c>
      <c r="H2370" s="925" t="n">
        <v>468.88</v>
      </c>
      <c r="I2370" s="923" t="n">
        <v>471.44</v>
      </c>
    </row>
    <row r="2371" customFormat="false" ht="15" hidden="false" customHeight="false" outlineLevel="0" collapsed="false">
      <c r="B2371" s="923" t="n">
        <v>99439</v>
      </c>
      <c r="C2371" s="924" t="s">
        <v>9048</v>
      </c>
      <c r="D2371" s="923" t="s">
        <v>888</v>
      </c>
      <c r="E2371" s="923" t="n">
        <f aca="false">IF($K$2=$H$1,H2371,I2371)</f>
        <v>511.13</v>
      </c>
      <c r="F2371" s="396" t="n">
        <f aca="false">IF(LEN($B2371)=7,CONCATENATE(MID($B2371,1,6),"00",RIGHT($B2371,1)),IF(LEN($B2371)=8,CONCATENATE(MID($B2371,1,6),"0",RIGHT($B2371,2)),$B2371))</f>
        <v>99439</v>
      </c>
      <c r="H2371" s="925" t="n">
        <v>508.33</v>
      </c>
      <c r="I2371" s="923" t="n">
        <v>511.13</v>
      </c>
    </row>
    <row r="2372" customFormat="false" ht="15" hidden="false" customHeight="false" outlineLevel="0" collapsed="false">
      <c r="B2372" s="923" t="s">
        <v>9049</v>
      </c>
      <c r="C2372" s="924" t="s">
        <v>9050</v>
      </c>
      <c r="D2372" s="923" t="s">
        <v>892</v>
      </c>
      <c r="E2372" s="923" t="n">
        <f aca="false">IF($K$2=$H$1,H2372,I2372)</f>
        <v>88.16</v>
      </c>
      <c r="F2372" s="396" t="str">
        <f aca="false">IF(LEN($B2372)=7,CONCATENATE(MID($B2372,1,6),"00",RIGHT($B2372,1)),IF(LEN($B2372)=8,CONCATENATE(MID($B2372,1,6),"0",RIGHT($B2372,2)),$B2372))</f>
        <v>74141/001</v>
      </c>
      <c r="H2372" s="925" t="n">
        <v>85.73</v>
      </c>
      <c r="I2372" s="923" t="n">
        <v>88.16</v>
      </c>
    </row>
    <row r="2373" customFormat="false" ht="15" hidden="false" customHeight="false" outlineLevel="0" collapsed="false">
      <c r="B2373" s="923" t="s">
        <v>9051</v>
      </c>
      <c r="C2373" s="924" t="s">
        <v>9052</v>
      </c>
      <c r="D2373" s="923" t="s">
        <v>892</v>
      </c>
      <c r="E2373" s="923" t="n">
        <f aca="false">IF($K$2=$H$1,H2373,I2373)</f>
        <v>97.3</v>
      </c>
      <c r="F2373" s="396" t="str">
        <f aca="false">IF(LEN($B2373)=7,CONCATENATE(MID($B2373,1,6),"00",RIGHT($B2373,1)),IF(LEN($B2373)=8,CONCATENATE(MID($B2373,1,6),"0",RIGHT($B2373,2)),$B2373))</f>
        <v>74141/002</v>
      </c>
      <c r="H2373" s="925" t="n">
        <v>94.55</v>
      </c>
      <c r="I2373" s="923" t="n">
        <v>97.3</v>
      </c>
    </row>
    <row r="2374" customFormat="false" ht="15" hidden="false" customHeight="false" outlineLevel="0" collapsed="false">
      <c r="B2374" s="923" t="s">
        <v>9053</v>
      </c>
      <c r="C2374" s="924" t="s">
        <v>9054</v>
      </c>
      <c r="D2374" s="923" t="s">
        <v>892</v>
      </c>
      <c r="E2374" s="923" t="n">
        <f aca="false">IF($K$2=$H$1,H2374,I2374)</f>
        <v>117.14</v>
      </c>
      <c r="F2374" s="396" t="str">
        <f aca="false">IF(LEN($B2374)=7,CONCATENATE(MID($B2374,1,6),"00",RIGHT($B2374,1)),IF(LEN($B2374)=8,CONCATENATE(MID($B2374,1,6),"0",RIGHT($B2374,2)),$B2374))</f>
        <v>74141/003</v>
      </c>
      <c r="H2374" s="925" t="n">
        <v>114</v>
      </c>
      <c r="I2374" s="923" t="n">
        <v>117.14</v>
      </c>
    </row>
    <row r="2375" customFormat="false" ht="15" hidden="false" customHeight="false" outlineLevel="0" collapsed="false">
      <c r="B2375" s="923" t="s">
        <v>9055</v>
      </c>
      <c r="C2375" s="924" t="s">
        <v>9056</v>
      </c>
      <c r="D2375" s="923" t="s">
        <v>892</v>
      </c>
      <c r="E2375" s="923" t="n">
        <f aca="false">IF($K$2=$H$1,H2375,I2375)</f>
        <v>135.46</v>
      </c>
      <c r="F2375" s="396" t="str">
        <f aca="false">IF(LEN($B2375)=7,CONCATENATE(MID($B2375,1,6),"00",RIGHT($B2375,1)),IF(LEN($B2375)=8,CONCATENATE(MID($B2375,1,6),"0",RIGHT($B2375,2)),$B2375))</f>
        <v>74141/004</v>
      </c>
      <c r="H2375" s="925" t="n">
        <v>132.14</v>
      </c>
      <c r="I2375" s="923" t="n">
        <v>135.46</v>
      </c>
    </row>
    <row r="2376" customFormat="false" ht="15" hidden="false" customHeight="false" outlineLevel="0" collapsed="false">
      <c r="B2376" s="923" t="s">
        <v>594</v>
      </c>
      <c r="C2376" s="924" t="s">
        <v>9057</v>
      </c>
      <c r="D2376" s="923" t="s">
        <v>892</v>
      </c>
      <c r="E2376" s="923" t="n">
        <f aca="false">IF($K$2=$H$1,H2376,I2376)</f>
        <v>79.38</v>
      </c>
      <c r="F2376" s="396" t="str">
        <f aca="false">IF(LEN($B2376)=7,CONCATENATE(MID($B2376,1,6),"00",RIGHT($B2376,1)),IF(LEN($B2376)=8,CONCATENATE(MID($B2376,1,6),"0",RIGHT($B2376,2)),$B2376))</f>
        <v>74202/001</v>
      </c>
      <c r="H2376" s="925" t="n">
        <v>77.27</v>
      </c>
      <c r="I2376" s="923" t="n">
        <v>79.38</v>
      </c>
    </row>
    <row r="2377" customFormat="false" ht="15" hidden="false" customHeight="false" outlineLevel="0" collapsed="false">
      <c r="B2377" s="923" t="s">
        <v>9058</v>
      </c>
      <c r="C2377" s="924" t="s">
        <v>9059</v>
      </c>
      <c r="D2377" s="923" t="s">
        <v>892</v>
      </c>
      <c r="E2377" s="923" t="n">
        <f aca="false">IF($K$2=$H$1,H2377,I2377)</f>
        <v>86.65</v>
      </c>
      <c r="F2377" s="396" t="str">
        <f aca="false">IF(LEN($B2377)=7,CONCATENATE(MID($B2377,1,6),"00",RIGHT($B2377,1)),IF(LEN($B2377)=8,CONCATENATE(MID($B2377,1,6),"0",RIGHT($B2377,2)),$B2377))</f>
        <v>74202/002</v>
      </c>
      <c r="H2377" s="925" t="n">
        <v>84.24</v>
      </c>
      <c r="I2377" s="923" t="n">
        <v>86.65</v>
      </c>
    </row>
    <row r="2378" customFormat="false" ht="15" hidden="false" customHeight="false" outlineLevel="0" collapsed="false">
      <c r="B2378" s="923" t="s">
        <v>9060</v>
      </c>
      <c r="C2378" s="924" t="s">
        <v>9061</v>
      </c>
      <c r="D2378" s="923" t="s">
        <v>888</v>
      </c>
      <c r="E2378" s="923" t="n">
        <f aca="false">IF($K$2=$H$1,H2378,I2378)</f>
        <v>97.1</v>
      </c>
      <c r="F2378" s="396" t="str">
        <f aca="false">IF(LEN($B2378)=7,CONCATENATE(MID($B2378,1,6),"00",RIGHT($B2378,1)),IF(LEN($B2378)=8,CONCATENATE(MID($B2378,1,6),"0",RIGHT($B2378,2)),$B2378))</f>
        <v>73817/001</v>
      </c>
      <c r="H2378" s="925" t="n">
        <v>95.11</v>
      </c>
      <c r="I2378" s="923" t="n">
        <v>97.1</v>
      </c>
    </row>
    <row r="2379" customFormat="false" ht="15" hidden="false" customHeight="false" outlineLevel="0" collapsed="false">
      <c r="B2379" s="923" t="s">
        <v>9062</v>
      </c>
      <c r="C2379" s="924" t="s">
        <v>9063</v>
      </c>
      <c r="D2379" s="923" t="s">
        <v>888</v>
      </c>
      <c r="E2379" s="923" t="n">
        <f aca="false">IF($K$2=$H$1,H2379,I2379)</f>
        <v>127.14</v>
      </c>
      <c r="F2379" s="396" t="str">
        <f aca="false">IF(LEN($B2379)=7,CONCATENATE(MID($B2379,1,6),"00",RIGHT($B2379,1)),IF(LEN($B2379)=8,CONCATENATE(MID($B2379,1,6),"0",RIGHT($B2379,2)),$B2379))</f>
        <v>73817/002</v>
      </c>
      <c r="H2379" s="925" t="n">
        <v>123.32</v>
      </c>
      <c r="I2379" s="923" t="n">
        <v>127.14</v>
      </c>
    </row>
    <row r="2380" customFormat="false" ht="15" hidden="false" customHeight="false" outlineLevel="0" collapsed="false">
      <c r="B2380" s="923" t="s">
        <v>9064</v>
      </c>
      <c r="C2380" s="924" t="s">
        <v>9065</v>
      </c>
      <c r="D2380" s="923" t="s">
        <v>892</v>
      </c>
      <c r="E2380" s="923" t="n">
        <f aca="false">IF($K$2=$H$1,H2380,I2380)</f>
        <v>31.19</v>
      </c>
      <c r="F2380" s="396" t="str">
        <f aca="false">IF(LEN($B2380)=7,CONCATENATE(MID($B2380,1,6),"00",RIGHT($B2380,1)),IF(LEN($B2380)=8,CONCATENATE(MID($B2380,1,6),"0",RIGHT($B2380,2)),$B2380))</f>
        <v>74078/001</v>
      </c>
      <c r="H2380" s="925" t="n">
        <v>28.9</v>
      </c>
      <c r="I2380" s="923" t="n">
        <v>31.19</v>
      </c>
    </row>
    <row r="2381" customFormat="false" ht="15" hidden="false" customHeight="false" outlineLevel="0" collapsed="false">
      <c r="B2381" s="923" t="n">
        <v>83518</v>
      </c>
      <c r="C2381" s="924" t="s">
        <v>9066</v>
      </c>
      <c r="D2381" s="923" t="s">
        <v>888</v>
      </c>
      <c r="E2381" s="923" t="n">
        <f aca="false">IF($K$2=$H$1,H2381,I2381)</f>
        <v>343.95</v>
      </c>
      <c r="F2381" s="396" t="n">
        <f aca="false">IF(LEN($B2381)=7,CONCATENATE(MID($B2381,1,6),"00",RIGHT($B2381,1)),IF(LEN($B2381)=8,CONCATENATE(MID($B2381,1,6),"0",RIGHT($B2381,2)),$B2381))</f>
        <v>83518</v>
      </c>
      <c r="H2381" s="926" t="n">
        <v>329.78</v>
      </c>
      <c r="I2381" s="927" t="n">
        <v>343.95</v>
      </c>
    </row>
    <row r="2382" customFormat="false" ht="15" hidden="false" customHeight="false" outlineLevel="0" collapsed="false">
      <c r="B2382" s="923" t="n">
        <v>95467</v>
      </c>
      <c r="C2382" s="924" t="s">
        <v>9067</v>
      </c>
      <c r="D2382" s="923" t="s">
        <v>888</v>
      </c>
      <c r="E2382" s="923" t="n">
        <f aca="false">IF($K$2=$H$1,H2382,I2382)</f>
        <v>383.41</v>
      </c>
      <c r="F2382" s="396" t="n">
        <f aca="false">IF(LEN($B2382)=7,CONCATENATE(MID($B2382,1,6),"00",RIGHT($B2382,1)),IF(LEN($B2382)=8,CONCATENATE(MID($B2382,1,6),"0",RIGHT($B2382,2)),$B2382))</f>
        <v>95467</v>
      </c>
      <c r="H2382" s="926" t="n">
        <v>359.92</v>
      </c>
      <c r="I2382" s="927" t="n">
        <v>383.41</v>
      </c>
    </row>
    <row r="2383" customFormat="false" ht="15" hidden="false" customHeight="false" outlineLevel="0" collapsed="false">
      <c r="B2383" s="923" t="n">
        <v>68328</v>
      </c>
      <c r="C2383" s="924" t="s">
        <v>9068</v>
      </c>
      <c r="D2383" s="923" t="s">
        <v>892</v>
      </c>
      <c r="E2383" s="923" t="n">
        <f aca="false">IF($K$2=$H$1,H2383,I2383)</f>
        <v>10.83</v>
      </c>
      <c r="F2383" s="396" t="n">
        <f aca="false">IF(LEN($B2383)=7,CONCATENATE(MID($B2383,1,6),"00",RIGHT($B2383,1)),IF(LEN($B2383)=8,CONCATENATE(MID($B2383,1,6),"0",RIGHT($B2383,2)),$B2383))</f>
        <v>68328</v>
      </c>
      <c r="H2383" s="926" t="n">
        <v>10.62</v>
      </c>
      <c r="I2383" s="927" t="n">
        <v>10.83</v>
      </c>
    </row>
    <row r="2384" customFormat="false" ht="15" hidden="false" customHeight="false" outlineLevel="0" collapsed="false">
      <c r="B2384" s="923" t="s">
        <v>9069</v>
      </c>
      <c r="C2384" s="924" t="s">
        <v>9070</v>
      </c>
      <c r="D2384" s="923" t="s">
        <v>470</v>
      </c>
      <c r="E2384" s="923" t="n">
        <f aca="false">IF($K$2=$H$1,H2384,I2384)</f>
        <v>96.52</v>
      </c>
      <c r="F2384" s="396" t="str">
        <f aca="false">IF(LEN($B2384)=7,CONCATENATE(MID($B2384,1,6),"00",RIGHT($B2384,1)),IF(LEN($B2384)=8,CONCATENATE(MID($B2384,1,6),"0",RIGHT($B2384,2)),$B2384))</f>
        <v>73898/001</v>
      </c>
      <c r="H2384" s="926" t="n">
        <v>96.09</v>
      </c>
      <c r="I2384" s="927" t="n">
        <v>96.52</v>
      </c>
    </row>
    <row r="2385" customFormat="false" ht="15" hidden="false" customHeight="false" outlineLevel="0" collapsed="false">
      <c r="B2385" s="923" t="n">
        <v>79471</v>
      </c>
      <c r="C2385" s="924" t="s">
        <v>9071</v>
      </c>
      <c r="D2385" s="923" t="s">
        <v>1117</v>
      </c>
      <c r="E2385" s="923" t="n">
        <f aca="false">IF($K$2=$H$1,H2385,I2385)</f>
        <v>56.89</v>
      </c>
      <c r="F2385" s="396" t="n">
        <f aca="false">IF(LEN($B2385)=7,CONCATENATE(MID($B2385,1,6),"00",RIGHT($B2385,1)),IF(LEN($B2385)=8,CONCATENATE(MID($B2385,1,6),"0",RIGHT($B2385,2)),$B2385))</f>
        <v>79471</v>
      </c>
      <c r="H2385" s="926" t="n">
        <v>55.63</v>
      </c>
      <c r="I2385" s="927" t="n">
        <v>56.89</v>
      </c>
    </row>
    <row r="2386" customFormat="false" ht="15" hidden="false" customHeight="false" outlineLevel="0" collapsed="false">
      <c r="B2386" s="923" t="n">
        <v>98576</v>
      </c>
      <c r="C2386" s="924" t="s">
        <v>9072</v>
      </c>
      <c r="D2386" s="923" t="s">
        <v>470</v>
      </c>
      <c r="E2386" s="923" t="n">
        <f aca="false">IF($K$2=$H$1,H2386,I2386)</f>
        <v>19.02</v>
      </c>
      <c r="F2386" s="396" t="n">
        <f aca="false">IF(LEN($B2386)=7,CONCATENATE(MID($B2386,1,6),"00",RIGHT($B2386,1)),IF(LEN($B2386)=8,CONCATENATE(MID($B2386,1,6),"0",RIGHT($B2386,2)),$B2386))</f>
        <v>98576</v>
      </c>
      <c r="H2386" s="926" t="n">
        <v>18.96</v>
      </c>
      <c r="I2386" s="927" t="n">
        <v>19.02</v>
      </c>
    </row>
    <row r="2387" customFormat="false" ht="15" hidden="false" customHeight="false" outlineLevel="0" collapsed="false">
      <c r="B2387" s="923" t="n">
        <v>93182</v>
      </c>
      <c r="C2387" s="924" t="s">
        <v>9073</v>
      </c>
      <c r="D2387" s="923" t="s">
        <v>470</v>
      </c>
      <c r="E2387" s="923" t="n">
        <f aca="false">IF($K$2=$H$1,H2387,I2387)</f>
        <v>22.02</v>
      </c>
      <c r="F2387" s="396" t="n">
        <f aca="false">IF(LEN($B2387)=7,CONCATENATE(MID($B2387,1,6),"00",RIGHT($B2387,1)),IF(LEN($B2387)=8,CONCATENATE(MID($B2387,1,6),"0",RIGHT($B2387,2)),$B2387))</f>
        <v>93182</v>
      </c>
      <c r="H2387" s="926" t="n">
        <v>21.35</v>
      </c>
      <c r="I2387" s="927" t="n">
        <v>22.02</v>
      </c>
    </row>
    <row r="2388" customFormat="false" ht="15" hidden="false" customHeight="false" outlineLevel="0" collapsed="false">
      <c r="B2388" s="923" t="n">
        <v>93183</v>
      </c>
      <c r="C2388" s="924" t="s">
        <v>9074</v>
      </c>
      <c r="D2388" s="923" t="s">
        <v>470</v>
      </c>
      <c r="E2388" s="923" t="n">
        <f aca="false">IF($K$2=$H$1,H2388,I2388)</f>
        <v>28.09</v>
      </c>
      <c r="F2388" s="396" t="n">
        <f aca="false">IF(LEN($B2388)=7,CONCATENATE(MID($B2388,1,6),"00",RIGHT($B2388,1)),IF(LEN($B2388)=8,CONCATENATE(MID($B2388,1,6),"0",RIGHT($B2388,2)),$B2388))</f>
        <v>93183</v>
      </c>
      <c r="H2388" s="926" t="n">
        <v>27.39</v>
      </c>
      <c r="I2388" s="927" t="n">
        <v>28.09</v>
      </c>
    </row>
    <row r="2389" customFormat="false" ht="15" hidden="false" customHeight="false" outlineLevel="0" collapsed="false">
      <c r="B2389" s="923" t="n">
        <v>93184</v>
      </c>
      <c r="C2389" s="924" t="s">
        <v>9075</v>
      </c>
      <c r="D2389" s="923" t="s">
        <v>470</v>
      </c>
      <c r="E2389" s="923" t="n">
        <f aca="false">IF($K$2=$H$1,H2389,I2389)</f>
        <v>17.01</v>
      </c>
      <c r="F2389" s="396" t="n">
        <f aca="false">IF(LEN($B2389)=7,CONCATENATE(MID($B2389,1,6),"00",RIGHT($B2389,1)),IF(LEN($B2389)=8,CONCATENATE(MID($B2389,1,6),"0",RIGHT($B2389,2)),$B2389))</f>
        <v>93184</v>
      </c>
      <c r="H2389" s="926" t="n">
        <v>16.39</v>
      </c>
      <c r="I2389" s="927" t="n">
        <v>17.01</v>
      </c>
    </row>
    <row r="2390" customFormat="false" ht="15" hidden="false" customHeight="false" outlineLevel="0" collapsed="false">
      <c r="B2390" s="923" t="n">
        <v>93185</v>
      </c>
      <c r="C2390" s="924" t="s">
        <v>9076</v>
      </c>
      <c r="D2390" s="923" t="s">
        <v>470</v>
      </c>
      <c r="E2390" s="923" t="n">
        <f aca="false">IF($K$2=$H$1,H2390,I2390)</f>
        <v>27.62</v>
      </c>
      <c r="F2390" s="396" t="n">
        <f aca="false">IF(LEN($B2390)=7,CONCATENATE(MID($B2390,1,6),"00",RIGHT($B2390,1)),IF(LEN($B2390)=8,CONCATENATE(MID($B2390,1,6),"0",RIGHT($B2390,2)),$B2390))</f>
        <v>93185</v>
      </c>
      <c r="H2390" s="926" t="n">
        <v>26.95</v>
      </c>
      <c r="I2390" s="927" t="n">
        <v>27.62</v>
      </c>
    </row>
    <row r="2391" customFormat="false" ht="15" hidden="false" customHeight="false" outlineLevel="0" collapsed="false">
      <c r="B2391" s="923" t="n">
        <v>93186</v>
      </c>
      <c r="C2391" s="924" t="s">
        <v>9077</v>
      </c>
      <c r="D2391" s="923" t="s">
        <v>470</v>
      </c>
      <c r="E2391" s="923" t="n">
        <f aca="false">IF($K$2=$H$1,H2391,I2391)</f>
        <v>39.5</v>
      </c>
      <c r="F2391" s="396" t="n">
        <f aca="false">IF(LEN($B2391)=7,CONCATENATE(MID($B2391,1,6),"00",RIGHT($B2391,1)),IF(LEN($B2391)=8,CONCATENATE(MID($B2391,1,6),"0",RIGHT($B2391,2)),$B2391))</f>
        <v>93186</v>
      </c>
      <c r="H2391" s="926" t="n">
        <v>37.9</v>
      </c>
      <c r="I2391" s="927" t="n">
        <v>39.5</v>
      </c>
    </row>
    <row r="2392" customFormat="false" ht="15" hidden="false" customHeight="false" outlineLevel="0" collapsed="false">
      <c r="B2392" s="923" t="n">
        <v>93187</v>
      </c>
      <c r="C2392" s="924" t="s">
        <v>9078</v>
      </c>
      <c r="D2392" s="923" t="s">
        <v>470</v>
      </c>
      <c r="E2392" s="923" t="n">
        <f aca="false">IF($K$2=$H$1,H2392,I2392)</f>
        <v>45.05</v>
      </c>
      <c r="F2392" s="396" t="n">
        <f aca="false">IF(LEN($B2392)=7,CONCATENATE(MID($B2392,1,6),"00",RIGHT($B2392,1)),IF(LEN($B2392)=8,CONCATENATE(MID($B2392,1,6),"0",RIGHT($B2392,2)),$B2392))</f>
        <v>93187</v>
      </c>
      <c r="H2392" s="926" t="n">
        <v>43.4</v>
      </c>
      <c r="I2392" s="927" t="n">
        <v>45.05</v>
      </c>
    </row>
    <row r="2393" customFormat="false" ht="15" hidden="false" customHeight="false" outlineLevel="0" collapsed="false">
      <c r="B2393" s="923" t="n">
        <v>93188</v>
      </c>
      <c r="C2393" s="924" t="s">
        <v>9079</v>
      </c>
      <c r="D2393" s="923" t="s">
        <v>470</v>
      </c>
      <c r="E2393" s="923" t="n">
        <f aca="false">IF($K$2=$H$1,H2393,I2393)</f>
        <v>38.92</v>
      </c>
      <c r="F2393" s="396" t="n">
        <f aca="false">IF(LEN($B2393)=7,CONCATENATE(MID($B2393,1,6),"00",RIGHT($B2393,1)),IF(LEN($B2393)=8,CONCATENATE(MID($B2393,1,6),"0",RIGHT($B2393,2)),$B2393))</f>
        <v>93188</v>
      </c>
      <c r="H2393" s="926" t="n">
        <v>37.36</v>
      </c>
      <c r="I2393" s="927" t="n">
        <v>38.92</v>
      </c>
    </row>
    <row r="2394" customFormat="false" ht="15" hidden="false" customHeight="false" outlineLevel="0" collapsed="false">
      <c r="B2394" s="923" t="n">
        <v>93189</v>
      </c>
      <c r="C2394" s="924" t="s">
        <v>9080</v>
      </c>
      <c r="D2394" s="923" t="s">
        <v>470</v>
      </c>
      <c r="E2394" s="923" t="n">
        <f aca="false">IF($K$2=$H$1,H2394,I2394)</f>
        <v>45.59</v>
      </c>
      <c r="F2394" s="396" t="n">
        <f aca="false">IF(LEN($B2394)=7,CONCATENATE(MID($B2394,1,6),"00",RIGHT($B2394,1)),IF(LEN($B2394)=8,CONCATENATE(MID($B2394,1,6),"0",RIGHT($B2394,2)),$B2394))</f>
        <v>93189</v>
      </c>
      <c r="H2394" s="926" t="n">
        <v>43.97</v>
      </c>
      <c r="I2394" s="927" t="n">
        <v>45.59</v>
      </c>
    </row>
    <row r="2395" customFormat="false" ht="15" hidden="false" customHeight="false" outlineLevel="0" collapsed="false">
      <c r="B2395" s="923" t="n">
        <v>93190</v>
      </c>
      <c r="C2395" s="924" t="s">
        <v>9081</v>
      </c>
      <c r="D2395" s="923" t="s">
        <v>470</v>
      </c>
      <c r="E2395" s="923" t="n">
        <f aca="false">IF($K$2=$H$1,H2395,I2395)</f>
        <v>30.05</v>
      </c>
      <c r="F2395" s="396" t="n">
        <f aca="false">IF(LEN($B2395)=7,CONCATENATE(MID($B2395,1,6),"00",RIGHT($B2395,1)),IF(LEN($B2395)=8,CONCATENATE(MID($B2395,1,6),"0",RIGHT($B2395,2)),$B2395))</f>
        <v>93190</v>
      </c>
      <c r="H2395" s="926" t="n">
        <v>29.18</v>
      </c>
      <c r="I2395" s="927" t="n">
        <v>30.05</v>
      </c>
    </row>
    <row r="2396" customFormat="false" ht="15" hidden="false" customHeight="false" outlineLevel="0" collapsed="false">
      <c r="B2396" s="923" t="n">
        <v>93191</v>
      </c>
      <c r="C2396" s="924" t="s">
        <v>9082</v>
      </c>
      <c r="D2396" s="923" t="s">
        <v>470</v>
      </c>
      <c r="E2396" s="923" t="n">
        <f aca="false">IF($K$2=$H$1,H2396,I2396)</f>
        <v>31.29</v>
      </c>
      <c r="F2396" s="396" t="n">
        <f aca="false">IF(LEN($B2396)=7,CONCATENATE(MID($B2396,1,6),"00",RIGHT($B2396,1)),IF(LEN($B2396)=8,CONCATENATE(MID($B2396,1,6),"0",RIGHT($B2396,2)),$B2396))</f>
        <v>93191</v>
      </c>
      <c r="H2396" s="926" t="n">
        <v>30.47</v>
      </c>
      <c r="I2396" s="927" t="n">
        <v>31.29</v>
      </c>
    </row>
    <row r="2397" customFormat="false" ht="15" hidden="false" customHeight="false" outlineLevel="0" collapsed="false">
      <c r="B2397" s="923" t="n">
        <v>93192</v>
      </c>
      <c r="C2397" s="924" t="s">
        <v>9083</v>
      </c>
      <c r="D2397" s="923" t="s">
        <v>470</v>
      </c>
      <c r="E2397" s="923" t="n">
        <f aca="false">IF($K$2=$H$1,H2397,I2397)</f>
        <v>33.78</v>
      </c>
      <c r="F2397" s="396" t="n">
        <f aca="false">IF(LEN($B2397)=7,CONCATENATE(MID($B2397,1,6),"00",RIGHT($B2397,1)),IF(LEN($B2397)=8,CONCATENATE(MID($B2397,1,6),"0",RIGHT($B2397,2)),$B2397))</f>
        <v>93192</v>
      </c>
      <c r="H2397" s="925" t="n">
        <v>32.87</v>
      </c>
      <c r="I2397" s="923" t="n">
        <v>33.78</v>
      </c>
    </row>
    <row r="2398" customFormat="false" ht="15" hidden="false" customHeight="false" outlineLevel="0" collapsed="false">
      <c r="B2398" s="923" t="n">
        <v>93193</v>
      </c>
      <c r="C2398" s="924" t="s">
        <v>9084</v>
      </c>
      <c r="D2398" s="923" t="s">
        <v>470</v>
      </c>
      <c r="E2398" s="923" t="n">
        <f aca="false">IF($K$2=$H$1,H2398,I2398)</f>
        <v>31.88</v>
      </c>
      <c r="F2398" s="396" t="n">
        <f aca="false">IF(LEN($B2398)=7,CONCATENATE(MID($B2398,1,6),"00",RIGHT($B2398,1)),IF(LEN($B2398)=8,CONCATENATE(MID($B2398,1,6),"0",RIGHT($B2398,2)),$B2398))</f>
        <v>93193</v>
      </c>
      <c r="H2398" s="925" t="n">
        <v>31.09</v>
      </c>
      <c r="I2398" s="923" t="n">
        <v>31.88</v>
      </c>
    </row>
    <row r="2399" customFormat="false" ht="15" hidden="false" customHeight="false" outlineLevel="0" collapsed="false">
      <c r="B2399" s="923" t="n">
        <v>93194</v>
      </c>
      <c r="C2399" s="924" t="s">
        <v>9085</v>
      </c>
      <c r="D2399" s="923" t="s">
        <v>470</v>
      </c>
      <c r="E2399" s="923" t="n">
        <f aca="false">IF($K$2=$H$1,H2399,I2399)</f>
        <v>21.71</v>
      </c>
      <c r="F2399" s="396" t="n">
        <f aca="false">IF(LEN($B2399)=7,CONCATENATE(MID($B2399,1,6),"00",RIGHT($B2399,1)),IF(LEN($B2399)=8,CONCATENATE(MID($B2399,1,6),"0",RIGHT($B2399,2)),$B2399))</f>
        <v>93194</v>
      </c>
      <c r="H2399" s="925" t="n">
        <v>21.05</v>
      </c>
      <c r="I2399" s="923" t="n">
        <v>21.71</v>
      </c>
    </row>
    <row r="2400" customFormat="false" ht="15" hidden="false" customHeight="false" outlineLevel="0" collapsed="false">
      <c r="B2400" s="923" t="n">
        <v>93195</v>
      </c>
      <c r="C2400" s="924" t="s">
        <v>9086</v>
      </c>
      <c r="D2400" s="923" t="s">
        <v>470</v>
      </c>
      <c r="E2400" s="923" t="n">
        <f aca="false">IF($K$2=$H$1,H2400,I2400)</f>
        <v>25.56</v>
      </c>
      <c r="F2400" s="396" t="n">
        <f aca="false">IF(LEN($B2400)=7,CONCATENATE(MID($B2400,1,6),"00",RIGHT($B2400,1)),IF(LEN($B2400)=8,CONCATENATE(MID($B2400,1,6),"0",RIGHT($B2400,2)),$B2400))</f>
        <v>93195</v>
      </c>
      <c r="H2400" s="925" t="n">
        <v>24.85</v>
      </c>
      <c r="I2400" s="923" t="n">
        <v>25.56</v>
      </c>
    </row>
    <row r="2401" customFormat="false" ht="15" hidden="false" customHeight="false" outlineLevel="0" collapsed="false">
      <c r="B2401" s="923" t="n">
        <v>93196</v>
      </c>
      <c r="C2401" s="924" t="s">
        <v>9087</v>
      </c>
      <c r="D2401" s="923" t="s">
        <v>470</v>
      </c>
      <c r="E2401" s="923" t="n">
        <f aca="false">IF($K$2=$H$1,H2401,I2401)</f>
        <v>37.68</v>
      </c>
      <c r="F2401" s="396" t="n">
        <f aca="false">IF(LEN($B2401)=7,CONCATENATE(MID($B2401,1,6),"00",RIGHT($B2401,1)),IF(LEN($B2401)=8,CONCATENATE(MID($B2401,1,6),"0",RIGHT($B2401,2)),$B2401))</f>
        <v>93196</v>
      </c>
      <c r="H2401" s="925" t="n">
        <v>36.08</v>
      </c>
      <c r="I2401" s="923" t="n">
        <v>37.68</v>
      </c>
    </row>
    <row r="2402" customFormat="false" ht="15" hidden="false" customHeight="false" outlineLevel="0" collapsed="false">
      <c r="B2402" s="923" t="n">
        <v>93197</v>
      </c>
      <c r="C2402" s="924" t="s">
        <v>9088</v>
      </c>
      <c r="D2402" s="923" t="s">
        <v>470</v>
      </c>
      <c r="E2402" s="923" t="n">
        <f aca="false">IF($K$2=$H$1,H2402,I2402)</f>
        <v>41.58</v>
      </c>
      <c r="F2402" s="396" t="n">
        <f aca="false">IF(LEN($B2402)=7,CONCATENATE(MID($B2402,1,6),"00",RIGHT($B2402,1)),IF(LEN($B2402)=8,CONCATENATE(MID($B2402,1,6),"0",RIGHT($B2402,2)),$B2402))</f>
        <v>93197</v>
      </c>
      <c r="H2402" s="925" t="n">
        <v>39.92</v>
      </c>
      <c r="I2402" s="923" t="n">
        <v>41.58</v>
      </c>
    </row>
    <row r="2403" customFormat="false" ht="15" hidden="false" customHeight="false" outlineLevel="0" collapsed="false">
      <c r="B2403" s="923" t="n">
        <v>93198</v>
      </c>
      <c r="C2403" s="924" t="s">
        <v>9089</v>
      </c>
      <c r="D2403" s="923" t="s">
        <v>470</v>
      </c>
      <c r="E2403" s="923" t="n">
        <f aca="false">IF($K$2=$H$1,H2403,I2403)</f>
        <v>27.23</v>
      </c>
      <c r="F2403" s="396" t="n">
        <f aca="false">IF(LEN($B2403)=7,CONCATENATE(MID($B2403,1,6),"00",RIGHT($B2403,1)),IF(LEN($B2403)=8,CONCATENATE(MID($B2403,1,6),"0",RIGHT($B2403,2)),$B2403))</f>
        <v>93198</v>
      </c>
      <c r="H2403" s="925" t="n">
        <v>26.36</v>
      </c>
      <c r="I2403" s="923" t="n">
        <v>27.23</v>
      </c>
    </row>
    <row r="2404" customFormat="false" ht="15" hidden="false" customHeight="false" outlineLevel="0" collapsed="false">
      <c r="B2404" s="923" t="n">
        <v>93199</v>
      </c>
      <c r="C2404" s="924" t="s">
        <v>9090</v>
      </c>
      <c r="D2404" s="923" t="s">
        <v>470</v>
      </c>
      <c r="E2404" s="923" t="n">
        <f aca="false">IF($K$2=$H$1,H2404,I2404)</f>
        <v>26.78</v>
      </c>
      <c r="F2404" s="396" t="n">
        <f aca="false">IF(LEN($B2404)=7,CONCATENATE(MID($B2404,1,6),"00",RIGHT($B2404,1)),IF(LEN($B2404)=8,CONCATENATE(MID($B2404,1,6),"0",RIGHT($B2404,2)),$B2404))</f>
        <v>93199</v>
      </c>
      <c r="H2404" s="925" t="n">
        <v>25.95</v>
      </c>
      <c r="I2404" s="923" t="n">
        <v>26.78</v>
      </c>
    </row>
    <row r="2405" customFormat="false" ht="15" hidden="false" customHeight="false" outlineLevel="0" collapsed="false">
      <c r="B2405" s="923" t="n">
        <v>93200</v>
      </c>
      <c r="C2405" s="924" t="s">
        <v>9091</v>
      </c>
      <c r="D2405" s="923" t="s">
        <v>470</v>
      </c>
      <c r="E2405" s="923" t="n">
        <f aca="false">IF($K$2=$H$1,H2405,I2405)</f>
        <v>2.12</v>
      </c>
      <c r="F2405" s="396" t="n">
        <f aca="false">IF(LEN($B2405)=7,CONCATENATE(MID($B2405,1,6),"00",RIGHT($B2405,1)),IF(LEN($B2405)=8,CONCATENATE(MID($B2405,1,6),"0",RIGHT($B2405,2)),$B2405))</f>
        <v>93200</v>
      </c>
      <c r="H2405" s="925" t="n">
        <v>1.98</v>
      </c>
      <c r="I2405" s="923" t="n">
        <v>2.12</v>
      </c>
    </row>
    <row r="2406" customFormat="false" ht="15" hidden="false" customHeight="false" outlineLevel="0" collapsed="false">
      <c r="B2406" s="923" t="n">
        <v>93201</v>
      </c>
      <c r="C2406" s="924" t="s">
        <v>9092</v>
      </c>
      <c r="D2406" s="923" t="s">
        <v>470</v>
      </c>
      <c r="E2406" s="923" t="n">
        <f aca="false">IF($K$2=$H$1,H2406,I2406)</f>
        <v>4.58</v>
      </c>
      <c r="F2406" s="396" t="n">
        <f aca="false">IF(LEN($B2406)=7,CONCATENATE(MID($B2406,1,6),"00",RIGHT($B2406,1)),IF(LEN($B2406)=8,CONCATENATE(MID($B2406,1,6),"0",RIGHT($B2406,2)),$B2406))</f>
        <v>93201</v>
      </c>
      <c r="H2406" s="925" t="n">
        <v>4.2</v>
      </c>
      <c r="I2406" s="923" t="n">
        <v>4.58</v>
      </c>
    </row>
    <row r="2407" customFormat="false" ht="15" hidden="false" customHeight="false" outlineLevel="0" collapsed="false">
      <c r="B2407" s="923" t="n">
        <v>93202</v>
      </c>
      <c r="C2407" s="924" t="s">
        <v>9093</v>
      </c>
      <c r="D2407" s="923" t="s">
        <v>470</v>
      </c>
      <c r="E2407" s="923" t="n">
        <f aca="false">IF($K$2=$H$1,H2407,I2407)</f>
        <v>18.02</v>
      </c>
      <c r="F2407" s="396" t="n">
        <f aca="false">IF(LEN($B2407)=7,CONCATENATE(MID($B2407,1,6),"00",RIGHT($B2407,1)),IF(LEN($B2407)=8,CONCATENATE(MID($B2407,1,6),"0",RIGHT($B2407,2)),$B2407))</f>
        <v>93202</v>
      </c>
      <c r="H2407" s="925" t="n">
        <v>16.72</v>
      </c>
      <c r="I2407" s="923" t="n">
        <v>18.02</v>
      </c>
    </row>
    <row r="2408" customFormat="false" ht="15" hidden="false" customHeight="false" outlineLevel="0" collapsed="false">
      <c r="B2408" s="923" t="n">
        <v>93203</v>
      </c>
      <c r="C2408" s="924" t="s">
        <v>9094</v>
      </c>
      <c r="D2408" s="923" t="s">
        <v>470</v>
      </c>
      <c r="E2408" s="923" t="n">
        <f aca="false">IF($K$2=$H$1,H2408,I2408)</f>
        <v>11.42</v>
      </c>
      <c r="F2408" s="396" t="n">
        <f aca="false">IF(LEN($B2408)=7,CONCATENATE(MID($B2408,1,6),"00",RIGHT($B2408,1)),IF(LEN($B2408)=8,CONCATENATE(MID($B2408,1,6),"0",RIGHT($B2408,2)),$B2408))</f>
        <v>93203</v>
      </c>
      <c r="H2408" s="925" t="n">
        <v>11.24</v>
      </c>
      <c r="I2408" s="923" t="n">
        <v>11.42</v>
      </c>
    </row>
    <row r="2409" customFormat="false" ht="15" hidden="false" customHeight="false" outlineLevel="0" collapsed="false">
      <c r="B2409" s="923" t="n">
        <v>93204</v>
      </c>
      <c r="C2409" s="924" t="s">
        <v>9095</v>
      </c>
      <c r="D2409" s="923" t="s">
        <v>470</v>
      </c>
      <c r="E2409" s="923" t="n">
        <f aca="false">IF($K$2=$H$1,H2409,I2409)</f>
        <v>31.18</v>
      </c>
      <c r="F2409" s="396" t="n">
        <f aca="false">IF(LEN($B2409)=7,CONCATENATE(MID($B2409,1,6),"00",RIGHT($B2409,1)),IF(LEN($B2409)=8,CONCATENATE(MID($B2409,1,6),"0",RIGHT($B2409,2)),$B2409))</f>
        <v>93204</v>
      </c>
      <c r="H2409" s="925" t="n">
        <v>29.82</v>
      </c>
      <c r="I2409" s="923" t="n">
        <v>31.18</v>
      </c>
    </row>
    <row r="2410" customFormat="false" ht="15" hidden="false" customHeight="false" outlineLevel="0" collapsed="false">
      <c r="B2410" s="923" t="n">
        <v>93205</v>
      </c>
      <c r="C2410" s="924" t="s">
        <v>9096</v>
      </c>
      <c r="D2410" s="923" t="s">
        <v>470</v>
      </c>
      <c r="E2410" s="923" t="n">
        <f aca="false">IF($K$2=$H$1,H2410,I2410)</f>
        <v>24.41</v>
      </c>
      <c r="F2410" s="396" t="n">
        <f aca="false">IF(LEN($B2410)=7,CONCATENATE(MID($B2410,1,6),"00",RIGHT($B2410,1)),IF(LEN($B2410)=8,CONCATENATE(MID($B2410,1,6),"0",RIGHT($B2410,2)),$B2410))</f>
        <v>93205</v>
      </c>
      <c r="H2410" s="925" t="n">
        <v>23.61</v>
      </c>
      <c r="I2410" s="923" t="n">
        <v>24.41</v>
      </c>
    </row>
    <row r="2411" customFormat="false" ht="15" hidden="false" customHeight="false" outlineLevel="0" collapsed="false">
      <c r="B2411" s="923" t="n">
        <v>71623</v>
      </c>
      <c r="C2411" s="924" t="s">
        <v>9097</v>
      </c>
      <c r="D2411" s="923" t="s">
        <v>470</v>
      </c>
      <c r="E2411" s="923" t="n">
        <f aca="false">IF($K$2=$H$1,H2411,I2411)</f>
        <v>26.72</v>
      </c>
      <c r="F2411" s="396" t="n">
        <f aca="false">IF(LEN($B2411)=7,CONCATENATE(MID($B2411,1,6),"00",RIGHT($B2411,1)),IF(LEN($B2411)=8,CONCATENATE(MID($B2411,1,6),"0",RIGHT($B2411,2)),$B2411))</f>
        <v>71623</v>
      </c>
      <c r="H2411" s="925" t="n">
        <v>25.08</v>
      </c>
      <c r="I2411" s="923" t="n">
        <v>26.72</v>
      </c>
    </row>
    <row r="2412" customFormat="false" ht="15" hidden="false" customHeight="false" outlineLevel="0" collapsed="false">
      <c r="B2412" s="923" t="s">
        <v>9098</v>
      </c>
      <c r="C2412" s="924" t="s">
        <v>9099</v>
      </c>
      <c r="D2412" s="923" t="s">
        <v>451</v>
      </c>
      <c r="E2412" s="923" t="n">
        <f aca="false">IF($K$2=$H$1,H2412,I2412)</f>
        <v>13.3</v>
      </c>
      <c r="F2412" s="396" t="str">
        <f aca="false">IF(LEN($B2412)=7,CONCATENATE(MID($B2412,1,6),"00",RIGHT($B2412,1)),IF(LEN($B2412)=8,CONCATENATE(MID($B2412,1,6),"0",RIGHT($B2412,2)),$B2412))</f>
        <v>74144/002</v>
      </c>
      <c r="H2412" s="925" t="n">
        <v>13.3</v>
      </c>
      <c r="I2412" s="923" t="n">
        <v>13.3</v>
      </c>
    </row>
    <row r="2413" customFormat="false" ht="15" hidden="false" customHeight="false" outlineLevel="0" collapsed="false">
      <c r="B2413" s="923" t="n">
        <v>83513</v>
      </c>
      <c r="C2413" s="924" t="s">
        <v>9100</v>
      </c>
      <c r="D2413" s="923" t="s">
        <v>1117</v>
      </c>
      <c r="E2413" s="923" t="n">
        <f aca="false">IF($K$2=$H$1,H2413,I2413)</f>
        <v>7.84</v>
      </c>
      <c r="F2413" s="396" t="n">
        <f aca="false">IF(LEN($B2413)=7,CONCATENATE(MID($B2413,1,6),"00",RIGHT($B2413,1)),IF(LEN($B2413)=8,CONCATENATE(MID($B2413,1,6),"0",RIGHT($B2413,2)),$B2413))</f>
        <v>83513</v>
      </c>
      <c r="H2413" s="925" t="n">
        <v>7.76</v>
      </c>
      <c r="I2413" s="923" t="n">
        <v>7.84</v>
      </c>
    </row>
    <row r="2414" customFormat="false" ht="15" hidden="false" customHeight="false" outlineLevel="0" collapsed="false">
      <c r="B2414" s="923" t="n">
        <v>83514</v>
      </c>
      <c r="C2414" s="924" t="s">
        <v>9101</v>
      </c>
      <c r="D2414" s="923" t="s">
        <v>1117</v>
      </c>
      <c r="E2414" s="923" t="n">
        <f aca="false">IF($K$2=$H$1,H2414,I2414)</f>
        <v>7.01</v>
      </c>
      <c r="F2414" s="396" t="n">
        <f aca="false">IF(LEN($B2414)=7,CONCATENATE(MID($B2414,1,6),"00",RIGHT($B2414,1)),IF(LEN($B2414)=8,CONCATENATE(MID($B2414,1,6),"0",RIGHT($B2414,2)),$B2414))</f>
        <v>83514</v>
      </c>
      <c r="H2414" s="925" t="n">
        <v>6.99</v>
      </c>
      <c r="I2414" s="923" t="n">
        <v>7.01</v>
      </c>
    </row>
    <row r="2415" customFormat="false" ht="15" hidden="false" customHeight="false" outlineLevel="0" collapsed="false">
      <c r="B2415" s="923" t="n">
        <v>84153</v>
      </c>
      <c r="C2415" s="924" t="s">
        <v>9102</v>
      </c>
      <c r="D2415" s="923" t="s">
        <v>1117</v>
      </c>
      <c r="E2415" s="923" t="n">
        <f aca="false">IF($K$2=$H$1,H2415,I2415)</f>
        <v>66.73</v>
      </c>
      <c r="F2415" s="396" t="n">
        <f aca="false">IF(LEN($B2415)=7,CONCATENATE(MID($B2415,1,6),"00",RIGHT($B2415,1)),IF(LEN($B2415)=8,CONCATENATE(MID($B2415,1,6),"0",RIGHT($B2415,2)),$B2415))</f>
        <v>84153</v>
      </c>
      <c r="H2415" s="925" t="n">
        <v>66.51</v>
      </c>
      <c r="I2415" s="923" t="n">
        <v>66.73</v>
      </c>
    </row>
    <row r="2416" customFormat="false" ht="15" hidden="false" customHeight="false" outlineLevel="0" collapsed="false">
      <c r="B2416" s="923" t="n">
        <v>84154</v>
      </c>
      <c r="C2416" s="924" t="s">
        <v>9103</v>
      </c>
      <c r="D2416" s="923" t="s">
        <v>9104</v>
      </c>
      <c r="E2416" s="923" t="n">
        <f aca="false">IF($K$2=$H$1,H2416,I2416)</f>
        <v>138.15</v>
      </c>
      <c r="F2416" s="396" t="n">
        <f aca="false">IF(LEN($B2416)=7,CONCATENATE(MID($B2416,1,6),"00",RIGHT($B2416,1)),IF(LEN($B2416)=8,CONCATENATE(MID($B2416,1,6),"0",RIGHT($B2416,2)),$B2416))</f>
        <v>84154</v>
      </c>
      <c r="H2416" s="925" t="n">
        <v>137.93</v>
      </c>
      <c r="I2416" s="923" t="n">
        <v>138.15</v>
      </c>
    </row>
    <row r="2417" customFormat="false" ht="15" hidden="false" customHeight="false" outlineLevel="0" collapsed="false">
      <c r="B2417" s="923" t="n">
        <v>85233</v>
      </c>
      <c r="C2417" s="924" t="s">
        <v>9105</v>
      </c>
      <c r="D2417" s="923" t="s">
        <v>888</v>
      </c>
      <c r="E2417" s="923" t="n">
        <f aca="false">IF($K$2=$H$1,H2417,I2417)</f>
        <v>2263.33</v>
      </c>
      <c r="F2417" s="396" t="n">
        <f aca="false">IF(LEN($B2417)=7,CONCATENATE(MID($B2417,1,6),"00",RIGHT($B2417,1)),IF(LEN($B2417)=8,CONCATENATE(MID($B2417,1,6),"0",RIGHT($B2417,2)),$B2417))</f>
        <v>85233</v>
      </c>
      <c r="H2417" s="925" t="n">
        <v>2145.8</v>
      </c>
      <c r="I2417" s="923" t="n">
        <v>2263.33</v>
      </c>
    </row>
    <row r="2418" customFormat="false" ht="15" hidden="false" customHeight="false" outlineLevel="0" collapsed="false">
      <c r="B2418" s="923" t="n">
        <v>95952</v>
      </c>
      <c r="C2418" s="924" t="s">
        <v>9106</v>
      </c>
      <c r="D2418" s="923" t="s">
        <v>888</v>
      </c>
      <c r="E2418" s="923" t="n">
        <f aca="false">IF($K$2=$H$1,H2418,I2418)</f>
        <v>1500.59</v>
      </c>
      <c r="F2418" s="396" t="n">
        <f aca="false">IF(LEN($B2418)=7,CONCATENATE(MID($B2418,1,6),"00",RIGHT($B2418,1)),IF(LEN($B2418)=8,CONCATENATE(MID($B2418,1,6),"0",RIGHT($B2418,2)),$B2418))</f>
        <v>95952</v>
      </c>
      <c r="H2418" s="925" t="n">
        <v>1458.03</v>
      </c>
      <c r="I2418" s="923" t="n">
        <v>1500.59</v>
      </c>
    </row>
    <row r="2419" customFormat="false" ht="15" hidden="false" customHeight="false" outlineLevel="0" collapsed="false">
      <c r="B2419" s="923" t="n">
        <v>95953</v>
      </c>
      <c r="C2419" s="924" t="s">
        <v>9107</v>
      </c>
      <c r="D2419" s="923" t="s">
        <v>888</v>
      </c>
      <c r="E2419" s="923" t="n">
        <f aca="false">IF($K$2=$H$1,H2419,I2419)</f>
        <v>2422.02</v>
      </c>
      <c r="F2419" s="396" t="n">
        <f aca="false">IF(LEN($B2419)=7,CONCATENATE(MID($B2419,1,6),"00",RIGHT($B2419,1)),IF(LEN($B2419)=8,CONCATENATE(MID($B2419,1,6),"0",RIGHT($B2419,2)),$B2419))</f>
        <v>95953</v>
      </c>
      <c r="H2419" s="925" t="n">
        <v>2327.25</v>
      </c>
      <c r="I2419" s="923" t="n">
        <v>2422.02</v>
      </c>
    </row>
    <row r="2420" customFormat="false" ht="15" hidden="false" customHeight="false" outlineLevel="0" collapsed="false">
      <c r="B2420" s="923" t="n">
        <v>95954</v>
      </c>
      <c r="C2420" s="924" t="s">
        <v>9108</v>
      </c>
      <c r="D2420" s="923" t="s">
        <v>888</v>
      </c>
      <c r="E2420" s="923" t="n">
        <f aca="false">IF($K$2=$H$1,H2420,I2420)</f>
        <v>1729.76</v>
      </c>
      <c r="F2420" s="396" t="n">
        <f aca="false">IF(LEN($B2420)=7,CONCATENATE(MID($B2420,1,6),"00",RIGHT($B2420,1)),IF(LEN($B2420)=8,CONCATENATE(MID($B2420,1,6),"0",RIGHT($B2420,2)),$B2420))</f>
        <v>95954</v>
      </c>
      <c r="H2420" s="925" t="n">
        <v>1668.15</v>
      </c>
      <c r="I2420" s="923" t="n">
        <v>1729.76</v>
      </c>
    </row>
    <row r="2421" customFormat="false" ht="15" hidden="false" customHeight="false" outlineLevel="0" collapsed="false">
      <c r="B2421" s="923" t="n">
        <v>95955</v>
      </c>
      <c r="C2421" s="924" t="s">
        <v>9109</v>
      </c>
      <c r="D2421" s="923" t="s">
        <v>888</v>
      </c>
      <c r="E2421" s="923" t="n">
        <f aca="false">IF($K$2=$H$1,H2421,I2421)</f>
        <v>2116.55</v>
      </c>
      <c r="F2421" s="396" t="n">
        <f aca="false">IF(LEN($B2421)=7,CONCATENATE(MID($B2421,1,6),"00",RIGHT($B2421,1)),IF(LEN($B2421)=8,CONCATENATE(MID($B2421,1,6),"0",RIGHT($B2421,2)),$B2421))</f>
        <v>95955</v>
      </c>
      <c r="H2421" s="925" t="n">
        <v>2035.61</v>
      </c>
      <c r="I2421" s="923" t="n">
        <v>2116.55</v>
      </c>
    </row>
    <row r="2422" customFormat="false" ht="15" hidden="false" customHeight="false" outlineLevel="0" collapsed="false">
      <c r="B2422" s="923" t="n">
        <v>95956</v>
      </c>
      <c r="C2422" s="924" t="s">
        <v>9110</v>
      </c>
      <c r="D2422" s="923" t="s">
        <v>888</v>
      </c>
      <c r="E2422" s="923" t="n">
        <f aca="false">IF($K$2=$H$1,H2422,I2422)</f>
        <v>1660.4</v>
      </c>
      <c r="F2422" s="396" t="n">
        <f aca="false">IF(LEN($B2422)=7,CONCATENATE(MID($B2422,1,6),"00",RIGHT($B2422,1)),IF(LEN($B2422)=8,CONCATENATE(MID($B2422,1,6),"0",RIGHT($B2422,2)),$B2422))</f>
        <v>95956</v>
      </c>
      <c r="H2422" s="925" t="n">
        <v>1601.35</v>
      </c>
      <c r="I2422" s="923" t="n">
        <v>1660.4</v>
      </c>
    </row>
    <row r="2423" customFormat="false" ht="15" hidden="false" customHeight="false" outlineLevel="0" collapsed="false">
      <c r="B2423" s="923" t="n">
        <v>95957</v>
      </c>
      <c r="C2423" s="924" t="s">
        <v>9111</v>
      </c>
      <c r="D2423" s="923" t="s">
        <v>888</v>
      </c>
      <c r="E2423" s="923" t="n">
        <f aca="false">IF($K$2=$H$1,H2423,I2423)</f>
        <v>2101.23</v>
      </c>
      <c r="F2423" s="396" t="n">
        <f aca="false">IF(LEN($B2423)=7,CONCATENATE(MID($B2423,1,6),"00",RIGHT($B2423,1)),IF(LEN($B2423)=8,CONCATENATE(MID($B2423,1,6),"0",RIGHT($B2423,2)),$B2423))</f>
        <v>95957</v>
      </c>
      <c r="H2423" s="925" t="n">
        <v>2032</v>
      </c>
      <c r="I2423" s="923" t="n">
        <v>2101.23</v>
      </c>
    </row>
    <row r="2424" customFormat="false" ht="15" hidden="false" customHeight="false" outlineLevel="0" collapsed="false">
      <c r="B2424" s="923" t="n">
        <v>95969</v>
      </c>
      <c r="C2424" s="924" t="s">
        <v>9112</v>
      </c>
      <c r="D2424" s="923" t="s">
        <v>888</v>
      </c>
      <c r="E2424" s="923" t="n">
        <f aca="false">IF($K$2=$H$1,H2424,I2424)</f>
        <v>2084.76</v>
      </c>
      <c r="F2424" s="396" t="n">
        <f aca="false">IF(LEN($B2424)=7,CONCATENATE(MID($B2424,1,6),"00",RIGHT($B2424,1)),IF(LEN($B2424)=8,CONCATENATE(MID($B2424,1,6),"0",RIGHT($B2424,2)),$B2424))</f>
        <v>95969</v>
      </c>
      <c r="H2424" s="925" t="n">
        <v>2002.28</v>
      </c>
      <c r="I2424" s="923" t="n">
        <v>2084.76</v>
      </c>
    </row>
    <row r="2425" customFormat="false" ht="15" hidden="false" customHeight="false" outlineLevel="0" collapsed="false">
      <c r="B2425" s="923" t="n">
        <v>97733</v>
      </c>
      <c r="C2425" s="924" t="s">
        <v>9113</v>
      </c>
      <c r="D2425" s="923" t="s">
        <v>888</v>
      </c>
      <c r="E2425" s="923" t="n">
        <f aca="false">IF($K$2=$H$1,H2425,I2425)</f>
        <v>2399.94</v>
      </c>
      <c r="F2425" s="396" t="n">
        <f aca="false">IF(LEN($B2425)=7,CONCATENATE(MID($B2425,1,6),"00",RIGHT($B2425,1)),IF(LEN($B2425)=8,CONCATENATE(MID($B2425,1,6),"0",RIGHT($B2425,2)),$B2425))</f>
        <v>97733</v>
      </c>
      <c r="H2425" s="925" t="n">
        <v>2225.58</v>
      </c>
      <c r="I2425" s="923" t="n">
        <v>2399.94</v>
      </c>
    </row>
    <row r="2426" customFormat="false" ht="15" hidden="false" customHeight="false" outlineLevel="0" collapsed="false">
      <c r="B2426" s="923" t="n">
        <v>97734</v>
      </c>
      <c r="C2426" s="924" t="s">
        <v>9114</v>
      </c>
      <c r="D2426" s="923" t="s">
        <v>888</v>
      </c>
      <c r="E2426" s="923" t="n">
        <f aca="false">IF($K$2=$H$1,H2426,I2426)</f>
        <v>2093.98</v>
      </c>
      <c r="F2426" s="396" t="n">
        <f aca="false">IF(LEN($B2426)=7,CONCATENATE(MID($B2426,1,6),"00",RIGHT($B2426,1)),IF(LEN($B2426)=8,CONCATENATE(MID($B2426,1,6),"0",RIGHT($B2426,2)),$B2426))</f>
        <v>97734</v>
      </c>
      <c r="H2426" s="925" t="n">
        <v>1940.21</v>
      </c>
      <c r="I2426" s="923" t="n">
        <v>2093.98</v>
      </c>
    </row>
    <row r="2427" customFormat="false" ht="15" hidden="false" customHeight="false" outlineLevel="0" collapsed="false">
      <c r="B2427" s="923" t="n">
        <v>97735</v>
      </c>
      <c r="C2427" s="924" t="s">
        <v>9115</v>
      </c>
      <c r="D2427" s="923" t="s">
        <v>888</v>
      </c>
      <c r="E2427" s="923" t="n">
        <f aca="false">IF($K$2=$H$1,H2427,I2427)</f>
        <v>1723.55</v>
      </c>
      <c r="F2427" s="396" t="n">
        <f aca="false">IF(LEN($B2427)=7,CONCATENATE(MID($B2427,1,6),"00",RIGHT($B2427,1)),IF(LEN($B2427)=8,CONCATENATE(MID($B2427,1,6),"0",RIGHT($B2427,2)),$B2427))</f>
        <v>97735</v>
      </c>
      <c r="H2427" s="925" t="n">
        <v>1606.76</v>
      </c>
      <c r="I2427" s="923" t="n">
        <v>1723.55</v>
      </c>
    </row>
    <row r="2428" customFormat="false" ht="15" hidden="false" customHeight="false" outlineLevel="0" collapsed="false">
      <c r="B2428" s="923" t="n">
        <v>97736</v>
      </c>
      <c r="C2428" s="924" t="s">
        <v>9116</v>
      </c>
      <c r="D2428" s="923" t="s">
        <v>888</v>
      </c>
      <c r="E2428" s="923" t="n">
        <f aca="false">IF($K$2=$H$1,H2428,I2428)</f>
        <v>1057.19</v>
      </c>
      <c r="F2428" s="396" t="n">
        <f aca="false">IF(LEN($B2428)=7,CONCATENATE(MID($B2428,1,6),"00",RIGHT($B2428,1)),IF(LEN($B2428)=8,CONCATENATE(MID($B2428,1,6),"0",RIGHT($B2428,2)),$B2428))</f>
        <v>97736</v>
      </c>
      <c r="H2428" s="925" t="n">
        <v>1010.16</v>
      </c>
      <c r="I2428" s="923" t="n">
        <v>1057.19</v>
      </c>
    </row>
    <row r="2429" customFormat="false" ht="15" hidden="false" customHeight="false" outlineLevel="0" collapsed="false">
      <c r="B2429" s="923" t="n">
        <v>97737</v>
      </c>
      <c r="C2429" s="924" t="s">
        <v>9117</v>
      </c>
      <c r="D2429" s="923" t="s">
        <v>888</v>
      </c>
      <c r="E2429" s="923" t="n">
        <f aca="false">IF($K$2=$H$1,H2429,I2429)</f>
        <v>2357.51</v>
      </c>
      <c r="F2429" s="396" t="n">
        <f aca="false">IF(LEN($B2429)=7,CONCATENATE(MID($B2429,1,6),"00",RIGHT($B2429,1)),IF(LEN($B2429)=8,CONCATENATE(MID($B2429,1,6),"0",RIGHT($B2429,2)),$B2429))</f>
        <v>97737</v>
      </c>
      <c r="H2429" s="925" t="n">
        <v>2205.75</v>
      </c>
      <c r="I2429" s="923" t="n">
        <v>2357.51</v>
      </c>
    </row>
    <row r="2430" customFormat="false" ht="15" hidden="false" customHeight="false" outlineLevel="0" collapsed="false">
      <c r="B2430" s="923" t="n">
        <v>97738</v>
      </c>
      <c r="C2430" s="924" t="s">
        <v>9118</v>
      </c>
      <c r="D2430" s="923" t="s">
        <v>888</v>
      </c>
      <c r="E2430" s="923" t="n">
        <f aca="false">IF($K$2=$H$1,H2430,I2430)</f>
        <v>3147.26</v>
      </c>
      <c r="F2430" s="396" t="n">
        <f aca="false">IF(LEN($B2430)=7,CONCATENATE(MID($B2430,1,6),"00",RIGHT($B2430,1)),IF(LEN($B2430)=8,CONCATENATE(MID($B2430,1,6),"0",RIGHT($B2430,2)),$B2430))</f>
        <v>97738</v>
      </c>
      <c r="H2430" s="925" t="n">
        <v>2965.61</v>
      </c>
      <c r="I2430" s="923" t="n">
        <v>3147.26</v>
      </c>
    </row>
    <row r="2431" customFormat="false" ht="15" hidden="false" customHeight="false" outlineLevel="0" collapsed="false">
      <c r="B2431" s="923" t="n">
        <v>97739</v>
      </c>
      <c r="C2431" s="924" t="s">
        <v>9119</v>
      </c>
      <c r="D2431" s="923" t="s">
        <v>888</v>
      </c>
      <c r="E2431" s="923" t="n">
        <f aca="false">IF($K$2=$H$1,H2431,I2431)</f>
        <v>1943.22</v>
      </c>
      <c r="F2431" s="396" t="n">
        <f aca="false">IF(LEN($B2431)=7,CONCATENATE(MID($B2431,1,6),"00",RIGHT($B2431,1)),IF(LEN($B2431)=8,CONCATENATE(MID($B2431,1,6),"0",RIGHT($B2431,2)),$B2431))</f>
        <v>97739</v>
      </c>
      <c r="H2431" s="925" t="n">
        <v>1820.81</v>
      </c>
      <c r="I2431" s="923" t="n">
        <v>1943.22</v>
      </c>
    </row>
    <row r="2432" customFormat="false" ht="15" hidden="false" customHeight="false" outlineLevel="0" collapsed="false">
      <c r="B2432" s="923" t="n">
        <v>97740</v>
      </c>
      <c r="C2432" s="924" t="s">
        <v>9120</v>
      </c>
      <c r="D2432" s="923" t="s">
        <v>888</v>
      </c>
      <c r="E2432" s="923" t="n">
        <f aca="false">IF($K$2=$H$1,H2432,I2432)</f>
        <v>1387.56</v>
      </c>
      <c r="F2432" s="396" t="n">
        <f aca="false">IF(LEN($B2432)=7,CONCATENATE(MID($B2432,1,6),"00",RIGHT($B2432,1)),IF(LEN($B2432)=8,CONCATENATE(MID($B2432,1,6),"0",RIGHT($B2432,2)),$B2432))</f>
        <v>97740</v>
      </c>
      <c r="H2432" s="925" t="n">
        <v>1326.71</v>
      </c>
      <c r="I2432" s="923" t="n">
        <v>1387.56</v>
      </c>
    </row>
    <row r="2433" customFormat="false" ht="15" hidden="false" customHeight="false" outlineLevel="0" collapsed="false">
      <c r="B2433" s="923" t="n">
        <v>98615</v>
      </c>
      <c r="C2433" s="924" t="s">
        <v>9121</v>
      </c>
      <c r="D2433" s="923" t="s">
        <v>892</v>
      </c>
      <c r="E2433" s="923" t="n">
        <f aca="false">IF($K$2=$H$1,H2433,I2433)</f>
        <v>92.05</v>
      </c>
      <c r="F2433" s="396" t="n">
        <f aca="false">IF(LEN($B2433)=7,CONCATENATE(MID($B2433,1,6),"00",RIGHT($B2433,1)),IF(LEN($B2433)=8,CONCATENATE(MID($B2433,1,6),"0",RIGHT($B2433,2)),$B2433))</f>
        <v>98615</v>
      </c>
      <c r="H2433" s="925" t="n">
        <v>90.67</v>
      </c>
      <c r="I2433" s="923" t="n">
        <v>92.05</v>
      </c>
    </row>
    <row r="2434" customFormat="false" ht="15" hidden="false" customHeight="false" outlineLevel="0" collapsed="false">
      <c r="B2434" s="923" t="n">
        <v>98616</v>
      </c>
      <c r="C2434" s="924" t="s">
        <v>9122</v>
      </c>
      <c r="D2434" s="923" t="s">
        <v>892</v>
      </c>
      <c r="E2434" s="923" t="n">
        <f aca="false">IF($K$2=$H$1,H2434,I2434)</f>
        <v>73.33</v>
      </c>
      <c r="F2434" s="396" t="n">
        <f aca="false">IF(LEN($B2434)=7,CONCATENATE(MID($B2434,1,6),"00",RIGHT($B2434,1)),IF(LEN($B2434)=8,CONCATENATE(MID($B2434,1,6),"0",RIGHT($B2434,2)),$B2434))</f>
        <v>98616</v>
      </c>
      <c r="H2434" s="925" t="n">
        <v>72.46</v>
      </c>
      <c r="I2434" s="923" t="n">
        <v>73.33</v>
      </c>
    </row>
    <row r="2435" customFormat="false" ht="15" hidden="false" customHeight="false" outlineLevel="0" collapsed="false">
      <c r="B2435" s="923" t="n">
        <v>98617</v>
      </c>
      <c r="C2435" s="924" t="s">
        <v>9123</v>
      </c>
      <c r="D2435" s="923" t="s">
        <v>892</v>
      </c>
      <c r="E2435" s="923" t="n">
        <f aca="false">IF($K$2=$H$1,H2435,I2435)</f>
        <v>68.27</v>
      </c>
      <c r="F2435" s="396" t="n">
        <f aca="false">IF(LEN($B2435)=7,CONCATENATE(MID($B2435,1,6),"00",RIGHT($B2435,1)),IF(LEN($B2435)=8,CONCATENATE(MID($B2435,1,6),"0",RIGHT($B2435,2)),$B2435))</f>
        <v>98617</v>
      </c>
      <c r="H2435" s="925" t="n">
        <v>67.59</v>
      </c>
      <c r="I2435" s="923" t="n">
        <v>68.27</v>
      </c>
    </row>
    <row r="2436" customFormat="false" ht="15" hidden="false" customHeight="false" outlineLevel="0" collapsed="false">
      <c r="B2436" s="923" t="n">
        <v>98618</v>
      </c>
      <c r="C2436" s="924" t="s">
        <v>9124</v>
      </c>
      <c r="D2436" s="923" t="s">
        <v>892</v>
      </c>
      <c r="E2436" s="923" t="n">
        <f aca="false">IF($K$2=$H$1,H2436,I2436)</f>
        <v>93.46</v>
      </c>
      <c r="F2436" s="396" t="n">
        <f aca="false">IF(LEN($B2436)=7,CONCATENATE(MID($B2436,1,6),"00",RIGHT($B2436,1)),IF(LEN($B2436)=8,CONCATENATE(MID($B2436,1,6),"0",RIGHT($B2436,2)),$B2436))</f>
        <v>98618</v>
      </c>
      <c r="H2436" s="925" t="n">
        <v>92.48</v>
      </c>
      <c r="I2436" s="923" t="n">
        <v>93.46</v>
      </c>
    </row>
    <row r="2437" customFormat="false" ht="15" hidden="false" customHeight="false" outlineLevel="0" collapsed="false">
      <c r="B2437" s="923" t="n">
        <v>98619</v>
      </c>
      <c r="C2437" s="924" t="s">
        <v>9125</v>
      </c>
      <c r="D2437" s="923" t="s">
        <v>892</v>
      </c>
      <c r="E2437" s="923" t="n">
        <f aca="false">IF($K$2=$H$1,H2437,I2437)</f>
        <v>85.78</v>
      </c>
      <c r="F2437" s="396" t="n">
        <f aca="false">IF(LEN($B2437)=7,CONCATENATE(MID($B2437,1,6),"00",RIGHT($B2437,1)),IF(LEN($B2437)=8,CONCATENATE(MID($B2437,1,6),"0",RIGHT($B2437,2)),$B2437))</f>
        <v>98619</v>
      </c>
      <c r="H2437" s="925" t="n">
        <v>85.06</v>
      </c>
      <c r="I2437" s="923" t="n">
        <v>85.78</v>
      </c>
    </row>
    <row r="2438" customFormat="false" ht="15" hidden="false" customHeight="false" outlineLevel="0" collapsed="false">
      <c r="B2438" s="923" t="n">
        <v>98620</v>
      </c>
      <c r="C2438" s="924" t="s">
        <v>9126</v>
      </c>
      <c r="D2438" s="923" t="s">
        <v>892</v>
      </c>
      <c r="E2438" s="923" t="n">
        <f aca="false">IF($K$2=$H$1,H2438,I2438)</f>
        <v>81.89</v>
      </c>
      <c r="F2438" s="396" t="n">
        <f aca="false">IF(LEN($B2438)=7,CONCATENATE(MID($B2438,1,6),"00",RIGHT($B2438,1)),IF(LEN($B2438)=8,CONCATENATE(MID($B2438,1,6),"0",RIGHT($B2438,2)),$B2438))</f>
        <v>98620</v>
      </c>
      <c r="H2438" s="925" t="n">
        <v>81.32</v>
      </c>
      <c r="I2438" s="923" t="n">
        <v>81.89</v>
      </c>
    </row>
    <row r="2439" customFormat="false" ht="15" hidden="false" customHeight="false" outlineLevel="0" collapsed="false">
      <c r="B2439" s="923" t="n">
        <v>98621</v>
      </c>
      <c r="C2439" s="924" t="s">
        <v>9127</v>
      </c>
      <c r="D2439" s="923" t="s">
        <v>892</v>
      </c>
      <c r="E2439" s="923" t="n">
        <f aca="false">IF($K$2=$H$1,H2439,I2439)</f>
        <v>106.9</v>
      </c>
      <c r="F2439" s="396" t="n">
        <f aca="false">IF(LEN($B2439)=7,CONCATENATE(MID($B2439,1,6),"00",RIGHT($B2439,1)),IF(LEN($B2439)=8,CONCATENATE(MID($B2439,1,6),"0",RIGHT($B2439,2)),$B2439))</f>
        <v>98621</v>
      </c>
      <c r="H2439" s="925" t="n">
        <v>106.04</v>
      </c>
      <c r="I2439" s="923" t="n">
        <v>106.9</v>
      </c>
    </row>
    <row r="2440" customFormat="false" ht="15" hidden="false" customHeight="false" outlineLevel="0" collapsed="false">
      <c r="B2440" s="923" t="n">
        <v>98622</v>
      </c>
      <c r="C2440" s="924" t="s">
        <v>9128</v>
      </c>
      <c r="D2440" s="923" t="s">
        <v>892</v>
      </c>
      <c r="E2440" s="923" t="n">
        <f aca="false">IF($K$2=$H$1,H2440,I2440)</f>
        <v>100.71</v>
      </c>
      <c r="F2440" s="396" t="n">
        <f aca="false">IF(LEN($B2440)=7,CONCATENATE(MID($B2440,1,6),"00",RIGHT($B2440,1)),IF(LEN($B2440)=8,CONCATENATE(MID($B2440,1,6),"0",RIGHT($B2440,2)),$B2440))</f>
        <v>98622</v>
      </c>
      <c r="H2440" s="925" t="n">
        <v>100.07</v>
      </c>
      <c r="I2440" s="923" t="n">
        <v>100.71</v>
      </c>
    </row>
    <row r="2441" customFormat="false" ht="15" hidden="false" customHeight="false" outlineLevel="0" collapsed="false">
      <c r="B2441" s="923" t="n">
        <v>98623</v>
      </c>
      <c r="C2441" s="924" t="s">
        <v>9129</v>
      </c>
      <c r="D2441" s="923" t="s">
        <v>892</v>
      </c>
      <c r="E2441" s="923" t="n">
        <f aca="false">IF($K$2=$H$1,H2441,I2441)</f>
        <v>97.56</v>
      </c>
      <c r="F2441" s="396" t="n">
        <f aca="false">IF(LEN($B2441)=7,CONCATENATE(MID($B2441,1,6),"00",RIGHT($B2441,1)),IF(LEN($B2441)=8,CONCATENATE(MID($B2441,1,6),"0",RIGHT($B2441,2)),$B2441))</f>
        <v>98623</v>
      </c>
      <c r="H2441" s="925" t="n">
        <v>97.04</v>
      </c>
      <c r="I2441" s="923" t="n">
        <v>97.56</v>
      </c>
    </row>
    <row r="2442" customFormat="false" ht="15" hidden="false" customHeight="false" outlineLevel="0" collapsed="false">
      <c r="B2442" s="923" t="n">
        <v>98624</v>
      </c>
      <c r="C2442" s="924" t="s">
        <v>9130</v>
      </c>
      <c r="D2442" s="923" t="s">
        <v>892</v>
      </c>
      <c r="E2442" s="923" t="n">
        <f aca="false">IF($K$2=$H$1,H2442,I2442)</f>
        <v>121.35</v>
      </c>
      <c r="F2442" s="396" t="n">
        <f aca="false">IF(LEN($B2442)=7,CONCATENATE(MID($B2442,1,6),"00",RIGHT($B2442,1)),IF(LEN($B2442)=8,CONCATENATE(MID($B2442,1,6),"0",RIGHT($B2442,2)),$B2442))</f>
        <v>98624</v>
      </c>
      <c r="H2442" s="925" t="n">
        <v>120.54</v>
      </c>
      <c r="I2442" s="923" t="n">
        <v>121.35</v>
      </c>
    </row>
    <row r="2443" customFormat="false" ht="15" hidden="false" customHeight="false" outlineLevel="0" collapsed="false">
      <c r="B2443" s="923" t="n">
        <v>98625</v>
      </c>
      <c r="C2443" s="924" t="s">
        <v>9131</v>
      </c>
      <c r="D2443" s="923" t="s">
        <v>892</v>
      </c>
      <c r="E2443" s="923" t="n">
        <f aca="false">IF($K$2=$H$1,H2443,I2443)</f>
        <v>116.1</v>
      </c>
      <c r="F2443" s="396" t="n">
        <f aca="false">IF(LEN($B2443)=7,CONCATENATE(MID($B2443,1,6),"00",RIGHT($B2443,1)),IF(LEN($B2443)=8,CONCATENATE(MID($B2443,1,6),"0",RIGHT($B2443,2)),$B2443))</f>
        <v>98625</v>
      </c>
      <c r="H2443" s="925" t="n">
        <v>115.5</v>
      </c>
      <c r="I2443" s="923" t="n">
        <v>116.1</v>
      </c>
    </row>
    <row r="2444" customFormat="false" ht="15" hidden="false" customHeight="false" outlineLevel="0" collapsed="false">
      <c r="B2444" s="923" t="n">
        <v>98626</v>
      </c>
      <c r="C2444" s="924" t="s">
        <v>9132</v>
      </c>
      <c r="D2444" s="923" t="s">
        <v>892</v>
      </c>
      <c r="E2444" s="923" t="n">
        <f aca="false">IF($K$2=$H$1,H2444,I2444)</f>
        <v>113.39</v>
      </c>
      <c r="F2444" s="396" t="n">
        <f aca="false">IF(LEN($B2444)=7,CONCATENATE(MID($B2444,1,6),"00",RIGHT($B2444,1)),IF(LEN($B2444)=8,CONCATENATE(MID($B2444,1,6),"0",RIGHT($B2444,2)),$B2444))</f>
        <v>98626</v>
      </c>
      <c r="H2444" s="925" t="n">
        <v>112.88</v>
      </c>
      <c r="I2444" s="923" t="n">
        <v>113.39</v>
      </c>
    </row>
    <row r="2445" customFormat="false" ht="15" hidden="false" customHeight="false" outlineLevel="0" collapsed="false">
      <c r="B2445" s="923" t="n">
        <v>98655</v>
      </c>
      <c r="C2445" s="924" t="s">
        <v>9133</v>
      </c>
      <c r="D2445" s="923" t="s">
        <v>470</v>
      </c>
      <c r="E2445" s="923" t="n">
        <f aca="false">IF($K$2=$H$1,H2445,I2445)</f>
        <v>406.38</v>
      </c>
      <c r="F2445" s="396" t="n">
        <f aca="false">IF(LEN($B2445)=7,CONCATENATE(MID($B2445,1,6),"00",RIGHT($B2445,1)),IF(LEN($B2445)=8,CONCATENATE(MID($B2445,1,6),"0",RIGHT($B2445,2)),$B2445))</f>
        <v>98655</v>
      </c>
      <c r="H2445" s="925" t="n">
        <v>391.13</v>
      </c>
      <c r="I2445" s="923" t="n">
        <v>406.38</v>
      </c>
    </row>
    <row r="2446" customFormat="false" ht="15" hidden="false" customHeight="false" outlineLevel="0" collapsed="false">
      <c r="B2446" s="923" t="n">
        <v>98656</v>
      </c>
      <c r="C2446" s="924" t="s">
        <v>9134</v>
      </c>
      <c r="D2446" s="923" t="s">
        <v>470</v>
      </c>
      <c r="E2446" s="923" t="n">
        <f aca="false">IF($K$2=$H$1,H2446,I2446)</f>
        <v>411.76</v>
      </c>
      <c r="F2446" s="396" t="n">
        <f aca="false">IF(LEN($B2446)=7,CONCATENATE(MID($B2446,1,6),"00",RIGHT($B2446,1)),IF(LEN($B2446)=8,CONCATENATE(MID($B2446,1,6),"0",RIGHT($B2446,2)),$B2446))</f>
        <v>98656</v>
      </c>
      <c r="H2446" s="925" t="n">
        <v>396.39</v>
      </c>
      <c r="I2446" s="923" t="n">
        <v>411.76</v>
      </c>
    </row>
    <row r="2447" customFormat="false" ht="15" hidden="false" customHeight="false" outlineLevel="0" collapsed="false">
      <c r="B2447" s="923" t="n">
        <v>98657</v>
      </c>
      <c r="C2447" s="924" t="s">
        <v>9135</v>
      </c>
      <c r="D2447" s="923" t="s">
        <v>470</v>
      </c>
      <c r="E2447" s="923" t="n">
        <f aca="false">IF($K$2=$H$1,H2447,I2447)</f>
        <v>417.16</v>
      </c>
      <c r="F2447" s="396" t="n">
        <f aca="false">IF(LEN($B2447)=7,CONCATENATE(MID($B2447,1,6),"00",RIGHT($B2447,1)),IF(LEN($B2447)=8,CONCATENATE(MID($B2447,1,6),"0",RIGHT($B2447,2)),$B2447))</f>
        <v>98657</v>
      </c>
      <c r="H2447" s="925" t="n">
        <v>401.65</v>
      </c>
      <c r="I2447" s="923" t="n">
        <v>417.16</v>
      </c>
    </row>
    <row r="2448" customFormat="false" ht="15" hidden="false" customHeight="false" outlineLevel="0" collapsed="false">
      <c r="B2448" s="923" t="n">
        <v>98658</v>
      </c>
      <c r="C2448" s="924" t="s">
        <v>9136</v>
      </c>
      <c r="D2448" s="923" t="s">
        <v>470</v>
      </c>
      <c r="E2448" s="923" t="n">
        <f aca="false">IF($K$2=$H$1,H2448,I2448)</f>
        <v>422.55</v>
      </c>
      <c r="F2448" s="396" t="n">
        <f aca="false">IF(LEN($B2448)=7,CONCATENATE(MID($B2448,1,6),"00",RIGHT($B2448,1)),IF(LEN($B2448)=8,CONCATENATE(MID($B2448,1,6),"0",RIGHT($B2448,2)),$B2448))</f>
        <v>98658</v>
      </c>
      <c r="H2448" s="925" t="n">
        <v>406.91</v>
      </c>
      <c r="I2448" s="923" t="n">
        <v>422.55</v>
      </c>
    </row>
    <row r="2449" customFormat="false" ht="15" hidden="false" customHeight="false" outlineLevel="0" collapsed="false">
      <c r="B2449" s="923" t="n">
        <v>98659</v>
      </c>
      <c r="C2449" s="924" t="s">
        <v>9137</v>
      </c>
      <c r="D2449" s="923" t="s">
        <v>470</v>
      </c>
      <c r="E2449" s="923" t="n">
        <f aca="false">IF($K$2=$H$1,H2449,I2449)</f>
        <v>433.32</v>
      </c>
      <c r="F2449" s="396" t="n">
        <f aca="false">IF(LEN($B2449)=7,CONCATENATE(MID($B2449,1,6),"00",RIGHT($B2449,1)),IF(LEN($B2449)=8,CONCATENATE(MID($B2449,1,6),"0",RIGHT($B2449,2)),$B2449))</f>
        <v>98659</v>
      </c>
      <c r="H2449" s="925" t="n">
        <v>417.43</v>
      </c>
      <c r="I2449" s="923" t="n">
        <v>433.32</v>
      </c>
    </row>
    <row r="2450" customFormat="false" ht="15" hidden="false" customHeight="false" outlineLevel="0" collapsed="false">
      <c r="B2450" s="923" t="n">
        <v>98746</v>
      </c>
      <c r="C2450" s="924" t="s">
        <v>9138</v>
      </c>
      <c r="D2450" s="923" t="s">
        <v>470</v>
      </c>
      <c r="E2450" s="923" t="n">
        <f aca="false">IF($K$2=$H$1,H2450,I2450)</f>
        <v>39.15</v>
      </c>
      <c r="F2450" s="396" t="n">
        <f aca="false">IF(LEN($B2450)=7,CONCATENATE(MID($B2450,1,6),"00",RIGHT($B2450,1)),IF(LEN($B2450)=8,CONCATENATE(MID($B2450,1,6),"0",RIGHT($B2450,2)),$B2450))</f>
        <v>98746</v>
      </c>
      <c r="H2450" s="925" t="n">
        <v>36.07</v>
      </c>
      <c r="I2450" s="923" t="n">
        <v>39.15</v>
      </c>
    </row>
    <row r="2451" customFormat="false" ht="15" hidden="false" customHeight="false" outlineLevel="0" collapsed="false">
      <c r="B2451" s="923" t="n">
        <v>98749</v>
      </c>
      <c r="C2451" s="924" t="s">
        <v>9139</v>
      </c>
      <c r="D2451" s="923" t="s">
        <v>470</v>
      </c>
      <c r="E2451" s="923" t="n">
        <f aca="false">IF($K$2=$H$1,H2451,I2451)</f>
        <v>44.39</v>
      </c>
      <c r="F2451" s="396" t="n">
        <f aca="false">IF(LEN($B2451)=7,CONCATENATE(MID($B2451,1,6),"00",RIGHT($B2451,1)),IF(LEN($B2451)=8,CONCATENATE(MID($B2451,1,6),"0",RIGHT($B2451,2)),$B2451))</f>
        <v>98749</v>
      </c>
      <c r="H2451" s="925" t="n">
        <v>41.2</v>
      </c>
      <c r="I2451" s="923" t="n">
        <v>44.39</v>
      </c>
    </row>
    <row r="2452" customFormat="false" ht="15" hidden="false" customHeight="false" outlineLevel="0" collapsed="false">
      <c r="B2452" s="923" t="n">
        <v>98750</v>
      </c>
      <c r="C2452" s="924" t="s">
        <v>9140</v>
      </c>
      <c r="D2452" s="923" t="s">
        <v>470</v>
      </c>
      <c r="E2452" s="923" t="n">
        <f aca="false">IF($K$2=$H$1,H2452,I2452)</f>
        <v>50.49</v>
      </c>
      <c r="F2452" s="396" t="n">
        <f aca="false">IF(LEN($B2452)=7,CONCATENATE(MID($B2452,1,6),"00",RIGHT($B2452,1)),IF(LEN($B2452)=8,CONCATENATE(MID($B2452,1,6),"0",RIGHT($B2452,2)),$B2452))</f>
        <v>98750</v>
      </c>
      <c r="H2452" s="925" t="n">
        <v>47.2</v>
      </c>
      <c r="I2452" s="923" t="n">
        <v>50.49</v>
      </c>
    </row>
    <row r="2453" customFormat="false" ht="15" hidden="false" customHeight="false" outlineLevel="0" collapsed="false">
      <c r="B2453" s="923" t="n">
        <v>98751</v>
      </c>
      <c r="C2453" s="924" t="s">
        <v>9141</v>
      </c>
      <c r="D2453" s="923" t="s">
        <v>470</v>
      </c>
      <c r="E2453" s="923" t="n">
        <f aca="false">IF($K$2=$H$1,H2453,I2453)</f>
        <v>66.33</v>
      </c>
      <c r="F2453" s="396" t="n">
        <f aca="false">IF(LEN($B2453)=7,CONCATENATE(MID($B2453,1,6),"00",RIGHT($B2453,1)),IF(LEN($B2453)=8,CONCATENATE(MID($B2453,1,6),"0",RIGHT($B2453,2)),$B2453))</f>
        <v>98751</v>
      </c>
      <c r="H2453" s="925" t="n">
        <v>62.8</v>
      </c>
      <c r="I2453" s="923" t="n">
        <v>66.33</v>
      </c>
    </row>
    <row r="2454" customFormat="false" ht="15" hidden="false" customHeight="false" outlineLevel="0" collapsed="false">
      <c r="B2454" s="923" t="n">
        <v>98752</v>
      </c>
      <c r="C2454" s="924" t="s">
        <v>9142</v>
      </c>
      <c r="D2454" s="923" t="s">
        <v>470</v>
      </c>
      <c r="E2454" s="923" t="n">
        <f aca="false">IF($K$2=$H$1,H2454,I2454)</f>
        <v>85.07</v>
      </c>
      <c r="F2454" s="396" t="n">
        <f aca="false">IF(LEN($B2454)=7,CONCATENATE(MID($B2454,1,6),"00",RIGHT($B2454,1)),IF(LEN($B2454)=8,CONCATENATE(MID($B2454,1,6),"0",RIGHT($B2454,2)),$B2454))</f>
        <v>98752</v>
      </c>
      <c r="H2454" s="925" t="n">
        <v>81.33</v>
      </c>
      <c r="I2454" s="923" t="n">
        <v>85.07</v>
      </c>
    </row>
    <row r="2455" customFormat="false" ht="15" hidden="false" customHeight="false" outlineLevel="0" collapsed="false">
      <c r="B2455" s="923" t="n">
        <v>98753</v>
      </c>
      <c r="C2455" s="924" t="s">
        <v>9143</v>
      </c>
      <c r="D2455" s="923" t="s">
        <v>470</v>
      </c>
      <c r="E2455" s="923" t="n">
        <f aca="false">IF($K$2=$H$1,H2455,I2455)</f>
        <v>108.11</v>
      </c>
      <c r="F2455" s="396" t="n">
        <f aca="false">IF(LEN($B2455)=7,CONCATENATE(MID($B2455,1,6),"00",RIGHT($B2455,1)),IF(LEN($B2455)=8,CONCATENATE(MID($B2455,1,6),"0",RIGHT($B2455,2)),$B2455))</f>
        <v>98753</v>
      </c>
      <c r="H2455" s="925" t="n">
        <v>104.15</v>
      </c>
      <c r="I2455" s="923" t="n">
        <v>108.11</v>
      </c>
    </row>
    <row r="2456" customFormat="false" ht="15" hidden="false" customHeight="false" outlineLevel="0" collapsed="false">
      <c r="B2456" s="923" t="n">
        <v>98560</v>
      </c>
      <c r="C2456" s="924" t="s">
        <v>9144</v>
      </c>
      <c r="D2456" s="923" t="s">
        <v>892</v>
      </c>
      <c r="E2456" s="923" t="n">
        <f aca="false">IF($K$2=$H$1,H2456,I2456)</f>
        <v>34.46</v>
      </c>
      <c r="F2456" s="396" t="n">
        <f aca="false">IF(LEN($B2456)=7,CONCATENATE(MID($B2456,1,6),"00",RIGHT($B2456,1)),IF(LEN($B2456)=8,CONCATENATE(MID($B2456,1,6),"0",RIGHT($B2456,2)),$B2456))</f>
        <v>98560</v>
      </c>
      <c r="H2456" s="925" t="n">
        <v>32</v>
      </c>
      <c r="I2456" s="923" t="n">
        <v>34.46</v>
      </c>
    </row>
    <row r="2457" customFormat="false" ht="15" hidden="false" customHeight="false" outlineLevel="0" collapsed="false">
      <c r="B2457" s="923" t="n">
        <v>98561</v>
      </c>
      <c r="C2457" s="924" t="s">
        <v>9145</v>
      </c>
      <c r="D2457" s="923" t="s">
        <v>892</v>
      </c>
      <c r="E2457" s="923" t="n">
        <f aca="false">IF($K$2=$H$1,H2457,I2457)</f>
        <v>30.49</v>
      </c>
      <c r="F2457" s="396" t="n">
        <f aca="false">IF(LEN($B2457)=7,CONCATENATE(MID($B2457,1,6),"00",RIGHT($B2457,1)),IF(LEN($B2457)=8,CONCATENATE(MID($B2457,1,6),"0",RIGHT($B2457,2)),$B2457))</f>
        <v>98561</v>
      </c>
      <c r="H2457" s="925" t="n">
        <v>28.25</v>
      </c>
      <c r="I2457" s="923" t="n">
        <v>30.49</v>
      </c>
    </row>
    <row r="2458" customFormat="false" ht="15" hidden="false" customHeight="false" outlineLevel="0" collapsed="false">
      <c r="B2458" s="923" t="n">
        <v>98562</v>
      </c>
      <c r="C2458" s="924" t="s">
        <v>9146</v>
      </c>
      <c r="D2458" s="923" t="s">
        <v>892</v>
      </c>
      <c r="E2458" s="923" t="n">
        <f aca="false">IF($K$2=$H$1,H2458,I2458)</f>
        <v>30.1</v>
      </c>
      <c r="F2458" s="396" t="n">
        <f aca="false">IF(LEN($B2458)=7,CONCATENATE(MID($B2458,1,6),"00",RIGHT($B2458,1)),IF(LEN($B2458)=8,CONCATENATE(MID($B2458,1,6),"0",RIGHT($B2458,2)),$B2458))</f>
        <v>98562</v>
      </c>
      <c r="H2458" s="925" t="n">
        <v>28.21</v>
      </c>
      <c r="I2458" s="923" t="n">
        <v>30.1</v>
      </c>
    </row>
    <row r="2459" customFormat="false" ht="15" hidden="false" customHeight="false" outlineLevel="0" collapsed="false">
      <c r="B2459" s="923" t="n">
        <v>83735</v>
      </c>
      <c r="C2459" s="924" t="s">
        <v>9147</v>
      </c>
      <c r="D2459" s="923" t="s">
        <v>892</v>
      </c>
      <c r="E2459" s="923" t="n">
        <f aca="false">IF($K$2=$H$1,H2459,I2459)</f>
        <v>54.46</v>
      </c>
      <c r="F2459" s="396" t="n">
        <f aca="false">IF(LEN($B2459)=7,CONCATENATE(MID($B2459,1,6),"00",RIGHT($B2459,1)),IF(LEN($B2459)=8,CONCATENATE(MID($B2459,1,6),"0",RIGHT($B2459,2)),$B2459))</f>
        <v>83735</v>
      </c>
      <c r="H2459" s="925" t="n">
        <v>52.31</v>
      </c>
      <c r="I2459" s="923" t="n">
        <v>54.46</v>
      </c>
    </row>
    <row r="2460" customFormat="false" ht="15" hidden="false" customHeight="false" outlineLevel="0" collapsed="false">
      <c r="B2460" s="923" t="n">
        <v>98555</v>
      </c>
      <c r="C2460" s="924" t="s">
        <v>9148</v>
      </c>
      <c r="D2460" s="923" t="s">
        <v>892</v>
      </c>
      <c r="E2460" s="923" t="n">
        <f aca="false">IF($K$2=$H$1,H2460,I2460)</f>
        <v>27.99</v>
      </c>
      <c r="F2460" s="396" t="n">
        <f aca="false">IF(LEN($B2460)=7,CONCATENATE(MID($B2460,1,6),"00",RIGHT($B2460,1)),IF(LEN($B2460)=8,CONCATENATE(MID($B2460,1,6),"0",RIGHT($B2460,2)),$B2460))</f>
        <v>98555</v>
      </c>
      <c r="H2460" s="925" t="n">
        <v>26.61</v>
      </c>
      <c r="I2460" s="923" t="n">
        <v>27.99</v>
      </c>
    </row>
    <row r="2461" customFormat="false" ht="15" hidden="false" customHeight="false" outlineLevel="0" collapsed="false">
      <c r="B2461" s="923" t="n">
        <v>98556</v>
      </c>
      <c r="C2461" s="924" t="s">
        <v>9149</v>
      </c>
      <c r="D2461" s="923" t="s">
        <v>892</v>
      </c>
      <c r="E2461" s="923" t="n">
        <f aca="false">IF($K$2=$H$1,H2461,I2461)</f>
        <v>49.56</v>
      </c>
      <c r="F2461" s="396" t="n">
        <f aca="false">IF(LEN($B2461)=7,CONCATENATE(MID($B2461,1,6),"00",RIGHT($B2461,1)),IF(LEN($B2461)=8,CONCATENATE(MID($B2461,1,6),"0",RIGHT($B2461,2)),$B2461))</f>
        <v>98556</v>
      </c>
      <c r="H2461" s="925" t="n">
        <v>47.3</v>
      </c>
      <c r="I2461" s="923" t="n">
        <v>49.56</v>
      </c>
    </row>
    <row r="2462" customFormat="false" ht="15" hidden="false" customHeight="false" outlineLevel="0" collapsed="false">
      <c r="B2462" s="923" t="n">
        <v>98558</v>
      </c>
      <c r="C2462" s="924" t="s">
        <v>9150</v>
      </c>
      <c r="D2462" s="923" t="s">
        <v>451</v>
      </c>
      <c r="E2462" s="923" t="n">
        <f aca="false">IF($K$2=$H$1,H2462,I2462)</f>
        <v>7.7</v>
      </c>
      <c r="F2462" s="396" t="n">
        <f aca="false">IF(LEN($B2462)=7,CONCATENATE(MID($B2462,1,6),"00",RIGHT($B2462,1)),IF(LEN($B2462)=8,CONCATENATE(MID($B2462,1,6),"0",RIGHT($B2462,2)),$B2462))</f>
        <v>98558</v>
      </c>
      <c r="H2462" s="925" t="n">
        <v>7.39</v>
      </c>
      <c r="I2462" s="923" t="n">
        <v>7.7</v>
      </c>
    </row>
    <row r="2463" customFormat="false" ht="15" hidden="false" customHeight="false" outlineLevel="0" collapsed="false">
      <c r="B2463" s="923" t="n">
        <v>98559</v>
      </c>
      <c r="C2463" s="924" t="s">
        <v>9151</v>
      </c>
      <c r="D2463" s="923" t="s">
        <v>470</v>
      </c>
      <c r="E2463" s="923" t="n">
        <f aca="false">IF($K$2=$H$1,H2463,I2463)</f>
        <v>3.91</v>
      </c>
      <c r="F2463" s="396" t="n">
        <f aca="false">IF(LEN($B2463)=7,CONCATENATE(MID($B2463,1,6),"00",RIGHT($B2463,1)),IF(LEN($B2463)=8,CONCATENATE(MID($B2463,1,6),"0",RIGHT($B2463,2)),$B2463))</f>
        <v>98559</v>
      </c>
      <c r="H2463" s="925" t="n">
        <v>3.75</v>
      </c>
      <c r="I2463" s="923" t="n">
        <v>3.91</v>
      </c>
    </row>
    <row r="2464" customFormat="false" ht="15" hidden="false" customHeight="false" outlineLevel="0" collapsed="false">
      <c r="B2464" s="923" t="n">
        <v>68053</v>
      </c>
      <c r="C2464" s="924" t="s">
        <v>9152</v>
      </c>
      <c r="D2464" s="923" t="s">
        <v>892</v>
      </c>
      <c r="E2464" s="923" t="n">
        <f aca="false">IF($K$2=$H$1,H2464,I2464)</f>
        <v>5.16</v>
      </c>
      <c r="F2464" s="396" t="n">
        <f aca="false">IF(LEN($B2464)=7,CONCATENATE(MID($B2464,1,6),"00",RIGHT($B2464,1)),IF(LEN($B2464)=8,CONCATENATE(MID($B2464,1,6),"0",RIGHT($B2464,2)),$B2464))</f>
        <v>68053</v>
      </c>
      <c r="H2464" s="925" t="n">
        <v>4.72</v>
      </c>
      <c r="I2464" s="923" t="n">
        <v>5.16</v>
      </c>
    </row>
    <row r="2465" customFormat="false" ht="15" hidden="false" customHeight="false" outlineLevel="0" collapsed="false">
      <c r="B2465" s="923" t="s">
        <v>9153</v>
      </c>
      <c r="C2465" s="924" t="s">
        <v>9154</v>
      </c>
      <c r="D2465" s="923" t="s">
        <v>892</v>
      </c>
      <c r="E2465" s="923" t="n">
        <f aca="false">IF($K$2=$H$1,H2465,I2465)</f>
        <v>44.3</v>
      </c>
      <c r="F2465" s="396" t="str">
        <f aca="false">IF(LEN($B2465)=7,CONCATENATE(MID($B2465,1,6),"00",RIGHT($B2465,1)),IF(LEN($B2465)=8,CONCATENATE(MID($B2465,1,6),"0",RIGHT($B2465,2)),$B2465))</f>
        <v>74033/001</v>
      </c>
      <c r="H2465" s="925" t="n">
        <v>43.58</v>
      </c>
      <c r="I2465" s="923" t="n">
        <v>44.3</v>
      </c>
    </row>
    <row r="2466" customFormat="false" ht="15" hidden="false" customHeight="false" outlineLevel="0" collapsed="false">
      <c r="B2466" s="923" t="n">
        <v>98546</v>
      </c>
      <c r="C2466" s="924" t="s">
        <v>9155</v>
      </c>
      <c r="D2466" s="923" t="s">
        <v>892</v>
      </c>
      <c r="E2466" s="923" t="n">
        <f aca="false">IF($K$2=$H$1,H2466,I2466)</f>
        <v>88.1</v>
      </c>
      <c r="F2466" s="396" t="n">
        <f aca="false">IF(LEN($B2466)=7,CONCATENATE(MID($B2466,1,6),"00",RIGHT($B2466,1)),IF(LEN($B2466)=8,CONCATENATE(MID($B2466,1,6),"0",RIGHT($B2466,2)),$B2466))</f>
        <v>98546</v>
      </c>
      <c r="H2466" s="925" t="n">
        <v>85.66</v>
      </c>
      <c r="I2466" s="923" t="n">
        <v>88.1</v>
      </c>
    </row>
    <row r="2467" customFormat="false" ht="15" hidden="false" customHeight="false" outlineLevel="0" collapsed="false">
      <c r="B2467" s="923" t="n">
        <v>98547</v>
      </c>
      <c r="C2467" s="924" t="s">
        <v>9156</v>
      </c>
      <c r="D2467" s="923" t="s">
        <v>892</v>
      </c>
      <c r="E2467" s="923" t="n">
        <f aca="false">IF($K$2=$H$1,H2467,I2467)</f>
        <v>165.74</v>
      </c>
      <c r="F2467" s="396" t="n">
        <f aca="false">IF(LEN($B2467)=7,CONCATENATE(MID($B2467,1,6),"00",RIGHT($B2467,1)),IF(LEN($B2467)=8,CONCATENATE(MID($B2467,1,6),"0",RIGHT($B2467,2)),$B2467))</f>
        <v>98547</v>
      </c>
      <c r="H2467" s="925" t="n">
        <v>162.21</v>
      </c>
      <c r="I2467" s="923" t="n">
        <v>165.74</v>
      </c>
    </row>
    <row r="2468" customFormat="false" ht="15" hidden="false" customHeight="false" outlineLevel="0" collapsed="false">
      <c r="B2468" s="923" t="s">
        <v>9157</v>
      </c>
      <c r="C2468" s="924" t="s">
        <v>9158</v>
      </c>
      <c r="D2468" s="923" t="s">
        <v>892</v>
      </c>
      <c r="E2468" s="923" t="n">
        <f aca="false">IF($K$2=$H$1,H2468,I2468)</f>
        <v>152.27</v>
      </c>
      <c r="F2468" s="396" t="str">
        <f aca="false">IF(LEN($B2468)=7,CONCATENATE(MID($B2468,1,6),"00",RIGHT($B2468,1)),IF(LEN($B2468)=8,CONCATENATE(MID($B2468,1,6),"0",RIGHT($B2468,2)),$B2468))</f>
        <v>73762/004</v>
      </c>
      <c r="H2468" s="925" t="n">
        <v>147.82</v>
      </c>
      <c r="I2468" s="923" t="n">
        <v>152.27</v>
      </c>
    </row>
    <row r="2469" customFormat="false" ht="15" hidden="false" customHeight="false" outlineLevel="0" collapsed="false">
      <c r="B2469" s="923" t="s">
        <v>9159</v>
      </c>
      <c r="C2469" s="924" t="s">
        <v>9160</v>
      </c>
      <c r="D2469" s="923" t="s">
        <v>892</v>
      </c>
      <c r="E2469" s="923" t="n">
        <f aca="false">IF($K$2=$H$1,H2469,I2469)</f>
        <v>75.69</v>
      </c>
      <c r="F2469" s="396" t="str">
        <f aca="false">IF(LEN($B2469)=7,CONCATENATE(MID($B2469,1,6),"00",RIGHT($B2469,1)),IF(LEN($B2469)=8,CONCATENATE(MID($B2469,1,6),"0",RIGHT($B2469,2)),$B2469))</f>
        <v>74066/002</v>
      </c>
      <c r="H2469" s="925" t="n">
        <v>71.58</v>
      </c>
      <c r="I2469" s="923" t="n">
        <v>75.69</v>
      </c>
    </row>
    <row r="2470" customFormat="false" ht="15" hidden="false" customHeight="false" outlineLevel="0" collapsed="false">
      <c r="B2470" s="923" t="s">
        <v>127</v>
      </c>
      <c r="C2470" s="924" t="s">
        <v>9161</v>
      </c>
      <c r="D2470" s="923" t="s">
        <v>892</v>
      </c>
      <c r="E2470" s="923" t="n">
        <f aca="false">IF($K$2=$H$1,H2470,I2470)</f>
        <v>9.67</v>
      </c>
      <c r="F2470" s="396" t="str">
        <f aca="false">IF(LEN($B2470)=7,CONCATENATE(MID($B2470,1,6),"00",RIGHT($B2470,1)),IF(LEN($B2470)=8,CONCATENATE(MID($B2470,1,6),"0",RIGHT($B2470,2)),$B2470))</f>
        <v>74106/001</v>
      </c>
      <c r="H2470" s="925" t="n">
        <v>9.05</v>
      </c>
      <c r="I2470" s="923" t="n">
        <v>9.67</v>
      </c>
    </row>
    <row r="2471" customFormat="false" ht="15" hidden="false" customHeight="false" outlineLevel="0" collapsed="false">
      <c r="B2471" s="923" t="n">
        <v>98557</v>
      </c>
      <c r="C2471" s="924" t="s">
        <v>9162</v>
      </c>
      <c r="D2471" s="923" t="s">
        <v>892</v>
      </c>
      <c r="E2471" s="923" t="n">
        <f aca="false">IF($K$2=$H$1,H2471,I2471)</f>
        <v>29.8</v>
      </c>
      <c r="F2471" s="396" t="n">
        <f aca="false">IF(LEN($B2471)=7,CONCATENATE(MID($B2471,1,6),"00",RIGHT($B2471,1)),IF(LEN($B2471)=8,CONCATENATE(MID($B2471,1,6),"0",RIGHT($B2471,2)),$B2471))</f>
        <v>98557</v>
      </c>
      <c r="H2471" s="925" t="n">
        <v>28.71</v>
      </c>
      <c r="I2471" s="923" t="n">
        <v>29.8</v>
      </c>
    </row>
    <row r="2472" customFormat="false" ht="15" hidden="false" customHeight="false" outlineLevel="0" collapsed="false">
      <c r="B2472" s="923" t="s">
        <v>9163</v>
      </c>
      <c r="C2472" s="924" t="s">
        <v>9164</v>
      </c>
      <c r="D2472" s="923" t="s">
        <v>892</v>
      </c>
      <c r="E2472" s="923" t="n">
        <f aca="false">IF($K$2=$H$1,H2472,I2472)</f>
        <v>27.51</v>
      </c>
      <c r="F2472" s="396" t="str">
        <f aca="false">IF(LEN($B2472)=7,CONCATENATE(MID($B2472,1,6),"00",RIGHT($B2472,1)),IF(LEN($B2472)=8,CONCATENATE(MID($B2472,1,6),"0",RIGHT($B2472,2)),$B2472))</f>
        <v>73872/001</v>
      </c>
      <c r="H2472" s="925" t="n">
        <v>25.75</v>
      </c>
      <c r="I2472" s="923" t="n">
        <v>27.51</v>
      </c>
    </row>
    <row r="2473" customFormat="false" ht="15" hidden="false" customHeight="false" outlineLevel="0" collapsed="false">
      <c r="B2473" s="923" t="s">
        <v>9165</v>
      </c>
      <c r="C2473" s="924" t="s">
        <v>9166</v>
      </c>
      <c r="D2473" s="923" t="s">
        <v>892</v>
      </c>
      <c r="E2473" s="923" t="n">
        <f aca="false">IF($K$2=$H$1,H2473,I2473)</f>
        <v>53.5</v>
      </c>
      <c r="F2473" s="396" t="str">
        <f aca="false">IF(LEN($B2473)=7,CONCATENATE(MID($B2473,1,6),"00",RIGHT($B2473,1)),IF(LEN($B2473)=8,CONCATENATE(MID($B2473,1,6),"0",RIGHT($B2473,2)),$B2473))</f>
        <v>73872/002</v>
      </c>
      <c r="H2473" s="925" t="n">
        <v>49.97</v>
      </c>
      <c r="I2473" s="923" t="n">
        <v>53.5</v>
      </c>
    </row>
    <row r="2474" customFormat="false" ht="15" hidden="false" customHeight="false" outlineLevel="0" collapsed="false">
      <c r="B2474" s="923" t="n">
        <v>72124</v>
      </c>
      <c r="C2474" s="924" t="s">
        <v>9167</v>
      </c>
      <c r="D2474" s="923" t="s">
        <v>9104</v>
      </c>
      <c r="E2474" s="923" t="n">
        <f aca="false">IF($K$2=$H$1,H2474,I2474)</f>
        <v>97.95</v>
      </c>
      <c r="F2474" s="396" t="n">
        <f aca="false">IF(LEN($B2474)=7,CONCATENATE(MID($B2474,1,6),"00",RIGHT($B2474,1)),IF(LEN($B2474)=8,CONCATENATE(MID($B2474,1,6),"0",RIGHT($B2474,2)),$B2474))</f>
        <v>72124</v>
      </c>
      <c r="H2474" s="925" t="n">
        <v>97.23</v>
      </c>
      <c r="I2474" s="923" t="n">
        <v>97.95</v>
      </c>
    </row>
    <row r="2475" customFormat="false" ht="15" hidden="false" customHeight="false" outlineLevel="0" collapsed="false">
      <c r="B2475" s="923" t="s">
        <v>9168</v>
      </c>
      <c r="C2475" s="924" t="s">
        <v>9169</v>
      </c>
      <c r="D2475" s="923" t="s">
        <v>470</v>
      </c>
      <c r="E2475" s="923" t="n">
        <f aca="false">IF($K$2=$H$1,H2475,I2475)</f>
        <v>51.13</v>
      </c>
      <c r="F2475" s="396" t="str">
        <f aca="false">IF(LEN($B2475)=7,CONCATENATE(MID($B2475,1,6),"00",RIGHT($B2475,1)),IF(LEN($B2475)=8,CONCATENATE(MID($B2475,1,6),"0",RIGHT($B2475,2)),$B2475))</f>
        <v>74025/001</v>
      </c>
      <c r="H2475" s="925" t="n">
        <v>49.07</v>
      </c>
      <c r="I2475" s="923" t="n">
        <v>51.13</v>
      </c>
    </row>
    <row r="2476" customFormat="false" ht="15" hidden="false" customHeight="false" outlineLevel="0" collapsed="false">
      <c r="B2476" s="923" t="s">
        <v>9170</v>
      </c>
      <c r="C2476" s="924" t="s">
        <v>9171</v>
      </c>
      <c r="D2476" s="923" t="s">
        <v>892</v>
      </c>
      <c r="E2476" s="923" t="n">
        <f aca="false">IF($K$2=$H$1,H2476,I2476)</f>
        <v>169.59</v>
      </c>
      <c r="F2476" s="396" t="str">
        <f aca="false">IF(LEN($B2476)=7,CONCATENATE(MID($B2476,1,6),"00",RIGHT($B2476,1)),IF(LEN($B2476)=8,CONCATENATE(MID($B2476,1,6),"0",RIGHT($B2476,2)),$B2476))</f>
        <v>74190/001</v>
      </c>
      <c r="H2476" s="925" t="n">
        <v>162.78</v>
      </c>
      <c r="I2476" s="923" t="n">
        <v>169.59</v>
      </c>
    </row>
    <row r="2477" customFormat="false" ht="15" hidden="false" customHeight="false" outlineLevel="0" collapsed="false">
      <c r="B2477" s="923" t="n">
        <v>98563</v>
      </c>
      <c r="C2477" s="924" t="s">
        <v>9172</v>
      </c>
      <c r="D2477" s="923" t="s">
        <v>892</v>
      </c>
      <c r="E2477" s="923" t="n">
        <f aca="false">IF($K$2=$H$1,H2477,I2477)</f>
        <v>25.07</v>
      </c>
      <c r="F2477" s="396" t="n">
        <f aca="false">IF(LEN($B2477)=7,CONCATENATE(MID($B2477,1,6),"00",RIGHT($B2477,1)),IF(LEN($B2477)=8,CONCATENATE(MID($B2477,1,6),"0",RIGHT($B2477,2)),$B2477))</f>
        <v>98563</v>
      </c>
      <c r="H2477" s="925" t="n">
        <v>23.63</v>
      </c>
      <c r="I2477" s="923" t="n">
        <v>25.07</v>
      </c>
    </row>
    <row r="2478" customFormat="false" ht="15" hidden="false" customHeight="false" outlineLevel="0" collapsed="false">
      <c r="B2478" s="923" t="n">
        <v>98564</v>
      </c>
      <c r="C2478" s="924" t="s">
        <v>9173</v>
      </c>
      <c r="D2478" s="923" t="s">
        <v>892</v>
      </c>
      <c r="E2478" s="923" t="n">
        <f aca="false">IF($K$2=$H$1,H2478,I2478)</f>
        <v>35.91</v>
      </c>
      <c r="F2478" s="396" t="n">
        <f aca="false">IF(LEN($B2478)=7,CONCATENATE(MID($B2478,1,6),"00",RIGHT($B2478,1)),IF(LEN($B2478)=8,CONCATENATE(MID($B2478,1,6),"0",RIGHT($B2478,2)),$B2478))</f>
        <v>98564</v>
      </c>
      <c r="H2478" s="925" t="n">
        <v>34.36</v>
      </c>
      <c r="I2478" s="923" t="n">
        <v>35.91</v>
      </c>
    </row>
    <row r="2479" customFormat="false" ht="15" hidden="false" customHeight="false" outlineLevel="0" collapsed="false">
      <c r="B2479" s="923" t="n">
        <v>98565</v>
      </c>
      <c r="C2479" s="924" t="s">
        <v>9174</v>
      </c>
      <c r="D2479" s="923" t="s">
        <v>892</v>
      </c>
      <c r="E2479" s="923" t="n">
        <f aca="false">IF($K$2=$H$1,H2479,I2479)</f>
        <v>36.02</v>
      </c>
      <c r="F2479" s="396" t="n">
        <f aca="false">IF(LEN($B2479)=7,CONCATENATE(MID($B2479,1,6),"00",RIGHT($B2479,1)),IF(LEN($B2479)=8,CONCATENATE(MID($B2479,1,6),"0",RIGHT($B2479,2)),$B2479))</f>
        <v>98565</v>
      </c>
      <c r="H2479" s="925" t="n">
        <v>33.82</v>
      </c>
      <c r="I2479" s="923" t="n">
        <v>36.02</v>
      </c>
    </row>
    <row r="2480" customFormat="false" ht="15" hidden="false" customHeight="false" outlineLevel="0" collapsed="false">
      <c r="B2480" s="923" t="n">
        <v>98566</v>
      </c>
      <c r="C2480" s="924" t="s">
        <v>9175</v>
      </c>
      <c r="D2480" s="923" t="s">
        <v>892</v>
      </c>
      <c r="E2480" s="923" t="n">
        <f aca="false">IF($K$2=$H$1,H2480,I2480)</f>
        <v>46.85</v>
      </c>
      <c r="F2480" s="396" t="n">
        <f aca="false">IF(LEN($B2480)=7,CONCATENATE(MID($B2480,1,6),"00",RIGHT($B2480,1)),IF(LEN($B2480)=8,CONCATENATE(MID($B2480,1,6),"0",RIGHT($B2480,2)),$B2480))</f>
        <v>98566</v>
      </c>
      <c r="H2480" s="925" t="n">
        <v>44.55</v>
      </c>
      <c r="I2480" s="923" t="n">
        <v>46.85</v>
      </c>
    </row>
    <row r="2481" customFormat="false" ht="15" hidden="false" customHeight="false" outlineLevel="0" collapsed="false">
      <c r="B2481" s="923" t="n">
        <v>98567</v>
      </c>
      <c r="C2481" s="924" t="s">
        <v>9176</v>
      </c>
      <c r="D2481" s="923" t="s">
        <v>892</v>
      </c>
      <c r="E2481" s="923" t="n">
        <f aca="false">IF($K$2=$H$1,H2481,I2481)</f>
        <v>46.43</v>
      </c>
      <c r="F2481" s="396" t="n">
        <f aca="false">IF(LEN($B2481)=7,CONCATENATE(MID($B2481,1,6),"00",RIGHT($B2481,1)),IF(LEN($B2481)=8,CONCATENATE(MID($B2481,1,6),"0",RIGHT($B2481,2)),$B2481))</f>
        <v>98567</v>
      </c>
      <c r="H2481" s="925" t="n">
        <v>43.51</v>
      </c>
      <c r="I2481" s="923" t="n">
        <v>46.43</v>
      </c>
    </row>
    <row r="2482" customFormat="false" ht="15" hidden="false" customHeight="false" outlineLevel="0" collapsed="false">
      <c r="B2482" s="923" t="n">
        <v>98568</v>
      </c>
      <c r="C2482" s="924" t="s">
        <v>9177</v>
      </c>
      <c r="D2482" s="923" t="s">
        <v>892</v>
      </c>
      <c r="E2482" s="923" t="n">
        <f aca="false">IF($K$2=$H$1,H2482,I2482)</f>
        <v>57.24</v>
      </c>
      <c r="F2482" s="396" t="n">
        <f aca="false">IF(LEN($B2482)=7,CONCATENATE(MID($B2482,1,6),"00",RIGHT($B2482,1)),IF(LEN($B2482)=8,CONCATENATE(MID($B2482,1,6),"0",RIGHT($B2482,2)),$B2482))</f>
        <v>98568</v>
      </c>
      <c r="H2482" s="925" t="n">
        <v>54.21</v>
      </c>
      <c r="I2482" s="923" t="n">
        <v>57.24</v>
      </c>
    </row>
    <row r="2483" customFormat="false" ht="15" hidden="false" customHeight="false" outlineLevel="0" collapsed="false">
      <c r="B2483" s="923" t="n">
        <v>98569</v>
      </c>
      <c r="C2483" s="924" t="s">
        <v>9178</v>
      </c>
      <c r="D2483" s="923" t="s">
        <v>892</v>
      </c>
      <c r="E2483" s="923" t="n">
        <f aca="false">IF($K$2=$H$1,H2483,I2483)</f>
        <v>57.34</v>
      </c>
      <c r="F2483" s="396" t="n">
        <f aca="false">IF(LEN($B2483)=7,CONCATENATE(MID($B2483,1,6),"00",RIGHT($B2483,1)),IF(LEN($B2483)=8,CONCATENATE(MID($B2483,1,6),"0",RIGHT($B2483,2)),$B2483))</f>
        <v>98569</v>
      </c>
      <c r="H2483" s="925" t="n">
        <v>53.68</v>
      </c>
      <c r="I2483" s="923" t="n">
        <v>57.34</v>
      </c>
    </row>
    <row r="2484" customFormat="false" ht="15" hidden="false" customHeight="false" outlineLevel="0" collapsed="false">
      <c r="B2484" s="923" t="n">
        <v>98570</v>
      </c>
      <c r="C2484" s="924" t="s">
        <v>9179</v>
      </c>
      <c r="D2484" s="923" t="s">
        <v>892</v>
      </c>
      <c r="E2484" s="923" t="n">
        <f aca="false">IF($K$2=$H$1,H2484,I2484)</f>
        <v>68.19</v>
      </c>
      <c r="F2484" s="396" t="n">
        <f aca="false">IF(LEN($B2484)=7,CONCATENATE(MID($B2484,1,6),"00",RIGHT($B2484,1)),IF(LEN($B2484)=8,CONCATENATE(MID($B2484,1,6),"0",RIGHT($B2484,2)),$B2484))</f>
        <v>98570</v>
      </c>
      <c r="H2484" s="925" t="n">
        <v>64.43</v>
      </c>
      <c r="I2484" s="923" t="n">
        <v>68.19</v>
      </c>
    </row>
    <row r="2485" customFormat="false" ht="15" hidden="false" customHeight="false" outlineLevel="0" collapsed="false">
      <c r="B2485" s="923" t="n">
        <v>98571</v>
      </c>
      <c r="C2485" s="924" t="s">
        <v>9180</v>
      </c>
      <c r="D2485" s="923" t="s">
        <v>892</v>
      </c>
      <c r="E2485" s="923" t="n">
        <f aca="false">IF($K$2=$H$1,H2485,I2485)</f>
        <v>31.12</v>
      </c>
      <c r="F2485" s="396" t="n">
        <f aca="false">IF(LEN($B2485)=7,CONCATENATE(MID($B2485,1,6),"00",RIGHT($B2485,1)),IF(LEN($B2485)=8,CONCATENATE(MID($B2485,1,6),"0",RIGHT($B2485,2)),$B2485))</f>
        <v>98571</v>
      </c>
      <c r="H2485" s="925" t="n">
        <v>29.62</v>
      </c>
      <c r="I2485" s="923" t="n">
        <v>31.12</v>
      </c>
    </row>
    <row r="2486" customFormat="false" ht="15" hidden="false" customHeight="false" outlineLevel="0" collapsed="false">
      <c r="B2486" s="923" t="n">
        <v>98572</v>
      </c>
      <c r="C2486" s="924" t="s">
        <v>9181</v>
      </c>
      <c r="D2486" s="923" t="s">
        <v>892</v>
      </c>
      <c r="E2486" s="923" t="n">
        <f aca="false">IF($K$2=$H$1,H2486,I2486)</f>
        <v>38.3</v>
      </c>
      <c r="F2486" s="396" t="n">
        <f aca="false">IF(LEN($B2486)=7,CONCATENATE(MID($B2486,1,6),"00",RIGHT($B2486,1)),IF(LEN($B2486)=8,CONCATENATE(MID($B2486,1,6),"0",RIGHT($B2486,2)),$B2486))</f>
        <v>98572</v>
      </c>
      <c r="H2486" s="925" t="n">
        <v>36.4</v>
      </c>
      <c r="I2486" s="923" t="n">
        <v>38.3</v>
      </c>
    </row>
    <row r="2487" customFormat="false" ht="15" hidden="false" customHeight="false" outlineLevel="0" collapsed="false">
      <c r="B2487" s="923" t="n">
        <v>98573</v>
      </c>
      <c r="C2487" s="924" t="s">
        <v>9182</v>
      </c>
      <c r="D2487" s="923" t="s">
        <v>892</v>
      </c>
      <c r="E2487" s="923" t="n">
        <f aca="false">IF($K$2=$H$1,H2487,I2487)</f>
        <v>48.83</v>
      </c>
      <c r="F2487" s="396" t="n">
        <f aca="false">IF(LEN($B2487)=7,CONCATENATE(MID($B2487,1,6),"00",RIGHT($B2487,1)),IF(LEN($B2487)=8,CONCATENATE(MID($B2487,1,6),"0",RIGHT($B2487,2)),$B2487))</f>
        <v>98573</v>
      </c>
      <c r="H2487" s="925" t="n">
        <v>46.85</v>
      </c>
      <c r="I2487" s="923" t="n">
        <v>48.83</v>
      </c>
    </row>
    <row r="2488" customFormat="false" ht="15" hidden="false" customHeight="false" outlineLevel="0" collapsed="false">
      <c r="B2488" s="923" t="s">
        <v>416</v>
      </c>
      <c r="C2488" s="924" t="s">
        <v>9183</v>
      </c>
      <c r="D2488" s="923" t="s">
        <v>470</v>
      </c>
      <c r="E2488" s="923" t="n">
        <f aca="false">IF($K$2=$H$1,H2488,I2488)</f>
        <v>23.42</v>
      </c>
      <c r="F2488" s="396" t="str">
        <f aca="false">IF(LEN($B2488)=7,CONCATENATE(MID($B2488,1,6),"00",RIGHT($B2488,1)),IF(LEN($B2488)=8,CONCATENATE(MID($B2488,1,6),"0",RIGHT($B2488,2)),$B2488))</f>
        <v>73798/001</v>
      </c>
      <c r="H2488" s="925" t="n">
        <v>21.6</v>
      </c>
      <c r="I2488" s="923" t="n">
        <v>23.42</v>
      </c>
    </row>
    <row r="2489" customFormat="false" ht="15" hidden="false" customHeight="false" outlineLevel="0" collapsed="false">
      <c r="B2489" s="923" t="s">
        <v>418</v>
      </c>
      <c r="C2489" s="924" t="s">
        <v>9184</v>
      </c>
      <c r="D2489" s="923" t="s">
        <v>470</v>
      </c>
      <c r="E2489" s="923" t="n">
        <f aca="false">IF($K$2=$H$1,H2489,I2489)</f>
        <v>36.45</v>
      </c>
      <c r="F2489" s="396" t="str">
        <f aca="false">IF(LEN($B2489)=7,CONCATENATE(MID($B2489,1,6),"00",RIGHT($B2489,1)),IF(LEN($B2489)=8,CONCATENATE(MID($B2489,1,6),"0",RIGHT($B2489,2)),$B2489))</f>
        <v>73798/003</v>
      </c>
      <c r="H2489" s="925" t="n">
        <v>33.54</v>
      </c>
      <c r="I2489" s="923" t="n">
        <v>36.45</v>
      </c>
    </row>
    <row r="2490" customFormat="false" ht="15" hidden="false" customHeight="false" outlineLevel="0" collapsed="false">
      <c r="B2490" s="923" t="n">
        <v>91831</v>
      </c>
      <c r="C2490" s="924" t="s">
        <v>9185</v>
      </c>
      <c r="D2490" s="923" t="s">
        <v>470</v>
      </c>
      <c r="E2490" s="923" t="n">
        <f aca="false">IF($K$2=$H$1,H2490,I2490)</f>
        <v>5.57</v>
      </c>
      <c r="F2490" s="396" t="n">
        <f aca="false">IF(LEN($B2490)=7,CONCATENATE(MID($B2490,1,6),"00",RIGHT($B2490,1)),IF(LEN($B2490)=8,CONCATENATE(MID($B2490,1,6),"0",RIGHT($B2490,2)),$B2490))</f>
        <v>91831</v>
      </c>
      <c r="H2490" s="925" t="n">
        <v>5.21</v>
      </c>
      <c r="I2490" s="923" t="n">
        <v>5.57</v>
      </c>
    </row>
    <row r="2491" customFormat="false" ht="15" hidden="false" customHeight="false" outlineLevel="0" collapsed="false">
      <c r="B2491" s="923" t="n">
        <v>91833</v>
      </c>
      <c r="C2491" s="924" t="s">
        <v>9186</v>
      </c>
      <c r="D2491" s="923" t="s">
        <v>470</v>
      </c>
      <c r="E2491" s="923" t="n">
        <f aca="false">IF($K$2=$H$1,H2491,I2491)</f>
        <v>5.84</v>
      </c>
      <c r="F2491" s="396" t="n">
        <f aca="false">IF(LEN($B2491)=7,CONCATENATE(MID($B2491,1,6),"00",RIGHT($B2491,1)),IF(LEN($B2491)=8,CONCATENATE(MID($B2491,1,6),"0",RIGHT($B2491,2)),$B2491))</f>
        <v>91833</v>
      </c>
      <c r="H2491" s="925" t="n">
        <v>5.48</v>
      </c>
      <c r="I2491" s="923" t="n">
        <v>5.84</v>
      </c>
    </row>
    <row r="2492" customFormat="false" ht="15" hidden="false" customHeight="false" outlineLevel="0" collapsed="false">
      <c r="B2492" s="923" t="n">
        <v>91834</v>
      </c>
      <c r="C2492" s="924" t="s">
        <v>9187</v>
      </c>
      <c r="D2492" s="923" t="s">
        <v>470</v>
      </c>
      <c r="E2492" s="923" t="n">
        <f aca="false">IF($K$2=$H$1,H2492,I2492)</f>
        <v>6.23</v>
      </c>
      <c r="F2492" s="396" t="n">
        <f aca="false">IF(LEN($B2492)=7,CONCATENATE(MID($B2492,1,6),"00",RIGHT($B2492,1)),IF(LEN($B2492)=8,CONCATENATE(MID($B2492,1,6),"0",RIGHT($B2492,2)),$B2492))</f>
        <v>91834</v>
      </c>
      <c r="H2492" s="925" t="n">
        <v>5.81</v>
      </c>
      <c r="I2492" s="923" t="n">
        <v>6.23</v>
      </c>
    </row>
    <row r="2493" customFormat="false" ht="15" hidden="false" customHeight="false" outlineLevel="0" collapsed="false">
      <c r="B2493" s="923" t="n">
        <v>91835</v>
      </c>
      <c r="C2493" s="924" t="s">
        <v>9188</v>
      </c>
      <c r="D2493" s="923" t="s">
        <v>470</v>
      </c>
      <c r="E2493" s="923" t="n">
        <f aca="false">IF($K$2=$H$1,H2493,I2493)</f>
        <v>6.92</v>
      </c>
      <c r="F2493" s="396" t="n">
        <f aca="false">IF(LEN($B2493)=7,CONCATENATE(MID($B2493,1,6),"00",RIGHT($B2493,1)),IF(LEN($B2493)=8,CONCATENATE(MID($B2493,1,6),"0",RIGHT($B2493,2)),$B2493))</f>
        <v>91835</v>
      </c>
      <c r="H2493" s="925" t="n">
        <v>6.5</v>
      </c>
      <c r="I2493" s="923" t="n">
        <v>6.92</v>
      </c>
    </row>
    <row r="2494" customFormat="false" ht="15" hidden="false" customHeight="false" outlineLevel="0" collapsed="false">
      <c r="B2494" s="923" t="n">
        <v>91836</v>
      </c>
      <c r="C2494" s="924" t="s">
        <v>9189</v>
      </c>
      <c r="D2494" s="923" t="s">
        <v>470</v>
      </c>
      <c r="E2494" s="923" t="n">
        <f aca="false">IF($K$2=$H$1,H2494,I2494)</f>
        <v>7.9</v>
      </c>
      <c r="F2494" s="396" t="n">
        <f aca="false">IF(LEN($B2494)=7,CONCATENATE(MID($B2494,1,6),"00",RIGHT($B2494,1)),IF(LEN($B2494)=8,CONCATENATE(MID($B2494,1,6),"0",RIGHT($B2494,2)),$B2494))</f>
        <v>91836</v>
      </c>
      <c r="H2494" s="925" t="n">
        <v>7.41</v>
      </c>
      <c r="I2494" s="923" t="n">
        <v>7.9</v>
      </c>
    </row>
    <row r="2495" customFormat="false" ht="15" hidden="false" customHeight="false" outlineLevel="0" collapsed="false">
      <c r="B2495" s="923" t="n">
        <v>91837</v>
      </c>
      <c r="C2495" s="924" t="s">
        <v>9190</v>
      </c>
      <c r="D2495" s="923" t="s">
        <v>470</v>
      </c>
      <c r="E2495" s="923" t="n">
        <f aca="false">IF($K$2=$H$1,H2495,I2495)</f>
        <v>9.53</v>
      </c>
      <c r="F2495" s="396" t="n">
        <f aca="false">IF(LEN($B2495)=7,CONCATENATE(MID($B2495,1,6),"00",RIGHT($B2495,1)),IF(LEN($B2495)=8,CONCATENATE(MID($B2495,1,6),"0",RIGHT($B2495,2)),$B2495))</f>
        <v>91837</v>
      </c>
      <c r="H2495" s="925" t="n">
        <v>9.04</v>
      </c>
      <c r="I2495" s="923" t="n">
        <v>9.53</v>
      </c>
    </row>
    <row r="2496" customFormat="false" ht="15" hidden="false" customHeight="false" outlineLevel="0" collapsed="false">
      <c r="B2496" s="923" t="n">
        <v>91839</v>
      </c>
      <c r="C2496" s="924" t="s">
        <v>9191</v>
      </c>
      <c r="D2496" s="923" t="s">
        <v>470</v>
      </c>
      <c r="E2496" s="923" t="n">
        <f aca="false">IF($K$2=$H$1,H2496,I2496)</f>
        <v>7.91</v>
      </c>
      <c r="F2496" s="396" t="n">
        <f aca="false">IF(LEN($B2496)=7,CONCATENATE(MID($B2496,1,6),"00",RIGHT($B2496,1)),IF(LEN($B2496)=8,CONCATENATE(MID($B2496,1,6),"0",RIGHT($B2496,2)),$B2496))</f>
        <v>91839</v>
      </c>
      <c r="H2496" s="925" t="n">
        <v>7.42</v>
      </c>
      <c r="I2496" s="923" t="n">
        <v>7.91</v>
      </c>
    </row>
    <row r="2497" customFormat="false" ht="15" hidden="false" customHeight="false" outlineLevel="0" collapsed="false">
      <c r="B2497" s="923" t="n">
        <v>91840</v>
      </c>
      <c r="C2497" s="924" t="s">
        <v>9192</v>
      </c>
      <c r="D2497" s="923" t="s">
        <v>470</v>
      </c>
      <c r="E2497" s="923" t="n">
        <f aca="false">IF($K$2=$H$1,H2497,I2497)</f>
        <v>9.92</v>
      </c>
      <c r="F2497" s="396" t="n">
        <f aca="false">IF(LEN($B2497)=7,CONCATENATE(MID($B2497,1,6),"00",RIGHT($B2497,1)),IF(LEN($B2497)=8,CONCATENATE(MID($B2497,1,6),"0",RIGHT($B2497,2)),$B2497))</f>
        <v>91840</v>
      </c>
      <c r="H2497" s="925" t="n">
        <v>9.35</v>
      </c>
      <c r="I2497" s="923" t="n">
        <v>9.92</v>
      </c>
    </row>
    <row r="2498" customFormat="false" ht="15" hidden="false" customHeight="false" outlineLevel="0" collapsed="false">
      <c r="B2498" s="923" t="n">
        <v>91841</v>
      </c>
      <c r="C2498" s="924" t="s">
        <v>9193</v>
      </c>
      <c r="D2498" s="923" t="s">
        <v>470</v>
      </c>
      <c r="E2498" s="923" t="n">
        <f aca="false">IF($K$2=$H$1,H2498,I2498)</f>
        <v>9.39</v>
      </c>
      <c r="F2498" s="396" t="n">
        <f aca="false">IF(LEN($B2498)=7,CONCATENATE(MID($B2498,1,6),"00",RIGHT($B2498,1)),IF(LEN($B2498)=8,CONCATENATE(MID($B2498,1,6),"0",RIGHT($B2498,2)),$B2498))</f>
        <v>91841</v>
      </c>
      <c r="H2498" s="925" t="n">
        <v>8.82</v>
      </c>
      <c r="I2498" s="923" t="n">
        <v>9.39</v>
      </c>
    </row>
    <row r="2499" customFormat="false" ht="15" hidden="false" customHeight="false" outlineLevel="0" collapsed="false">
      <c r="B2499" s="923" t="n">
        <v>91842</v>
      </c>
      <c r="C2499" s="924" t="s">
        <v>9194</v>
      </c>
      <c r="D2499" s="923" t="s">
        <v>470</v>
      </c>
      <c r="E2499" s="923" t="n">
        <f aca="false">IF($K$2=$H$1,H2499,I2499)</f>
        <v>3.85</v>
      </c>
      <c r="F2499" s="396" t="n">
        <f aca="false">IF(LEN($B2499)=7,CONCATENATE(MID($B2499,1,6),"00",RIGHT($B2499,1)),IF(LEN($B2499)=8,CONCATENATE(MID($B2499,1,6),"0",RIGHT($B2499,2)),$B2499))</f>
        <v>91842</v>
      </c>
      <c r="H2499" s="925" t="n">
        <v>3.58</v>
      </c>
      <c r="I2499" s="923" t="n">
        <v>3.85</v>
      </c>
    </row>
    <row r="2500" customFormat="false" ht="15" hidden="false" customHeight="false" outlineLevel="0" collapsed="false">
      <c r="B2500" s="923" t="n">
        <v>91843</v>
      </c>
      <c r="C2500" s="924" t="s">
        <v>9195</v>
      </c>
      <c r="D2500" s="923" t="s">
        <v>470</v>
      </c>
      <c r="E2500" s="923" t="n">
        <f aca="false">IF($K$2=$H$1,H2500,I2500)</f>
        <v>4.12</v>
      </c>
      <c r="F2500" s="396" t="n">
        <f aca="false">IF(LEN($B2500)=7,CONCATENATE(MID($B2500,1,6),"00",RIGHT($B2500,1)),IF(LEN($B2500)=8,CONCATENATE(MID($B2500,1,6),"0",RIGHT($B2500,2)),$B2500))</f>
        <v>91843</v>
      </c>
      <c r="H2500" s="925" t="n">
        <v>3.85</v>
      </c>
      <c r="I2500" s="923" t="n">
        <v>4.12</v>
      </c>
    </row>
    <row r="2501" customFormat="false" ht="15" hidden="false" customHeight="false" outlineLevel="0" collapsed="false">
      <c r="B2501" s="923" t="n">
        <v>91844</v>
      </c>
      <c r="C2501" s="924" t="s">
        <v>9196</v>
      </c>
      <c r="D2501" s="923" t="s">
        <v>470</v>
      </c>
      <c r="E2501" s="923" t="n">
        <f aca="false">IF($K$2=$H$1,H2501,I2501)</f>
        <v>4.52</v>
      </c>
      <c r="F2501" s="396" t="n">
        <f aca="false">IF(LEN($B2501)=7,CONCATENATE(MID($B2501,1,6),"00",RIGHT($B2501,1)),IF(LEN($B2501)=8,CONCATENATE(MID($B2501,1,6),"0",RIGHT($B2501,2)),$B2501))</f>
        <v>91844</v>
      </c>
      <c r="H2501" s="925" t="n">
        <v>4.2</v>
      </c>
      <c r="I2501" s="923" t="n">
        <v>4.52</v>
      </c>
    </row>
    <row r="2502" customFormat="false" ht="15" hidden="false" customHeight="false" outlineLevel="0" collapsed="false">
      <c r="B2502" s="923" t="n">
        <v>91845</v>
      </c>
      <c r="C2502" s="924" t="s">
        <v>9197</v>
      </c>
      <c r="D2502" s="923" t="s">
        <v>470</v>
      </c>
      <c r="E2502" s="923" t="n">
        <f aca="false">IF($K$2=$H$1,H2502,I2502)</f>
        <v>5.21</v>
      </c>
      <c r="F2502" s="396" t="n">
        <f aca="false">IF(LEN($B2502)=7,CONCATENATE(MID($B2502,1,6),"00",RIGHT($B2502,1)),IF(LEN($B2502)=8,CONCATENATE(MID($B2502,1,6),"0",RIGHT($B2502,2)),$B2502))</f>
        <v>91845</v>
      </c>
      <c r="H2502" s="925" t="n">
        <v>4.89</v>
      </c>
      <c r="I2502" s="923" t="n">
        <v>5.21</v>
      </c>
    </row>
    <row r="2503" customFormat="false" ht="15" hidden="false" customHeight="false" outlineLevel="0" collapsed="false">
      <c r="B2503" s="923" t="n">
        <v>91846</v>
      </c>
      <c r="C2503" s="924" t="s">
        <v>9198</v>
      </c>
      <c r="D2503" s="923" t="s">
        <v>470</v>
      </c>
      <c r="E2503" s="923" t="n">
        <f aca="false">IF($K$2=$H$1,H2503,I2503)</f>
        <v>6.19</v>
      </c>
      <c r="F2503" s="396" t="n">
        <f aca="false">IF(LEN($B2503)=7,CONCATENATE(MID($B2503,1,6),"00",RIGHT($B2503,1)),IF(LEN($B2503)=8,CONCATENATE(MID($B2503,1,6),"0",RIGHT($B2503,2)),$B2503))</f>
        <v>91846</v>
      </c>
      <c r="H2503" s="925" t="n">
        <v>5.79</v>
      </c>
      <c r="I2503" s="923" t="n">
        <v>6.19</v>
      </c>
    </row>
    <row r="2504" customFormat="false" ht="15" hidden="false" customHeight="false" outlineLevel="0" collapsed="false">
      <c r="B2504" s="923" t="n">
        <v>91847</v>
      </c>
      <c r="C2504" s="924" t="s">
        <v>9199</v>
      </c>
      <c r="D2504" s="923" t="s">
        <v>470</v>
      </c>
      <c r="E2504" s="923" t="n">
        <f aca="false">IF($K$2=$H$1,H2504,I2504)</f>
        <v>7.82</v>
      </c>
      <c r="F2504" s="396" t="n">
        <f aca="false">IF(LEN($B2504)=7,CONCATENATE(MID($B2504,1,6),"00",RIGHT($B2504,1)),IF(LEN($B2504)=8,CONCATENATE(MID($B2504,1,6),"0",RIGHT($B2504,2)),$B2504))</f>
        <v>91847</v>
      </c>
      <c r="H2504" s="925" t="n">
        <v>7.42</v>
      </c>
      <c r="I2504" s="923" t="n">
        <v>7.82</v>
      </c>
    </row>
    <row r="2505" customFormat="false" ht="15" hidden="false" customHeight="false" outlineLevel="0" collapsed="false">
      <c r="B2505" s="923" t="n">
        <v>91849</v>
      </c>
      <c r="C2505" s="924" t="s">
        <v>9200</v>
      </c>
      <c r="D2505" s="923" t="s">
        <v>470</v>
      </c>
      <c r="E2505" s="923" t="n">
        <f aca="false">IF($K$2=$H$1,H2505,I2505)</f>
        <v>6.2</v>
      </c>
      <c r="F2505" s="396" t="n">
        <f aca="false">IF(LEN($B2505)=7,CONCATENATE(MID($B2505,1,6),"00",RIGHT($B2505,1)),IF(LEN($B2505)=8,CONCATENATE(MID($B2505,1,6),"0",RIGHT($B2505,2)),$B2505))</f>
        <v>91849</v>
      </c>
      <c r="H2505" s="925" t="n">
        <v>5.8</v>
      </c>
      <c r="I2505" s="923" t="n">
        <v>6.2</v>
      </c>
    </row>
    <row r="2506" customFormat="false" ht="15" hidden="false" customHeight="false" outlineLevel="0" collapsed="false">
      <c r="B2506" s="923" t="n">
        <v>91850</v>
      </c>
      <c r="C2506" s="924" t="s">
        <v>9201</v>
      </c>
      <c r="D2506" s="923" t="s">
        <v>470</v>
      </c>
      <c r="E2506" s="923" t="n">
        <f aca="false">IF($K$2=$H$1,H2506,I2506)</f>
        <v>8.25</v>
      </c>
      <c r="F2506" s="396" t="n">
        <f aca="false">IF(LEN($B2506)=7,CONCATENATE(MID($B2506,1,6),"00",RIGHT($B2506,1)),IF(LEN($B2506)=8,CONCATENATE(MID($B2506,1,6),"0",RIGHT($B2506,2)),$B2506))</f>
        <v>91850</v>
      </c>
      <c r="H2506" s="925" t="n">
        <v>7.77</v>
      </c>
      <c r="I2506" s="923" t="n">
        <v>8.25</v>
      </c>
    </row>
    <row r="2507" customFormat="false" ht="15" hidden="false" customHeight="false" outlineLevel="0" collapsed="false">
      <c r="B2507" s="923" t="n">
        <v>91851</v>
      </c>
      <c r="C2507" s="924" t="s">
        <v>9202</v>
      </c>
      <c r="D2507" s="923" t="s">
        <v>470</v>
      </c>
      <c r="E2507" s="923" t="n">
        <f aca="false">IF($K$2=$H$1,H2507,I2507)</f>
        <v>7.72</v>
      </c>
      <c r="F2507" s="396" t="n">
        <f aca="false">IF(LEN($B2507)=7,CONCATENATE(MID($B2507,1,6),"00",RIGHT($B2507,1)),IF(LEN($B2507)=8,CONCATENATE(MID($B2507,1,6),"0",RIGHT($B2507,2)),$B2507))</f>
        <v>91851</v>
      </c>
      <c r="H2507" s="925" t="n">
        <v>7.24</v>
      </c>
      <c r="I2507" s="923" t="n">
        <v>7.72</v>
      </c>
    </row>
    <row r="2508" customFormat="false" ht="15" hidden="false" customHeight="false" outlineLevel="0" collapsed="false">
      <c r="B2508" s="923" t="n">
        <v>91852</v>
      </c>
      <c r="C2508" s="924" t="s">
        <v>9203</v>
      </c>
      <c r="D2508" s="923" t="s">
        <v>470</v>
      </c>
      <c r="E2508" s="923" t="n">
        <f aca="false">IF($K$2=$H$1,H2508,I2508)</f>
        <v>5.81</v>
      </c>
      <c r="F2508" s="396" t="n">
        <f aca="false">IF(LEN($B2508)=7,CONCATENATE(MID($B2508,1,6),"00",RIGHT($B2508,1)),IF(LEN($B2508)=8,CONCATENATE(MID($B2508,1,6),"0",RIGHT($B2508,2)),$B2508))</f>
        <v>91852</v>
      </c>
      <c r="H2508" s="925" t="n">
        <v>5.35</v>
      </c>
      <c r="I2508" s="923" t="n">
        <v>5.81</v>
      </c>
    </row>
    <row r="2509" customFormat="false" ht="15" hidden="false" customHeight="false" outlineLevel="0" collapsed="false">
      <c r="B2509" s="923" t="n">
        <v>91853</v>
      </c>
      <c r="C2509" s="924" t="s">
        <v>9204</v>
      </c>
      <c r="D2509" s="923" t="s">
        <v>470</v>
      </c>
      <c r="E2509" s="923" t="n">
        <f aca="false">IF($K$2=$H$1,H2509,I2509)</f>
        <v>6.07</v>
      </c>
      <c r="F2509" s="396" t="n">
        <f aca="false">IF(LEN($B2509)=7,CONCATENATE(MID($B2509,1,6),"00",RIGHT($B2509,1)),IF(LEN($B2509)=8,CONCATENATE(MID($B2509,1,6),"0",RIGHT($B2509,2)),$B2509))</f>
        <v>91853</v>
      </c>
      <c r="H2509" s="925" t="n">
        <v>5.61</v>
      </c>
      <c r="I2509" s="923" t="n">
        <v>6.07</v>
      </c>
    </row>
    <row r="2510" customFormat="false" ht="15" hidden="false" customHeight="false" outlineLevel="0" collapsed="false">
      <c r="B2510" s="923" t="n">
        <v>91854</v>
      </c>
      <c r="C2510" s="924" t="s">
        <v>9205</v>
      </c>
      <c r="D2510" s="923" t="s">
        <v>470</v>
      </c>
      <c r="E2510" s="923" t="n">
        <f aca="false">IF($K$2=$H$1,H2510,I2510)</f>
        <v>6.47</v>
      </c>
      <c r="F2510" s="396" t="n">
        <f aca="false">IF(LEN($B2510)=7,CONCATENATE(MID($B2510,1,6),"00",RIGHT($B2510,1)),IF(LEN($B2510)=8,CONCATENATE(MID($B2510,1,6),"0",RIGHT($B2510,2)),$B2510))</f>
        <v>91854</v>
      </c>
      <c r="H2510" s="925" t="n">
        <v>5.95</v>
      </c>
      <c r="I2510" s="923" t="n">
        <v>6.47</v>
      </c>
    </row>
    <row r="2511" customFormat="false" ht="15" hidden="false" customHeight="false" outlineLevel="0" collapsed="false">
      <c r="B2511" s="923" t="n">
        <v>91855</v>
      </c>
      <c r="C2511" s="924" t="s">
        <v>9206</v>
      </c>
      <c r="D2511" s="923" t="s">
        <v>470</v>
      </c>
      <c r="E2511" s="923" t="n">
        <f aca="false">IF($K$2=$H$1,H2511,I2511)</f>
        <v>7.11</v>
      </c>
      <c r="F2511" s="396" t="n">
        <f aca="false">IF(LEN($B2511)=7,CONCATENATE(MID($B2511,1,6),"00",RIGHT($B2511,1)),IF(LEN($B2511)=8,CONCATENATE(MID($B2511,1,6),"0",RIGHT($B2511,2)),$B2511))</f>
        <v>91855</v>
      </c>
      <c r="H2511" s="925" t="n">
        <v>6.59</v>
      </c>
      <c r="I2511" s="923" t="n">
        <v>7.11</v>
      </c>
    </row>
    <row r="2512" customFormat="false" ht="15" hidden="false" customHeight="false" outlineLevel="0" collapsed="false">
      <c r="B2512" s="923" t="n">
        <v>91856</v>
      </c>
      <c r="C2512" s="924" t="s">
        <v>9207</v>
      </c>
      <c r="D2512" s="923" t="s">
        <v>470</v>
      </c>
      <c r="E2512" s="923" t="n">
        <f aca="false">IF($K$2=$H$1,H2512,I2512)</f>
        <v>8.07</v>
      </c>
      <c r="F2512" s="396" t="n">
        <f aca="false">IF(LEN($B2512)=7,CONCATENATE(MID($B2512,1,6),"00",RIGHT($B2512,1)),IF(LEN($B2512)=8,CONCATENATE(MID($B2512,1,6),"0",RIGHT($B2512,2)),$B2512))</f>
        <v>91856</v>
      </c>
      <c r="H2512" s="925" t="n">
        <v>7.47</v>
      </c>
      <c r="I2512" s="923" t="n">
        <v>8.07</v>
      </c>
    </row>
    <row r="2513" customFormat="false" ht="15" hidden="false" customHeight="false" outlineLevel="0" collapsed="false">
      <c r="B2513" s="923" t="n">
        <v>91857</v>
      </c>
      <c r="C2513" s="924" t="s">
        <v>9208</v>
      </c>
      <c r="D2513" s="923" t="s">
        <v>470</v>
      </c>
      <c r="E2513" s="923" t="n">
        <f aca="false">IF($K$2=$H$1,H2513,I2513)</f>
        <v>9.58</v>
      </c>
      <c r="F2513" s="396" t="n">
        <f aca="false">IF(LEN($B2513)=7,CONCATENATE(MID($B2513,1,6),"00",RIGHT($B2513,1)),IF(LEN($B2513)=8,CONCATENATE(MID($B2513,1,6),"0",RIGHT($B2513,2)),$B2513))</f>
        <v>91857</v>
      </c>
      <c r="H2513" s="925" t="n">
        <v>8.98</v>
      </c>
      <c r="I2513" s="923" t="n">
        <v>9.58</v>
      </c>
    </row>
    <row r="2514" customFormat="false" ht="15" hidden="false" customHeight="false" outlineLevel="0" collapsed="false">
      <c r="B2514" s="923" t="n">
        <v>91859</v>
      </c>
      <c r="C2514" s="924" t="s">
        <v>9209</v>
      </c>
      <c r="D2514" s="923" t="s">
        <v>470</v>
      </c>
      <c r="E2514" s="923" t="n">
        <f aca="false">IF($K$2=$H$1,H2514,I2514)</f>
        <v>8.08</v>
      </c>
      <c r="F2514" s="396" t="n">
        <f aca="false">IF(LEN($B2514)=7,CONCATENATE(MID($B2514,1,6),"00",RIGHT($B2514,1)),IF(LEN($B2514)=8,CONCATENATE(MID($B2514,1,6),"0",RIGHT($B2514,2)),$B2514))</f>
        <v>91859</v>
      </c>
      <c r="H2514" s="925" t="n">
        <v>7.48</v>
      </c>
      <c r="I2514" s="923" t="n">
        <v>8.08</v>
      </c>
    </row>
    <row r="2515" customFormat="false" ht="15" hidden="false" customHeight="false" outlineLevel="0" collapsed="false">
      <c r="B2515" s="923" t="n">
        <v>91860</v>
      </c>
      <c r="C2515" s="924" t="s">
        <v>9210</v>
      </c>
      <c r="D2515" s="923" t="s">
        <v>470</v>
      </c>
      <c r="E2515" s="923" t="n">
        <f aca="false">IF($K$2=$H$1,H2515,I2515)</f>
        <v>10.05</v>
      </c>
      <c r="F2515" s="396" t="n">
        <f aca="false">IF(LEN($B2515)=7,CONCATENATE(MID($B2515,1,6),"00",RIGHT($B2515,1)),IF(LEN($B2515)=8,CONCATENATE(MID($B2515,1,6),"0",RIGHT($B2515,2)),$B2515))</f>
        <v>91860</v>
      </c>
      <c r="H2515" s="925" t="n">
        <v>9.36</v>
      </c>
      <c r="I2515" s="923" t="n">
        <v>10.05</v>
      </c>
    </row>
    <row r="2516" customFormat="false" ht="15" hidden="false" customHeight="false" outlineLevel="0" collapsed="false">
      <c r="B2516" s="923" t="n">
        <v>91861</v>
      </c>
      <c r="C2516" s="924" t="s">
        <v>9211</v>
      </c>
      <c r="D2516" s="923" t="s">
        <v>470</v>
      </c>
      <c r="E2516" s="923" t="n">
        <f aca="false">IF($K$2=$H$1,H2516,I2516)</f>
        <v>9.56</v>
      </c>
      <c r="F2516" s="396" t="n">
        <f aca="false">IF(LEN($B2516)=7,CONCATENATE(MID($B2516,1,6),"00",RIGHT($B2516,1)),IF(LEN($B2516)=8,CONCATENATE(MID($B2516,1,6),"0",RIGHT($B2516,2)),$B2516))</f>
        <v>91861</v>
      </c>
      <c r="H2516" s="925" t="n">
        <v>8.87</v>
      </c>
      <c r="I2516" s="923" t="n">
        <v>9.56</v>
      </c>
    </row>
    <row r="2517" customFormat="false" ht="15" hidden="false" customHeight="false" outlineLevel="0" collapsed="false">
      <c r="B2517" s="923" t="n">
        <v>91862</v>
      </c>
      <c r="C2517" s="924" t="s">
        <v>9212</v>
      </c>
      <c r="D2517" s="923" t="s">
        <v>470</v>
      </c>
      <c r="E2517" s="923" t="n">
        <f aca="false">IF($K$2=$H$1,H2517,I2517)</f>
        <v>6.59</v>
      </c>
      <c r="F2517" s="396" t="n">
        <f aca="false">IF(LEN($B2517)=7,CONCATENATE(MID($B2517,1,6),"00",RIGHT($B2517,1)),IF(LEN($B2517)=8,CONCATENATE(MID($B2517,1,6),"0",RIGHT($B2517,2)),$B2517))</f>
        <v>91862</v>
      </c>
      <c r="H2517" s="925" t="n">
        <v>6.19</v>
      </c>
      <c r="I2517" s="923" t="n">
        <v>6.59</v>
      </c>
    </row>
    <row r="2518" customFormat="false" ht="15" hidden="false" customHeight="false" outlineLevel="0" collapsed="false">
      <c r="B2518" s="923" t="n">
        <v>91863</v>
      </c>
      <c r="C2518" s="924" t="s">
        <v>501</v>
      </c>
      <c r="D2518" s="923" t="s">
        <v>470</v>
      </c>
      <c r="E2518" s="923" t="n">
        <f aca="false">IF($K$2=$H$1,H2518,I2518)</f>
        <v>7.66</v>
      </c>
      <c r="F2518" s="396" t="n">
        <f aca="false">IF(LEN($B2518)=7,CONCATENATE(MID($B2518,1,6),"00",RIGHT($B2518,1)),IF(LEN($B2518)=8,CONCATENATE(MID($B2518,1,6),"0",RIGHT($B2518,2)),$B2518))</f>
        <v>91863</v>
      </c>
      <c r="H2518" s="925" t="n">
        <v>7.2</v>
      </c>
      <c r="I2518" s="923" t="n">
        <v>7.66</v>
      </c>
    </row>
    <row r="2519" customFormat="false" ht="15" hidden="false" customHeight="false" outlineLevel="0" collapsed="false">
      <c r="B2519" s="923" t="n">
        <v>91864</v>
      </c>
      <c r="C2519" s="924" t="s">
        <v>9213</v>
      </c>
      <c r="D2519" s="923" t="s">
        <v>470</v>
      </c>
      <c r="E2519" s="923" t="n">
        <f aca="false">IF($K$2=$H$1,H2519,I2519)</f>
        <v>9.87</v>
      </c>
      <c r="F2519" s="396" t="n">
        <f aca="false">IF(LEN($B2519)=7,CONCATENATE(MID($B2519,1,6),"00",RIGHT($B2519,1)),IF(LEN($B2519)=8,CONCATENATE(MID($B2519,1,6),"0",RIGHT($B2519,2)),$B2519))</f>
        <v>91864</v>
      </c>
      <c r="H2519" s="925" t="n">
        <v>9.32</v>
      </c>
      <c r="I2519" s="923" t="n">
        <v>9.87</v>
      </c>
    </row>
    <row r="2520" customFormat="false" ht="15" hidden="false" customHeight="false" outlineLevel="0" collapsed="false">
      <c r="B2520" s="923" t="n">
        <v>91865</v>
      </c>
      <c r="C2520" s="924" t="s">
        <v>9214</v>
      </c>
      <c r="D2520" s="923" t="s">
        <v>470</v>
      </c>
      <c r="E2520" s="923" t="n">
        <f aca="false">IF($K$2=$H$1,H2520,I2520)</f>
        <v>12.09</v>
      </c>
      <c r="F2520" s="396" t="n">
        <f aca="false">IF(LEN($B2520)=7,CONCATENATE(MID($B2520,1,6),"00",RIGHT($B2520,1)),IF(LEN($B2520)=8,CONCATENATE(MID($B2520,1,6),"0",RIGHT($B2520,2)),$B2520))</f>
        <v>91865</v>
      </c>
      <c r="H2520" s="925" t="n">
        <v>11.45</v>
      </c>
      <c r="I2520" s="923" t="n">
        <v>12.09</v>
      </c>
    </row>
    <row r="2521" customFormat="false" ht="15" hidden="false" customHeight="false" outlineLevel="0" collapsed="false">
      <c r="B2521" s="923" t="n">
        <v>91866</v>
      </c>
      <c r="C2521" s="924" t="s">
        <v>9215</v>
      </c>
      <c r="D2521" s="923" t="s">
        <v>470</v>
      </c>
      <c r="E2521" s="923" t="n">
        <f aca="false">IF($K$2=$H$1,H2521,I2521)</f>
        <v>4.99</v>
      </c>
      <c r="F2521" s="396" t="n">
        <f aca="false">IF(LEN($B2521)=7,CONCATENATE(MID($B2521,1,6),"00",RIGHT($B2521,1)),IF(LEN($B2521)=8,CONCATENATE(MID($B2521,1,6),"0",RIGHT($B2521,2)),$B2521))</f>
        <v>91866</v>
      </c>
      <c r="H2521" s="925" t="n">
        <v>4.67</v>
      </c>
      <c r="I2521" s="923" t="n">
        <v>4.99</v>
      </c>
    </row>
    <row r="2522" customFormat="false" ht="15" hidden="false" customHeight="false" outlineLevel="0" collapsed="false">
      <c r="B2522" s="923" t="n">
        <v>91867</v>
      </c>
      <c r="C2522" s="924" t="s">
        <v>9216</v>
      </c>
      <c r="D2522" s="923" t="s">
        <v>470</v>
      </c>
      <c r="E2522" s="923" t="n">
        <f aca="false">IF($K$2=$H$1,H2522,I2522)</f>
        <v>6.07</v>
      </c>
      <c r="F2522" s="396" t="n">
        <f aca="false">IF(LEN($B2522)=7,CONCATENATE(MID($B2522,1,6),"00",RIGHT($B2522,1)),IF(LEN($B2522)=8,CONCATENATE(MID($B2522,1,6),"0",RIGHT($B2522,2)),$B2522))</f>
        <v>91867</v>
      </c>
      <c r="H2522" s="925" t="n">
        <v>5.69</v>
      </c>
      <c r="I2522" s="923" t="n">
        <v>6.07</v>
      </c>
    </row>
    <row r="2523" customFormat="false" ht="15" hidden="false" customHeight="false" outlineLevel="0" collapsed="false">
      <c r="B2523" s="923" t="n">
        <v>91868</v>
      </c>
      <c r="C2523" s="924" t="s">
        <v>9217</v>
      </c>
      <c r="D2523" s="923" t="s">
        <v>470</v>
      </c>
      <c r="E2523" s="923" t="n">
        <f aca="false">IF($K$2=$H$1,H2523,I2523)</f>
        <v>8.27</v>
      </c>
      <c r="F2523" s="396" t="n">
        <f aca="false">IF(LEN($B2523)=7,CONCATENATE(MID($B2523,1,6),"00",RIGHT($B2523,1)),IF(LEN($B2523)=8,CONCATENATE(MID($B2523,1,6),"0",RIGHT($B2523,2)),$B2523))</f>
        <v>91868</v>
      </c>
      <c r="H2523" s="925" t="n">
        <v>7.81</v>
      </c>
      <c r="I2523" s="923" t="n">
        <v>8.27</v>
      </c>
    </row>
    <row r="2524" customFormat="false" ht="15" hidden="false" customHeight="false" outlineLevel="0" collapsed="false">
      <c r="B2524" s="923" t="n">
        <v>91869</v>
      </c>
      <c r="C2524" s="924" t="s">
        <v>9218</v>
      </c>
      <c r="D2524" s="923" t="s">
        <v>470</v>
      </c>
      <c r="E2524" s="923" t="n">
        <f aca="false">IF($K$2=$H$1,H2524,I2524)</f>
        <v>10.5</v>
      </c>
      <c r="F2524" s="396" t="n">
        <f aca="false">IF(LEN($B2524)=7,CONCATENATE(MID($B2524,1,6),"00",RIGHT($B2524,1)),IF(LEN($B2524)=8,CONCATENATE(MID($B2524,1,6),"0",RIGHT($B2524,2)),$B2524))</f>
        <v>91869</v>
      </c>
      <c r="H2524" s="925" t="n">
        <v>9.94</v>
      </c>
      <c r="I2524" s="923" t="n">
        <v>10.5</v>
      </c>
    </row>
    <row r="2525" customFormat="false" ht="15" hidden="false" customHeight="false" outlineLevel="0" collapsed="false">
      <c r="B2525" s="923" t="n">
        <v>91870</v>
      </c>
      <c r="C2525" s="924" t="s">
        <v>9219</v>
      </c>
      <c r="D2525" s="923" t="s">
        <v>470</v>
      </c>
      <c r="E2525" s="923" t="n">
        <f aca="false">IF($K$2=$H$1,H2525,I2525)</f>
        <v>7.41</v>
      </c>
      <c r="F2525" s="396" t="n">
        <f aca="false">IF(LEN($B2525)=7,CONCATENATE(MID($B2525,1,6),"00",RIGHT($B2525,1)),IF(LEN($B2525)=8,CONCATENATE(MID($B2525,1,6),"0",RIGHT($B2525,2)),$B2525))</f>
        <v>91870</v>
      </c>
      <c r="H2525" s="925" t="n">
        <v>6.86</v>
      </c>
      <c r="I2525" s="923" t="n">
        <v>7.41</v>
      </c>
    </row>
    <row r="2526" customFormat="false" ht="15" hidden="false" customHeight="false" outlineLevel="0" collapsed="false">
      <c r="B2526" s="923" t="n">
        <v>91871</v>
      </c>
      <c r="C2526" s="924" t="s">
        <v>499</v>
      </c>
      <c r="D2526" s="923" t="s">
        <v>470</v>
      </c>
      <c r="E2526" s="923" t="n">
        <f aca="false">IF($K$2=$H$1,H2526,I2526)</f>
        <v>8.53</v>
      </c>
      <c r="F2526" s="396" t="n">
        <f aca="false">IF(LEN($B2526)=7,CONCATENATE(MID($B2526,1,6),"00",RIGHT($B2526,1)),IF(LEN($B2526)=8,CONCATENATE(MID($B2526,1,6),"0",RIGHT($B2526,2)),$B2526))</f>
        <v>91871</v>
      </c>
      <c r="H2526" s="925" t="n">
        <v>7.9</v>
      </c>
      <c r="I2526" s="923" t="n">
        <v>8.53</v>
      </c>
    </row>
    <row r="2527" customFormat="false" ht="15" hidden="false" customHeight="false" outlineLevel="0" collapsed="false">
      <c r="B2527" s="923" t="n">
        <v>91872</v>
      </c>
      <c r="C2527" s="924" t="s">
        <v>9220</v>
      </c>
      <c r="D2527" s="923" t="s">
        <v>470</v>
      </c>
      <c r="E2527" s="923" t="n">
        <f aca="false">IF($K$2=$H$1,H2527,I2527)</f>
        <v>10.73</v>
      </c>
      <c r="F2527" s="396" t="n">
        <f aca="false">IF(LEN($B2527)=7,CONCATENATE(MID($B2527,1,6),"00",RIGHT($B2527,1)),IF(LEN($B2527)=8,CONCATENATE(MID($B2527,1,6),"0",RIGHT($B2527,2)),$B2527))</f>
        <v>91872</v>
      </c>
      <c r="H2527" s="925" t="n">
        <v>10.02</v>
      </c>
      <c r="I2527" s="923" t="n">
        <v>10.73</v>
      </c>
    </row>
    <row r="2528" customFormat="false" ht="15" hidden="false" customHeight="false" outlineLevel="0" collapsed="false">
      <c r="B2528" s="923" t="n">
        <v>91873</v>
      </c>
      <c r="C2528" s="924" t="s">
        <v>9221</v>
      </c>
      <c r="D2528" s="923" t="s">
        <v>470</v>
      </c>
      <c r="E2528" s="923" t="n">
        <f aca="false">IF($K$2=$H$1,H2528,I2528)</f>
        <v>12.93</v>
      </c>
      <c r="F2528" s="396" t="n">
        <f aca="false">IF(LEN($B2528)=7,CONCATENATE(MID($B2528,1,6),"00",RIGHT($B2528,1)),IF(LEN($B2528)=8,CONCATENATE(MID($B2528,1,6),"0",RIGHT($B2528,2)),$B2528))</f>
        <v>91873</v>
      </c>
      <c r="H2528" s="925" t="n">
        <v>12.12</v>
      </c>
      <c r="I2528" s="923" t="n">
        <v>12.93</v>
      </c>
    </row>
    <row r="2529" customFormat="false" ht="15" hidden="false" customHeight="false" outlineLevel="0" collapsed="false">
      <c r="B2529" s="923" t="n">
        <v>93008</v>
      </c>
      <c r="C2529" s="924" t="s">
        <v>9222</v>
      </c>
      <c r="D2529" s="923" t="s">
        <v>470</v>
      </c>
      <c r="E2529" s="923" t="n">
        <f aca="false">IF($K$2=$H$1,H2529,I2529)</f>
        <v>9.85</v>
      </c>
      <c r="F2529" s="396" t="n">
        <f aca="false">IF(LEN($B2529)=7,CONCATENATE(MID($B2529,1,6),"00",RIGHT($B2529,1)),IF(LEN($B2529)=8,CONCATENATE(MID($B2529,1,6),"0",RIGHT($B2529,2)),$B2529))</f>
        <v>93008</v>
      </c>
      <c r="H2529" s="925" t="n">
        <v>9.45</v>
      </c>
      <c r="I2529" s="923" t="n">
        <v>9.85</v>
      </c>
    </row>
    <row r="2530" customFormat="false" ht="15" hidden="false" customHeight="false" outlineLevel="0" collapsed="false">
      <c r="B2530" s="923" t="n">
        <v>93009</v>
      </c>
      <c r="C2530" s="924" t="s">
        <v>9223</v>
      </c>
      <c r="D2530" s="923" t="s">
        <v>470</v>
      </c>
      <c r="E2530" s="923" t="n">
        <f aca="false">IF($K$2=$H$1,H2530,I2530)</f>
        <v>14.16</v>
      </c>
      <c r="F2530" s="396" t="n">
        <f aca="false">IF(LEN($B2530)=7,CONCATENATE(MID($B2530,1,6),"00",RIGHT($B2530,1)),IF(LEN($B2530)=8,CONCATENATE(MID($B2530,1,6),"0",RIGHT($B2530,2)),$B2530))</f>
        <v>93009</v>
      </c>
      <c r="H2530" s="925" t="n">
        <v>13.7</v>
      </c>
      <c r="I2530" s="923" t="n">
        <v>14.16</v>
      </c>
    </row>
    <row r="2531" customFormat="false" ht="15" hidden="false" customHeight="false" outlineLevel="0" collapsed="false">
      <c r="B2531" s="923" t="n">
        <v>93010</v>
      </c>
      <c r="C2531" s="924" t="s">
        <v>9224</v>
      </c>
      <c r="D2531" s="923" t="s">
        <v>470</v>
      </c>
      <c r="E2531" s="923" t="n">
        <f aca="false">IF($K$2=$H$1,H2531,I2531)</f>
        <v>19.42</v>
      </c>
      <c r="F2531" s="396" t="n">
        <f aca="false">IF(LEN($B2531)=7,CONCATENATE(MID($B2531,1,6),"00",RIGHT($B2531,1)),IF(LEN($B2531)=8,CONCATENATE(MID($B2531,1,6),"0",RIGHT($B2531,2)),$B2531))</f>
        <v>93010</v>
      </c>
      <c r="H2531" s="925" t="n">
        <v>18.86</v>
      </c>
      <c r="I2531" s="923" t="n">
        <v>19.42</v>
      </c>
    </row>
    <row r="2532" customFormat="false" ht="15" hidden="false" customHeight="false" outlineLevel="0" collapsed="false">
      <c r="B2532" s="923" t="n">
        <v>93011</v>
      </c>
      <c r="C2532" s="924" t="s">
        <v>9225</v>
      </c>
      <c r="D2532" s="923" t="s">
        <v>470</v>
      </c>
      <c r="E2532" s="923" t="n">
        <f aca="false">IF($K$2=$H$1,H2532,I2532)</f>
        <v>23.55</v>
      </c>
      <c r="F2532" s="396" t="n">
        <f aca="false">IF(LEN($B2532)=7,CONCATENATE(MID($B2532,1,6),"00",RIGHT($B2532,1)),IF(LEN($B2532)=8,CONCATENATE(MID($B2532,1,6),"0",RIGHT($B2532,2)),$B2532))</f>
        <v>93011</v>
      </c>
      <c r="H2532" s="925" t="n">
        <v>22.93</v>
      </c>
      <c r="I2532" s="923" t="n">
        <v>23.55</v>
      </c>
    </row>
    <row r="2533" customFormat="false" ht="15" hidden="false" customHeight="false" outlineLevel="0" collapsed="false">
      <c r="B2533" s="923" t="n">
        <v>93012</v>
      </c>
      <c r="C2533" s="924" t="s">
        <v>9226</v>
      </c>
      <c r="D2533" s="923" t="s">
        <v>470</v>
      </c>
      <c r="E2533" s="923" t="n">
        <f aca="false">IF($K$2=$H$1,H2533,I2533)</f>
        <v>35.05</v>
      </c>
      <c r="F2533" s="396" t="n">
        <f aca="false">IF(LEN($B2533)=7,CONCATENATE(MID($B2533,1,6),"00",RIGHT($B2533,1)),IF(LEN($B2533)=8,CONCATENATE(MID($B2533,1,6),"0",RIGHT($B2533,2)),$B2533))</f>
        <v>93012</v>
      </c>
      <c r="H2533" s="925" t="n">
        <v>34.27</v>
      </c>
      <c r="I2533" s="923" t="n">
        <v>35.05</v>
      </c>
    </row>
    <row r="2534" customFormat="false" ht="15" hidden="false" customHeight="false" outlineLevel="0" collapsed="false">
      <c r="B2534" s="923" t="n">
        <v>95726</v>
      </c>
      <c r="C2534" s="924" t="s">
        <v>9227</v>
      </c>
      <c r="D2534" s="923" t="s">
        <v>470</v>
      </c>
      <c r="E2534" s="923" t="n">
        <f aca="false">IF($K$2=$H$1,H2534,I2534)</f>
        <v>4.59</v>
      </c>
      <c r="F2534" s="396" t="n">
        <f aca="false">IF(LEN($B2534)=7,CONCATENATE(MID($B2534,1,6),"00",RIGHT($B2534,1)),IF(LEN($B2534)=8,CONCATENATE(MID($B2534,1,6),"0",RIGHT($B2534,2)),$B2534))</f>
        <v>95726</v>
      </c>
      <c r="H2534" s="925" t="n">
        <v>4.32</v>
      </c>
      <c r="I2534" s="923" t="n">
        <v>4.59</v>
      </c>
    </row>
    <row r="2535" customFormat="false" ht="15" hidden="false" customHeight="false" outlineLevel="0" collapsed="false">
      <c r="B2535" s="923" t="n">
        <v>95727</v>
      </c>
      <c r="C2535" s="924" t="s">
        <v>9228</v>
      </c>
      <c r="D2535" s="923" t="s">
        <v>470</v>
      </c>
      <c r="E2535" s="923" t="n">
        <f aca="false">IF($K$2=$H$1,H2535,I2535)</f>
        <v>5.17</v>
      </c>
      <c r="F2535" s="396" t="n">
        <f aca="false">IF(LEN($B2535)=7,CONCATENATE(MID($B2535,1,6),"00",RIGHT($B2535,1)),IF(LEN($B2535)=8,CONCATENATE(MID($B2535,1,6),"0",RIGHT($B2535,2)),$B2535))</f>
        <v>95727</v>
      </c>
      <c r="H2535" s="925" t="n">
        <v>4.87</v>
      </c>
      <c r="I2535" s="923" t="n">
        <v>5.17</v>
      </c>
    </row>
    <row r="2536" customFormat="false" ht="15" hidden="false" customHeight="false" outlineLevel="0" collapsed="false">
      <c r="B2536" s="923" t="n">
        <v>95728</v>
      </c>
      <c r="C2536" s="924" t="s">
        <v>9229</v>
      </c>
      <c r="D2536" s="923" t="s">
        <v>470</v>
      </c>
      <c r="E2536" s="923" t="n">
        <f aca="false">IF($K$2=$H$1,H2536,I2536)</f>
        <v>6.35</v>
      </c>
      <c r="F2536" s="396" t="n">
        <f aca="false">IF(LEN($B2536)=7,CONCATENATE(MID($B2536,1,6),"00",RIGHT($B2536,1)),IF(LEN($B2536)=8,CONCATENATE(MID($B2536,1,6),"0",RIGHT($B2536,2)),$B2536))</f>
        <v>95728</v>
      </c>
      <c r="H2536" s="925" t="n">
        <v>6</v>
      </c>
      <c r="I2536" s="923" t="n">
        <v>6.35</v>
      </c>
    </row>
    <row r="2537" customFormat="false" ht="15" hidden="false" customHeight="false" outlineLevel="0" collapsed="false">
      <c r="B2537" s="923" t="n">
        <v>95729</v>
      </c>
      <c r="C2537" s="924" t="s">
        <v>9230</v>
      </c>
      <c r="D2537" s="923" t="s">
        <v>470</v>
      </c>
      <c r="E2537" s="923" t="n">
        <f aca="false">IF($K$2=$H$1,H2537,I2537)</f>
        <v>6.13</v>
      </c>
      <c r="F2537" s="396" t="n">
        <f aca="false">IF(LEN($B2537)=7,CONCATENATE(MID($B2537,1,6),"00",RIGHT($B2537,1)),IF(LEN($B2537)=8,CONCATENATE(MID($B2537,1,6),"0",RIGHT($B2537,2)),$B2537))</f>
        <v>95729</v>
      </c>
      <c r="H2537" s="925" t="n">
        <v>5.7</v>
      </c>
      <c r="I2537" s="923" t="n">
        <v>6.13</v>
      </c>
    </row>
    <row r="2538" customFormat="false" ht="15" hidden="false" customHeight="false" outlineLevel="0" collapsed="false">
      <c r="B2538" s="923" t="n">
        <v>95730</v>
      </c>
      <c r="C2538" s="924" t="s">
        <v>9231</v>
      </c>
      <c r="D2538" s="923" t="s">
        <v>470</v>
      </c>
      <c r="E2538" s="923" t="n">
        <f aca="false">IF($K$2=$H$1,H2538,I2538)</f>
        <v>6.7</v>
      </c>
      <c r="F2538" s="396" t="n">
        <f aca="false">IF(LEN($B2538)=7,CONCATENATE(MID($B2538,1,6),"00",RIGHT($B2538,1)),IF(LEN($B2538)=8,CONCATENATE(MID($B2538,1,6),"0",RIGHT($B2538,2)),$B2538))</f>
        <v>95730</v>
      </c>
      <c r="H2538" s="925" t="n">
        <v>6.25</v>
      </c>
      <c r="I2538" s="923" t="n">
        <v>6.7</v>
      </c>
    </row>
    <row r="2539" customFormat="false" ht="15" hidden="false" customHeight="false" outlineLevel="0" collapsed="false">
      <c r="B2539" s="923" t="n">
        <v>95731</v>
      </c>
      <c r="C2539" s="924" t="s">
        <v>9232</v>
      </c>
      <c r="D2539" s="923" t="s">
        <v>470</v>
      </c>
      <c r="E2539" s="923" t="n">
        <f aca="false">IF($K$2=$H$1,H2539,I2539)</f>
        <v>7.89</v>
      </c>
      <c r="F2539" s="396" t="n">
        <f aca="false">IF(LEN($B2539)=7,CONCATENATE(MID($B2539,1,6),"00",RIGHT($B2539,1)),IF(LEN($B2539)=8,CONCATENATE(MID($B2539,1,6),"0",RIGHT($B2539,2)),$B2539))</f>
        <v>95731</v>
      </c>
      <c r="H2539" s="925" t="n">
        <v>7.39</v>
      </c>
      <c r="I2539" s="923" t="n">
        <v>7.89</v>
      </c>
    </row>
    <row r="2540" customFormat="false" ht="15" hidden="false" customHeight="false" outlineLevel="0" collapsed="false">
      <c r="B2540" s="923" t="n">
        <v>95732</v>
      </c>
      <c r="C2540" s="924" t="s">
        <v>9233</v>
      </c>
      <c r="D2540" s="923" t="s">
        <v>451</v>
      </c>
      <c r="E2540" s="923" t="n">
        <f aca="false">IF($K$2=$H$1,H2540,I2540)</f>
        <v>3.33</v>
      </c>
      <c r="F2540" s="396" t="n">
        <f aca="false">IF(LEN($B2540)=7,CONCATENATE(MID($B2540,1,6),"00",RIGHT($B2540,1)),IF(LEN($B2540)=8,CONCATENATE(MID($B2540,1,6),"0",RIGHT($B2540,2)),$B2540))</f>
        <v>95732</v>
      </c>
      <c r="H2540" s="925" t="n">
        <v>3.11</v>
      </c>
      <c r="I2540" s="923" t="n">
        <v>3.33</v>
      </c>
    </row>
    <row r="2541" customFormat="false" ht="15" hidden="false" customHeight="false" outlineLevel="0" collapsed="false">
      <c r="B2541" s="923" t="n">
        <v>95745</v>
      </c>
      <c r="C2541" s="924" t="s">
        <v>9234</v>
      </c>
      <c r="D2541" s="923" t="s">
        <v>470</v>
      </c>
      <c r="E2541" s="923" t="n">
        <f aca="false">IF($K$2=$H$1,H2541,I2541)</f>
        <v>16.78</v>
      </c>
      <c r="F2541" s="396" t="n">
        <f aca="false">IF(LEN($B2541)=7,CONCATENATE(MID($B2541,1,6),"00",RIGHT($B2541,1)),IF(LEN($B2541)=8,CONCATENATE(MID($B2541,1,6),"0",RIGHT($B2541,2)),$B2541))</f>
        <v>95745</v>
      </c>
      <c r="H2541" s="925" t="n">
        <v>16.21</v>
      </c>
      <c r="I2541" s="923" t="n">
        <v>16.78</v>
      </c>
    </row>
    <row r="2542" customFormat="false" ht="15" hidden="false" customHeight="false" outlineLevel="0" collapsed="false">
      <c r="B2542" s="923" t="n">
        <v>95746</v>
      </c>
      <c r="C2542" s="924" t="s">
        <v>9235</v>
      </c>
      <c r="D2542" s="923" t="s">
        <v>470</v>
      </c>
      <c r="E2542" s="923" t="n">
        <f aca="false">IF($K$2=$H$1,H2542,I2542)</f>
        <v>20.86</v>
      </c>
      <c r="F2542" s="396" t="n">
        <f aca="false">IF(LEN($B2542)=7,CONCATENATE(MID($B2542,1,6),"00",RIGHT($B2542,1)),IF(LEN($B2542)=8,CONCATENATE(MID($B2542,1,6),"0",RIGHT($B2542,2)),$B2542))</f>
        <v>95746</v>
      </c>
      <c r="H2542" s="925" t="n">
        <v>20.16</v>
      </c>
      <c r="I2542" s="923" t="n">
        <v>20.86</v>
      </c>
    </row>
    <row r="2543" customFormat="false" ht="15" hidden="false" customHeight="false" outlineLevel="0" collapsed="false">
      <c r="B2543" s="923" t="n">
        <v>95747</v>
      </c>
      <c r="C2543" s="924" t="s">
        <v>9236</v>
      </c>
      <c r="D2543" s="923" t="s">
        <v>470</v>
      </c>
      <c r="E2543" s="923" t="n">
        <f aca="false">IF($K$2=$H$1,H2543,I2543)</f>
        <v>34.46</v>
      </c>
      <c r="F2543" s="396" t="n">
        <f aca="false">IF(LEN($B2543)=7,CONCATENATE(MID($B2543,1,6),"00",RIGHT($B2543,1)),IF(LEN($B2543)=8,CONCATENATE(MID($B2543,1,6),"0",RIGHT($B2543,2)),$B2543))</f>
        <v>95747</v>
      </c>
      <c r="H2543" s="925" t="n">
        <v>33.61</v>
      </c>
      <c r="I2543" s="923" t="n">
        <v>34.46</v>
      </c>
    </row>
    <row r="2544" customFormat="false" ht="15" hidden="false" customHeight="false" outlineLevel="0" collapsed="false">
      <c r="B2544" s="923" t="n">
        <v>95748</v>
      </c>
      <c r="C2544" s="924" t="s">
        <v>9237</v>
      </c>
      <c r="D2544" s="923" t="s">
        <v>470</v>
      </c>
      <c r="E2544" s="923" t="n">
        <f aca="false">IF($K$2=$H$1,H2544,I2544)</f>
        <v>37.23</v>
      </c>
      <c r="F2544" s="396" t="n">
        <f aca="false">IF(LEN($B2544)=7,CONCATENATE(MID($B2544,1,6),"00",RIGHT($B2544,1)),IF(LEN($B2544)=8,CONCATENATE(MID($B2544,1,6),"0",RIGHT($B2544,2)),$B2544))</f>
        <v>95748</v>
      </c>
      <c r="H2544" s="925" t="n">
        <v>36.17</v>
      </c>
      <c r="I2544" s="923" t="n">
        <v>37.23</v>
      </c>
    </row>
    <row r="2545" customFormat="false" ht="15" hidden="false" customHeight="false" outlineLevel="0" collapsed="false">
      <c r="B2545" s="923" t="n">
        <v>95749</v>
      </c>
      <c r="C2545" s="924" t="s">
        <v>9238</v>
      </c>
      <c r="D2545" s="923" t="s">
        <v>470</v>
      </c>
      <c r="E2545" s="923" t="n">
        <f aca="false">IF($K$2=$H$1,H2545,I2545)</f>
        <v>21.82</v>
      </c>
      <c r="F2545" s="396" t="n">
        <f aca="false">IF(LEN($B2545)=7,CONCATENATE(MID($B2545,1,6),"00",RIGHT($B2545,1)),IF(LEN($B2545)=8,CONCATENATE(MID($B2545,1,6),"0",RIGHT($B2545,2)),$B2545))</f>
        <v>95749</v>
      </c>
      <c r="H2545" s="925" t="n">
        <v>20.73</v>
      </c>
      <c r="I2545" s="923" t="n">
        <v>21.82</v>
      </c>
    </row>
    <row r="2546" customFormat="false" ht="15" hidden="false" customHeight="false" outlineLevel="0" collapsed="false">
      <c r="B2546" s="923" t="n">
        <v>95750</v>
      </c>
      <c r="C2546" s="924" t="s">
        <v>9239</v>
      </c>
      <c r="D2546" s="923" t="s">
        <v>470</v>
      </c>
      <c r="E2546" s="923" t="n">
        <f aca="false">IF($K$2=$H$1,H2546,I2546)</f>
        <v>25.79</v>
      </c>
      <c r="F2546" s="396" t="n">
        <f aca="false">IF(LEN($B2546)=7,CONCATENATE(MID($B2546,1,6),"00",RIGHT($B2546,1)),IF(LEN($B2546)=8,CONCATENATE(MID($B2546,1,6),"0",RIGHT($B2546,2)),$B2546))</f>
        <v>95750</v>
      </c>
      <c r="H2546" s="925" t="n">
        <v>24.6</v>
      </c>
      <c r="I2546" s="923" t="n">
        <v>25.79</v>
      </c>
    </row>
    <row r="2547" customFormat="false" ht="15" hidden="false" customHeight="false" outlineLevel="0" collapsed="false">
      <c r="B2547" s="923" t="n">
        <v>95751</v>
      </c>
      <c r="C2547" s="924" t="s">
        <v>9240</v>
      </c>
      <c r="D2547" s="923" t="s">
        <v>470</v>
      </c>
      <c r="E2547" s="923" t="n">
        <f aca="false">IF($K$2=$H$1,H2547,I2547)</f>
        <v>39.23</v>
      </c>
      <c r="F2547" s="396" t="n">
        <f aca="false">IF(LEN($B2547)=7,CONCATENATE(MID($B2547,1,6),"00",RIGHT($B2547,1)),IF(LEN($B2547)=8,CONCATENATE(MID($B2547,1,6),"0",RIGHT($B2547,2)),$B2547))</f>
        <v>95751</v>
      </c>
      <c r="H2547" s="925" t="n">
        <v>37.89</v>
      </c>
      <c r="I2547" s="923" t="n">
        <v>39.23</v>
      </c>
    </row>
    <row r="2548" customFormat="false" ht="15" hidden="false" customHeight="false" outlineLevel="0" collapsed="false">
      <c r="B2548" s="923" t="n">
        <v>95752</v>
      </c>
      <c r="C2548" s="924" t="s">
        <v>9241</v>
      </c>
      <c r="D2548" s="923" t="s">
        <v>470</v>
      </c>
      <c r="E2548" s="923" t="n">
        <f aca="false">IF($K$2=$H$1,H2548,I2548)</f>
        <v>41.81</v>
      </c>
      <c r="F2548" s="396" t="n">
        <f aca="false">IF(LEN($B2548)=7,CONCATENATE(MID($B2548,1,6),"00",RIGHT($B2548,1)),IF(LEN($B2548)=8,CONCATENATE(MID($B2548,1,6),"0",RIGHT($B2548,2)),$B2548))</f>
        <v>95752</v>
      </c>
      <c r="H2548" s="925" t="n">
        <v>40.3</v>
      </c>
      <c r="I2548" s="923" t="n">
        <v>41.81</v>
      </c>
    </row>
    <row r="2549" customFormat="false" ht="15" hidden="false" customHeight="false" outlineLevel="0" collapsed="false">
      <c r="B2549" s="923" t="n">
        <v>97667</v>
      </c>
      <c r="C2549" s="924" t="s">
        <v>9242</v>
      </c>
      <c r="D2549" s="923" t="s">
        <v>470</v>
      </c>
      <c r="E2549" s="923" t="n">
        <f aca="false">IF($K$2=$H$1,H2549,I2549)</f>
        <v>6.22</v>
      </c>
      <c r="F2549" s="396" t="n">
        <f aca="false">IF(LEN($B2549)=7,CONCATENATE(MID($B2549,1,6),"00",RIGHT($B2549,1)),IF(LEN($B2549)=8,CONCATENATE(MID($B2549,1,6),"0",RIGHT($B2549,2)),$B2549))</f>
        <v>97667</v>
      </c>
      <c r="H2549" s="925" t="n">
        <v>6</v>
      </c>
      <c r="I2549" s="923" t="n">
        <v>6.22</v>
      </c>
    </row>
    <row r="2550" customFormat="false" ht="15" hidden="false" customHeight="false" outlineLevel="0" collapsed="false">
      <c r="B2550" s="923" t="n">
        <v>97668</v>
      </c>
      <c r="C2550" s="924" t="s">
        <v>9243</v>
      </c>
      <c r="D2550" s="923" t="s">
        <v>470</v>
      </c>
      <c r="E2550" s="923" t="n">
        <f aca="false">IF($K$2=$H$1,H2550,I2550)</f>
        <v>9.52</v>
      </c>
      <c r="F2550" s="396" t="n">
        <f aca="false">IF(LEN($B2550)=7,CONCATENATE(MID($B2550,1,6),"00",RIGHT($B2550,1)),IF(LEN($B2550)=8,CONCATENATE(MID($B2550,1,6),"0",RIGHT($B2550,2)),$B2550))</f>
        <v>97668</v>
      </c>
      <c r="H2550" s="925" t="n">
        <v>9.14</v>
      </c>
      <c r="I2550" s="923" t="n">
        <v>9.52</v>
      </c>
    </row>
    <row r="2551" customFormat="false" ht="15" hidden="false" customHeight="false" outlineLevel="0" collapsed="false">
      <c r="B2551" s="923" t="n">
        <v>97669</v>
      </c>
      <c r="C2551" s="924" t="s">
        <v>9244</v>
      </c>
      <c r="D2551" s="923" t="s">
        <v>470</v>
      </c>
      <c r="E2551" s="923" t="n">
        <f aca="false">IF($K$2=$H$1,H2551,I2551)</f>
        <v>15.13</v>
      </c>
      <c r="F2551" s="396" t="n">
        <f aca="false">IF(LEN($B2551)=7,CONCATENATE(MID($B2551,1,6),"00",RIGHT($B2551,1)),IF(LEN($B2551)=8,CONCATENATE(MID($B2551,1,6),"0",RIGHT($B2551,2)),$B2551))</f>
        <v>97669</v>
      </c>
      <c r="H2551" s="925" t="n">
        <v>14.42</v>
      </c>
      <c r="I2551" s="923" t="n">
        <v>15.13</v>
      </c>
    </row>
    <row r="2552" customFormat="false" ht="15" hidden="false" customHeight="false" outlineLevel="0" collapsed="false">
      <c r="B2552" s="923" t="n">
        <v>97670</v>
      </c>
      <c r="C2552" s="924" t="s">
        <v>9245</v>
      </c>
      <c r="D2552" s="923" t="s">
        <v>470</v>
      </c>
      <c r="E2552" s="923" t="n">
        <f aca="false">IF($K$2=$H$1,H2552,I2552)</f>
        <v>19.52</v>
      </c>
      <c r="F2552" s="396" t="n">
        <f aca="false">IF(LEN($B2552)=7,CONCATENATE(MID($B2552,1,6),"00",RIGHT($B2552,1)),IF(LEN($B2552)=8,CONCATENATE(MID($B2552,1,6),"0",RIGHT($B2552,2)),$B2552))</f>
        <v>97670</v>
      </c>
      <c r="H2552" s="925" t="n">
        <v>18.68</v>
      </c>
      <c r="I2552" s="923" t="n">
        <v>19.52</v>
      </c>
    </row>
    <row r="2553" customFormat="false" ht="15" hidden="false" customHeight="false" outlineLevel="0" collapsed="false">
      <c r="B2553" s="923" t="n">
        <v>72263</v>
      </c>
      <c r="C2553" s="924" t="s">
        <v>9246</v>
      </c>
      <c r="D2553" s="923" t="s">
        <v>451</v>
      </c>
      <c r="E2553" s="923" t="n">
        <f aca="false">IF($K$2=$H$1,H2553,I2553)</f>
        <v>20.67</v>
      </c>
      <c r="F2553" s="396" t="n">
        <f aca="false">IF(LEN($B2553)=7,CONCATENATE(MID($B2553,1,6),"00",RIGHT($B2553,1)),IF(LEN($B2553)=8,CONCATENATE(MID($B2553,1,6),"0",RIGHT($B2553,2)),$B2553))</f>
        <v>72263</v>
      </c>
      <c r="H2553" s="925" t="n">
        <v>19.22</v>
      </c>
      <c r="I2553" s="923" t="n">
        <v>20.67</v>
      </c>
    </row>
    <row r="2554" customFormat="false" ht="15" hidden="false" customHeight="false" outlineLevel="0" collapsed="false">
      <c r="B2554" s="923" t="n">
        <v>72271</v>
      </c>
      <c r="C2554" s="924" t="s">
        <v>9247</v>
      </c>
      <c r="D2554" s="923" t="s">
        <v>451</v>
      </c>
      <c r="E2554" s="923" t="n">
        <f aca="false">IF($K$2=$H$1,H2554,I2554)</f>
        <v>12.21</v>
      </c>
      <c r="F2554" s="396" t="n">
        <f aca="false">IF(LEN($B2554)=7,CONCATENATE(MID($B2554,1,6),"00",RIGHT($B2554,1)),IF(LEN($B2554)=8,CONCATENATE(MID($B2554,1,6),"0",RIGHT($B2554,2)),$B2554))</f>
        <v>72271</v>
      </c>
      <c r="H2554" s="925" t="n">
        <v>11.49</v>
      </c>
      <c r="I2554" s="923" t="n">
        <v>12.21</v>
      </c>
    </row>
    <row r="2555" customFormat="false" ht="15" hidden="false" customHeight="false" outlineLevel="0" collapsed="false">
      <c r="B2555" s="923" t="n">
        <v>72272</v>
      </c>
      <c r="C2555" s="924" t="s">
        <v>9248</v>
      </c>
      <c r="D2555" s="923" t="s">
        <v>451</v>
      </c>
      <c r="E2555" s="923" t="n">
        <f aca="false">IF($K$2=$H$1,H2555,I2555)</f>
        <v>13.78</v>
      </c>
      <c r="F2555" s="396" t="n">
        <f aca="false">IF(LEN($B2555)=7,CONCATENATE(MID($B2555,1,6),"00",RIGHT($B2555,1)),IF(LEN($B2555)=8,CONCATENATE(MID($B2555,1,6),"0",RIGHT($B2555,2)),$B2555))</f>
        <v>72272</v>
      </c>
      <c r="H2555" s="925" t="n">
        <v>13.06</v>
      </c>
      <c r="I2555" s="923" t="n">
        <v>13.78</v>
      </c>
    </row>
    <row r="2556" customFormat="false" ht="15" hidden="false" customHeight="false" outlineLevel="0" collapsed="false">
      <c r="B2556" s="923" t="n">
        <v>91874</v>
      </c>
      <c r="C2556" s="924" t="s">
        <v>9249</v>
      </c>
      <c r="D2556" s="923" t="s">
        <v>451</v>
      </c>
      <c r="E2556" s="923" t="n">
        <f aca="false">IF($K$2=$H$1,H2556,I2556)</f>
        <v>3.54</v>
      </c>
      <c r="F2556" s="396" t="n">
        <f aca="false">IF(LEN($B2556)=7,CONCATENATE(MID($B2556,1,6),"00",RIGHT($B2556,1)),IF(LEN($B2556)=8,CONCATENATE(MID($B2556,1,6),"0",RIGHT($B2556,2)),$B2556))</f>
        <v>91874</v>
      </c>
      <c r="H2556" s="925" t="n">
        <v>3.25</v>
      </c>
      <c r="I2556" s="923" t="n">
        <v>3.54</v>
      </c>
    </row>
    <row r="2557" customFormat="false" ht="15" hidden="false" customHeight="false" outlineLevel="0" collapsed="false">
      <c r="B2557" s="923" t="n">
        <v>91875</v>
      </c>
      <c r="C2557" s="924" t="s">
        <v>9250</v>
      </c>
      <c r="D2557" s="923" t="s">
        <v>451</v>
      </c>
      <c r="E2557" s="923" t="n">
        <f aca="false">IF($K$2=$H$1,H2557,I2557)</f>
        <v>4.68</v>
      </c>
      <c r="F2557" s="396" t="n">
        <f aca="false">IF(LEN($B2557)=7,CONCATENATE(MID($B2557,1,6),"00",RIGHT($B2557,1)),IF(LEN($B2557)=8,CONCATENATE(MID($B2557,1,6),"0",RIGHT($B2557,2)),$B2557))</f>
        <v>91875</v>
      </c>
      <c r="H2557" s="925" t="n">
        <v>4.28</v>
      </c>
      <c r="I2557" s="923" t="n">
        <v>4.68</v>
      </c>
    </row>
    <row r="2558" customFormat="false" ht="15" hidden="false" customHeight="false" outlineLevel="0" collapsed="false">
      <c r="B2558" s="923" t="n">
        <v>91876</v>
      </c>
      <c r="C2558" s="924" t="s">
        <v>9251</v>
      </c>
      <c r="D2558" s="923" t="s">
        <v>451</v>
      </c>
      <c r="E2558" s="923" t="n">
        <f aca="false">IF($K$2=$H$1,H2558,I2558)</f>
        <v>6.15</v>
      </c>
      <c r="F2558" s="396" t="n">
        <f aca="false">IF(LEN($B2558)=7,CONCATENATE(MID($B2558,1,6),"00",RIGHT($B2558,1)),IF(LEN($B2558)=8,CONCATENATE(MID($B2558,1,6),"0",RIGHT($B2558,2)),$B2558))</f>
        <v>91876</v>
      </c>
      <c r="H2558" s="925" t="n">
        <v>5.65</v>
      </c>
      <c r="I2558" s="923" t="n">
        <v>6.15</v>
      </c>
    </row>
    <row r="2559" customFormat="false" ht="15" hidden="false" customHeight="false" outlineLevel="0" collapsed="false">
      <c r="B2559" s="923" t="n">
        <v>91877</v>
      </c>
      <c r="C2559" s="924" t="s">
        <v>9252</v>
      </c>
      <c r="D2559" s="923" t="s">
        <v>451</v>
      </c>
      <c r="E2559" s="923" t="n">
        <f aca="false">IF($K$2=$H$1,H2559,I2559)</f>
        <v>8.11</v>
      </c>
      <c r="F2559" s="396" t="n">
        <f aca="false">IF(LEN($B2559)=7,CONCATENATE(MID($B2559,1,6),"00",RIGHT($B2559,1)),IF(LEN($B2559)=8,CONCATENATE(MID($B2559,1,6),"0",RIGHT($B2559,2)),$B2559))</f>
        <v>91877</v>
      </c>
      <c r="H2559" s="925" t="n">
        <v>7.47</v>
      </c>
      <c r="I2559" s="923" t="n">
        <v>8.11</v>
      </c>
    </row>
    <row r="2560" customFormat="false" ht="15" hidden="false" customHeight="false" outlineLevel="0" collapsed="false">
      <c r="B2560" s="923" t="n">
        <v>91878</v>
      </c>
      <c r="C2560" s="924" t="s">
        <v>9253</v>
      </c>
      <c r="D2560" s="923" t="s">
        <v>451</v>
      </c>
      <c r="E2560" s="923" t="n">
        <f aca="false">IF($K$2=$H$1,H2560,I2560)</f>
        <v>4.6</v>
      </c>
      <c r="F2560" s="396" t="n">
        <f aca="false">IF(LEN($B2560)=7,CONCATENATE(MID($B2560,1,6),"00",RIGHT($B2560,1)),IF(LEN($B2560)=8,CONCATENATE(MID($B2560,1,6),"0",RIGHT($B2560,2)),$B2560))</f>
        <v>91878</v>
      </c>
      <c r="H2560" s="925" t="n">
        <v>4.2</v>
      </c>
      <c r="I2560" s="923" t="n">
        <v>4.6</v>
      </c>
    </row>
    <row r="2561" customFormat="false" ht="15" hidden="false" customHeight="false" outlineLevel="0" collapsed="false">
      <c r="B2561" s="923" t="n">
        <v>91879</v>
      </c>
      <c r="C2561" s="924" t="s">
        <v>9254</v>
      </c>
      <c r="D2561" s="923" t="s">
        <v>451</v>
      </c>
      <c r="E2561" s="923" t="n">
        <f aca="false">IF($K$2=$H$1,H2561,I2561)</f>
        <v>5.69</v>
      </c>
      <c r="F2561" s="396" t="n">
        <f aca="false">IF(LEN($B2561)=7,CONCATENATE(MID($B2561,1,6),"00",RIGHT($B2561,1)),IF(LEN($B2561)=8,CONCATENATE(MID($B2561,1,6),"0",RIGHT($B2561,2)),$B2561))</f>
        <v>91879</v>
      </c>
      <c r="H2561" s="925" t="n">
        <v>5.21</v>
      </c>
      <c r="I2561" s="923" t="n">
        <v>5.69</v>
      </c>
    </row>
    <row r="2562" customFormat="false" ht="15" hidden="false" customHeight="false" outlineLevel="0" collapsed="false">
      <c r="B2562" s="923" t="n">
        <v>91880</v>
      </c>
      <c r="C2562" s="924" t="s">
        <v>9255</v>
      </c>
      <c r="D2562" s="923" t="s">
        <v>451</v>
      </c>
      <c r="E2562" s="923" t="n">
        <f aca="false">IF($K$2=$H$1,H2562,I2562)</f>
        <v>7.2</v>
      </c>
      <c r="F2562" s="396" t="n">
        <f aca="false">IF(LEN($B2562)=7,CONCATENATE(MID($B2562,1,6),"00",RIGHT($B2562,1)),IF(LEN($B2562)=8,CONCATENATE(MID($B2562,1,6),"0",RIGHT($B2562,2)),$B2562))</f>
        <v>91880</v>
      </c>
      <c r="H2562" s="925" t="n">
        <v>6.59</v>
      </c>
      <c r="I2562" s="923" t="n">
        <v>7.2</v>
      </c>
    </row>
    <row r="2563" customFormat="false" ht="15" hidden="false" customHeight="false" outlineLevel="0" collapsed="false">
      <c r="B2563" s="923" t="n">
        <v>91881</v>
      </c>
      <c r="C2563" s="924" t="s">
        <v>9256</v>
      </c>
      <c r="D2563" s="923" t="s">
        <v>451</v>
      </c>
      <c r="E2563" s="923" t="n">
        <f aca="false">IF($K$2=$H$1,H2563,I2563)</f>
        <v>9.17</v>
      </c>
      <c r="F2563" s="396" t="n">
        <f aca="false">IF(LEN($B2563)=7,CONCATENATE(MID($B2563,1,6),"00",RIGHT($B2563,1)),IF(LEN($B2563)=8,CONCATENATE(MID($B2563,1,6),"0",RIGHT($B2563,2)),$B2563))</f>
        <v>91881</v>
      </c>
      <c r="H2563" s="925" t="n">
        <v>8.42</v>
      </c>
      <c r="I2563" s="923" t="n">
        <v>9.17</v>
      </c>
    </row>
    <row r="2564" customFormat="false" ht="15" hidden="false" customHeight="false" outlineLevel="0" collapsed="false">
      <c r="B2564" s="923" t="n">
        <v>91882</v>
      </c>
      <c r="C2564" s="924" t="s">
        <v>9257</v>
      </c>
      <c r="D2564" s="923" t="s">
        <v>451</v>
      </c>
      <c r="E2564" s="923" t="n">
        <f aca="false">IF($K$2=$H$1,H2564,I2564)</f>
        <v>5.74</v>
      </c>
      <c r="F2564" s="396" t="n">
        <f aca="false">IF(LEN($B2564)=7,CONCATENATE(MID($B2564,1,6),"00",RIGHT($B2564,1)),IF(LEN($B2564)=8,CONCATENATE(MID($B2564,1,6),"0",RIGHT($B2564,2)),$B2564))</f>
        <v>91882</v>
      </c>
      <c r="H2564" s="925" t="n">
        <v>5.21</v>
      </c>
      <c r="I2564" s="923" t="n">
        <v>5.74</v>
      </c>
    </row>
    <row r="2565" customFormat="false" ht="15" hidden="false" customHeight="false" outlineLevel="0" collapsed="false">
      <c r="B2565" s="923" t="n">
        <v>91884</v>
      </c>
      <c r="C2565" s="924" t="s">
        <v>9258</v>
      </c>
      <c r="D2565" s="923" t="s">
        <v>451</v>
      </c>
      <c r="E2565" s="923" t="n">
        <f aca="false">IF($K$2=$H$1,H2565,I2565)</f>
        <v>6.57</v>
      </c>
      <c r="F2565" s="396" t="n">
        <f aca="false">IF(LEN($B2565)=7,CONCATENATE(MID($B2565,1,6),"00",RIGHT($B2565,1)),IF(LEN($B2565)=8,CONCATENATE(MID($B2565,1,6),"0",RIGHT($B2565,2)),$B2565))</f>
        <v>91884</v>
      </c>
      <c r="H2565" s="925" t="n">
        <v>5.99</v>
      </c>
      <c r="I2565" s="923" t="n">
        <v>6.57</v>
      </c>
    </row>
    <row r="2566" customFormat="false" ht="15" hidden="false" customHeight="false" outlineLevel="0" collapsed="false">
      <c r="B2566" s="923" t="n">
        <v>91885</v>
      </c>
      <c r="C2566" s="924" t="s">
        <v>9259</v>
      </c>
      <c r="D2566" s="923" t="s">
        <v>451</v>
      </c>
      <c r="E2566" s="923" t="n">
        <f aca="false">IF($K$2=$H$1,H2566,I2566)</f>
        <v>7.72</v>
      </c>
      <c r="F2566" s="396" t="n">
        <f aca="false">IF(LEN($B2566)=7,CONCATENATE(MID($B2566,1,6),"00",RIGHT($B2566,1)),IF(LEN($B2566)=8,CONCATENATE(MID($B2566,1,6),"0",RIGHT($B2566,2)),$B2566))</f>
        <v>91885</v>
      </c>
      <c r="H2566" s="925" t="n">
        <v>7.05</v>
      </c>
      <c r="I2566" s="923" t="n">
        <v>7.72</v>
      </c>
    </row>
    <row r="2567" customFormat="false" ht="15" hidden="false" customHeight="false" outlineLevel="0" collapsed="false">
      <c r="B2567" s="923" t="n">
        <v>91886</v>
      </c>
      <c r="C2567" s="924" t="s">
        <v>9260</v>
      </c>
      <c r="D2567" s="923" t="s">
        <v>451</v>
      </c>
      <c r="E2567" s="923" t="n">
        <f aca="false">IF($K$2=$H$1,H2567,I2567)</f>
        <v>9.28</v>
      </c>
      <c r="F2567" s="396" t="n">
        <f aca="false">IF(LEN($B2567)=7,CONCATENATE(MID($B2567,1,6),"00",RIGHT($B2567,1)),IF(LEN($B2567)=8,CONCATENATE(MID($B2567,1,6),"0",RIGHT($B2567,2)),$B2567))</f>
        <v>91886</v>
      </c>
      <c r="H2567" s="925" t="n">
        <v>8.52</v>
      </c>
      <c r="I2567" s="923" t="n">
        <v>9.28</v>
      </c>
    </row>
    <row r="2568" customFormat="false" ht="15" hidden="false" customHeight="false" outlineLevel="0" collapsed="false">
      <c r="B2568" s="923" t="n">
        <v>91887</v>
      </c>
      <c r="C2568" s="924" t="s">
        <v>9261</v>
      </c>
      <c r="D2568" s="923" t="s">
        <v>451</v>
      </c>
      <c r="E2568" s="923" t="n">
        <f aca="false">IF($K$2=$H$1,H2568,I2568)</f>
        <v>6.34</v>
      </c>
      <c r="F2568" s="396" t="n">
        <f aca="false">IF(LEN($B2568)=7,CONCATENATE(MID($B2568,1,6),"00",RIGHT($B2568,1)),IF(LEN($B2568)=8,CONCATENATE(MID($B2568,1,6),"0",RIGHT($B2568,2)),$B2568))</f>
        <v>91887</v>
      </c>
      <c r="H2568" s="925" t="n">
        <v>5.88</v>
      </c>
      <c r="I2568" s="923" t="n">
        <v>6.34</v>
      </c>
    </row>
    <row r="2569" customFormat="false" ht="15" hidden="false" customHeight="false" outlineLevel="0" collapsed="false">
      <c r="B2569" s="923" t="n">
        <v>91889</v>
      </c>
      <c r="C2569" s="924" t="s">
        <v>9262</v>
      </c>
      <c r="D2569" s="923" t="s">
        <v>451</v>
      </c>
      <c r="E2569" s="923" t="n">
        <f aca="false">IF($K$2=$H$1,H2569,I2569)</f>
        <v>6.14</v>
      </c>
      <c r="F2569" s="396" t="n">
        <f aca="false">IF(LEN($B2569)=7,CONCATENATE(MID($B2569,1,6),"00",RIGHT($B2569,1)),IF(LEN($B2569)=8,CONCATENATE(MID($B2569,1,6),"0",RIGHT($B2569,2)),$B2569))</f>
        <v>91889</v>
      </c>
      <c r="H2569" s="925" t="n">
        <v>5.68</v>
      </c>
      <c r="I2569" s="923" t="n">
        <v>6.14</v>
      </c>
    </row>
    <row r="2570" customFormat="false" ht="15" hidden="false" customHeight="false" outlineLevel="0" collapsed="false">
      <c r="B2570" s="923" t="n">
        <v>91890</v>
      </c>
      <c r="C2570" s="924" t="s">
        <v>9263</v>
      </c>
      <c r="D2570" s="923" t="s">
        <v>451</v>
      </c>
      <c r="E2570" s="923" t="n">
        <f aca="false">IF($K$2=$H$1,H2570,I2570)</f>
        <v>7.64</v>
      </c>
      <c r="F2570" s="396" t="n">
        <f aca="false">IF(LEN($B2570)=7,CONCATENATE(MID($B2570,1,6),"00",RIGHT($B2570,1)),IF(LEN($B2570)=8,CONCATENATE(MID($B2570,1,6),"0",RIGHT($B2570,2)),$B2570))</f>
        <v>91890</v>
      </c>
      <c r="H2570" s="925" t="n">
        <v>7.06</v>
      </c>
      <c r="I2570" s="923" t="n">
        <v>7.64</v>
      </c>
    </row>
    <row r="2571" customFormat="false" ht="15" hidden="false" customHeight="false" outlineLevel="0" collapsed="false">
      <c r="B2571" s="923" t="n">
        <v>91892</v>
      </c>
      <c r="C2571" s="924" t="s">
        <v>9264</v>
      </c>
      <c r="D2571" s="923" t="s">
        <v>451</v>
      </c>
      <c r="E2571" s="923" t="n">
        <f aca="false">IF($K$2=$H$1,H2571,I2571)</f>
        <v>8.94</v>
      </c>
      <c r="F2571" s="396" t="n">
        <f aca="false">IF(LEN($B2571)=7,CONCATENATE(MID($B2571,1,6),"00",RIGHT($B2571,1)),IF(LEN($B2571)=8,CONCATENATE(MID($B2571,1,6),"0",RIGHT($B2571,2)),$B2571))</f>
        <v>91892</v>
      </c>
      <c r="H2571" s="925" t="n">
        <v>8.36</v>
      </c>
      <c r="I2571" s="923" t="n">
        <v>8.94</v>
      </c>
    </row>
    <row r="2572" customFormat="false" ht="15" hidden="false" customHeight="false" outlineLevel="0" collapsed="false">
      <c r="B2572" s="923" t="n">
        <v>91893</v>
      </c>
      <c r="C2572" s="924" t="s">
        <v>9265</v>
      </c>
      <c r="D2572" s="923" t="s">
        <v>451</v>
      </c>
      <c r="E2572" s="923" t="n">
        <f aca="false">IF($K$2=$H$1,H2572,I2572)</f>
        <v>10.36</v>
      </c>
      <c r="F2572" s="396" t="n">
        <f aca="false">IF(LEN($B2572)=7,CONCATENATE(MID($B2572,1,6),"00",RIGHT($B2572,1)),IF(LEN($B2572)=8,CONCATENATE(MID($B2572,1,6),"0",RIGHT($B2572,2)),$B2572))</f>
        <v>91893</v>
      </c>
      <c r="H2572" s="925" t="n">
        <v>9.59</v>
      </c>
      <c r="I2572" s="923" t="n">
        <v>10.36</v>
      </c>
    </row>
    <row r="2573" customFormat="false" ht="15" hidden="false" customHeight="false" outlineLevel="0" collapsed="false">
      <c r="B2573" s="923" t="n">
        <v>91895</v>
      </c>
      <c r="C2573" s="924" t="s">
        <v>9266</v>
      </c>
      <c r="D2573" s="923" t="s">
        <v>451</v>
      </c>
      <c r="E2573" s="923" t="n">
        <f aca="false">IF($K$2=$H$1,H2573,I2573)</f>
        <v>11.68</v>
      </c>
      <c r="F2573" s="396" t="n">
        <f aca="false">IF(LEN($B2573)=7,CONCATENATE(MID($B2573,1,6),"00",RIGHT($B2573,1)),IF(LEN($B2573)=8,CONCATENATE(MID($B2573,1,6),"0",RIGHT($B2573,2)),$B2573))</f>
        <v>91895</v>
      </c>
      <c r="H2573" s="925" t="n">
        <v>10.91</v>
      </c>
      <c r="I2573" s="923" t="n">
        <v>11.68</v>
      </c>
    </row>
    <row r="2574" customFormat="false" ht="15" hidden="false" customHeight="false" outlineLevel="0" collapsed="false">
      <c r="B2574" s="923" t="n">
        <v>91896</v>
      </c>
      <c r="C2574" s="924" t="s">
        <v>9267</v>
      </c>
      <c r="D2574" s="923" t="s">
        <v>451</v>
      </c>
      <c r="E2574" s="923" t="n">
        <f aca="false">IF($K$2=$H$1,H2574,I2574)</f>
        <v>12.72</v>
      </c>
      <c r="F2574" s="396" t="n">
        <f aca="false">IF(LEN($B2574)=7,CONCATENATE(MID($B2574,1,6),"00",RIGHT($B2574,1)),IF(LEN($B2574)=8,CONCATENATE(MID($B2574,1,6),"0",RIGHT($B2574,2)),$B2574))</f>
        <v>91896</v>
      </c>
      <c r="H2574" s="925" t="n">
        <v>11.76</v>
      </c>
      <c r="I2574" s="923" t="n">
        <v>12.72</v>
      </c>
    </row>
    <row r="2575" customFormat="false" ht="15" hidden="false" customHeight="false" outlineLevel="0" collapsed="false">
      <c r="B2575" s="923" t="n">
        <v>91898</v>
      </c>
      <c r="C2575" s="924" t="s">
        <v>9268</v>
      </c>
      <c r="D2575" s="923" t="s">
        <v>451</v>
      </c>
      <c r="E2575" s="923" t="n">
        <f aca="false">IF($K$2=$H$1,H2575,I2575)</f>
        <v>14.13</v>
      </c>
      <c r="F2575" s="396" t="n">
        <f aca="false">IF(LEN($B2575)=7,CONCATENATE(MID($B2575,1,6),"00",RIGHT($B2575,1)),IF(LEN($B2575)=8,CONCATENATE(MID($B2575,1,6),"0",RIGHT($B2575,2)),$B2575))</f>
        <v>91898</v>
      </c>
      <c r="H2575" s="925" t="n">
        <v>13.17</v>
      </c>
      <c r="I2575" s="923" t="n">
        <v>14.13</v>
      </c>
    </row>
    <row r="2576" customFormat="false" ht="15" hidden="false" customHeight="false" outlineLevel="0" collapsed="false">
      <c r="B2576" s="923" t="n">
        <v>91899</v>
      </c>
      <c r="C2576" s="924" t="s">
        <v>9269</v>
      </c>
      <c r="D2576" s="923" t="s">
        <v>451</v>
      </c>
      <c r="E2576" s="923" t="n">
        <f aca="false">IF($K$2=$H$1,H2576,I2576)</f>
        <v>7.87</v>
      </c>
      <c r="F2576" s="396" t="n">
        <f aca="false">IF(LEN($B2576)=7,CONCATENATE(MID($B2576,1,6),"00",RIGHT($B2576,1)),IF(LEN($B2576)=8,CONCATENATE(MID($B2576,1,6),"0",RIGHT($B2576,2)),$B2576))</f>
        <v>91899</v>
      </c>
      <c r="H2576" s="925" t="n">
        <v>7.27</v>
      </c>
      <c r="I2576" s="923" t="n">
        <v>7.87</v>
      </c>
    </row>
    <row r="2577" customFormat="false" ht="15" hidden="false" customHeight="false" outlineLevel="0" collapsed="false">
      <c r="B2577" s="923" t="n">
        <v>91901</v>
      </c>
      <c r="C2577" s="924" t="s">
        <v>9270</v>
      </c>
      <c r="D2577" s="923" t="s">
        <v>451</v>
      </c>
      <c r="E2577" s="923" t="n">
        <f aca="false">IF($K$2=$H$1,H2577,I2577)</f>
        <v>7.67</v>
      </c>
      <c r="F2577" s="396" t="n">
        <f aca="false">IF(LEN($B2577)=7,CONCATENATE(MID($B2577,1,6),"00",RIGHT($B2577,1)),IF(LEN($B2577)=8,CONCATENATE(MID($B2577,1,6),"0",RIGHT($B2577,2)),$B2577))</f>
        <v>91901</v>
      </c>
      <c r="H2577" s="925" t="n">
        <v>7.07</v>
      </c>
      <c r="I2577" s="923" t="n">
        <v>7.67</v>
      </c>
    </row>
    <row r="2578" customFormat="false" ht="15" hidden="false" customHeight="false" outlineLevel="0" collapsed="false">
      <c r="B2578" s="923" t="n">
        <v>91902</v>
      </c>
      <c r="C2578" s="924" t="s">
        <v>9271</v>
      </c>
      <c r="D2578" s="923" t="s">
        <v>451</v>
      </c>
      <c r="E2578" s="923" t="n">
        <f aca="false">IF($K$2=$H$1,H2578,I2578)</f>
        <v>9.16</v>
      </c>
      <c r="F2578" s="396" t="n">
        <f aca="false">IF(LEN($B2578)=7,CONCATENATE(MID($B2578,1,6),"00",RIGHT($B2578,1)),IF(LEN($B2578)=8,CONCATENATE(MID($B2578,1,6),"0",RIGHT($B2578,2)),$B2578))</f>
        <v>91902</v>
      </c>
      <c r="H2578" s="925" t="n">
        <v>8.43</v>
      </c>
      <c r="I2578" s="923" t="n">
        <v>9.16</v>
      </c>
    </row>
    <row r="2579" customFormat="false" ht="15" hidden="false" customHeight="false" outlineLevel="0" collapsed="false">
      <c r="B2579" s="923" t="n">
        <v>91904</v>
      </c>
      <c r="C2579" s="924" t="s">
        <v>9272</v>
      </c>
      <c r="D2579" s="923" t="s">
        <v>451</v>
      </c>
      <c r="E2579" s="923" t="n">
        <f aca="false">IF($K$2=$H$1,H2579,I2579)</f>
        <v>10.46</v>
      </c>
      <c r="F2579" s="396" t="n">
        <f aca="false">IF(LEN($B2579)=7,CONCATENATE(MID($B2579,1,6),"00",RIGHT($B2579,1)),IF(LEN($B2579)=8,CONCATENATE(MID($B2579,1,6),"0",RIGHT($B2579,2)),$B2579))</f>
        <v>91904</v>
      </c>
      <c r="H2579" s="925" t="n">
        <v>9.73</v>
      </c>
      <c r="I2579" s="923" t="n">
        <v>10.46</v>
      </c>
    </row>
    <row r="2580" customFormat="false" ht="15" hidden="false" customHeight="false" outlineLevel="0" collapsed="false">
      <c r="B2580" s="923" t="n">
        <v>91905</v>
      </c>
      <c r="C2580" s="924" t="s">
        <v>9273</v>
      </c>
      <c r="D2580" s="923" t="s">
        <v>451</v>
      </c>
      <c r="E2580" s="923" t="n">
        <f aca="false">IF($K$2=$H$1,H2580,I2580)</f>
        <v>11.88</v>
      </c>
      <c r="F2580" s="396" t="n">
        <f aca="false">IF(LEN($B2580)=7,CONCATENATE(MID($B2580,1,6),"00",RIGHT($B2580,1)),IF(LEN($B2580)=8,CONCATENATE(MID($B2580,1,6),"0",RIGHT($B2580,2)),$B2580))</f>
        <v>91905</v>
      </c>
      <c r="H2580" s="925" t="n">
        <v>10.98</v>
      </c>
      <c r="I2580" s="923" t="n">
        <v>11.88</v>
      </c>
    </row>
    <row r="2581" customFormat="false" ht="15" hidden="false" customHeight="false" outlineLevel="0" collapsed="false">
      <c r="B2581" s="923" t="n">
        <v>91907</v>
      </c>
      <c r="C2581" s="924" t="s">
        <v>9274</v>
      </c>
      <c r="D2581" s="923" t="s">
        <v>451</v>
      </c>
      <c r="E2581" s="923" t="n">
        <f aca="false">IF($K$2=$H$1,H2581,I2581)</f>
        <v>13.2</v>
      </c>
      <c r="F2581" s="396" t="n">
        <f aca="false">IF(LEN($B2581)=7,CONCATENATE(MID($B2581,1,6),"00",RIGHT($B2581,1)),IF(LEN($B2581)=8,CONCATENATE(MID($B2581,1,6),"0",RIGHT($B2581,2)),$B2581))</f>
        <v>91907</v>
      </c>
      <c r="H2581" s="925" t="n">
        <v>12.3</v>
      </c>
      <c r="I2581" s="923" t="n">
        <v>13.2</v>
      </c>
    </row>
    <row r="2582" customFormat="false" ht="15" hidden="false" customHeight="false" outlineLevel="0" collapsed="false">
      <c r="B2582" s="923" t="n">
        <v>91908</v>
      </c>
      <c r="C2582" s="924" t="s">
        <v>9275</v>
      </c>
      <c r="D2582" s="923" t="s">
        <v>451</v>
      </c>
      <c r="E2582" s="923" t="n">
        <f aca="false">IF($K$2=$H$1,H2582,I2582)</f>
        <v>14.29</v>
      </c>
      <c r="F2582" s="396" t="n">
        <f aca="false">IF(LEN($B2582)=7,CONCATENATE(MID($B2582,1,6),"00",RIGHT($B2582,1)),IF(LEN($B2582)=8,CONCATENATE(MID($B2582,1,6),"0",RIGHT($B2582,2)),$B2582))</f>
        <v>91908</v>
      </c>
      <c r="H2582" s="925" t="n">
        <v>13.17</v>
      </c>
      <c r="I2582" s="923" t="n">
        <v>14.29</v>
      </c>
    </row>
    <row r="2583" customFormat="false" ht="15" hidden="false" customHeight="false" outlineLevel="0" collapsed="false">
      <c r="B2583" s="923" t="n">
        <v>91910</v>
      </c>
      <c r="C2583" s="924" t="s">
        <v>9276</v>
      </c>
      <c r="D2583" s="923" t="s">
        <v>451</v>
      </c>
      <c r="E2583" s="923" t="n">
        <f aca="false">IF($K$2=$H$1,H2583,I2583)</f>
        <v>15.7</v>
      </c>
      <c r="F2583" s="396" t="n">
        <f aca="false">IF(LEN($B2583)=7,CONCATENATE(MID($B2583,1,6),"00",RIGHT($B2583,1)),IF(LEN($B2583)=8,CONCATENATE(MID($B2583,1,6),"0",RIGHT($B2583,2)),$B2583))</f>
        <v>91910</v>
      </c>
      <c r="H2583" s="925" t="n">
        <v>14.58</v>
      </c>
      <c r="I2583" s="923" t="n">
        <v>15.7</v>
      </c>
    </row>
    <row r="2584" customFormat="false" ht="15" hidden="false" customHeight="false" outlineLevel="0" collapsed="false">
      <c r="B2584" s="923" t="n">
        <v>91911</v>
      </c>
      <c r="C2584" s="924" t="s">
        <v>9277</v>
      </c>
      <c r="D2584" s="923" t="s">
        <v>451</v>
      </c>
      <c r="E2584" s="923" t="n">
        <f aca="false">IF($K$2=$H$1,H2584,I2584)</f>
        <v>9.62</v>
      </c>
      <c r="F2584" s="396" t="n">
        <f aca="false">IF(LEN($B2584)=7,CONCATENATE(MID($B2584,1,6),"00",RIGHT($B2584,1)),IF(LEN($B2584)=8,CONCATENATE(MID($B2584,1,6),"0",RIGHT($B2584,2)),$B2584))</f>
        <v>91911</v>
      </c>
      <c r="H2584" s="925" t="n">
        <v>8.84</v>
      </c>
      <c r="I2584" s="923" t="n">
        <v>9.62</v>
      </c>
    </row>
    <row r="2585" customFormat="false" ht="15" hidden="false" customHeight="false" outlineLevel="0" collapsed="false">
      <c r="B2585" s="923" t="n">
        <v>91913</v>
      </c>
      <c r="C2585" s="924" t="s">
        <v>9278</v>
      </c>
      <c r="D2585" s="923" t="s">
        <v>451</v>
      </c>
      <c r="E2585" s="923" t="n">
        <f aca="false">IF($K$2=$H$1,H2585,I2585)</f>
        <v>9.42</v>
      </c>
      <c r="F2585" s="396" t="n">
        <f aca="false">IF(LEN($B2585)=7,CONCATENATE(MID($B2585,1,6),"00",RIGHT($B2585,1)),IF(LEN($B2585)=8,CONCATENATE(MID($B2585,1,6),"0",RIGHT($B2585,2)),$B2585))</f>
        <v>91913</v>
      </c>
      <c r="H2585" s="925" t="n">
        <v>8.64</v>
      </c>
      <c r="I2585" s="923" t="n">
        <v>9.42</v>
      </c>
    </row>
    <row r="2586" customFormat="false" ht="15" hidden="false" customHeight="false" outlineLevel="0" collapsed="false">
      <c r="B2586" s="923" t="n">
        <v>91914</v>
      </c>
      <c r="C2586" s="924" t="s">
        <v>9279</v>
      </c>
      <c r="D2586" s="923" t="s">
        <v>451</v>
      </c>
      <c r="E2586" s="923" t="n">
        <f aca="false">IF($K$2=$H$1,H2586,I2586)</f>
        <v>10.52</v>
      </c>
      <c r="F2586" s="396" t="n">
        <f aca="false">IF(LEN($B2586)=7,CONCATENATE(MID($B2586,1,6),"00",RIGHT($B2586,1)),IF(LEN($B2586)=8,CONCATENATE(MID($B2586,1,6),"0",RIGHT($B2586,2)),$B2586))</f>
        <v>91914</v>
      </c>
      <c r="H2586" s="925" t="n">
        <v>9.64</v>
      </c>
      <c r="I2586" s="923" t="n">
        <v>10.52</v>
      </c>
    </row>
    <row r="2587" customFormat="false" ht="15" hidden="false" customHeight="false" outlineLevel="0" collapsed="false">
      <c r="B2587" s="923" t="n">
        <v>91916</v>
      </c>
      <c r="C2587" s="924" t="s">
        <v>9280</v>
      </c>
      <c r="D2587" s="923" t="s">
        <v>451</v>
      </c>
      <c r="E2587" s="923" t="n">
        <f aca="false">IF($K$2=$H$1,H2587,I2587)</f>
        <v>11.82</v>
      </c>
      <c r="F2587" s="396" t="n">
        <f aca="false">IF(LEN($B2587)=7,CONCATENATE(MID($B2587,1,6),"00",RIGHT($B2587,1)),IF(LEN($B2587)=8,CONCATENATE(MID($B2587,1,6),"0",RIGHT($B2587,2)),$B2587))</f>
        <v>91916</v>
      </c>
      <c r="H2587" s="925" t="n">
        <v>10.94</v>
      </c>
      <c r="I2587" s="923" t="n">
        <v>11.82</v>
      </c>
    </row>
    <row r="2588" customFormat="false" ht="15" hidden="false" customHeight="false" outlineLevel="0" collapsed="false">
      <c r="B2588" s="923" t="n">
        <v>91917</v>
      </c>
      <c r="C2588" s="924" t="s">
        <v>9281</v>
      </c>
      <c r="D2588" s="923" t="s">
        <v>451</v>
      </c>
      <c r="E2588" s="923" t="n">
        <f aca="false">IF($K$2=$H$1,H2588,I2588)</f>
        <v>12.69</v>
      </c>
      <c r="F2588" s="396" t="n">
        <f aca="false">IF(LEN($B2588)=7,CONCATENATE(MID($B2588,1,6),"00",RIGHT($B2588,1)),IF(LEN($B2588)=8,CONCATENATE(MID($B2588,1,6),"0",RIGHT($B2588,2)),$B2588))</f>
        <v>91917</v>
      </c>
      <c r="H2588" s="925" t="n">
        <v>11.69</v>
      </c>
      <c r="I2588" s="923" t="n">
        <v>12.69</v>
      </c>
    </row>
    <row r="2589" customFormat="false" ht="15" hidden="false" customHeight="false" outlineLevel="0" collapsed="false">
      <c r="B2589" s="923" t="n">
        <v>91919</v>
      </c>
      <c r="C2589" s="924" t="s">
        <v>9282</v>
      </c>
      <c r="D2589" s="923" t="s">
        <v>451</v>
      </c>
      <c r="E2589" s="923" t="n">
        <f aca="false">IF($K$2=$H$1,H2589,I2589)</f>
        <v>14.01</v>
      </c>
      <c r="F2589" s="396" t="n">
        <f aca="false">IF(LEN($B2589)=7,CONCATENATE(MID($B2589,1,6),"00",RIGHT($B2589,1)),IF(LEN($B2589)=8,CONCATENATE(MID($B2589,1,6),"0",RIGHT($B2589,2)),$B2589))</f>
        <v>91919</v>
      </c>
      <c r="H2589" s="925" t="n">
        <v>13.01</v>
      </c>
      <c r="I2589" s="923" t="n">
        <v>14.01</v>
      </c>
    </row>
    <row r="2590" customFormat="false" ht="15" hidden="false" customHeight="false" outlineLevel="0" collapsed="false">
      <c r="B2590" s="923" t="n">
        <v>91920</v>
      </c>
      <c r="C2590" s="924" t="s">
        <v>9283</v>
      </c>
      <c r="D2590" s="923" t="s">
        <v>451</v>
      </c>
      <c r="E2590" s="923" t="n">
        <f aca="false">IF($K$2=$H$1,H2590,I2590)</f>
        <v>14.47</v>
      </c>
      <c r="F2590" s="396" t="n">
        <f aca="false">IF(LEN($B2590)=7,CONCATENATE(MID($B2590,1,6),"00",RIGHT($B2590,1)),IF(LEN($B2590)=8,CONCATENATE(MID($B2590,1,6),"0",RIGHT($B2590,2)),$B2590))</f>
        <v>91920</v>
      </c>
      <c r="H2590" s="925" t="n">
        <v>13.33</v>
      </c>
      <c r="I2590" s="923" t="n">
        <v>14.47</v>
      </c>
    </row>
    <row r="2591" customFormat="false" ht="15" hidden="false" customHeight="false" outlineLevel="0" collapsed="false">
      <c r="B2591" s="923" t="n">
        <v>91922</v>
      </c>
      <c r="C2591" s="924" t="s">
        <v>9284</v>
      </c>
      <c r="D2591" s="923" t="s">
        <v>451</v>
      </c>
      <c r="E2591" s="923" t="n">
        <f aca="false">IF($K$2=$H$1,H2591,I2591)</f>
        <v>15.88</v>
      </c>
      <c r="F2591" s="396" t="n">
        <f aca="false">IF(LEN($B2591)=7,CONCATENATE(MID($B2591,1,6),"00",RIGHT($B2591,1)),IF(LEN($B2591)=8,CONCATENATE(MID($B2591,1,6),"0",RIGHT($B2591,2)),$B2591))</f>
        <v>91922</v>
      </c>
      <c r="H2591" s="925" t="n">
        <v>14.74</v>
      </c>
      <c r="I2591" s="923" t="n">
        <v>15.88</v>
      </c>
    </row>
    <row r="2592" customFormat="false" ht="15" hidden="false" customHeight="false" outlineLevel="0" collapsed="false">
      <c r="B2592" s="923" t="n">
        <v>93013</v>
      </c>
      <c r="C2592" s="924" t="s">
        <v>9285</v>
      </c>
      <c r="D2592" s="923" t="s">
        <v>451</v>
      </c>
      <c r="E2592" s="923" t="n">
        <f aca="false">IF($K$2=$H$1,H2592,I2592)</f>
        <v>10.5</v>
      </c>
      <c r="F2592" s="396" t="n">
        <f aca="false">IF(LEN($B2592)=7,CONCATENATE(MID($B2592,1,6),"00",RIGHT($B2592,1)),IF(LEN($B2592)=8,CONCATENATE(MID($B2592,1,6),"0",RIGHT($B2592,2)),$B2592))</f>
        <v>93013</v>
      </c>
      <c r="H2592" s="925" t="n">
        <v>9.69</v>
      </c>
      <c r="I2592" s="923" t="n">
        <v>10.5</v>
      </c>
    </row>
    <row r="2593" customFormat="false" ht="15" hidden="false" customHeight="false" outlineLevel="0" collapsed="false">
      <c r="B2593" s="923" t="n">
        <v>93014</v>
      </c>
      <c r="C2593" s="924" t="s">
        <v>9286</v>
      </c>
      <c r="D2593" s="923" t="s">
        <v>451</v>
      </c>
      <c r="E2593" s="923" t="n">
        <f aca="false">IF($K$2=$H$1,H2593,I2593)</f>
        <v>12.79</v>
      </c>
      <c r="F2593" s="396" t="n">
        <f aca="false">IF(LEN($B2593)=7,CONCATENATE(MID($B2593,1,6),"00",RIGHT($B2593,1)),IF(LEN($B2593)=8,CONCATENATE(MID($B2593,1,6),"0",RIGHT($B2593,2)),$B2593))</f>
        <v>93014</v>
      </c>
      <c r="H2593" s="925" t="n">
        <v>11.86</v>
      </c>
      <c r="I2593" s="923" t="n">
        <v>12.79</v>
      </c>
    </row>
    <row r="2594" customFormat="false" ht="15" hidden="false" customHeight="false" outlineLevel="0" collapsed="false">
      <c r="B2594" s="923" t="n">
        <v>93015</v>
      </c>
      <c r="C2594" s="924" t="s">
        <v>9287</v>
      </c>
      <c r="D2594" s="923" t="s">
        <v>451</v>
      </c>
      <c r="E2594" s="923" t="n">
        <f aca="false">IF($K$2=$H$1,H2594,I2594)</f>
        <v>18.77</v>
      </c>
      <c r="F2594" s="396" t="n">
        <f aca="false">IF(LEN($B2594)=7,CONCATENATE(MID($B2594,1,6),"00",RIGHT($B2594,1)),IF(LEN($B2594)=8,CONCATENATE(MID($B2594,1,6),"0",RIGHT($B2594,2)),$B2594))</f>
        <v>93015</v>
      </c>
      <c r="H2594" s="925" t="n">
        <v>17.65</v>
      </c>
      <c r="I2594" s="923" t="n">
        <v>18.77</v>
      </c>
    </row>
    <row r="2595" customFormat="false" ht="15" hidden="false" customHeight="false" outlineLevel="0" collapsed="false">
      <c r="B2595" s="923" t="n">
        <v>93016</v>
      </c>
      <c r="C2595" s="924" t="s">
        <v>9288</v>
      </c>
      <c r="D2595" s="923" t="s">
        <v>451</v>
      </c>
      <c r="E2595" s="923" t="n">
        <f aca="false">IF($K$2=$H$1,H2595,I2595)</f>
        <v>22.59</v>
      </c>
      <c r="F2595" s="396" t="n">
        <f aca="false">IF(LEN($B2595)=7,CONCATENATE(MID($B2595,1,6),"00",RIGHT($B2595,1)),IF(LEN($B2595)=8,CONCATENATE(MID($B2595,1,6),"0",RIGHT($B2595,2)),$B2595))</f>
        <v>93016</v>
      </c>
      <c r="H2595" s="925" t="n">
        <v>21.34</v>
      </c>
      <c r="I2595" s="923" t="n">
        <v>22.59</v>
      </c>
    </row>
    <row r="2596" customFormat="false" ht="15" hidden="false" customHeight="false" outlineLevel="0" collapsed="false">
      <c r="B2596" s="923" t="n">
        <v>93017</v>
      </c>
      <c r="C2596" s="924" t="s">
        <v>9289</v>
      </c>
      <c r="D2596" s="923" t="s">
        <v>451</v>
      </c>
      <c r="E2596" s="923" t="n">
        <f aca="false">IF($K$2=$H$1,H2596,I2596)</f>
        <v>33.32</v>
      </c>
      <c r="F2596" s="396" t="n">
        <f aca="false">IF(LEN($B2596)=7,CONCATENATE(MID($B2596,1,6),"00",RIGHT($B2596,1)),IF(LEN($B2596)=8,CONCATENATE(MID($B2596,1,6),"0",RIGHT($B2596,2)),$B2596))</f>
        <v>93017</v>
      </c>
      <c r="H2596" s="925" t="n">
        <v>31.77</v>
      </c>
      <c r="I2596" s="923" t="n">
        <v>33.32</v>
      </c>
    </row>
    <row r="2597" customFormat="false" ht="15" hidden="false" customHeight="false" outlineLevel="0" collapsed="false">
      <c r="B2597" s="923" t="n">
        <v>93018</v>
      </c>
      <c r="C2597" s="924" t="s">
        <v>9290</v>
      </c>
      <c r="D2597" s="923" t="s">
        <v>451</v>
      </c>
      <c r="E2597" s="923" t="n">
        <f aca="false">IF($K$2=$H$1,H2597,I2597)</f>
        <v>15.99</v>
      </c>
      <c r="F2597" s="396" t="n">
        <f aca="false">IF(LEN($B2597)=7,CONCATENATE(MID($B2597,1,6),"00",RIGHT($B2597,1)),IF(LEN($B2597)=8,CONCATENATE(MID($B2597,1,6),"0",RIGHT($B2597,2)),$B2597))</f>
        <v>93018</v>
      </c>
      <c r="H2597" s="925" t="n">
        <v>14.77</v>
      </c>
      <c r="I2597" s="923" t="n">
        <v>15.99</v>
      </c>
    </row>
    <row r="2598" customFormat="false" ht="15" hidden="false" customHeight="false" outlineLevel="0" collapsed="false">
      <c r="B2598" s="923" t="n">
        <v>93020</v>
      </c>
      <c r="C2598" s="924" t="s">
        <v>9291</v>
      </c>
      <c r="D2598" s="923" t="s">
        <v>451</v>
      </c>
      <c r="E2598" s="923" t="n">
        <f aca="false">IF($K$2=$H$1,H2598,I2598)</f>
        <v>20.2</v>
      </c>
      <c r="F2598" s="396" t="n">
        <f aca="false">IF(LEN($B2598)=7,CONCATENATE(MID($B2598,1,6),"00",RIGHT($B2598,1)),IF(LEN($B2598)=8,CONCATENATE(MID($B2598,1,6),"0",RIGHT($B2598,2)),$B2598))</f>
        <v>93020</v>
      </c>
      <c r="H2598" s="925" t="n">
        <v>18.8</v>
      </c>
      <c r="I2598" s="923" t="n">
        <v>20.2</v>
      </c>
    </row>
    <row r="2599" customFormat="false" ht="15" hidden="false" customHeight="false" outlineLevel="0" collapsed="false">
      <c r="B2599" s="923" t="n">
        <v>93022</v>
      </c>
      <c r="C2599" s="924" t="s">
        <v>9292</v>
      </c>
      <c r="D2599" s="923" t="s">
        <v>451</v>
      </c>
      <c r="E2599" s="923" t="n">
        <f aca="false">IF($K$2=$H$1,H2599,I2599)</f>
        <v>32.44</v>
      </c>
      <c r="F2599" s="396" t="n">
        <f aca="false">IF(LEN($B2599)=7,CONCATENATE(MID($B2599,1,6),"00",RIGHT($B2599,1)),IF(LEN($B2599)=8,CONCATENATE(MID($B2599,1,6),"0",RIGHT($B2599,2)),$B2599))</f>
        <v>93022</v>
      </c>
      <c r="H2599" s="925" t="n">
        <v>30.76</v>
      </c>
      <c r="I2599" s="923" t="n">
        <v>32.44</v>
      </c>
    </row>
    <row r="2600" customFormat="false" ht="15" hidden="false" customHeight="false" outlineLevel="0" collapsed="false">
      <c r="B2600" s="923" t="n">
        <v>93024</v>
      </c>
      <c r="C2600" s="924" t="s">
        <v>9293</v>
      </c>
      <c r="D2600" s="923" t="s">
        <v>451</v>
      </c>
      <c r="E2600" s="923" t="n">
        <f aca="false">IF($K$2=$H$1,H2600,I2600)</f>
        <v>34.29</v>
      </c>
      <c r="F2600" s="396" t="n">
        <f aca="false">IF(LEN($B2600)=7,CONCATENATE(MID($B2600,1,6),"00",RIGHT($B2600,1)),IF(LEN($B2600)=8,CONCATENATE(MID($B2600,1,6),"0",RIGHT($B2600,2)),$B2600))</f>
        <v>93024</v>
      </c>
      <c r="H2600" s="925" t="n">
        <v>32.42</v>
      </c>
      <c r="I2600" s="923" t="n">
        <v>34.29</v>
      </c>
    </row>
    <row r="2601" customFormat="false" ht="15" hidden="false" customHeight="false" outlineLevel="0" collapsed="false">
      <c r="B2601" s="923" t="n">
        <v>93026</v>
      </c>
      <c r="C2601" s="924" t="s">
        <v>9294</v>
      </c>
      <c r="D2601" s="923" t="s">
        <v>451</v>
      </c>
      <c r="E2601" s="923" t="n">
        <f aca="false">IF($K$2=$H$1,H2601,I2601)</f>
        <v>54.61</v>
      </c>
      <c r="F2601" s="396" t="n">
        <f aca="false">IF(LEN($B2601)=7,CONCATENATE(MID($B2601,1,6),"00",RIGHT($B2601,1)),IF(LEN($B2601)=8,CONCATENATE(MID($B2601,1,6),"0",RIGHT($B2601,2)),$B2601))</f>
        <v>93026</v>
      </c>
      <c r="H2601" s="925" t="n">
        <v>52.28</v>
      </c>
      <c r="I2601" s="923" t="n">
        <v>54.61</v>
      </c>
    </row>
    <row r="2602" customFormat="false" ht="15" hidden="false" customHeight="false" outlineLevel="0" collapsed="false">
      <c r="B2602" s="923" t="n">
        <v>95733</v>
      </c>
      <c r="C2602" s="924" t="s">
        <v>9295</v>
      </c>
      <c r="D2602" s="923" t="s">
        <v>451</v>
      </c>
      <c r="E2602" s="923" t="n">
        <f aca="false">IF($K$2=$H$1,H2602,I2602)</f>
        <v>4.31</v>
      </c>
      <c r="F2602" s="396" t="n">
        <f aca="false">IF(LEN($B2602)=7,CONCATENATE(MID($B2602,1,6),"00",RIGHT($B2602,1)),IF(LEN($B2602)=8,CONCATENATE(MID($B2602,1,6),"0",RIGHT($B2602,2)),$B2602))</f>
        <v>95733</v>
      </c>
      <c r="H2602" s="925" t="n">
        <v>4.03</v>
      </c>
      <c r="I2602" s="923" t="n">
        <v>4.31</v>
      </c>
    </row>
    <row r="2603" customFormat="false" ht="15" hidden="false" customHeight="false" outlineLevel="0" collapsed="false">
      <c r="B2603" s="923" t="n">
        <v>95734</v>
      </c>
      <c r="C2603" s="924" t="s">
        <v>9296</v>
      </c>
      <c r="D2603" s="923" t="s">
        <v>451</v>
      </c>
      <c r="E2603" s="923" t="n">
        <f aca="false">IF($K$2=$H$1,H2603,I2603)</f>
        <v>5.73</v>
      </c>
      <c r="F2603" s="396" t="n">
        <f aca="false">IF(LEN($B2603)=7,CONCATENATE(MID($B2603,1,6),"00",RIGHT($B2603,1)),IF(LEN($B2603)=8,CONCATENATE(MID($B2603,1,6),"0",RIGHT($B2603,2)),$B2603))</f>
        <v>95734</v>
      </c>
      <c r="H2603" s="925" t="n">
        <v>5.36</v>
      </c>
      <c r="I2603" s="923" t="n">
        <v>5.73</v>
      </c>
    </row>
    <row r="2604" customFormat="false" ht="15" hidden="false" customHeight="false" outlineLevel="0" collapsed="false">
      <c r="B2604" s="923" t="n">
        <v>95735</v>
      </c>
      <c r="C2604" s="924" t="s">
        <v>9297</v>
      </c>
      <c r="D2604" s="923" t="s">
        <v>451</v>
      </c>
      <c r="E2604" s="923" t="n">
        <f aca="false">IF($K$2=$H$1,H2604,I2604)</f>
        <v>4.95</v>
      </c>
      <c r="F2604" s="396" t="n">
        <f aca="false">IF(LEN($B2604)=7,CONCATENATE(MID($B2604,1,6),"00",RIGHT($B2604,1)),IF(LEN($B2604)=8,CONCATENATE(MID($B2604,1,6),"0",RIGHT($B2604,2)),$B2604))</f>
        <v>95735</v>
      </c>
      <c r="H2604" s="925" t="n">
        <v>4.56</v>
      </c>
      <c r="I2604" s="923" t="n">
        <v>4.95</v>
      </c>
    </row>
    <row r="2605" customFormat="false" ht="15" hidden="false" customHeight="false" outlineLevel="0" collapsed="false">
      <c r="B2605" s="923" t="n">
        <v>95736</v>
      </c>
      <c r="C2605" s="924" t="s">
        <v>9298</v>
      </c>
      <c r="D2605" s="923" t="s">
        <v>451</v>
      </c>
      <c r="E2605" s="923" t="n">
        <f aca="false">IF($K$2=$H$1,H2605,I2605)</f>
        <v>5.73</v>
      </c>
      <c r="F2605" s="396" t="n">
        <f aca="false">IF(LEN($B2605)=7,CONCATENATE(MID($B2605,1,6),"00",RIGHT($B2605,1)),IF(LEN($B2605)=8,CONCATENATE(MID($B2605,1,6),"0",RIGHT($B2605,2)),$B2605))</f>
        <v>95736</v>
      </c>
      <c r="H2605" s="925" t="n">
        <v>5.31</v>
      </c>
      <c r="I2605" s="923" t="n">
        <v>5.73</v>
      </c>
    </row>
    <row r="2606" customFormat="false" ht="15" hidden="false" customHeight="false" outlineLevel="0" collapsed="false">
      <c r="B2606" s="923" t="n">
        <v>95738</v>
      </c>
      <c r="C2606" s="924" t="s">
        <v>9299</v>
      </c>
      <c r="D2606" s="923" t="s">
        <v>451</v>
      </c>
      <c r="E2606" s="923" t="n">
        <f aca="false">IF($K$2=$H$1,H2606,I2606)</f>
        <v>6.9</v>
      </c>
      <c r="F2606" s="396" t="n">
        <f aca="false">IF(LEN($B2606)=7,CONCATENATE(MID($B2606,1,6),"00",RIGHT($B2606,1)),IF(LEN($B2606)=8,CONCATENATE(MID($B2606,1,6),"0",RIGHT($B2606,2)),$B2606))</f>
        <v>95738</v>
      </c>
      <c r="H2606" s="925" t="n">
        <v>6.41</v>
      </c>
      <c r="I2606" s="923" t="n">
        <v>6.9</v>
      </c>
    </row>
    <row r="2607" customFormat="false" ht="15" hidden="false" customHeight="false" outlineLevel="0" collapsed="false">
      <c r="B2607" s="923" t="n">
        <v>95753</v>
      </c>
      <c r="C2607" s="924" t="s">
        <v>9300</v>
      </c>
      <c r="D2607" s="923" t="s">
        <v>451</v>
      </c>
      <c r="E2607" s="923" t="n">
        <f aca="false">IF($K$2=$H$1,H2607,I2607)</f>
        <v>5.52</v>
      </c>
      <c r="F2607" s="396" t="n">
        <f aca="false">IF(LEN($B2607)=7,CONCATENATE(MID($B2607,1,6),"00",RIGHT($B2607,1)),IF(LEN($B2607)=8,CONCATENATE(MID($B2607,1,6),"0",RIGHT($B2607,2)),$B2607))</f>
        <v>95753</v>
      </c>
      <c r="H2607" s="925" t="n">
        <v>5.15</v>
      </c>
      <c r="I2607" s="923" t="n">
        <v>5.52</v>
      </c>
    </row>
    <row r="2608" customFormat="false" ht="15" hidden="false" customHeight="false" outlineLevel="0" collapsed="false">
      <c r="B2608" s="923" t="n">
        <v>95754</v>
      </c>
      <c r="C2608" s="924" t="s">
        <v>9301</v>
      </c>
      <c r="D2608" s="923" t="s">
        <v>451</v>
      </c>
      <c r="E2608" s="923" t="n">
        <f aca="false">IF($K$2=$H$1,H2608,I2608)</f>
        <v>6.89</v>
      </c>
      <c r="F2608" s="396" t="n">
        <f aca="false">IF(LEN($B2608)=7,CONCATENATE(MID($B2608,1,6),"00",RIGHT($B2608,1)),IF(LEN($B2608)=8,CONCATENATE(MID($B2608,1,6),"0",RIGHT($B2608,2)),$B2608))</f>
        <v>95754</v>
      </c>
      <c r="H2608" s="925" t="n">
        <v>6.39</v>
      </c>
      <c r="I2608" s="923" t="n">
        <v>6.89</v>
      </c>
    </row>
    <row r="2609" customFormat="false" ht="15" hidden="false" customHeight="false" outlineLevel="0" collapsed="false">
      <c r="B2609" s="923" t="n">
        <v>95755</v>
      </c>
      <c r="C2609" s="924" t="s">
        <v>9302</v>
      </c>
      <c r="D2609" s="923" t="s">
        <v>451</v>
      </c>
      <c r="E2609" s="923" t="n">
        <f aca="false">IF($K$2=$H$1,H2609,I2609)</f>
        <v>9.93</v>
      </c>
      <c r="F2609" s="396" t="n">
        <f aca="false">IF(LEN($B2609)=7,CONCATENATE(MID($B2609,1,6),"00",RIGHT($B2609,1)),IF(LEN($B2609)=8,CONCATENATE(MID($B2609,1,6),"0",RIGHT($B2609,2)),$B2609))</f>
        <v>95755</v>
      </c>
      <c r="H2609" s="925" t="n">
        <v>9.28</v>
      </c>
      <c r="I2609" s="923" t="n">
        <v>9.93</v>
      </c>
    </row>
    <row r="2610" customFormat="false" ht="15" hidden="false" customHeight="false" outlineLevel="0" collapsed="false">
      <c r="B2610" s="923" t="n">
        <v>95756</v>
      </c>
      <c r="C2610" s="924" t="s">
        <v>9303</v>
      </c>
      <c r="D2610" s="923" t="s">
        <v>451</v>
      </c>
      <c r="E2610" s="923" t="n">
        <f aca="false">IF($K$2=$H$1,H2610,I2610)</f>
        <v>13.21</v>
      </c>
      <c r="F2610" s="396" t="n">
        <f aca="false">IF(LEN($B2610)=7,CONCATENATE(MID($B2610,1,6),"00",RIGHT($B2610,1)),IF(LEN($B2610)=8,CONCATENATE(MID($B2610,1,6),"0",RIGHT($B2610,2)),$B2610))</f>
        <v>95756</v>
      </c>
      <c r="H2610" s="925" t="n">
        <v>12.4</v>
      </c>
      <c r="I2610" s="923" t="n">
        <v>13.21</v>
      </c>
    </row>
    <row r="2611" customFormat="false" ht="15" hidden="false" customHeight="false" outlineLevel="0" collapsed="false">
      <c r="B2611" s="923" t="n">
        <v>95757</v>
      </c>
      <c r="C2611" s="924" t="s">
        <v>9304</v>
      </c>
      <c r="D2611" s="923" t="s">
        <v>451</v>
      </c>
      <c r="E2611" s="923" t="n">
        <f aca="false">IF($K$2=$H$1,H2611,I2611)</f>
        <v>8.34</v>
      </c>
      <c r="F2611" s="396" t="n">
        <f aca="false">IF(LEN($B2611)=7,CONCATENATE(MID($B2611,1,6),"00",RIGHT($B2611,1)),IF(LEN($B2611)=8,CONCATENATE(MID($B2611,1,6),"0",RIGHT($B2611,2)),$B2611))</f>
        <v>95757</v>
      </c>
      <c r="H2611" s="925" t="n">
        <v>7.67</v>
      </c>
      <c r="I2611" s="923" t="n">
        <v>8.34</v>
      </c>
    </row>
    <row r="2612" customFormat="false" ht="15" hidden="false" customHeight="false" outlineLevel="0" collapsed="false">
      <c r="B2612" s="923" t="n">
        <v>95758</v>
      </c>
      <c r="C2612" s="924" t="s">
        <v>9305</v>
      </c>
      <c r="D2612" s="923" t="s">
        <v>451</v>
      </c>
      <c r="E2612" s="923" t="n">
        <f aca="false">IF($K$2=$H$1,H2612,I2612)</f>
        <v>9.37</v>
      </c>
      <c r="F2612" s="396" t="n">
        <f aca="false">IF(LEN($B2612)=7,CONCATENATE(MID($B2612,1,6),"00",RIGHT($B2612,1)),IF(LEN($B2612)=8,CONCATENATE(MID($B2612,1,6),"0",RIGHT($B2612,2)),$B2612))</f>
        <v>95758</v>
      </c>
      <c r="H2612" s="925" t="n">
        <v>8.63</v>
      </c>
      <c r="I2612" s="923" t="n">
        <v>9.37</v>
      </c>
    </row>
    <row r="2613" customFormat="false" ht="15" hidden="false" customHeight="false" outlineLevel="0" collapsed="false">
      <c r="B2613" s="923" t="n">
        <v>95759</v>
      </c>
      <c r="C2613" s="924" t="s">
        <v>9306</v>
      </c>
      <c r="D2613" s="923" t="s">
        <v>451</v>
      </c>
      <c r="E2613" s="923" t="n">
        <f aca="false">IF($K$2=$H$1,H2613,I2613)</f>
        <v>11.94</v>
      </c>
      <c r="F2613" s="396" t="n">
        <f aca="false">IF(LEN($B2613)=7,CONCATENATE(MID($B2613,1,6),"00",RIGHT($B2613,1)),IF(LEN($B2613)=8,CONCATENATE(MID($B2613,1,6),"0",RIGHT($B2613,2)),$B2613))</f>
        <v>95759</v>
      </c>
      <c r="H2613" s="925" t="n">
        <v>11.1</v>
      </c>
      <c r="I2613" s="923" t="n">
        <v>11.94</v>
      </c>
    </row>
    <row r="2614" customFormat="false" ht="15" hidden="false" customHeight="false" outlineLevel="0" collapsed="false">
      <c r="B2614" s="923" t="n">
        <v>95760</v>
      </c>
      <c r="C2614" s="924" t="s">
        <v>9307</v>
      </c>
      <c r="D2614" s="923" t="s">
        <v>451</v>
      </c>
      <c r="E2614" s="923" t="n">
        <f aca="false">IF($K$2=$H$1,H2614,I2614)</f>
        <v>14.69</v>
      </c>
      <c r="F2614" s="396" t="n">
        <f aca="false">IF(LEN($B2614)=7,CONCATENATE(MID($B2614,1,6),"00",RIGHT($B2614,1)),IF(LEN($B2614)=8,CONCATENATE(MID($B2614,1,6),"0",RIGHT($B2614,2)),$B2614))</f>
        <v>95760</v>
      </c>
      <c r="H2614" s="925" t="n">
        <v>13.73</v>
      </c>
      <c r="I2614" s="923" t="n">
        <v>14.69</v>
      </c>
    </row>
    <row r="2615" customFormat="false" ht="15" hidden="false" customHeight="false" outlineLevel="0" collapsed="false">
      <c r="B2615" s="923" t="n">
        <v>97559</v>
      </c>
      <c r="C2615" s="924" t="s">
        <v>9308</v>
      </c>
      <c r="D2615" s="923" t="s">
        <v>451</v>
      </c>
      <c r="E2615" s="923" t="n">
        <f aca="false">IF($K$2=$H$1,H2615,I2615)</f>
        <v>7.5</v>
      </c>
      <c r="F2615" s="396" t="n">
        <f aca="false">IF(LEN($B2615)=7,CONCATENATE(MID($B2615,1,6),"00",RIGHT($B2615,1)),IF(LEN($B2615)=8,CONCATENATE(MID($B2615,1,6),"0",RIGHT($B2615,2)),$B2615))</f>
        <v>97559</v>
      </c>
      <c r="H2615" s="925" t="n">
        <v>6.92</v>
      </c>
      <c r="I2615" s="923" t="n">
        <v>7.5</v>
      </c>
    </row>
    <row r="2616" customFormat="false" ht="15" hidden="false" customHeight="false" outlineLevel="0" collapsed="false">
      <c r="B2616" s="923" t="n">
        <v>97562</v>
      </c>
      <c r="C2616" s="924" t="s">
        <v>9309</v>
      </c>
      <c r="D2616" s="923" t="s">
        <v>451</v>
      </c>
      <c r="E2616" s="923" t="n">
        <f aca="false">IF($K$2=$H$1,H2616,I2616)</f>
        <v>9.02</v>
      </c>
      <c r="F2616" s="396" t="n">
        <f aca="false">IF(LEN($B2616)=7,CONCATENATE(MID($B2616,1,6),"00",RIGHT($B2616,1)),IF(LEN($B2616)=8,CONCATENATE(MID($B2616,1,6),"0",RIGHT($B2616,2)),$B2616))</f>
        <v>97562</v>
      </c>
      <c r="H2616" s="925" t="n">
        <v>8.29</v>
      </c>
      <c r="I2616" s="923" t="n">
        <v>9.02</v>
      </c>
    </row>
    <row r="2617" customFormat="false" ht="15" hidden="false" customHeight="false" outlineLevel="0" collapsed="false">
      <c r="B2617" s="923" t="n">
        <v>97564</v>
      </c>
      <c r="C2617" s="924" t="s">
        <v>9310</v>
      </c>
      <c r="D2617" s="923" t="s">
        <v>451</v>
      </c>
      <c r="E2617" s="923" t="n">
        <f aca="false">IF($K$2=$H$1,H2617,I2617)</f>
        <v>10.38</v>
      </c>
      <c r="F2617" s="396" t="n">
        <f aca="false">IF(LEN($B2617)=7,CONCATENATE(MID($B2617,1,6),"00",RIGHT($B2617,1)),IF(LEN($B2617)=8,CONCATENATE(MID($B2617,1,6),"0",RIGHT($B2617,2)),$B2617))</f>
        <v>97564</v>
      </c>
      <c r="H2617" s="925" t="n">
        <v>9.5</v>
      </c>
      <c r="I2617" s="923" t="n">
        <v>10.38</v>
      </c>
    </row>
    <row r="2618" customFormat="false" ht="15" hidden="false" customHeight="false" outlineLevel="0" collapsed="false">
      <c r="B2618" s="923" t="n">
        <v>91924</v>
      </c>
      <c r="C2618" s="924" t="s">
        <v>9311</v>
      </c>
      <c r="D2618" s="923" t="s">
        <v>470</v>
      </c>
      <c r="E2618" s="923" t="n">
        <f aca="false">IF($K$2=$H$1,H2618,I2618)</f>
        <v>1.84</v>
      </c>
      <c r="F2618" s="396" t="n">
        <f aca="false">IF(LEN($B2618)=7,CONCATENATE(MID($B2618,1,6),"00",RIGHT($B2618,1)),IF(LEN($B2618)=8,CONCATENATE(MID($B2618,1,6),"0",RIGHT($B2618,2)),$B2618))</f>
        <v>91924</v>
      </c>
      <c r="H2618" s="925" t="n">
        <v>1.75</v>
      </c>
      <c r="I2618" s="923" t="n">
        <v>1.84</v>
      </c>
    </row>
    <row r="2619" customFormat="false" ht="15" hidden="false" customHeight="false" outlineLevel="0" collapsed="false">
      <c r="B2619" s="923" t="n">
        <v>91925</v>
      </c>
      <c r="C2619" s="924" t="s">
        <v>9312</v>
      </c>
      <c r="D2619" s="923" t="s">
        <v>470</v>
      </c>
      <c r="E2619" s="923" t="n">
        <f aca="false">IF($K$2=$H$1,H2619,I2619)</f>
        <v>2.51</v>
      </c>
      <c r="F2619" s="396" t="n">
        <f aca="false">IF(LEN($B2619)=7,CONCATENATE(MID($B2619,1,6),"00",RIGHT($B2619,1)),IF(LEN($B2619)=8,CONCATENATE(MID($B2619,1,6),"0",RIGHT($B2619,2)),$B2619))</f>
        <v>91925</v>
      </c>
      <c r="H2619" s="925" t="n">
        <v>2.42</v>
      </c>
      <c r="I2619" s="923" t="n">
        <v>2.51</v>
      </c>
    </row>
    <row r="2620" customFormat="false" ht="15" hidden="false" customHeight="false" outlineLevel="0" collapsed="false">
      <c r="B2620" s="923" t="n">
        <v>91926</v>
      </c>
      <c r="C2620" s="924" t="s">
        <v>497</v>
      </c>
      <c r="D2620" s="923" t="s">
        <v>470</v>
      </c>
      <c r="E2620" s="923" t="n">
        <f aca="false">IF($K$2=$H$1,H2620,I2620)</f>
        <v>2.62</v>
      </c>
      <c r="F2620" s="396" t="n">
        <f aca="false">IF(LEN($B2620)=7,CONCATENATE(MID($B2620,1,6),"00",RIGHT($B2620,1)),IF(LEN($B2620)=8,CONCATENATE(MID($B2620,1,6),"0",RIGHT($B2620,2)),$B2620))</f>
        <v>91926</v>
      </c>
      <c r="H2620" s="925" t="n">
        <v>2.52</v>
      </c>
      <c r="I2620" s="923" t="n">
        <v>2.62</v>
      </c>
    </row>
    <row r="2621" customFormat="false" ht="15" hidden="false" customHeight="false" outlineLevel="0" collapsed="false">
      <c r="B2621" s="923" t="n">
        <v>91927</v>
      </c>
      <c r="C2621" s="924" t="s">
        <v>9313</v>
      </c>
      <c r="D2621" s="923" t="s">
        <v>470</v>
      </c>
      <c r="E2621" s="923" t="n">
        <f aca="false">IF($K$2=$H$1,H2621,I2621)</f>
        <v>3.35</v>
      </c>
      <c r="F2621" s="396" t="n">
        <f aca="false">IF(LEN($B2621)=7,CONCATENATE(MID($B2621,1,6),"00",RIGHT($B2621,1)),IF(LEN($B2621)=8,CONCATENATE(MID($B2621,1,6),"0",RIGHT($B2621,2)),$B2621))</f>
        <v>91927</v>
      </c>
      <c r="H2621" s="925" t="n">
        <v>3.25</v>
      </c>
      <c r="I2621" s="923" t="n">
        <v>3.35</v>
      </c>
    </row>
    <row r="2622" customFormat="false" ht="15" hidden="false" customHeight="false" outlineLevel="0" collapsed="false">
      <c r="B2622" s="923" t="n">
        <v>91928</v>
      </c>
      <c r="C2622" s="924" t="s">
        <v>9314</v>
      </c>
      <c r="D2622" s="923" t="s">
        <v>470</v>
      </c>
      <c r="E2622" s="923" t="n">
        <f aca="false">IF($K$2=$H$1,H2622,I2622)</f>
        <v>4.18</v>
      </c>
      <c r="F2622" s="396" t="n">
        <f aca="false">IF(LEN($B2622)=7,CONCATENATE(MID($B2622,1,6),"00",RIGHT($B2622,1)),IF(LEN($B2622)=8,CONCATENATE(MID($B2622,1,6),"0",RIGHT($B2622,2)),$B2622))</f>
        <v>91928</v>
      </c>
      <c r="H2622" s="925" t="n">
        <v>4.03</v>
      </c>
      <c r="I2622" s="923" t="n">
        <v>4.18</v>
      </c>
    </row>
    <row r="2623" customFormat="false" ht="15" hidden="false" customHeight="false" outlineLevel="0" collapsed="false">
      <c r="B2623" s="923" t="n">
        <v>91929</v>
      </c>
      <c r="C2623" s="924" t="s">
        <v>9315</v>
      </c>
      <c r="D2623" s="923" t="s">
        <v>470</v>
      </c>
      <c r="E2623" s="923" t="n">
        <f aca="false">IF($K$2=$H$1,H2623,I2623)</f>
        <v>4.69</v>
      </c>
      <c r="F2623" s="396" t="n">
        <f aca="false">IF(LEN($B2623)=7,CONCATENATE(MID($B2623,1,6),"00",RIGHT($B2623,1)),IF(LEN($B2623)=8,CONCATENATE(MID($B2623,1,6),"0",RIGHT($B2623,2)),$B2623))</f>
        <v>91929</v>
      </c>
      <c r="H2623" s="925" t="n">
        <v>4.54</v>
      </c>
      <c r="I2623" s="923" t="n">
        <v>4.69</v>
      </c>
    </row>
    <row r="2624" customFormat="false" ht="15" hidden="false" customHeight="false" outlineLevel="0" collapsed="false">
      <c r="B2624" s="923" t="n">
        <v>91930</v>
      </c>
      <c r="C2624" s="924" t="s">
        <v>9316</v>
      </c>
      <c r="D2624" s="923" t="s">
        <v>470</v>
      </c>
      <c r="E2624" s="923" t="n">
        <f aca="false">IF($K$2=$H$1,H2624,I2624)</f>
        <v>5.7</v>
      </c>
      <c r="F2624" s="396" t="n">
        <f aca="false">IF(LEN($B2624)=7,CONCATENATE(MID($B2624,1,6),"00",RIGHT($B2624,1)),IF(LEN($B2624)=8,CONCATENATE(MID($B2624,1,6),"0",RIGHT($B2624,2)),$B2624))</f>
        <v>91930</v>
      </c>
      <c r="H2624" s="925" t="n">
        <v>5.5</v>
      </c>
      <c r="I2624" s="923" t="n">
        <v>5.7</v>
      </c>
    </row>
    <row r="2625" customFormat="false" ht="15" hidden="false" customHeight="false" outlineLevel="0" collapsed="false">
      <c r="B2625" s="923" t="n">
        <v>91931</v>
      </c>
      <c r="C2625" s="924" t="s">
        <v>9317</v>
      </c>
      <c r="D2625" s="923" t="s">
        <v>470</v>
      </c>
      <c r="E2625" s="923" t="n">
        <f aca="false">IF($K$2=$H$1,H2625,I2625)</f>
        <v>6.31</v>
      </c>
      <c r="F2625" s="396" t="n">
        <f aca="false">IF(LEN($B2625)=7,CONCATENATE(MID($B2625,1,6),"00",RIGHT($B2625,1)),IF(LEN($B2625)=8,CONCATENATE(MID($B2625,1,6),"0",RIGHT($B2625,2)),$B2625))</f>
        <v>91931</v>
      </c>
      <c r="H2625" s="925" t="n">
        <v>6.11</v>
      </c>
      <c r="I2625" s="923" t="n">
        <v>6.31</v>
      </c>
    </row>
    <row r="2626" customFormat="false" ht="15" hidden="false" customHeight="false" outlineLevel="0" collapsed="false">
      <c r="B2626" s="923" t="n">
        <v>91932</v>
      </c>
      <c r="C2626" s="924" t="s">
        <v>9318</v>
      </c>
      <c r="D2626" s="923" t="s">
        <v>470</v>
      </c>
      <c r="E2626" s="923" t="n">
        <f aca="false">IF($K$2=$H$1,H2626,I2626)</f>
        <v>9.29</v>
      </c>
      <c r="F2626" s="396" t="n">
        <f aca="false">IF(LEN($B2626)=7,CONCATENATE(MID($B2626,1,6),"00",RIGHT($B2626,1)),IF(LEN($B2626)=8,CONCATENATE(MID($B2626,1,6),"0",RIGHT($B2626,2)),$B2626))</f>
        <v>91932</v>
      </c>
      <c r="H2626" s="925" t="n">
        <v>9.01</v>
      </c>
      <c r="I2626" s="923" t="n">
        <v>9.29</v>
      </c>
    </row>
    <row r="2627" customFormat="false" ht="15" hidden="false" customHeight="false" outlineLevel="0" collapsed="false">
      <c r="B2627" s="923" t="n">
        <v>91933</v>
      </c>
      <c r="C2627" s="924" t="s">
        <v>9319</v>
      </c>
      <c r="D2627" s="923" t="s">
        <v>470</v>
      </c>
      <c r="E2627" s="923" t="n">
        <f aca="false">IF($K$2=$H$1,H2627,I2627)</f>
        <v>9.87</v>
      </c>
      <c r="F2627" s="396" t="n">
        <f aca="false">IF(LEN($B2627)=7,CONCATENATE(MID($B2627,1,6),"00",RIGHT($B2627,1)),IF(LEN($B2627)=8,CONCATENATE(MID($B2627,1,6),"0",RIGHT($B2627,2)),$B2627))</f>
        <v>91933</v>
      </c>
      <c r="H2627" s="925" t="n">
        <v>9.59</v>
      </c>
      <c r="I2627" s="923" t="n">
        <v>9.87</v>
      </c>
    </row>
    <row r="2628" customFormat="false" ht="15" hidden="false" customHeight="false" outlineLevel="0" collapsed="false">
      <c r="B2628" s="923" t="n">
        <v>91934</v>
      </c>
      <c r="C2628" s="924" t="s">
        <v>9320</v>
      </c>
      <c r="D2628" s="923" t="s">
        <v>470</v>
      </c>
      <c r="E2628" s="923" t="n">
        <f aca="false">IF($K$2=$H$1,H2628,I2628)</f>
        <v>14.17</v>
      </c>
      <c r="F2628" s="396" t="n">
        <f aca="false">IF(LEN($B2628)=7,CONCATENATE(MID($B2628,1,6),"00",RIGHT($B2628,1)),IF(LEN($B2628)=8,CONCATENATE(MID($B2628,1,6),"0",RIGHT($B2628,2)),$B2628))</f>
        <v>91934</v>
      </c>
      <c r="H2628" s="925" t="n">
        <v>13.76</v>
      </c>
      <c r="I2628" s="923" t="n">
        <v>14.17</v>
      </c>
    </row>
    <row r="2629" customFormat="false" ht="15" hidden="false" customHeight="false" outlineLevel="0" collapsed="false">
      <c r="B2629" s="923" t="n">
        <v>91935</v>
      </c>
      <c r="C2629" s="924" t="s">
        <v>9321</v>
      </c>
      <c r="D2629" s="923" t="s">
        <v>470</v>
      </c>
      <c r="E2629" s="923" t="n">
        <f aca="false">IF($K$2=$H$1,H2629,I2629)</f>
        <v>15.01</v>
      </c>
      <c r="F2629" s="396" t="n">
        <f aca="false">IF(LEN($B2629)=7,CONCATENATE(MID($B2629,1,6),"00",RIGHT($B2629,1)),IF(LEN($B2629)=8,CONCATENATE(MID($B2629,1,6),"0",RIGHT($B2629,2)),$B2629))</f>
        <v>91935</v>
      </c>
      <c r="H2629" s="925" t="n">
        <v>14.6</v>
      </c>
      <c r="I2629" s="923" t="n">
        <v>15.01</v>
      </c>
    </row>
    <row r="2630" customFormat="false" ht="15" hidden="false" customHeight="false" outlineLevel="0" collapsed="false">
      <c r="B2630" s="923" t="n">
        <v>92979</v>
      </c>
      <c r="C2630" s="924" t="s">
        <v>9322</v>
      </c>
      <c r="D2630" s="923" t="s">
        <v>470</v>
      </c>
      <c r="E2630" s="923" t="n">
        <f aca="false">IF($K$2=$H$1,H2630,I2630)</f>
        <v>5.92</v>
      </c>
      <c r="F2630" s="396" t="n">
        <f aca="false">IF(LEN($B2630)=7,CONCATENATE(MID($B2630,1,6),"00",RIGHT($B2630,1)),IF(LEN($B2630)=8,CONCATENATE(MID($B2630,1,6),"0",RIGHT($B2630,2)),$B2630))</f>
        <v>92979</v>
      </c>
      <c r="H2630" s="925" t="n">
        <v>5.88</v>
      </c>
      <c r="I2630" s="923" t="n">
        <v>5.92</v>
      </c>
    </row>
    <row r="2631" customFormat="false" ht="15" hidden="false" customHeight="false" outlineLevel="0" collapsed="false">
      <c r="B2631" s="923" t="n">
        <v>92980</v>
      </c>
      <c r="C2631" s="924" t="s">
        <v>9323</v>
      </c>
      <c r="D2631" s="923" t="s">
        <v>470</v>
      </c>
      <c r="E2631" s="923" t="n">
        <f aca="false">IF($K$2=$H$1,H2631,I2631)</f>
        <v>6.42</v>
      </c>
      <c r="F2631" s="396" t="n">
        <f aca="false">IF(LEN($B2631)=7,CONCATENATE(MID($B2631,1,6),"00",RIGHT($B2631,1)),IF(LEN($B2631)=8,CONCATENATE(MID($B2631,1,6),"0",RIGHT($B2631,2)),$B2631))</f>
        <v>92980</v>
      </c>
      <c r="H2631" s="925" t="n">
        <v>6.38</v>
      </c>
      <c r="I2631" s="923" t="n">
        <v>6.42</v>
      </c>
    </row>
    <row r="2632" customFormat="false" ht="15" hidden="false" customHeight="false" outlineLevel="0" collapsed="false">
      <c r="B2632" s="923" t="n">
        <v>92981</v>
      </c>
      <c r="C2632" s="924" t="s">
        <v>9324</v>
      </c>
      <c r="D2632" s="923" t="s">
        <v>470</v>
      </c>
      <c r="E2632" s="923" t="n">
        <f aca="false">IF($K$2=$H$1,H2632,I2632)</f>
        <v>9.08</v>
      </c>
      <c r="F2632" s="396" t="n">
        <f aca="false">IF(LEN($B2632)=7,CONCATENATE(MID($B2632,1,6),"00",RIGHT($B2632,1)),IF(LEN($B2632)=8,CONCATENATE(MID($B2632,1,6),"0",RIGHT($B2632,2)),$B2632))</f>
        <v>92981</v>
      </c>
      <c r="H2632" s="925" t="n">
        <v>9.03</v>
      </c>
      <c r="I2632" s="923" t="n">
        <v>9.08</v>
      </c>
    </row>
    <row r="2633" customFormat="false" ht="15" hidden="false" customHeight="false" outlineLevel="0" collapsed="false">
      <c r="B2633" s="923" t="n">
        <v>92982</v>
      </c>
      <c r="C2633" s="924" t="s">
        <v>9325</v>
      </c>
      <c r="D2633" s="923" t="s">
        <v>470</v>
      </c>
      <c r="E2633" s="923" t="n">
        <f aca="false">IF($K$2=$H$1,H2633,I2633)</f>
        <v>9.81</v>
      </c>
      <c r="F2633" s="396" t="n">
        <f aca="false">IF(LEN($B2633)=7,CONCATENATE(MID($B2633,1,6),"00",RIGHT($B2633,1)),IF(LEN($B2633)=8,CONCATENATE(MID($B2633,1,6),"0",RIGHT($B2633,2)),$B2633))</f>
        <v>92982</v>
      </c>
      <c r="H2633" s="925" t="n">
        <v>9.76</v>
      </c>
      <c r="I2633" s="923" t="n">
        <v>9.81</v>
      </c>
    </row>
    <row r="2634" customFormat="false" ht="15" hidden="false" customHeight="false" outlineLevel="0" collapsed="false">
      <c r="B2634" s="923" t="n">
        <v>92983</v>
      </c>
      <c r="C2634" s="924" t="s">
        <v>9326</v>
      </c>
      <c r="D2634" s="923" t="s">
        <v>470</v>
      </c>
      <c r="E2634" s="923" t="n">
        <f aca="false">IF($K$2=$H$1,H2634,I2634)</f>
        <v>15.98</v>
      </c>
      <c r="F2634" s="396" t="n">
        <f aca="false">IF(LEN($B2634)=7,CONCATENATE(MID($B2634,1,6),"00",RIGHT($B2634,1)),IF(LEN($B2634)=8,CONCATENATE(MID($B2634,1,6),"0",RIGHT($B2634,2)),$B2634))</f>
        <v>92983</v>
      </c>
      <c r="H2634" s="925" t="n">
        <v>15.76</v>
      </c>
      <c r="I2634" s="923" t="n">
        <v>15.98</v>
      </c>
    </row>
    <row r="2635" customFormat="false" ht="15" hidden="false" customHeight="false" outlineLevel="0" collapsed="false">
      <c r="B2635" s="923" t="n">
        <v>92984</v>
      </c>
      <c r="C2635" s="924" t="s">
        <v>9327</v>
      </c>
      <c r="D2635" s="923" t="s">
        <v>470</v>
      </c>
      <c r="E2635" s="923" t="n">
        <f aca="false">IF($K$2=$H$1,H2635,I2635)</f>
        <v>16.37</v>
      </c>
      <c r="F2635" s="396" t="n">
        <f aca="false">IF(LEN($B2635)=7,CONCATENATE(MID($B2635,1,6),"00",RIGHT($B2635,1)),IF(LEN($B2635)=8,CONCATENATE(MID($B2635,1,6),"0",RIGHT($B2635,2)),$B2635))</f>
        <v>92984</v>
      </c>
      <c r="H2635" s="925" t="n">
        <v>16.15</v>
      </c>
      <c r="I2635" s="923" t="n">
        <v>16.37</v>
      </c>
    </row>
    <row r="2636" customFormat="false" ht="15" hidden="false" customHeight="false" outlineLevel="0" collapsed="false">
      <c r="B2636" s="923" t="n">
        <v>92985</v>
      </c>
      <c r="C2636" s="924" t="s">
        <v>9328</v>
      </c>
      <c r="D2636" s="923" t="s">
        <v>470</v>
      </c>
      <c r="E2636" s="923" t="n">
        <f aca="false">IF($K$2=$H$1,H2636,I2636)</f>
        <v>21.41</v>
      </c>
      <c r="F2636" s="396" t="n">
        <f aca="false">IF(LEN($B2636)=7,CONCATENATE(MID($B2636,1,6),"00",RIGHT($B2636,1)),IF(LEN($B2636)=8,CONCATENATE(MID($B2636,1,6),"0",RIGHT($B2636,2)),$B2636))</f>
        <v>92985</v>
      </c>
      <c r="H2636" s="925" t="n">
        <v>21.15</v>
      </c>
      <c r="I2636" s="923" t="n">
        <v>21.41</v>
      </c>
    </row>
    <row r="2637" customFormat="false" ht="15" hidden="false" customHeight="false" outlineLevel="0" collapsed="false">
      <c r="B2637" s="923" t="n">
        <v>92986</v>
      </c>
      <c r="C2637" s="924" t="s">
        <v>9329</v>
      </c>
      <c r="D2637" s="923" t="s">
        <v>470</v>
      </c>
      <c r="E2637" s="923" t="n">
        <f aca="false">IF($K$2=$H$1,H2637,I2637)</f>
        <v>22.02</v>
      </c>
      <c r="F2637" s="396" t="n">
        <f aca="false">IF(LEN($B2637)=7,CONCATENATE(MID($B2637,1,6),"00",RIGHT($B2637,1)),IF(LEN($B2637)=8,CONCATENATE(MID($B2637,1,6),"0",RIGHT($B2637,2)),$B2637))</f>
        <v>92986</v>
      </c>
      <c r="H2637" s="925" t="n">
        <v>21.76</v>
      </c>
      <c r="I2637" s="923" t="n">
        <v>22.02</v>
      </c>
    </row>
    <row r="2638" customFormat="false" ht="15" hidden="false" customHeight="false" outlineLevel="0" collapsed="false">
      <c r="B2638" s="923" t="n">
        <v>92987</v>
      </c>
      <c r="C2638" s="924" t="s">
        <v>9330</v>
      </c>
      <c r="D2638" s="923" t="s">
        <v>470</v>
      </c>
      <c r="E2638" s="923" t="n">
        <f aca="false">IF($K$2=$H$1,H2638,I2638)</f>
        <v>30.69</v>
      </c>
      <c r="F2638" s="396" t="n">
        <f aca="false">IF(LEN($B2638)=7,CONCATENATE(MID($B2638,1,6),"00",RIGHT($B2638,1)),IF(LEN($B2638)=8,CONCATENATE(MID($B2638,1,6),"0",RIGHT($B2638,2)),$B2638))</f>
        <v>92987</v>
      </c>
      <c r="H2638" s="925" t="n">
        <v>30.37</v>
      </c>
      <c r="I2638" s="923" t="n">
        <v>30.69</v>
      </c>
    </row>
    <row r="2639" customFormat="false" ht="15" hidden="false" customHeight="false" outlineLevel="0" collapsed="false">
      <c r="B2639" s="923" t="n">
        <v>92988</v>
      </c>
      <c r="C2639" s="924" t="s">
        <v>9331</v>
      </c>
      <c r="D2639" s="923" t="s">
        <v>470</v>
      </c>
      <c r="E2639" s="923" t="n">
        <f aca="false">IF($K$2=$H$1,H2639,I2639)</f>
        <v>30.76</v>
      </c>
      <c r="F2639" s="396" t="n">
        <f aca="false">IF(LEN($B2639)=7,CONCATENATE(MID($B2639,1,6),"00",RIGHT($B2639,1)),IF(LEN($B2639)=8,CONCATENATE(MID($B2639,1,6),"0",RIGHT($B2639,2)),$B2639))</f>
        <v>92988</v>
      </c>
      <c r="H2639" s="925" t="n">
        <v>30.44</v>
      </c>
      <c r="I2639" s="923" t="n">
        <v>30.76</v>
      </c>
    </row>
    <row r="2640" customFormat="false" ht="15" hidden="false" customHeight="false" outlineLevel="0" collapsed="false">
      <c r="B2640" s="923" t="n">
        <v>92989</v>
      </c>
      <c r="C2640" s="924" t="s">
        <v>9332</v>
      </c>
      <c r="D2640" s="923" t="s">
        <v>470</v>
      </c>
      <c r="E2640" s="923" t="n">
        <f aca="false">IF($K$2=$H$1,H2640,I2640)</f>
        <v>42.52</v>
      </c>
      <c r="F2640" s="396" t="n">
        <f aca="false">IF(LEN($B2640)=7,CONCATENATE(MID($B2640,1,6),"00",RIGHT($B2640,1)),IF(LEN($B2640)=8,CONCATENATE(MID($B2640,1,6),"0",RIGHT($B2640,2)),$B2640))</f>
        <v>92989</v>
      </c>
      <c r="H2640" s="925" t="n">
        <v>42.14</v>
      </c>
      <c r="I2640" s="923" t="n">
        <v>42.52</v>
      </c>
    </row>
    <row r="2641" customFormat="false" ht="15" hidden="false" customHeight="false" outlineLevel="0" collapsed="false">
      <c r="B2641" s="923" t="n">
        <v>92990</v>
      </c>
      <c r="C2641" s="924" t="s">
        <v>9333</v>
      </c>
      <c r="D2641" s="923" t="s">
        <v>470</v>
      </c>
      <c r="E2641" s="923" t="n">
        <f aca="false">IF($K$2=$H$1,H2641,I2641)</f>
        <v>42.04</v>
      </c>
      <c r="F2641" s="396" t="n">
        <f aca="false">IF(LEN($B2641)=7,CONCATENATE(MID($B2641,1,6),"00",RIGHT($B2641,1)),IF(LEN($B2641)=8,CONCATENATE(MID($B2641,1,6),"0",RIGHT($B2641,2)),$B2641))</f>
        <v>92990</v>
      </c>
      <c r="H2641" s="925" t="n">
        <v>41.66</v>
      </c>
      <c r="I2641" s="923" t="n">
        <v>42.04</v>
      </c>
    </row>
    <row r="2642" customFormat="false" ht="15" hidden="false" customHeight="false" outlineLevel="0" collapsed="false">
      <c r="B2642" s="923" t="n">
        <v>92991</v>
      </c>
      <c r="C2642" s="924" t="s">
        <v>9334</v>
      </c>
      <c r="D2642" s="923" t="s">
        <v>470</v>
      </c>
      <c r="E2642" s="923" t="n">
        <f aca="false">IF($K$2=$H$1,H2642,I2642)</f>
        <v>55.38</v>
      </c>
      <c r="F2642" s="396" t="n">
        <f aca="false">IF(LEN($B2642)=7,CONCATENATE(MID($B2642,1,6),"00",RIGHT($B2642,1)),IF(LEN($B2642)=8,CONCATENATE(MID($B2642,1,6),"0",RIGHT($B2642,2)),$B2642))</f>
        <v>92991</v>
      </c>
      <c r="H2642" s="925" t="n">
        <v>54.92</v>
      </c>
      <c r="I2642" s="923" t="n">
        <v>55.38</v>
      </c>
    </row>
    <row r="2643" customFormat="false" ht="15" hidden="false" customHeight="false" outlineLevel="0" collapsed="false">
      <c r="B2643" s="923" t="n">
        <v>92992</v>
      </c>
      <c r="C2643" s="924" t="s">
        <v>9335</v>
      </c>
      <c r="D2643" s="923" t="s">
        <v>470</v>
      </c>
      <c r="E2643" s="923" t="n">
        <f aca="false">IF($K$2=$H$1,H2643,I2643)</f>
        <v>55.42</v>
      </c>
      <c r="F2643" s="396" t="n">
        <f aca="false">IF(LEN($B2643)=7,CONCATENATE(MID($B2643,1,6),"00",RIGHT($B2643,1)),IF(LEN($B2643)=8,CONCATENATE(MID($B2643,1,6),"0",RIGHT($B2643,2)),$B2643))</f>
        <v>92992</v>
      </c>
      <c r="H2643" s="925" t="n">
        <v>54.96</v>
      </c>
      <c r="I2643" s="923" t="n">
        <v>55.42</v>
      </c>
    </row>
    <row r="2644" customFormat="false" ht="15" hidden="false" customHeight="false" outlineLevel="0" collapsed="false">
      <c r="B2644" s="923" t="n">
        <v>92993</v>
      </c>
      <c r="C2644" s="924" t="s">
        <v>9336</v>
      </c>
      <c r="D2644" s="923" t="s">
        <v>470</v>
      </c>
      <c r="E2644" s="923" t="n">
        <f aca="false">IF($K$2=$H$1,H2644,I2644)</f>
        <v>70.91</v>
      </c>
      <c r="F2644" s="396" t="n">
        <f aca="false">IF(LEN($B2644)=7,CONCATENATE(MID($B2644,1,6),"00",RIGHT($B2644,1)),IF(LEN($B2644)=8,CONCATENATE(MID($B2644,1,6),"0",RIGHT($B2644,2)),$B2644))</f>
        <v>92993</v>
      </c>
      <c r="H2644" s="925" t="n">
        <v>70.36</v>
      </c>
      <c r="I2644" s="923" t="n">
        <v>70.91</v>
      </c>
    </row>
    <row r="2645" customFormat="false" ht="15" hidden="false" customHeight="false" outlineLevel="0" collapsed="false">
      <c r="B2645" s="923" t="n">
        <v>92994</v>
      </c>
      <c r="C2645" s="924" t="s">
        <v>9337</v>
      </c>
      <c r="D2645" s="923" t="s">
        <v>470</v>
      </c>
      <c r="E2645" s="923" t="n">
        <f aca="false">IF($K$2=$H$1,H2645,I2645)</f>
        <v>71.6</v>
      </c>
      <c r="F2645" s="396" t="n">
        <f aca="false">IF(LEN($B2645)=7,CONCATENATE(MID($B2645,1,6),"00",RIGHT($B2645,1)),IF(LEN($B2645)=8,CONCATENATE(MID($B2645,1,6),"0",RIGHT($B2645,2)),$B2645))</f>
        <v>92994</v>
      </c>
      <c r="H2645" s="925" t="n">
        <v>71.05</v>
      </c>
      <c r="I2645" s="923" t="n">
        <v>71.6</v>
      </c>
    </row>
    <row r="2646" customFormat="false" ht="15" hidden="false" customHeight="false" outlineLevel="0" collapsed="false">
      <c r="B2646" s="923" t="n">
        <v>92995</v>
      </c>
      <c r="C2646" s="924" t="s">
        <v>9338</v>
      </c>
      <c r="D2646" s="923" t="s">
        <v>470</v>
      </c>
      <c r="E2646" s="923" t="n">
        <f aca="false">IF($K$2=$H$1,H2646,I2646)</f>
        <v>88.14</v>
      </c>
      <c r="F2646" s="396" t="n">
        <f aca="false">IF(LEN($B2646)=7,CONCATENATE(MID($B2646,1,6),"00",RIGHT($B2646,1)),IF(LEN($B2646)=8,CONCATENATE(MID($B2646,1,6),"0",RIGHT($B2646,2)),$B2646))</f>
        <v>92995</v>
      </c>
      <c r="H2646" s="925" t="n">
        <v>87.49</v>
      </c>
      <c r="I2646" s="923" t="n">
        <v>88.14</v>
      </c>
    </row>
    <row r="2647" customFormat="false" ht="15" hidden="false" customHeight="false" outlineLevel="0" collapsed="false">
      <c r="B2647" s="923" t="n">
        <v>92996</v>
      </c>
      <c r="C2647" s="924" t="s">
        <v>9339</v>
      </c>
      <c r="D2647" s="923" t="s">
        <v>470</v>
      </c>
      <c r="E2647" s="923" t="n">
        <f aca="false">IF($K$2=$H$1,H2647,I2647)</f>
        <v>88.38</v>
      </c>
      <c r="F2647" s="396" t="n">
        <f aca="false">IF(LEN($B2647)=7,CONCATENATE(MID($B2647,1,6),"00",RIGHT($B2647,1)),IF(LEN($B2647)=8,CONCATENATE(MID($B2647,1,6),"0",RIGHT($B2647,2)),$B2647))</f>
        <v>92996</v>
      </c>
      <c r="H2647" s="925" t="n">
        <v>87.73</v>
      </c>
      <c r="I2647" s="923" t="n">
        <v>88.38</v>
      </c>
    </row>
    <row r="2648" customFormat="false" ht="15" hidden="false" customHeight="false" outlineLevel="0" collapsed="false">
      <c r="B2648" s="923" t="n">
        <v>92997</v>
      </c>
      <c r="C2648" s="924" t="s">
        <v>9340</v>
      </c>
      <c r="D2648" s="923" t="s">
        <v>470</v>
      </c>
      <c r="E2648" s="923" t="n">
        <f aca="false">IF($K$2=$H$1,H2648,I2648)</f>
        <v>107.05</v>
      </c>
      <c r="F2648" s="396" t="n">
        <f aca="false">IF(LEN($B2648)=7,CONCATENATE(MID($B2648,1,6),"00",RIGHT($B2648,1)),IF(LEN($B2648)=8,CONCATENATE(MID($B2648,1,6),"0",RIGHT($B2648,2)),$B2648))</f>
        <v>92997</v>
      </c>
      <c r="H2648" s="925" t="n">
        <v>106.29</v>
      </c>
      <c r="I2648" s="923" t="n">
        <v>107.05</v>
      </c>
    </row>
    <row r="2649" customFormat="false" ht="15" hidden="false" customHeight="false" outlineLevel="0" collapsed="false">
      <c r="B2649" s="923" t="n">
        <v>92998</v>
      </c>
      <c r="C2649" s="924" t="s">
        <v>9341</v>
      </c>
      <c r="D2649" s="923" t="s">
        <v>470</v>
      </c>
      <c r="E2649" s="923" t="n">
        <f aca="false">IF($K$2=$H$1,H2649,I2649)</f>
        <v>108.07</v>
      </c>
      <c r="F2649" s="396" t="n">
        <f aca="false">IF(LEN($B2649)=7,CONCATENATE(MID($B2649,1,6),"00",RIGHT($B2649,1)),IF(LEN($B2649)=8,CONCATENATE(MID($B2649,1,6),"0",RIGHT($B2649,2)),$B2649))</f>
        <v>92998</v>
      </c>
      <c r="H2649" s="925" t="n">
        <v>107.31</v>
      </c>
      <c r="I2649" s="923" t="n">
        <v>108.07</v>
      </c>
    </row>
    <row r="2650" customFormat="false" ht="15" hidden="false" customHeight="false" outlineLevel="0" collapsed="false">
      <c r="B2650" s="923" t="n">
        <v>92999</v>
      </c>
      <c r="C2650" s="924" t="s">
        <v>9342</v>
      </c>
      <c r="D2650" s="923" t="s">
        <v>470</v>
      </c>
      <c r="E2650" s="923" t="n">
        <f aca="false">IF($K$2=$H$1,H2650,I2650)</f>
        <v>140.86</v>
      </c>
      <c r="F2650" s="396" t="n">
        <f aca="false">IF(LEN($B2650)=7,CONCATENATE(MID($B2650,1,6),"00",RIGHT($B2650,1)),IF(LEN($B2650)=8,CONCATENATE(MID($B2650,1,6),"0",RIGHT($B2650,2)),$B2650))</f>
        <v>92999</v>
      </c>
      <c r="H2650" s="925" t="n">
        <v>139.91</v>
      </c>
      <c r="I2650" s="923" t="n">
        <v>140.86</v>
      </c>
    </row>
    <row r="2651" customFormat="false" ht="15" hidden="false" customHeight="false" outlineLevel="0" collapsed="false">
      <c r="B2651" s="923" t="n">
        <v>93000</v>
      </c>
      <c r="C2651" s="924" t="s">
        <v>9343</v>
      </c>
      <c r="D2651" s="923" t="s">
        <v>470</v>
      </c>
      <c r="E2651" s="923" t="n">
        <f aca="false">IF($K$2=$H$1,H2651,I2651)</f>
        <v>141.71</v>
      </c>
      <c r="F2651" s="396" t="n">
        <f aca="false">IF(LEN($B2651)=7,CONCATENATE(MID($B2651,1,6),"00",RIGHT($B2651,1)),IF(LEN($B2651)=8,CONCATENATE(MID($B2651,1,6),"0",RIGHT($B2651,2)),$B2651))</f>
        <v>93000</v>
      </c>
      <c r="H2651" s="925" t="n">
        <v>140.76</v>
      </c>
      <c r="I2651" s="923" t="n">
        <v>141.71</v>
      </c>
    </row>
    <row r="2652" customFormat="false" ht="15" hidden="false" customHeight="false" outlineLevel="0" collapsed="false">
      <c r="B2652" s="923" t="n">
        <v>93001</v>
      </c>
      <c r="C2652" s="924" t="s">
        <v>9344</v>
      </c>
      <c r="D2652" s="923" t="s">
        <v>470</v>
      </c>
      <c r="E2652" s="923" t="n">
        <f aca="false">IF($K$2=$H$1,H2652,I2652)</f>
        <v>171.97</v>
      </c>
      <c r="F2652" s="396" t="n">
        <f aca="false">IF(LEN($B2652)=7,CONCATENATE(MID($B2652,1,6),"00",RIGHT($B2652,1)),IF(LEN($B2652)=8,CONCATENATE(MID($B2652,1,6),"0",RIGHT($B2652,2)),$B2652))</f>
        <v>93001</v>
      </c>
      <c r="H2652" s="925" t="n">
        <v>170.83</v>
      </c>
      <c r="I2652" s="923" t="n">
        <v>171.97</v>
      </c>
    </row>
    <row r="2653" customFormat="false" ht="15" hidden="false" customHeight="false" outlineLevel="0" collapsed="false">
      <c r="B2653" s="923" t="n">
        <v>93002</v>
      </c>
      <c r="C2653" s="924" t="s">
        <v>9345</v>
      </c>
      <c r="D2653" s="923" t="s">
        <v>470</v>
      </c>
      <c r="E2653" s="923" t="n">
        <f aca="false">IF($K$2=$H$1,H2653,I2653)</f>
        <v>176.69</v>
      </c>
      <c r="F2653" s="396" t="n">
        <f aca="false">IF(LEN($B2653)=7,CONCATENATE(MID($B2653,1,6),"00",RIGHT($B2653,1)),IF(LEN($B2653)=8,CONCATENATE(MID($B2653,1,6),"0",RIGHT($B2653,2)),$B2653))</f>
        <v>93002</v>
      </c>
      <c r="H2653" s="925" t="n">
        <v>175.55</v>
      </c>
      <c r="I2653" s="923" t="n">
        <v>176.69</v>
      </c>
    </row>
    <row r="2654" customFormat="false" ht="15" hidden="false" customHeight="false" outlineLevel="0" collapsed="false">
      <c r="B2654" s="923" t="n">
        <v>83446</v>
      </c>
      <c r="C2654" s="924" t="s">
        <v>9346</v>
      </c>
      <c r="D2654" s="923" t="s">
        <v>451</v>
      </c>
      <c r="E2654" s="923" t="n">
        <f aca="false">IF($K$2=$H$1,H2654,I2654)</f>
        <v>156.98</v>
      </c>
      <c r="F2654" s="396" t="n">
        <f aca="false">IF(LEN($B2654)=7,CONCATENATE(MID($B2654,1,6),"00",RIGHT($B2654,1)),IF(LEN($B2654)=8,CONCATENATE(MID($B2654,1,6),"0",RIGHT($B2654,2)),$B2654))</f>
        <v>83446</v>
      </c>
      <c r="H2654" s="925" t="n">
        <v>146.66</v>
      </c>
      <c r="I2654" s="923" t="n">
        <v>156.98</v>
      </c>
    </row>
    <row r="2655" customFormat="false" ht="15" hidden="false" customHeight="false" outlineLevel="0" collapsed="false">
      <c r="B2655" s="923" t="n">
        <v>91936</v>
      </c>
      <c r="C2655" s="924" t="s">
        <v>9347</v>
      </c>
      <c r="D2655" s="923" t="s">
        <v>451</v>
      </c>
      <c r="E2655" s="923" t="n">
        <f aca="false">IF($K$2=$H$1,H2655,I2655)</f>
        <v>9.25</v>
      </c>
      <c r="F2655" s="396" t="n">
        <f aca="false">IF(LEN($B2655)=7,CONCATENATE(MID($B2655,1,6),"00",RIGHT($B2655,1)),IF(LEN($B2655)=8,CONCATENATE(MID($B2655,1,6),"0",RIGHT($B2655,2)),$B2655))</f>
        <v>91936</v>
      </c>
      <c r="H2655" s="925" t="n">
        <v>8.72</v>
      </c>
      <c r="I2655" s="923" t="n">
        <v>9.25</v>
      </c>
    </row>
    <row r="2656" customFormat="false" ht="15" hidden="false" customHeight="false" outlineLevel="0" collapsed="false">
      <c r="B2656" s="923" t="n">
        <v>91937</v>
      </c>
      <c r="C2656" s="924" t="s">
        <v>9348</v>
      </c>
      <c r="D2656" s="923" t="s">
        <v>451</v>
      </c>
      <c r="E2656" s="923" t="n">
        <f aca="false">IF($K$2=$H$1,H2656,I2656)</f>
        <v>8.01</v>
      </c>
      <c r="F2656" s="396" t="n">
        <f aca="false">IF(LEN($B2656)=7,CONCATENATE(MID($B2656,1,6),"00",RIGHT($B2656,1)),IF(LEN($B2656)=8,CONCATENATE(MID($B2656,1,6),"0",RIGHT($B2656,2)),$B2656))</f>
        <v>91937</v>
      </c>
      <c r="H2656" s="925" t="n">
        <v>7.48</v>
      </c>
      <c r="I2656" s="923" t="n">
        <v>8.01</v>
      </c>
    </row>
    <row r="2657" customFormat="false" ht="15" hidden="false" customHeight="false" outlineLevel="0" collapsed="false">
      <c r="B2657" s="923" t="n">
        <v>91939</v>
      </c>
      <c r="C2657" s="924" t="s">
        <v>493</v>
      </c>
      <c r="D2657" s="923" t="s">
        <v>451</v>
      </c>
      <c r="E2657" s="923" t="n">
        <f aca="false">IF($K$2=$H$1,H2657,I2657)</f>
        <v>20.87</v>
      </c>
      <c r="F2657" s="396" t="n">
        <f aca="false">IF(LEN($B2657)=7,CONCATENATE(MID($B2657,1,6),"00",RIGHT($B2657,1)),IF(LEN($B2657)=8,CONCATENATE(MID($B2657,1,6),"0",RIGHT($B2657,2)),$B2657))</f>
        <v>91939</v>
      </c>
      <c r="H2657" s="925" t="n">
        <v>18.97</v>
      </c>
      <c r="I2657" s="923" t="n">
        <v>20.87</v>
      </c>
    </row>
    <row r="2658" customFormat="false" ht="15" hidden="false" customHeight="false" outlineLevel="0" collapsed="false">
      <c r="B2658" s="923" t="n">
        <v>91940</v>
      </c>
      <c r="C2658" s="924" t="s">
        <v>9349</v>
      </c>
      <c r="D2658" s="923" t="s">
        <v>451</v>
      </c>
      <c r="E2658" s="923" t="n">
        <f aca="false">IF($K$2=$H$1,H2658,I2658)</f>
        <v>10.95</v>
      </c>
      <c r="F2658" s="396" t="n">
        <f aca="false">IF(LEN($B2658)=7,CONCATENATE(MID($B2658,1,6),"00",RIGHT($B2658,1)),IF(LEN($B2658)=8,CONCATENATE(MID($B2658,1,6),"0",RIGHT($B2658,2)),$B2658))</f>
        <v>91940</v>
      </c>
      <c r="H2658" s="925" t="n">
        <v>10.04</v>
      </c>
      <c r="I2658" s="923" t="n">
        <v>10.95</v>
      </c>
    </row>
    <row r="2659" customFormat="false" ht="15" hidden="false" customHeight="false" outlineLevel="0" collapsed="false">
      <c r="B2659" s="923" t="n">
        <v>91941</v>
      </c>
      <c r="C2659" s="924" t="s">
        <v>9350</v>
      </c>
      <c r="D2659" s="923" t="s">
        <v>451</v>
      </c>
      <c r="E2659" s="923" t="n">
        <f aca="false">IF($K$2=$H$1,H2659,I2659)</f>
        <v>7.23</v>
      </c>
      <c r="F2659" s="396" t="n">
        <f aca="false">IF(LEN($B2659)=7,CONCATENATE(MID($B2659,1,6),"00",RIGHT($B2659,1)),IF(LEN($B2659)=8,CONCATENATE(MID($B2659,1,6),"0",RIGHT($B2659,2)),$B2659))</f>
        <v>91941</v>
      </c>
      <c r="H2659" s="925" t="n">
        <v>6.69</v>
      </c>
      <c r="I2659" s="923" t="n">
        <v>7.23</v>
      </c>
    </row>
    <row r="2660" customFormat="false" ht="15" hidden="false" customHeight="false" outlineLevel="0" collapsed="false">
      <c r="B2660" s="923" t="n">
        <v>91942</v>
      </c>
      <c r="C2660" s="924" t="s">
        <v>9351</v>
      </c>
      <c r="D2660" s="923" t="s">
        <v>451</v>
      </c>
      <c r="E2660" s="923" t="n">
        <f aca="false">IF($K$2=$H$1,H2660,I2660)</f>
        <v>25.37</v>
      </c>
      <c r="F2660" s="396" t="n">
        <f aca="false">IF(LEN($B2660)=7,CONCATENATE(MID($B2660,1,6),"00",RIGHT($B2660,1)),IF(LEN($B2660)=8,CONCATENATE(MID($B2660,1,6),"0",RIGHT($B2660,2)),$B2660))</f>
        <v>91942</v>
      </c>
      <c r="H2660" s="925" t="n">
        <v>23.18</v>
      </c>
      <c r="I2660" s="923" t="n">
        <v>25.37</v>
      </c>
    </row>
    <row r="2661" customFormat="false" ht="15" hidden="false" customHeight="false" outlineLevel="0" collapsed="false">
      <c r="B2661" s="923" t="n">
        <v>91943</v>
      </c>
      <c r="C2661" s="924" t="s">
        <v>9352</v>
      </c>
      <c r="D2661" s="923" t="s">
        <v>451</v>
      </c>
      <c r="E2661" s="923" t="n">
        <f aca="false">IF($K$2=$H$1,H2661,I2661)</f>
        <v>13.94</v>
      </c>
      <c r="F2661" s="396" t="n">
        <f aca="false">IF(LEN($B2661)=7,CONCATENATE(MID($B2661,1,6),"00",RIGHT($B2661,1)),IF(LEN($B2661)=8,CONCATENATE(MID($B2661,1,6),"0",RIGHT($B2661,2)),$B2661))</f>
        <v>91943</v>
      </c>
      <c r="H2661" s="925" t="n">
        <v>12.91</v>
      </c>
      <c r="I2661" s="923" t="n">
        <v>13.94</v>
      </c>
    </row>
    <row r="2662" customFormat="false" ht="15" hidden="false" customHeight="false" outlineLevel="0" collapsed="false">
      <c r="B2662" s="923" t="n">
        <v>91944</v>
      </c>
      <c r="C2662" s="924" t="s">
        <v>9353</v>
      </c>
      <c r="D2662" s="923" t="s">
        <v>451</v>
      </c>
      <c r="E2662" s="923" t="n">
        <f aca="false">IF($K$2=$H$1,H2662,I2662)</f>
        <v>9.67</v>
      </c>
      <c r="F2662" s="396" t="n">
        <f aca="false">IF(LEN($B2662)=7,CONCATENATE(MID($B2662,1,6),"00",RIGHT($B2662,1)),IF(LEN($B2662)=8,CONCATENATE(MID($B2662,1,6),"0",RIGHT($B2662,2)),$B2662))</f>
        <v>91944</v>
      </c>
      <c r="H2662" s="925" t="n">
        <v>9.06</v>
      </c>
      <c r="I2662" s="923" t="n">
        <v>9.67</v>
      </c>
    </row>
    <row r="2663" customFormat="false" ht="15" hidden="false" customHeight="false" outlineLevel="0" collapsed="false">
      <c r="B2663" s="923" t="n">
        <v>92865</v>
      </c>
      <c r="C2663" s="924" t="s">
        <v>9354</v>
      </c>
      <c r="D2663" s="923" t="s">
        <v>451</v>
      </c>
      <c r="E2663" s="923" t="n">
        <f aca="false">IF($K$2=$H$1,H2663,I2663)</f>
        <v>7.52</v>
      </c>
      <c r="F2663" s="396" t="n">
        <f aca="false">IF(LEN($B2663)=7,CONCATENATE(MID($B2663,1,6),"00",RIGHT($B2663,1)),IF(LEN($B2663)=8,CONCATENATE(MID($B2663,1,6),"0",RIGHT($B2663,2)),$B2663))</f>
        <v>92865</v>
      </c>
      <c r="H2663" s="925" t="n">
        <v>6.99</v>
      </c>
      <c r="I2663" s="923" t="n">
        <v>7.52</v>
      </c>
    </row>
    <row r="2664" customFormat="false" ht="15" hidden="false" customHeight="false" outlineLevel="0" collapsed="false">
      <c r="B2664" s="923" t="n">
        <v>92866</v>
      </c>
      <c r="C2664" s="924" t="s">
        <v>9355</v>
      </c>
      <c r="D2664" s="923" t="s">
        <v>451</v>
      </c>
      <c r="E2664" s="923" t="n">
        <f aca="false">IF($K$2=$H$1,H2664,I2664)</f>
        <v>6.4</v>
      </c>
      <c r="F2664" s="396" t="n">
        <f aca="false">IF(LEN($B2664)=7,CONCATENATE(MID($B2664,1,6),"00",RIGHT($B2664,1)),IF(LEN($B2664)=8,CONCATENATE(MID($B2664,1,6),"0",RIGHT($B2664,2)),$B2664))</f>
        <v>92866</v>
      </c>
      <c r="H2664" s="925" t="n">
        <v>5.87</v>
      </c>
      <c r="I2664" s="923" t="n">
        <v>6.4</v>
      </c>
    </row>
    <row r="2665" customFormat="false" ht="15" hidden="false" customHeight="false" outlineLevel="0" collapsed="false">
      <c r="B2665" s="923" t="n">
        <v>92867</v>
      </c>
      <c r="C2665" s="924" t="s">
        <v>9356</v>
      </c>
      <c r="D2665" s="923" t="s">
        <v>451</v>
      </c>
      <c r="E2665" s="923" t="n">
        <f aca="false">IF($K$2=$H$1,H2665,I2665)</f>
        <v>20.41</v>
      </c>
      <c r="F2665" s="396" t="n">
        <f aca="false">IF(LEN($B2665)=7,CONCATENATE(MID($B2665,1,6),"00",RIGHT($B2665,1)),IF(LEN($B2665)=8,CONCATENATE(MID($B2665,1,6),"0",RIGHT($B2665,2)),$B2665))</f>
        <v>92867</v>
      </c>
      <c r="H2665" s="925" t="n">
        <v>18.51</v>
      </c>
      <c r="I2665" s="923" t="n">
        <v>20.41</v>
      </c>
    </row>
    <row r="2666" customFormat="false" ht="15" hidden="false" customHeight="false" outlineLevel="0" collapsed="false">
      <c r="B2666" s="923" t="n">
        <v>92868</v>
      </c>
      <c r="C2666" s="924" t="s">
        <v>9357</v>
      </c>
      <c r="D2666" s="923" t="s">
        <v>451</v>
      </c>
      <c r="E2666" s="923" t="n">
        <f aca="false">IF($K$2=$H$1,H2666,I2666)</f>
        <v>10.49</v>
      </c>
      <c r="F2666" s="396" t="n">
        <f aca="false">IF(LEN($B2666)=7,CONCATENATE(MID($B2666,1,6),"00",RIGHT($B2666,1)),IF(LEN($B2666)=8,CONCATENATE(MID($B2666,1,6),"0",RIGHT($B2666,2)),$B2666))</f>
        <v>92868</v>
      </c>
      <c r="H2666" s="925" t="n">
        <v>9.58</v>
      </c>
      <c r="I2666" s="923" t="n">
        <v>10.49</v>
      </c>
    </row>
    <row r="2667" customFormat="false" ht="15" hidden="false" customHeight="false" outlineLevel="0" collapsed="false">
      <c r="B2667" s="923" t="n">
        <v>92869</v>
      </c>
      <c r="C2667" s="924" t="s">
        <v>9358</v>
      </c>
      <c r="D2667" s="923" t="s">
        <v>451</v>
      </c>
      <c r="E2667" s="923" t="n">
        <f aca="false">IF($K$2=$H$1,H2667,I2667)</f>
        <v>6.77</v>
      </c>
      <c r="F2667" s="396" t="n">
        <f aca="false">IF(LEN($B2667)=7,CONCATENATE(MID($B2667,1,6),"00",RIGHT($B2667,1)),IF(LEN($B2667)=8,CONCATENATE(MID($B2667,1,6),"0",RIGHT($B2667,2)),$B2667))</f>
        <v>92869</v>
      </c>
      <c r="H2667" s="925" t="n">
        <v>6.23</v>
      </c>
      <c r="I2667" s="923" t="n">
        <v>6.77</v>
      </c>
    </row>
    <row r="2668" customFormat="false" ht="15" hidden="false" customHeight="false" outlineLevel="0" collapsed="false">
      <c r="B2668" s="923" t="n">
        <v>92870</v>
      </c>
      <c r="C2668" s="924" t="s">
        <v>9359</v>
      </c>
      <c r="D2668" s="923" t="s">
        <v>451</v>
      </c>
      <c r="E2668" s="923" t="n">
        <f aca="false">IF($K$2=$H$1,H2668,I2668)</f>
        <v>24.58</v>
      </c>
      <c r="F2668" s="396" t="n">
        <f aca="false">IF(LEN($B2668)=7,CONCATENATE(MID($B2668,1,6),"00",RIGHT($B2668,1)),IF(LEN($B2668)=8,CONCATENATE(MID($B2668,1,6),"0",RIGHT($B2668,2)),$B2668))</f>
        <v>92870</v>
      </c>
      <c r="H2668" s="925" t="n">
        <v>22.39</v>
      </c>
      <c r="I2668" s="923" t="n">
        <v>24.58</v>
      </c>
    </row>
    <row r="2669" customFormat="false" ht="15" hidden="false" customHeight="false" outlineLevel="0" collapsed="false">
      <c r="B2669" s="923" t="n">
        <v>92871</v>
      </c>
      <c r="C2669" s="924" t="s">
        <v>9360</v>
      </c>
      <c r="D2669" s="923" t="s">
        <v>451</v>
      </c>
      <c r="E2669" s="923" t="n">
        <f aca="false">IF($K$2=$H$1,H2669,I2669)</f>
        <v>13.15</v>
      </c>
      <c r="F2669" s="396" t="n">
        <f aca="false">IF(LEN($B2669)=7,CONCATENATE(MID($B2669,1,6),"00",RIGHT($B2669,1)),IF(LEN($B2669)=8,CONCATENATE(MID($B2669,1,6),"0",RIGHT($B2669,2)),$B2669))</f>
        <v>92871</v>
      </c>
      <c r="H2669" s="925" t="n">
        <v>12.12</v>
      </c>
      <c r="I2669" s="923" t="n">
        <v>13.15</v>
      </c>
    </row>
    <row r="2670" customFormat="false" ht="15" hidden="false" customHeight="false" outlineLevel="0" collapsed="false">
      <c r="B2670" s="923" t="n">
        <v>92872</v>
      </c>
      <c r="C2670" s="924" t="s">
        <v>9361</v>
      </c>
      <c r="D2670" s="923" t="s">
        <v>451</v>
      </c>
      <c r="E2670" s="923" t="n">
        <f aca="false">IF($K$2=$H$1,H2670,I2670)</f>
        <v>8.88</v>
      </c>
      <c r="F2670" s="396" t="n">
        <f aca="false">IF(LEN($B2670)=7,CONCATENATE(MID($B2670,1,6),"00",RIGHT($B2670,1)),IF(LEN($B2670)=8,CONCATENATE(MID($B2670,1,6),"0",RIGHT($B2670,2)),$B2670))</f>
        <v>92872</v>
      </c>
      <c r="H2670" s="925" t="n">
        <v>8.27</v>
      </c>
      <c r="I2670" s="923" t="n">
        <v>8.88</v>
      </c>
    </row>
    <row r="2671" customFormat="false" ht="15" hidden="false" customHeight="false" outlineLevel="0" collapsed="false">
      <c r="B2671" s="923" t="n">
        <v>95777</v>
      </c>
      <c r="C2671" s="924" t="s">
        <v>9362</v>
      </c>
      <c r="D2671" s="923" t="s">
        <v>451</v>
      </c>
      <c r="E2671" s="923" t="n">
        <f aca="false">IF($K$2=$H$1,H2671,I2671)</f>
        <v>19.23</v>
      </c>
      <c r="F2671" s="396" t="n">
        <f aca="false">IF(LEN($B2671)=7,CONCATENATE(MID($B2671,1,6),"00",RIGHT($B2671,1)),IF(LEN($B2671)=8,CONCATENATE(MID($B2671,1,6),"0",RIGHT($B2671,2)),$B2671))</f>
        <v>95777</v>
      </c>
      <c r="H2671" s="925" t="n">
        <v>17.98</v>
      </c>
      <c r="I2671" s="923" t="n">
        <v>19.23</v>
      </c>
    </row>
    <row r="2672" customFormat="false" ht="15" hidden="false" customHeight="false" outlineLevel="0" collapsed="false">
      <c r="B2672" s="923" t="n">
        <v>95778</v>
      </c>
      <c r="C2672" s="924" t="s">
        <v>9363</v>
      </c>
      <c r="D2672" s="923" t="s">
        <v>451</v>
      </c>
      <c r="E2672" s="923" t="n">
        <f aca="false">IF($K$2=$H$1,H2672,I2672)</f>
        <v>19.62</v>
      </c>
      <c r="F2672" s="396" t="n">
        <f aca="false">IF(LEN($B2672)=7,CONCATENATE(MID($B2672,1,6),"00",RIGHT($B2672,1)),IF(LEN($B2672)=8,CONCATENATE(MID($B2672,1,6),"0",RIGHT($B2672,2)),$B2672))</f>
        <v>95778</v>
      </c>
      <c r="H2672" s="925" t="n">
        <v>18.37</v>
      </c>
      <c r="I2672" s="923" t="n">
        <v>19.62</v>
      </c>
    </row>
    <row r="2673" customFormat="false" ht="15" hidden="false" customHeight="false" outlineLevel="0" collapsed="false">
      <c r="B2673" s="923" t="n">
        <v>95779</v>
      </c>
      <c r="C2673" s="924" t="s">
        <v>9364</v>
      </c>
      <c r="D2673" s="923" t="s">
        <v>451</v>
      </c>
      <c r="E2673" s="923" t="n">
        <f aca="false">IF($K$2=$H$1,H2673,I2673)</f>
        <v>18.31</v>
      </c>
      <c r="F2673" s="396" t="n">
        <f aca="false">IF(LEN($B2673)=7,CONCATENATE(MID($B2673,1,6),"00",RIGHT($B2673,1)),IF(LEN($B2673)=8,CONCATENATE(MID($B2673,1,6),"0",RIGHT($B2673,2)),$B2673))</f>
        <v>95779</v>
      </c>
      <c r="H2673" s="925" t="n">
        <v>17.06</v>
      </c>
      <c r="I2673" s="923" t="n">
        <v>18.31</v>
      </c>
    </row>
    <row r="2674" customFormat="false" ht="15" hidden="false" customHeight="false" outlineLevel="0" collapsed="false">
      <c r="B2674" s="923" t="n">
        <v>95780</v>
      </c>
      <c r="C2674" s="924" t="s">
        <v>9365</v>
      </c>
      <c r="D2674" s="923" t="s">
        <v>451</v>
      </c>
      <c r="E2674" s="923" t="n">
        <f aca="false">IF($K$2=$H$1,H2674,I2674)</f>
        <v>21.55</v>
      </c>
      <c r="F2674" s="396" t="n">
        <f aca="false">IF(LEN($B2674)=7,CONCATENATE(MID($B2674,1,6),"00",RIGHT($B2674,1)),IF(LEN($B2674)=8,CONCATENATE(MID($B2674,1,6),"0",RIGHT($B2674,2)),$B2674))</f>
        <v>95780</v>
      </c>
      <c r="H2674" s="925" t="n">
        <v>20.24</v>
      </c>
      <c r="I2674" s="923" t="n">
        <v>21.55</v>
      </c>
    </row>
    <row r="2675" customFormat="false" ht="15" hidden="false" customHeight="false" outlineLevel="0" collapsed="false">
      <c r="B2675" s="923" t="n">
        <v>95781</v>
      </c>
      <c r="C2675" s="924" t="s">
        <v>9366</v>
      </c>
      <c r="D2675" s="923" t="s">
        <v>451</v>
      </c>
      <c r="E2675" s="923" t="n">
        <f aca="false">IF($K$2=$H$1,H2675,I2675)</f>
        <v>21.84</v>
      </c>
      <c r="F2675" s="396" t="n">
        <f aca="false">IF(LEN($B2675)=7,CONCATENATE(MID($B2675,1,6),"00",RIGHT($B2675,1)),IF(LEN($B2675)=8,CONCATENATE(MID($B2675,1,6),"0",RIGHT($B2675,2)),$B2675))</f>
        <v>95781</v>
      </c>
      <c r="H2675" s="925" t="n">
        <v>20.53</v>
      </c>
      <c r="I2675" s="923" t="n">
        <v>21.84</v>
      </c>
    </row>
    <row r="2676" customFormat="false" ht="15" hidden="false" customHeight="false" outlineLevel="0" collapsed="false">
      <c r="B2676" s="923" t="n">
        <v>95782</v>
      </c>
      <c r="C2676" s="924" t="s">
        <v>9367</v>
      </c>
      <c r="D2676" s="923" t="s">
        <v>451</v>
      </c>
      <c r="E2676" s="923" t="n">
        <f aca="false">IF($K$2=$H$1,H2676,I2676)</f>
        <v>22.61</v>
      </c>
      <c r="F2676" s="396" t="n">
        <f aca="false">IF(LEN($B2676)=7,CONCATENATE(MID($B2676,1,6),"00",RIGHT($B2676,1)),IF(LEN($B2676)=8,CONCATENATE(MID($B2676,1,6),"0",RIGHT($B2676,2)),$B2676))</f>
        <v>95782</v>
      </c>
      <c r="H2676" s="925" t="n">
        <v>21.3</v>
      </c>
      <c r="I2676" s="923" t="n">
        <v>22.61</v>
      </c>
    </row>
    <row r="2677" customFormat="false" ht="15" hidden="false" customHeight="false" outlineLevel="0" collapsed="false">
      <c r="B2677" s="923" t="n">
        <v>95785</v>
      </c>
      <c r="C2677" s="924" t="s">
        <v>9368</v>
      </c>
      <c r="D2677" s="923" t="s">
        <v>451</v>
      </c>
      <c r="E2677" s="923" t="n">
        <f aca="false">IF($K$2=$H$1,H2677,I2677)</f>
        <v>25.42</v>
      </c>
      <c r="F2677" s="396" t="n">
        <f aca="false">IF(LEN($B2677)=7,CONCATENATE(MID($B2677,1,6),"00",RIGHT($B2677,1)),IF(LEN($B2677)=8,CONCATENATE(MID($B2677,1,6),"0",RIGHT($B2677,2)),$B2677))</f>
        <v>95785</v>
      </c>
      <c r="H2677" s="925" t="n">
        <v>24.06</v>
      </c>
      <c r="I2677" s="923" t="n">
        <v>25.42</v>
      </c>
    </row>
    <row r="2678" customFormat="false" ht="15" hidden="false" customHeight="false" outlineLevel="0" collapsed="false">
      <c r="B2678" s="923" t="n">
        <v>95787</v>
      </c>
      <c r="C2678" s="924" t="s">
        <v>9369</v>
      </c>
      <c r="D2678" s="923" t="s">
        <v>451</v>
      </c>
      <c r="E2678" s="923" t="n">
        <f aca="false">IF($K$2=$H$1,H2678,I2678)</f>
        <v>19.71</v>
      </c>
      <c r="F2678" s="396" t="n">
        <f aca="false">IF(LEN($B2678)=7,CONCATENATE(MID($B2678,1,6),"00",RIGHT($B2678,1)),IF(LEN($B2678)=8,CONCATENATE(MID($B2678,1,6),"0",RIGHT($B2678,2)),$B2678))</f>
        <v>95787</v>
      </c>
      <c r="H2678" s="925" t="n">
        <v>18.34</v>
      </c>
      <c r="I2678" s="923" t="n">
        <v>19.71</v>
      </c>
    </row>
    <row r="2679" customFormat="false" ht="15" hidden="false" customHeight="false" outlineLevel="0" collapsed="false">
      <c r="B2679" s="923" t="n">
        <v>95789</v>
      </c>
      <c r="C2679" s="924" t="s">
        <v>9370</v>
      </c>
      <c r="D2679" s="923" t="s">
        <v>451</v>
      </c>
      <c r="E2679" s="923" t="n">
        <f aca="false">IF($K$2=$H$1,H2679,I2679)</f>
        <v>23.79</v>
      </c>
      <c r="F2679" s="396" t="n">
        <f aca="false">IF(LEN($B2679)=7,CONCATENATE(MID($B2679,1,6),"00",RIGHT($B2679,1)),IF(LEN($B2679)=8,CONCATENATE(MID($B2679,1,6),"0",RIGHT($B2679,2)),$B2679))</f>
        <v>95789</v>
      </c>
      <c r="H2679" s="925" t="n">
        <v>22.33</v>
      </c>
      <c r="I2679" s="923" t="n">
        <v>23.79</v>
      </c>
    </row>
    <row r="2680" customFormat="false" ht="15" hidden="false" customHeight="false" outlineLevel="0" collapsed="false">
      <c r="B2680" s="923" t="n">
        <v>95791</v>
      </c>
      <c r="C2680" s="924" t="s">
        <v>9371</v>
      </c>
      <c r="D2680" s="923" t="s">
        <v>451</v>
      </c>
      <c r="E2680" s="923" t="n">
        <f aca="false">IF($K$2=$H$1,H2680,I2680)</f>
        <v>29.82</v>
      </c>
      <c r="F2680" s="396" t="n">
        <f aca="false">IF(LEN($B2680)=7,CONCATENATE(MID($B2680,1,6),"00",RIGHT($B2680,1)),IF(LEN($B2680)=8,CONCATENATE(MID($B2680,1,6),"0",RIGHT($B2680,2)),$B2680))</f>
        <v>95791</v>
      </c>
      <c r="H2680" s="925" t="n">
        <v>28.26</v>
      </c>
      <c r="I2680" s="923" t="n">
        <v>29.82</v>
      </c>
    </row>
    <row r="2681" customFormat="false" ht="15" hidden="false" customHeight="false" outlineLevel="0" collapsed="false">
      <c r="B2681" s="923" t="n">
        <v>95795</v>
      </c>
      <c r="C2681" s="924" t="s">
        <v>9372</v>
      </c>
      <c r="D2681" s="923" t="s">
        <v>451</v>
      </c>
      <c r="E2681" s="923" t="n">
        <f aca="false">IF($K$2=$H$1,H2681,I2681)</f>
        <v>22.79</v>
      </c>
      <c r="F2681" s="396" t="n">
        <f aca="false">IF(LEN($B2681)=7,CONCATENATE(MID($B2681,1,6),"00",RIGHT($B2681,1)),IF(LEN($B2681)=8,CONCATENATE(MID($B2681,1,6),"0",RIGHT($B2681,2)),$B2681))</f>
        <v>95795</v>
      </c>
      <c r="H2681" s="926" t="n">
        <v>21.19</v>
      </c>
      <c r="I2681" s="927" t="n">
        <v>22.79</v>
      </c>
    </row>
    <row r="2682" customFormat="false" ht="15" hidden="false" customHeight="false" outlineLevel="0" collapsed="false">
      <c r="B2682" s="923" t="n">
        <v>95796</v>
      </c>
      <c r="C2682" s="924" t="s">
        <v>9373</v>
      </c>
      <c r="D2682" s="923" t="s">
        <v>451</v>
      </c>
      <c r="E2682" s="923" t="n">
        <f aca="false">IF($K$2=$H$1,H2682,I2682)</f>
        <v>27.99</v>
      </c>
      <c r="F2682" s="396" t="n">
        <f aca="false">IF(LEN($B2682)=7,CONCATENATE(MID($B2682,1,6),"00",RIGHT($B2682,1)),IF(LEN($B2682)=8,CONCATENATE(MID($B2682,1,6),"0",RIGHT($B2682,2)),$B2682))</f>
        <v>95796</v>
      </c>
      <c r="H2682" s="925" t="n">
        <v>26.28</v>
      </c>
      <c r="I2682" s="923" t="n">
        <v>27.99</v>
      </c>
    </row>
    <row r="2683" customFormat="false" ht="15" hidden="false" customHeight="false" outlineLevel="0" collapsed="false">
      <c r="B2683" s="923" t="n">
        <v>95797</v>
      </c>
      <c r="C2683" s="924" t="s">
        <v>9374</v>
      </c>
      <c r="D2683" s="923" t="s">
        <v>451</v>
      </c>
      <c r="E2683" s="923" t="n">
        <f aca="false">IF($K$2=$H$1,H2683,I2683)</f>
        <v>34.8</v>
      </c>
      <c r="F2683" s="396" t="n">
        <f aca="false">IF(LEN($B2683)=7,CONCATENATE(MID($B2683,1,6),"00",RIGHT($B2683,1)),IF(LEN($B2683)=8,CONCATENATE(MID($B2683,1,6),"0",RIGHT($B2683,2)),$B2683))</f>
        <v>95797</v>
      </c>
      <c r="H2683" s="925" t="n">
        <v>32.93</v>
      </c>
      <c r="I2683" s="923" t="n">
        <v>34.8</v>
      </c>
    </row>
    <row r="2684" customFormat="false" ht="15" hidden="false" customHeight="false" outlineLevel="0" collapsed="false">
      <c r="B2684" s="923" t="n">
        <v>95801</v>
      </c>
      <c r="C2684" s="924" t="s">
        <v>9375</v>
      </c>
      <c r="D2684" s="923" t="s">
        <v>451</v>
      </c>
      <c r="E2684" s="923" t="n">
        <f aca="false">IF($K$2=$H$1,H2684,I2684)</f>
        <v>27.1</v>
      </c>
      <c r="F2684" s="396" t="n">
        <f aca="false">IF(LEN($B2684)=7,CONCATENATE(MID($B2684,1,6),"00",RIGHT($B2684,1)),IF(LEN($B2684)=8,CONCATENATE(MID($B2684,1,6),"0",RIGHT($B2684,2)),$B2684))</f>
        <v>95801</v>
      </c>
      <c r="H2684" s="925" t="n">
        <v>25.29</v>
      </c>
      <c r="I2684" s="923" t="n">
        <v>27.1</v>
      </c>
    </row>
    <row r="2685" customFormat="false" ht="15" hidden="false" customHeight="false" outlineLevel="0" collapsed="false">
      <c r="B2685" s="923" t="n">
        <v>95802</v>
      </c>
      <c r="C2685" s="924" t="s">
        <v>9376</v>
      </c>
      <c r="D2685" s="923" t="s">
        <v>451</v>
      </c>
      <c r="E2685" s="923" t="n">
        <f aca="false">IF($K$2=$H$1,H2685,I2685)</f>
        <v>30.09</v>
      </c>
      <c r="F2685" s="396" t="n">
        <f aca="false">IF(LEN($B2685)=7,CONCATENATE(MID($B2685,1,6),"00",RIGHT($B2685,1)),IF(LEN($B2685)=8,CONCATENATE(MID($B2685,1,6),"0",RIGHT($B2685,2)),$B2685))</f>
        <v>95802</v>
      </c>
      <c r="H2685" s="926" t="n">
        <v>28.13</v>
      </c>
      <c r="I2685" s="927" t="n">
        <v>30.09</v>
      </c>
    </row>
    <row r="2686" customFormat="false" ht="15" hidden="false" customHeight="false" outlineLevel="0" collapsed="false">
      <c r="B2686" s="923" t="n">
        <v>95803</v>
      </c>
      <c r="C2686" s="924" t="s">
        <v>9377</v>
      </c>
      <c r="D2686" s="923" t="s">
        <v>451</v>
      </c>
      <c r="E2686" s="923" t="n">
        <f aca="false">IF($K$2=$H$1,H2686,I2686)</f>
        <v>38.82</v>
      </c>
      <c r="F2686" s="396" t="n">
        <f aca="false">IF(LEN($B2686)=7,CONCATENATE(MID($B2686,1,6),"00",RIGHT($B2686,1)),IF(LEN($B2686)=8,CONCATENATE(MID($B2686,1,6),"0",RIGHT($B2686,2)),$B2686))</f>
        <v>95803</v>
      </c>
      <c r="H2686" s="925" t="n">
        <v>36.65</v>
      </c>
      <c r="I2686" s="923" t="n">
        <v>38.82</v>
      </c>
    </row>
    <row r="2687" customFormat="false" ht="15" hidden="false" customHeight="false" outlineLevel="0" collapsed="false">
      <c r="B2687" s="923" t="n">
        <v>95804</v>
      </c>
      <c r="C2687" s="924" t="s">
        <v>9378</v>
      </c>
      <c r="D2687" s="923" t="s">
        <v>451</v>
      </c>
      <c r="E2687" s="923" t="n">
        <f aca="false">IF($K$2=$H$1,H2687,I2687)</f>
        <v>17.13</v>
      </c>
      <c r="F2687" s="396" t="n">
        <f aca="false">IF(LEN($B2687)=7,CONCATENATE(MID($B2687,1,6),"00",RIGHT($B2687,1)),IF(LEN($B2687)=8,CONCATENATE(MID($B2687,1,6),"0",RIGHT($B2687,2)),$B2687))</f>
        <v>95804</v>
      </c>
      <c r="H2687" s="925" t="n">
        <v>16.09</v>
      </c>
      <c r="I2687" s="923" t="n">
        <v>17.13</v>
      </c>
    </row>
    <row r="2688" customFormat="false" ht="15" hidden="false" customHeight="false" outlineLevel="0" collapsed="false">
      <c r="B2688" s="923" t="n">
        <v>95805</v>
      </c>
      <c r="C2688" s="924" t="s">
        <v>9379</v>
      </c>
      <c r="D2688" s="923" t="s">
        <v>451</v>
      </c>
      <c r="E2688" s="923" t="n">
        <f aca="false">IF($K$2=$H$1,H2688,I2688)</f>
        <v>17.3</v>
      </c>
      <c r="F2688" s="396" t="n">
        <f aca="false">IF(LEN($B2688)=7,CONCATENATE(MID($B2688,1,6),"00",RIGHT($B2688,1)),IF(LEN($B2688)=8,CONCATENATE(MID($B2688,1,6),"0",RIGHT($B2688,2)),$B2688))</f>
        <v>95805</v>
      </c>
      <c r="H2688" s="925" t="n">
        <v>16.25</v>
      </c>
      <c r="I2688" s="923" t="n">
        <v>17.3</v>
      </c>
    </row>
    <row r="2689" customFormat="false" ht="15" hidden="false" customHeight="false" outlineLevel="0" collapsed="false">
      <c r="B2689" s="923" t="n">
        <v>95806</v>
      </c>
      <c r="C2689" s="924" t="s">
        <v>9380</v>
      </c>
      <c r="D2689" s="923" t="s">
        <v>451</v>
      </c>
      <c r="E2689" s="923" t="n">
        <f aca="false">IF($K$2=$H$1,H2689,I2689)</f>
        <v>17.84</v>
      </c>
      <c r="F2689" s="396" t="n">
        <f aca="false">IF(LEN($B2689)=7,CONCATENATE(MID($B2689,1,6),"00",RIGHT($B2689,1)),IF(LEN($B2689)=8,CONCATENATE(MID($B2689,1,6),"0",RIGHT($B2689,2)),$B2689))</f>
        <v>95806</v>
      </c>
      <c r="H2689" s="925" t="n">
        <v>16.77</v>
      </c>
      <c r="I2689" s="923" t="n">
        <v>17.84</v>
      </c>
    </row>
    <row r="2690" customFormat="false" ht="15" hidden="false" customHeight="false" outlineLevel="0" collapsed="false">
      <c r="B2690" s="923" t="n">
        <v>95807</v>
      </c>
      <c r="C2690" s="924" t="s">
        <v>9381</v>
      </c>
      <c r="D2690" s="923" t="s">
        <v>451</v>
      </c>
      <c r="E2690" s="923" t="n">
        <f aca="false">IF($K$2=$H$1,H2690,I2690)</f>
        <v>19.77</v>
      </c>
      <c r="F2690" s="396" t="n">
        <f aca="false">IF(LEN($B2690)=7,CONCATENATE(MID($B2690,1,6),"00",RIGHT($B2690,1)),IF(LEN($B2690)=8,CONCATENATE(MID($B2690,1,6),"0",RIGHT($B2690,2)),$B2690))</f>
        <v>95807</v>
      </c>
      <c r="H2690" s="925" t="n">
        <v>18.53</v>
      </c>
      <c r="I2690" s="923" t="n">
        <v>19.77</v>
      </c>
    </row>
    <row r="2691" customFormat="false" ht="15" hidden="false" customHeight="false" outlineLevel="0" collapsed="false">
      <c r="B2691" s="923" t="n">
        <v>95808</v>
      </c>
      <c r="C2691" s="924" t="s">
        <v>9382</v>
      </c>
      <c r="D2691" s="923" t="s">
        <v>451</v>
      </c>
      <c r="E2691" s="923" t="n">
        <f aca="false">IF($K$2=$H$1,H2691,I2691)</f>
        <v>20.28</v>
      </c>
      <c r="F2691" s="396" t="n">
        <f aca="false">IF(LEN($B2691)=7,CONCATENATE(MID($B2691,1,6),"00",RIGHT($B2691,1)),IF(LEN($B2691)=8,CONCATENATE(MID($B2691,1,6),"0",RIGHT($B2691,2)),$B2691))</f>
        <v>95808</v>
      </c>
      <c r="H2691" s="925" t="n">
        <v>18.99</v>
      </c>
      <c r="I2691" s="923" t="n">
        <v>20.28</v>
      </c>
    </row>
    <row r="2692" customFormat="false" ht="15" hidden="false" customHeight="false" outlineLevel="0" collapsed="false">
      <c r="B2692" s="923" t="n">
        <v>95809</v>
      </c>
      <c r="C2692" s="924" t="s">
        <v>9383</v>
      </c>
      <c r="D2692" s="923" t="s">
        <v>451</v>
      </c>
      <c r="E2692" s="923" t="n">
        <f aca="false">IF($K$2=$H$1,H2692,I2692)</f>
        <v>22.2</v>
      </c>
      <c r="F2692" s="396" t="n">
        <f aca="false">IF(LEN($B2692)=7,CONCATENATE(MID($B2692,1,6),"00",RIGHT($B2692,1)),IF(LEN($B2692)=8,CONCATENATE(MID($B2692,1,6),"0",RIGHT($B2692,2)),$B2692))</f>
        <v>95809</v>
      </c>
      <c r="H2692" s="925" t="n">
        <v>20.84</v>
      </c>
      <c r="I2692" s="923" t="n">
        <v>22.2</v>
      </c>
    </row>
    <row r="2693" customFormat="false" ht="15" hidden="false" customHeight="false" outlineLevel="0" collapsed="false">
      <c r="B2693" s="923" t="n">
        <v>95810</v>
      </c>
      <c r="C2693" s="924" t="s">
        <v>9384</v>
      </c>
      <c r="D2693" s="923" t="s">
        <v>451</v>
      </c>
      <c r="E2693" s="923" t="n">
        <f aca="false">IF($K$2=$H$1,H2693,I2693)</f>
        <v>10.18</v>
      </c>
      <c r="F2693" s="396" t="n">
        <f aca="false">IF(LEN($B2693)=7,CONCATENATE(MID($B2693,1,6),"00",RIGHT($B2693,1)),IF(LEN($B2693)=8,CONCATENATE(MID($B2693,1,6),"0",RIGHT($B2693,2)),$B2693))</f>
        <v>95810</v>
      </c>
      <c r="H2693" s="925" t="n">
        <v>9.89</v>
      </c>
      <c r="I2693" s="923" t="n">
        <v>10.18</v>
      </c>
    </row>
    <row r="2694" customFormat="false" ht="15" hidden="false" customHeight="false" outlineLevel="0" collapsed="false">
      <c r="B2694" s="923" t="n">
        <v>95811</v>
      </c>
      <c r="C2694" s="924" t="s">
        <v>9385</v>
      </c>
      <c r="D2694" s="923" t="s">
        <v>451</v>
      </c>
      <c r="E2694" s="923" t="n">
        <f aca="false">IF($K$2=$H$1,H2694,I2694)</f>
        <v>10.71</v>
      </c>
      <c r="F2694" s="396" t="n">
        <f aca="false">IF(LEN($B2694)=7,CONCATENATE(MID($B2694,1,6),"00",RIGHT($B2694,1)),IF(LEN($B2694)=8,CONCATENATE(MID($B2694,1,6),"0",RIGHT($B2694,2)),$B2694))</f>
        <v>95811</v>
      </c>
      <c r="H2694" s="926" t="n">
        <v>10.35</v>
      </c>
      <c r="I2694" s="927" t="n">
        <v>10.71</v>
      </c>
    </row>
    <row r="2695" customFormat="false" ht="15" hidden="false" customHeight="false" outlineLevel="0" collapsed="false">
      <c r="B2695" s="923" t="n">
        <v>95812</v>
      </c>
      <c r="C2695" s="924" t="s">
        <v>9386</v>
      </c>
      <c r="D2695" s="923" t="s">
        <v>451</v>
      </c>
      <c r="E2695" s="923" t="n">
        <f aca="false">IF($K$2=$H$1,H2695,I2695)</f>
        <v>12.61</v>
      </c>
      <c r="F2695" s="396" t="n">
        <f aca="false">IF(LEN($B2695)=7,CONCATENATE(MID($B2695,1,6),"00",RIGHT($B2695,1)),IF(LEN($B2695)=8,CONCATENATE(MID($B2695,1,6),"0",RIGHT($B2695,2)),$B2695))</f>
        <v>95812</v>
      </c>
      <c r="H2695" s="925" t="n">
        <v>12.2</v>
      </c>
      <c r="I2695" s="923" t="n">
        <v>12.61</v>
      </c>
    </row>
    <row r="2696" customFormat="false" ht="15" hidden="false" customHeight="false" outlineLevel="0" collapsed="false">
      <c r="B2696" s="923" t="n">
        <v>95813</v>
      </c>
      <c r="C2696" s="924" t="s">
        <v>9387</v>
      </c>
      <c r="D2696" s="923" t="s">
        <v>451</v>
      </c>
      <c r="E2696" s="923" t="n">
        <f aca="false">IF($K$2=$H$1,H2696,I2696)</f>
        <v>12.42</v>
      </c>
      <c r="F2696" s="396" t="n">
        <f aca="false">IF(LEN($B2696)=7,CONCATENATE(MID($B2696,1,6),"00",RIGHT($B2696,1)),IF(LEN($B2696)=8,CONCATENATE(MID($B2696,1,6),"0",RIGHT($B2696,2)),$B2696))</f>
        <v>95813</v>
      </c>
      <c r="H2696" s="925" t="n">
        <v>11.97</v>
      </c>
      <c r="I2696" s="923" t="n">
        <v>12.42</v>
      </c>
    </row>
    <row r="2697" customFormat="false" ht="15" hidden="false" customHeight="false" outlineLevel="0" collapsed="false">
      <c r="B2697" s="923" t="n">
        <v>95814</v>
      </c>
      <c r="C2697" s="924" t="s">
        <v>9388</v>
      </c>
      <c r="D2697" s="923" t="s">
        <v>451</v>
      </c>
      <c r="E2697" s="923" t="n">
        <f aca="false">IF($K$2=$H$1,H2697,I2697)</f>
        <v>13.19</v>
      </c>
      <c r="F2697" s="396" t="n">
        <f aca="false">IF(LEN($B2697)=7,CONCATENATE(MID($B2697,1,6),"00",RIGHT($B2697,1)),IF(LEN($B2697)=8,CONCATENATE(MID($B2697,1,6),"0",RIGHT($B2697,2)),$B2697))</f>
        <v>95814</v>
      </c>
      <c r="H2697" s="925" t="n">
        <v>12.67</v>
      </c>
      <c r="I2697" s="923" t="n">
        <v>13.19</v>
      </c>
    </row>
    <row r="2698" customFormat="false" ht="15" hidden="false" customHeight="false" outlineLevel="0" collapsed="false">
      <c r="B2698" s="923" t="n">
        <v>95815</v>
      </c>
      <c r="C2698" s="924" t="s">
        <v>9389</v>
      </c>
      <c r="D2698" s="923" t="s">
        <v>451</v>
      </c>
      <c r="E2698" s="923" t="n">
        <f aca="false">IF($K$2=$H$1,H2698,I2698)</f>
        <v>16.83</v>
      </c>
      <c r="F2698" s="396" t="n">
        <f aca="false">IF(LEN($B2698)=7,CONCATENATE(MID($B2698,1,6),"00",RIGHT($B2698,1)),IF(LEN($B2698)=8,CONCATENATE(MID($B2698,1,6),"0",RIGHT($B2698,2)),$B2698))</f>
        <v>95815</v>
      </c>
      <c r="H2698" s="925" t="n">
        <v>16.2</v>
      </c>
      <c r="I2698" s="923" t="n">
        <v>16.83</v>
      </c>
    </row>
    <row r="2699" customFormat="false" ht="15" hidden="false" customHeight="false" outlineLevel="0" collapsed="false">
      <c r="B2699" s="923" t="n">
        <v>95816</v>
      </c>
      <c r="C2699" s="924" t="s">
        <v>9390</v>
      </c>
      <c r="D2699" s="923" t="s">
        <v>451</v>
      </c>
      <c r="E2699" s="923" t="n">
        <f aca="false">IF($K$2=$H$1,H2699,I2699)</f>
        <v>24.39</v>
      </c>
      <c r="F2699" s="396" t="n">
        <f aca="false">IF(LEN($B2699)=7,CONCATENATE(MID($B2699,1,6),"00",RIGHT($B2699,1)),IF(LEN($B2699)=8,CONCATENATE(MID($B2699,1,6),"0",RIGHT($B2699,2)),$B2699))</f>
        <v>95816</v>
      </c>
      <c r="H2699" s="925" t="n">
        <v>22.86</v>
      </c>
      <c r="I2699" s="923" t="n">
        <v>24.39</v>
      </c>
    </row>
    <row r="2700" customFormat="false" ht="15" hidden="false" customHeight="false" outlineLevel="0" collapsed="false">
      <c r="B2700" s="923" t="n">
        <v>95817</v>
      </c>
      <c r="C2700" s="924" t="s">
        <v>9391</v>
      </c>
      <c r="D2700" s="923" t="s">
        <v>451</v>
      </c>
      <c r="E2700" s="923" t="n">
        <f aca="false">IF($K$2=$H$1,H2700,I2700)</f>
        <v>25.12</v>
      </c>
      <c r="F2700" s="396" t="n">
        <f aca="false">IF(LEN($B2700)=7,CONCATENATE(MID($B2700,1,6),"00",RIGHT($B2700,1)),IF(LEN($B2700)=8,CONCATENATE(MID($B2700,1,6),"0",RIGHT($B2700,2)),$B2700))</f>
        <v>95817</v>
      </c>
      <c r="H2700" s="925" t="n">
        <v>23.49</v>
      </c>
      <c r="I2700" s="923" t="n">
        <v>25.12</v>
      </c>
    </row>
    <row r="2701" customFormat="false" ht="15" hidden="false" customHeight="false" outlineLevel="0" collapsed="false">
      <c r="B2701" s="923" t="n">
        <v>95818</v>
      </c>
      <c r="C2701" s="924" t="s">
        <v>9392</v>
      </c>
      <c r="D2701" s="923" t="s">
        <v>451</v>
      </c>
      <c r="E2701" s="923" t="n">
        <f aca="false">IF($K$2=$H$1,H2701,I2701)</f>
        <v>30.01</v>
      </c>
      <c r="F2701" s="396" t="n">
        <f aca="false">IF(LEN($B2701)=7,CONCATENATE(MID($B2701,1,6),"00",RIGHT($B2701,1)),IF(LEN($B2701)=8,CONCATENATE(MID($B2701,1,6),"0",RIGHT($B2701,2)),$B2701))</f>
        <v>95818</v>
      </c>
      <c r="H2701" s="925" t="n">
        <v>28.23</v>
      </c>
      <c r="I2701" s="927" t="n">
        <v>30.01</v>
      </c>
    </row>
    <row r="2702" customFormat="false" ht="15" hidden="false" customHeight="false" outlineLevel="0" collapsed="false">
      <c r="B2702" s="923" t="n">
        <v>97886</v>
      </c>
      <c r="C2702" s="924" t="s">
        <v>9393</v>
      </c>
      <c r="D2702" s="923" t="s">
        <v>451</v>
      </c>
      <c r="E2702" s="923" t="n">
        <f aca="false">IF($K$2=$H$1,H2702,I2702)</f>
        <v>127.28</v>
      </c>
      <c r="F2702" s="396" t="n">
        <f aca="false">IF(LEN($B2702)=7,CONCATENATE(MID($B2702,1,6),"00",RIGHT($B2702,1)),IF(LEN($B2702)=8,CONCATENATE(MID($B2702,1,6),"0",RIGHT($B2702,2)),$B2702))</f>
        <v>97886</v>
      </c>
      <c r="H2702" s="925" t="n">
        <v>118.54</v>
      </c>
      <c r="I2702" s="923" t="n">
        <v>127.28</v>
      </c>
    </row>
    <row r="2703" customFormat="false" ht="15" hidden="false" customHeight="false" outlineLevel="0" collapsed="false">
      <c r="B2703" s="923" t="n">
        <v>97887</v>
      </c>
      <c r="C2703" s="924" t="s">
        <v>9394</v>
      </c>
      <c r="D2703" s="923" t="s">
        <v>451</v>
      </c>
      <c r="E2703" s="923" t="n">
        <f aca="false">IF($K$2=$H$1,H2703,I2703)</f>
        <v>201</v>
      </c>
      <c r="F2703" s="396" t="n">
        <f aca="false">IF(LEN($B2703)=7,CONCATENATE(MID($B2703,1,6),"00",RIGHT($B2703,1)),IF(LEN($B2703)=8,CONCATENATE(MID($B2703,1,6),"0",RIGHT($B2703,2)),$B2703))</f>
        <v>97887</v>
      </c>
      <c r="H2703" s="925" t="n">
        <v>187.21</v>
      </c>
      <c r="I2703" s="923" t="n">
        <v>201</v>
      </c>
    </row>
    <row r="2704" customFormat="false" ht="15" hidden="false" customHeight="false" outlineLevel="0" collapsed="false">
      <c r="B2704" s="923" t="n">
        <v>97888</v>
      </c>
      <c r="C2704" s="924" t="s">
        <v>9395</v>
      </c>
      <c r="D2704" s="923" t="s">
        <v>451</v>
      </c>
      <c r="E2704" s="923" t="n">
        <f aca="false">IF($K$2=$H$1,H2704,I2704)</f>
        <v>387.27</v>
      </c>
      <c r="F2704" s="396" t="n">
        <f aca="false">IF(LEN($B2704)=7,CONCATENATE(MID($B2704,1,6),"00",RIGHT($B2704,1)),IF(LEN($B2704)=8,CONCATENATE(MID($B2704,1,6),"0",RIGHT($B2704,2)),$B2704))</f>
        <v>97888</v>
      </c>
      <c r="H2704" s="925" t="n">
        <v>361.48</v>
      </c>
      <c r="I2704" s="923" t="n">
        <v>387.27</v>
      </c>
    </row>
    <row r="2705" customFormat="false" ht="15" hidden="false" customHeight="false" outlineLevel="0" collapsed="false">
      <c r="B2705" s="923" t="n">
        <v>97889</v>
      </c>
      <c r="C2705" s="924" t="s">
        <v>9396</v>
      </c>
      <c r="D2705" s="923" t="s">
        <v>451</v>
      </c>
      <c r="E2705" s="923" t="n">
        <f aca="false">IF($K$2=$H$1,H2705,I2705)</f>
        <v>518.85</v>
      </c>
      <c r="F2705" s="396" t="n">
        <f aca="false">IF(LEN($B2705)=7,CONCATENATE(MID($B2705,1,6),"00",RIGHT($B2705,1)),IF(LEN($B2705)=8,CONCATENATE(MID($B2705,1,6),"0",RIGHT($B2705,2)),$B2705))</f>
        <v>97889</v>
      </c>
      <c r="H2705" s="925" t="n">
        <v>484.34</v>
      </c>
      <c r="I2705" s="923" t="n">
        <v>518.85</v>
      </c>
    </row>
    <row r="2706" customFormat="false" ht="15" hidden="false" customHeight="false" outlineLevel="0" collapsed="false">
      <c r="B2706" s="923" t="n">
        <v>97890</v>
      </c>
      <c r="C2706" s="924" t="s">
        <v>9397</v>
      </c>
      <c r="D2706" s="923" t="s">
        <v>451</v>
      </c>
      <c r="E2706" s="923" t="n">
        <f aca="false">IF($K$2=$H$1,H2706,I2706)</f>
        <v>595.39</v>
      </c>
      <c r="F2706" s="396" t="n">
        <f aca="false">IF(LEN($B2706)=7,CONCATENATE(MID($B2706,1,6),"00",RIGHT($B2706,1)),IF(LEN($B2706)=8,CONCATENATE(MID($B2706,1,6),"0",RIGHT($B2706,2)),$B2706))</f>
        <v>97890</v>
      </c>
      <c r="H2706" s="925" t="n">
        <v>558.46</v>
      </c>
      <c r="I2706" s="923" t="n">
        <v>595.39</v>
      </c>
    </row>
    <row r="2707" customFormat="false" ht="15" hidden="false" customHeight="false" outlineLevel="0" collapsed="false">
      <c r="B2707" s="923" t="n">
        <v>97891</v>
      </c>
      <c r="C2707" s="924" t="s">
        <v>9398</v>
      </c>
      <c r="D2707" s="923" t="s">
        <v>451</v>
      </c>
      <c r="E2707" s="923" t="n">
        <f aca="false">IF($K$2=$H$1,H2707,I2707)</f>
        <v>152.66</v>
      </c>
      <c r="F2707" s="396" t="n">
        <f aca="false">IF(LEN($B2707)=7,CONCATENATE(MID($B2707,1,6),"00",RIGHT($B2707,1)),IF(LEN($B2707)=8,CONCATENATE(MID($B2707,1,6),"0",RIGHT($B2707,2)),$B2707))</f>
        <v>97891</v>
      </c>
      <c r="H2707" s="925" t="n">
        <v>142.2</v>
      </c>
      <c r="I2707" s="923" t="n">
        <v>152.66</v>
      </c>
    </row>
    <row r="2708" customFormat="false" ht="15" hidden="false" customHeight="false" outlineLevel="0" collapsed="false">
      <c r="B2708" s="923" t="n">
        <v>97892</v>
      </c>
      <c r="C2708" s="924" t="s">
        <v>9399</v>
      </c>
      <c r="D2708" s="923" t="s">
        <v>451</v>
      </c>
      <c r="E2708" s="923" t="n">
        <f aca="false">IF($K$2=$H$1,H2708,I2708)</f>
        <v>285.02</v>
      </c>
      <c r="F2708" s="396" t="n">
        <f aca="false">IF(LEN($B2708)=7,CONCATENATE(MID($B2708,1,6),"00",RIGHT($B2708,1)),IF(LEN($B2708)=8,CONCATENATE(MID($B2708,1,6),"0",RIGHT($B2708,2)),$B2708))</f>
        <v>97892</v>
      </c>
      <c r="H2708" s="925" t="n">
        <v>266.3</v>
      </c>
      <c r="I2708" s="923" t="n">
        <v>285.02</v>
      </c>
    </row>
    <row r="2709" customFormat="false" ht="15" hidden="false" customHeight="false" outlineLevel="0" collapsed="false">
      <c r="B2709" s="923" t="n">
        <v>97893</v>
      </c>
      <c r="C2709" s="924" t="s">
        <v>9400</v>
      </c>
      <c r="D2709" s="923" t="s">
        <v>451</v>
      </c>
      <c r="E2709" s="923" t="n">
        <f aca="false">IF($K$2=$H$1,H2709,I2709)</f>
        <v>388.46</v>
      </c>
      <c r="F2709" s="396" t="n">
        <f aca="false">IF(LEN($B2709)=7,CONCATENATE(MID($B2709,1,6),"00",RIGHT($B2709,1)),IF(LEN($B2709)=8,CONCATENATE(MID($B2709,1,6),"0",RIGHT($B2709,2)),$B2709))</f>
        <v>97893</v>
      </c>
      <c r="H2709" s="925" t="n">
        <v>362.96</v>
      </c>
      <c r="I2709" s="923" t="n">
        <v>388.46</v>
      </c>
    </row>
    <row r="2710" customFormat="false" ht="15" hidden="false" customHeight="false" outlineLevel="0" collapsed="false">
      <c r="B2710" s="923" t="n">
        <v>97894</v>
      </c>
      <c r="C2710" s="924" t="s">
        <v>9401</v>
      </c>
      <c r="D2710" s="923" t="s">
        <v>451</v>
      </c>
      <c r="E2710" s="923" t="n">
        <f aca="false">IF($K$2=$H$1,H2710,I2710)</f>
        <v>437.39</v>
      </c>
      <c r="F2710" s="396" t="n">
        <f aca="false">IF(LEN($B2710)=7,CONCATENATE(MID($B2710,1,6),"00",RIGHT($B2710,1)),IF(LEN($B2710)=8,CONCATENATE(MID($B2710,1,6),"0",RIGHT($B2710,2)),$B2710))</f>
        <v>97894</v>
      </c>
      <c r="H2710" s="925" t="n">
        <v>411.36</v>
      </c>
      <c r="I2710" s="923" t="n">
        <v>437.39</v>
      </c>
    </row>
    <row r="2711" customFormat="false" ht="15" hidden="false" customHeight="false" outlineLevel="0" collapsed="false">
      <c r="B2711" s="923" t="n">
        <v>68066</v>
      </c>
      <c r="C2711" s="924" t="s">
        <v>9402</v>
      </c>
      <c r="D2711" s="923" t="s">
        <v>451</v>
      </c>
      <c r="E2711" s="923" t="n">
        <f aca="false">IF($K$2=$H$1,H2711,I2711)</f>
        <v>119</v>
      </c>
      <c r="F2711" s="396" t="n">
        <f aca="false">IF(LEN($B2711)=7,CONCATENATE(MID($B2711,1,6),"00",RIGHT($B2711,1)),IF(LEN($B2711)=8,CONCATENATE(MID($B2711,1,6),"0",RIGHT($B2711,2)),$B2711))</f>
        <v>68066</v>
      </c>
      <c r="H2711" s="925" t="n">
        <v>114.19</v>
      </c>
      <c r="I2711" s="923" t="n">
        <v>119</v>
      </c>
    </row>
    <row r="2712" customFormat="false" ht="15" hidden="false" customHeight="false" outlineLevel="0" collapsed="false">
      <c r="B2712" s="923" t="n">
        <v>72319</v>
      </c>
      <c r="C2712" s="924" t="s">
        <v>9403</v>
      </c>
      <c r="D2712" s="923" t="s">
        <v>451</v>
      </c>
      <c r="E2712" s="923" t="n">
        <f aca="false">IF($K$2=$H$1,H2712,I2712)</f>
        <v>3769.09</v>
      </c>
      <c r="F2712" s="396" t="n">
        <f aca="false">IF(LEN($B2712)=7,CONCATENATE(MID($B2712,1,6),"00",RIGHT($B2712,1)),IF(LEN($B2712)=8,CONCATENATE(MID($B2712,1,6),"0",RIGHT($B2712,2)),$B2712))</f>
        <v>72319</v>
      </c>
      <c r="H2712" s="925" t="n">
        <v>3731.29</v>
      </c>
      <c r="I2712" s="923" t="n">
        <v>3769.09</v>
      </c>
    </row>
    <row r="2713" customFormat="false" ht="15" hidden="false" customHeight="false" outlineLevel="0" collapsed="false">
      <c r="B2713" s="923" t="n">
        <v>72341</v>
      </c>
      <c r="C2713" s="924" t="s">
        <v>9404</v>
      </c>
      <c r="D2713" s="923" t="s">
        <v>451</v>
      </c>
      <c r="E2713" s="923" t="n">
        <f aca="false">IF($K$2=$H$1,H2713,I2713)</f>
        <v>223.3</v>
      </c>
      <c r="F2713" s="396" t="n">
        <f aca="false">IF(LEN($B2713)=7,CONCATENATE(MID($B2713,1,6),"00",RIGHT($B2713,1)),IF(LEN($B2713)=8,CONCATENATE(MID($B2713,1,6),"0",RIGHT($B2713,2)),$B2713))</f>
        <v>72341</v>
      </c>
      <c r="H2713" s="925" t="n">
        <v>211.29</v>
      </c>
      <c r="I2713" s="923" t="n">
        <v>223.3</v>
      </c>
    </row>
    <row r="2714" customFormat="false" ht="15" hidden="false" customHeight="false" outlineLevel="0" collapsed="false">
      <c r="B2714" s="923" t="n">
        <v>72343</v>
      </c>
      <c r="C2714" s="924" t="s">
        <v>9405</v>
      </c>
      <c r="D2714" s="923" t="s">
        <v>451</v>
      </c>
      <c r="E2714" s="923" t="n">
        <f aca="false">IF($K$2=$H$1,H2714,I2714)</f>
        <v>264.95</v>
      </c>
      <c r="F2714" s="396" t="n">
        <f aca="false">IF(LEN($B2714)=7,CONCATENATE(MID($B2714,1,6),"00",RIGHT($B2714,1)),IF(LEN($B2714)=8,CONCATENATE(MID($B2714,1,6),"0",RIGHT($B2714,2)),$B2714))</f>
        <v>72343</v>
      </c>
      <c r="H2714" s="925" t="n">
        <v>251.12</v>
      </c>
      <c r="I2714" s="923" t="n">
        <v>264.95</v>
      </c>
    </row>
    <row r="2715" customFormat="false" ht="15" hidden="false" customHeight="false" outlineLevel="0" collapsed="false">
      <c r="B2715" s="923" t="n">
        <v>72344</v>
      </c>
      <c r="C2715" s="924" t="s">
        <v>9406</v>
      </c>
      <c r="D2715" s="923" t="s">
        <v>451</v>
      </c>
      <c r="E2715" s="923" t="n">
        <f aca="false">IF($K$2=$H$1,H2715,I2715)</f>
        <v>416.36</v>
      </c>
      <c r="F2715" s="396" t="n">
        <f aca="false">IF(LEN($B2715)=7,CONCATENATE(MID($B2715,1,6),"00",RIGHT($B2715,1)),IF(LEN($B2715)=8,CONCATENATE(MID($B2715,1,6),"0",RIGHT($B2715,2)),$B2715))</f>
        <v>72344</v>
      </c>
      <c r="H2715" s="925" t="n">
        <v>401.44</v>
      </c>
      <c r="I2715" s="923" t="n">
        <v>416.36</v>
      </c>
    </row>
    <row r="2716" customFormat="false" ht="15" hidden="false" customHeight="false" outlineLevel="0" collapsed="false">
      <c r="B2716" s="923" t="n">
        <v>72345</v>
      </c>
      <c r="C2716" s="924" t="s">
        <v>9407</v>
      </c>
      <c r="D2716" s="923" t="s">
        <v>451</v>
      </c>
      <c r="E2716" s="923" t="n">
        <f aca="false">IF($K$2=$H$1,H2716,I2716)</f>
        <v>1191.62</v>
      </c>
      <c r="F2716" s="396" t="n">
        <f aca="false">IF(LEN($B2716)=7,CONCATENATE(MID($B2716,1,6),"00",RIGHT($B2716,1)),IF(LEN($B2716)=8,CONCATENATE(MID($B2716,1,6),"0",RIGHT($B2716,2)),$B2716))</f>
        <v>72345</v>
      </c>
      <c r="H2716" s="925" t="n">
        <v>1174.15</v>
      </c>
      <c r="I2716" s="923" t="n">
        <v>1191.62</v>
      </c>
    </row>
    <row r="2717" customFormat="false" ht="15" hidden="false" customHeight="false" outlineLevel="0" collapsed="false">
      <c r="B2717" s="923" t="s">
        <v>9408</v>
      </c>
      <c r="C2717" s="924" t="s">
        <v>495</v>
      </c>
      <c r="D2717" s="923" t="s">
        <v>451</v>
      </c>
      <c r="E2717" s="923" t="n">
        <f aca="false">IF($K$2=$H$1,H2717,I2717)</f>
        <v>11.47</v>
      </c>
      <c r="F2717" s="396" t="str">
        <f aca="false">IF(LEN($B2717)=7,CONCATENATE(MID($B2717,1,6),"00",RIGHT($B2717,1)),IF(LEN($B2717)=8,CONCATENATE(MID($B2717,1,6),"0",RIGHT($B2717,2)),$B2717))</f>
        <v>74130/001</v>
      </c>
      <c r="H2717" s="925" t="n">
        <v>11.2</v>
      </c>
      <c r="I2717" s="923" t="n">
        <v>11.47</v>
      </c>
    </row>
    <row r="2718" customFormat="false" ht="15" hidden="false" customHeight="false" outlineLevel="0" collapsed="false">
      <c r="B2718" s="923" t="s">
        <v>9409</v>
      </c>
      <c r="C2718" s="924" t="s">
        <v>9410</v>
      </c>
      <c r="D2718" s="923" t="s">
        <v>451</v>
      </c>
      <c r="E2718" s="923" t="n">
        <f aca="false">IF($K$2=$H$1,H2718,I2718)</f>
        <v>17.5</v>
      </c>
      <c r="F2718" s="396" t="str">
        <f aca="false">IF(LEN($B2718)=7,CONCATENATE(MID($B2718,1,6),"00",RIGHT($B2718,1)),IF(LEN($B2718)=8,CONCATENATE(MID($B2718,1,6),"0",RIGHT($B2718,2)),$B2718))</f>
        <v>74130/002</v>
      </c>
      <c r="H2718" s="925" t="n">
        <v>17.23</v>
      </c>
      <c r="I2718" s="923" t="n">
        <v>17.5</v>
      </c>
    </row>
    <row r="2719" customFormat="false" ht="15" hidden="false" customHeight="false" outlineLevel="0" collapsed="false">
      <c r="B2719" s="923" t="s">
        <v>401</v>
      </c>
      <c r="C2719" s="924" t="s">
        <v>9411</v>
      </c>
      <c r="D2719" s="923" t="s">
        <v>451</v>
      </c>
      <c r="E2719" s="923" t="n">
        <f aca="false">IF($K$2=$H$1,H2719,I2719)</f>
        <v>50.98</v>
      </c>
      <c r="F2719" s="396" t="str">
        <f aca="false">IF(LEN($B2719)=7,CONCATENATE(MID($B2719,1,6),"00",RIGHT($B2719,1)),IF(LEN($B2719)=8,CONCATENATE(MID($B2719,1,6),"0",RIGHT($B2719,2)),$B2719))</f>
        <v>74130/003</v>
      </c>
      <c r="H2719" s="925" t="n">
        <v>50.66</v>
      </c>
      <c r="I2719" s="923" t="n">
        <v>50.98</v>
      </c>
    </row>
    <row r="2720" customFormat="false" ht="15" hidden="false" customHeight="false" outlineLevel="0" collapsed="false">
      <c r="B2720" s="923" t="s">
        <v>9412</v>
      </c>
      <c r="C2720" s="924" t="s">
        <v>9413</v>
      </c>
      <c r="D2720" s="923" t="s">
        <v>451</v>
      </c>
      <c r="E2720" s="923" t="n">
        <f aca="false">IF($K$2=$H$1,H2720,I2720)</f>
        <v>74.32</v>
      </c>
      <c r="F2720" s="396" t="str">
        <f aca="false">IF(LEN($B2720)=7,CONCATENATE(MID($B2720,1,6),"00",RIGHT($B2720,1)),IF(LEN($B2720)=8,CONCATENATE(MID($B2720,1,6),"0",RIGHT($B2720,2)),$B2720))</f>
        <v>74130/004</v>
      </c>
      <c r="H2720" s="925" t="n">
        <v>72.87</v>
      </c>
      <c r="I2720" s="923" t="n">
        <v>74.32</v>
      </c>
    </row>
    <row r="2721" customFormat="false" ht="15" hidden="false" customHeight="false" outlineLevel="0" collapsed="false">
      <c r="B2721" s="923" t="s">
        <v>399</v>
      </c>
      <c r="C2721" s="924" t="s">
        <v>9414</v>
      </c>
      <c r="D2721" s="923" t="s">
        <v>451</v>
      </c>
      <c r="E2721" s="923" t="n">
        <f aca="false">IF($K$2=$H$1,H2721,I2721)</f>
        <v>98.75</v>
      </c>
      <c r="F2721" s="396" t="str">
        <f aca="false">IF(LEN($B2721)=7,CONCATENATE(MID($B2721,1,6),"00",RIGHT($B2721,1)),IF(LEN($B2721)=8,CONCATENATE(MID($B2721,1,6),"0",RIGHT($B2721,2)),$B2721))</f>
        <v>74130/005</v>
      </c>
      <c r="H2721" s="925" t="n">
        <v>97.3</v>
      </c>
      <c r="I2721" s="923" t="n">
        <v>98.75</v>
      </c>
    </row>
    <row r="2722" customFormat="false" ht="15" hidden="false" customHeight="false" outlineLevel="0" collapsed="false">
      <c r="B2722" s="923" t="s">
        <v>403</v>
      </c>
      <c r="C2722" s="924" t="s">
        <v>9415</v>
      </c>
      <c r="D2722" s="923" t="s">
        <v>451</v>
      </c>
      <c r="E2722" s="923" t="n">
        <f aca="false">IF($K$2=$H$1,H2722,I2722)</f>
        <v>277.82</v>
      </c>
      <c r="F2722" s="396" t="str">
        <f aca="false">IF(LEN($B2722)=7,CONCATENATE(MID($B2722,1,6),"00",RIGHT($B2722,1)),IF(LEN($B2722)=8,CONCATENATE(MID($B2722,1,6),"0",RIGHT($B2722,2)),$B2722))</f>
        <v>74130/006</v>
      </c>
      <c r="H2722" s="925" t="n">
        <v>276.37</v>
      </c>
      <c r="I2722" s="923" t="n">
        <v>277.82</v>
      </c>
    </row>
    <row r="2723" customFormat="false" ht="15" hidden="false" customHeight="false" outlineLevel="0" collapsed="false">
      <c r="B2723" s="923" t="s">
        <v>9416</v>
      </c>
      <c r="C2723" s="924" t="s">
        <v>9417</v>
      </c>
      <c r="D2723" s="923" t="s">
        <v>451</v>
      </c>
      <c r="E2723" s="923" t="n">
        <f aca="false">IF($K$2=$H$1,H2723,I2723)</f>
        <v>716.43</v>
      </c>
      <c r="F2723" s="396" t="str">
        <f aca="false">IF(LEN($B2723)=7,CONCATENATE(MID($B2723,1,6),"00",RIGHT($B2723,1)),IF(LEN($B2723)=8,CONCATENATE(MID($B2723,1,6),"0",RIGHT($B2723,2)),$B2723))</f>
        <v>74130/007</v>
      </c>
      <c r="H2723" s="925" t="n">
        <v>714.98</v>
      </c>
      <c r="I2723" s="923" t="n">
        <v>716.43</v>
      </c>
    </row>
    <row r="2724" customFormat="false" ht="15" hidden="false" customHeight="false" outlineLevel="0" collapsed="false">
      <c r="B2724" s="923" t="s">
        <v>405</v>
      </c>
      <c r="C2724" s="924" t="s">
        <v>9418</v>
      </c>
      <c r="D2724" s="923" t="s">
        <v>451</v>
      </c>
      <c r="E2724" s="923" t="n">
        <f aca="false">IF($K$2=$H$1,H2724,I2724)</f>
        <v>978.67</v>
      </c>
      <c r="F2724" s="396" t="str">
        <f aca="false">IF(LEN($B2724)=7,CONCATENATE(MID($B2724,1,6),"00",RIGHT($B2724,1)),IF(LEN($B2724)=8,CONCATENATE(MID($B2724,1,6),"0",RIGHT($B2724,2)),$B2724))</f>
        <v>74130/008</v>
      </c>
      <c r="H2724" s="925" t="n">
        <v>977.22</v>
      </c>
      <c r="I2724" s="923" t="n">
        <v>978.67</v>
      </c>
    </row>
    <row r="2725" customFormat="false" ht="15" hidden="false" customHeight="false" outlineLevel="0" collapsed="false">
      <c r="B2725" s="923" t="s">
        <v>9419</v>
      </c>
      <c r="C2725" s="924" t="s">
        <v>9420</v>
      </c>
      <c r="D2725" s="923" t="s">
        <v>451</v>
      </c>
      <c r="E2725" s="923" t="n">
        <f aca="false">IF($K$2=$H$1,H2725,I2725)</f>
        <v>1602.43</v>
      </c>
      <c r="F2725" s="396" t="str">
        <f aca="false">IF(LEN($B2725)=7,CONCATENATE(MID($B2725,1,6),"00",RIGHT($B2725,1)),IF(LEN($B2725)=8,CONCATENATE(MID($B2725,1,6),"0",RIGHT($B2725,2)),$B2725))</f>
        <v>74130/009</v>
      </c>
      <c r="H2725" s="925" t="n">
        <v>1600.98</v>
      </c>
      <c r="I2725" s="923" t="n">
        <v>1602.43</v>
      </c>
    </row>
    <row r="2726" customFormat="false" ht="15" hidden="false" customHeight="false" outlineLevel="0" collapsed="false">
      <c r="B2726" s="923" t="s">
        <v>9421</v>
      </c>
      <c r="C2726" s="924" t="s">
        <v>9422</v>
      </c>
      <c r="D2726" s="923" t="s">
        <v>451</v>
      </c>
      <c r="E2726" s="923" t="n">
        <f aca="false">IF($K$2=$H$1,H2726,I2726)</f>
        <v>433.69</v>
      </c>
      <c r="F2726" s="396" t="str">
        <f aca="false">IF(LEN($B2726)=7,CONCATENATE(MID($B2726,1,6),"00",RIGHT($B2726,1)),IF(LEN($B2726)=8,CONCATENATE(MID($B2726,1,6),"0",RIGHT($B2726,2)),$B2726))</f>
        <v>74130/010</v>
      </c>
      <c r="H2726" s="925" t="n">
        <v>432.24</v>
      </c>
      <c r="I2726" s="923" t="n">
        <v>433.69</v>
      </c>
    </row>
    <row r="2727" customFormat="false" ht="15" hidden="false" customHeight="false" outlineLevel="0" collapsed="false">
      <c r="B2727" s="923" t="s">
        <v>9423</v>
      </c>
      <c r="C2727" s="924" t="s">
        <v>9424</v>
      </c>
      <c r="D2727" s="923" t="s">
        <v>451</v>
      </c>
      <c r="E2727" s="923" t="n">
        <f aca="false">IF($K$2=$H$1,H2727,I2727)</f>
        <v>57.71</v>
      </c>
      <c r="F2727" s="396" t="str">
        <f aca="false">IF(LEN($B2727)=7,CONCATENATE(MID($B2727,1,6),"00",RIGHT($B2727,1)),IF(LEN($B2727)=8,CONCATENATE(MID($B2727,1,6),"0",RIGHT($B2727,2)),$B2727))</f>
        <v>74131/001</v>
      </c>
      <c r="H2727" s="925" t="n">
        <v>54.07</v>
      </c>
      <c r="I2727" s="923" t="n">
        <v>57.71</v>
      </c>
    </row>
    <row r="2728" customFormat="false" ht="15" hidden="false" customHeight="false" outlineLevel="0" collapsed="false">
      <c r="B2728" s="923" t="s">
        <v>387</v>
      </c>
      <c r="C2728" s="924" t="s">
        <v>9425</v>
      </c>
      <c r="D2728" s="923" t="s">
        <v>451</v>
      </c>
      <c r="E2728" s="923" t="n">
        <f aca="false">IF($K$2=$H$1,H2728,I2728)</f>
        <v>361.07</v>
      </c>
      <c r="F2728" s="396" t="str">
        <f aca="false">IF(LEN($B2728)=7,CONCATENATE(MID($B2728,1,6),"00",RIGHT($B2728,1)),IF(LEN($B2728)=8,CONCATENATE(MID($B2728,1,6),"0",RIGHT($B2728,2)),$B2728))</f>
        <v>74131/004</v>
      </c>
      <c r="H2728" s="925" t="n">
        <v>351.97</v>
      </c>
      <c r="I2728" s="923" t="n">
        <v>361.07</v>
      </c>
    </row>
    <row r="2729" customFormat="false" ht="15" hidden="false" customHeight="false" outlineLevel="0" collapsed="false">
      <c r="B2729" s="923" t="s">
        <v>389</v>
      </c>
      <c r="C2729" s="924" t="s">
        <v>9426</v>
      </c>
      <c r="D2729" s="923" t="s">
        <v>451</v>
      </c>
      <c r="E2729" s="923" t="n">
        <f aca="false">IF($K$2=$H$1,H2729,I2729)</f>
        <v>419.43</v>
      </c>
      <c r="F2729" s="396" t="str">
        <f aca="false">IF(LEN($B2729)=7,CONCATENATE(MID($B2729,1,6),"00",RIGHT($B2729,1)),IF(LEN($B2729)=8,CONCATENATE(MID($B2729,1,6),"0",RIGHT($B2729,2)),$B2729))</f>
        <v>74131/005</v>
      </c>
      <c r="H2729" s="925" t="n">
        <v>408.51</v>
      </c>
      <c r="I2729" s="923" t="n">
        <v>419.43</v>
      </c>
    </row>
    <row r="2730" customFormat="false" ht="15" hidden="false" customHeight="false" outlineLevel="0" collapsed="false">
      <c r="B2730" s="923" t="s">
        <v>391</v>
      </c>
      <c r="C2730" s="924" t="s">
        <v>9427</v>
      </c>
      <c r="D2730" s="923" t="s">
        <v>451</v>
      </c>
      <c r="E2730" s="923" t="n">
        <f aca="false">IF($K$2=$H$1,H2730,I2730)</f>
        <v>805.85</v>
      </c>
      <c r="F2730" s="396" t="str">
        <f aca="false">IF(LEN($B2730)=7,CONCATENATE(MID($B2730,1,6),"00",RIGHT($B2730,1)),IF(LEN($B2730)=8,CONCATENATE(MID($B2730,1,6),"0",RIGHT($B2730,2)),$B2730))</f>
        <v>74131/006</v>
      </c>
      <c r="H2730" s="925" t="n">
        <v>793.11</v>
      </c>
      <c r="I2730" s="923" t="n">
        <v>805.85</v>
      </c>
    </row>
    <row r="2731" customFormat="false" ht="15" hidden="false" customHeight="false" outlineLevel="0" collapsed="false">
      <c r="B2731" s="923" t="s">
        <v>393</v>
      </c>
      <c r="C2731" s="924" t="s">
        <v>9428</v>
      </c>
      <c r="D2731" s="923" t="s">
        <v>451</v>
      </c>
      <c r="E2731" s="923" t="n">
        <f aca="false">IF($K$2=$H$1,H2731,I2731)</f>
        <v>674.38</v>
      </c>
      <c r="F2731" s="396" t="str">
        <f aca="false">IF(LEN($B2731)=7,CONCATENATE(MID($B2731,1,6),"00",RIGHT($B2731,1)),IF(LEN($B2731)=8,CONCATENATE(MID($B2731,1,6),"0",RIGHT($B2731,2)),$B2731))</f>
        <v>74131/007</v>
      </c>
      <c r="H2731" s="925" t="n">
        <v>659.82</v>
      </c>
      <c r="I2731" s="923" t="n">
        <v>674.38</v>
      </c>
    </row>
    <row r="2732" customFormat="false" ht="15" hidden="false" customHeight="false" outlineLevel="0" collapsed="false">
      <c r="B2732" s="923" t="s">
        <v>9429</v>
      </c>
      <c r="C2732" s="924" t="s">
        <v>9430</v>
      </c>
      <c r="D2732" s="923" t="s">
        <v>451</v>
      </c>
      <c r="E2732" s="923" t="n">
        <f aca="false">IF($K$2=$H$1,H2732,I2732)</f>
        <v>1000.88</v>
      </c>
      <c r="F2732" s="396" t="str">
        <f aca="false">IF(LEN($B2732)=7,CONCATENATE(MID($B2732,1,6),"00",RIGHT($B2732,1)),IF(LEN($B2732)=8,CONCATENATE(MID($B2732,1,6),"0",RIGHT($B2732,2)),$B2732))</f>
        <v>74131/008</v>
      </c>
      <c r="H2732" s="925" t="n">
        <v>979.04</v>
      </c>
      <c r="I2732" s="923" t="n">
        <v>1000.88</v>
      </c>
    </row>
    <row r="2733" customFormat="false" ht="15" hidden="false" customHeight="false" outlineLevel="0" collapsed="false">
      <c r="B2733" s="923" t="n">
        <v>83463</v>
      </c>
      <c r="C2733" s="924" t="s">
        <v>9431</v>
      </c>
      <c r="D2733" s="923" t="s">
        <v>451</v>
      </c>
      <c r="E2733" s="923" t="n">
        <f aca="false">IF($K$2=$H$1,H2733,I2733)</f>
        <v>266.16</v>
      </c>
      <c r="F2733" s="396" t="n">
        <f aca="false">IF(LEN($B2733)=7,CONCATENATE(MID($B2733,1,6),"00",RIGHT($B2733,1)),IF(LEN($B2733)=8,CONCATENATE(MID($B2733,1,6),"0",RIGHT($B2733,2)),$B2733))</f>
        <v>83463</v>
      </c>
      <c r="H2733" s="925" t="n">
        <v>258.88</v>
      </c>
      <c r="I2733" s="923" t="n">
        <v>266.16</v>
      </c>
    </row>
    <row r="2734" customFormat="false" ht="15" hidden="false" customHeight="false" outlineLevel="0" collapsed="false">
      <c r="B2734" s="923" t="n">
        <v>84402</v>
      </c>
      <c r="C2734" s="924" t="s">
        <v>9432</v>
      </c>
      <c r="D2734" s="923" t="s">
        <v>451</v>
      </c>
      <c r="E2734" s="923" t="n">
        <f aca="false">IF($K$2=$H$1,H2734,I2734)</f>
        <v>65.67</v>
      </c>
      <c r="F2734" s="396" t="n">
        <f aca="false">IF(LEN($B2734)=7,CONCATENATE(MID($B2734,1,6),"00",RIGHT($B2734,1)),IF(LEN($B2734)=8,CONCATENATE(MID($B2734,1,6),"0",RIGHT($B2734,2)),$B2734))</f>
        <v>84402</v>
      </c>
      <c r="H2734" s="925" t="n">
        <v>62.03</v>
      </c>
      <c r="I2734" s="923" t="n">
        <v>65.67</v>
      </c>
    </row>
    <row r="2735" customFormat="false" ht="15" hidden="false" customHeight="false" outlineLevel="0" collapsed="false">
      <c r="B2735" s="923" t="n">
        <v>93653</v>
      </c>
      <c r="C2735" s="924" t="s">
        <v>9433</v>
      </c>
      <c r="D2735" s="923" t="s">
        <v>451</v>
      </c>
      <c r="E2735" s="923" t="n">
        <f aca="false">IF($K$2=$H$1,H2735,I2735)</f>
        <v>8.78</v>
      </c>
      <c r="F2735" s="396" t="n">
        <f aca="false">IF(LEN($B2735)=7,CONCATENATE(MID($B2735,1,6),"00",RIGHT($B2735,1)),IF(LEN($B2735)=8,CONCATENATE(MID($B2735,1,6),"0",RIGHT($B2735,2)),$B2735))</f>
        <v>93653</v>
      </c>
      <c r="H2735" s="925" t="n">
        <v>8.65</v>
      </c>
      <c r="I2735" s="923" t="n">
        <v>8.78</v>
      </c>
    </row>
    <row r="2736" customFormat="false" ht="15" hidden="false" customHeight="false" outlineLevel="0" collapsed="false">
      <c r="B2736" s="923" t="n">
        <v>93654</v>
      </c>
      <c r="C2736" s="924" t="s">
        <v>9434</v>
      </c>
      <c r="D2736" s="923" t="s">
        <v>451</v>
      </c>
      <c r="E2736" s="923" t="n">
        <f aca="false">IF($K$2=$H$1,H2736,I2736)</f>
        <v>9.25</v>
      </c>
      <c r="F2736" s="396" t="n">
        <f aca="false">IF(LEN($B2736)=7,CONCATENATE(MID($B2736,1,6),"00",RIGHT($B2736,1)),IF(LEN($B2736)=8,CONCATENATE(MID($B2736,1,6),"0",RIGHT($B2736,2)),$B2736))</f>
        <v>93654</v>
      </c>
      <c r="H2736" s="925" t="n">
        <v>9.08</v>
      </c>
      <c r="I2736" s="923" t="n">
        <v>9.25</v>
      </c>
    </row>
    <row r="2737" customFormat="false" ht="15" hidden="false" customHeight="false" outlineLevel="0" collapsed="false">
      <c r="B2737" s="923" t="n">
        <v>93655</v>
      </c>
      <c r="C2737" s="924" t="s">
        <v>9435</v>
      </c>
      <c r="D2737" s="923" t="s">
        <v>451</v>
      </c>
      <c r="E2737" s="923" t="n">
        <f aca="false">IF($K$2=$H$1,H2737,I2737)</f>
        <v>10.09</v>
      </c>
      <c r="F2737" s="396" t="n">
        <f aca="false">IF(LEN($B2737)=7,CONCATENATE(MID($B2737,1,6),"00",RIGHT($B2737,1)),IF(LEN($B2737)=8,CONCATENATE(MID($B2737,1,6),"0",RIGHT($B2737,2)),$B2737))</f>
        <v>93655</v>
      </c>
      <c r="H2737" s="925" t="n">
        <v>9.85</v>
      </c>
      <c r="I2737" s="923" t="n">
        <v>10.09</v>
      </c>
    </row>
    <row r="2738" customFormat="false" ht="15" hidden="false" customHeight="false" outlineLevel="0" collapsed="false">
      <c r="B2738" s="923" t="n">
        <v>93656</v>
      </c>
      <c r="C2738" s="924" t="s">
        <v>9436</v>
      </c>
      <c r="D2738" s="923" t="s">
        <v>451</v>
      </c>
      <c r="E2738" s="923" t="n">
        <f aca="false">IF($K$2=$H$1,H2738,I2738)</f>
        <v>10.09</v>
      </c>
      <c r="F2738" s="396" t="n">
        <f aca="false">IF(LEN($B2738)=7,CONCATENATE(MID($B2738,1,6),"00",RIGHT($B2738,1)),IF(LEN($B2738)=8,CONCATENATE(MID($B2738,1,6),"0",RIGHT($B2738,2)),$B2738))</f>
        <v>93656</v>
      </c>
      <c r="H2738" s="925" t="n">
        <v>9.85</v>
      </c>
      <c r="I2738" s="923" t="n">
        <v>10.09</v>
      </c>
    </row>
    <row r="2739" customFormat="false" ht="15" hidden="false" customHeight="false" outlineLevel="0" collapsed="false">
      <c r="B2739" s="923" t="n">
        <v>93657</v>
      </c>
      <c r="C2739" s="924" t="s">
        <v>9437</v>
      </c>
      <c r="D2739" s="923" t="s">
        <v>451</v>
      </c>
      <c r="E2739" s="923" t="n">
        <f aca="false">IF($K$2=$H$1,H2739,I2739)</f>
        <v>11.17</v>
      </c>
      <c r="F2739" s="396" t="n">
        <f aca="false">IF(LEN($B2739)=7,CONCATENATE(MID($B2739,1,6),"00",RIGHT($B2739,1)),IF(LEN($B2739)=8,CONCATENATE(MID($B2739,1,6),"0",RIGHT($B2739,2)),$B2739))</f>
        <v>93657</v>
      </c>
      <c r="H2739" s="925" t="n">
        <v>10.83</v>
      </c>
      <c r="I2739" s="923" t="n">
        <v>11.17</v>
      </c>
    </row>
    <row r="2740" customFormat="false" ht="15" hidden="false" customHeight="false" outlineLevel="0" collapsed="false">
      <c r="B2740" s="923" t="n">
        <v>93658</v>
      </c>
      <c r="C2740" s="924" t="s">
        <v>9438</v>
      </c>
      <c r="D2740" s="923" t="s">
        <v>451</v>
      </c>
      <c r="E2740" s="923" t="n">
        <f aca="false">IF($K$2=$H$1,H2740,I2740)</f>
        <v>16.17</v>
      </c>
      <c r="F2740" s="396" t="n">
        <f aca="false">IF(LEN($B2740)=7,CONCATENATE(MID($B2740,1,6),"00",RIGHT($B2740,1)),IF(LEN($B2740)=8,CONCATENATE(MID($B2740,1,6),"0",RIGHT($B2740,2)),$B2740))</f>
        <v>93658</v>
      </c>
      <c r="H2740" s="925" t="n">
        <v>15.69</v>
      </c>
      <c r="I2740" s="923" t="n">
        <v>16.17</v>
      </c>
    </row>
    <row r="2741" customFormat="false" ht="15" hidden="false" customHeight="false" outlineLevel="0" collapsed="false">
      <c r="B2741" s="923" t="n">
        <v>93659</v>
      </c>
      <c r="C2741" s="924" t="s">
        <v>9439</v>
      </c>
      <c r="D2741" s="923" t="s">
        <v>451</v>
      </c>
      <c r="E2741" s="923" t="n">
        <f aca="false">IF($K$2=$H$1,H2741,I2741)</f>
        <v>18.35</v>
      </c>
      <c r="F2741" s="396" t="n">
        <f aca="false">IF(LEN($B2741)=7,CONCATENATE(MID($B2741,1,6),"00",RIGHT($B2741,1)),IF(LEN($B2741)=8,CONCATENATE(MID($B2741,1,6),"0",RIGHT($B2741,2)),$B2741))</f>
        <v>93659</v>
      </c>
      <c r="H2741" s="925" t="n">
        <v>17.65</v>
      </c>
      <c r="I2741" s="923" t="n">
        <v>18.35</v>
      </c>
    </row>
    <row r="2742" customFormat="false" ht="15" hidden="false" customHeight="false" outlineLevel="0" collapsed="false">
      <c r="B2742" s="923" t="n">
        <v>93660</v>
      </c>
      <c r="C2742" s="924" t="s">
        <v>9440</v>
      </c>
      <c r="D2742" s="923" t="s">
        <v>451</v>
      </c>
      <c r="E2742" s="923" t="n">
        <f aca="false">IF($K$2=$H$1,H2742,I2742)</f>
        <v>43.22</v>
      </c>
      <c r="F2742" s="396" t="n">
        <f aca="false">IF(LEN($B2742)=7,CONCATENATE(MID($B2742,1,6),"00",RIGHT($B2742,1)),IF(LEN($B2742)=8,CONCATENATE(MID($B2742,1,6),"0",RIGHT($B2742,2)),$B2742))</f>
        <v>93660</v>
      </c>
      <c r="H2742" s="925" t="n">
        <v>42.96</v>
      </c>
      <c r="I2742" s="923" t="n">
        <v>43.22</v>
      </c>
    </row>
    <row r="2743" customFormat="false" ht="15" hidden="false" customHeight="false" outlineLevel="0" collapsed="false">
      <c r="B2743" s="923" t="n">
        <v>93661</v>
      </c>
      <c r="C2743" s="924" t="s">
        <v>9441</v>
      </c>
      <c r="D2743" s="923" t="s">
        <v>451</v>
      </c>
      <c r="E2743" s="923" t="n">
        <f aca="false">IF($K$2=$H$1,H2743,I2743)</f>
        <v>44.12</v>
      </c>
      <c r="F2743" s="396" t="n">
        <f aca="false">IF(LEN($B2743)=7,CONCATENATE(MID($B2743,1,6),"00",RIGHT($B2743,1)),IF(LEN($B2743)=8,CONCATENATE(MID($B2743,1,6),"0",RIGHT($B2743,2)),$B2743))</f>
        <v>93661</v>
      </c>
      <c r="H2743" s="925" t="n">
        <v>43.78</v>
      </c>
      <c r="I2743" s="923" t="n">
        <v>44.12</v>
      </c>
    </row>
    <row r="2744" customFormat="false" ht="15" hidden="false" customHeight="false" outlineLevel="0" collapsed="false">
      <c r="B2744" s="923" t="n">
        <v>93662</v>
      </c>
      <c r="C2744" s="924" t="s">
        <v>9442</v>
      </c>
      <c r="D2744" s="923" t="s">
        <v>451</v>
      </c>
      <c r="E2744" s="923" t="n">
        <f aca="false">IF($K$2=$H$1,H2744,I2744)</f>
        <v>45.89</v>
      </c>
      <c r="F2744" s="396" t="n">
        <f aca="false">IF(LEN($B2744)=7,CONCATENATE(MID($B2744,1,6),"00",RIGHT($B2744,1)),IF(LEN($B2744)=8,CONCATENATE(MID($B2744,1,6),"0",RIGHT($B2744,2)),$B2744))</f>
        <v>93662</v>
      </c>
      <c r="H2744" s="925" t="n">
        <v>45.41</v>
      </c>
      <c r="I2744" s="923" t="n">
        <v>45.89</v>
      </c>
    </row>
    <row r="2745" customFormat="false" ht="15" hidden="false" customHeight="false" outlineLevel="0" collapsed="false">
      <c r="B2745" s="923" t="n">
        <v>93663</v>
      </c>
      <c r="C2745" s="924" t="s">
        <v>9443</v>
      </c>
      <c r="D2745" s="923" t="s">
        <v>451</v>
      </c>
      <c r="E2745" s="923" t="n">
        <f aca="false">IF($K$2=$H$1,H2745,I2745)</f>
        <v>45.89</v>
      </c>
      <c r="F2745" s="396" t="n">
        <f aca="false">IF(LEN($B2745)=7,CONCATENATE(MID($B2745,1,6),"00",RIGHT($B2745,1)),IF(LEN($B2745)=8,CONCATENATE(MID($B2745,1,6),"0",RIGHT($B2745,2)),$B2745))</f>
        <v>93663</v>
      </c>
      <c r="H2745" s="925" t="n">
        <v>45.41</v>
      </c>
      <c r="I2745" s="923" t="n">
        <v>45.89</v>
      </c>
    </row>
    <row r="2746" customFormat="false" ht="15" hidden="false" customHeight="false" outlineLevel="0" collapsed="false">
      <c r="B2746" s="923" t="n">
        <v>93664</v>
      </c>
      <c r="C2746" s="924" t="s">
        <v>9444</v>
      </c>
      <c r="D2746" s="923" t="s">
        <v>451</v>
      </c>
      <c r="E2746" s="923" t="n">
        <f aca="false">IF($K$2=$H$1,H2746,I2746)</f>
        <v>48</v>
      </c>
      <c r="F2746" s="396" t="n">
        <f aca="false">IF(LEN($B2746)=7,CONCATENATE(MID($B2746,1,6),"00",RIGHT($B2746,1)),IF(LEN($B2746)=8,CONCATENATE(MID($B2746,1,6),"0",RIGHT($B2746,2)),$B2746))</f>
        <v>93664</v>
      </c>
      <c r="H2746" s="925" t="n">
        <v>47.33</v>
      </c>
      <c r="I2746" s="923" t="n">
        <v>48</v>
      </c>
    </row>
    <row r="2747" customFormat="false" ht="15" hidden="false" customHeight="false" outlineLevel="0" collapsed="false">
      <c r="B2747" s="923" t="n">
        <v>93665</v>
      </c>
      <c r="C2747" s="924" t="s">
        <v>9445</v>
      </c>
      <c r="D2747" s="923" t="s">
        <v>451</v>
      </c>
      <c r="E2747" s="923" t="n">
        <f aca="false">IF($K$2=$H$1,H2747,I2747)</f>
        <v>50.76</v>
      </c>
      <c r="F2747" s="396" t="n">
        <f aca="false">IF(LEN($B2747)=7,CONCATENATE(MID($B2747,1,6),"00",RIGHT($B2747,1)),IF(LEN($B2747)=8,CONCATENATE(MID($B2747,1,6),"0",RIGHT($B2747,2)),$B2747))</f>
        <v>93665</v>
      </c>
      <c r="H2747" s="925" t="n">
        <v>49.78</v>
      </c>
      <c r="I2747" s="923" t="n">
        <v>50.76</v>
      </c>
    </row>
    <row r="2748" customFormat="false" ht="15" hidden="false" customHeight="false" outlineLevel="0" collapsed="false">
      <c r="B2748" s="923" t="n">
        <v>93666</v>
      </c>
      <c r="C2748" s="924" t="s">
        <v>9446</v>
      </c>
      <c r="D2748" s="923" t="s">
        <v>451</v>
      </c>
      <c r="E2748" s="923" t="n">
        <f aca="false">IF($K$2=$H$1,H2748,I2748)</f>
        <v>55.1</v>
      </c>
      <c r="F2748" s="396" t="n">
        <f aca="false">IF(LEN($B2748)=7,CONCATENATE(MID($B2748,1,6),"00",RIGHT($B2748,1)),IF(LEN($B2748)=8,CONCATENATE(MID($B2748,1,6),"0",RIGHT($B2748,2)),$B2748))</f>
        <v>93666</v>
      </c>
      <c r="H2748" s="925" t="n">
        <v>53.72</v>
      </c>
      <c r="I2748" s="923" t="n">
        <v>55.1</v>
      </c>
    </row>
    <row r="2749" customFormat="false" ht="15" hidden="false" customHeight="false" outlineLevel="0" collapsed="false">
      <c r="B2749" s="923" t="n">
        <v>93667</v>
      </c>
      <c r="C2749" s="924" t="s">
        <v>9447</v>
      </c>
      <c r="D2749" s="923" t="s">
        <v>451</v>
      </c>
      <c r="E2749" s="923" t="n">
        <f aca="false">IF($K$2=$H$1,H2749,I2749)</f>
        <v>54</v>
      </c>
      <c r="F2749" s="396" t="n">
        <f aca="false">IF(LEN($B2749)=7,CONCATENATE(MID($B2749,1,6),"00",RIGHT($B2749,1)),IF(LEN($B2749)=8,CONCATENATE(MID($B2749,1,6),"0",RIGHT($B2749,2)),$B2749))</f>
        <v>93667</v>
      </c>
      <c r="H2749" s="925" t="n">
        <v>53.62</v>
      </c>
      <c r="I2749" s="923" t="n">
        <v>54</v>
      </c>
    </row>
    <row r="2750" customFormat="false" ht="15" hidden="false" customHeight="false" outlineLevel="0" collapsed="false">
      <c r="B2750" s="923" t="n">
        <v>93668</v>
      </c>
      <c r="C2750" s="924" t="s">
        <v>9448</v>
      </c>
      <c r="D2750" s="923" t="s">
        <v>451</v>
      </c>
      <c r="E2750" s="923" t="n">
        <f aca="false">IF($K$2=$H$1,H2750,I2750)</f>
        <v>55.39</v>
      </c>
      <c r="F2750" s="396" t="n">
        <f aca="false">IF(LEN($B2750)=7,CONCATENATE(MID($B2750,1,6),"00",RIGHT($B2750,1)),IF(LEN($B2750)=8,CONCATENATE(MID($B2750,1,6),"0",RIGHT($B2750,2)),$B2750))</f>
        <v>93668</v>
      </c>
      <c r="H2750" s="925" t="n">
        <v>54.86</v>
      </c>
      <c r="I2750" s="923" t="n">
        <v>55.39</v>
      </c>
    </row>
    <row r="2751" customFormat="false" ht="15" hidden="false" customHeight="false" outlineLevel="0" collapsed="false">
      <c r="B2751" s="923" t="n">
        <v>93669</v>
      </c>
      <c r="C2751" s="924" t="s">
        <v>9449</v>
      </c>
      <c r="D2751" s="923" t="s">
        <v>451</v>
      </c>
      <c r="E2751" s="923" t="n">
        <f aca="false">IF($K$2=$H$1,H2751,I2751)</f>
        <v>58</v>
      </c>
      <c r="F2751" s="396" t="n">
        <f aca="false">IF(LEN($B2751)=7,CONCATENATE(MID($B2751,1,6),"00",RIGHT($B2751,1)),IF(LEN($B2751)=8,CONCATENATE(MID($B2751,1,6),"0",RIGHT($B2751,2)),$B2751))</f>
        <v>93669</v>
      </c>
      <c r="H2751" s="925" t="n">
        <v>57.28</v>
      </c>
      <c r="I2751" s="923" t="n">
        <v>58</v>
      </c>
    </row>
    <row r="2752" customFormat="false" ht="15" hidden="false" customHeight="false" outlineLevel="0" collapsed="false">
      <c r="B2752" s="923" t="n">
        <v>93670</v>
      </c>
      <c r="C2752" s="924" t="s">
        <v>9450</v>
      </c>
      <c r="D2752" s="923" t="s">
        <v>451</v>
      </c>
      <c r="E2752" s="923" t="n">
        <f aca="false">IF($K$2=$H$1,H2752,I2752)</f>
        <v>58</v>
      </c>
      <c r="F2752" s="396" t="n">
        <f aca="false">IF(LEN($B2752)=7,CONCATENATE(MID($B2752,1,6),"00",RIGHT($B2752,1)),IF(LEN($B2752)=8,CONCATENATE(MID($B2752,1,6),"0",RIGHT($B2752,2)),$B2752))</f>
        <v>93670</v>
      </c>
      <c r="H2752" s="925" t="n">
        <v>57.28</v>
      </c>
      <c r="I2752" s="923" t="n">
        <v>58</v>
      </c>
    </row>
    <row r="2753" customFormat="false" ht="15" hidden="false" customHeight="false" outlineLevel="0" collapsed="false">
      <c r="B2753" s="923" t="n">
        <v>93671</v>
      </c>
      <c r="C2753" s="924" t="s">
        <v>9451</v>
      </c>
      <c r="D2753" s="923" t="s">
        <v>451</v>
      </c>
      <c r="E2753" s="923" t="n">
        <f aca="false">IF($K$2=$H$1,H2753,I2753)</f>
        <v>61.18</v>
      </c>
      <c r="F2753" s="396" t="n">
        <f aca="false">IF(LEN($B2753)=7,CONCATENATE(MID($B2753,1,6),"00",RIGHT($B2753,1)),IF(LEN($B2753)=8,CONCATENATE(MID($B2753,1,6),"0",RIGHT($B2753,2)),$B2753))</f>
        <v>93671</v>
      </c>
      <c r="H2753" s="925" t="n">
        <v>60.18</v>
      </c>
      <c r="I2753" s="923" t="n">
        <v>61.18</v>
      </c>
    </row>
    <row r="2754" customFormat="false" ht="15" hidden="false" customHeight="false" outlineLevel="0" collapsed="false">
      <c r="B2754" s="923" t="n">
        <v>93672</v>
      </c>
      <c r="C2754" s="924" t="s">
        <v>9452</v>
      </c>
      <c r="D2754" s="923" t="s">
        <v>451</v>
      </c>
      <c r="E2754" s="923" t="n">
        <f aca="false">IF($K$2=$H$1,H2754,I2754)</f>
        <v>66.27</v>
      </c>
      <c r="F2754" s="396" t="n">
        <f aca="false">IF(LEN($B2754)=7,CONCATENATE(MID($B2754,1,6),"00",RIGHT($B2754,1)),IF(LEN($B2754)=8,CONCATENATE(MID($B2754,1,6),"0",RIGHT($B2754,2)),$B2754))</f>
        <v>93672</v>
      </c>
      <c r="H2754" s="925" t="n">
        <v>64.8</v>
      </c>
      <c r="I2754" s="923" t="n">
        <v>66.27</v>
      </c>
    </row>
    <row r="2755" customFormat="false" ht="15" hidden="false" customHeight="false" outlineLevel="0" collapsed="false">
      <c r="B2755" s="923" t="n">
        <v>93673</v>
      </c>
      <c r="C2755" s="924" t="s">
        <v>9453</v>
      </c>
      <c r="D2755" s="923" t="s">
        <v>451</v>
      </c>
      <c r="E2755" s="923" t="n">
        <f aca="false">IF($K$2=$H$1,H2755,I2755)</f>
        <v>72.78</v>
      </c>
      <c r="F2755" s="396" t="n">
        <f aca="false">IF(LEN($B2755)=7,CONCATENATE(MID($B2755,1,6),"00",RIGHT($B2755,1)),IF(LEN($B2755)=8,CONCATENATE(MID($B2755,1,6),"0",RIGHT($B2755,2)),$B2755))</f>
        <v>93673</v>
      </c>
      <c r="H2755" s="925" t="n">
        <v>70.71</v>
      </c>
      <c r="I2755" s="923" t="n">
        <v>72.78</v>
      </c>
    </row>
    <row r="2756" customFormat="false" ht="15" hidden="false" customHeight="false" outlineLevel="0" collapsed="false">
      <c r="B2756" s="923" t="n">
        <v>72339</v>
      </c>
      <c r="C2756" s="924" t="s">
        <v>9454</v>
      </c>
      <c r="D2756" s="923" t="s">
        <v>451</v>
      </c>
      <c r="E2756" s="923" t="n">
        <f aca="false">IF($K$2=$H$1,H2756,I2756)</f>
        <v>47.73</v>
      </c>
      <c r="F2756" s="396" t="n">
        <f aca="false">IF(LEN($B2756)=7,CONCATENATE(MID($B2756,1,6),"00",RIGHT($B2756,1)),IF(LEN($B2756)=8,CONCATENATE(MID($B2756,1,6),"0",RIGHT($B2756,2)),$B2756))</f>
        <v>72339</v>
      </c>
      <c r="H2756" s="925" t="n">
        <v>46.09</v>
      </c>
      <c r="I2756" s="923" t="n">
        <v>47.73</v>
      </c>
    </row>
    <row r="2757" customFormat="false" ht="15" hidden="false" customHeight="false" outlineLevel="0" collapsed="false">
      <c r="B2757" s="923" t="n">
        <v>83403</v>
      </c>
      <c r="C2757" s="924" t="s">
        <v>9455</v>
      </c>
      <c r="D2757" s="923" t="s">
        <v>451</v>
      </c>
      <c r="E2757" s="923" t="n">
        <f aca="false">IF($K$2=$H$1,H2757,I2757)</f>
        <v>15.73</v>
      </c>
      <c r="F2757" s="396" t="n">
        <f aca="false">IF(LEN($B2757)=7,CONCATENATE(MID($B2757,1,6),"00",RIGHT($B2757,1)),IF(LEN($B2757)=8,CONCATENATE(MID($B2757,1,6),"0",RIGHT($B2757,2)),$B2757))</f>
        <v>83403</v>
      </c>
      <c r="H2757" s="925" t="n">
        <v>14.97</v>
      </c>
      <c r="I2757" s="923" t="n">
        <v>15.73</v>
      </c>
    </row>
    <row r="2758" customFormat="false" ht="15" hidden="false" customHeight="false" outlineLevel="0" collapsed="false">
      <c r="B2758" s="923" t="n">
        <v>83465</v>
      </c>
      <c r="C2758" s="924" t="s">
        <v>9456</v>
      </c>
      <c r="D2758" s="923" t="s">
        <v>451</v>
      </c>
      <c r="E2758" s="923" t="n">
        <f aca="false">IF($K$2=$H$1,H2758,I2758)</f>
        <v>40.07</v>
      </c>
      <c r="F2758" s="396" t="n">
        <f aca="false">IF(LEN($B2758)=7,CONCATENATE(MID($B2758,1,6),"00",RIGHT($B2758,1)),IF(LEN($B2758)=8,CONCATENATE(MID($B2758,1,6),"0",RIGHT($B2758,2)),$B2758))</f>
        <v>83465</v>
      </c>
      <c r="H2758" s="925" t="n">
        <v>38.13</v>
      </c>
      <c r="I2758" s="923" t="n">
        <v>40.07</v>
      </c>
    </row>
    <row r="2759" customFormat="false" ht="15" hidden="false" customHeight="false" outlineLevel="0" collapsed="false">
      <c r="B2759" s="923" t="n">
        <v>91945</v>
      </c>
      <c r="C2759" s="924" t="s">
        <v>9457</v>
      </c>
      <c r="D2759" s="923" t="s">
        <v>451</v>
      </c>
      <c r="E2759" s="923" t="n">
        <f aca="false">IF($K$2=$H$1,H2759,I2759)</f>
        <v>6.99</v>
      </c>
      <c r="F2759" s="396" t="n">
        <f aca="false">IF(LEN($B2759)=7,CONCATENATE(MID($B2759,1,6),"00",RIGHT($B2759,1)),IF(LEN($B2759)=8,CONCATENATE(MID($B2759,1,6),"0",RIGHT($B2759,2)),$B2759))</f>
        <v>91945</v>
      </c>
      <c r="H2759" s="925" t="n">
        <v>6.6</v>
      </c>
      <c r="I2759" s="923" t="n">
        <v>6.99</v>
      </c>
    </row>
    <row r="2760" customFormat="false" ht="15" hidden="false" customHeight="false" outlineLevel="0" collapsed="false">
      <c r="B2760" s="923" t="n">
        <v>91946</v>
      </c>
      <c r="C2760" s="924" t="s">
        <v>9458</v>
      </c>
      <c r="D2760" s="923" t="s">
        <v>451</v>
      </c>
      <c r="E2760" s="923" t="n">
        <f aca="false">IF($K$2=$H$1,H2760,I2760)</f>
        <v>5.8</v>
      </c>
      <c r="F2760" s="396" t="n">
        <f aca="false">IF(LEN($B2760)=7,CONCATENATE(MID($B2760,1,6),"00",RIGHT($B2760,1)),IF(LEN($B2760)=8,CONCATENATE(MID($B2760,1,6),"0",RIGHT($B2760,2)),$B2760))</f>
        <v>91946</v>
      </c>
      <c r="H2760" s="925" t="n">
        <v>5.53</v>
      </c>
      <c r="I2760" s="923" t="n">
        <v>5.8</v>
      </c>
    </row>
    <row r="2761" customFormat="false" ht="15" hidden="false" customHeight="false" outlineLevel="0" collapsed="false">
      <c r="B2761" s="923" t="n">
        <v>91947</v>
      </c>
      <c r="C2761" s="924" t="s">
        <v>9459</v>
      </c>
      <c r="D2761" s="923" t="s">
        <v>451</v>
      </c>
      <c r="E2761" s="923" t="n">
        <f aca="false">IF($K$2=$H$1,H2761,I2761)</f>
        <v>5.06</v>
      </c>
      <c r="F2761" s="396" t="n">
        <f aca="false">IF(LEN($B2761)=7,CONCATENATE(MID($B2761,1,6),"00",RIGHT($B2761,1)),IF(LEN($B2761)=8,CONCATENATE(MID($B2761,1,6),"0",RIGHT($B2761,2)),$B2761))</f>
        <v>91947</v>
      </c>
      <c r="H2761" s="925" t="n">
        <v>4.87</v>
      </c>
      <c r="I2761" s="923" t="n">
        <v>5.06</v>
      </c>
    </row>
    <row r="2762" customFormat="false" ht="15" hidden="false" customHeight="false" outlineLevel="0" collapsed="false">
      <c r="B2762" s="923" t="n">
        <v>91949</v>
      </c>
      <c r="C2762" s="924" t="s">
        <v>9460</v>
      </c>
      <c r="D2762" s="923" t="s">
        <v>451</v>
      </c>
      <c r="E2762" s="923" t="n">
        <f aca="false">IF($K$2=$H$1,H2762,I2762)</f>
        <v>10.59</v>
      </c>
      <c r="F2762" s="396" t="n">
        <f aca="false">IF(LEN($B2762)=7,CONCATENATE(MID($B2762,1,6),"00",RIGHT($B2762,1)),IF(LEN($B2762)=8,CONCATENATE(MID($B2762,1,6),"0",RIGHT($B2762,2)),$B2762))</f>
        <v>91949</v>
      </c>
      <c r="H2762" s="925" t="n">
        <v>10.13</v>
      </c>
      <c r="I2762" s="923" t="n">
        <v>10.59</v>
      </c>
    </row>
    <row r="2763" customFormat="false" ht="15" hidden="false" customHeight="false" outlineLevel="0" collapsed="false">
      <c r="B2763" s="923" t="n">
        <v>91950</v>
      </c>
      <c r="C2763" s="924" t="s">
        <v>9461</v>
      </c>
      <c r="D2763" s="923" t="s">
        <v>451</v>
      </c>
      <c r="E2763" s="923" t="n">
        <f aca="false">IF($K$2=$H$1,H2763,I2763)</f>
        <v>9.15</v>
      </c>
      <c r="F2763" s="396" t="n">
        <f aca="false">IF(LEN($B2763)=7,CONCATENATE(MID($B2763,1,6),"00",RIGHT($B2763,1)),IF(LEN($B2763)=8,CONCATENATE(MID($B2763,1,6),"0",RIGHT($B2763,2)),$B2763))</f>
        <v>91950</v>
      </c>
      <c r="H2763" s="925" t="n">
        <v>8.84</v>
      </c>
      <c r="I2763" s="923" t="n">
        <v>9.15</v>
      </c>
    </row>
    <row r="2764" customFormat="false" ht="15" hidden="false" customHeight="false" outlineLevel="0" collapsed="false">
      <c r="B2764" s="923" t="n">
        <v>91951</v>
      </c>
      <c r="C2764" s="924" t="s">
        <v>9462</v>
      </c>
      <c r="D2764" s="923" t="s">
        <v>451</v>
      </c>
      <c r="E2764" s="923" t="n">
        <f aca="false">IF($K$2=$H$1,H2764,I2764)</f>
        <v>8.29</v>
      </c>
      <c r="F2764" s="396" t="n">
        <f aca="false">IF(LEN($B2764)=7,CONCATENATE(MID($B2764,1,6),"00",RIGHT($B2764,1)),IF(LEN($B2764)=8,CONCATENATE(MID($B2764,1,6),"0",RIGHT($B2764,2)),$B2764))</f>
        <v>91951</v>
      </c>
      <c r="H2764" s="925" t="n">
        <v>8.06</v>
      </c>
      <c r="I2764" s="923" t="n">
        <v>8.29</v>
      </c>
    </row>
    <row r="2765" customFormat="false" ht="15" hidden="false" customHeight="false" outlineLevel="0" collapsed="false">
      <c r="B2765" s="923" t="n">
        <v>91952</v>
      </c>
      <c r="C2765" s="924" t="s">
        <v>9463</v>
      </c>
      <c r="D2765" s="923" t="s">
        <v>451</v>
      </c>
      <c r="E2765" s="923" t="n">
        <f aca="false">IF($K$2=$H$1,H2765,I2765)</f>
        <v>13.24</v>
      </c>
      <c r="F2765" s="396" t="n">
        <f aca="false">IF(LEN($B2765)=7,CONCATENATE(MID($B2765,1,6),"00",RIGHT($B2765,1)),IF(LEN($B2765)=8,CONCATENATE(MID($B2765,1,6),"0",RIGHT($B2765,2)),$B2765))</f>
        <v>91952</v>
      </c>
      <c r="H2765" s="925" t="n">
        <v>12.42</v>
      </c>
      <c r="I2765" s="923" t="n">
        <v>13.24</v>
      </c>
    </row>
    <row r="2766" customFormat="false" ht="15" hidden="false" customHeight="false" outlineLevel="0" collapsed="false">
      <c r="B2766" s="923" t="n">
        <v>91953</v>
      </c>
      <c r="C2766" s="924" t="s">
        <v>9464</v>
      </c>
      <c r="D2766" s="923" t="s">
        <v>451</v>
      </c>
      <c r="E2766" s="923" t="n">
        <f aca="false">IF($K$2=$H$1,H2766,I2766)</f>
        <v>19.04</v>
      </c>
      <c r="F2766" s="396" t="n">
        <f aca="false">IF(LEN($B2766)=7,CONCATENATE(MID($B2766,1,6),"00",RIGHT($B2766,1)),IF(LEN($B2766)=8,CONCATENATE(MID($B2766,1,6),"0",RIGHT($B2766,2)),$B2766))</f>
        <v>91953</v>
      </c>
      <c r="H2766" s="925" t="n">
        <v>17.95</v>
      </c>
      <c r="I2766" s="923" t="n">
        <v>19.04</v>
      </c>
    </row>
    <row r="2767" customFormat="false" ht="15" hidden="false" customHeight="false" outlineLevel="0" collapsed="false">
      <c r="B2767" s="923" t="n">
        <v>91954</v>
      </c>
      <c r="C2767" s="924" t="s">
        <v>9465</v>
      </c>
      <c r="D2767" s="923" t="s">
        <v>451</v>
      </c>
      <c r="E2767" s="923" t="n">
        <f aca="false">IF($K$2=$H$1,H2767,I2767)</f>
        <v>17.8</v>
      </c>
      <c r="F2767" s="396" t="n">
        <f aca="false">IF(LEN($B2767)=7,CONCATENATE(MID($B2767,1,6),"00",RIGHT($B2767,1)),IF(LEN($B2767)=8,CONCATENATE(MID($B2767,1,6),"0",RIGHT($B2767,2)),$B2767))</f>
        <v>91954</v>
      </c>
      <c r="H2767" s="925" t="n">
        <v>16.68</v>
      </c>
      <c r="I2767" s="923" t="n">
        <v>17.8</v>
      </c>
    </row>
    <row r="2768" customFormat="false" ht="15" hidden="false" customHeight="false" outlineLevel="0" collapsed="false">
      <c r="B2768" s="923" t="n">
        <v>91955</v>
      </c>
      <c r="C2768" s="924" t="s">
        <v>9466</v>
      </c>
      <c r="D2768" s="923" t="s">
        <v>451</v>
      </c>
      <c r="E2768" s="923" t="n">
        <f aca="false">IF($K$2=$H$1,H2768,I2768)</f>
        <v>23.6</v>
      </c>
      <c r="F2768" s="396" t="n">
        <f aca="false">IF(LEN($B2768)=7,CONCATENATE(MID($B2768,1,6),"00",RIGHT($B2768,1)),IF(LEN($B2768)=8,CONCATENATE(MID($B2768,1,6),"0",RIGHT($B2768,2)),$B2768))</f>
        <v>91955</v>
      </c>
      <c r="H2768" s="925" t="n">
        <v>22.21</v>
      </c>
      <c r="I2768" s="923" t="n">
        <v>23.6</v>
      </c>
    </row>
    <row r="2769" customFormat="false" ht="15" hidden="false" customHeight="false" outlineLevel="0" collapsed="false">
      <c r="B2769" s="923" t="n">
        <v>91956</v>
      </c>
      <c r="C2769" s="924" t="s">
        <v>9467</v>
      </c>
      <c r="D2769" s="923" t="s">
        <v>451</v>
      </c>
      <c r="E2769" s="923" t="n">
        <f aca="false">IF($K$2=$H$1,H2769,I2769)</f>
        <v>28.82</v>
      </c>
      <c r="F2769" s="396" t="n">
        <f aca="false">IF(LEN($B2769)=7,CONCATENATE(MID($B2769,1,6),"00",RIGHT($B2769,1)),IF(LEN($B2769)=8,CONCATENATE(MID($B2769,1,6),"0",RIGHT($B2769,2)),$B2769))</f>
        <v>91956</v>
      </c>
      <c r="H2769" s="925" t="n">
        <v>27.1</v>
      </c>
      <c r="I2769" s="923" t="n">
        <v>28.82</v>
      </c>
    </row>
    <row r="2770" customFormat="false" ht="15" hidden="false" customHeight="false" outlineLevel="0" collapsed="false">
      <c r="B2770" s="923" t="n">
        <v>91957</v>
      </c>
      <c r="C2770" s="924" t="s">
        <v>9468</v>
      </c>
      <c r="D2770" s="923" t="s">
        <v>451</v>
      </c>
      <c r="E2770" s="923" t="n">
        <f aca="false">IF($K$2=$H$1,H2770,I2770)</f>
        <v>34.62</v>
      </c>
      <c r="F2770" s="396" t="n">
        <f aca="false">IF(LEN($B2770)=7,CONCATENATE(MID($B2770,1,6),"00",RIGHT($B2770,1)),IF(LEN($B2770)=8,CONCATENATE(MID($B2770,1,6),"0",RIGHT($B2770,2)),$B2770))</f>
        <v>91957</v>
      </c>
      <c r="H2770" s="925" t="n">
        <v>32.63</v>
      </c>
      <c r="I2770" s="923" t="n">
        <v>34.62</v>
      </c>
    </row>
    <row r="2771" customFormat="false" ht="15" hidden="false" customHeight="false" outlineLevel="0" collapsed="false">
      <c r="B2771" s="923" t="n">
        <v>91958</v>
      </c>
      <c r="C2771" s="924" t="s">
        <v>9469</v>
      </c>
      <c r="D2771" s="923" t="s">
        <v>451</v>
      </c>
      <c r="E2771" s="923" t="n">
        <f aca="false">IF($K$2=$H$1,H2771,I2771)</f>
        <v>24.3</v>
      </c>
      <c r="F2771" s="396" t="n">
        <f aca="false">IF(LEN($B2771)=7,CONCATENATE(MID($B2771,1,6),"00",RIGHT($B2771,1)),IF(LEN($B2771)=8,CONCATENATE(MID($B2771,1,6),"0",RIGHT($B2771,2)),$B2771))</f>
        <v>91958</v>
      </c>
      <c r="H2771" s="925" t="n">
        <v>22.88</v>
      </c>
      <c r="I2771" s="923" t="n">
        <v>24.3</v>
      </c>
    </row>
    <row r="2772" customFormat="false" ht="15" hidden="false" customHeight="false" outlineLevel="0" collapsed="false">
      <c r="B2772" s="923" t="n">
        <v>91959</v>
      </c>
      <c r="C2772" s="924" t="s">
        <v>9470</v>
      </c>
      <c r="D2772" s="923" t="s">
        <v>451</v>
      </c>
      <c r="E2772" s="923" t="n">
        <f aca="false">IF($K$2=$H$1,H2772,I2772)</f>
        <v>30.1</v>
      </c>
      <c r="F2772" s="396" t="n">
        <f aca="false">IF(LEN($B2772)=7,CONCATENATE(MID($B2772,1,6),"00",RIGHT($B2772,1)),IF(LEN($B2772)=8,CONCATENATE(MID($B2772,1,6),"0",RIGHT($B2772,2)),$B2772))</f>
        <v>91959</v>
      </c>
      <c r="H2772" s="925" t="n">
        <v>28.41</v>
      </c>
      <c r="I2772" s="923" t="n">
        <v>30.1</v>
      </c>
    </row>
    <row r="2773" customFormat="false" ht="15" hidden="false" customHeight="false" outlineLevel="0" collapsed="false">
      <c r="B2773" s="923" t="n">
        <v>91960</v>
      </c>
      <c r="C2773" s="924" t="s">
        <v>9471</v>
      </c>
      <c r="D2773" s="923" t="s">
        <v>451</v>
      </c>
      <c r="E2773" s="923" t="n">
        <f aca="false">IF($K$2=$H$1,H2773,I2773)</f>
        <v>33.37</v>
      </c>
      <c r="F2773" s="396" t="n">
        <f aca="false">IF(LEN($B2773)=7,CONCATENATE(MID($B2773,1,6),"00",RIGHT($B2773,1)),IF(LEN($B2773)=8,CONCATENATE(MID($B2773,1,6),"0",RIGHT($B2773,2)),$B2773))</f>
        <v>91960</v>
      </c>
      <c r="H2773" s="925" t="n">
        <v>31.35</v>
      </c>
      <c r="I2773" s="923" t="n">
        <v>33.37</v>
      </c>
    </row>
    <row r="2774" customFormat="false" ht="15" hidden="false" customHeight="false" outlineLevel="0" collapsed="false">
      <c r="B2774" s="923" t="n">
        <v>91961</v>
      </c>
      <c r="C2774" s="924" t="s">
        <v>9472</v>
      </c>
      <c r="D2774" s="923" t="s">
        <v>451</v>
      </c>
      <c r="E2774" s="923" t="n">
        <f aca="false">IF($K$2=$H$1,H2774,I2774)</f>
        <v>39.17</v>
      </c>
      <c r="F2774" s="396" t="n">
        <f aca="false">IF(LEN($B2774)=7,CONCATENATE(MID($B2774,1,6),"00",RIGHT($B2774,1)),IF(LEN($B2774)=8,CONCATENATE(MID($B2774,1,6),"0",RIGHT($B2774,2)),$B2774))</f>
        <v>91961</v>
      </c>
      <c r="H2774" s="925" t="n">
        <v>36.88</v>
      </c>
      <c r="I2774" s="923" t="n">
        <v>39.17</v>
      </c>
    </row>
    <row r="2775" customFormat="false" ht="15" hidden="false" customHeight="false" outlineLevel="0" collapsed="false">
      <c r="B2775" s="923" t="n">
        <v>91962</v>
      </c>
      <c r="C2775" s="924" t="s">
        <v>9473</v>
      </c>
      <c r="D2775" s="923" t="s">
        <v>451</v>
      </c>
      <c r="E2775" s="923" t="n">
        <f aca="false">IF($K$2=$H$1,H2775,I2775)</f>
        <v>44.44</v>
      </c>
      <c r="F2775" s="396" t="n">
        <f aca="false">IF(LEN($B2775)=7,CONCATENATE(MID($B2775,1,6),"00",RIGHT($B2775,1)),IF(LEN($B2775)=8,CONCATENATE(MID($B2775,1,6),"0",RIGHT($B2775,2)),$B2775))</f>
        <v>91962</v>
      </c>
      <c r="H2775" s="925" t="n">
        <v>41.82</v>
      </c>
      <c r="I2775" s="923" t="n">
        <v>44.44</v>
      </c>
    </row>
    <row r="2776" customFormat="false" ht="15" hidden="false" customHeight="false" outlineLevel="0" collapsed="false">
      <c r="B2776" s="923" t="n">
        <v>91963</v>
      </c>
      <c r="C2776" s="924" t="s">
        <v>9474</v>
      </c>
      <c r="D2776" s="923" t="s">
        <v>451</v>
      </c>
      <c r="E2776" s="923" t="n">
        <f aca="false">IF($K$2=$H$1,H2776,I2776)</f>
        <v>50.24</v>
      </c>
      <c r="F2776" s="396" t="n">
        <f aca="false">IF(LEN($B2776)=7,CONCATENATE(MID($B2776,1,6),"00",RIGHT($B2776,1)),IF(LEN($B2776)=8,CONCATENATE(MID($B2776,1,6),"0",RIGHT($B2776,2)),$B2776))</f>
        <v>91963</v>
      </c>
      <c r="H2776" s="925" t="n">
        <v>47.35</v>
      </c>
      <c r="I2776" s="923" t="n">
        <v>50.24</v>
      </c>
    </row>
    <row r="2777" customFormat="false" ht="15" hidden="false" customHeight="false" outlineLevel="0" collapsed="false">
      <c r="B2777" s="923" t="n">
        <v>91964</v>
      </c>
      <c r="C2777" s="924" t="s">
        <v>9475</v>
      </c>
      <c r="D2777" s="923" t="s">
        <v>451</v>
      </c>
      <c r="E2777" s="923" t="n">
        <f aca="false">IF($K$2=$H$1,H2777,I2777)</f>
        <v>39.88</v>
      </c>
      <c r="F2777" s="396" t="n">
        <f aca="false">IF(LEN($B2777)=7,CONCATENATE(MID($B2777,1,6),"00",RIGHT($B2777,1)),IF(LEN($B2777)=8,CONCATENATE(MID($B2777,1,6),"0",RIGHT($B2777,2)),$B2777))</f>
        <v>91964</v>
      </c>
      <c r="H2777" s="925" t="n">
        <v>37.56</v>
      </c>
      <c r="I2777" s="923" t="n">
        <v>39.88</v>
      </c>
    </row>
    <row r="2778" customFormat="false" ht="15" hidden="false" customHeight="false" outlineLevel="0" collapsed="false">
      <c r="B2778" s="923" t="n">
        <v>91965</v>
      </c>
      <c r="C2778" s="924" t="s">
        <v>9476</v>
      </c>
      <c r="D2778" s="923" t="s">
        <v>451</v>
      </c>
      <c r="E2778" s="923" t="n">
        <f aca="false">IF($K$2=$H$1,H2778,I2778)</f>
        <v>45.68</v>
      </c>
      <c r="F2778" s="396" t="n">
        <f aca="false">IF(LEN($B2778)=7,CONCATENATE(MID($B2778,1,6),"00",RIGHT($B2778,1)),IF(LEN($B2778)=8,CONCATENATE(MID($B2778,1,6),"0",RIGHT($B2778,2)),$B2778))</f>
        <v>91965</v>
      </c>
      <c r="H2778" s="925" t="n">
        <v>43.09</v>
      </c>
      <c r="I2778" s="923" t="n">
        <v>45.68</v>
      </c>
    </row>
    <row r="2779" customFormat="false" ht="15" hidden="false" customHeight="false" outlineLevel="0" collapsed="false">
      <c r="B2779" s="923" t="n">
        <v>91966</v>
      </c>
      <c r="C2779" s="924" t="s">
        <v>9477</v>
      </c>
      <c r="D2779" s="923" t="s">
        <v>451</v>
      </c>
      <c r="E2779" s="923" t="n">
        <f aca="false">IF($K$2=$H$1,H2779,I2779)</f>
        <v>35.35</v>
      </c>
      <c r="F2779" s="396" t="n">
        <f aca="false">IF(LEN($B2779)=7,CONCATENATE(MID($B2779,1,6),"00",RIGHT($B2779,1)),IF(LEN($B2779)=8,CONCATENATE(MID($B2779,1,6),"0",RIGHT($B2779,2)),$B2779))</f>
        <v>91966</v>
      </c>
      <c r="H2779" s="925" t="n">
        <v>33.33</v>
      </c>
      <c r="I2779" s="923" t="n">
        <v>35.35</v>
      </c>
    </row>
    <row r="2780" customFormat="false" ht="15" hidden="false" customHeight="false" outlineLevel="0" collapsed="false">
      <c r="B2780" s="923" t="n">
        <v>91967</v>
      </c>
      <c r="C2780" s="924" t="s">
        <v>9478</v>
      </c>
      <c r="D2780" s="923" t="s">
        <v>451</v>
      </c>
      <c r="E2780" s="923" t="n">
        <f aca="false">IF($K$2=$H$1,H2780,I2780)</f>
        <v>41.15</v>
      </c>
      <c r="F2780" s="396" t="n">
        <f aca="false">IF(LEN($B2780)=7,CONCATENATE(MID($B2780,1,6),"00",RIGHT($B2780,1)),IF(LEN($B2780)=8,CONCATENATE(MID($B2780,1,6),"0",RIGHT($B2780,2)),$B2780))</f>
        <v>91967</v>
      </c>
      <c r="H2780" s="925" t="n">
        <v>38.86</v>
      </c>
      <c r="I2780" s="923" t="n">
        <v>41.15</v>
      </c>
    </row>
    <row r="2781" customFormat="false" ht="15" hidden="false" customHeight="false" outlineLevel="0" collapsed="false">
      <c r="B2781" s="923" t="n">
        <v>91968</v>
      </c>
      <c r="C2781" s="924" t="s">
        <v>9479</v>
      </c>
      <c r="D2781" s="923" t="s">
        <v>451</v>
      </c>
      <c r="E2781" s="923" t="n">
        <f aca="false">IF($K$2=$H$1,H2781,I2781)</f>
        <v>48.96</v>
      </c>
      <c r="F2781" s="396" t="n">
        <f aca="false">IF(LEN($B2781)=7,CONCATENATE(MID($B2781,1,6),"00",RIGHT($B2781,1)),IF(LEN($B2781)=8,CONCATENATE(MID($B2781,1,6),"0",RIGHT($B2781,2)),$B2781))</f>
        <v>91968</v>
      </c>
      <c r="H2781" s="925" t="n">
        <v>46.04</v>
      </c>
      <c r="I2781" s="923" t="n">
        <v>48.96</v>
      </c>
    </row>
    <row r="2782" customFormat="false" ht="15" hidden="false" customHeight="false" outlineLevel="0" collapsed="false">
      <c r="B2782" s="923" t="n">
        <v>91969</v>
      </c>
      <c r="C2782" s="924" t="s">
        <v>9480</v>
      </c>
      <c r="D2782" s="923" t="s">
        <v>451</v>
      </c>
      <c r="E2782" s="923" t="n">
        <f aca="false">IF($K$2=$H$1,H2782,I2782)</f>
        <v>54.76</v>
      </c>
      <c r="F2782" s="396" t="n">
        <f aca="false">IF(LEN($B2782)=7,CONCATENATE(MID($B2782,1,6),"00",RIGHT($B2782,1)),IF(LEN($B2782)=8,CONCATENATE(MID($B2782,1,6),"0",RIGHT($B2782,2)),$B2782))</f>
        <v>91969</v>
      </c>
      <c r="H2782" s="925" t="n">
        <v>51.57</v>
      </c>
      <c r="I2782" s="923" t="n">
        <v>54.76</v>
      </c>
    </row>
    <row r="2783" customFormat="false" ht="15" hidden="false" customHeight="false" outlineLevel="0" collapsed="false">
      <c r="B2783" s="923" t="n">
        <v>91970</v>
      </c>
      <c r="C2783" s="924" t="s">
        <v>9481</v>
      </c>
      <c r="D2783" s="923" t="s">
        <v>451</v>
      </c>
      <c r="E2783" s="923" t="n">
        <f aca="false">IF($K$2=$H$1,H2783,I2783)</f>
        <v>51.19</v>
      </c>
      <c r="F2783" s="396" t="n">
        <f aca="false">IF(LEN($B2783)=7,CONCATENATE(MID($B2783,1,6),"00",RIGHT($B2783,1)),IF(LEN($B2783)=8,CONCATENATE(MID($B2783,1,6),"0",RIGHT($B2783,2)),$B2783))</f>
        <v>91970</v>
      </c>
      <c r="H2783" s="925" t="n">
        <v>48.25</v>
      </c>
      <c r="I2783" s="923" t="n">
        <v>51.19</v>
      </c>
    </row>
    <row r="2784" customFormat="false" ht="15" hidden="false" customHeight="false" outlineLevel="0" collapsed="false">
      <c r="B2784" s="923" t="n">
        <v>91971</v>
      </c>
      <c r="C2784" s="924" t="s">
        <v>9482</v>
      </c>
      <c r="D2784" s="923" t="s">
        <v>451</v>
      </c>
      <c r="E2784" s="923" t="n">
        <f aca="false">IF($K$2=$H$1,H2784,I2784)</f>
        <v>60.34</v>
      </c>
      <c r="F2784" s="396" t="n">
        <f aca="false">IF(LEN($B2784)=7,CONCATENATE(MID($B2784,1,6),"00",RIGHT($B2784,1)),IF(LEN($B2784)=8,CONCATENATE(MID($B2784,1,6),"0",RIGHT($B2784,2)),$B2784))</f>
        <v>91971</v>
      </c>
      <c r="H2784" s="925" t="n">
        <v>57.09</v>
      </c>
      <c r="I2784" s="923" t="n">
        <v>60.34</v>
      </c>
    </row>
    <row r="2785" customFormat="false" ht="15" hidden="false" customHeight="false" outlineLevel="0" collapsed="false">
      <c r="B2785" s="923" t="n">
        <v>91972</v>
      </c>
      <c r="C2785" s="924" t="s">
        <v>9483</v>
      </c>
      <c r="D2785" s="923" t="s">
        <v>451</v>
      </c>
      <c r="E2785" s="923" t="n">
        <f aca="false">IF($K$2=$H$1,H2785,I2785)</f>
        <v>55.75</v>
      </c>
      <c r="F2785" s="396" t="n">
        <f aca="false">IF(LEN($B2785)=7,CONCATENATE(MID($B2785,1,6),"00",RIGHT($B2785,1)),IF(LEN($B2785)=8,CONCATENATE(MID($B2785,1,6),"0",RIGHT($B2785,2)),$B2785))</f>
        <v>91972</v>
      </c>
      <c r="H2785" s="925" t="n">
        <v>52.5</v>
      </c>
      <c r="I2785" s="923" t="n">
        <v>55.75</v>
      </c>
    </row>
    <row r="2786" customFormat="false" ht="15" hidden="false" customHeight="false" outlineLevel="0" collapsed="false">
      <c r="B2786" s="923" t="n">
        <v>91973</v>
      </c>
      <c r="C2786" s="924" t="s">
        <v>9484</v>
      </c>
      <c r="D2786" s="923" t="s">
        <v>451</v>
      </c>
      <c r="E2786" s="923" t="n">
        <f aca="false">IF($K$2=$H$1,H2786,I2786)</f>
        <v>64.9</v>
      </c>
      <c r="F2786" s="396" t="n">
        <f aca="false">IF(LEN($B2786)=7,CONCATENATE(MID($B2786,1,6),"00",RIGHT($B2786,1)),IF(LEN($B2786)=8,CONCATENATE(MID($B2786,1,6),"0",RIGHT($B2786,2)),$B2786))</f>
        <v>91973</v>
      </c>
      <c r="H2786" s="925" t="n">
        <v>61.34</v>
      </c>
      <c r="I2786" s="923" t="n">
        <v>64.9</v>
      </c>
    </row>
    <row r="2787" customFormat="false" ht="15" hidden="false" customHeight="false" outlineLevel="0" collapsed="false">
      <c r="B2787" s="923" t="n">
        <v>91974</v>
      </c>
      <c r="C2787" s="924" t="s">
        <v>9485</v>
      </c>
      <c r="D2787" s="923" t="s">
        <v>451</v>
      </c>
      <c r="E2787" s="923" t="n">
        <f aca="false">IF($K$2=$H$1,H2787,I2787)</f>
        <v>46.63</v>
      </c>
      <c r="F2787" s="396" t="n">
        <f aca="false">IF(LEN($B2787)=7,CONCATENATE(MID($B2787,1,6),"00",RIGHT($B2787,1)),IF(LEN($B2787)=8,CONCATENATE(MID($B2787,1,6),"0",RIGHT($B2787,2)),$B2787))</f>
        <v>91974</v>
      </c>
      <c r="H2787" s="925" t="n">
        <v>43.99</v>
      </c>
      <c r="I2787" s="923" t="n">
        <v>46.63</v>
      </c>
    </row>
    <row r="2788" customFormat="false" ht="15" hidden="false" customHeight="false" outlineLevel="0" collapsed="false">
      <c r="B2788" s="923" t="n">
        <v>91975</v>
      </c>
      <c r="C2788" s="924" t="s">
        <v>9486</v>
      </c>
      <c r="D2788" s="923" t="s">
        <v>451</v>
      </c>
      <c r="E2788" s="923" t="n">
        <f aca="false">IF($K$2=$H$1,H2788,I2788)</f>
        <v>55.78</v>
      </c>
      <c r="F2788" s="396" t="n">
        <f aca="false">IF(LEN($B2788)=7,CONCATENATE(MID($B2788,1,6),"00",RIGHT($B2788,1)),IF(LEN($B2788)=8,CONCATENATE(MID($B2788,1,6),"0",RIGHT($B2788,2)),$B2788))</f>
        <v>91975</v>
      </c>
      <c r="H2788" s="925" t="n">
        <v>52.83</v>
      </c>
      <c r="I2788" s="923" t="n">
        <v>55.78</v>
      </c>
    </row>
    <row r="2789" customFormat="false" ht="15" hidden="false" customHeight="false" outlineLevel="0" collapsed="false">
      <c r="B2789" s="923" t="n">
        <v>91976</v>
      </c>
      <c r="C2789" s="924" t="s">
        <v>9487</v>
      </c>
      <c r="D2789" s="923" t="s">
        <v>451</v>
      </c>
      <c r="E2789" s="923" t="n">
        <f aca="false">IF($K$2=$H$1,H2789,I2789)</f>
        <v>68.83</v>
      </c>
      <c r="F2789" s="396" t="n">
        <f aca="false">IF(LEN($B2789)=7,CONCATENATE(MID($B2789,1,6),"00",RIGHT($B2789,1)),IF(LEN($B2789)=8,CONCATENATE(MID($B2789,1,6),"0",RIGHT($B2789,2)),$B2789))</f>
        <v>91976</v>
      </c>
      <c r="H2789" s="925" t="n">
        <v>64.98</v>
      </c>
      <c r="I2789" s="923" t="n">
        <v>68.83</v>
      </c>
    </row>
    <row r="2790" customFormat="false" ht="15" hidden="false" customHeight="false" outlineLevel="0" collapsed="false">
      <c r="B2790" s="923" t="n">
        <v>91977</v>
      </c>
      <c r="C2790" s="924" t="s">
        <v>9488</v>
      </c>
      <c r="D2790" s="923" t="s">
        <v>451</v>
      </c>
      <c r="E2790" s="923" t="n">
        <f aca="false">IF($K$2=$H$1,H2790,I2790)</f>
        <v>77.98</v>
      </c>
      <c r="F2790" s="396" t="n">
        <f aca="false">IF(LEN($B2790)=7,CONCATENATE(MID($B2790,1,6),"00",RIGHT($B2790,1)),IF(LEN($B2790)=8,CONCATENATE(MID($B2790,1,6),"0",RIGHT($B2790,2)),$B2790))</f>
        <v>91977</v>
      </c>
      <c r="H2790" s="925" t="n">
        <v>73.82</v>
      </c>
      <c r="I2790" s="923" t="n">
        <v>77.98</v>
      </c>
    </row>
    <row r="2791" customFormat="false" ht="15" hidden="false" customHeight="false" outlineLevel="0" collapsed="false">
      <c r="B2791" s="923" t="n">
        <v>91978</v>
      </c>
      <c r="C2791" s="924" t="s">
        <v>9489</v>
      </c>
      <c r="D2791" s="923" t="s">
        <v>451</v>
      </c>
      <c r="E2791" s="923" t="n">
        <f aca="false">IF($K$2=$H$1,H2791,I2791)</f>
        <v>28.18</v>
      </c>
      <c r="F2791" s="396" t="n">
        <f aca="false">IF(LEN($B2791)=7,CONCATENATE(MID($B2791,1,6),"00",RIGHT($B2791,1)),IF(LEN($B2791)=8,CONCATENATE(MID($B2791,1,6),"0",RIGHT($B2791,2)),$B2791))</f>
        <v>91978</v>
      </c>
      <c r="H2791" s="925" t="n">
        <v>26.76</v>
      </c>
      <c r="I2791" s="923" t="n">
        <v>28.18</v>
      </c>
    </row>
    <row r="2792" customFormat="false" ht="15" hidden="false" customHeight="false" outlineLevel="0" collapsed="false">
      <c r="B2792" s="923" t="n">
        <v>91979</v>
      </c>
      <c r="C2792" s="924" t="s">
        <v>9490</v>
      </c>
      <c r="D2792" s="923" t="s">
        <v>451</v>
      </c>
      <c r="E2792" s="923" t="n">
        <f aca="false">IF($K$2=$H$1,H2792,I2792)</f>
        <v>33.98</v>
      </c>
      <c r="F2792" s="396" t="n">
        <f aca="false">IF(LEN($B2792)=7,CONCATENATE(MID($B2792,1,6),"00",RIGHT($B2792,1)),IF(LEN($B2792)=8,CONCATENATE(MID($B2792,1,6),"0",RIGHT($B2792,2)),$B2792))</f>
        <v>91979</v>
      </c>
      <c r="H2792" s="925" t="n">
        <v>32.29</v>
      </c>
      <c r="I2792" s="923" t="n">
        <v>33.98</v>
      </c>
    </row>
    <row r="2793" customFormat="false" ht="15" hidden="false" customHeight="false" outlineLevel="0" collapsed="false">
      <c r="B2793" s="923" t="n">
        <v>91980</v>
      </c>
      <c r="C2793" s="924" t="s">
        <v>9491</v>
      </c>
      <c r="D2793" s="923" t="s">
        <v>451</v>
      </c>
      <c r="E2793" s="923" t="n">
        <f aca="false">IF($K$2=$H$1,H2793,I2793)</f>
        <v>27.3</v>
      </c>
      <c r="F2793" s="396" t="n">
        <f aca="false">IF(LEN($B2793)=7,CONCATENATE(MID($B2793,1,6),"00",RIGHT($B2793,1)),IF(LEN($B2793)=8,CONCATENATE(MID($B2793,1,6),"0",RIGHT($B2793,2)),$B2793))</f>
        <v>91980</v>
      </c>
      <c r="H2793" s="925" t="n">
        <v>25.88</v>
      </c>
      <c r="I2793" s="923" t="n">
        <v>27.3</v>
      </c>
    </row>
    <row r="2794" customFormat="false" ht="15" hidden="false" customHeight="false" outlineLevel="0" collapsed="false">
      <c r="B2794" s="923" t="n">
        <v>91981</v>
      </c>
      <c r="C2794" s="924" t="s">
        <v>9492</v>
      </c>
      <c r="D2794" s="923" t="s">
        <v>451</v>
      </c>
      <c r="E2794" s="923" t="n">
        <f aca="false">IF($K$2=$H$1,H2794,I2794)</f>
        <v>33.1</v>
      </c>
      <c r="F2794" s="396" t="n">
        <f aca="false">IF(LEN($B2794)=7,CONCATENATE(MID($B2794,1,6),"00",RIGHT($B2794,1)),IF(LEN($B2794)=8,CONCATENATE(MID($B2794,1,6),"0",RIGHT($B2794,2)),$B2794))</f>
        <v>91981</v>
      </c>
      <c r="H2794" s="925" t="n">
        <v>31.41</v>
      </c>
      <c r="I2794" s="923" t="n">
        <v>33.1</v>
      </c>
    </row>
    <row r="2795" customFormat="false" ht="15" hidden="false" customHeight="false" outlineLevel="0" collapsed="false">
      <c r="B2795" s="923" t="n">
        <v>91982</v>
      </c>
      <c r="C2795" s="924" t="s">
        <v>9493</v>
      </c>
      <c r="D2795" s="923" t="s">
        <v>451</v>
      </c>
      <c r="E2795" s="923" t="n">
        <f aca="false">IF($K$2=$H$1,H2795,I2795)</f>
        <v>64.38</v>
      </c>
      <c r="F2795" s="396" t="n">
        <f aca="false">IF(LEN($B2795)=7,CONCATENATE(MID($B2795,1,6),"00",RIGHT($B2795,1)),IF(LEN($B2795)=8,CONCATENATE(MID($B2795,1,6),"0",RIGHT($B2795,2)),$B2795))</f>
        <v>91982</v>
      </c>
      <c r="H2795" s="925" t="n">
        <v>63.56</v>
      </c>
      <c r="I2795" s="923" t="n">
        <v>64.38</v>
      </c>
    </row>
    <row r="2796" customFormat="false" ht="15" hidden="false" customHeight="false" outlineLevel="0" collapsed="false">
      <c r="B2796" s="923" t="n">
        <v>91983</v>
      </c>
      <c r="C2796" s="924" t="s">
        <v>9494</v>
      </c>
      <c r="D2796" s="923" t="s">
        <v>451</v>
      </c>
      <c r="E2796" s="923" t="n">
        <f aca="false">IF($K$2=$H$1,H2796,I2796)</f>
        <v>70.18</v>
      </c>
      <c r="F2796" s="396" t="n">
        <f aca="false">IF(LEN($B2796)=7,CONCATENATE(MID($B2796,1,6),"00",RIGHT($B2796,1)),IF(LEN($B2796)=8,CONCATENATE(MID($B2796,1,6),"0",RIGHT($B2796,2)),$B2796))</f>
        <v>91983</v>
      </c>
      <c r="H2796" s="925" t="n">
        <v>69.09</v>
      </c>
      <c r="I2796" s="923" t="n">
        <v>70.18</v>
      </c>
    </row>
    <row r="2797" customFormat="false" ht="15" hidden="false" customHeight="false" outlineLevel="0" collapsed="false">
      <c r="B2797" s="923" t="n">
        <v>91984</v>
      </c>
      <c r="C2797" s="924" t="s">
        <v>9495</v>
      </c>
      <c r="D2797" s="923" t="s">
        <v>451</v>
      </c>
      <c r="E2797" s="923" t="n">
        <f aca="false">IF($K$2=$H$1,H2797,I2797)</f>
        <v>12.43</v>
      </c>
      <c r="F2797" s="396" t="n">
        <f aca="false">IF(LEN($B2797)=7,CONCATENATE(MID($B2797,1,6),"00",RIGHT($B2797,1)),IF(LEN($B2797)=8,CONCATENATE(MID($B2797,1,6),"0",RIGHT($B2797,2)),$B2797))</f>
        <v>91984</v>
      </c>
      <c r="H2797" s="925" t="n">
        <v>11.61</v>
      </c>
      <c r="I2797" s="923" t="n">
        <v>12.43</v>
      </c>
    </row>
    <row r="2798" customFormat="false" ht="15" hidden="false" customHeight="false" outlineLevel="0" collapsed="false">
      <c r="B2798" s="923" t="n">
        <v>91985</v>
      </c>
      <c r="C2798" s="924" t="s">
        <v>9496</v>
      </c>
      <c r="D2798" s="923" t="s">
        <v>451</v>
      </c>
      <c r="E2798" s="923" t="n">
        <f aca="false">IF($K$2=$H$1,H2798,I2798)</f>
        <v>18.23</v>
      </c>
      <c r="F2798" s="396" t="n">
        <f aca="false">IF(LEN($B2798)=7,CONCATENATE(MID($B2798,1,6),"00",RIGHT($B2798,1)),IF(LEN($B2798)=8,CONCATENATE(MID($B2798,1,6),"0",RIGHT($B2798,2)),$B2798))</f>
        <v>91985</v>
      </c>
      <c r="H2798" s="925" t="n">
        <v>17.14</v>
      </c>
      <c r="I2798" s="923" t="n">
        <v>18.23</v>
      </c>
    </row>
    <row r="2799" customFormat="false" ht="15" hidden="false" customHeight="false" outlineLevel="0" collapsed="false">
      <c r="B2799" s="923" t="n">
        <v>91986</v>
      </c>
      <c r="C2799" s="924" t="s">
        <v>9497</v>
      </c>
      <c r="D2799" s="923" t="s">
        <v>451</v>
      </c>
      <c r="E2799" s="923" t="n">
        <f aca="false">IF($K$2=$H$1,H2799,I2799)</f>
        <v>26.31</v>
      </c>
      <c r="F2799" s="396" t="n">
        <f aca="false">IF(LEN($B2799)=7,CONCATENATE(MID($B2799,1,6),"00",RIGHT($B2799,1)),IF(LEN($B2799)=8,CONCATENATE(MID($B2799,1,6),"0",RIGHT($B2799,2)),$B2799))</f>
        <v>91986</v>
      </c>
      <c r="H2799" s="925" t="n">
        <v>25.04</v>
      </c>
      <c r="I2799" s="923" t="n">
        <v>26.31</v>
      </c>
    </row>
    <row r="2800" customFormat="false" ht="15" hidden="false" customHeight="false" outlineLevel="0" collapsed="false">
      <c r="B2800" s="923" t="n">
        <v>91987</v>
      </c>
      <c r="C2800" s="924" t="s">
        <v>9498</v>
      </c>
      <c r="D2800" s="923" t="s">
        <v>451</v>
      </c>
      <c r="E2800" s="923" t="n">
        <f aca="false">IF($K$2=$H$1,H2800,I2800)</f>
        <v>32.11</v>
      </c>
      <c r="F2800" s="396" t="n">
        <f aca="false">IF(LEN($B2800)=7,CONCATENATE(MID($B2800,1,6),"00",RIGHT($B2800,1)),IF(LEN($B2800)=8,CONCATENATE(MID($B2800,1,6),"0",RIGHT($B2800,2)),$B2800))</f>
        <v>91987</v>
      </c>
      <c r="H2800" s="925" t="n">
        <v>30.57</v>
      </c>
      <c r="I2800" s="923" t="n">
        <v>32.11</v>
      </c>
    </row>
    <row r="2801" customFormat="false" ht="15" hidden="false" customHeight="false" outlineLevel="0" collapsed="false">
      <c r="B2801" s="923" t="n">
        <v>91988</v>
      </c>
      <c r="C2801" s="924" t="s">
        <v>9499</v>
      </c>
      <c r="D2801" s="923" t="s">
        <v>451</v>
      </c>
      <c r="E2801" s="923" t="n">
        <f aca="false">IF($K$2=$H$1,H2801,I2801)</f>
        <v>15.4</v>
      </c>
      <c r="F2801" s="396" t="n">
        <f aca="false">IF(LEN($B2801)=7,CONCATENATE(MID($B2801,1,6),"00",RIGHT($B2801,1)),IF(LEN($B2801)=8,CONCATENATE(MID($B2801,1,6),"0",RIGHT($B2801,2)),$B2801))</f>
        <v>91988</v>
      </c>
      <c r="H2801" s="925" t="n">
        <v>14.58</v>
      </c>
      <c r="I2801" s="923" t="n">
        <v>15.4</v>
      </c>
    </row>
    <row r="2802" customFormat="false" ht="15" hidden="false" customHeight="false" outlineLevel="0" collapsed="false">
      <c r="B2802" s="923" t="n">
        <v>91989</v>
      </c>
      <c r="C2802" s="924" t="s">
        <v>9500</v>
      </c>
      <c r="D2802" s="923" t="s">
        <v>451</v>
      </c>
      <c r="E2802" s="923" t="n">
        <f aca="false">IF($K$2=$H$1,H2802,I2802)</f>
        <v>21.2</v>
      </c>
      <c r="F2802" s="396" t="n">
        <f aca="false">IF(LEN($B2802)=7,CONCATENATE(MID($B2802,1,6),"00",RIGHT($B2802,1)),IF(LEN($B2802)=8,CONCATENATE(MID($B2802,1,6),"0",RIGHT($B2802,2)),$B2802))</f>
        <v>91989</v>
      </c>
      <c r="H2802" s="925" t="n">
        <v>20.11</v>
      </c>
      <c r="I2802" s="923" t="n">
        <v>21.2</v>
      </c>
    </row>
    <row r="2803" customFormat="false" ht="15" hidden="false" customHeight="false" outlineLevel="0" collapsed="false">
      <c r="B2803" s="923" t="n">
        <v>91990</v>
      </c>
      <c r="C2803" s="924" t="s">
        <v>9501</v>
      </c>
      <c r="D2803" s="923" t="s">
        <v>451</v>
      </c>
      <c r="E2803" s="923" t="n">
        <f aca="false">IF($K$2=$H$1,H2803,I2803)</f>
        <v>23.83</v>
      </c>
      <c r="F2803" s="396" t="n">
        <f aca="false">IF(LEN($B2803)=7,CONCATENATE(MID($B2803,1,6),"00",RIGHT($B2803,1)),IF(LEN($B2803)=8,CONCATENATE(MID($B2803,1,6),"0",RIGHT($B2803,2)),$B2803))</f>
        <v>91990</v>
      </c>
      <c r="H2803" s="925" t="n">
        <v>22.02</v>
      </c>
      <c r="I2803" s="923" t="n">
        <v>23.83</v>
      </c>
    </row>
    <row r="2804" customFormat="false" ht="15" hidden="false" customHeight="false" outlineLevel="0" collapsed="false">
      <c r="B2804" s="923" t="n">
        <v>91991</v>
      </c>
      <c r="C2804" s="924" t="s">
        <v>9502</v>
      </c>
      <c r="D2804" s="923" t="s">
        <v>451</v>
      </c>
      <c r="E2804" s="923" t="n">
        <f aca="false">IF($K$2=$H$1,H2804,I2804)</f>
        <v>25.44</v>
      </c>
      <c r="F2804" s="396" t="n">
        <f aca="false">IF(LEN($B2804)=7,CONCATENATE(MID($B2804,1,6),"00",RIGHT($B2804,1)),IF(LEN($B2804)=8,CONCATENATE(MID($B2804,1,6),"0",RIGHT($B2804,2)),$B2804))</f>
        <v>91991</v>
      </c>
      <c r="H2804" s="925" t="n">
        <v>23.63</v>
      </c>
      <c r="I2804" s="923" t="n">
        <v>25.44</v>
      </c>
    </row>
    <row r="2805" customFormat="false" ht="15" hidden="false" customHeight="false" outlineLevel="0" collapsed="false">
      <c r="B2805" s="923" t="n">
        <v>91992</v>
      </c>
      <c r="C2805" s="924" t="s">
        <v>491</v>
      </c>
      <c r="D2805" s="923" t="s">
        <v>451</v>
      </c>
      <c r="E2805" s="923" t="n">
        <f aca="false">IF($K$2=$H$1,H2805,I2805)</f>
        <v>29.63</v>
      </c>
      <c r="F2805" s="396" t="n">
        <f aca="false">IF(LEN($B2805)=7,CONCATENATE(MID($B2805,1,6),"00",RIGHT($B2805,1)),IF(LEN($B2805)=8,CONCATENATE(MID($B2805,1,6),"0",RIGHT($B2805,2)),$B2805))</f>
        <v>91992</v>
      </c>
      <c r="H2805" s="925" t="n">
        <v>27.55</v>
      </c>
      <c r="I2805" s="923" t="n">
        <v>29.63</v>
      </c>
    </row>
    <row r="2806" customFormat="false" ht="15" hidden="false" customHeight="false" outlineLevel="0" collapsed="false">
      <c r="B2806" s="923" t="n">
        <v>91993</v>
      </c>
      <c r="C2806" s="924" t="s">
        <v>9503</v>
      </c>
      <c r="D2806" s="923" t="s">
        <v>451</v>
      </c>
      <c r="E2806" s="923" t="n">
        <f aca="false">IF($K$2=$H$1,H2806,I2806)</f>
        <v>31.24</v>
      </c>
      <c r="F2806" s="396" t="n">
        <f aca="false">IF(LEN($B2806)=7,CONCATENATE(MID($B2806,1,6),"00",RIGHT($B2806,1)),IF(LEN($B2806)=8,CONCATENATE(MID($B2806,1,6),"0",RIGHT($B2806,2)),$B2806))</f>
        <v>91993</v>
      </c>
      <c r="H2806" s="925" t="n">
        <v>29.16</v>
      </c>
      <c r="I2806" s="923" t="n">
        <v>31.24</v>
      </c>
    </row>
    <row r="2807" customFormat="false" ht="15" hidden="false" customHeight="false" outlineLevel="0" collapsed="false">
      <c r="B2807" s="923" t="n">
        <v>91994</v>
      </c>
      <c r="C2807" s="924" t="s">
        <v>9504</v>
      </c>
      <c r="D2807" s="923" t="s">
        <v>451</v>
      </c>
      <c r="E2807" s="923" t="n">
        <f aca="false">IF($K$2=$H$1,H2807,I2807)</f>
        <v>16.97</v>
      </c>
      <c r="F2807" s="396" t="n">
        <f aca="false">IF(LEN($B2807)=7,CONCATENATE(MID($B2807,1,6),"00",RIGHT($B2807,1)),IF(LEN($B2807)=8,CONCATENATE(MID($B2807,1,6),"0",RIGHT($B2807,2)),$B2807))</f>
        <v>91994</v>
      </c>
      <c r="H2807" s="925" t="n">
        <v>15.85</v>
      </c>
      <c r="I2807" s="923" t="n">
        <v>16.97</v>
      </c>
    </row>
    <row r="2808" customFormat="false" ht="15" hidden="false" customHeight="false" outlineLevel="0" collapsed="false">
      <c r="B2808" s="923" t="n">
        <v>91995</v>
      </c>
      <c r="C2808" s="924" t="s">
        <v>9505</v>
      </c>
      <c r="D2808" s="923" t="s">
        <v>451</v>
      </c>
      <c r="E2808" s="923" t="n">
        <f aca="false">IF($K$2=$H$1,H2808,I2808)</f>
        <v>18.58</v>
      </c>
      <c r="F2808" s="396" t="n">
        <f aca="false">IF(LEN($B2808)=7,CONCATENATE(MID($B2808,1,6),"00",RIGHT($B2808,1)),IF(LEN($B2808)=8,CONCATENATE(MID($B2808,1,6),"0",RIGHT($B2808,2)),$B2808))</f>
        <v>91995</v>
      </c>
      <c r="H2808" s="925" t="n">
        <v>17.46</v>
      </c>
      <c r="I2808" s="923" t="n">
        <v>18.58</v>
      </c>
    </row>
    <row r="2809" customFormat="false" ht="15" hidden="false" customHeight="false" outlineLevel="0" collapsed="false">
      <c r="B2809" s="923" t="n">
        <v>91996</v>
      </c>
      <c r="C2809" s="924" t="s">
        <v>9506</v>
      </c>
      <c r="D2809" s="923" t="s">
        <v>451</v>
      </c>
      <c r="E2809" s="923" t="n">
        <f aca="false">IF($K$2=$H$1,H2809,I2809)</f>
        <v>22.77</v>
      </c>
      <c r="F2809" s="396" t="n">
        <f aca="false">IF(LEN($B2809)=7,CONCATENATE(MID($B2809,1,6),"00",RIGHT($B2809,1)),IF(LEN($B2809)=8,CONCATENATE(MID($B2809,1,6),"0",RIGHT($B2809,2)),$B2809))</f>
        <v>91996</v>
      </c>
      <c r="H2809" s="925" t="n">
        <v>21.38</v>
      </c>
      <c r="I2809" s="923" t="n">
        <v>22.77</v>
      </c>
    </row>
    <row r="2810" customFormat="false" ht="15" hidden="false" customHeight="false" outlineLevel="0" collapsed="false">
      <c r="B2810" s="923" t="n">
        <v>91997</v>
      </c>
      <c r="C2810" s="924" t="s">
        <v>9507</v>
      </c>
      <c r="D2810" s="923" t="s">
        <v>451</v>
      </c>
      <c r="E2810" s="923" t="n">
        <f aca="false">IF($K$2=$H$1,H2810,I2810)</f>
        <v>24.38</v>
      </c>
      <c r="F2810" s="396" t="n">
        <f aca="false">IF(LEN($B2810)=7,CONCATENATE(MID($B2810,1,6),"00",RIGHT($B2810,1)),IF(LEN($B2810)=8,CONCATENATE(MID($B2810,1,6),"0",RIGHT($B2810,2)),$B2810))</f>
        <v>91997</v>
      </c>
      <c r="H2810" s="925" t="n">
        <v>22.99</v>
      </c>
      <c r="I2810" s="923" t="n">
        <v>24.38</v>
      </c>
    </row>
    <row r="2811" customFormat="false" ht="15" hidden="false" customHeight="false" outlineLevel="0" collapsed="false">
      <c r="B2811" s="923" t="n">
        <v>91998</v>
      </c>
      <c r="C2811" s="924" t="s">
        <v>9508</v>
      </c>
      <c r="D2811" s="923" t="s">
        <v>451</v>
      </c>
      <c r="E2811" s="923" t="n">
        <f aca="false">IF($K$2=$H$1,H2811,I2811)</f>
        <v>14.3</v>
      </c>
      <c r="F2811" s="396" t="n">
        <f aca="false">IF(LEN($B2811)=7,CONCATENATE(MID($B2811,1,6),"00",RIGHT($B2811,1)),IF(LEN($B2811)=8,CONCATENATE(MID($B2811,1,6),"0",RIGHT($B2811,2)),$B2811))</f>
        <v>91998</v>
      </c>
      <c r="H2811" s="925" t="n">
        <v>13.45</v>
      </c>
      <c r="I2811" s="923" t="n">
        <v>14.3</v>
      </c>
    </row>
    <row r="2812" customFormat="false" ht="15" hidden="false" customHeight="false" outlineLevel="0" collapsed="false">
      <c r="B2812" s="923" t="n">
        <v>91999</v>
      </c>
      <c r="C2812" s="924" t="s">
        <v>9509</v>
      </c>
      <c r="D2812" s="923" t="s">
        <v>451</v>
      </c>
      <c r="E2812" s="923" t="n">
        <f aca="false">IF($K$2=$H$1,H2812,I2812)</f>
        <v>15.91</v>
      </c>
      <c r="F2812" s="396" t="n">
        <f aca="false">IF(LEN($B2812)=7,CONCATENATE(MID($B2812,1,6),"00",RIGHT($B2812,1)),IF(LEN($B2812)=8,CONCATENATE(MID($B2812,1,6),"0",RIGHT($B2812,2)),$B2812))</f>
        <v>91999</v>
      </c>
      <c r="H2812" s="925" t="n">
        <v>15.06</v>
      </c>
      <c r="I2812" s="923" t="n">
        <v>15.91</v>
      </c>
    </row>
    <row r="2813" customFormat="false" ht="15" hidden="false" customHeight="false" outlineLevel="0" collapsed="false">
      <c r="B2813" s="923" t="n">
        <v>92000</v>
      </c>
      <c r="C2813" s="924" t="s">
        <v>9510</v>
      </c>
      <c r="D2813" s="923" t="s">
        <v>451</v>
      </c>
      <c r="E2813" s="923" t="n">
        <f aca="false">IF($K$2=$H$1,H2813,I2813)</f>
        <v>20.1</v>
      </c>
      <c r="F2813" s="396" t="n">
        <f aca="false">IF(LEN($B2813)=7,CONCATENATE(MID($B2813,1,6),"00",RIGHT($B2813,1)),IF(LEN($B2813)=8,CONCATENATE(MID($B2813,1,6),"0",RIGHT($B2813,2)),$B2813))</f>
        <v>92000</v>
      </c>
      <c r="H2813" s="925" t="n">
        <v>18.98</v>
      </c>
      <c r="I2813" s="923" t="n">
        <v>20.1</v>
      </c>
    </row>
    <row r="2814" customFormat="false" ht="15" hidden="false" customHeight="false" outlineLevel="0" collapsed="false">
      <c r="B2814" s="923" t="n">
        <v>92001</v>
      </c>
      <c r="C2814" s="924" t="s">
        <v>9511</v>
      </c>
      <c r="D2814" s="923" t="s">
        <v>451</v>
      </c>
      <c r="E2814" s="923" t="n">
        <f aca="false">IF($K$2=$H$1,H2814,I2814)</f>
        <v>21.71</v>
      </c>
      <c r="F2814" s="396" t="n">
        <f aca="false">IF(LEN($B2814)=7,CONCATENATE(MID($B2814,1,6),"00",RIGHT($B2814,1)),IF(LEN($B2814)=8,CONCATENATE(MID($B2814,1,6),"0",RIGHT($B2814,2)),$B2814))</f>
        <v>92001</v>
      </c>
      <c r="H2814" s="925" t="n">
        <v>20.59</v>
      </c>
      <c r="I2814" s="923" t="n">
        <v>21.71</v>
      </c>
    </row>
    <row r="2815" customFormat="false" ht="15" hidden="false" customHeight="false" outlineLevel="0" collapsed="false">
      <c r="B2815" s="923" t="n">
        <v>92002</v>
      </c>
      <c r="C2815" s="924" t="s">
        <v>9512</v>
      </c>
      <c r="D2815" s="923" t="s">
        <v>451</v>
      </c>
      <c r="E2815" s="923" t="n">
        <f aca="false">IF($K$2=$H$1,H2815,I2815)</f>
        <v>31.71</v>
      </c>
      <c r="F2815" s="396" t="n">
        <f aca="false">IF(LEN($B2815)=7,CONCATENATE(MID($B2815,1,6),"00",RIGHT($B2815,1)),IF(LEN($B2815)=8,CONCATENATE(MID($B2815,1,6),"0",RIGHT($B2815,2)),$B2815))</f>
        <v>92002</v>
      </c>
      <c r="H2815" s="925" t="n">
        <v>29.69</v>
      </c>
      <c r="I2815" s="923" t="n">
        <v>31.71</v>
      </c>
    </row>
    <row r="2816" customFormat="false" ht="15" hidden="false" customHeight="false" outlineLevel="0" collapsed="false">
      <c r="B2816" s="923" t="n">
        <v>92003</v>
      </c>
      <c r="C2816" s="924" t="s">
        <v>9513</v>
      </c>
      <c r="D2816" s="923" t="s">
        <v>451</v>
      </c>
      <c r="E2816" s="923" t="n">
        <f aca="false">IF($K$2=$H$1,H2816,I2816)</f>
        <v>34.93</v>
      </c>
      <c r="F2816" s="396" t="n">
        <f aca="false">IF(LEN($B2816)=7,CONCATENATE(MID($B2816,1,6),"00",RIGHT($B2816,1)),IF(LEN($B2816)=8,CONCATENATE(MID($B2816,1,6),"0",RIGHT($B2816,2)),$B2816))</f>
        <v>92003</v>
      </c>
      <c r="H2816" s="925" t="n">
        <v>32.91</v>
      </c>
      <c r="I2816" s="923" t="n">
        <v>34.93</v>
      </c>
    </row>
    <row r="2817" customFormat="false" ht="15" hidden="false" customHeight="false" outlineLevel="0" collapsed="false">
      <c r="B2817" s="923" t="n">
        <v>92004</v>
      </c>
      <c r="C2817" s="924" t="s">
        <v>9514</v>
      </c>
      <c r="D2817" s="923" t="s">
        <v>451</v>
      </c>
      <c r="E2817" s="923" t="n">
        <f aca="false">IF($K$2=$H$1,H2817,I2817)</f>
        <v>37.51</v>
      </c>
      <c r="F2817" s="396" t="n">
        <f aca="false">IF(LEN($B2817)=7,CONCATENATE(MID($B2817,1,6),"00",RIGHT($B2817,1)),IF(LEN($B2817)=8,CONCATENATE(MID($B2817,1,6),"0",RIGHT($B2817,2)),$B2817))</f>
        <v>92004</v>
      </c>
      <c r="H2817" s="925" t="n">
        <v>35.22</v>
      </c>
      <c r="I2817" s="923" t="n">
        <v>37.51</v>
      </c>
    </row>
    <row r="2818" customFormat="false" ht="15" hidden="false" customHeight="false" outlineLevel="0" collapsed="false">
      <c r="B2818" s="923" t="n">
        <v>92005</v>
      </c>
      <c r="C2818" s="924" t="s">
        <v>9515</v>
      </c>
      <c r="D2818" s="923" t="s">
        <v>451</v>
      </c>
      <c r="E2818" s="923" t="n">
        <f aca="false">IF($K$2=$H$1,H2818,I2818)</f>
        <v>40.73</v>
      </c>
      <c r="F2818" s="396" t="n">
        <f aca="false">IF(LEN($B2818)=7,CONCATENATE(MID($B2818,1,6),"00",RIGHT($B2818,1)),IF(LEN($B2818)=8,CONCATENATE(MID($B2818,1,6),"0",RIGHT($B2818,2)),$B2818))</f>
        <v>92005</v>
      </c>
      <c r="H2818" s="925" t="n">
        <v>38.44</v>
      </c>
      <c r="I2818" s="923" t="n">
        <v>40.73</v>
      </c>
    </row>
    <row r="2819" customFormat="false" ht="15" hidden="false" customHeight="false" outlineLevel="0" collapsed="false">
      <c r="B2819" s="923" t="n">
        <v>92006</v>
      </c>
      <c r="C2819" s="924" t="s">
        <v>9516</v>
      </c>
      <c r="D2819" s="923" t="s">
        <v>451</v>
      </c>
      <c r="E2819" s="923" t="n">
        <f aca="false">IF($K$2=$H$1,H2819,I2819)</f>
        <v>26.39</v>
      </c>
      <c r="F2819" s="396" t="n">
        <f aca="false">IF(LEN($B2819)=7,CONCATENATE(MID($B2819,1,6),"00",RIGHT($B2819,1)),IF(LEN($B2819)=8,CONCATENATE(MID($B2819,1,6),"0",RIGHT($B2819,2)),$B2819))</f>
        <v>92006</v>
      </c>
      <c r="H2819" s="925" t="n">
        <v>24.9</v>
      </c>
      <c r="I2819" s="923" t="n">
        <v>26.39</v>
      </c>
    </row>
    <row r="2820" customFormat="false" ht="15" hidden="false" customHeight="false" outlineLevel="0" collapsed="false">
      <c r="B2820" s="923" t="n">
        <v>92007</v>
      </c>
      <c r="C2820" s="924" t="s">
        <v>9517</v>
      </c>
      <c r="D2820" s="923" t="s">
        <v>451</v>
      </c>
      <c r="E2820" s="923" t="n">
        <f aca="false">IF($K$2=$H$1,H2820,I2820)</f>
        <v>29.61</v>
      </c>
      <c r="F2820" s="396" t="n">
        <f aca="false">IF(LEN($B2820)=7,CONCATENATE(MID($B2820,1,6),"00",RIGHT($B2820,1)),IF(LEN($B2820)=8,CONCATENATE(MID($B2820,1,6),"0",RIGHT($B2820,2)),$B2820))</f>
        <v>92007</v>
      </c>
      <c r="H2820" s="925" t="n">
        <v>28.12</v>
      </c>
      <c r="I2820" s="923" t="n">
        <v>29.61</v>
      </c>
    </row>
    <row r="2821" customFormat="false" ht="15" hidden="false" customHeight="false" outlineLevel="0" collapsed="false">
      <c r="B2821" s="923" t="n">
        <v>92008</v>
      </c>
      <c r="C2821" s="924" t="s">
        <v>9518</v>
      </c>
      <c r="D2821" s="923" t="s">
        <v>451</v>
      </c>
      <c r="E2821" s="923" t="n">
        <f aca="false">IF($K$2=$H$1,H2821,I2821)</f>
        <v>32.19</v>
      </c>
      <c r="F2821" s="396" t="n">
        <f aca="false">IF(LEN($B2821)=7,CONCATENATE(MID($B2821,1,6),"00",RIGHT($B2821,1)),IF(LEN($B2821)=8,CONCATENATE(MID($B2821,1,6),"0",RIGHT($B2821,2)),$B2821))</f>
        <v>92008</v>
      </c>
      <c r="H2821" s="925" t="n">
        <v>30.43</v>
      </c>
      <c r="I2821" s="923" t="n">
        <v>32.19</v>
      </c>
    </row>
    <row r="2822" customFormat="false" ht="15" hidden="false" customHeight="false" outlineLevel="0" collapsed="false">
      <c r="B2822" s="923" t="n">
        <v>92009</v>
      </c>
      <c r="C2822" s="924" t="s">
        <v>9519</v>
      </c>
      <c r="D2822" s="923" t="s">
        <v>451</v>
      </c>
      <c r="E2822" s="923" t="n">
        <f aca="false">IF($K$2=$H$1,H2822,I2822)</f>
        <v>35.41</v>
      </c>
      <c r="F2822" s="396" t="n">
        <f aca="false">IF(LEN($B2822)=7,CONCATENATE(MID($B2822,1,6),"00",RIGHT($B2822,1)),IF(LEN($B2822)=8,CONCATENATE(MID($B2822,1,6),"0",RIGHT($B2822,2)),$B2822))</f>
        <v>92009</v>
      </c>
      <c r="H2822" s="925" t="n">
        <v>33.65</v>
      </c>
      <c r="I2822" s="923" t="n">
        <v>35.41</v>
      </c>
    </row>
    <row r="2823" customFormat="false" ht="15" hidden="false" customHeight="false" outlineLevel="0" collapsed="false">
      <c r="B2823" s="923" t="n">
        <v>92010</v>
      </c>
      <c r="C2823" s="924" t="s">
        <v>9520</v>
      </c>
      <c r="D2823" s="923" t="s">
        <v>451</v>
      </c>
      <c r="E2823" s="923" t="n">
        <f aca="false">IF($K$2=$H$1,H2823,I2823)</f>
        <v>46.47</v>
      </c>
      <c r="F2823" s="396" t="n">
        <f aca="false">IF(LEN($B2823)=7,CONCATENATE(MID($B2823,1,6),"00",RIGHT($B2823,1)),IF(LEN($B2823)=8,CONCATENATE(MID($B2823,1,6),"0",RIGHT($B2823,2)),$B2823))</f>
        <v>92010</v>
      </c>
      <c r="H2823" s="925" t="n">
        <v>43.55</v>
      </c>
      <c r="I2823" s="923" t="n">
        <v>46.47</v>
      </c>
    </row>
    <row r="2824" customFormat="false" ht="15" hidden="false" customHeight="false" outlineLevel="0" collapsed="false">
      <c r="B2824" s="923" t="n">
        <v>92011</v>
      </c>
      <c r="C2824" s="924" t="s">
        <v>9521</v>
      </c>
      <c r="D2824" s="923" t="s">
        <v>451</v>
      </c>
      <c r="E2824" s="923" t="n">
        <f aca="false">IF($K$2=$H$1,H2824,I2824)</f>
        <v>51.3</v>
      </c>
      <c r="F2824" s="396" t="n">
        <f aca="false">IF(LEN($B2824)=7,CONCATENATE(MID($B2824,1,6),"00",RIGHT($B2824,1)),IF(LEN($B2824)=8,CONCATENATE(MID($B2824,1,6),"0",RIGHT($B2824,2)),$B2824))</f>
        <v>92011</v>
      </c>
      <c r="H2824" s="925" t="n">
        <v>48.38</v>
      </c>
      <c r="I2824" s="923" t="n">
        <v>51.3</v>
      </c>
    </row>
    <row r="2825" customFormat="false" ht="15" hidden="false" customHeight="false" outlineLevel="0" collapsed="false">
      <c r="B2825" s="923" t="n">
        <v>92012</v>
      </c>
      <c r="C2825" s="924" t="s">
        <v>9522</v>
      </c>
      <c r="D2825" s="923" t="s">
        <v>451</v>
      </c>
      <c r="E2825" s="923" t="n">
        <f aca="false">IF($K$2=$H$1,H2825,I2825)</f>
        <v>52.27</v>
      </c>
      <c r="F2825" s="396" t="n">
        <f aca="false">IF(LEN($B2825)=7,CONCATENATE(MID($B2825,1,6),"00",RIGHT($B2825,1)),IF(LEN($B2825)=8,CONCATENATE(MID($B2825,1,6),"0",RIGHT($B2825,2)),$B2825))</f>
        <v>92012</v>
      </c>
      <c r="H2825" s="925" t="n">
        <v>49.08</v>
      </c>
      <c r="I2825" s="923" t="n">
        <v>52.27</v>
      </c>
    </row>
    <row r="2826" customFormat="false" ht="15" hidden="false" customHeight="false" outlineLevel="0" collapsed="false">
      <c r="B2826" s="923" t="n">
        <v>92013</v>
      </c>
      <c r="C2826" s="924" t="s">
        <v>9523</v>
      </c>
      <c r="D2826" s="923" t="s">
        <v>451</v>
      </c>
      <c r="E2826" s="923" t="n">
        <f aca="false">IF($K$2=$H$1,H2826,I2826)</f>
        <v>57.1</v>
      </c>
      <c r="F2826" s="396" t="n">
        <f aca="false">IF(LEN($B2826)=7,CONCATENATE(MID($B2826,1,6),"00",RIGHT($B2826,1)),IF(LEN($B2826)=8,CONCATENATE(MID($B2826,1,6),"0",RIGHT($B2826,2)),$B2826))</f>
        <v>92013</v>
      </c>
      <c r="H2826" s="925" t="n">
        <v>53.91</v>
      </c>
      <c r="I2826" s="923" t="n">
        <v>57.1</v>
      </c>
    </row>
    <row r="2827" customFormat="false" ht="15" hidden="false" customHeight="false" outlineLevel="0" collapsed="false">
      <c r="B2827" s="923" t="n">
        <v>92014</v>
      </c>
      <c r="C2827" s="924" t="s">
        <v>9524</v>
      </c>
      <c r="D2827" s="923" t="s">
        <v>451</v>
      </c>
      <c r="E2827" s="923" t="n">
        <f aca="false">IF($K$2=$H$1,H2827,I2827)</f>
        <v>38.48</v>
      </c>
      <c r="F2827" s="396" t="n">
        <f aca="false">IF(LEN($B2827)=7,CONCATENATE(MID($B2827,1,6),"00",RIGHT($B2827,1)),IF(LEN($B2827)=8,CONCATENATE(MID($B2827,1,6),"0",RIGHT($B2827,2)),$B2827))</f>
        <v>92014</v>
      </c>
      <c r="H2827" s="925" t="n">
        <v>36.35</v>
      </c>
      <c r="I2827" s="923" t="n">
        <v>38.48</v>
      </c>
    </row>
    <row r="2828" customFormat="false" ht="15" hidden="false" customHeight="false" outlineLevel="0" collapsed="false">
      <c r="B2828" s="923" t="n">
        <v>92015</v>
      </c>
      <c r="C2828" s="924" t="s">
        <v>9525</v>
      </c>
      <c r="D2828" s="923" t="s">
        <v>451</v>
      </c>
      <c r="E2828" s="923" t="n">
        <f aca="false">IF($K$2=$H$1,H2828,I2828)</f>
        <v>43.31</v>
      </c>
      <c r="F2828" s="396" t="n">
        <f aca="false">IF(LEN($B2828)=7,CONCATENATE(MID($B2828,1,6),"00",RIGHT($B2828,1)),IF(LEN($B2828)=8,CONCATENATE(MID($B2828,1,6),"0",RIGHT($B2828,2)),$B2828))</f>
        <v>92015</v>
      </c>
      <c r="H2828" s="925" t="n">
        <v>41.18</v>
      </c>
      <c r="I2828" s="923" t="n">
        <v>43.31</v>
      </c>
    </row>
    <row r="2829" customFormat="false" ht="15" hidden="false" customHeight="false" outlineLevel="0" collapsed="false">
      <c r="B2829" s="923" t="n">
        <v>92016</v>
      </c>
      <c r="C2829" s="924" t="s">
        <v>9526</v>
      </c>
      <c r="D2829" s="923" t="s">
        <v>451</v>
      </c>
      <c r="E2829" s="923" t="n">
        <f aca="false">IF($K$2=$H$1,H2829,I2829)</f>
        <v>44.28</v>
      </c>
      <c r="F2829" s="396" t="n">
        <f aca="false">IF(LEN($B2829)=7,CONCATENATE(MID($B2829,1,6),"00",RIGHT($B2829,1)),IF(LEN($B2829)=8,CONCATENATE(MID($B2829,1,6),"0",RIGHT($B2829,2)),$B2829))</f>
        <v>92016</v>
      </c>
      <c r="H2829" s="925" t="n">
        <v>41.88</v>
      </c>
      <c r="I2829" s="923" t="n">
        <v>44.28</v>
      </c>
    </row>
    <row r="2830" customFormat="false" ht="15" hidden="false" customHeight="false" outlineLevel="0" collapsed="false">
      <c r="B2830" s="923" t="n">
        <v>92017</v>
      </c>
      <c r="C2830" s="924" t="s">
        <v>9527</v>
      </c>
      <c r="D2830" s="923" t="s">
        <v>451</v>
      </c>
      <c r="E2830" s="923" t="n">
        <f aca="false">IF($K$2=$H$1,H2830,I2830)</f>
        <v>49.11</v>
      </c>
      <c r="F2830" s="396" t="n">
        <f aca="false">IF(LEN($B2830)=7,CONCATENATE(MID($B2830,1,6),"00",RIGHT($B2830,1)),IF(LEN($B2830)=8,CONCATENATE(MID($B2830,1,6),"0",RIGHT($B2830,2)),$B2830))</f>
        <v>92017</v>
      </c>
      <c r="H2830" s="925" t="n">
        <v>46.71</v>
      </c>
      <c r="I2830" s="923" t="n">
        <v>49.11</v>
      </c>
    </row>
    <row r="2831" customFormat="false" ht="15" hidden="false" customHeight="false" outlineLevel="0" collapsed="false">
      <c r="B2831" s="923" t="n">
        <v>92018</v>
      </c>
      <c r="C2831" s="924" t="s">
        <v>9528</v>
      </c>
      <c r="D2831" s="923" t="s">
        <v>451</v>
      </c>
      <c r="E2831" s="923" t="n">
        <f aca="false">IF($K$2=$H$1,H2831,I2831)</f>
        <v>50.93</v>
      </c>
      <c r="F2831" s="396" t="n">
        <f aca="false">IF(LEN($B2831)=7,CONCATENATE(MID($B2831,1,6),"00",RIGHT($B2831,1)),IF(LEN($B2831)=8,CONCATENATE(MID($B2831,1,6),"0",RIGHT($B2831,2)),$B2831))</f>
        <v>92018</v>
      </c>
      <c r="H2831" s="925" t="n">
        <v>48.14</v>
      </c>
      <c r="I2831" s="923" t="n">
        <v>50.93</v>
      </c>
    </row>
    <row r="2832" customFormat="false" ht="15" hidden="false" customHeight="false" outlineLevel="0" collapsed="false">
      <c r="B2832" s="923" t="n">
        <v>92019</v>
      </c>
      <c r="C2832" s="924" t="s">
        <v>9529</v>
      </c>
      <c r="D2832" s="923" t="s">
        <v>451</v>
      </c>
      <c r="E2832" s="923" t="n">
        <f aca="false">IF($K$2=$H$1,H2832,I2832)</f>
        <v>60.08</v>
      </c>
      <c r="F2832" s="396" t="n">
        <f aca="false">IF(LEN($B2832)=7,CONCATENATE(MID($B2832,1,6),"00",RIGHT($B2832,1)),IF(LEN($B2832)=8,CONCATENATE(MID($B2832,1,6),"0",RIGHT($B2832,2)),$B2832))</f>
        <v>92019</v>
      </c>
      <c r="H2832" s="925" t="n">
        <v>56.98</v>
      </c>
      <c r="I2832" s="923" t="n">
        <v>60.08</v>
      </c>
    </row>
    <row r="2833" customFormat="false" ht="15" hidden="false" customHeight="false" outlineLevel="0" collapsed="false">
      <c r="B2833" s="923" t="n">
        <v>92020</v>
      </c>
      <c r="C2833" s="924" t="s">
        <v>9530</v>
      </c>
      <c r="D2833" s="923" t="s">
        <v>451</v>
      </c>
      <c r="E2833" s="923" t="n">
        <f aca="false">IF($K$2=$H$1,H2833,I2833)</f>
        <v>75.29</v>
      </c>
      <c r="F2833" s="396" t="n">
        <f aca="false">IF(LEN($B2833)=7,CONCATENATE(MID($B2833,1,6),"00",RIGHT($B2833,1)),IF(LEN($B2833)=8,CONCATENATE(MID($B2833,1,6),"0",RIGHT($B2833,2)),$B2833))</f>
        <v>92020</v>
      </c>
      <c r="H2833" s="925" t="n">
        <v>71.21</v>
      </c>
      <c r="I2833" s="923" t="n">
        <v>75.29</v>
      </c>
    </row>
    <row r="2834" customFormat="false" ht="15" hidden="false" customHeight="false" outlineLevel="0" collapsed="false">
      <c r="B2834" s="923" t="n">
        <v>92021</v>
      </c>
      <c r="C2834" s="924" t="s">
        <v>9531</v>
      </c>
      <c r="D2834" s="923" t="s">
        <v>451</v>
      </c>
      <c r="E2834" s="923" t="n">
        <f aca="false">IF($K$2=$H$1,H2834,I2834)</f>
        <v>84.44</v>
      </c>
      <c r="F2834" s="396" t="n">
        <f aca="false">IF(LEN($B2834)=7,CONCATENATE(MID($B2834,1,6),"00",RIGHT($B2834,1)),IF(LEN($B2834)=8,CONCATENATE(MID($B2834,1,6),"0",RIGHT($B2834,2)),$B2834))</f>
        <v>92021</v>
      </c>
      <c r="H2834" s="925" t="n">
        <v>80.05</v>
      </c>
      <c r="I2834" s="923" t="n">
        <v>84.44</v>
      </c>
    </row>
    <row r="2835" customFormat="false" ht="15" hidden="false" customHeight="false" outlineLevel="0" collapsed="false">
      <c r="B2835" s="923" t="n">
        <v>92022</v>
      </c>
      <c r="C2835" s="924" t="s">
        <v>9532</v>
      </c>
      <c r="D2835" s="923" t="s">
        <v>451</v>
      </c>
      <c r="E2835" s="923" t="n">
        <f aca="false">IF($K$2=$H$1,H2835,I2835)</f>
        <v>27.99</v>
      </c>
      <c r="F2835" s="396" t="n">
        <f aca="false">IF(LEN($B2835)=7,CONCATENATE(MID($B2835,1,6),"00",RIGHT($B2835,1)),IF(LEN($B2835)=8,CONCATENATE(MID($B2835,1,6),"0",RIGHT($B2835,2)),$B2835))</f>
        <v>92022</v>
      </c>
      <c r="H2835" s="925" t="n">
        <v>26.27</v>
      </c>
      <c r="I2835" s="923" t="n">
        <v>27.99</v>
      </c>
    </row>
    <row r="2836" customFormat="false" ht="15" hidden="false" customHeight="false" outlineLevel="0" collapsed="false">
      <c r="B2836" s="923" t="n">
        <v>92023</v>
      </c>
      <c r="C2836" s="924" t="s">
        <v>9533</v>
      </c>
      <c r="D2836" s="923" t="s">
        <v>451</v>
      </c>
      <c r="E2836" s="923" t="n">
        <f aca="false">IF($K$2=$H$1,H2836,I2836)</f>
        <v>33.79</v>
      </c>
      <c r="F2836" s="396" t="n">
        <f aca="false">IF(LEN($B2836)=7,CONCATENATE(MID($B2836,1,6),"00",RIGHT($B2836,1)),IF(LEN($B2836)=8,CONCATENATE(MID($B2836,1,6),"0",RIGHT($B2836,2)),$B2836))</f>
        <v>92023</v>
      </c>
      <c r="H2836" s="925" t="n">
        <v>31.8</v>
      </c>
      <c r="I2836" s="923" t="n">
        <v>33.79</v>
      </c>
    </row>
    <row r="2837" customFormat="false" ht="15" hidden="false" customHeight="false" outlineLevel="0" collapsed="false">
      <c r="B2837" s="923" t="n">
        <v>92024</v>
      </c>
      <c r="C2837" s="924" t="s">
        <v>9534</v>
      </c>
      <c r="D2837" s="923" t="s">
        <v>451</v>
      </c>
      <c r="E2837" s="923" t="n">
        <f aca="false">IF($K$2=$H$1,H2837,I2837)</f>
        <v>42.78</v>
      </c>
      <c r="F2837" s="396" t="n">
        <f aca="false">IF(LEN($B2837)=7,CONCATENATE(MID($B2837,1,6),"00",RIGHT($B2837,1)),IF(LEN($B2837)=8,CONCATENATE(MID($B2837,1,6),"0",RIGHT($B2837,2)),$B2837))</f>
        <v>92024</v>
      </c>
      <c r="H2837" s="925" t="n">
        <v>40.16</v>
      </c>
      <c r="I2837" s="923" t="n">
        <v>42.78</v>
      </c>
    </row>
    <row r="2838" customFormat="false" ht="15" hidden="false" customHeight="false" outlineLevel="0" collapsed="false">
      <c r="B2838" s="923" t="n">
        <v>92025</v>
      </c>
      <c r="C2838" s="924" t="s">
        <v>9535</v>
      </c>
      <c r="D2838" s="923" t="s">
        <v>451</v>
      </c>
      <c r="E2838" s="923" t="n">
        <f aca="false">IF($K$2=$H$1,H2838,I2838)</f>
        <v>48.58</v>
      </c>
      <c r="F2838" s="396" t="n">
        <f aca="false">IF(LEN($B2838)=7,CONCATENATE(MID($B2838,1,6),"00",RIGHT($B2838,1)),IF(LEN($B2838)=8,CONCATENATE(MID($B2838,1,6),"0",RIGHT($B2838,2)),$B2838))</f>
        <v>92025</v>
      </c>
      <c r="H2838" s="925" t="n">
        <v>45.69</v>
      </c>
      <c r="I2838" s="923" t="n">
        <v>48.58</v>
      </c>
    </row>
    <row r="2839" customFormat="false" ht="15" hidden="false" customHeight="false" outlineLevel="0" collapsed="false">
      <c r="B2839" s="923" t="n">
        <v>92026</v>
      </c>
      <c r="C2839" s="924" t="s">
        <v>9536</v>
      </c>
      <c r="D2839" s="923" t="s">
        <v>451</v>
      </c>
      <c r="E2839" s="923" t="n">
        <f aca="false">IF($K$2=$H$1,H2839,I2839)</f>
        <v>39.05</v>
      </c>
      <c r="F2839" s="396" t="n">
        <f aca="false">IF(LEN($B2839)=7,CONCATENATE(MID($B2839,1,6),"00",RIGHT($B2839,1)),IF(LEN($B2839)=8,CONCATENATE(MID($B2839,1,6),"0",RIGHT($B2839,2)),$B2839))</f>
        <v>92026</v>
      </c>
      <c r="H2839" s="925" t="n">
        <v>36.73</v>
      </c>
      <c r="I2839" s="923" t="n">
        <v>39.05</v>
      </c>
    </row>
    <row r="2840" customFormat="false" ht="15" hidden="false" customHeight="false" outlineLevel="0" collapsed="false">
      <c r="B2840" s="923" t="n">
        <v>92027</v>
      </c>
      <c r="C2840" s="924" t="s">
        <v>9537</v>
      </c>
      <c r="D2840" s="923" t="s">
        <v>451</v>
      </c>
      <c r="E2840" s="923" t="n">
        <f aca="false">IF($K$2=$H$1,H2840,I2840)</f>
        <v>44.85</v>
      </c>
      <c r="F2840" s="396" t="n">
        <f aca="false">IF(LEN($B2840)=7,CONCATENATE(MID($B2840,1,6),"00",RIGHT($B2840,1)),IF(LEN($B2840)=8,CONCATENATE(MID($B2840,1,6),"0",RIGHT($B2840,2)),$B2840))</f>
        <v>92027</v>
      </c>
      <c r="H2840" s="925" t="n">
        <v>42.26</v>
      </c>
      <c r="I2840" s="923" t="n">
        <v>44.85</v>
      </c>
    </row>
    <row r="2841" customFormat="false" ht="15" hidden="false" customHeight="false" outlineLevel="0" collapsed="false">
      <c r="B2841" s="923" t="n">
        <v>92028</v>
      </c>
      <c r="C2841" s="924" t="s">
        <v>9538</v>
      </c>
      <c r="D2841" s="923" t="s">
        <v>451</v>
      </c>
      <c r="E2841" s="923" t="n">
        <f aca="false">IF($K$2=$H$1,H2841,I2841)</f>
        <v>32.54</v>
      </c>
      <c r="F2841" s="396" t="n">
        <f aca="false">IF(LEN($B2841)=7,CONCATENATE(MID($B2841,1,6),"00",RIGHT($B2841,1)),IF(LEN($B2841)=8,CONCATENATE(MID($B2841,1,6),"0",RIGHT($B2841,2)),$B2841))</f>
        <v>92028</v>
      </c>
      <c r="H2841" s="925" t="n">
        <v>30.52</v>
      </c>
      <c r="I2841" s="923" t="n">
        <v>32.54</v>
      </c>
    </row>
    <row r="2842" customFormat="false" ht="15" hidden="false" customHeight="false" outlineLevel="0" collapsed="false">
      <c r="B2842" s="923" t="n">
        <v>92029</v>
      </c>
      <c r="C2842" s="924" t="s">
        <v>9539</v>
      </c>
      <c r="D2842" s="923" t="s">
        <v>451</v>
      </c>
      <c r="E2842" s="923" t="n">
        <f aca="false">IF($K$2=$H$1,H2842,I2842)</f>
        <v>38.34</v>
      </c>
      <c r="F2842" s="396" t="n">
        <f aca="false">IF(LEN($B2842)=7,CONCATENATE(MID($B2842,1,6),"00",RIGHT($B2842,1)),IF(LEN($B2842)=8,CONCATENATE(MID($B2842,1,6),"0",RIGHT($B2842,2)),$B2842))</f>
        <v>92029</v>
      </c>
      <c r="H2842" s="925" t="n">
        <v>36.05</v>
      </c>
      <c r="I2842" s="923" t="n">
        <v>38.34</v>
      </c>
    </row>
    <row r="2843" customFormat="false" ht="15" hidden="false" customHeight="false" outlineLevel="0" collapsed="false">
      <c r="B2843" s="923" t="n">
        <v>92030</v>
      </c>
      <c r="C2843" s="924" t="s">
        <v>9540</v>
      </c>
      <c r="D2843" s="923" t="s">
        <v>451</v>
      </c>
      <c r="E2843" s="923" t="n">
        <f aca="false">IF($K$2=$H$1,H2843,I2843)</f>
        <v>47.3</v>
      </c>
      <c r="F2843" s="396" t="n">
        <f aca="false">IF(LEN($B2843)=7,CONCATENATE(MID($B2843,1,6),"00",RIGHT($B2843,1)),IF(LEN($B2843)=8,CONCATENATE(MID($B2843,1,6),"0",RIGHT($B2843,2)),$B2843))</f>
        <v>92030</v>
      </c>
      <c r="H2843" s="925" t="n">
        <v>44.38</v>
      </c>
      <c r="I2843" s="923" t="n">
        <v>47.3</v>
      </c>
    </row>
    <row r="2844" customFormat="false" ht="15" hidden="false" customHeight="false" outlineLevel="0" collapsed="false">
      <c r="B2844" s="923" t="n">
        <v>92031</v>
      </c>
      <c r="C2844" s="924" t="s">
        <v>9541</v>
      </c>
      <c r="D2844" s="923" t="s">
        <v>451</v>
      </c>
      <c r="E2844" s="923" t="n">
        <f aca="false">IF($K$2=$H$1,H2844,I2844)</f>
        <v>53.1</v>
      </c>
      <c r="F2844" s="396" t="n">
        <f aca="false">IF(LEN($B2844)=7,CONCATENATE(MID($B2844,1,6),"00",RIGHT($B2844,1)),IF(LEN($B2844)=8,CONCATENATE(MID($B2844,1,6),"0",RIGHT($B2844,2)),$B2844))</f>
        <v>92031</v>
      </c>
      <c r="H2844" s="925" t="n">
        <v>49.91</v>
      </c>
      <c r="I2844" s="923" t="n">
        <v>53.1</v>
      </c>
    </row>
    <row r="2845" customFormat="false" ht="15" hidden="false" customHeight="false" outlineLevel="0" collapsed="false">
      <c r="B2845" s="923" t="n">
        <v>92032</v>
      </c>
      <c r="C2845" s="924" t="s">
        <v>9542</v>
      </c>
      <c r="D2845" s="923" t="s">
        <v>451</v>
      </c>
      <c r="E2845" s="923" t="n">
        <f aca="false">IF($K$2=$H$1,H2845,I2845)</f>
        <v>48.13</v>
      </c>
      <c r="F2845" s="396" t="n">
        <f aca="false">IF(LEN($B2845)=7,CONCATENATE(MID($B2845,1,6),"00",RIGHT($B2845,1)),IF(LEN($B2845)=8,CONCATENATE(MID($B2845,1,6),"0",RIGHT($B2845,2)),$B2845))</f>
        <v>92032</v>
      </c>
      <c r="H2845" s="925" t="n">
        <v>45.21</v>
      </c>
      <c r="I2845" s="923" t="n">
        <v>48.13</v>
      </c>
    </row>
    <row r="2846" customFormat="false" ht="15" hidden="false" customHeight="false" outlineLevel="0" collapsed="false">
      <c r="B2846" s="923" t="n">
        <v>92033</v>
      </c>
      <c r="C2846" s="924" t="s">
        <v>9543</v>
      </c>
      <c r="D2846" s="923" t="s">
        <v>451</v>
      </c>
      <c r="E2846" s="923" t="n">
        <f aca="false">IF($K$2=$H$1,H2846,I2846)</f>
        <v>53.93</v>
      </c>
      <c r="F2846" s="396" t="n">
        <f aca="false">IF(LEN($B2846)=7,CONCATENATE(MID($B2846,1,6),"00",RIGHT($B2846,1)),IF(LEN($B2846)=8,CONCATENATE(MID($B2846,1,6),"0",RIGHT($B2846,2)),$B2846))</f>
        <v>92033</v>
      </c>
      <c r="H2846" s="925" t="n">
        <v>50.74</v>
      </c>
      <c r="I2846" s="923" t="n">
        <v>53.93</v>
      </c>
    </row>
    <row r="2847" customFormat="false" ht="15" hidden="false" customHeight="false" outlineLevel="0" collapsed="false">
      <c r="B2847" s="923" t="n">
        <v>92034</v>
      </c>
      <c r="C2847" s="924" t="s">
        <v>9544</v>
      </c>
      <c r="D2847" s="923" t="s">
        <v>451</v>
      </c>
      <c r="E2847" s="923" t="n">
        <f aca="false">IF($K$2=$H$1,H2847,I2847)</f>
        <v>43.61</v>
      </c>
      <c r="F2847" s="396" t="n">
        <f aca="false">IF(LEN($B2847)=7,CONCATENATE(MID($B2847,1,6),"00",RIGHT($B2847,1)),IF(LEN($B2847)=8,CONCATENATE(MID($B2847,1,6),"0",RIGHT($B2847,2)),$B2847))</f>
        <v>92034</v>
      </c>
      <c r="H2847" s="925" t="n">
        <v>40.99</v>
      </c>
      <c r="I2847" s="923" t="n">
        <v>43.61</v>
      </c>
    </row>
    <row r="2848" customFormat="false" ht="15" hidden="false" customHeight="false" outlineLevel="0" collapsed="false">
      <c r="B2848" s="923" t="n">
        <v>92035</v>
      </c>
      <c r="C2848" s="924" t="s">
        <v>9545</v>
      </c>
      <c r="D2848" s="923" t="s">
        <v>451</v>
      </c>
      <c r="E2848" s="923" t="n">
        <f aca="false">IF($K$2=$H$1,H2848,I2848)</f>
        <v>49.41</v>
      </c>
      <c r="F2848" s="396" t="n">
        <f aca="false">IF(LEN($B2848)=7,CONCATENATE(MID($B2848,1,6),"00",RIGHT($B2848,1)),IF(LEN($B2848)=8,CONCATENATE(MID($B2848,1,6),"0",RIGHT($B2848,2)),$B2848))</f>
        <v>92035</v>
      </c>
      <c r="H2848" s="925" t="n">
        <v>46.52</v>
      </c>
      <c r="I2848" s="923" t="n">
        <v>49.41</v>
      </c>
    </row>
    <row r="2849" customFormat="false" ht="15" hidden="false" customHeight="false" outlineLevel="0" collapsed="false">
      <c r="B2849" s="923" t="n">
        <v>72278</v>
      </c>
      <c r="C2849" s="924" t="s">
        <v>9546</v>
      </c>
      <c r="D2849" s="923" t="s">
        <v>451</v>
      </c>
      <c r="E2849" s="923" t="n">
        <f aca="false">IF($K$2=$H$1,H2849,I2849)</f>
        <v>61.54</v>
      </c>
      <c r="F2849" s="396" t="n">
        <f aca="false">IF(LEN($B2849)=7,CONCATENATE(MID($B2849,1,6),"00",RIGHT($B2849,1)),IF(LEN($B2849)=8,CONCATENATE(MID($B2849,1,6),"0",RIGHT($B2849,2)),$B2849))</f>
        <v>72278</v>
      </c>
      <c r="H2849" s="925" t="n">
        <v>60.45</v>
      </c>
      <c r="I2849" s="923" t="n">
        <v>61.54</v>
      </c>
    </row>
    <row r="2850" customFormat="false" ht="15" hidden="false" customHeight="false" outlineLevel="0" collapsed="false">
      <c r="B2850" s="923" t="n">
        <v>72280</v>
      </c>
      <c r="C2850" s="924" t="s">
        <v>9547</v>
      </c>
      <c r="D2850" s="923" t="s">
        <v>451</v>
      </c>
      <c r="E2850" s="923" t="n">
        <f aca="false">IF($K$2=$H$1,H2850,I2850)</f>
        <v>41.51</v>
      </c>
      <c r="F2850" s="396" t="n">
        <f aca="false">IF(LEN($B2850)=7,CONCATENATE(MID($B2850,1,6),"00",RIGHT($B2850,1)),IF(LEN($B2850)=8,CONCATENATE(MID($B2850,1,6),"0",RIGHT($B2850,2)),$B2850))</f>
        <v>72280</v>
      </c>
      <c r="H2850" s="925" t="n">
        <v>39.69</v>
      </c>
      <c r="I2850" s="923" t="n">
        <v>41.51</v>
      </c>
    </row>
    <row r="2851" customFormat="false" ht="15" hidden="false" customHeight="false" outlineLevel="0" collapsed="false">
      <c r="B2851" s="923" t="s">
        <v>9548</v>
      </c>
      <c r="C2851" s="924" t="s">
        <v>9549</v>
      </c>
      <c r="D2851" s="923" t="s">
        <v>451</v>
      </c>
      <c r="E2851" s="923" t="n">
        <f aca="false">IF($K$2=$H$1,H2851,I2851)</f>
        <v>137.9</v>
      </c>
      <c r="F2851" s="396" t="str">
        <f aca="false">IF(LEN($B2851)=7,CONCATENATE(MID($B2851,1,6),"00",RIGHT($B2851,1)),IF(LEN($B2851)=8,CONCATENATE(MID($B2851,1,6),"0",RIGHT($B2851,2)),$B2851))</f>
        <v>73953/004</v>
      </c>
      <c r="H2851" s="925" t="n">
        <v>133.5</v>
      </c>
      <c r="I2851" s="923" t="n">
        <v>137.9</v>
      </c>
    </row>
    <row r="2852" customFormat="false" ht="15" hidden="false" customHeight="false" outlineLevel="0" collapsed="false">
      <c r="B2852" s="923" t="s">
        <v>9550</v>
      </c>
      <c r="C2852" s="924" t="s">
        <v>9551</v>
      </c>
      <c r="D2852" s="923" t="s">
        <v>451</v>
      </c>
      <c r="E2852" s="923" t="n">
        <f aca="false">IF($K$2=$H$1,H2852,I2852)</f>
        <v>182.34</v>
      </c>
      <c r="F2852" s="396" t="str">
        <f aca="false">IF(LEN($B2852)=7,CONCATENATE(MID($B2852,1,6),"00",RIGHT($B2852,1)),IF(LEN($B2852)=8,CONCATENATE(MID($B2852,1,6),"0",RIGHT($B2852,2)),$B2852))</f>
        <v>73953/008</v>
      </c>
      <c r="H2852" s="925" t="n">
        <v>177.38</v>
      </c>
      <c r="I2852" s="923" t="n">
        <v>182.34</v>
      </c>
    </row>
    <row r="2853" customFormat="false" ht="15" hidden="false" customHeight="false" outlineLevel="0" collapsed="false">
      <c r="B2853" s="923" t="s">
        <v>9552</v>
      </c>
      <c r="C2853" s="924" t="s">
        <v>9553</v>
      </c>
      <c r="D2853" s="923" t="s">
        <v>451</v>
      </c>
      <c r="E2853" s="923" t="n">
        <f aca="false">IF($K$2=$H$1,H2853,I2853)</f>
        <v>52.19</v>
      </c>
      <c r="F2853" s="396" t="str">
        <f aca="false">IF(LEN($B2853)=7,CONCATENATE(MID($B2853,1,6),"00",RIGHT($B2853,1)),IF(LEN($B2853)=8,CONCATENATE(MID($B2853,1,6),"0",RIGHT($B2853,2)),$B2853))</f>
        <v>73953/009</v>
      </c>
      <c r="H2853" s="925" t="n">
        <v>50.36</v>
      </c>
      <c r="I2853" s="923" t="n">
        <v>52.19</v>
      </c>
    </row>
    <row r="2854" customFormat="false" ht="15" hidden="false" customHeight="false" outlineLevel="0" collapsed="false">
      <c r="B2854" s="923" t="n">
        <v>83391</v>
      </c>
      <c r="C2854" s="924" t="s">
        <v>9554</v>
      </c>
      <c r="D2854" s="923" t="s">
        <v>451</v>
      </c>
      <c r="E2854" s="923" t="n">
        <f aca="false">IF($K$2=$H$1,H2854,I2854)</f>
        <v>28.2</v>
      </c>
      <c r="F2854" s="396" t="n">
        <f aca="false">IF(LEN($B2854)=7,CONCATENATE(MID($B2854,1,6),"00",RIGHT($B2854,1)),IF(LEN($B2854)=8,CONCATENATE(MID($B2854,1,6),"0",RIGHT($B2854,2)),$B2854))</f>
        <v>83391</v>
      </c>
      <c r="H2854" s="925" t="n">
        <v>27.24</v>
      </c>
      <c r="I2854" s="923" t="n">
        <v>28.2</v>
      </c>
    </row>
    <row r="2855" customFormat="false" ht="15" hidden="false" customHeight="false" outlineLevel="0" collapsed="false">
      <c r="B2855" s="923" t="n">
        <v>83392</v>
      </c>
      <c r="C2855" s="924" t="s">
        <v>9555</v>
      </c>
      <c r="D2855" s="923" t="s">
        <v>451</v>
      </c>
      <c r="E2855" s="923" t="n">
        <f aca="false">IF($K$2=$H$1,H2855,I2855)</f>
        <v>20.75</v>
      </c>
      <c r="F2855" s="396" t="n">
        <f aca="false">IF(LEN($B2855)=7,CONCATENATE(MID($B2855,1,6),"00",RIGHT($B2855,1)),IF(LEN($B2855)=8,CONCATENATE(MID($B2855,1,6),"0",RIGHT($B2855,2)),$B2855))</f>
        <v>83392</v>
      </c>
      <c r="H2855" s="925" t="n">
        <v>20.04</v>
      </c>
      <c r="I2855" s="923" t="n">
        <v>20.75</v>
      </c>
    </row>
    <row r="2856" customFormat="false" ht="15" hidden="false" customHeight="false" outlineLevel="0" collapsed="false">
      <c r="B2856" s="923" t="n">
        <v>83393</v>
      </c>
      <c r="C2856" s="924" t="s">
        <v>9556</v>
      </c>
      <c r="D2856" s="923" t="s">
        <v>451</v>
      </c>
      <c r="E2856" s="923" t="n">
        <f aca="false">IF($K$2=$H$1,H2856,I2856)</f>
        <v>26.7</v>
      </c>
      <c r="F2856" s="396" t="n">
        <f aca="false">IF(LEN($B2856)=7,CONCATENATE(MID($B2856,1,6),"00",RIGHT($B2856,1)),IF(LEN($B2856)=8,CONCATENATE(MID($B2856,1,6),"0",RIGHT($B2856,2)),$B2856))</f>
        <v>83393</v>
      </c>
      <c r="H2856" s="925" t="n">
        <v>25.74</v>
      </c>
      <c r="I2856" s="923" t="n">
        <v>26.7</v>
      </c>
    </row>
    <row r="2857" customFormat="false" ht="15" hidden="false" customHeight="false" outlineLevel="0" collapsed="false">
      <c r="B2857" s="923" t="n">
        <v>83470</v>
      </c>
      <c r="C2857" s="924" t="s">
        <v>9557</v>
      </c>
      <c r="D2857" s="923" t="s">
        <v>451</v>
      </c>
      <c r="E2857" s="923" t="n">
        <f aca="false">IF($K$2=$H$1,H2857,I2857)</f>
        <v>56.68</v>
      </c>
      <c r="F2857" s="396" t="n">
        <f aca="false">IF(LEN($B2857)=7,CONCATENATE(MID($B2857,1,6),"00",RIGHT($B2857,1)),IF(LEN($B2857)=8,CONCATENATE(MID($B2857,1,6),"0",RIGHT($B2857,2)),$B2857))</f>
        <v>83470</v>
      </c>
      <c r="H2857" s="925" t="n">
        <v>56.47</v>
      </c>
      <c r="I2857" s="923" t="n">
        <v>56.68</v>
      </c>
    </row>
    <row r="2858" customFormat="false" ht="15" hidden="false" customHeight="false" outlineLevel="0" collapsed="false">
      <c r="B2858" s="923" t="n">
        <v>93040</v>
      </c>
      <c r="C2858" s="924" t="s">
        <v>9558</v>
      </c>
      <c r="D2858" s="923" t="s">
        <v>451</v>
      </c>
      <c r="E2858" s="923" t="n">
        <f aca="false">IF($K$2=$H$1,H2858,I2858)</f>
        <v>9.41</v>
      </c>
      <c r="F2858" s="396" t="n">
        <f aca="false">IF(LEN($B2858)=7,CONCATENATE(MID($B2858,1,6),"00",RIGHT($B2858,1)),IF(LEN($B2858)=8,CONCATENATE(MID($B2858,1,6),"0",RIGHT($B2858,2)),$B2858))</f>
        <v>93040</v>
      </c>
      <c r="H2858" s="925" t="n">
        <v>9.26</v>
      </c>
      <c r="I2858" s="923" t="n">
        <v>9.41</v>
      </c>
    </row>
    <row r="2859" customFormat="false" ht="15" hidden="false" customHeight="false" outlineLevel="0" collapsed="false">
      <c r="B2859" s="923" t="n">
        <v>93041</v>
      </c>
      <c r="C2859" s="924" t="s">
        <v>9559</v>
      </c>
      <c r="D2859" s="923" t="s">
        <v>451</v>
      </c>
      <c r="E2859" s="923" t="n">
        <f aca="false">IF($K$2=$H$1,H2859,I2859)</f>
        <v>56.21</v>
      </c>
      <c r="F2859" s="396" t="n">
        <f aca="false">IF(LEN($B2859)=7,CONCATENATE(MID($B2859,1,6),"00",RIGHT($B2859,1)),IF(LEN($B2859)=8,CONCATENATE(MID($B2859,1,6),"0",RIGHT($B2859,2)),$B2859))</f>
        <v>93041</v>
      </c>
      <c r="H2859" s="926" t="n">
        <v>56.06</v>
      </c>
      <c r="I2859" s="927" t="n">
        <v>56.21</v>
      </c>
    </row>
    <row r="2860" customFormat="false" ht="15" hidden="false" customHeight="false" outlineLevel="0" collapsed="false">
      <c r="B2860" s="923" t="n">
        <v>93044</v>
      </c>
      <c r="C2860" s="924" t="s">
        <v>9560</v>
      </c>
      <c r="D2860" s="923" t="s">
        <v>451</v>
      </c>
      <c r="E2860" s="923" t="n">
        <f aca="false">IF($K$2=$H$1,H2860,I2860)</f>
        <v>10.52</v>
      </c>
      <c r="F2860" s="396" t="n">
        <f aca="false">IF(LEN($B2860)=7,CONCATENATE(MID($B2860,1,6),"00",RIGHT($B2860,1)),IF(LEN($B2860)=8,CONCATENATE(MID($B2860,1,6),"0",RIGHT($B2860,2)),$B2860))</f>
        <v>93044</v>
      </c>
      <c r="H2860" s="925" t="n">
        <v>10.37</v>
      </c>
      <c r="I2860" s="923" t="n">
        <v>10.52</v>
      </c>
    </row>
    <row r="2861" customFormat="false" ht="15" hidden="false" customHeight="false" outlineLevel="0" collapsed="false">
      <c r="B2861" s="923" t="n">
        <v>93045</v>
      </c>
      <c r="C2861" s="924" t="s">
        <v>9561</v>
      </c>
      <c r="D2861" s="923" t="s">
        <v>451</v>
      </c>
      <c r="E2861" s="923" t="n">
        <f aca="false">IF($K$2=$H$1,H2861,I2861)</f>
        <v>31.77</v>
      </c>
      <c r="F2861" s="396" t="n">
        <f aca="false">IF(LEN($B2861)=7,CONCATENATE(MID($B2861,1,6),"00",RIGHT($B2861,1)),IF(LEN($B2861)=8,CONCATENATE(MID($B2861,1,6),"0",RIGHT($B2861,2)),$B2861))</f>
        <v>93045</v>
      </c>
      <c r="H2861" s="925" t="n">
        <v>31.62</v>
      </c>
      <c r="I2861" s="923" t="n">
        <v>31.77</v>
      </c>
    </row>
    <row r="2862" customFormat="false" ht="15" hidden="false" customHeight="false" outlineLevel="0" collapsed="false">
      <c r="B2862" s="923" t="n">
        <v>97583</v>
      </c>
      <c r="C2862" s="924" t="s">
        <v>9562</v>
      </c>
      <c r="D2862" s="923" t="s">
        <v>451</v>
      </c>
      <c r="E2862" s="923" t="n">
        <f aca="false">IF($K$2=$H$1,H2862,I2862)</f>
        <v>43.84</v>
      </c>
      <c r="F2862" s="396" t="n">
        <f aca="false">IF(LEN($B2862)=7,CONCATENATE(MID($B2862,1,6),"00",RIGHT($B2862,1)),IF(LEN($B2862)=8,CONCATENATE(MID($B2862,1,6),"0",RIGHT($B2862,2)),$B2862))</f>
        <v>97583</v>
      </c>
      <c r="H2862" s="925" t="n">
        <v>42.83</v>
      </c>
      <c r="I2862" s="923" t="n">
        <v>43.84</v>
      </c>
    </row>
    <row r="2863" customFormat="false" ht="15" hidden="false" customHeight="false" outlineLevel="0" collapsed="false">
      <c r="B2863" s="923" t="n">
        <v>97584</v>
      </c>
      <c r="C2863" s="924" t="s">
        <v>9563</v>
      </c>
      <c r="D2863" s="923" t="s">
        <v>451</v>
      </c>
      <c r="E2863" s="923" t="n">
        <f aca="false">IF($K$2=$H$1,H2863,I2863)</f>
        <v>59.98</v>
      </c>
      <c r="F2863" s="396" t="n">
        <f aca="false">IF(LEN($B2863)=7,CONCATENATE(MID($B2863,1,6),"00",RIGHT($B2863,1)),IF(LEN($B2863)=8,CONCATENATE(MID($B2863,1,6),"0",RIGHT($B2863,2)),$B2863))</f>
        <v>97584</v>
      </c>
      <c r="H2863" s="925" t="n">
        <v>58.97</v>
      </c>
      <c r="I2863" s="923" t="n">
        <v>59.98</v>
      </c>
    </row>
    <row r="2864" customFormat="false" ht="15" hidden="false" customHeight="false" outlineLevel="0" collapsed="false">
      <c r="B2864" s="923" t="n">
        <v>97585</v>
      </c>
      <c r="C2864" s="924" t="s">
        <v>9564</v>
      </c>
      <c r="D2864" s="923" t="s">
        <v>451</v>
      </c>
      <c r="E2864" s="923" t="n">
        <f aca="false">IF($K$2=$H$1,H2864,I2864)</f>
        <v>59.83</v>
      </c>
      <c r="F2864" s="396" t="n">
        <f aca="false">IF(LEN($B2864)=7,CONCATENATE(MID($B2864,1,6),"00",RIGHT($B2864,1)),IF(LEN($B2864)=8,CONCATENATE(MID($B2864,1,6),"0",RIGHT($B2864,2)),$B2864))</f>
        <v>97585</v>
      </c>
      <c r="H2864" s="925" t="n">
        <v>58.53</v>
      </c>
      <c r="I2864" s="923" t="n">
        <v>59.83</v>
      </c>
    </row>
    <row r="2865" customFormat="false" ht="15" hidden="false" customHeight="false" outlineLevel="0" collapsed="false">
      <c r="B2865" s="923" t="n">
        <v>97586</v>
      </c>
      <c r="C2865" s="924" t="s">
        <v>9565</v>
      </c>
      <c r="D2865" s="923" t="s">
        <v>451</v>
      </c>
      <c r="E2865" s="923" t="n">
        <f aca="false">IF($K$2=$H$1,H2865,I2865)</f>
        <v>79.31</v>
      </c>
      <c r="F2865" s="396" t="n">
        <f aca="false">IF(LEN($B2865)=7,CONCATENATE(MID($B2865,1,6),"00",RIGHT($B2865,1)),IF(LEN($B2865)=8,CONCATENATE(MID($B2865,1,6),"0",RIGHT($B2865,2)),$B2865))</f>
        <v>97586</v>
      </c>
      <c r="H2865" s="925" t="n">
        <v>78.01</v>
      </c>
      <c r="I2865" s="923" t="n">
        <v>79.31</v>
      </c>
    </row>
    <row r="2866" customFormat="false" ht="15" hidden="false" customHeight="false" outlineLevel="0" collapsed="false">
      <c r="B2866" s="923" t="n">
        <v>97587</v>
      </c>
      <c r="C2866" s="924" t="s">
        <v>9566</v>
      </c>
      <c r="D2866" s="923" t="s">
        <v>451</v>
      </c>
      <c r="E2866" s="923" t="n">
        <f aca="false">IF($K$2=$H$1,H2866,I2866)</f>
        <v>136.94</v>
      </c>
      <c r="F2866" s="396" t="n">
        <f aca="false">IF(LEN($B2866)=7,CONCATENATE(MID($B2866,1,6),"00",RIGHT($B2866,1)),IF(LEN($B2866)=8,CONCATENATE(MID($B2866,1,6),"0",RIGHT($B2866,2)),$B2866))</f>
        <v>97587</v>
      </c>
      <c r="H2866" s="925" t="n">
        <v>136.08</v>
      </c>
      <c r="I2866" s="923" t="n">
        <v>136.94</v>
      </c>
    </row>
    <row r="2867" customFormat="false" ht="15" hidden="false" customHeight="false" outlineLevel="0" collapsed="false">
      <c r="B2867" s="923" t="n">
        <v>97589</v>
      </c>
      <c r="C2867" s="924" t="s">
        <v>9567</v>
      </c>
      <c r="D2867" s="923" t="s">
        <v>451</v>
      </c>
      <c r="E2867" s="923" t="n">
        <f aca="false">IF($K$2=$H$1,H2867,I2867)</f>
        <v>25.58</v>
      </c>
      <c r="F2867" s="396" t="n">
        <f aca="false">IF(LEN($B2867)=7,CONCATENATE(MID($B2867,1,6),"00",RIGHT($B2867,1)),IF(LEN($B2867)=8,CONCATENATE(MID($B2867,1,6),"0",RIGHT($B2867,2)),$B2867))</f>
        <v>97589</v>
      </c>
      <c r="H2867" s="925" t="n">
        <v>24.1</v>
      </c>
      <c r="I2867" s="923" t="n">
        <v>25.58</v>
      </c>
    </row>
    <row r="2868" customFormat="false" ht="15" hidden="false" customHeight="false" outlineLevel="0" collapsed="false">
      <c r="B2868" s="923" t="n">
        <v>97590</v>
      </c>
      <c r="C2868" s="924" t="s">
        <v>9568</v>
      </c>
      <c r="D2868" s="923" t="s">
        <v>451</v>
      </c>
      <c r="E2868" s="923" t="n">
        <f aca="false">IF($K$2=$H$1,H2868,I2868)</f>
        <v>52.5</v>
      </c>
      <c r="F2868" s="396" t="n">
        <f aca="false">IF(LEN($B2868)=7,CONCATENATE(MID($B2868,1,6),"00",RIGHT($B2868,1)),IF(LEN($B2868)=8,CONCATENATE(MID($B2868,1,6),"0",RIGHT($B2868,2)),$B2868))</f>
        <v>97590</v>
      </c>
      <c r="H2868" s="925" t="n">
        <v>51.02</v>
      </c>
      <c r="I2868" s="923" t="n">
        <v>52.5</v>
      </c>
    </row>
    <row r="2869" customFormat="false" ht="15" hidden="false" customHeight="false" outlineLevel="0" collapsed="false">
      <c r="B2869" s="923" t="n">
        <v>97591</v>
      </c>
      <c r="C2869" s="924" t="s">
        <v>9569</v>
      </c>
      <c r="D2869" s="923" t="s">
        <v>451</v>
      </c>
      <c r="E2869" s="923" t="n">
        <f aca="false">IF($K$2=$H$1,H2869,I2869)</f>
        <v>69.35</v>
      </c>
      <c r="F2869" s="396" t="n">
        <f aca="false">IF(LEN($B2869)=7,CONCATENATE(MID($B2869,1,6),"00",RIGHT($B2869,1)),IF(LEN($B2869)=8,CONCATENATE(MID($B2869,1,6),"0",RIGHT($B2869,2)),$B2869))</f>
        <v>97591</v>
      </c>
      <c r="H2869" s="925" t="n">
        <v>67.43</v>
      </c>
      <c r="I2869" s="923" t="n">
        <v>69.35</v>
      </c>
    </row>
    <row r="2870" customFormat="false" ht="15" hidden="false" customHeight="false" outlineLevel="0" collapsed="false">
      <c r="B2870" s="923" t="n">
        <v>97592</v>
      </c>
      <c r="C2870" s="924" t="s">
        <v>9570</v>
      </c>
      <c r="D2870" s="923" t="s">
        <v>451</v>
      </c>
      <c r="E2870" s="923" t="n">
        <f aca="false">IF($K$2=$H$1,H2870,I2870)</f>
        <v>97.38</v>
      </c>
      <c r="F2870" s="396" t="n">
        <f aca="false">IF(LEN($B2870)=7,CONCATENATE(MID($B2870,1,6),"00",RIGHT($B2870,1)),IF(LEN($B2870)=8,CONCATENATE(MID($B2870,1,6),"0",RIGHT($B2870,2)),$B2870))</f>
        <v>97592</v>
      </c>
      <c r="H2870" s="925" t="n">
        <v>95.46</v>
      </c>
      <c r="I2870" s="923" t="n">
        <v>97.38</v>
      </c>
    </row>
    <row r="2871" customFormat="false" ht="15" hidden="false" customHeight="false" outlineLevel="0" collapsed="false">
      <c r="B2871" s="923" t="n">
        <v>97593</v>
      </c>
      <c r="C2871" s="924" t="s">
        <v>9571</v>
      </c>
      <c r="D2871" s="923" t="s">
        <v>451</v>
      </c>
      <c r="E2871" s="923" t="n">
        <f aca="false">IF($K$2=$H$1,H2871,I2871)</f>
        <v>72.34</v>
      </c>
      <c r="F2871" s="396" t="n">
        <f aca="false">IF(LEN($B2871)=7,CONCATENATE(MID($B2871,1,6),"00",RIGHT($B2871,1)),IF(LEN($B2871)=8,CONCATENATE(MID($B2871,1,6),"0",RIGHT($B2871,2)),$B2871))</f>
        <v>97593</v>
      </c>
      <c r="H2871" s="925" t="n">
        <v>71.09</v>
      </c>
      <c r="I2871" s="923" t="n">
        <v>72.34</v>
      </c>
    </row>
    <row r="2872" customFormat="false" ht="15" hidden="false" customHeight="false" outlineLevel="0" collapsed="false">
      <c r="B2872" s="923" t="n">
        <v>97594</v>
      </c>
      <c r="C2872" s="924" t="s">
        <v>9572</v>
      </c>
      <c r="D2872" s="923" t="s">
        <v>451</v>
      </c>
      <c r="E2872" s="923" t="n">
        <f aca="false">IF($K$2=$H$1,H2872,I2872)</f>
        <v>68.62</v>
      </c>
      <c r="F2872" s="396" t="n">
        <f aca="false">IF(LEN($B2872)=7,CONCATENATE(MID($B2872,1,6),"00",RIGHT($B2872,1)),IF(LEN($B2872)=8,CONCATENATE(MID($B2872,1,6),"0",RIGHT($B2872,2)),$B2872))</f>
        <v>97594</v>
      </c>
      <c r="H2872" s="925" t="n">
        <v>67.01</v>
      </c>
      <c r="I2872" s="923" t="n">
        <v>68.62</v>
      </c>
    </row>
    <row r="2873" customFormat="false" ht="15" hidden="false" customHeight="false" outlineLevel="0" collapsed="false">
      <c r="B2873" s="923" t="n">
        <v>97595</v>
      </c>
      <c r="C2873" s="924" t="s">
        <v>9573</v>
      </c>
      <c r="D2873" s="923" t="s">
        <v>451</v>
      </c>
      <c r="E2873" s="923" t="n">
        <f aca="false">IF($K$2=$H$1,H2873,I2873)</f>
        <v>48.32</v>
      </c>
      <c r="F2873" s="396" t="n">
        <f aca="false">IF(LEN($B2873)=7,CONCATENATE(MID($B2873,1,6),"00",RIGHT($B2873,1)),IF(LEN($B2873)=8,CONCATENATE(MID($B2873,1,6),"0",RIGHT($B2873,2)),$B2873))</f>
        <v>97595</v>
      </c>
      <c r="H2873" s="926" t="n">
        <v>47.29</v>
      </c>
      <c r="I2873" s="927" t="n">
        <v>48.32</v>
      </c>
    </row>
    <row r="2874" customFormat="false" ht="15" hidden="false" customHeight="false" outlineLevel="0" collapsed="false">
      <c r="B2874" s="923" t="n">
        <v>97596</v>
      </c>
      <c r="C2874" s="924" t="s">
        <v>9574</v>
      </c>
      <c r="D2874" s="923" t="s">
        <v>451</v>
      </c>
      <c r="E2874" s="923" t="n">
        <f aca="false">IF($K$2=$H$1,H2874,I2874)</f>
        <v>33.78</v>
      </c>
      <c r="F2874" s="396" t="n">
        <f aca="false">IF(LEN($B2874)=7,CONCATENATE(MID($B2874,1,6),"00",RIGHT($B2874,1)),IF(LEN($B2874)=8,CONCATENATE(MID($B2874,1,6),"0",RIGHT($B2874,2)),$B2874))</f>
        <v>97596</v>
      </c>
      <c r="H2874" s="926" t="n">
        <v>32.75</v>
      </c>
      <c r="I2874" s="927" t="n">
        <v>33.78</v>
      </c>
    </row>
    <row r="2875" customFormat="false" ht="15" hidden="false" customHeight="false" outlineLevel="0" collapsed="false">
      <c r="B2875" s="923" t="n">
        <v>97597</v>
      </c>
      <c r="C2875" s="924" t="s">
        <v>9575</v>
      </c>
      <c r="D2875" s="923" t="s">
        <v>451</v>
      </c>
      <c r="E2875" s="923" t="n">
        <f aca="false">IF($K$2=$H$1,H2875,I2875)</f>
        <v>41.88</v>
      </c>
      <c r="F2875" s="396" t="n">
        <f aca="false">IF(LEN($B2875)=7,CONCATENATE(MID($B2875,1,6),"00",RIGHT($B2875,1)),IF(LEN($B2875)=8,CONCATENATE(MID($B2875,1,6),"0",RIGHT($B2875,2)),$B2875))</f>
        <v>97597</v>
      </c>
      <c r="H2875" s="926" t="n">
        <v>40.32</v>
      </c>
      <c r="I2875" s="927" t="n">
        <v>41.88</v>
      </c>
    </row>
    <row r="2876" customFormat="false" ht="15" hidden="false" customHeight="false" outlineLevel="0" collapsed="false">
      <c r="B2876" s="923" t="n">
        <v>97598</v>
      </c>
      <c r="C2876" s="924" t="s">
        <v>9576</v>
      </c>
      <c r="D2876" s="923" t="s">
        <v>451</v>
      </c>
      <c r="E2876" s="923" t="n">
        <f aca="false">IF($K$2=$H$1,H2876,I2876)</f>
        <v>40.02</v>
      </c>
      <c r="F2876" s="396" t="n">
        <f aca="false">IF(LEN($B2876)=7,CONCATENATE(MID($B2876,1,6),"00",RIGHT($B2876,1)),IF(LEN($B2876)=8,CONCATENATE(MID($B2876,1,6),"0",RIGHT($B2876,2)),$B2876))</f>
        <v>97598</v>
      </c>
      <c r="H2876" s="926" t="n">
        <v>38.46</v>
      </c>
      <c r="I2876" s="927" t="n">
        <v>40.02</v>
      </c>
    </row>
    <row r="2877" customFormat="false" ht="15" hidden="false" customHeight="false" outlineLevel="0" collapsed="false">
      <c r="B2877" s="923" t="n">
        <v>97599</v>
      </c>
      <c r="C2877" s="924" t="s">
        <v>9577</v>
      </c>
      <c r="D2877" s="923" t="s">
        <v>451</v>
      </c>
      <c r="E2877" s="923" t="n">
        <f aca="false">IF($K$2=$H$1,H2877,I2877)</f>
        <v>37.06</v>
      </c>
      <c r="F2877" s="396" t="n">
        <f aca="false">IF(LEN($B2877)=7,CONCATENATE(MID($B2877,1,6),"00",RIGHT($B2877,1)),IF(LEN($B2877)=8,CONCATENATE(MID($B2877,1,6),"0",RIGHT($B2877,2)),$B2877))</f>
        <v>97599</v>
      </c>
      <c r="H2877" s="926" t="n">
        <v>36.57</v>
      </c>
      <c r="I2877" s="927" t="n">
        <v>37.06</v>
      </c>
    </row>
    <row r="2878" customFormat="false" ht="15" hidden="false" customHeight="false" outlineLevel="0" collapsed="false">
      <c r="B2878" s="923" t="n">
        <v>97609</v>
      </c>
      <c r="C2878" s="924" t="s">
        <v>9578</v>
      </c>
      <c r="D2878" s="923" t="s">
        <v>451</v>
      </c>
      <c r="E2878" s="923" t="n">
        <f aca="false">IF($K$2=$H$1,H2878,I2878)</f>
        <v>24.1</v>
      </c>
      <c r="F2878" s="396" t="n">
        <f aca="false">IF(LEN($B2878)=7,CONCATENATE(MID($B2878,1,6),"00",RIGHT($B2878,1)),IF(LEN($B2878)=8,CONCATENATE(MID($B2878,1,6),"0",RIGHT($B2878,2)),$B2878))</f>
        <v>97609</v>
      </c>
      <c r="H2878" s="925" t="n">
        <v>23.65</v>
      </c>
      <c r="I2878" s="923" t="n">
        <v>24.1</v>
      </c>
    </row>
    <row r="2879" customFormat="false" ht="15" hidden="false" customHeight="false" outlineLevel="0" collapsed="false">
      <c r="B2879" s="923" t="n">
        <v>97610</v>
      </c>
      <c r="C2879" s="924" t="s">
        <v>9579</v>
      </c>
      <c r="D2879" s="923" t="s">
        <v>451</v>
      </c>
      <c r="E2879" s="923" t="n">
        <f aca="false">IF($K$2=$H$1,H2879,I2879)</f>
        <v>30.08</v>
      </c>
      <c r="F2879" s="396" t="n">
        <f aca="false">IF(LEN($B2879)=7,CONCATENATE(MID($B2879,1,6),"00",RIGHT($B2879,1)),IF(LEN($B2879)=8,CONCATENATE(MID($B2879,1,6),"0",RIGHT($B2879,2)),$B2879))</f>
        <v>97610</v>
      </c>
      <c r="H2879" s="925" t="n">
        <v>29.63</v>
      </c>
      <c r="I2879" s="923" t="n">
        <v>30.08</v>
      </c>
    </row>
    <row r="2880" customFormat="false" ht="15" hidden="false" customHeight="false" outlineLevel="0" collapsed="false">
      <c r="B2880" s="923" t="n">
        <v>97611</v>
      </c>
      <c r="C2880" s="924" t="s">
        <v>9580</v>
      </c>
      <c r="D2880" s="923" t="s">
        <v>451</v>
      </c>
      <c r="E2880" s="923" t="n">
        <f aca="false">IF($K$2=$H$1,H2880,I2880)</f>
        <v>14.96</v>
      </c>
      <c r="F2880" s="396" t="n">
        <f aca="false">IF(LEN($B2880)=7,CONCATENATE(MID($B2880,1,6),"00",RIGHT($B2880,1)),IF(LEN($B2880)=8,CONCATENATE(MID($B2880,1,6),"0",RIGHT($B2880,2)),$B2880))</f>
        <v>97611</v>
      </c>
      <c r="H2880" s="925" t="n">
        <v>14.51</v>
      </c>
      <c r="I2880" s="923" t="n">
        <v>14.96</v>
      </c>
    </row>
    <row r="2881" customFormat="false" ht="15" hidden="false" customHeight="false" outlineLevel="0" collapsed="false">
      <c r="B2881" s="923" t="n">
        <v>97612</v>
      </c>
      <c r="C2881" s="924" t="s">
        <v>9581</v>
      </c>
      <c r="D2881" s="923" t="s">
        <v>451</v>
      </c>
      <c r="E2881" s="923" t="n">
        <f aca="false">IF($K$2=$H$1,H2881,I2881)</f>
        <v>16.07</v>
      </c>
      <c r="F2881" s="396" t="n">
        <f aca="false">IF(LEN($B2881)=7,CONCATENATE(MID($B2881,1,6),"00",RIGHT($B2881,1)),IF(LEN($B2881)=8,CONCATENATE(MID($B2881,1,6),"0",RIGHT($B2881,2)),$B2881))</f>
        <v>97612</v>
      </c>
      <c r="H2881" s="925" t="n">
        <v>15.62</v>
      </c>
      <c r="I2881" s="923" t="n">
        <v>16.07</v>
      </c>
    </row>
    <row r="2882" customFormat="false" ht="15" hidden="false" customHeight="false" outlineLevel="0" collapsed="false">
      <c r="B2882" s="923" t="n">
        <v>97613</v>
      </c>
      <c r="C2882" s="924" t="s">
        <v>9582</v>
      </c>
      <c r="D2882" s="923" t="s">
        <v>451</v>
      </c>
      <c r="E2882" s="923" t="n">
        <f aca="false">IF($K$2=$H$1,H2882,I2882)</f>
        <v>19.74</v>
      </c>
      <c r="F2882" s="396" t="n">
        <f aca="false">IF(LEN($B2882)=7,CONCATENATE(MID($B2882,1,6),"00",RIGHT($B2882,1)),IF(LEN($B2882)=8,CONCATENATE(MID($B2882,1,6),"0",RIGHT($B2882,2)),$B2882))</f>
        <v>97613</v>
      </c>
      <c r="H2882" s="925" t="n">
        <v>19.29</v>
      </c>
      <c r="I2882" s="923" t="n">
        <v>19.74</v>
      </c>
    </row>
    <row r="2883" customFormat="false" ht="15" hidden="false" customHeight="false" outlineLevel="0" collapsed="false">
      <c r="B2883" s="923" t="n">
        <v>97614</v>
      </c>
      <c r="C2883" s="924" t="s">
        <v>9583</v>
      </c>
      <c r="D2883" s="923" t="s">
        <v>451</v>
      </c>
      <c r="E2883" s="923" t="n">
        <f aca="false">IF($K$2=$H$1,H2883,I2883)</f>
        <v>32.99</v>
      </c>
      <c r="F2883" s="396" t="n">
        <f aca="false">IF(LEN($B2883)=7,CONCATENATE(MID($B2883,1,6),"00",RIGHT($B2883,1)),IF(LEN($B2883)=8,CONCATENATE(MID($B2883,1,6),"0",RIGHT($B2883,2)),$B2883))</f>
        <v>97614</v>
      </c>
      <c r="H2883" s="925" t="n">
        <v>32.54</v>
      </c>
      <c r="I2883" s="923" t="n">
        <v>32.99</v>
      </c>
    </row>
    <row r="2884" customFormat="false" ht="15" hidden="false" customHeight="false" outlineLevel="0" collapsed="false">
      <c r="B2884" s="923" t="n">
        <v>97615</v>
      </c>
      <c r="C2884" s="924" t="s">
        <v>9584</v>
      </c>
      <c r="D2884" s="923" t="s">
        <v>451</v>
      </c>
      <c r="E2884" s="923" t="n">
        <f aca="false">IF($K$2=$H$1,H2884,I2884)</f>
        <v>30.65</v>
      </c>
      <c r="F2884" s="396" t="n">
        <f aca="false">IF(LEN($B2884)=7,CONCATENATE(MID($B2884,1,6),"00",RIGHT($B2884,1)),IF(LEN($B2884)=8,CONCATENATE(MID($B2884,1,6),"0",RIGHT($B2884,2)),$B2884))</f>
        <v>97615</v>
      </c>
      <c r="H2884" s="925" t="n">
        <v>29.96</v>
      </c>
      <c r="I2884" s="923" t="n">
        <v>30.65</v>
      </c>
    </row>
    <row r="2885" customFormat="false" ht="15" hidden="false" customHeight="false" outlineLevel="0" collapsed="false">
      <c r="B2885" s="923" t="n">
        <v>97616</v>
      </c>
      <c r="C2885" s="924" t="s">
        <v>9585</v>
      </c>
      <c r="D2885" s="923" t="s">
        <v>451</v>
      </c>
      <c r="E2885" s="923" t="n">
        <f aca="false">IF($K$2=$H$1,H2885,I2885)</f>
        <v>34.41</v>
      </c>
      <c r="F2885" s="396" t="n">
        <f aca="false">IF(LEN($B2885)=7,CONCATENATE(MID($B2885,1,6),"00",RIGHT($B2885,1)),IF(LEN($B2885)=8,CONCATENATE(MID($B2885,1,6),"0",RIGHT($B2885,2)),$B2885))</f>
        <v>97616</v>
      </c>
      <c r="H2885" s="925" t="n">
        <v>33.72</v>
      </c>
      <c r="I2885" s="923" t="n">
        <v>34.41</v>
      </c>
    </row>
    <row r="2886" customFormat="false" ht="15" hidden="false" customHeight="false" outlineLevel="0" collapsed="false">
      <c r="B2886" s="923" t="n">
        <v>97617</v>
      </c>
      <c r="C2886" s="924" t="s">
        <v>9586</v>
      </c>
      <c r="D2886" s="923" t="s">
        <v>451</v>
      </c>
      <c r="E2886" s="923" t="n">
        <f aca="false">IF($K$2=$H$1,H2886,I2886)</f>
        <v>34.24</v>
      </c>
      <c r="F2886" s="396" t="n">
        <f aca="false">IF(LEN($B2886)=7,CONCATENATE(MID($B2886,1,6),"00",RIGHT($B2886,1)),IF(LEN($B2886)=8,CONCATENATE(MID($B2886,1,6),"0",RIGHT($B2886,2)),$B2886))</f>
        <v>97617</v>
      </c>
      <c r="H2886" s="925" t="n">
        <v>33.55</v>
      </c>
      <c r="I2886" s="923" t="n">
        <v>34.24</v>
      </c>
    </row>
    <row r="2887" customFormat="false" ht="15" hidden="false" customHeight="false" outlineLevel="0" collapsed="false">
      <c r="B2887" s="923" t="n">
        <v>97618</v>
      </c>
      <c r="C2887" s="924" t="s">
        <v>9587</v>
      </c>
      <c r="D2887" s="923" t="s">
        <v>451</v>
      </c>
      <c r="E2887" s="923" t="n">
        <f aca="false">IF($K$2=$H$1,H2887,I2887)</f>
        <v>32.2</v>
      </c>
      <c r="F2887" s="396" t="n">
        <f aca="false">IF(LEN($B2887)=7,CONCATENATE(MID($B2887,1,6),"00",RIGHT($B2887,1)),IF(LEN($B2887)=8,CONCATENATE(MID($B2887,1,6),"0",RIGHT($B2887,2)),$B2887))</f>
        <v>97618</v>
      </c>
      <c r="H2887" s="925" t="n">
        <v>31.51</v>
      </c>
      <c r="I2887" s="923" t="n">
        <v>32.2</v>
      </c>
    </row>
    <row r="2888" customFormat="false" ht="15" hidden="false" customHeight="false" outlineLevel="0" collapsed="false">
      <c r="B2888" s="923" t="n">
        <v>41598</v>
      </c>
      <c r="C2888" s="924" t="s">
        <v>9588</v>
      </c>
      <c r="D2888" s="923" t="s">
        <v>451</v>
      </c>
      <c r="E2888" s="923" t="n">
        <f aca="false">IF($K$2=$H$1,H2888,I2888)</f>
        <v>1415.04</v>
      </c>
      <c r="F2888" s="396" t="n">
        <f aca="false">IF(LEN($B2888)=7,CONCATENATE(MID($B2888,1,6),"00",RIGHT($B2888,1)),IF(LEN($B2888)=8,CONCATENATE(MID($B2888,1,6),"0",RIGHT($B2888,2)),$B2888))</f>
        <v>41598</v>
      </c>
      <c r="H2888" s="925" t="n">
        <v>1385.68</v>
      </c>
      <c r="I2888" s="923" t="n">
        <v>1415.04</v>
      </c>
    </row>
    <row r="2889" customFormat="false" ht="15" hidden="false" customHeight="false" outlineLevel="0" collapsed="false">
      <c r="B2889" s="923" t="n">
        <v>72941</v>
      </c>
      <c r="C2889" s="924" t="s">
        <v>9589</v>
      </c>
      <c r="D2889" s="923" t="s">
        <v>451</v>
      </c>
      <c r="E2889" s="923" t="n">
        <f aca="false">IF($K$2=$H$1,H2889,I2889)</f>
        <v>176.53</v>
      </c>
      <c r="F2889" s="396" t="n">
        <f aca="false">IF(LEN($B2889)=7,CONCATENATE(MID($B2889,1,6),"00",RIGHT($B2889,1)),IF(LEN($B2889)=8,CONCATENATE(MID($B2889,1,6),"0",RIGHT($B2889,2)),$B2889))</f>
        <v>72941</v>
      </c>
      <c r="H2889" s="925" t="n">
        <v>171.07</v>
      </c>
      <c r="I2889" s="923" t="n">
        <v>176.53</v>
      </c>
    </row>
    <row r="2890" customFormat="false" ht="15" hidden="false" customHeight="false" outlineLevel="0" collapsed="false">
      <c r="B2890" s="923" t="n">
        <v>73624</v>
      </c>
      <c r="C2890" s="924" t="s">
        <v>9590</v>
      </c>
      <c r="D2890" s="923" t="s">
        <v>451</v>
      </c>
      <c r="E2890" s="923" t="n">
        <f aca="false">IF($K$2=$H$1,H2890,I2890)</f>
        <v>80.6</v>
      </c>
      <c r="F2890" s="396" t="n">
        <f aca="false">IF(LEN($B2890)=7,CONCATENATE(MID($B2890,1,6),"00",RIGHT($B2890,1)),IF(LEN($B2890)=8,CONCATENATE(MID($B2890,1,6),"0",RIGHT($B2890,2)),$B2890))</f>
        <v>73624</v>
      </c>
      <c r="H2890" s="925" t="n">
        <v>75.14</v>
      </c>
      <c r="I2890" s="923" t="n">
        <v>80.6</v>
      </c>
    </row>
    <row r="2891" customFormat="false" ht="15" hidden="false" customHeight="false" outlineLevel="0" collapsed="false">
      <c r="B2891" s="923" t="s">
        <v>9591</v>
      </c>
      <c r="C2891" s="924" t="s">
        <v>9592</v>
      </c>
      <c r="D2891" s="923" t="s">
        <v>451</v>
      </c>
      <c r="E2891" s="923" t="n">
        <f aca="false">IF($K$2=$H$1,H2891,I2891)</f>
        <v>9.19</v>
      </c>
      <c r="F2891" s="396" t="str">
        <f aca="false">IF(LEN($B2891)=7,CONCATENATE(MID($B2891,1,6),"00",RIGHT($B2891,1)),IF(LEN($B2891)=8,CONCATENATE(MID($B2891,1,6),"0",RIGHT($B2891,2)),$B2891))</f>
        <v>73767/001</v>
      </c>
      <c r="H2891" s="925" t="n">
        <v>8.89</v>
      </c>
      <c r="I2891" s="923" t="n">
        <v>9.19</v>
      </c>
    </row>
    <row r="2892" customFormat="false" ht="15" hidden="false" customHeight="false" outlineLevel="0" collapsed="false">
      <c r="B2892" s="923" t="s">
        <v>9593</v>
      </c>
      <c r="C2892" s="924" t="s">
        <v>9594</v>
      </c>
      <c r="D2892" s="923" t="s">
        <v>451</v>
      </c>
      <c r="E2892" s="923" t="n">
        <f aca="false">IF($K$2=$H$1,H2892,I2892)</f>
        <v>10.53</v>
      </c>
      <c r="F2892" s="396" t="str">
        <f aca="false">IF(LEN($B2892)=7,CONCATENATE(MID($B2892,1,6),"00",RIGHT($B2892,1)),IF(LEN($B2892)=8,CONCATENATE(MID($B2892,1,6),"0",RIGHT($B2892,2)),$B2892))</f>
        <v>73767/002</v>
      </c>
      <c r="H2892" s="925" t="n">
        <v>10.23</v>
      </c>
      <c r="I2892" s="923" t="n">
        <v>10.53</v>
      </c>
    </row>
    <row r="2893" customFormat="false" ht="15" hidden="false" customHeight="false" outlineLevel="0" collapsed="false">
      <c r="B2893" s="923" t="s">
        <v>9595</v>
      </c>
      <c r="C2893" s="924" t="s">
        <v>9596</v>
      </c>
      <c r="D2893" s="923" t="s">
        <v>451</v>
      </c>
      <c r="E2893" s="923" t="n">
        <f aca="false">IF($K$2=$H$1,H2893,I2893)</f>
        <v>7.5</v>
      </c>
      <c r="F2893" s="396" t="str">
        <f aca="false">IF(LEN($B2893)=7,CONCATENATE(MID($B2893,1,6),"00",RIGHT($B2893,1)),IF(LEN($B2893)=8,CONCATENATE(MID($B2893,1,6),"0",RIGHT($B2893,2)),$B2893))</f>
        <v>73767/003</v>
      </c>
      <c r="H2893" s="925" t="n">
        <v>7.2</v>
      </c>
      <c r="I2893" s="923" t="n">
        <v>7.5</v>
      </c>
    </row>
    <row r="2894" customFormat="false" ht="15" hidden="false" customHeight="false" outlineLevel="0" collapsed="false">
      <c r="B2894" s="923" t="s">
        <v>9597</v>
      </c>
      <c r="C2894" s="924" t="s">
        <v>9598</v>
      </c>
      <c r="D2894" s="923" t="s">
        <v>451</v>
      </c>
      <c r="E2894" s="923" t="n">
        <f aca="false">IF($K$2=$H$1,H2894,I2894)</f>
        <v>4.73</v>
      </c>
      <c r="F2894" s="396" t="str">
        <f aca="false">IF(LEN($B2894)=7,CONCATENATE(MID($B2894,1,6),"00",RIGHT($B2894,1)),IF(LEN($B2894)=8,CONCATENATE(MID($B2894,1,6),"0",RIGHT($B2894,2)),$B2894))</f>
        <v>73767/004</v>
      </c>
      <c r="H2894" s="925" t="n">
        <v>4.43</v>
      </c>
      <c r="I2894" s="923" t="n">
        <v>4.73</v>
      </c>
    </row>
    <row r="2895" customFormat="false" ht="15" hidden="false" customHeight="false" outlineLevel="0" collapsed="false">
      <c r="B2895" s="923" t="s">
        <v>9599</v>
      </c>
      <c r="C2895" s="924" t="s">
        <v>9600</v>
      </c>
      <c r="D2895" s="923" t="s">
        <v>451</v>
      </c>
      <c r="E2895" s="923" t="n">
        <f aca="false">IF($K$2=$H$1,H2895,I2895)</f>
        <v>4.29</v>
      </c>
      <c r="F2895" s="396" t="str">
        <f aca="false">IF(LEN($B2895)=7,CONCATENATE(MID($B2895,1,6),"00",RIGHT($B2895,1)),IF(LEN($B2895)=8,CONCATENATE(MID($B2895,1,6),"0",RIGHT($B2895,2)),$B2895))</f>
        <v>73767/005</v>
      </c>
      <c r="H2895" s="925" t="n">
        <v>3.99</v>
      </c>
      <c r="I2895" s="923" t="n">
        <v>4.29</v>
      </c>
    </row>
    <row r="2896" customFormat="false" ht="15" hidden="false" customHeight="false" outlineLevel="0" collapsed="false">
      <c r="B2896" s="923" t="s">
        <v>9601</v>
      </c>
      <c r="C2896" s="924" t="s">
        <v>9602</v>
      </c>
      <c r="D2896" s="923" t="s">
        <v>451</v>
      </c>
      <c r="E2896" s="923" t="n">
        <f aca="false">IF($K$2=$H$1,H2896,I2896)</f>
        <v>26.66</v>
      </c>
      <c r="F2896" s="396" t="str">
        <f aca="false">IF(LEN($B2896)=7,CONCATENATE(MID($B2896,1,6),"00",RIGHT($B2896,1)),IF(LEN($B2896)=8,CONCATENATE(MID($B2896,1,6),"0",RIGHT($B2896,2)),$B2896))</f>
        <v>73781/002</v>
      </c>
      <c r="H2896" s="925" t="n">
        <v>25.93</v>
      </c>
      <c r="I2896" s="923" t="n">
        <v>26.66</v>
      </c>
    </row>
    <row r="2897" customFormat="false" ht="15" hidden="false" customHeight="false" outlineLevel="0" collapsed="false">
      <c r="B2897" s="923" t="s">
        <v>9603</v>
      </c>
      <c r="C2897" s="924" t="s">
        <v>9604</v>
      </c>
      <c r="D2897" s="923" t="s">
        <v>451</v>
      </c>
      <c r="E2897" s="923" t="n">
        <f aca="false">IF($K$2=$H$1,H2897,I2897)</f>
        <v>81.51</v>
      </c>
      <c r="F2897" s="396" t="str">
        <f aca="false">IF(LEN($B2897)=7,CONCATENATE(MID($B2897,1,6),"00",RIGHT($B2897,1)),IF(LEN($B2897)=8,CONCATENATE(MID($B2897,1,6),"0",RIGHT($B2897,2)),$B2897))</f>
        <v>73781/003</v>
      </c>
      <c r="H2897" s="925" t="n">
        <v>79.68</v>
      </c>
      <c r="I2897" s="923" t="n">
        <v>81.51</v>
      </c>
    </row>
    <row r="2898" customFormat="false" ht="15" hidden="false" customHeight="false" outlineLevel="0" collapsed="false">
      <c r="B2898" s="923" t="n">
        <v>88543</v>
      </c>
      <c r="C2898" s="924" t="s">
        <v>9605</v>
      </c>
      <c r="D2898" s="923" t="s">
        <v>451</v>
      </c>
      <c r="E2898" s="923" t="n">
        <f aca="false">IF($K$2=$H$1,H2898,I2898)</f>
        <v>150.84</v>
      </c>
      <c r="F2898" s="396" t="n">
        <f aca="false">IF(LEN($B2898)=7,CONCATENATE(MID($B2898,1,6),"00",RIGHT($B2898,1)),IF(LEN($B2898)=8,CONCATENATE(MID($B2898,1,6),"0",RIGHT($B2898,2)),$B2898))</f>
        <v>88543</v>
      </c>
      <c r="H2898" s="925" t="n">
        <v>144.23</v>
      </c>
      <c r="I2898" s="923" t="n">
        <v>150.84</v>
      </c>
    </row>
    <row r="2899" customFormat="false" ht="15" hidden="false" customHeight="false" outlineLevel="0" collapsed="false">
      <c r="B2899" s="923" t="n">
        <v>88544</v>
      </c>
      <c r="C2899" s="924" t="s">
        <v>9606</v>
      </c>
      <c r="D2899" s="923" t="s">
        <v>451</v>
      </c>
      <c r="E2899" s="923" t="n">
        <f aca="false">IF($K$2=$H$1,H2899,I2899)</f>
        <v>93.32</v>
      </c>
      <c r="F2899" s="396" t="n">
        <f aca="false">IF(LEN($B2899)=7,CONCATENATE(MID($B2899,1,6),"00",RIGHT($B2899,1)),IF(LEN($B2899)=8,CONCATENATE(MID($B2899,1,6),"0",RIGHT($B2899,2)),$B2899))</f>
        <v>88544</v>
      </c>
      <c r="H2899" s="925" t="n">
        <v>87.82</v>
      </c>
      <c r="I2899" s="923" t="n">
        <v>93.32</v>
      </c>
    </row>
    <row r="2900" customFormat="false" ht="15" hidden="false" customHeight="false" outlineLevel="0" collapsed="false">
      <c r="B2900" s="923" t="n">
        <v>88545</v>
      </c>
      <c r="C2900" s="924" t="s">
        <v>9607</v>
      </c>
      <c r="D2900" s="923" t="s">
        <v>451</v>
      </c>
      <c r="E2900" s="923" t="n">
        <f aca="false">IF($K$2=$H$1,H2900,I2900)</f>
        <v>174.31</v>
      </c>
      <c r="F2900" s="396" t="n">
        <f aca="false">IF(LEN($B2900)=7,CONCATENATE(MID($B2900,1,6),"00",RIGHT($B2900,1)),IF(LEN($B2900)=8,CONCATENATE(MID($B2900,1,6),"0",RIGHT($B2900,2)),$B2900))</f>
        <v>88545</v>
      </c>
      <c r="H2900" s="925" t="n">
        <v>166.97</v>
      </c>
      <c r="I2900" s="923" t="n">
        <v>174.31</v>
      </c>
    </row>
    <row r="2901" customFormat="false" ht="15" hidden="false" customHeight="false" outlineLevel="0" collapsed="false">
      <c r="B2901" s="923" t="n">
        <v>100578</v>
      </c>
      <c r="C2901" s="924" t="s">
        <v>9608</v>
      </c>
      <c r="D2901" s="923" t="s">
        <v>451</v>
      </c>
      <c r="E2901" s="923" t="n">
        <f aca="false">IF($K$2=$H$1,H2901,I2901)</f>
        <v>265.78</v>
      </c>
      <c r="F2901" s="396" t="n">
        <f aca="false">IF(LEN($B2901)=7,CONCATENATE(MID($B2901,1,6),"00",RIGHT($B2901,1)),IF(LEN($B2901)=8,CONCATENATE(MID($B2901,1,6),"0",RIGHT($B2901,2)),$B2901))</f>
        <v>100578</v>
      </c>
      <c r="H2901" s="925" t="n">
        <v>255.21</v>
      </c>
      <c r="I2901" s="923" t="n">
        <v>265.78</v>
      </c>
    </row>
    <row r="2902" customFormat="false" ht="15" hidden="false" customHeight="false" outlineLevel="0" collapsed="false">
      <c r="B2902" s="923" t="n">
        <v>100579</v>
      </c>
      <c r="C2902" s="924" t="s">
        <v>9609</v>
      </c>
      <c r="D2902" s="923" t="s">
        <v>451</v>
      </c>
      <c r="E2902" s="923" t="n">
        <f aca="false">IF($K$2=$H$1,H2902,I2902)</f>
        <v>290.56</v>
      </c>
      <c r="F2902" s="396" t="n">
        <f aca="false">IF(LEN($B2902)=7,CONCATENATE(MID($B2902,1,6),"00",RIGHT($B2902,1)),IF(LEN($B2902)=8,CONCATENATE(MID($B2902,1,6),"0",RIGHT($B2902,2)),$B2902))</f>
        <v>100579</v>
      </c>
      <c r="H2902" s="925" t="n">
        <v>279.19</v>
      </c>
      <c r="I2902" s="923" t="n">
        <v>290.56</v>
      </c>
    </row>
    <row r="2903" customFormat="false" ht="15" hidden="false" customHeight="false" outlineLevel="0" collapsed="false">
      <c r="B2903" s="923" t="n">
        <v>100580</v>
      </c>
      <c r="C2903" s="924" t="s">
        <v>9610</v>
      </c>
      <c r="D2903" s="923" t="s">
        <v>451</v>
      </c>
      <c r="E2903" s="923" t="n">
        <f aca="false">IF($K$2=$H$1,H2903,I2903)</f>
        <v>325.71</v>
      </c>
      <c r="F2903" s="396" t="n">
        <f aca="false">IF(LEN($B2903)=7,CONCATENATE(MID($B2903,1,6),"00",RIGHT($B2903,1)),IF(LEN($B2903)=8,CONCATENATE(MID($B2903,1,6),"0",RIGHT($B2903,2)),$B2903))</f>
        <v>100580</v>
      </c>
      <c r="H2903" s="925" t="n">
        <v>310.89</v>
      </c>
      <c r="I2903" s="923" t="n">
        <v>325.71</v>
      </c>
    </row>
    <row r="2904" customFormat="false" ht="15" hidden="false" customHeight="false" outlineLevel="0" collapsed="false">
      <c r="B2904" s="923" t="n">
        <v>100581</v>
      </c>
      <c r="C2904" s="924" t="s">
        <v>9611</v>
      </c>
      <c r="D2904" s="923" t="s">
        <v>451</v>
      </c>
      <c r="E2904" s="923" t="n">
        <f aca="false">IF($K$2=$H$1,H2904,I2904)</f>
        <v>302.81</v>
      </c>
      <c r="F2904" s="396" t="n">
        <f aca="false">IF(LEN($B2904)=7,CONCATENATE(MID($B2904,1,6),"00",RIGHT($B2904,1)),IF(LEN($B2904)=8,CONCATENATE(MID($B2904,1,6),"0",RIGHT($B2904,2)),$B2904))</f>
        <v>100581</v>
      </c>
      <c r="H2904" s="925" t="n">
        <v>291.05</v>
      </c>
      <c r="I2904" s="923" t="n">
        <v>302.81</v>
      </c>
    </row>
    <row r="2905" customFormat="false" ht="15" hidden="false" customHeight="false" outlineLevel="0" collapsed="false">
      <c r="B2905" s="923" t="n">
        <v>100582</v>
      </c>
      <c r="C2905" s="924" t="s">
        <v>9612</v>
      </c>
      <c r="D2905" s="923" t="s">
        <v>451</v>
      </c>
      <c r="E2905" s="923" t="n">
        <f aca="false">IF($K$2=$H$1,H2905,I2905)</f>
        <v>366.22</v>
      </c>
      <c r="F2905" s="396" t="n">
        <f aca="false">IF(LEN($B2905)=7,CONCATENATE(MID($B2905,1,6),"00",RIGHT($B2905,1)),IF(LEN($B2905)=8,CONCATENATE(MID($B2905,1,6),"0",RIGHT($B2905,2)),$B2905))</f>
        <v>100582</v>
      </c>
      <c r="H2905" s="925" t="n">
        <v>348.2</v>
      </c>
      <c r="I2905" s="923" t="n">
        <v>366.22</v>
      </c>
    </row>
    <row r="2906" customFormat="false" ht="15" hidden="false" customHeight="false" outlineLevel="0" collapsed="false">
      <c r="B2906" s="923" t="n">
        <v>100583</v>
      </c>
      <c r="C2906" s="924" t="s">
        <v>9613</v>
      </c>
      <c r="D2906" s="923" t="s">
        <v>451</v>
      </c>
      <c r="E2906" s="923" t="n">
        <f aca="false">IF($K$2=$H$1,H2906,I2906)</f>
        <v>316.19</v>
      </c>
      <c r="F2906" s="396" t="n">
        <f aca="false">IF(LEN($B2906)=7,CONCATENATE(MID($B2906,1,6),"00",RIGHT($B2906,1)),IF(LEN($B2906)=8,CONCATENATE(MID($B2906,1,6),"0",RIGHT($B2906,2)),$B2906))</f>
        <v>100583</v>
      </c>
      <c r="H2906" s="926" t="n">
        <v>303.95</v>
      </c>
      <c r="I2906" s="927" t="n">
        <v>316.19</v>
      </c>
    </row>
    <row r="2907" customFormat="false" ht="15" hidden="false" customHeight="false" outlineLevel="0" collapsed="false">
      <c r="B2907" s="923" t="n">
        <v>100584</v>
      </c>
      <c r="C2907" s="924" t="s">
        <v>9614</v>
      </c>
      <c r="D2907" s="923" t="s">
        <v>451</v>
      </c>
      <c r="E2907" s="923" t="n">
        <f aca="false">IF($K$2=$H$1,H2907,I2907)</f>
        <v>354.28</v>
      </c>
      <c r="F2907" s="396" t="n">
        <f aca="false">IF(LEN($B2907)=7,CONCATENATE(MID($B2907,1,6),"00",RIGHT($B2907,1)),IF(LEN($B2907)=8,CONCATENATE(MID($B2907,1,6),"0",RIGHT($B2907,2)),$B2907))</f>
        <v>100584</v>
      </c>
      <c r="H2907" s="926" t="n">
        <v>338.29</v>
      </c>
      <c r="I2907" s="927" t="n">
        <v>354.28</v>
      </c>
    </row>
    <row r="2908" customFormat="false" ht="15" hidden="false" customHeight="false" outlineLevel="0" collapsed="false">
      <c r="B2908" s="923" t="n">
        <v>100585</v>
      </c>
      <c r="C2908" s="924" t="s">
        <v>9615</v>
      </c>
      <c r="D2908" s="923" t="s">
        <v>451</v>
      </c>
      <c r="E2908" s="923" t="n">
        <f aca="false">IF($K$2=$H$1,H2908,I2908)</f>
        <v>342.01</v>
      </c>
      <c r="F2908" s="396" t="n">
        <f aca="false">IF(LEN($B2908)=7,CONCATENATE(MID($B2908,1,6),"00",RIGHT($B2908,1)),IF(LEN($B2908)=8,CONCATENATE(MID($B2908,1,6),"0",RIGHT($B2908,2)),$B2908))</f>
        <v>100585</v>
      </c>
      <c r="H2908" s="926" t="n">
        <v>328.85</v>
      </c>
      <c r="I2908" s="927" t="n">
        <v>342.01</v>
      </c>
    </row>
    <row r="2909" customFormat="false" ht="15" hidden="false" customHeight="false" outlineLevel="0" collapsed="false">
      <c r="B2909" s="923" t="n">
        <v>100586</v>
      </c>
      <c r="C2909" s="924" t="s">
        <v>9616</v>
      </c>
      <c r="D2909" s="923" t="s">
        <v>451</v>
      </c>
      <c r="E2909" s="923" t="n">
        <f aca="false">IF($K$2=$H$1,H2909,I2909)</f>
        <v>402.66</v>
      </c>
      <c r="F2909" s="396" t="n">
        <f aca="false">IF(LEN($B2909)=7,CONCATENATE(MID($B2909,1,6),"00",RIGHT($B2909,1)),IF(LEN($B2909)=8,CONCATENATE(MID($B2909,1,6),"0",RIGHT($B2909,2)),$B2909))</f>
        <v>100586</v>
      </c>
      <c r="H2909" s="926" t="n">
        <v>383.58</v>
      </c>
      <c r="I2909" s="927" t="n">
        <v>402.66</v>
      </c>
    </row>
    <row r="2910" customFormat="false" ht="15" hidden="false" customHeight="false" outlineLevel="0" collapsed="false">
      <c r="B2910" s="923" t="n">
        <v>100587</v>
      </c>
      <c r="C2910" s="924" t="s">
        <v>9617</v>
      </c>
      <c r="D2910" s="923" t="s">
        <v>451</v>
      </c>
      <c r="E2910" s="923" t="n">
        <f aca="false">IF($K$2=$H$1,H2910,I2910)</f>
        <v>369.02</v>
      </c>
      <c r="F2910" s="396" t="n">
        <f aca="false">IF(LEN($B2910)=7,CONCATENATE(MID($B2910,1,6),"00",RIGHT($B2910,1)),IF(LEN($B2910)=8,CONCATENATE(MID($B2910,1,6),"0",RIGHT($B2910,2)),$B2910))</f>
        <v>100587</v>
      </c>
      <c r="H2910" s="926" t="n">
        <v>354.85</v>
      </c>
      <c r="I2910" s="927" t="n">
        <v>369.02</v>
      </c>
    </row>
    <row r="2911" customFormat="false" ht="15" hidden="false" customHeight="false" outlineLevel="0" collapsed="false">
      <c r="B2911" s="923" t="n">
        <v>100588</v>
      </c>
      <c r="C2911" s="924" t="s">
        <v>9618</v>
      </c>
      <c r="D2911" s="923" t="s">
        <v>451</v>
      </c>
      <c r="E2911" s="923" t="n">
        <f aca="false">IF($K$2=$H$1,H2911,I2911)</f>
        <v>416.17</v>
      </c>
      <c r="F2911" s="396" t="n">
        <f aca="false">IF(LEN($B2911)=7,CONCATENATE(MID($B2911,1,6),"00",RIGHT($B2911,1)),IF(LEN($B2911)=8,CONCATENATE(MID($B2911,1,6),"0",RIGHT($B2911,2)),$B2911))</f>
        <v>100588</v>
      </c>
      <c r="H2911" s="926" t="n">
        <v>397.39</v>
      </c>
      <c r="I2911" s="927" t="n">
        <v>416.17</v>
      </c>
    </row>
    <row r="2912" customFormat="false" ht="15" hidden="false" customHeight="false" outlineLevel="0" collapsed="false">
      <c r="B2912" s="923" t="n">
        <v>100589</v>
      </c>
      <c r="C2912" s="924" t="s">
        <v>9619</v>
      </c>
      <c r="D2912" s="923" t="s">
        <v>451</v>
      </c>
      <c r="E2912" s="923" t="n">
        <f aca="false">IF($K$2=$H$1,H2912,I2912)</f>
        <v>415.36</v>
      </c>
      <c r="F2912" s="396" t="n">
        <f aca="false">IF(LEN($B2912)=7,CONCATENATE(MID($B2912,1,6),"00",RIGHT($B2912,1)),IF(LEN($B2912)=8,CONCATENATE(MID($B2912,1,6),"0",RIGHT($B2912,2)),$B2912))</f>
        <v>100589</v>
      </c>
      <c r="H2912" s="926" t="n">
        <v>397.4</v>
      </c>
      <c r="I2912" s="927" t="n">
        <v>415.36</v>
      </c>
    </row>
    <row r="2913" customFormat="false" ht="15" hidden="false" customHeight="false" outlineLevel="0" collapsed="false">
      <c r="B2913" s="923" t="n">
        <v>100590</v>
      </c>
      <c r="C2913" s="924" t="s">
        <v>9620</v>
      </c>
      <c r="D2913" s="923" t="s">
        <v>451</v>
      </c>
      <c r="E2913" s="923" t="n">
        <f aca="false">IF($K$2=$H$1,H2913,I2913)</f>
        <v>462.06</v>
      </c>
      <c r="F2913" s="396" t="n">
        <f aca="false">IF(LEN($B2913)=7,CONCATENATE(MID($B2913,1,6),"00",RIGHT($B2913,1)),IF(LEN($B2913)=8,CONCATENATE(MID($B2913,1,6),"0",RIGHT($B2913,2)),$B2913))</f>
        <v>100590</v>
      </c>
      <c r="H2913" s="926" t="n">
        <v>439.49</v>
      </c>
      <c r="I2913" s="927" t="n">
        <v>462.06</v>
      </c>
    </row>
    <row r="2914" customFormat="false" ht="15" hidden="false" customHeight="false" outlineLevel="0" collapsed="false">
      <c r="B2914" s="923" t="n">
        <v>100591</v>
      </c>
      <c r="C2914" s="924" t="s">
        <v>9621</v>
      </c>
      <c r="D2914" s="923" t="s">
        <v>451</v>
      </c>
      <c r="E2914" s="923" t="n">
        <f aca="false">IF($K$2=$H$1,H2914,I2914)</f>
        <v>408.35</v>
      </c>
      <c r="F2914" s="396" t="n">
        <f aca="false">IF(LEN($B2914)=7,CONCATENATE(MID($B2914,1,6),"00",RIGHT($B2914,1)),IF(LEN($B2914)=8,CONCATENATE(MID($B2914,1,6),"0",RIGHT($B2914,2)),$B2914))</f>
        <v>100591</v>
      </c>
      <c r="H2914" s="926" t="n">
        <v>391.98</v>
      </c>
      <c r="I2914" s="927" t="n">
        <v>408.35</v>
      </c>
    </row>
    <row r="2915" customFormat="false" ht="15" hidden="false" customHeight="false" outlineLevel="0" collapsed="false">
      <c r="B2915" s="923" t="n">
        <v>100592</v>
      </c>
      <c r="C2915" s="924" t="s">
        <v>9622</v>
      </c>
      <c r="D2915" s="923" t="s">
        <v>451</v>
      </c>
      <c r="E2915" s="923" t="n">
        <f aca="false">IF($K$2=$H$1,H2915,I2915)</f>
        <v>447.03</v>
      </c>
      <c r="F2915" s="396" t="n">
        <f aca="false">IF(LEN($B2915)=7,CONCATENATE(MID($B2915,1,6),"00",RIGHT($B2915,1)),IF(LEN($B2915)=8,CONCATENATE(MID($B2915,1,6),"0",RIGHT($B2915,2)),$B2915))</f>
        <v>100592</v>
      </c>
      <c r="H2915" s="926" t="n">
        <v>426.84</v>
      </c>
      <c r="I2915" s="927" t="n">
        <v>447.03</v>
      </c>
    </row>
    <row r="2916" customFormat="false" ht="15" hidden="false" customHeight="false" outlineLevel="0" collapsed="false">
      <c r="B2916" s="923" t="n">
        <v>100593</v>
      </c>
      <c r="C2916" s="924" t="s">
        <v>9623</v>
      </c>
      <c r="D2916" s="923" t="s">
        <v>451</v>
      </c>
      <c r="E2916" s="923" t="n">
        <f aca="false">IF($K$2=$H$1,H2916,I2916)</f>
        <v>437.47</v>
      </c>
      <c r="F2916" s="396" t="n">
        <f aca="false">IF(LEN($B2916)=7,CONCATENATE(MID($B2916,1,6),"00",RIGHT($B2916,1)),IF(LEN($B2916)=8,CONCATENATE(MID($B2916,1,6),"0",RIGHT($B2916,2)),$B2916))</f>
        <v>100593</v>
      </c>
      <c r="H2916" s="925" t="n">
        <v>419.88</v>
      </c>
      <c r="I2916" s="923" t="n">
        <v>437.47</v>
      </c>
    </row>
    <row r="2917" customFormat="false" ht="15" hidden="false" customHeight="false" outlineLevel="0" collapsed="false">
      <c r="B2917" s="923" t="n">
        <v>100594</v>
      </c>
      <c r="C2917" s="924" t="s">
        <v>9624</v>
      </c>
      <c r="D2917" s="923" t="s">
        <v>451</v>
      </c>
      <c r="E2917" s="923" t="n">
        <f aca="false">IF($K$2=$H$1,H2917,I2917)</f>
        <v>502.95</v>
      </c>
      <c r="F2917" s="396" t="n">
        <f aca="false">IF(LEN($B2917)=7,CONCATENATE(MID($B2917,1,6),"00",RIGHT($B2917,1)),IF(LEN($B2917)=8,CONCATENATE(MID($B2917,1,6),"0",RIGHT($B2917,2)),$B2917))</f>
        <v>100594</v>
      </c>
      <c r="H2917" s="925" t="n">
        <v>478.95</v>
      </c>
      <c r="I2917" s="923" t="n">
        <v>502.95</v>
      </c>
    </row>
    <row r="2918" customFormat="false" ht="15" hidden="false" customHeight="false" outlineLevel="0" collapsed="false">
      <c r="B2918" s="923" t="n">
        <v>100595</v>
      </c>
      <c r="C2918" s="924" t="s">
        <v>9625</v>
      </c>
      <c r="D2918" s="923" t="s">
        <v>451</v>
      </c>
      <c r="E2918" s="923" t="n">
        <f aca="false">IF($K$2=$H$1,H2918,I2918)</f>
        <v>524.89</v>
      </c>
      <c r="F2918" s="396" t="n">
        <f aca="false">IF(LEN($B2918)=7,CONCATENATE(MID($B2918,1,6),"00",RIGHT($B2918,1)),IF(LEN($B2918)=8,CONCATENATE(MID($B2918,1,6),"0",RIGHT($B2918,2)),$B2918))</f>
        <v>100595</v>
      </c>
      <c r="H2918" s="925" t="n">
        <v>503.61</v>
      </c>
      <c r="I2918" s="923" t="n">
        <v>524.89</v>
      </c>
    </row>
    <row r="2919" customFormat="false" ht="15" hidden="false" customHeight="false" outlineLevel="0" collapsed="false">
      <c r="B2919" s="923" t="n">
        <v>100596</v>
      </c>
      <c r="C2919" s="924" t="s">
        <v>9626</v>
      </c>
      <c r="D2919" s="923" t="s">
        <v>451</v>
      </c>
      <c r="E2919" s="923" t="n">
        <f aca="false">IF($K$2=$H$1,H2919,I2919)</f>
        <v>613.16</v>
      </c>
      <c r="F2919" s="396" t="n">
        <f aca="false">IF(LEN($B2919)=7,CONCATENATE(MID($B2919,1,6),"00",RIGHT($B2919,1)),IF(LEN($B2919)=8,CONCATENATE(MID($B2919,1,6),"0",RIGHT($B2919,2)),$B2919))</f>
        <v>100596</v>
      </c>
      <c r="H2919" s="925" t="n">
        <v>583.27</v>
      </c>
      <c r="I2919" s="923" t="n">
        <v>613.16</v>
      </c>
    </row>
    <row r="2920" customFormat="false" ht="15" hidden="false" customHeight="false" outlineLevel="0" collapsed="false">
      <c r="B2920" s="923" t="n">
        <v>100597</v>
      </c>
      <c r="C2920" s="924" t="s">
        <v>9627</v>
      </c>
      <c r="D2920" s="923" t="s">
        <v>451</v>
      </c>
      <c r="E2920" s="923" t="n">
        <f aca="false">IF($K$2=$H$1,H2920,I2920)</f>
        <v>613.22</v>
      </c>
      <c r="F2920" s="396" t="n">
        <f aca="false">IF(LEN($B2920)=7,CONCATENATE(MID($B2920,1,6),"00",RIGHT($B2920,1)),IF(LEN($B2920)=8,CONCATENATE(MID($B2920,1,6),"0",RIGHT($B2920,2)),$B2920))</f>
        <v>100597</v>
      </c>
      <c r="H2920" s="925" t="n">
        <v>586.52</v>
      </c>
      <c r="I2920" s="923" t="n">
        <v>613.22</v>
      </c>
    </row>
    <row r="2921" customFormat="false" ht="15" hidden="false" customHeight="false" outlineLevel="0" collapsed="false">
      <c r="B2921" s="923" t="n">
        <v>100598</v>
      </c>
      <c r="C2921" s="924" t="s">
        <v>9628</v>
      </c>
      <c r="D2921" s="923" t="s">
        <v>451</v>
      </c>
      <c r="E2921" s="923" t="n">
        <f aca="false">IF($K$2=$H$1,H2921,I2921)</f>
        <v>685.98</v>
      </c>
      <c r="F2921" s="396" t="n">
        <f aca="false">IF(LEN($B2921)=7,CONCATENATE(MID($B2921,1,6),"00",RIGHT($B2921,1)),IF(LEN($B2921)=8,CONCATENATE(MID($B2921,1,6),"0",RIGHT($B2921,2)),$B2921))</f>
        <v>100598</v>
      </c>
      <c r="H2921" s="925" t="n">
        <v>652.2</v>
      </c>
      <c r="I2921" s="923" t="n">
        <v>685.98</v>
      </c>
    </row>
    <row r="2922" customFormat="false" ht="15" hidden="false" customHeight="false" outlineLevel="0" collapsed="false">
      <c r="B2922" s="923" t="n">
        <v>100599</v>
      </c>
      <c r="C2922" s="924" t="s">
        <v>9629</v>
      </c>
      <c r="D2922" s="923" t="s">
        <v>451</v>
      </c>
      <c r="E2922" s="923" t="n">
        <f aca="false">IF($K$2=$H$1,H2922,I2922)</f>
        <v>276.86</v>
      </c>
      <c r="F2922" s="396" t="n">
        <f aca="false">IF(LEN($B2922)=7,CONCATENATE(MID($B2922,1,6),"00",RIGHT($B2922,1)),IF(LEN($B2922)=8,CONCATENATE(MID($B2922,1,6),"0",RIGHT($B2922,2)),$B2922))</f>
        <v>100599</v>
      </c>
      <c r="H2922" s="925" t="n">
        <v>268.07</v>
      </c>
      <c r="I2922" s="923" t="n">
        <v>276.86</v>
      </c>
    </row>
    <row r="2923" customFormat="false" ht="15" hidden="false" customHeight="false" outlineLevel="0" collapsed="false">
      <c r="B2923" s="923" t="n">
        <v>100600</v>
      </c>
      <c r="C2923" s="924" t="s">
        <v>9630</v>
      </c>
      <c r="D2923" s="923" t="s">
        <v>451</v>
      </c>
      <c r="E2923" s="923" t="n">
        <f aca="false">IF($K$2=$H$1,H2923,I2923)</f>
        <v>341.62</v>
      </c>
      <c r="F2923" s="396" t="n">
        <f aca="false">IF(LEN($B2923)=7,CONCATENATE(MID($B2923,1,6),"00",RIGHT($B2923,1)),IF(LEN($B2923)=8,CONCATENATE(MID($B2923,1,6),"0",RIGHT($B2923,2)),$B2923))</f>
        <v>100600</v>
      </c>
      <c r="H2923" s="925" t="n">
        <v>328.8</v>
      </c>
      <c r="I2923" s="923" t="n">
        <v>341.62</v>
      </c>
    </row>
    <row r="2924" customFormat="false" ht="15" hidden="false" customHeight="false" outlineLevel="0" collapsed="false">
      <c r="B2924" s="923" t="n">
        <v>100601</v>
      </c>
      <c r="C2924" s="924" t="s">
        <v>9631</v>
      </c>
      <c r="D2924" s="923" t="s">
        <v>451</v>
      </c>
      <c r="E2924" s="923" t="n">
        <f aca="false">IF($K$2=$H$1,H2924,I2924)</f>
        <v>450.96</v>
      </c>
      <c r="F2924" s="396" t="n">
        <f aca="false">IF(LEN($B2924)=7,CONCATENATE(MID($B2924,1,6),"00",RIGHT($B2924,1)),IF(LEN($B2924)=8,CONCATENATE(MID($B2924,1,6),"0",RIGHT($B2924,2)),$B2924))</f>
        <v>100601</v>
      </c>
      <c r="H2924" s="925" t="n">
        <v>432.12</v>
      </c>
      <c r="I2924" s="923" t="n">
        <v>450.96</v>
      </c>
    </row>
    <row r="2925" customFormat="false" ht="15" hidden="false" customHeight="false" outlineLevel="0" collapsed="false">
      <c r="B2925" s="923" t="n">
        <v>100602</v>
      </c>
      <c r="C2925" s="924" t="s">
        <v>9632</v>
      </c>
      <c r="D2925" s="923" t="s">
        <v>451</v>
      </c>
      <c r="E2925" s="923" t="n">
        <f aca="false">IF($K$2=$H$1,H2925,I2925)</f>
        <v>587.35</v>
      </c>
      <c r="F2925" s="396" t="n">
        <f aca="false">IF(LEN($B2925)=7,CONCATENATE(MID($B2925,1,6),"00",RIGHT($B2925,1)),IF(LEN($B2925)=8,CONCATENATE(MID($B2925,1,6),"0",RIGHT($B2925,2)),$B2925))</f>
        <v>100602</v>
      </c>
      <c r="H2925" s="925" t="n">
        <v>561.01</v>
      </c>
      <c r="I2925" s="923" t="n">
        <v>587.35</v>
      </c>
    </row>
    <row r="2926" customFormat="false" ht="15" hidden="false" customHeight="false" outlineLevel="0" collapsed="false">
      <c r="B2926" s="923" t="n">
        <v>100603</v>
      </c>
      <c r="C2926" s="924" t="s">
        <v>9633</v>
      </c>
      <c r="D2926" s="923" t="s">
        <v>451</v>
      </c>
      <c r="E2926" s="923" t="n">
        <f aca="false">IF($K$2=$H$1,H2926,I2926)</f>
        <v>938.22</v>
      </c>
      <c r="F2926" s="396" t="n">
        <f aca="false">IF(LEN($B2926)=7,CONCATENATE(MID($B2926,1,6),"00",RIGHT($B2926,1)),IF(LEN($B2926)=8,CONCATENATE(MID($B2926,1,6),"0",RIGHT($B2926,2)),$B2926))</f>
        <v>100603</v>
      </c>
      <c r="H2926" s="925" t="n">
        <v>892.27</v>
      </c>
      <c r="I2926" s="923" t="n">
        <v>938.22</v>
      </c>
    </row>
    <row r="2927" customFormat="false" ht="15" hidden="false" customHeight="false" outlineLevel="0" collapsed="false">
      <c r="B2927" s="923" t="n">
        <v>100604</v>
      </c>
      <c r="C2927" s="924" t="s">
        <v>9634</v>
      </c>
      <c r="D2927" s="923" t="s">
        <v>451</v>
      </c>
      <c r="E2927" s="923" t="n">
        <f aca="false">IF($K$2=$H$1,H2927,I2927)</f>
        <v>359.78</v>
      </c>
      <c r="F2927" s="396" t="n">
        <f aca="false">IF(LEN($B2927)=7,CONCATENATE(MID($B2927,1,6),"00",RIGHT($B2927,1)),IF(LEN($B2927)=8,CONCATENATE(MID($B2927,1,6),"0",RIGHT($B2927,2)),$B2927))</f>
        <v>100604</v>
      </c>
      <c r="H2927" s="925" t="n">
        <v>346.56</v>
      </c>
      <c r="I2927" s="923" t="n">
        <v>359.78</v>
      </c>
    </row>
    <row r="2928" customFormat="false" ht="15" hidden="false" customHeight="false" outlineLevel="0" collapsed="false">
      <c r="B2928" s="923" t="n">
        <v>100605</v>
      </c>
      <c r="C2928" s="924" t="s">
        <v>9635</v>
      </c>
      <c r="D2928" s="923" t="s">
        <v>451</v>
      </c>
      <c r="E2928" s="923" t="n">
        <f aca="false">IF($K$2=$H$1,H2928,I2928)</f>
        <v>611.98</v>
      </c>
      <c r="F2928" s="396" t="n">
        <f aca="false">IF(LEN($B2928)=7,CONCATENATE(MID($B2928,1,6),"00",RIGHT($B2928,1)),IF(LEN($B2928)=8,CONCATENATE(MID($B2928,1,6),"0",RIGHT($B2928,2)),$B2928))</f>
        <v>100605</v>
      </c>
      <c r="H2928" s="926" t="n">
        <v>584.55</v>
      </c>
      <c r="I2928" s="927" t="n">
        <v>611.98</v>
      </c>
    </row>
    <row r="2929" customFormat="false" ht="15" hidden="false" customHeight="false" outlineLevel="0" collapsed="false">
      <c r="B2929" s="923" t="n">
        <v>100606</v>
      </c>
      <c r="C2929" s="924" t="s">
        <v>9636</v>
      </c>
      <c r="D2929" s="923" t="s">
        <v>451</v>
      </c>
      <c r="E2929" s="923" t="n">
        <f aca="false">IF($K$2=$H$1,H2929,I2929)</f>
        <v>971.24</v>
      </c>
      <c r="F2929" s="396" t="n">
        <f aca="false">IF(LEN($B2929)=7,CONCATENATE(MID($B2929,1,6),"00",RIGHT($B2929,1)),IF(LEN($B2929)=8,CONCATENATE(MID($B2929,1,6),"0",RIGHT($B2929,2)),$B2929))</f>
        <v>100606</v>
      </c>
      <c r="H2929" s="925" t="n">
        <v>923.29</v>
      </c>
      <c r="I2929" s="923" t="n">
        <v>971.24</v>
      </c>
    </row>
    <row r="2930" customFormat="false" ht="15" hidden="false" customHeight="false" outlineLevel="0" collapsed="false">
      <c r="B2930" s="923" t="n">
        <v>100607</v>
      </c>
      <c r="C2930" s="924" t="s">
        <v>9637</v>
      </c>
      <c r="D2930" s="923" t="s">
        <v>451</v>
      </c>
      <c r="E2930" s="923" t="n">
        <f aca="false">IF($K$2=$H$1,H2930,I2930)</f>
        <v>368.27</v>
      </c>
      <c r="F2930" s="396" t="n">
        <f aca="false">IF(LEN($B2930)=7,CONCATENATE(MID($B2930,1,6),"00",RIGHT($B2930,1)),IF(LEN($B2930)=8,CONCATENATE(MID($B2930,1,6),"0",RIGHT($B2930,2)),$B2930))</f>
        <v>100607</v>
      </c>
      <c r="H2930" s="925" t="n">
        <v>354.85</v>
      </c>
      <c r="I2930" s="923" t="n">
        <v>368.27</v>
      </c>
    </row>
    <row r="2931" customFormat="false" ht="15" hidden="false" customHeight="false" outlineLevel="0" collapsed="false">
      <c r="B2931" s="923" t="n">
        <v>100608</v>
      </c>
      <c r="C2931" s="924" t="s">
        <v>9638</v>
      </c>
      <c r="D2931" s="923" t="s">
        <v>451</v>
      </c>
      <c r="E2931" s="923" t="n">
        <f aca="false">IF($K$2=$H$1,H2931,I2931)</f>
        <v>624.09</v>
      </c>
      <c r="F2931" s="396" t="n">
        <f aca="false">IF(LEN($B2931)=7,CONCATENATE(MID($B2931,1,6),"00",RIGHT($B2931,1)),IF(LEN($B2931)=8,CONCATENATE(MID($B2931,1,6),"0",RIGHT($B2931,2)),$B2931))</f>
        <v>100608</v>
      </c>
      <c r="H2931" s="925" t="n">
        <v>596.13</v>
      </c>
      <c r="I2931" s="923" t="n">
        <v>624.09</v>
      </c>
    </row>
    <row r="2932" customFormat="false" ht="15" hidden="false" customHeight="false" outlineLevel="0" collapsed="false">
      <c r="B2932" s="923" t="n">
        <v>100609</v>
      </c>
      <c r="C2932" s="924" t="s">
        <v>9639</v>
      </c>
      <c r="D2932" s="923" t="s">
        <v>451</v>
      </c>
      <c r="E2932" s="923" t="n">
        <f aca="false">IF($K$2=$H$1,H2932,I2932)</f>
        <v>989.12</v>
      </c>
      <c r="F2932" s="396" t="n">
        <f aca="false">IF(LEN($B2932)=7,CONCATENATE(MID($B2932,1,6),"00",RIGHT($B2932,1)),IF(LEN($B2932)=8,CONCATENATE(MID($B2932,1,6),"0",RIGHT($B2932,2)),$B2932))</f>
        <v>100609</v>
      </c>
      <c r="H2932" s="925" t="n">
        <v>940.04</v>
      </c>
      <c r="I2932" s="923" t="n">
        <v>989.12</v>
      </c>
    </row>
    <row r="2933" customFormat="false" ht="15" hidden="false" customHeight="false" outlineLevel="0" collapsed="false">
      <c r="B2933" s="923" t="n">
        <v>100610</v>
      </c>
      <c r="C2933" s="924" t="s">
        <v>9640</v>
      </c>
      <c r="D2933" s="923" t="s">
        <v>451</v>
      </c>
      <c r="E2933" s="923" t="n">
        <f aca="false">IF($K$2=$H$1,H2933,I2933)</f>
        <v>376.69</v>
      </c>
      <c r="F2933" s="396" t="n">
        <f aca="false">IF(LEN($B2933)=7,CONCATENATE(MID($B2933,1,6),"00",RIGHT($B2933,1)),IF(LEN($B2933)=8,CONCATENATE(MID($B2933,1,6),"0",RIGHT($B2933,2)),$B2933))</f>
        <v>100610</v>
      </c>
      <c r="H2933" s="925" t="n">
        <v>363.1</v>
      </c>
      <c r="I2933" s="923" t="n">
        <v>376.69</v>
      </c>
    </row>
    <row r="2934" customFormat="false" ht="15" hidden="false" customHeight="false" outlineLevel="0" collapsed="false">
      <c r="B2934" s="923" t="n">
        <v>100611</v>
      </c>
      <c r="C2934" s="924" t="s">
        <v>9641</v>
      </c>
      <c r="D2934" s="923" t="s">
        <v>451</v>
      </c>
      <c r="E2934" s="923" t="n">
        <f aca="false">IF($K$2=$H$1,H2934,I2934)</f>
        <v>491.75</v>
      </c>
      <c r="F2934" s="396" t="n">
        <f aca="false">IF(LEN($B2934)=7,CONCATENATE(MID($B2934,1,6),"00",RIGHT($B2934,1)),IF(LEN($B2934)=8,CONCATENATE(MID($B2934,1,6),"0",RIGHT($B2934,2)),$B2934))</f>
        <v>100611</v>
      </c>
      <c r="H2934" s="925" t="n">
        <v>471.55</v>
      </c>
      <c r="I2934" s="923" t="n">
        <v>491.75</v>
      </c>
    </row>
    <row r="2935" customFormat="false" ht="15" hidden="false" customHeight="false" outlineLevel="0" collapsed="false">
      <c r="B2935" s="923" t="n">
        <v>100612</v>
      </c>
      <c r="C2935" s="924" t="s">
        <v>9642</v>
      </c>
      <c r="D2935" s="923" t="s">
        <v>451</v>
      </c>
      <c r="E2935" s="923" t="n">
        <f aca="false">IF($K$2=$H$1,H2935,I2935)</f>
        <v>635.91</v>
      </c>
      <c r="F2935" s="396" t="n">
        <f aca="false">IF(LEN($B2935)=7,CONCATENATE(MID($B2935,1,6),"00",RIGHT($B2935,1)),IF(LEN($B2935)=8,CONCATENATE(MID($B2935,1,6),"0",RIGHT($B2935,2)),$B2935))</f>
        <v>100612</v>
      </c>
      <c r="H2935" s="925" t="n">
        <v>607.42</v>
      </c>
      <c r="I2935" s="923" t="n">
        <v>635.91</v>
      </c>
    </row>
    <row r="2936" customFormat="false" ht="15" hidden="false" customHeight="false" outlineLevel="0" collapsed="false">
      <c r="B2936" s="923" t="n">
        <v>100613</v>
      </c>
      <c r="C2936" s="924" t="s">
        <v>9643</v>
      </c>
      <c r="D2936" s="923" t="s">
        <v>451</v>
      </c>
      <c r="E2936" s="923" t="n">
        <f aca="false">IF($K$2=$H$1,H2936,I2936)</f>
        <v>1006.53</v>
      </c>
      <c r="F2936" s="396" t="n">
        <f aca="false">IF(LEN($B2936)=7,CONCATENATE(MID($B2936,1,6),"00",RIGHT($B2936,1)),IF(LEN($B2936)=8,CONCATENATE(MID($B2936,1,6),"0",RIGHT($B2936,2)),$B2936))</f>
        <v>100613</v>
      </c>
      <c r="H2936" s="925" t="n">
        <v>956.36</v>
      </c>
      <c r="I2936" s="923" t="n">
        <v>1006.53</v>
      </c>
    </row>
    <row r="2937" customFormat="false" ht="15" hidden="false" customHeight="false" outlineLevel="0" collapsed="false">
      <c r="B2937" s="923" t="n">
        <v>100614</v>
      </c>
      <c r="C2937" s="924" t="s">
        <v>9644</v>
      </c>
      <c r="D2937" s="923" t="s">
        <v>451</v>
      </c>
      <c r="E2937" s="923" t="n">
        <f aca="false">IF($K$2=$H$1,H2937,I2937)</f>
        <v>511.64</v>
      </c>
      <c r="F2937" s="396" t="n">
        <f aca="false">IF(LEN($B2937)=7,CONCATENATE(MID($B2937,1,6),"00",RIGHT($B2937,1)),IF(LEN($B2937)=8,CONCATENATE(MID($B2937,1,6),"0",RIGHT($B2937,2)),$B2937))</f>
        <v>100614</v>
      </c>
      <c r="H2937" s="925" t="n">
        <v>490.78</v>
      </c>
      <c r="I2937" s="923" t="n">
        <v>511.64</v>
      </c>
    </row>
    <row r="2938" customFormat="false" ht="15" hidden="false" customHeight="false" outlineLevel="0" collapsed="false">
      <c r="B2938" s="923" t="n">
        <v>100615</v>
      </c>
      <c r="C2938" s="924" t="s">
        <v>9645</v>
      </c>
      <c r="D2938" s="923" t="s">
        <v>451</v>
      </c>
      <c r="E2938" s="923" t="n">
        <f aca="false">IF($K$2=$H$1,H2938,I2938)</f>
        <v>659.28</v>
      </c>
      <c r="F2938" s="396" t="n">
        <f aca="false">IF(LEN($B2938)=7,CONCATENATE(MID($B2938,1,6),"00",RIGHT($B2938,1)),IF(LEN($B2938)=8,CONCATENATE(MID($B2938,1,6),"0",RIGHT($B2938,2)),$B2938))</f>
        <v>100615</v>
      </c>
      <c r="H2938" s="925" t="n">
        <v>629.76</v>
      </c>
      <c r="I2938" s="923" t="n">
        <v>659.28</v>
      </c>
    </row>
    <row r="2939" customFormat="false" ht="15" hidden="false" customHeight="false" outlineLevel="0" collapsed="false">
      <c r="B2939" s="923" t="n">
        <v>100616</v>
      </c>
      <c r="C2939" s="924" t="s">
        <v>9646</v>
      </c>
      <c r="D2939" s="923" t="s">
        <v>451</v>
      </c>
      <c r="E2939" s="923" t="n">
        <f aca="false">IF($K$2=$H$1,H2939,I2939)</f>
        <v>1043.46</v>
      </c>
      <c r="F2939" s="396" t="n">
        <f aca="false">IF(LEN($B2939)=7,CONCATENATE(MID($B2939,1,6),"00",RIGHT($B2939,1)),IF(LEN($B2939)=8,CONCATENATE(MID($B2939,1,6),"0",RIGHT($B2939,2)),$B2939))</f>
        <v>100616</v>
      </c>
      <c r="H2939" s="925" t="n">
        <v>990.87</v>
      </c>
      <c r="I2939" s="923" t="n">
        <v>1043.46</v>
      </c>
    </row>
    <row r="2940" customFormat="false" ht="15" hidden="false" customHeight="false" outlineLevel="0" collapsed="false">
      <c r="B2940" s="923" t="n">
        <v>100617</v>
      </c>
      <c r="C2940" s="924" t="s">
        <v>9647</v>
      </c>
      <c r="D2940" s="923" t="s">
        <v>451</v>
      </c>
      <c r="E2940" s="923" t="n">
        <f aca="false">IF($K$2=$H$1,H2940,I2940)</f>
        <v>682.53</v>
      </c>
      <c r="F2940" s="396" t="n">
        <f aca="false">IF(LEN($B2940)=7,CONCATENATE(MID($B2940,1,6),"00",RIGHT($B2940,1)),IF(LEN($B2940)=8,CONCATENATE(MID($B2940,1,6),"0",RIGHT($B2940,2)),$B2940))</f>
        <v>100617</v>
      </c>
      <c r="H2940" s="925" t="n">
        <v>651.99</v>
      </c>
      <c r="I2940" s="923" t="n">
        <v>682.53</v>
      </c>
    </row>
    <row r="2941" customFormat="false" ht="15" hidden="false" customHeight="false" outlineLevel="0" collapsed="false">
      <c r="B2941" s="923" t="n">
        <v>100618</v>
      </c>
      <c r="C2941" s="924" t="s">
        <v>9648</v>
      </c>
      <c r="D2941" s="923" t="s">
        <v>451</v>
      </c>
      <c r="E2941" s="923" t="n">
        <f aca="false">IF($K$2=$H$1,H2941,I2941)</f>
        <v>1083.79</v>
      </c>
      <c r="F2941" s="396" t="n">
        <f aca="false">IF(LEN($B2941)=7,CONCATENATE(MID($B2941,1,6),"00",RIGHT($B2941,1)),IF(LEN($B2941)=8,CONCATENATE(MID($B2941,1,6),"0",RIGHT($B2941,2)),$B2941))</f>
        <v>100618</v>
      </c>
      <c r="H2941" s="925" t="n">
        <v>1028.99</v>
      </c>
      <c r="I2941" s="923" t="n">
        <v>1083.79</v>
      </c>
    </row>
    <row r="2942" customFormat="false" ht="15" hidden="false" customHeight="false" outlineLevel="0" collapsed="false">
      <c r="B2942" s="923" t="n">
        <v>100619</v>
      </c>
      <c r="C2942" s="924" t="s">
        <v>9649</v>
      </c>
      <c r="D2942" s="923" t="s">
        <v>451</v>
      </c>
      <c r="E2942" s="923" t="n">
        <f aca="false">IF($K$2=$H$1,H2942,I2942)</f>
        <v>339.32</v>
      </c>
      <c r="F2942" s="396" t="n">
        <f aca="false">IF(LEN($B2942)=7,CONCATENATE(MID($B2942,1,6),"00",RIGHT($B2942,1)),IF(LEN($B2942)=8,CONCATENATE(MID($B2942,1,6),"0",RIGHT($B2942,2)),$B2942))</f>
        <v>100619</v>
      </c>
      <c r="H2942" s="925" t="n">
        <v>330.38</v>
      </c>
      <c r="I2942" s="923" t="n">
        <v>339.32</v>
      </c>
    </row>
    <row r="2943" customFormat="false" ht="15" hidden="false" customHeight="false" outlineLevel="0" collapsed="false">
      <c r="B2943" s="923" t="n">
        <v>100620</v>
      </c>
      <c r="C2943" s="924" t="s">
        <v>9650</v>
      </c>
      <c r="D2943" s="923" t="s">
        <v>451</v>
      </c>
      <c r="E2943" s="923" t="n">
        <f aca="false">IF($K$2=$H$1,H2943,I2943)</f>
        <v>1998.67</v>
      </c>
      <c r="F2943" s="396" t="n">
        <f aca="false">IF(LEN($B2943)=7,CONCATENATE(MID($B2943,1,6),"00",RIGHT($B2943,1)),IF(LEN($B2943)=8,CONCATENATE(MID($B2943,1,6),"0",RIGHT($B2943,2)),$B2943))</f>
        <v>100620</v>
      </c>
      <c r="H2943" s="925" t="n">
        <v>1992.91</v>
      </c>
      <c r="I2943" s="923" t="n">
        <v>1998.67</v>
      </c>
    </row>
    <row r="2944" customFormat="false" ht="15" hidden="false" customHeight="false" outlineLevel="0" collapsed="false">
      <c r="B2944" s="923" t="n">
        <v>100621</v>
      </c>
      <c r="C2944" s="924" t="s">
        <v>9651</v>
      </c>
      <c r="D2944" s="923" t="s">
        <v>451</v>
      </c>
      <c r="E2944" s="923" t="n">
        <f aca="false">IF($K$2=$H$1,H2944,I2944)</f>
        <v>2330.18</v>
      </c>
      <c r="F2944" s="396" t="n">
        <f aca="false">IF(LEN($B2944)=7,CONCATENATE(MID($B2944,1,6),"00",RIGHT($B2944,1)),IF(LEN($B2944)=8,CONCATENATE(MID($B2944,1,6),"0",RIGHT($B2944,2)),$B2944))</f>
        <v>100621</v>
      </c>
      <c r="H2944" s="925" t="n">
        <v>2321.97</v>
      </c>
      <c r="I2944" s="923" t="n">
        <v>2330.18</v>
      </c>
    </row>
    <row r="2945" customFormat="false" ht="15" hidden="false" customHeight="false" outlineLevel="0" collapsed="false">
      <c r="B2945" s="923" t="n">
        <v>100622</v>
      </c>
      <c r="C2945" s="924" t="s">
        <v>9652</v>
      </c>
      <c r="D2945" s="923" t="s">
        <v>451</v>
      </c>
      <c r="E2945" s="923" t="n">
        <f aca="false">IF($K$2=$H$1,H2945,I2945)</f>
        <v>1309.27</v>
      </c>
      <c r="F2945" s="396" t="n">
        <f aca="false">IF(LEN($B2945)=7,CONCATENATE(MID($B2945,1,6),"00",RIGHT($B2945,1)),IF(LEN($B2945)=8,CONCATENATE(MID($B2945,1,6),"0",RIGHT($B2945,2)),$B2945))</f>
        <v>100622</v>
      </c>
      <c r="H2945" s="925" t="n">
        <v>1299.54</v>
      </c>
      <c r="I2945" s="923" t="n">
        <v>1309.27</v>
      </c>
    </row>
    <row r="2946" customFormat="false" ht="15" hidden="false" customHeight="false" outlineLevel="0" collapsed="false">
      <c r="B2946" s="923" t="n">
        <v>100623</v>
      </c>
      <c r="C2946" s="924" t="s">
        <v>9653</v>
      </c>
      <c r="D2946" s="923" t="s">
        <v>451</v>
      </c>
      <c r="E2946" s="923" t="n">
        <f aca="false">IF($K$2=$H$1,H2946,I2946)</f>
        <v>1408.62</v>
      </c>
      <c r="F2946" s="396" t="n">
        <f aca="false">IF(LEN($B2946)=7,CONCATENATE(MID($B2946,1,6),"00",RIGHT($B2946,1)),IF(LEN($B2946)=8,CONCATENATE(MID($B2946,1,6),"0",RIGHT($B2946,2)),$B2946))</f>
        <v>100623</v>
      </c>
      <c r="H2946" s="925" t="n">
        <v>1396.46</v>
      </c>
      <c r="I2946" s="923" t="n">
        <v>1408.62</v>
      </c>
    </row>
    <row r="2947" customFormat="false" ht="15" hidden="false" customHeight="false" outlineLevel="0" collapsed="false">
      <c r="B2947" s="923" t="n">
        <v>72281</v>
      </c>
      <c r="C2947" s="924" t="s">
        <v>9654</v>
      </c>
      <c r="D2947" s="923" t="s">
        <v>451</v>
      </c>
      <c r="E2947" s="923" t="n">
        <f aca="false">IF($K$2=$H$1,H2947,I2947)</f>
        <v>104.18</v>
      </c>
      <c r="F2947" s="396" t="n">
        <f aca="false">IF(LEN($B2947)=7,CONCATENATE(MID($B2947,1,6),"00",RIGHT($B2947,1)),IF(LEN($B2947)=8,CONCATENATE(MID($B2947,1,6),"0",RIGHT($B2947,2)),$B2947))</f>
        <v>72281</v>
      </c>
      <c r="H2947" s="925" t="n">
        <v>101.27</v>
      </c>
      <c r="I2947" s="923" t="n">
        <v>104.18</v>
      </c>
    </row>
    <row r="2948" customFormat="false" ht="15" hidden="false" customHeight="false" outlineLevel="0" collapsed="false">
      <c r="B2948" s="923" t="n">
        <v>72282</v>
      </c>
      <c r="C2948" s="924" t="s">
        <v>9655</v>
      </c>
      <c r="D2948" s="923" t="s">
        <v>451</v>
      </c>
      <c r="E2948" s="923" t="n">
        <f aca="false">IF($K$2=$H$1,H2948,I2948)</f>
        <v>140.99</v>
      </c>
      <c r="F2948" s="396" t="n">
        <f aca="false">IF(LEN($B2948)=7,CONCATENATE(MID($B2948,1,6),"00",RIGHT($B2948,1)),IF(LEN($B2948)=8,CONCATENATE(MID($B2948,1,6),"0",RIGHT($B2948,2)),$B2948))</f>
        <v>72282</v>
      </c>
      <c r="H2948" s="925" t="n">
        <v>138.81</v>
      </c>
      <c r="I2948" s="923" t="n">
        <v>140.99</v>
      </c>
    </row>
    <row r="2949" customFormat="false" ht="15" hidden="false" customHeight="false" outlineLevel="0" collapsed="false">
      <c r="B2949" s="923" t="s">
        <v>9656</v>
      </c>
      <c r="C2949" s="924" t="s">
        <v>9657</v>
      </c>
      <c r="D2949" s="923" t="s">
        <v>451</v>
      </c>
      <c r="E2949" s="923" t="n">
        <f aca="false">IF($K$2=$H$1,H2949,I2949)</f>
        <v>26.59</v>
      </c>
      <c r="F2949" s="396" t="str">
        <f aca="false">IF(LEN($B2949)=7,CONCATENATE(MID($B2949,1,6),"00",RIGHT($B2949,1)),IF(LEN($B2949)=8,CONCATENATE(MID($B2949,1,6),"0",RIGHT($B2949,2)),$B2949))</f>
        <v>73831/002</v>
      </c>
      <c r="H2949" s="925" t="n">
        <v>26.17</v>
      </c>
      <c r="I2949" s="923" t="n">
        <v>26.59</v>
      </c>
    </row>
    <row r="2950" customFormat="false" ht="15" hidden="false" customHeight="false" outlineLevel="0" collapsed="false">
      <c r="B2950" s="923" t="s">
        <v>9658</v>
      </c>
      <c r="C2950" s="924" t="s">
        <v>9659</v>
      </c>
      <c r="D2950" s="923" t="s">
        <v>451</v>
      </c>
      <c r="E2950" s="923" t="n">
        <f aca="false">IF($K$2=$H$1,H2950,I2950)</f>
        <v>34.79</v>
      </c>
      <c r="F2950" s="396" t="str">
        <f aca="false">IF(LEN($B2950)=7,CONCATENATE(MID($B2950,1,6),"00",RIGHT($B2950,1)),IF(LEN($B2950)=8,CONCATENATE(MID($B2950,1,6),"0",RIGHT($B2950,2)),$B2950))</f>
        <v>73831/003</v>
      </c>
      <c r="H2950" s="925" t="n">
        <v>34.37</v>
      </c>
      <c r="I2950" s="923" t="n">
        <v>34.79</v>
      </c>
    </row>
    <row r="2951" customFormat="false" ht="15" hidden="false" customHeight="false" outlineLevel="0" collapsed="false">
      <c r="B2951" s="923" t="s">
        <v>9660</v>
      </c>
      <c r="C2951" s="924" t="s">
        <v>9661</v>
      </c>
      <c r="D2951" s="923" t="s">
        <v>451</v>
      </c>
      <c r="E2951" s="923" t="n">
        <f aca="false">IF($K$2=$H$1,H2951,I2951)</f>
        <v>17.22</v>
      </c>
      <c r="F2951" s="396" t="str">
        <f aca="false">IF(LEN($B2951)=7,CONCATENATE(MID($B2951,1,6),"00",RIGHT($B2951,1)),IF(LEN($B2951)=8,CONCATENATE(MID($B2951,1,6),"0",RIGHT($B2951,2)),$B2951))</f>
        <v>73831/004</v>
      </c>
      <c r="H2951" s="925" t="n">
        <v>16.9</v>
      </c>
      <c r="I2951" s="923" t="n">
        <v>17.22</v>
      </c>
    </row>
    <row r="2952" customFormat="false" ht="15" hidden="false" customHeight="false" outlineLevel="0" collapsed="false">
      <c r="B2952" s="923" t="s">
        <v>9662</v>
      </c>
      <c r="C2952" s="924" t="s">
        <v>9663</v>
      </c>
      <c r="D2952" s="923" t="s">
        <v>451</v>
      </c>
      <c r="E2952" s="923" t="n">
        <f aca="false">IF($K$2=$H$1,H2952,I2952)</f>
        <v>22.09</v>
      </c>
      <c r="F2952" s="396" t="str">
        <f aca="false">IF(LEN($B2952)=7,CONCATENATE(MID($B2952,1,6),"00",RIGHT($B2952,1)),IF(LEN($B2952)=8,CONCATENATE(MID($B2952,1,6),"0",RIGHT($B2952,2)),$B2952))</f>
        <v>73831/005</v>
      </c>
      <c r="H2952" s="925" t="n">
        <v>21.77</v>
      </c>
      <c r="I2952" s="923" t="n">
        <v>22.09</v>
      </c>
    </row>
    <row r="2953" customFormat="false" ht="15" hidden="false" customHeight="false" outlineLevel="0" collapsed="false">
      <c r="B2953" s="923" t="s">
        <v>9664</v>
      </c>
      <c r="C2953" s="924" t="s">
        <v>9665</v>
      </c>
      <c r="D2953" s="923" t="s">
        <v>451</v>
      </c>
      <c r="E2953" s="923" t="n">
        <f aca="false">IF($K$2=$H$1,H2953,I2953)</f>
        <v>38.61</v>
      </c>
      <c r="F2953" s="396" t="str">
        <f aca="false">IF(LEN($B2953)=7,CONCATENATE(MID($B2953,1,6),"00",RIGHT($B2953,1)),IF(LEN($B2953)=8,CONCATENATE(MID($B2953,1,6),"0",RIGHT($B2953,2)),$B2953))</f>
        <v>73831/006</v>
      </c>
      <c r="H2953" s="925" t="n">
        <v>38.29</v>
      </c>
      <c r="I2953" s="923" t="n">
        <v>38.61</v>
      </c>
    </row>
    <row r="2954" customFormat="false" ht="15" hidden="false" customHeight="false" outlineLevel="0" collapsed="false">
      <c r="B2954" s="923" t="s">
        <v>9666</v>
      </c>
      <c r="C2954" s="924" t="s">
        <v>9667</v>
      </c>
      <c r="D2954" s="923" t="s">
        <v>451</v>
      </c>
      <c r="E2954" s="923" t="n">
        <f aca="false">IF($K$2=$H$1,H2954,I2954)</f>
        <v>31.43</v>
      </c>
      <c r="F2954" s="396" t="str">
        <f aca="false">IF(LEN($B2954)=7,CONCATENATE(MID($B2954,1,6),"00",RIGHT($B2954,1)),IF(LEN($B2954)=8,CONCATENATE(MID($B2954,1,6),"0",RIGHT($B2954,2)),$B2954))</f>
        <v>73831/007</v>
      </c>
      <c r="H2954" s="925" t="n">
        <v>31.01</v>
      </c>
      <c r="I2954" s="923" t="n">
        <v>31.43</v>
      </c>
    </row>
    <row r="2955" customFormat="false" ht="15" hidden="false" customHeight="false" outlineLevel="0" collapsed="false">
      <c r="B2955" s="923" t="s">
        <v>9668</v>
      </c>
      <c r="C2955" s="924" t="s">
        <v>9669</v>
      </c>
      <c r="D2955" s="923" t="s">
        <v>451</v>
      </c>
      <c r="E2955" s="923" t="n">
        <f aca="false">IF($K$2=$H$1,H2955,I2955)</f>
        <v>35.7</v>
      </c>
      <c r="F2955" s="396" t="str">
        <f aca="false">IF(LEN($B2955)=7,CONCATENATE(MID($B2955,1,6),"00",RIGHT($B2955,1)),IF(LEN($B2955)=8,CONCATENATE(MID($B2955,1,6),"0",RIGHT($B2955,2)),$B2955))</f>
        <v>73831/008</v>
      </c>
      <c r="H2955" s="925" t="n">
        <v>35.28</v>
      </c>
      <c r="I2955" s="923" t="n">
        <v>35.7</v>
      </c>
    </row>
    <row r="2956" customFormat="false" ht="15" hidden="false" customHeight="false" outlineLevel="0" collapsed="false">
      <c r="B2956" s="923" t="s">
        <v>9670</v>
      </c>
      <c r="C2956" s="924" t="s">
        <v>9671</v>
      </c>
      <c r="D2956" s="923" t="s">
        <v>451</v>
      </c>
      <c r="E2956" s="923" t="n">
        <f aca="false">IF($K$2=$H$1,H2956,I2956)</f>
        <v>40.94</v>
      </c>
      <c r="F2956" s="396" t="str">
        <f aca="false">IF(LEN($B2956)=7,CONCATENATE(MID($B2956,1,6),"00",RIGHT($B2956,1)),IF(LEN($B2956)=8,CONCATENATE(MID($B2956,1,6),"0",RIGHT($B2956,2)),$B2956))</f>
        <v>73831/009</v>
      </c>
      <c r="H2956" s="925" t="n">
        <v>40.52</v>
      </c>
      <c r="I2956" s="923" t="n">
        <v>40.94</v>
      </c>
    </row>
    <row r="2957" customFormat="false" ht="15" hidden="false" customHeight="false" outlineLevel="0" collapsed="false">
      <c r="B2957" s="923" t="s">
        <v>9672</v>
      </c>
      <c r="C2957" s="924" t="s">
        <v>9673</v>
      </c>
      <c r="D2957" s="923" t="s">
        <v>451</v>
      </c>
      <c r="E2957" s="923" t="n">
        <f aca="false">IF($K$2=$H$1,H2957,I2957)</f>
        <v>132.71</v>
      </c>
      <c r="F2957" s="396" t="str">
        <f aca="false">IF(LEN($B2957)=7,CONCATENATE(MID($B2957,1,6),"00",RIGHT($B2957,1)),IF(LEN($B2957)=8,CONCATENATE(MID($B2957,1,6),"0",RIGHT($B2957,2)),$B2957))</f>
        <v>74231/001</v>
      </c>
      <c r="H2957" s="925" t="n">
        <v>125.37</v>
      </c>
      <c r="I2957" s="923" t="n">
        <v>132.71</v>
      </c>
    </row>
    <row r="2958" customFormat="false" ht="15" hidden="false" customHeight="false" outlineLevel="0" collapsed="false">
      <c r="B2958" s="923" t="s">
        <v>9674</v>
      </c>
      <c r="C2958" s="924" t="s">
        <v>9675</v>
      </c>
      <c r="D2958" s="923" t="s">
        <v>451</v>
      </c>
      <c r="E2958" s="923" t="n">
        <f aca="false">IF($K$2=$H$1,H2958,I2958)</f>
        <v>251.12</v>
      </c>
      <c r="F2958" s="396" t="str">
        <f aca="false">IF(LEN($B2958)=7,CONCATENATE(MID($B2958,1,6),"00",RIGHT($B2958,1)),IF(LEN($B2958)=8,CONCATENATE(MID($B2958,1,6),"0",RIGHT($B2958,2)),$B2958))</f>
        <v>74246/001</v>
      </c>
      <c r="H2958" s="925" t="n">
        <v>243.84</v>
      </c>
      <c r="I2958" s="923" t="n">
        <v>251.12</v>
      </c>
    </row>
    <row r="2959" customFormat="false" ht="15" hidden="false" customHeight="false" outlineLevel="0" collapsed="false">
      <c r="B2959" s="923" t="n">
        <v>83399</v>
      </c>
      <c r="C2959" s="924" t="s">
        <v>9676</v>
      </c>
      <c r="D2959" s="923" t="s">
        <v>451</v>
      </c>
      <c r="E2959" s="923" t="n">
        <f aca="false">IF($K$2=$H$1,H2959,I2959)</f>
        <v>30.03</v>
      </c>
      <c r="F2959" s="396" t="n">
        <f aca="false">IF(LEN($B2959)=7,CONCATENATE(MID($B2959,1,6),"00",RIGHT($B2959,1)),IF(LEN($B2959)=8,CONCATENATE(MID($B2959,1,6),"0",RIGHT($B2959,2)),$B2959))</f>
        <v>83399</v>
      </c>
      <c r="H2959" s="925" t="n">
        <v>28.74</v>
      </c>
      <c r="I2959" s="923" t="n">
        <v>30.03</v>
      </c>
    </row>
    <row r="2960" customFormat="false" ht="15" hidden="false" customHeight="false" outlineLevel="0" collapsed="false">
      <c r="B2960" s="923" t="n">
        <v>83400</v>
      </c>
      <c r="C2960" s="924" t="s">
        <v>9677</v>
      </c>
      <c r="D2960" s="923" t="s">
        <v>451</v>
      </c>
      <c r="E2960" s="923" t="n">
        <f aca="false">IF($K$2=$H$1,H2960,I2960)</f>
        <v>96.39</v>
      </c>
      <c r="F2960" s="396" t="n">
        <f aca="false">IF(LEN($B2960)=7,CONCATENATE(MID($B2960,1,6),"00",RIGHT($B2960,1)),IF(LEN($B2960)=8,CONCATENATE(MID($B2960,1,6),"0",RIGHT($B2960,2)),$B2960))</f>
        <v>83400</v>
      </c>
      <c r="H2960" s="925" t="n">
        <v>91.01</v>
      </c>
      <c r="I2960" s="923" t="n">
        <v>96.39</v>
      </c>
    </row>
    <row r="2961" customFormat="false" ht="15" hidden="false" customHeight="false" outlineLevel="0" collapsed="false">
      <c r="B2961" s="923" t="n">
        <v>83401</v>
      </c>
      <c r="C2961" s="924" t="s">
        <v>9678</v>
      </c>
      <c r="D2961" s="923" t="s">
        <v>451</v>
      </c>
      <c r="E2961" s="923" t="n">
        <f aca="false">IF($K$2=$H$1,H2961,I2961)</f>
        <v>96.39</v>
      </c>
      <c r="F2961" s="396" t="n">
        <f aca="false">IF(LEN($B2961)=7,CONCATENATE(MID($B2961,1,6),"00",RIGHT($B2961,1)),IF(LEN($B2961)=8,CONCATENATE(MID($B2961,1,6),"0",RIGHT($B2961,2)),$B2961))</f>
        <v>83401</v>
      </c>
      <c r="H2961" s="925" t="n">
        <v>91.01</v>
      </c>
      <c r="I2961" s="923" t="n">
        <v>96.39</v>
      </c>
    </row>
    <row r="2962" customFormat="false" ht="15" hidden="false" customHeight="false" outlineLevel="0" collapsed="false">
      <c r="B2962" s="923" t="n">
        <v>83402</v>
      </c>
      <c r="C2962" s="924" t="s">
        <v>9679</v>
      </c>
      <c r="D2962" s="923" t="s">
        <v>451</v>
      </c>
      <c r="E2962" s="923" t="n">
        <f aca="false">IF($K$2=$H$1,H2962,I2962)</f>
        <v>53.53</v>
      </c>
      <c r="F2962" s="396" t="n">
        <f aca="false">IF(LEN($B2962)=7,CONCATENATE(MID($B2962,1,6),"00",RIGHT($B2962,1)),IF(LEN($B2962)=8,CONCATENATE(MID($B2962,1,6),"0",RIGHT($B2962,2)),$B2962))</f>
        <v>83402</v>
      </c>
      <c r="H2962" s="925" t="n">
        <v>51.44</v>
      </c>
      <c r="I2962" s="923" t="n">
        <v>53.53</v>
      </c>
    </row>
    <row r="2963" customFormat="false" ht="15" hidden="false" customHeight="false" outlineLevel="0" collapsed="false">
      <c r="B2963" s="923" t="n">
        <v>83475</v>
      </c>
      <c r="C2963" s="924" t="s">
        <v>9680</v>
      </c>
      <c r="D2963" s="923" t="s">
        <v>451</v>
      </c>
      <c r="E2963" s="923" t="n">
        <f aca="false">IF($K$2=$H$1,H2963,I2963)</f>
        <v>365.45</v>
      </c>
      <c r="F2963" s="396" t="n">
        <f aca="false">IF(LEN($B2963)=7,CONCATENATE(MID($B2963,1,6),"00",RIGHT($B2963,1)),IF(LEN($B2963)=8,CONCATENATE(MID($B2963,1,6),"0",RIGHT($B2963,2)),$B2963))</f>
        <v>83475</v>
      </c>
      <c r="H2963" s="925" t="n">
        <v>363.1</v>
      </c>
      <c r="I2963" s="923" t="n">
        <v>365.45</v>
      </c>
    </row>
    <row r="2964" customFormat="false" ht="15" hidden="false" customHeight="false" outlineLevel="0" collapsed="false">
      <c r="B2964" s="923" t="n">
        <v>83478</v>
      </c>
      <c r="C2964" s="924" t="s">
        <v>9681</v>
      </c>
      <c r="D2964" s="923" t="s">
        <v>451</v>
      </c>
      <c r="E2964" s="923" t="n">
        <f aca="false">IF($K$2=$H$1,H2964,I2964)</f>
        <v>268.12</v>
      </c>
      <c r="F2964" s="396" t="n">
        <f aca="false">IF(LEN($B2964)=7,CONCATENATE(MID($B2964,1,6),"00",RIGHT($B2964,1)),IF(LEN($B2964)=8,CONCATENATE(MID($B2964,1,6),"0",RIGHT($B2964,2)),$B2964))</f>
        <v>83478</v>
      </c>
      <c r="H2964" s="925" t="n">
        <v>263.28</v>
      </c>
      <c r="I2964" s="923" t="n">
        <v>268.12</v>
      </c>
    </row>
    <row r="2965" customFormat="false" ht="15" hidden="false" customHeight="false" outlineLevel="0" collapsed="false">
      <c r="B2965" s="923" t="n">
        <v>83479</v>
      </c>
      <c r="C2965" s="924" t="s">
        <v>9682</v>
      </c>
      <c r="D2965" s="923" t="s">
        <v>451</v>
      </c>
      <c r="E2965" s="923" t="n">
        <f aca="false">IF($K$2=$H$1,H2965,I2965)</f>
        <v>106.43</v>
      </c>
      <c r="F2965" s="396" t="n">
        <f aca="false">IF(LEN($B2965)=7,CONCATENATE(MID($B2965,1,6),"00",RIGHT($B2965,1)),IF(LEN($B2965)=8,CONCATENATE(MID($B2965,1,6),"0",RIGHT($B2965,2)),$B2965))</f>
        <v>83479</v>
      </c>
      <c r="H2965" s="925" t="n">
        <v>103.52</v>
      </c>
      <c r="I2965" s="923" t="n">
        <v>106.43</v>
      </c>
    </row>
    <row r="2966" customFormat="false" ht="15" hidden="false" customHeight="false" outlineLevel="0" collapsed="false">
      <c r="B2966" s="923" t="n">
        <v>83480</v>
      </c>
      <c r="C2966" s="924" t="s">
        <v>9683</v>
      </c>
      <c r="D2966" s="923" t="s">
        <v>451</v>
      </c>
      <c r="E2966" s="923" t="n">
        <f aca="false">IF($K$2=$H$1,H2966,I2966)</f>
        <v>83.77</v>
      </c>
      <c r="F2966" s="396" t="n">
        <f aca="false">IF(LEN($B2966)=7,CONCATENATE(MID($B2966,1,6),"00",RIGHT($B2966,1)),IF(LEN($B2966)=8,CONCATENATE(MID($B2966,1,6),"0",RIGHT($B2966,2)),$B2966))</f>
        <v>83480</v>
      </c>
      <c r="H2966" s="925" t="n">
        <v>80.86</v>
      </c>
      <c r="I2966" s="923" t="n">
        <v>83.77</v>
      </c>
    </row>
    <row r="2967" customFormat="false" ht="15" hidden="false" customHeight="false" outlineLevel="0" collapsed="false">
      <c r="B2967" s="923" t="n">
        <v>83481</v>
      </c>
      <c r="C2967" s="924" t="s">
        <v>9684</v>
      </c>
      <c r="D2967" s="923" t="s">
        <v>451</v>
      </c>
      <c r="E2967" s="923" t="n">
        <f aca="false">IF($K$2=$H$1,H2967,I2967)</f>
        <v>94.28</v>
      </c>
      <c r="F2967" s="396" t="n">
        <f aca="false">IF(LEN($B2967)=7,CONCATENATE(MID($B2967,1,6),"00",RIGHT($B2967,1)),IF(LEN($B2967)=8,CONCATENATE(MID($B2967,1,6),"0",RIGHT($B2967,2)),$B2967))</f>
        <v>83481</v>
      </c>
      <c r="H2967" s="925" t="n">
        <v>91.37</v>
      </c>
      <c r="I2967" s="923" t="n">
        <v>94.28</v>
      </c>
    </row>
    <row r="2968" customFormat="false" ht="15" hidden="false" customHeight="false" outlineLevel="0" collapsed="false">
      <c r="B2968" s="923" t="n">
        <v>97600</v>
      </c>
      <c r="C2968" s="924" t="s">
        <v>9685</v>
      </c>
      <c r="D2968" s="923" t="s">
        <v>451</v>
      </c>
      <c r="E2968" s="923" t="n">
        <f aca="false">IF($K$2=$H$1,H2968,I2968)</f>
        <v>189.49</v>
      </c>
      <c r="F2968" s="396" t="n">
        <f aca="false">IF(LEN($B2968)=7,CONCATENATE(MID($B2968,1,6),"00",RIGHT($B2968,1)),IF(LEN($B2968)=8,CONCATENATE(MID($B2968,1,6),"0",RIGHT($B2968,2)),$B2968))</f>
        <v>97600</v>
      </c>
      <c r="H2968" s="926" t="n">
        <v>188.34</v>
      </c>
      <c r="I2968" s="927" t="n">
        <v>189.49</v>
      </c>
    </row>
    <row r="2969" customFormat="false" ht="15" hidden="false" customHeight="false" outlineLevel="0" collapsed="false">
      <c r="B2969" s="923" t="n">
        <v>97601</v>
      </c>
      <c r="C2969" s="924" t="s">
        <v>9686</v>
      </c>
      <c r="D2969" s="923" t="s">
        <v>451</v>
      </c>
      <c r="E2969" s="923" t="n">
        <f aca="false">IF($K$2=$H$1,H2969,I2969)</f>
        <v>199.36</v>
      </c>
      <c r="F2969" s="396" t="n">
        <f aca="false">IF(LEN($B2969)=7,CONCATENATE(MID($B2969,1,6),"00",RIGHT($B2969,1)),IF(LEN($B2969)=8,CONCATENATE(MID($B2969,1,6),"0",RIGHT($B2969,2)),$B2969))</f>
        <v>97601</v>
      </c>
      <c r="H2969" s="925" t="n">
        <v>198.21</v>
      </c>
      <c r="I2969" s="923" t="n">
        <v>199.36</v>
      </c>
    </row>
    <row r="2970" customFormat="false" ht="15" hidden="false" customHeight="false" outlineLevel="0" collapsed="false">
      <c r="B2970" s="923" t="n">
        <v>97605</v>
      </c>
      <c r="C2970" s="924" t="s">
        <v>9687</v>
      </c>
      <c r="D2970" s="923" t="s">
        <v>451</v>
      </c>
      <c r="E2970" s="923" t="n">
        <f aca="false">IF($K$2=$H$1,H2970,I2970)</f>
        <v>61.59</v>
      </c>
      <c r="F2970" s="396" t="n">
        <f aca="false">IF(LEN($B2970)=7,CONCATENATE(MID($B2970,1,6),"00",RIGHT($B2970,1)),IF(LEN($B2970)=8,CONCATENATE(MID($B2970,1,6),"0",RIGHT($B2970,2)),$B2970))</f>
        <v>97605</v>
      </c>
      <c r="H2970" s="925" t="n">
        <v>60.28</v>
      </c>
      <c r="I2970" s="923" t="n">
        <v>61.59</v>
      </c>
    </row>
    <row r="2971" customFormat="false" ht="15" hidden="false" customHeight="false" outlineLevel="0" collapsed="false">
      <c r="B2971" s="923" t="n">
        <v>97606</v>
      </c>
      <c r="C2971" s="924" t="s">
        <v>9688</v>
      </c>
      <c r="D2971" s="923" t="s">
        <v>451</v>
      </c>
      <c r="E2971" s="923" t="n">
        <f aca="false">IF($K$2=$H$1,H2971,I2971)</f>
        <v>52.45</v>
      </c>
      <c r="F2971" s="396" t="n">
        <f aca="false">IF(LEN($B2971)=7,CONCATENATE(MID($B2971,1,6),"00",RIGHT($B2971,1)),IF(LEN($B2971)=8,CONCATENATE(MID($B2971,1,6),"0",RIGHT($B2971,2)),$B2971))</f>
        <v>97606</v>
      </c>
      <c r="H2971" s="925" t="n">
        <v>51.14</v>
      </c>
      <c r="I2971" s="923" t="n">
        <v>52.45</v>
      </c>
    </row>
    <row r="2972" customFormat="false" ht="15" hidden="false" customHeight="false" outlineLevel="0" collapsed="false">
      <c r="B2972" s="923" t="n">
        <v>97607</v>
      </c>
      <c r="C2972" s="924" t="s">
        <v>9689</v>
      </c>
      <c r="D2972" s="923" t="s">
        <v>451</v>
      </c>
      <c r="E2972" s="923" t="n">
        <f aca="false">IF($K$2=$H$1,H2972,I2972)</f>
        <v>71.29</v>
      </c>
      <c r="F2972" s="396" t="n">
        <f aca="false">IF(LEN($B2972)=7,CONCATENATE(MID($B2972,1,6),"00",RIGHT($B2972,1)),IF(LEN($B2972)=8,CONCATENATE(MID($B2972,1,6),"0",RIGHT($B2972,2)),$B2972))</f>
        <v>97607</v>
      </c>
      <c r="H2972" s="925" t="n">
        <v>69.76</v>
      </c>
      <c r="I2972" s="923" t="n">
        <v>71.29</v>
      </c>
    </row>
    <row r="2973" customFormat="false" ht="15" hidden="false" customHeight="false" outlineLevel="0" collapsed="false">
      <c r="B2973" s="923" t="n">
        <v>97608</v>
      </c>
      <c r="C2973" s="924" t="s">
        <v>9690</v>
      </c>
      <c r="D2973" s="923" t="s">
        <v>451</v>
      </c>
      <c r="E2973" s="923" t="n">
        <f aca="false">IF($K$2=$H$1,H2973,I2973)</f>
        <v>62.15</v>
      </c>
      <c r="F2973" s="396" t="n">
        <f aca="false">IF(LEN($B2973)=7,CONCATENATE(MID($B2973,1,6),"00",RIGHT($B2973,1)),IF(LEN($B2973)=8,CONCATENATE(MID($B2973,1,6),"0",RIGHT($B2973,2)),$B2973))</f>
        <v>97608</v>
      </c>
      <c r="H2973" s="925" t="n">
        <v>60.62</v>
      </c>
      <c r="I2973" s="923" t="n">
        <v>62.15</v>
      </c>
    </row>
    <row r="2974" customFormat="false" ht="15" hidden="false" customHeight="false" outlineLevel="0" collapsed="false">
      <c r="B2974" s="923" t="s">
        <v>9691</v>
      </c>
      <c r="C2974" s="924" t="s">
        <v>9692</v>
      </c>
      <c r="D2974" s="923" t="s">
        <v>451</v>
      </c>
      <c r="E2974" s="923" t="n">
        <f aca="false">IF($K$2=$H$1,H2974,I2974)</f>
        <v>7319.08</v>
      </c>
      <c r="F2974" s="396" t="str">
        <f aca="false">IF(LEN($B2974)=7,CONCATENATE(MID($B2974,1,6),"00",RIGHT($B2974,1)),IF(LEN($B2974)=8,CONCATENATE(MID($B2974,1,6),"0",RIGHT($B2974,2)),$B2974))</f>
        <v>73857/001</v>
      </c>
      <c r="H2974" s="925" t="n">
        <v>7311.74</v>
      </c>
      <c r="I2974" s="923" t="n">
        <v>7319.08</v>
      </c>
    </row>
    <row r="2975" customFormat="false" ht="15" hidden="false" customHeight="false" outlineLevel="0" collapsed="false">
      <c r="B2975" s="923" t="s">
        <v>9693</v>
      </c>
      <c r="C2975" s="924" t="s">
        <v>9694</v>
      </c>
      <c r="D2975" s="923" t="s">
        <v>451</v>
      </c>
      <c r="E2975" s="923" t="n">
        <f aca="false">IF($K$2=$H$1,H2975,I2975)</f>
        <v>9044.69</v>
      </c>
      <c r="F2975" s="396" t="str">
        <f aca="false">IF(LEN($B2975)=7,CONCATENATE(MID($B2975,1,6),"00",RIGHT($B2975,1)),IF(LEN($B2975)=8,CONCATENATE(MID($B2975,1,6),"0",RIGHT($B2975,2)),$B2975))</f>
        <v>73857/002</v>
      </c>
      <c r="H2975" s="926" t="n">
        <v>9035.52</v>
      </c>
      <c r="I2975" s="927" t="n">
        <v>9044.69</v>
      </c>
    </row>
    <row r="2976" customFormat="false" ht="15" hidden="false" customHeight="false" outlineLevel="0" collapsed="false">
      <c r="B2976" s="923" t="s">
        <v>9695</v>
      </c>
      <c r="C2976" s="924" t="s">
        <v>9696</v>
      </c>
      <c r="D2976" s="923" t="s">
        <v>451</v>
      </c>
      <c r="E2976" s="923" t="n">
        <f aca="false">IF($K$2=$H$1,H2976,I2976)</f>
        <v>11401.93</v>
      </c>
      <c r="F2976" s="396" t="str">
        <f aca="false">IF(LEN($B2976)=7,CONCATENATE(MID($B2976,1,6),"00",RIGHT($B2976,1)),IF(LEN($B2976)=8,CONCATENATE(MID($B2976,1,6),"0",RIGHT($B2976,2)),$B2976))</f>
        <v>73857/003</v>
      </c>
      <c r="H2976" s="925" t="n">
        <v>11390.92</v>
      </c>
      <c r="I2976" s="923" t="n">
        <v>11401.93</v>
      </c>
    </row>
    <row r="2977" customFormat="false" ht="15" hidden="false" customHeight="false" outlineLevel="0" collapsed="false">
      <c r="B2977" s="923" t="s">
        <v>9697</v>
      </c>
      <c r="C2977" s="924" t="s">
        <v>9698</v>
      </c>
      <c r="D2977" s="923" t="s">
        <v>451</v>
      </c>
      <c r="E2977" s="923" t="n">
        <f aca="false">IF($K$2=$H$1,H2977,I2977)</f>
        <v>15969.33</v>
      </c>
      <c r="F2977" s="396" t="str">
        <f aca="false">IF(LEN($B2977)=7,CONCATENATE(MID($B2977,1,6),"00",RIGHT($B2977,1)),IF(LEN($B2977)=8,CONCATENATE(MID($B2977,1,6),"0",RIGHT($B2977,2)),$B2977))</f>
        <v>73857/004</v>
      </c>
      <c r="H2977" s="925" t="n">
        <v>15956.49</v>
      </c>
      <c r="I2977" s="923" t="n">
        <v>15969.33</v>
      </c>
    </row>
    <row r="2978" customFormat="false" ht="15" hidden="false" customHeight="false" outlineLevel="0" collapsed="false">
      <c r="B2978" s="923" t="s">
        <v>9699</v>
      </c>
      <c r="C2978" s="924" t="s">
        <v>9700</v>
      </c>
      <c r="D2978" s="923" t="s">
        <v>451</v>
      </c>
      <c r="E2978" s="923" t="n">
        <f aca="false">IF($K$2=$H$1,H2978,I2978)</f>
        <v>18627.85</v>
      </c>
      <c r="F2978" s="396" t="str">
        <f aca="false">IF(LEN($B2978)=7,CONCATENATE(MID($B2978,1,6),"00",RIGHT($B2978,1)),IF(LEN($B2978)=8,CONCATENATE(MID($B2978,1,6),"0",RIGHT($B2978,2)),$B2978))</f>
        <v>73857/005</v>
      </c>
      <c r="H2978" s="925" t="n">
        <v>18613.17</v>
      </c>
      <c r="I2978" s="923" t="n">
        <v>18627.85</v>
      </c>
    </row>
    <row r="2979" customFormat="false" ht="15" hidden="false" customHeight="false" outlineLevel="0" collapsed="false">
      <c r="B2979" s="923" t="s">
        <v>9701</v>
      </c>
      <c r="C2979" s="924" t="s">
        <v>9702</v>
      </c>
      <c r="D2979" s="923" t="s">
        <v>451</v>
      </c>
      <c r="E2979" s="923" t="n">
        <f aca="false">IF($K$2=$H$1,H2979,I2979)</f>
        <v>30323.62</v>
      </c>
      <c r="F2979" s="396" t="str">
        <f aca="false">IF(LEN($B2979)=7,CONCATENATE(MID($B2979,1,6),"00",RIGHT($B2979,1)),IF(LEN($B2979)=8,CONCATENATE(MID($B2979,1,6),"0",RIGHT($B2979,2)),$B2979))</f>
        <v>73857/006</v>
      </c>
      <c r="H2979" s="926" t="n">
        <v>30307.11</v>
      </c>
      <c r="I2979" s="927" t="n">
        <v>30323.62</v>
      </c>
    </row>
    <row r="2980" customFormat="false" ht="15" hidden="false" customHeight="false" outlineLevel="0" collapsed="false">
      <c r="B2980" s="923" t="s">
        <v>9703</v>
      </c>
      <c r="C2980" s="924" t="s">
        <v>9704</v>
      </c>
      <c r="D2980" s="923" t="s">
        <v>451</v>
      </c>
      <c r="E2980" s="923" t="n">
        <f aca="false">IF($K$2=$H$1,H2980,I2980)</f>
        <v>5053</v>
      </c>
      <c r="F2980" s="396" t="str">
        <f aca="false">IF(LEN($B2980)=7,CONCATENATE(MID($B2980,1,6),"00",RIGHT($B2980,1)),IF(LEN($B2980)=8,CONCATENATE(MID($B2980,1,6),"0",RIGHT($B2980,2)),$B2980))</f>
        <v>73857/007</v>
      </c>
      <c r="H2980" s="925" t="n">
        <v>5049.33</v>
      </c>
      <c r="I2980" s="923" t="n">
        <v>5053</v>
      </c>
    </row>
    <row r="2981" customFormat="false" ht="15" hidden="false" customHeight="false" outlineLevel="0" collapsed="false">
      <c r="B2981" s="923" t="s">
        <v>9705</v>
      </c>
      <c r="C2981" s="924" t="s">
        <v>9706</v>
      </c>
      <c r="D2981" s="923" t="s">
        <v>451</v>
      </c>
      <c r="E2981" s="923" t="n">
        <f aca="false">IF($K$2=$H$1,H2981,I2981)</f>
        <v>5657.98</v>
      </c>
      <c r="F2981" s="396" t="str">
        <f aca="false">IF(LEN($B2981)=7,CONCATENATE(MID($B2981,1,6),"00",RIGHT($B2981,1)),IF(LEN($B2981)=8,CONCATENATE(MID($B2981,1,6),"0",RIGHT($B2981,2)),$B2981))</f>
        <v>73857/008</v>
      </c>
      <c r="H2981" s="925" t="n">
        <v>5652.48</v>
      </c>
      <c r="I2981" s="923" t="n">
        <v>5657.98</v>
      </c>
    </row>
    <row r="2982" customFormat="false" ht="15" hidden="false" customHeight="false" outlineLevel="0" collapsed="false">
      <c r="B2982" s="923" t="s">
        <v>9707</v>
      </c>
      <c r="C2982" s="924" t="s">
        <v>9708</v>
      </c>
      <c r="D2982" s="923" t="s">
        <v>451</v>
      </c>
      <c r="E2982" s="923" t="n">
        <f aca="false">IF($K$2=$H$1,H2982,I2982)</f>
        <v>41551.19</v>
      </c>
      <c r="F2982" s="396" t="str">
        <f aca="false">IF(LEN($B2982)=7,CONCATENATE(MID($B2982,1,6),"00",RIGHT($B2982,1)),IF(LEN($B2982)=8,CONCATENATE(MID($B2982,1,6),"0",RIGHT($B2982,2)),$B2982))</f>
        <v>73857/009</v>
      </c>
      <c r="H2982" s="925" t="n">
        <v>41532.84</v>
      </c>
      <c r="I2982" s="923" t="n">
        <v>41551.19</v>
      </c>
    </row>
    <row r="2983" customFormat="false" ht="15" hidden="false" customHeight="false" outlineLevel="0" collapsed="false">
      <c r="B2983" s="923" t="s">
        <v>9709</v>
      </c>
      <c r="C2983" s="924" t="s">
        <v>9710</v>
      </c>
      <c r="D2983" s="923" t="s">
        <v>451</v>
      </c>
      <c r="E2983" s="923" t="n">
        <f aca="false">IF($K$2=$H$1,H2983,I2983)</f>
        <v>58122.02</v>
      </c>
      <c r="F2983" s="396" t="str">
        <f aca="false">IF(LEN($B2983)=7,CONCATENATE(MID($B2983,1,6),"00",RIGHT($B2983,1)),IF(LEN($B2983)=8,CONCATENATE(MID($B2983,1,6),"0",RIGHT($B2983,2)),$B2983))</f>
        <v>73857/010</v>
      </c>
      <c r="H2983" s="925" t="n">
        <v>58101.84</v>
      </c>
      <c r="I2983" s="923" t="n">
        <v>58122.02</v>
      </c>
    </row>
    <row r="2984" customFormat="false" ht="15" hidden="false" customHeight="false" outlineLevel="0" collapsed="false">
      <c r="B2984" s="923" t="n">
        <v>93128</v>
      </c>
      <c r="C2984" s="924" t="s">
        <v>9711</v>
      </c>
      <c r="D2984" s="923" t="s">
        <v>451</v>
      </c>
      <c r="E2984" s="923" t="n">
        <f aca="false">IF($K$2=$H$1,H2984,I2984)</f>
        <v>105.02</v>
      </c>
      <c r="F2984" s="396" t="n">
        <f aca="false">IF(LEN($B2984)=7,CONCATENATE(MID($B2984,1,6),"00",RIGHT($B2984,1)),IF(LEN($B2984)=8,CONCATENATE(MID($B2984,1,6),"0",RIGHT($B2984,2)),$B2984))</f>
        <v>93128</v>
      </c>
      <c r="H2984" s="925" t="n">
        <v>96.96</v>
      </c>
      <c r="I2984" s="923" t="n">
        <v>105.02</v>
      </c>
    </row>
    <row r="2985" customFormat="false" ht="15" hidden="false" customHeight="false" outlineLevel="0" collapsed="false">
      <c r="B2985" s="923" t="n">
        <v>93137</v>
      </c>
      <c r="C2985" s="924" t="s">
        <v>9712</v>
      </c>
      <c r="D2985" s="923" t="s">
        <v>451</v>
      </c>
      <c r="E2985" s="923" t="n">
        <f aca="false">IF($K$2=$H$1,H2985,I2985)</f>
        <v>123.81</v>
      </c>
      <c r="F2985" s="396" t="n">
        <f aca="false">IF(LEN($B2985)=7,CONCATENATE(MID($B2985,1,6),"00",RIGHT($B2985,1)),IF(LEN($B2985)=8,CONCATENATE(MID($B2985,1,6),"0",RIGHT($B2985,2)),$B2985))</f>
        <v>93137</v>
      </c>
      <c r="H2985" s="925" t="n">
        <v>114.77</v>
      </c>
      <c r="I2985" s="923" t="n">
        <v>123.81</v>
      </c>
    </row>
    <row r="2986" customFormat="false" ht="15" hidden="false" customHeight="false" outlineLevel="0" collapsed="false">
      <c r="B2986" s="923" t="n">
        <v>93138</v>
      </c>
      <c r="C2986" s="924" t="s">
        <v>9713</v>
      </c>
      <c r="D2986" s="923" t="s">
        <v>451</v>
      </c>
      <c r="E2986" s="923" t="n">
        <f aca="false">IF($K$2=$H$1,H2986,I2986)</f>
        <v>117.31</v>
      </c>
      <c r="F2986" s="396" t="n">
        <f aca="false">IF(LEN($B2986)=7,CONCATENATE(MID($B2986,1,6),"00",RIGHT($B2986,1)),IF(LEN($B2986)=8,CONCATENATE(MID($B2986,1,6),"0",RIGHT($B2986,2)),$B2986))</f>
        <v>93138</v>
      </c>
      <c r="H2986" s="925" t="n">
        <v>108.57</v>
      </c>
      <c r="I2986" s="923" t="n">
        <v>117.31</v>
      </c>
    </row>
    <row r="2987" customFormat="false" ht="15" hidden="false" customHeight="false" outlineLevel="0" collapsed="false">
      <c r="B2987" s="923" t="n">
        <v>93139</v>
      </c>
      <c r="C2987" s="924" t="s">
        <v>9714</v>
      </c>
      <c r="D2987" s="923" t="s">
        <v>451</v>
      </c>
      <c r="E2987" s="923" t="n">
        <f aca="false">IF($K$2=$H$1,H2987,I2987)</f>
        <v>148.34</v>
      </c>
      <c r="F2987" s="396" t="n">
        <f aca="false">IF(LEN($B2987)=7,CONCATENATE(MID($B2987,1,6),"00",RIGHT($B2987,1)),IF(LEN($B2987)=8,CONCATENATE(MID($B2987,1,6),"0",RIGHT($B2987,2)),$B2987))</f>
        <v>93139</v>
      </c>
      <c r="H2987" s="925" t="n">
        <v>137.94</v>
      </c>
      <c r="I2987" s="923" t="n">
        <v>148.34</v>
      </c>
    </row>
    <row r="2988" customFormat="false" ht="15" hidden="false" customHeight="false" outlineLevel="0" collapsed="false">
      <c r="B2988" s="923" t="n">
        <v>93140</v>
      </c>
      <c r="C2988" s="924" t="s">
        <v>9715</v>
      </c>
      <c r="D2988" s="923" t="s">
        <v>451</v>
      </c>
      <c r="E2988" s="923" t="n">
        <f aca="false">IF($K$2=$H$1,H2988,I2988)</f>
        <v>139.92</v>
      </c>
      <c r="F2988" s="396" t="n">
        <f aca="false">IF(LEN($B2988)=7,CONCATENATE(MID($B2988,1,6),"00",RIGHT($B2988,1)),IF(LEN($B2988)=8,CONCATENATE(MID($B2988,1,6),"0",RIGHT($B2988,2)),$B2988))</f>
        <v>93140</v>
      </c>
      <c r="H2988" s="925" t="n">
        <v>130.01</v>
      </c>
      <c r="I2988" s="923" t="n">
        <v>139.92</v>
      </c>
    </row>
    <row r="2989" customFormat="false" ht="15" hidden="false" customHeight="false" outlineLevel="0" collapsed="false">
      <c r="B2989" s="923" t="n">
        <v>93141</v>
      </c>
      <c r="C2989" s="924" t="s">
        <v>9716</v>
      </c>
      <c r="D2989" s="923" t="s">
        <v>451</v>
      </c>
      <c r="E2989" s="923" t="n">
        <f aca="false">IF($K$2=$H$1,H2989,I2989)</f>
        <v>126.31</v>
      </c>
      <c r="F2989" s="396" t="n">
        <f aca="false">IF(LEN($B2989)=7,CONCATENATE(MID($B2989,1,6),"00",RIGHT($B2989,1)),IF(LEN($B2989)=8,CONCATENATE(MID($B2989,1,6),"0",RIGHT($B2989,2)),$B2989))</f>
        <v>93141</v>
      </c>
      <c r="H2989" s="925" t="n">
        <v>117.44</v>
      </c>
      <c r="I2989" s="923" t="n">
        <v>126.31</v>
      </c>
    </row>
    <row r="2990" customFormat="false" ht="15" hidden="false" customHeight="false" outlineLevel="0" collapsed="false">
      <c r="B2990" s="923" t="n">
        <v>93142</v>
      </c>
      <c r="C2990" s="924" t="s">
        <v>9717</v>
      </c>
      <c r="D2990" s="923" t="s">
        <v>451</v>
      </c>
      <c r="E2990" s="923" t="n">
        <f aca="false">IF($K$2=$H$1,H2990,I2990)</f>
        <v>141.05</v>
      </c>
      <c r="F2990" s="396" t="n">
        <f aca="false">IF(LEN($B2990)=7,CONCATENATE(MID($B2990,1,6),"00",RIGHT($B2990,1)),IF(LEN($B2990)=8,CONCATENATE(MID($B2990,1,6),"0",RIGHT($B2990,2)),$B2990))</f>
        <v>93142</v>
      </c>
      <c r="H2990" s="925" t="n">
        <v>131.28</v>
      </c>
      <c r="I2990" s="923" t="n">
        <v>141.05</v>
      </c>
    </row>
    <row r="2991" customFormat="false" ht="15" hidden="false" customHeight="false" outlineLevel="0" collapsed="false">
      <c r="B2991" s="923" t="n">
        <v>93143</v>
      </c>
      <c r="C2991" s="924" t="s">
        <v>9718</v>
      </c>
      <c r="D2991" s="923" t="s">
        <v>451</v>
      </c>
      <c r="E2991" s="923" t="n">
        <f aca="false">IF($K$2=$H$1,H2991,I2991)</f>
        <v>127.92</v>
      </c>
      <c r="F2991" s="396" t="n">
        <f aca="false">IF(LEN($B2991)=7,CONCATENATE(MID($B2991,1,6),"00",RIGHT($B2991,1)),IF(LEN($B2991)=8,CONCATENATE(MID($B2991,1,6),"0",RIGHT($B2991,2)),$B2991))</f>
        <v>93143</v>
      </c>
      <c r="H2991" s="925" t="n">
        <v>119.05</v>
      </c>
      <c r="I2991" s="923" t="n">
        <v>127.92</v>
      </c>
    </row>
    <row r="2992" customFormat="false" ht="15" hidden="false" customHeight="false" outlineLevel="0" collapsed="false">
      <c r="B2992" s="923" t="n">
        <v>93144</v>
      </c>
      <c r="C2992" s="924" t="s">
        <v>9719</v>
      </c>
      <c r="D2992" s="923" t="s">
        <v>451</v>
      </c>
      <c r="E2992" s="923" t="n">
        <f aca="false">IF($K$2=$H$1,H2992,I2992)</f>
        <v>160.46</v>
      </c>
      <c r="F2992" s="396" t="n">
        <f aca="false">IF(LEN($B2992)=7,CONCATENATE(MID($B2992,1,6),"00",RIGHT($B2992,1)),IF(LEN($B2992)=8,CONCATENATE(MID($B2992,1,6),"0",RIGHT($B2992,2)),$B2992))</f>
        <v>93144</v>
      </c>
      <c r="H2992" s="925" t="n">
        <v>150.61</v>
      </c>
      <c r="I2992" s="923" t="n">
        <v>160.46</v>
      </c>
    </row>
    <row r="2993" customFormat="false" ht="15" hidden="false" customHeight="false" outlineLevel="0" collapsed="false">
      <c r="B2993" s="923" t="n">
        <v>93145</v>
      </c>
      <c r="C2993" s="924" t="s">
        <v>9720</v>
      </c>
      <c r="D2993" s="923" t="s">
        <v>451</v>
      </c>
      <c r="E2993" s="923" t="n">
        <f aca="false">IF($K$2=$H$1,H2993,I2993)</f>
        <v>152.78</v>
      </c>
      <c r="F2993" s="396" t="n">
        <f aca="false">IF(LEN($B2993)=7,CONCATENATE(MID($B2993,1,6),"00",RIGHT($B2993,1)),IF(LEN($B2993)=8,CONCATENATE(MID($B2993,1,6),"0",RIGHT($B2993,2)),$B2993))</f>
        <v>93145</v>
      </c>
      <c r="H2993" s="925" t="n">
        <v>142.56</v>
      </c>
      <c r="I2993" s="923" t="n">
        <v>152.78</v>
      </c>
    </row>
    <row r="2994" customFormat="false" ht="15" hidden="false" customHeight="false" outlineLevel="0" collapsed="false">
      <c r="B2994" s="923" t="n">
        <v>93146</v>
      </c>
      <c r="C2994" s="924" t="s">
        <v>9721</v>
      </c>
      <c r="D2994" s="923" t="s">
        <v>451</v>
      </c>
      <c r="E2994" s="923" t="n">
        <f aca="false">IF($K$2=$H$1,H2994,I2994)</f>
        <v>165.06</v>
      </c>
      <c r="F2994" s="396" t="n">
        <f aca="false">IF(LEN($B2994)=7,CONCATENATE(MID($B2994,1,6),"00",RIGHT($B2994,1)),IF(LEN($B2994)=8,CONCATENATE(MID($B2994,1,6),"0",RIGHT($B2994,2)),$B2994))</f>
        <v>93146</v>
      </c>
      <c r="H2994" s="925" t="n">
        <v>154.16</v>
      </c>
      <c r="I2994" s="923" t="n">
        <v>165.06</v>
      </c>
    </row>
    <row r="2995" customFormat="false" ht="15" hidden="false" customHeight="false" outlineLevel="0" collapsed="false">
      <c r="B2995" s="923" t="n">
        <v>93147</v>
      </c>
      <c r="C2995" s="924" t="s">
        <v>9722</v>
      </c>
      <c r="D2995" s="923" t="s">
        <v>451</v>
      </c>
      <c r="E2995" s="923" t="n">
        <f aca="false">IF($K$2=$H$1,H2995,I2995)</f>
        <v>187.72</v>
      </c>
      <c r="F2995" s="396" t="n">
        <f aca="false">IF(LEN($B2995)=7,CONCATENATE(MID($B2995,1,6),"00",RIGHT($B2995,1)),IF(LEN($B2995)=8,CONCATENATE(MID($B2995,1,6),"0",RIGHT($B2995,2)),$B2995))</f>
        <v>93147</v>
      </c>
      <c r="H2995" s="925" t="n">
        <v>175.65</v>
      </c>
      <c r="I2995" s="923" t="n">
        <v>187.72</v>
      </c>
    </row>
    <row r="2996" customFormat="false" ht="15" hidden="false" customHeight="false" outlineLevel="0" collapsed="false">
      <c r="B2996" s="923" t="n">
        <v>8260</v>
      </c>
      <c r="C2996" s="924" t="s">
        <v>9723</v>
      </c>
      <c r="D2996" s="923" t="s">
        <v>451</v>
      </c>
      <c r="E2996" s="923" t="n">
        <f aca="false">IF($K$2=$H$1,H2996,I2996)</f>
        <v>2963.88</v>
      </c>
      <c r="F2996" s="396" t="n">
        <f aca="false">IF(LEN($B2996)=7,CONCATENATE(MID($B2996,1,6),"00",RIGHT($B2996,1)),IF(LEN($B2996)=8,CONCATENATE(MID($B2996,1,6),"0",RIGHT($B2996,2)),$B2996))</f>
        <v>8260</v>
      </c>
      <c r="H2996" s="925" t="n">
        <v>2934.76</v>
      </c>
      <c r="I2996" s="923" t="n">
        <v>2963.88</v>
      </c>
    </row>
    <row r="2997" customFormat="false" ht="15" hidden="false" customHeight="false" outlineLevel="0" collapsed="false">
      <c r="B2997" s="923" t="n">
        <v>72315</v>
      </c>
      <c r="C2997" s="924" t="s">
        <v>9724</v>
      </c>
      <c r="D2997" s="923" t="s">
        <v>451</v>
      </c>
      <c r="E2997" s="923" t="n">
        <f aca="false">IF($K$2=$H$1,H2997,I2997)</f>
        <v>28.69</v>
      </c>
      <c r="F2997" s="396" t="n">
        <f aca="false">IF(LEN($B2997)=7,CONCATENATE(MID($B2997,1,6),"00",RIGHT($B2997,1)),IF(LEN($B2997)=8,CONCATENATE(MID($B2997,1,6),"0",RIGHT($B2997,2)),$B2997))</f>
        <v>72315</v>
      </c>
      <c r="H2997" s="925" t="n">
        <v>26.87</v>
      </c>
      <c r="I2997" s="923" t="n">
        <v>28.69</v>
      </c>
    </row>
    <row r="2998" customFormat="false" ht="15" hidden="false" customHeight="false" outlineLevel="0" collapsed="false">
      <c r="B2998" s="923" t="n">
        <v>96971</v>
      </c>
      <c r="C2998" s="924" t="s">
        <v>9725</v>
      </c>
      <c r="D2998" s="923" t="s">
        <v>470</v>
      </c>
      <c r="E2998" s="923" t="n">
        <f aca="false">IF($K$2=$H$1,H2998,I2998)</f>
        <v>22.02</v>
      </c>
      <c r="F2998" s="396" t="n">
        <f aca="false">IF(LEN($B2998)=7,CONCATENATE(MID($B2998,1,6),"00",RIGHT($B2998,1)),IF(LEN($B2998)=8,CONCATENATE(MID($B2998,1,6),"0",RIGHT($B2998,2)),$B2998))</f>
        <v>96971</v>
      </c>
      <c r="H2998" s="925" t="n">
        <v>21.08</v>
      </c>
      <c r="I2998" s="923" t="n">
        <v>22.02</v>
      </c>
    </row>
    <row r="2999" customFormat="false" ht="15" hidden="false" customHeight="false" outlineLevel="0" collapsed="false">
      <c r="B2999" s="923" t="n">
        <v>96972</v>
      </c>
      <c r="C2999" s="924" t="s">
        <v>9726</v>
      </c>
      <c r="D2999" s="923" t="s">
        <v>470</v>
      </c>
      <c r="E2999" s="923" t="n">
        <f aca="false">IF($K$2=$H$1,H2999,I2999)</f>
        <v>29.8</v>
      </c>
      <c r="F2999" s="396" t="n">
        <f aca="false">IF(LEN($B2999)=7,CONCATENATE(MID($B2999,1,6),"00",RIGHT($B2999,1)),IF(LEN($B2999)=8,CONCATENATE(MID($B2999,1,6),"0",RIGHT($B2999,2)),$B2999))</f>
        <v>96972</v>
      </c>
      <c r="H2999" s="925" t="n">
        <v>28.55</v>
      </c>
      <c r="I2999" s="923" t="n">
        <v>29.8</v>
      </c>
    </row>
    <row r="3000" customFormat="false" ht="15" hidden="false" customHeight="false" outlineLevel="0" collapsed="false">
      <c r="B3000" s="923" t="n">
        <v>96973</v>
      </c>
      <c r="C3000" s="924" t="s">
        <v>9727</v>
      </c>
      <c r="D3000" s="923" t="s">
        <v>470</v>
      </c>
      <c r="E3000" s="923" t="n">
        <f aca="false">IF($K$2=$H$1,H3000,I3000)</f>
        <v>37.17</v>
      </c>
      <c r="F3000" s="396" t="n">
        <f aca="false">IF(LEN($B3000)=7,CONCATENATE(MID($B3000,1,6),"00",RIGHT($B3000,1)),IF(LEN($B3000)=8,CONCATENATE(MID($B3000,1,6),"0",RIGHT($B3000,2)),$B3000))</f>
        <v>96973</v>
      </c>
      <c r="H3000" s="925" t="n">
        <v>35.67</v>
      </c>
      <c r="I3000" s="923" t="n">
        <v>37.17</v>
      </c>
    </row>
    <row r="3001" customFormat="false" ht="15" hidden="false" customHeight="false" outlineLevel="0" collapsed="false">
      <c r="B3001" s="923" t="n">
        <v>96974</v>
      </c>
      <c r="C3001" s="924" t="s">
        <v>9728</v>
      </c>
      <c r="D3001" s="923" t="s">
        <v>470</v>
      </c>
      <c r="E3001" s="923" t="n">
        <f aca="false">IF($K$2=$H$1,H3001,I3001)</f>
        <v>46.75</v>
      </c>
      <c r="F3001" s="396" t="n">
        <f aca="false">IF(LEN($B3001)=7,CONCATENATE(MID($B3001,1,6),"00",RIGHT($B3001,1)),IF(LEN($B3001)=8,CONCATENATE(MID($B3001,1,6),"0",RIGHT($B3001,2)),$B3001))</f>
        <v>96974</v>
      </c>
      <c r="H3001" s="925" t="n">
        <v>44.98</v>
      </c>
      <c r="I3001" s="923" t="n">
        <v>46.75</v>
      </c>
    </row>
    <row r="3002" customFormat="false" ht="15" hidden="false" customHeight="false" outlineLevel="0" collapsed="false">
      <c r="B3002" s="923" t="n">
        <v>96975</v>
      </c>
      <c r="C3002" s="924" t="s">
        <v>9729</v>
      </c>
      <c r="D3002" s="923" t="s">
        <v>470</v>
      </c>
      <c r="E3002" s="923" t="n">
        <f aca="false">IF($K$2=$H$1,H3002,I3002)</f>
        <v>59.31</v>
      </c>
      <c r="F3002" s="396" t="n">
        <f aca="false">IF(LEN($B3002)=7,CONCATENATE(MID($B3002,1,6),"00",RIGHT($B3002,1)),IF(LEN($B3002)=8,CONCATENATE(MID($B3002,1,6),"0",RIGHT($B3002,2)),$B3002))</f>
        <v>96975</v>
      </c>
      <c r="H3002" s="925" t="n">
        <v>57.3</v>
      </c>
      <c r="I3002" s="923" t="n">
        <v>59.31</v>
      </c>
    </row>
    <row r="3003" customFormat="false" ht="15" hidden="false" customHeight="false" outlineLevel="0" collapsed="false">
      <c r="B3003" s="923" t="n">
        <v>96976</v>
      </c>
      <c r="C3003" s="924" t="s">
        <v>9730</v>
      </c>
      <c r="D3003" s="923" t="s">
        <v>470</v>
      </c>
      <c r="E3003" s="923" t="n">
        <f aca="false">IF($K$2=$H$1,H3003,I3003)</f>
        <v>75.76</v>
      </c>
      <c r="F3003" s="396" t="n">
        <f aca="false">IF(LEN($B3003)=7,CONCATENATE(MID($B3003,1,6),"00",RIGHT($B3003,1)),IF(LEN($B3003)=8,CONCATENATE(MID($B3003,1,6),"0",RIGHT($B3003,2)),$B3003))</f>
        <v>96976</v>
      </c>
      <c r="H3003" s="925" t="n">
        <v>73.53</v>
      </c>
      <c r="I3003" s="923" t="n">
        <v>75.76</v>
      </c>
    </row>
    <row r="3004" customFormat="false" ht="15" hidden="false" customHeight="false" outlineLevel="0" collapsed="false">
      <c r="B3004" s="923" t="n">
        <v>96977</v>
      </c>
      <c r="C3004" s="924" t="s">
        <v>9731</v>
      </c>
      <c r="D3004" s="923" t="s">
        <v>470</v>
      </c>
      <c r="E3004" s="923" t="n">
        <f aca="false">IF($K$2=$H$1,H3004,I3004)</f>
        <v>27.07</v>
      </c>
      <c r="F3004" s="396" t="n">
        <f aca="false">IF(LEN($B3004)=7,CONCATENATE(MID($B3004,1,6),"00",RIGHT($B3004,1)),IF(LEN($B3004)=8,CONCATENATE(MID($B3004,1,6),"0",RIGHT($B3004,2)),$B3004))</f>
        <v>96977</v>
      </c>
      <c r="H3004" s="925" t="n">
        <v>26.95</v>
      </c>
      <c r="I3004" s="923" t="n">
        <v>27.07</v>
      </c>
    </row>
    <row r="3005" customFormat="false" ht="15" hidden="false" customHeight="false" outlineLevel="0" collapsed="false">
      <c r="B3005" s="923" t="n">
        <v>96978</v>
      </c>
      <c r="C3005" s="924" t="s">
        <v>9732</v>
      </c>
      <c r="D3005" s="923" t="s">
        <v>470</v>
      </c>
      <c r="E3005" s="923" t="n">
        <f aca="false">IF($K$2=$H$1,H3005,I3005)</f>
        <v>37.89</v>
      </c>
      <c r="F3005" s="396" t="n">
        <f aca="false">IF(LEN($B3005)=7,CONCATENATE(MID($B3005,1,6),"00",RIGHT($B3005,1)),IF(LEN($B3005)=8,CONCATENATE(MID($B3005,1,6),"0",RIGHT($B3005,2)),$B3005))</f>
        <v>96978</v>
      </c>
      <c r="H3005" s="925" t="n">
        <v>37.75</v>
      </c>
      <c r="I3005" s="923" t="n">
        <v>37.89</v>
      </c>
    </row>
    <row r="3006" customFormat="false" ht="15" hidden="false" customHeight="false" outlineLevel="0" collapsed="false">
      <c r="B3006" s="923" t="n">
        <v>96979</v>
      </c>
      <c r="C3006" s="924" t="s">
        <v>9733</v>
      </c>
      <c r="D3006" s="923" t="s">
        <v>470</v>
      </c>
      <c r="E3006" s="923" t="n">
        <f aca="false">IF($K$2=$H$1,H3006,I3006)</f>
        <v>53</v>
      </c>
      <c r="F3006" s="396" t="n">
        <f aca="false">IF(LEN($B3006)=7,CONCATENATE(MID($B3006,1,6),"00",RIGHT($B3006,1)),IF(LEN($B3006)=8,CONCATENATE(MID($B3006,1,6),"0",RIGHT($B3006,2)),$B3006))</f>
        <v>96979</v>
      </c>
      <c r="H3006" s="925" t="n">
        <v>52.83</v>
      </c>
      <c r="I3006" s="923" t="n">
        <v>53</v>
      </c>
    </row>
    <row r="3007" customFormat="false" ht="15" hidden="false" customHeight="false" outlineLevel="0" collapsed="false">
      <c r="B3007" s="923" t="n">
        <v>96984</v>
      </c>
      <c r="C3007" s="924" t="s">
        <v>9734</v>
      </c>
      <c r="D3007" s="923" t="s">
        <v>451</v>
      </c>
      <c r="E3007" s="923" t="n">
        <f aca="false">IF($K$2=$H$1,H3007,I3007)</f>
        <v>40.04</v>
      </c>
      <c r="F3007" s="396" t="n">
        <f aca="false">IF(LEN($B3007)=7,CONCATENATE(MID($B3007,1,6),"00",RIGHT($B3007,1)),IF(LEN($B3007)=8,CONCATENATE(MID($B3007,1,6),"0",RIGHT($B3007,2)),$B3007))</f>
        <v>96984</v>
      </c>
      <c r="H3007" s="925" t="n">
        <v>37.03</v>
      </c>
      <c r="I3007" s="923" t="n">
        <v>40.04</v>
      </c>
    </row>
    <row r="3008" customFormat="false" ht="15" hidden="false" customHeight="false" outlineLevel="0" collapsed="false">
      <c r="B3008" s="923" t="n">
        <v>96985</v>
      </c>
      <c r="C3008" s="924" t="s">
        <v>9735</v>
      </c>
      <c r="D3008" s="923" t="s">
        <v>451</v>
      </c>
      <c r="E3008" s="923" t="n">
        <f aca="false">IF($K$2=$H$1,H3008,I3008)</f>
        <v>41.68</v>
      </c>
      <c r="F3008" s="396" t="n">
        <f aca="false">IF(LEN($B3008)=7,CONCATENATE(MID($B3008,1,6),"00",RIGHT($B3008,1)),IF(LEN($B3008)=8,CONCATENATE(MID($B3008,1,6),"0",RIGHT($B3008,2)),$B3008))</f>
        <v>96985</v>
      </c>
      <c r="H3008" s="925" t="n">
        <v>40.75</v>
      </c>
      <c r="I3008" s="923" t="n">
        <v>41.68</v>
      </c>
    </row>
    <row r="3009" customFormat="false" ht="15" hidden="false" customHeight="false" outlineLevel="0" collapsed="false">
      <c r="B3009" s="923" t="n">
        <v>96986</v>
      </c>
      <c r="C3009" s="924" t="s">
        <v>9736</v>
      </c>
      <c r="D3009" s="923" t="s">
        <v>451</v>
      </c>
      <c r="E3009" s="923" t="n">
        <f aca="false">IF($K$2=$H$1,H3009,I3009)</f>
        <v>62.43</v>
      </c>
      <c r="F3009" s="396" t="n">
        <f aca="false">IF(LEN($B3009)=7,CONCATENATE(MID($B3009,1,6),"00",RIGHT($B3009,1)),IF(LEN($B3009)=8,CONCATENATE(MID($B3009,1,6),"0",RIGHT($B3009,2)),$B3009))</f>
        <v>96986</v>
      </c>
      <c r="H3009" s="925" t="n">
        <v>60.99</v>
      </c>
      <c r="I3009" s="923" t="n">
        <v>62.43</v>
      </c>
    </row>
    <row r="3010" customFormat="false" ht="15" hidden="false" customHeight="false" outlineLevel="0" collapsed="false">
      <c r="B3010" s="923" t="n">
        <v>96987</v>
      </c>
      <c r="C3010" s="924" t="s">
        <v>9737</v>
      </c>
      <c r="D3010" s="923" t="s">
        <v>451</v>
      </c>
      <c r="E3010" s="923" t="n">
        <f aca="false">IF($K$2=$H$1,H3010,I3010)</f>
        <v>107.67</v>
      </c>
      <c r="F3010" s="396" t="n">
        <f aca="false">IF(LEN($B3010)=7,CONCATENATE(MID($B3010,1,6),"00",RIGHT($B3010,1)),IF(LEN($B3010)=8,CONCATENATE(MID($B3010,1,6),"0",RIGHT($B3010,2)),$B3010))</f>
        <v>96987</v>
      </c>
      <c r="H3010" s="925" t="n">
        <v>103.55</v>
      </c>
      <c r="I3010" s="923" t="n">
        <v>107.67</v>
      </c>
    </row>
    <row r="3011" customFormat="false" ht="15" hidden="false" customHeight="false" outlineLevel="0" collapsed="false">
      <c r="B3011" s="923" t="n">
        <v>96988</v>
      </c>
      <c r="C3011" s="924" t="s">
        <v>9738</v>
      </c>
      <c r="D3011" s="923" t="s">
        <v>451</v>
      </c>
      <c r="E3011" s="923" t="n">
        <f aca="false">IF($K$2=$H$1,H3011,I3011)</f>
        <v>157.82</v>
      </c>
      <c r="F3011" s="396" t="n">
        <f aca="false">IF(LEN($B3011)=7,CONCATENATE(MID($B3011,1,6),"00",RIGHT($B3011,1)),IF(LEN($B3011)=8,CONCATENATE(MID($B3011,1,6),"0",RIGHT($B3011,2)),$B3011))</f>
        <v>96988</v>
      </c>
      <c r="H3011" s="925" t="n">
        <v>157.24</v>
      </c>
      <c r="I3011" s="923" t="n">
        <v>157.82</v>
      </c>
    </row>
    <row r="3012" customFormat="false" ht="15" hidden="false" customHeight="false" outlineLevel="0" collapsed="false">
      <c r="B3012" s="923" t="n">
        <v>96989</v>
      </c>
      <c r="C3012" s="924" t="s">
        <v>9739</v>
      </c>
      <c r="D3012" s="923" t="s">
        <v>451</v>
      </c>
      <c r="E3012" s="923" t="n">
        <f aca="false">IF($K$2=$H$1,H3012,I3012)</f>
        <v>103.86</v>
      </c>
      <c r="F3012" s="396" t="n">
        <f aca="false">IF(LEN($B3012)=7,CONCATENATE(MID($B3012,1,6),"00",RIGHT($B3012,1)),IF(LEN($B3012)=8,CONCATENATE(MID($B3012,1,6),"0",RIGHT($B3012,2)),$B3012))</f>
        <v>96989</v>
      </c>
      <c r="H3012" s="925" t="n">
        <v>103.4</v>
      </c>
      <c r="I3012" s="923" t="n">
        <v>103.86</v>
      </c>
    </row>
    <row r="3013" customFormat="false" ht="15" hidden="false" customHeight="false" outlineLevel="0" collapsed="false">
      <c r="B3013" s="923" t="n">
        <v>98463</v>
      </c>
      <c r="C3013" s="924" t="s">
        <v>9740</v>
      </c>
      <c r="D3013" s="923" t="s">
        <v>451</v>
      </c>
      <c r="E3013" s="923" t="n">
        <f aca="false">IF($K$2=$H$1,H3013,I3013)</f>
        <v>20.46</v>
      </c>
      <c r="F3013" s="396" t="n">
        <f aca="false">IF(LEN($B3013)=7,CONCATENATE(MID($B3013,1,6),"00",RIGHT($B3013,1)),IF(LEN($B3013)=8,CONCATENATE(MID($B3013,1,6),"0",RIGHT($B3013,2)),$B3013))</f>
        <v>98463</v>
      </c>
      <c r="H3013" s="925" t="n">
        <v>19.31</v>
      </c>
      <c r="I3013" s="923" t="n">
        <v>20.46</v>
      </c>
    </row>
    <row r="3014" customFormat="false" ht="15" hidden="false" customHeight="false" outlineLevel="0" collapsed="false">
      <c r="B3014" s="923" t="n">
        <v>9535</v>
      </c>
      <c r="C3014" s="924" t="s">
        <v>9741</v>
      </c>
      <c r="D3014" s="923" t="s">
        <v>451</v>
      </c>
      <c r="E3014" s="923" t="n">
        <f aca="false">IF($K$2=$H$1,H3014,I3014)</f>
        <v>73.09</v>
      </c>
      <c r="F3014" s="396" t="n">
        <f aca="false">IF(LEN($B3014)=7,CONCATENATE(MID($B3014,1,6),"00",RIGHT($B3014,1)),IF(LEN($B3014)=8,CONCATENATE(MID($B3014,1,6),"0",RIGHT($B3014,2)),$B3014))</f>
        <v>9535</v>
      </c>
      <c r="H3014" s="925" t="n">
        <v>71.67</v>
      </c>
      <c r="I3014" s="923" t="n">
        <v>73.09</v>
      </c>
    </row>
    <row r="3015" customFormat="false" ht="15" hidden="false" customHeight="false" outlineLevel="0" collapsed="false">
      <c r="B3015" s="923" t="n">
        <v>88547</v>
      </c>
      <c r="C3015" s="924" t="s">
        <v>9742</v>
      </c>
      <c r="D3015" s="923" t="s">
        <v>451</v>
      </c>
      <c r="E3015" s="923" t="n">
        <f aca="false">IF($K$2=$H$1,H3015,I3015)</f>
        <v>65.53</v>
      </c>
      <c r="F3015" s="396" t="n">
        <f aca="false">IF(LEN($B3015)=7,CONCATENATE(MID($B3015,1,6),"00",RIGHT($B3015,1)),IF(LEN($B3015)=8,CONCATENATE(MID($B3015,1,6),"0",RIGHT($B3015,2)),$B3015))</f>
        <v>88547</v>
      </c>
      <c r="H3015" s="925" t="n">
        <v>61.89</v>
      </c>
      <c r="I3015" s="923" t="n">
        <v>65.53</v>
      </c>
    </row>
    <row r="3016" customFormat="false" ht="15" hidden="false" customHeight="false" outlineLevel="0" collapsed="false">
      <c r="B3016" s="923" t="n">
        <v>72283</v>
      </c>
      <c r="C3016" s="924" t="s">
        <v>9743</v>
      </c>
      <c r="D3016" s="923" t="s">
        <v>451</v>
      </c>
      <c r="E3016" s="923" t="n">
        <f aca="false">IF($K$2=$H$1,H3016,I3016)</f>
        <v>816.29</v>
      </c>
      <c r="F3016" s="396" t="n">
        <f aca="false">IF(LEN($B3016)=7,CONCATENATE(MID($B3016,1,6),"00",RIGHT($B3016,1)),IF(LEN($B3016)=8,CONCATENATE(MID($B3016,1,6),"0",RIGHT($B3016,2)),$B3016))</f>
        <v>72283</v>
      </c>
      <c r="H3016" s="925" t="n">
        <v>803.52</v>
      </c>
      <c r="I3016" s="923" t="n">
        <v>816.29</v>
      </c>
    </row>
    <row r="3017" customFormat="false" ht="15" hidden="false" customHeight="false" outlineLevel="0" collapsed="false">
      <c r="B3017" s="923" t="n">
        <v>72287</v>
      </c>
      <c r="C3017" s="924" t="s">
        <v>9744</v>
      </c>
      <c r="D3017" s="923" t="s">
        <v>451</v>
      </c>
      <c r="E3017" s="923" t="n">
        <f aca="false">IF($K$2=$H$1,H3017,I3017)</f>
        <v>210.39</v>
      </c>
      <c r="F3017" s="396" t="n">
        <f aca="false">IF(LEN($B3017)=7,CONCATENATE(MID($B3017,1,6),"00",RIGHT($B3017,1)),IF(LEN($B3017)=8,CONCATENATE(MID($B3017,1,6),"0",RIGHT($B3017,2)),$B3017))</f>
        <v>72287</v>
      </c>
      <c r="H3017" s="925" t="n">
        <v>207.8</v>
      </c>
      <c r="I3017" s="923" t="n">
        <v>210.39</v>
      </c>
    </row>
    <row r="3018" customFormat="false" ht="15" hidden="false" customHeight="false" outlineLevel="0" collapsed="false">
      <c r="B3018" s="923" t="n">
        <v>72288</v>
      </c>
      <c r="C3018" s="924" t="s">
        <v>9745</v>
      </c>
      <c r="D3018" s="923" t="s">
        <v>451</v>
      </c>
      <c r="E3018" s="923" t="n">
        <f aca="false">IF($K$2=$H$1,H3018,I3018)</f>
        <v>261.26</v>
      </c>
      <c r="F3018" s="396" t="n">
        <f aca="false">IF(LEN($B3018)=7,CONCATENATE(MID($B3018,1,6),"00",RIGHT($B3018,1)),IF(LEN($B3018)=8,CONCATENATE(MID($B3018,1,6),"0",RIGHT($B3018,2)),$B3018))</f>
        <v>72288</v>
      </c>
      <c r="H3018" s="925" t="n">
        <v>258.38</v>
      </c>
      <c r="I3018" s="923" t="n">
        <v>261.26</v>
      </c>
    </row>
    <row r="3019" customFormat="false" ht="15" hidden="false" customHeight="false" outlineLevel="0" collapsed="false">
      <c r="B3019" s="923" t="n">
        <v>72553</v>
      </c>
      <c r="C3019" s="924" t="s">
        <v>9746</v>
      </c>
      <c r="D3019" s="923" t="s">
        <v>451</v>
      </c>
      <c r="E3019" s="923" t="n">
        <f aca="false">IF($K$2=$H$1,H3019,I3019)</f>
        <v>130.16</v>
      </c>
      <c r="F3019" s="396" t="n">
        <f aca="false">IF(LEN($B3019)=7,CONCATENATE(MID($B3019,1,6),"00",RIGHT($B3019,1)),IF(LEN($B3019)=8,CONCATENATE(MID($B3019,1,6),"0",RIGHT($B3019,2)),$B3019))</f>
        <v>72553</v>
      </c>
      <c r="H3019" s="925" t="n">
        <v>129.06</v>
      </c>
      <c r="I3019" s="923" t="n">
        <v>130.16</v>
      </c>
    </row>
    <row r="3020" customFormat="false" ht="15" hidden="false" customHeight="false" outlineLevel="0" collapsed="false">
      <c r="B3020" s="923" t="n">
        <v>72554</v>
      </c>
      <c r="C3020" s="924" t="s">
        <v>9747</v>
      </c>
      <c r="D3020" s="923" t="s">
        <v>451</v>
      </c>
      <c r="E3020" s="923" t="n">
        <f aca="false">IF($K$2=$H$1,H3020,I3020)</f>
        <v>432.95</v>
      </c>
      <c r="F3020" s="396" t="n">
        <f aca="false">IF(LEN($B3020)=7,CONCATENATE(MID($B3020,1,6),"00",RIGHT($B3020,1)),IF(LEN($B3020)=8,CONCATENATE(MID($B3020,1,6),"0",RIGHT($B3020,2)),$B3020))</f>
        <v>72554</v>
      </c>
      <c r="H3020" s="925" t="n">
        <v>431.85</v>
      </c>
      <c r="I3020" s="923" t="n">
        <v>432.95</v>
      </c>
    </row>
    <row r="3021" customFormat="false" ht="15" hidden="false" customHeight="false" outlineLevel="0" collapsed="false">
      <c r="B3021" s="923" t="s">
        <v>9748</v>
      </c>
      <c r="C3021" s="924" t="s">
        <v>9749</v>
      </c>
      <c r="D3021" s="923" t="s">
        <v>451</v>
      </c>
      <c r="E3021" s="923" t="n">
        <f aca="false">IF($K$2=$H$1,H3021,I3021)</f>
        <v>136.86</v>
      </c>
      <c r="F3021" s="396" t="str">
        <f aca="false">IF(LEN($B3021)=7,CONCATENATE(MID($B3021,1,6),"00",RIGHT($B3021,1)),IF(LEN($B3021)=8,CONCATENATE(MID($B3021,1,6),"0",RIGHT($B3021,2)),$B3021))</f>
        <v>73775/001</v>
      </c>
      <c r="H3021" s="925" t="n">
        <v>135.07</v>
      </c>
      <c r="I3021" s="923" t="n">
        <v>136.86</v>
      </c>
    </row>
    <row r="3022" customFormat="false" ht="15" hidden="false" customHeight="false" outlineLevel="0" collapsed="false">
      <c r="B3022" s="923" t="s">
        <v>428</v>
      </c>
      <c r="C3022" s="924" t="s">
        <v>9750</v>
      </c>
      <c r="D3022" s="923" t="s">
        <v>451</v>
      </c>
      <c r="E3022" s="923" t="n">
        <f aca="false">IF($K$2=$H$1,H3022,I3022)</f>
        <v>140.91</v>
      </c>
      <c r="F3022" s="396" t="str">
        <f aca="false">IF(LEN($B3022)=7,CONCATENATE(MID($B3022,1,6),"00",RIGHT($B3022,1)),IF(LEN($B3022)=8,CONCATENATE(MID($B3022,1,6),"0",RIGHT($B3022,2)),$B3022))</f>
        <v>73775/002</v>
      </c>
      <c r="H3022" s="925" t="n">
        <v>139.12</v>
      </c>
      <c r="I3022" s="923" t="n">
        <v>140.91</v>
      </c>
    </row>
    <row r="3023" customFormat="false" ht="15" hidden="false" customHeight="false" outlineLevel="0" collapsed="false">
      <c r="B3023" s="923" t="n">
        <v>83633</v>
      </c>
      <c r="C3023" s="924" t="s">
        <v>9751</v>
      </c>
      <c r="D3023" s="923" t="s">
        <v>451</v>
      </c>
      <c r="E3023" s="923" t="n">
        <f aca="false">IF($K$2=$H$1,H3023,I3023)</f>
        <v>2121.65</v>
      </c>
      <c r="F3023" s="396" t="n">
        <f aca="false">IF(LEN($B3023)=7,CONCATENATE(MID($B3023,1,6),"00",RIGHT($B3023,1)),IF(LEN($B3023)=8,CONCATENATE(MID($B3023,1,6),"0",RIGHT($B3023,2)),$B3023))</f>
        <v>83633</v>
      </c>
      <c r="H3023" s="925" t="n">
        <v>2117.48</v>
      </c>
      <c r="I3023" s="923" t="n">
        <v>2121.65</v>
      </c>
    </row>
    <row r="3024" customFormat="false" ht="15" hidden="false" customHeight="false" outlineLevel="0" collapsed="false">
      <c r="B3024" s="923" t="n">
        <v>83634</v>
      </c>
      <c r="C3024" s="924" t="s">
        <v>9752</v>
      </c>
      <c r="D3024" s="923" t="s">
        <v>451</v>
      </c>
      <c r="E3024" s="923" t="n">
        <f aca="false">IF($K$2=$H$1,H3024,I3024)</f>
        <v>407.2</v>
      </c>
      <c r="F3024" s="396" t="n">
        <f aca="false">IF(LEN($B3024)=7,CONCATENATE(MID($B3024,1,6),"00",RIGHT($B3024,1)),IF(LEN($B3024)=8,CONCATENATE(MID($B3024,1,6),"0",RIGHT($B3024,2)),$B3024))</f>
        <v>83634</v>
      </c>
      <c r="H3024" s="926" t="n">
        <v>405.41</v>
      </c>
      <c r="I3024" s="927" t="n">
        <v>407.2</v>
      </c>
    </row>
    <row r="3025" customFormat="false" ht="15" hidden="false" customHeight="false" outlineLevel="0" collapsed="false">
      <c r="B3025" s="923" t="n">
        <v>83635</v>
      </c>
      <c r="C3025" s="924" t="s">
        <v>509</v>
      </c>
      <c r="D3025" s="923" t="s">
        <v>451</v>
      </c>
      <c r="E3025" s="923" t="n">
        <f aca="false">IF($K$2=$H$1,H3025,I3025)</f>
        <v>158.49</v>
      </c>
      <c r="F3025" s="396" t="n">
        <f aca="false">IF(LEN($B3025)=7,CONCATENATE(MID($B3025,1,6),"00",RIGHT($B3025,1)),IF(LEN($B3025)=8,CONCATENATE(MID($B3025,1,6),"0",RIGHT($B3025,2)),$B3025))</f>
        <v>83635</v>
      </c>
      <c r="H3025" s="925" t="n">
        <v>156.7</v>
      </c>
      <c r="I3025" s="923" t="n">
        <v>158.49</v>
      </c>
    </row>
    <row r="3026" customFormat="false" ht="15" hidden="false" customHeight="false" outlineLevel="0" collapsed="false">
      <c r="B3026" s="923" t="n">
        <v>96765</v>
      </c>
      <c r="C3026" s="924" t="s">
        <v>9753</v>
      </c>
      <c r="D3026" s="923" t="s">
        <v>451</v>
      </c>
      <c r="E3026" s="923" t="n">
        <f aca="false">IF($K$2=$H$1,H3026,I3026)</f>
        <v>955.58</v>
      </c>
      <c r="F3026" s="396" t="n">
        <f aca="false">IF(LEN($B3026)=7,CONCATENATE(MID($B3026,1,6),"00",RIGHT($B3026,1)),IF(LEN($B3026)=8,CONCATENATE(MID($B3026,1,6),"0",RIGHT($B3026,2)),$B3026))</f>
        <v>96765</v>
      </c>
      <c r="H3026" s="926" t="n">
        <v>944.59</v>
      </c>
      <c r="I3026" s="927" t="n">
        <v>955.58</v>
      </c>
    </row>
    <row r="3027" customFormat="false" ht="15" hidden="false" customHeight="false" outlineLevel="0" collapsed="false">
      <c r="B3027" s="923" t="s">
        <v>9754</v>
      </c>
      <c r="C3027" s="924" t="s">
        <v>9755</v>
      </c>
      <c r="D3027" s="923" t="s">
        <v>451</v>
      </c>
      <c r="E3027" s="923" t="n">
        <f aca="false">IF($K$2=$H$1,H3027,I3027)</f>
        <v>181.05</v>
      </c>
      <c r="F3027" s="396" t="str">
        <f aca="false">IF(LEN($B3027)=7,CONCATENATE(MID($B3027,1,6),"00",RIGHT($B3027,1)),IF(LEN($B3027)=8,CONCATENATE(MID($B3027,1,6),"0",RIGHT($B3027,2)),$B3027))</f>
        <v>73749/001</v>
      </c>
      <c r="H3027" s="926" t="n">
        <v>171.82</v>
      </c>
      <c r="I3027" s="927" t="n">
        <v>181.05</v>
      </c>
    </row>
    <row r="3028" customFormat="false" ht="15" hidden="false" customHeight="false" outlineLevel="0" collapsed="false">
      <c r="B3028" s="923" t="s">
        <v>9756</v>
      </c>
      <c r="C3028" s="924" t="s">
        <v>9757</v>
      </c>
      <c r="D3028" s="923" t="s">
        <v>451</v>
      </c>
      <c r="E3028" s="923" t="n">
        <f aca="false">IF($K$2=$H$1,H3028,I3028)</f>
        <v>329.19</v>
      </c>
      <c r="F3028" s="396" t="str">
        <f aca="false">IF(LEN($B3028)=7,CONCATENATE(MID($B3028,1,6),"00",RIGHT($B3028,1)),IF(LEN($B3028)=8,CONCATENATE(MID($B3028,1,6),"0",RIGHT($B3028,2)),$B3028))</f>
        <v>73749/002</v>
      </c>
      <c r="H3028" s="926" t="n">
        <v>313.46</v>
      </c>
      <c r="I3028" s="927" t="n">
        <v>329.19</v>
      </c>
    </row>
    <row r="3029" customFormat="false" ht="15" hidden="false" customHeight="false" outlineLevel="0" collapsed="false">
      <c r="B3029" s="923" t="s">
        <v>9758</v>
      </c>
      <c r="C3029" s="924" t="s">
        <v>9759</v>
      </c>
      <c r="D3029" s="923" t="s">
        <v>451</v>
      </c>
      <c r="E3029" s="923" t="n">
        <f aca="false">IF($K$2=$H$1,H3029,I3029)</f>
        <v>1075.58</v>
      </c>
      <c r="F3029" s="396" t="str">
        <f aca="false">IF(LEN($B3029)=7,CONCATENATE(MID($B3029,1,6),"00",RIGHT($B3029,1)),IF(LEN($B3029)=8,CONCATENATE(MID($B3029,1,6),"0",RIGHT($B3029,2)),$B3029))</f>
        <v>73749/003</v>
      </c>
      <c r="H3029" s="926" t="n">
        <v>1022.16</v>
      </c>
      <c r="I3029" s="927" t="n">
        <v>1075.58</v>
      </c>
    </row>
    <row r="3030" customFormat="false" ht="15" hidden="false" customHeight="false" outlineLevel="0" collapsed="false">
      <c r="B3030" s="923" t="n">
        <v>84796</v>
      </c>
      <c r="C3030" s="924" t="s">
        <v>9760</v>
      </c>
      <c r="D3030" s="923" t="s">
        <v>451</v>
      </c>
      <c r="E3030" s="923" t="n">
        <f aca="false">IF($K$2=$H$1,H3030,I3030)</f>
        <v>472.29</v>
      </c>
      <c r="F3030" s="396" t="n">
        <f aca="false">IF(LEN($B3030)=7,CONCATENATE(MID($B3030,1,6),"00",RIGHT($B3030,1)),IF(LEN($B3030)=8,CONCATENATE(MID($B3030,1,6),"0",RIGHT($B3030,2)),$B3030))</f>
        <v>84796</v>
      </c>
      <c r="H3030" s="926" t="n">
        <v>466.14</v>
      </c>
      <c r="I3030" s="927" t="n">
        <v>472.29</v>
      </c>
    </row>
    <row r="3031" customFormat="false" ht="15" hidden="false" customHeight="false" outlineLevel="0" collapsed="false">
      <c r="B3031" s="923" t="n">
        <v>84798</v>
      </c>
      <c r="C3031" s="924" t="s">
        <v>9761</v>
      </c>
      <c r="D3031" s="923" t="s">
        <v>451</v>
      </c>
      <c r="E3031" s="923" t="n">
        <f aca="false">IF($K$2=$H$1,H3031,I3031)</f>
        <v>216.39</v>
      </c>
      <c r="F3031" s="396" t="n">
        <f aca="false">IF(LEN($B3031)=7,CONCATENATE(MID($B3031,1,6),"00",RIGHT($B3031,1)),IF(LEN($B3031)=8,CONCATENATE(MID($B3031,1,6),"0",RIGHT($B3031,2)),$B3031))</f>
        <v>84798</v>
      </c>
      <c r="H3031" s="926" t="n">
        <v>210.98</v>
      </c>
      <c r="I3031" s="927" t="n">
        <v>216.39</v>
      </c>
    </row>
    <row r="3032" customFormat="false" ht="15" hidden="false" customHeight="false" outlineLevel="0" collapsed="false">
      <c r="B3032" s="923" t="n">
        <v>98261</v>
      </c>
      <c r="C3032" s="924" t="s">
        <v>9762</v>
      </c>
      <c r="D3032" s="923" t="s">
        <v>470</v>
      </c>
      <c r="E3032" s="923" t="n">
        <f aca="false">IF($K$2=$H$1,H3032,I3032)</f>
        <v>2.87</v>
      </c>
      <c r="F3032" s="396" t="n">
        <f aca="false">IF(LEN($B3032)=7,CONCATENATE(MID($B3032,1,6),"00",RIGHT($B3032,1)),IF(LEN($B3032)=8,CONCATENATE(MID($B3032,1,6),"0",RIGHT($B3032,2)),$B3032))</f>
        <v>98261</v>
      </c>
      <c r="H3032" s="925" t="n">
        <v>2.65</v>
      </c>
      <c r="I3032" s="923" t="n">
        <v>2.87</v>
      </c>
    </row>
    <row r="3033" customFormat="false" ht="15" hidden="false" customHeight="false" outlineLevel="0" collapsed="false">
      <c r="B3033" s="923" t="n">
        <v>98262</v>
      </c>
      <c r="C3033" s="924" t="s">
        <v>9763</v>
      </c>
      <c r="D3033" s="923" t="s">
        <v>470</v>
      </c>
      <c r="E3033" s="923" t="n">
        <f aca="false">IF($K$2=$H$1,H3033,I3033)</f>
        <v>3.43</v>
      </c>
      <c r="F3033" s="396" t="n">
        <f aca="false">IF(LEN($B3033)=7,CONCATENATE(MID($B3033,1,6),"00",RIGHT($B3033,1)),IF(LEN($B3033)=8,CONCATENATE(MID($B3033,1,6),"0",RIGHT($B3033,2)),$B3033))</f>
        <v>98262</v>
      </c>
      <c r="H3033" s="926" t="n">
        <v>3.21</v>
      </c>
      <c r="I3033" s="927" t="n">
        <v>3.43</v>
      </c>
    </row>
    <row r="3034" customFormat="false" ht="15" hidden="false" customHeight="false" outlineLevel="0" collapsed="false">
      <c r="B3034" s="923" t="n">
        <v>98263</v>
      </c>
      <c r="C3034" s="924" t="s">
        <v>9764</v>
      </c>
      <c r="D3034" s="923" t="s">
        <v>470</v>
      </c>
      <c r="E3034" s="923" t="n">
        <f aca="false">IF($K$2=$H$1,H3034,I3034)</f>
        <v>4.14</v>
      </c>
      <c r="F3034" s="396" t="n">
        <f aca="false">IF(LEN($B3034)=7,CONCATENATE(MID($B3034,1,6),"00",RIGHT($B3034,1)),IF(LEN($B3034)=8,CONCATENATE(MID($B3034,1,6),"0",RIGHT($B3034,2)),$B3034))</f>
        <v>98263</v>
      </c>
      <c r="H3034" s="926" t="n">
        <v>3.89</v>
      </c>
      <c r="I3034" s="927" t="n">
        <v>4.14</v>
      </c>
    </row>
    <row r="3035" customFormat="false" ht="15" hidden="false" customHeight="false" outlineLevel="0" collapsed="false">
      <c r="B3035" s="923" t="n">
        <v>98264</v>
      </c>
      <c r="C3035" s="924" t="s">
        <v>9765</v>
      </c>
      <c r="D3035" s="923" t="s">
        <v>470</v>
      </c>
      <c r="E3035" s="923" t="n">
        <f aca="false">IF($K$2=$H$1,H3035,I3035)</f>
        <v>4.69</v>
      </c>
      <c r="F3035" s="396" t="n">
        <f aca="false">IF(LEN($B3035)=7,CONCATENATE(MID($B3035,1,6),"00",RIGHT($B3035,1)),IF(LEN($B3035)=8,CONCATENATE(MID($B3035,1,6),"0",RIGHT($B3035,2)),$B3035))</f>
        <v>98264</v>
      </c>
      <c r="H3035" s="925" t="n">
        <v>4.43</v>
      </c>
      <c r="I3035" s="923" t="n">
        <v>4.69</v>
      </c>
    </row>
    <row r="3036" customFormat="false" ht="15" hidden="false" customHeight="false" outlineLevel="0" collapsed="false">
      <c r="B3036" s="923" t="n">
        <v>98265</v>
      </c>
      <c r="C3036" s="924" t="s">
        <v>9766</v>
      </c>
      <c r="D3036" s="923" t="s">
        <v>470</v>
      </c>
      <c r="E3036" s="923" t="n">
        <f aca="false">IF($K$2=$H$1,H3036,I3036)</f>
        <v>5.5</v>
      </c>
      <c r="F3036" s="396" t="n">
        <f aca="false">IF(LEN($B3036)=7,CONCATENATE(MID($B3036,1,6),"00",RIGHT($B3036,1)),IF(LEN($B3036)=8,CONCATENATE(MID($B3036,1,6),"0",RIGHT($B3036,2)),$B3036))</f>
        <v>98265</v>
      </c>
      <c r="H3036" s="925" t="n">
        <v>5.25</v>
      </c>
      <c r="I3036" s="923" t="n">
        <v>5.5</v>
      </c>
    </row>
    <row r="3037" customFormat="false" ht="15" hidden="false" customHeight="false" outlineLevel="0" collapsed="false">
      <c r="B3037" s="923" t="n">
        <v>98266</v>
      </c>
      <c r="C3037" s="924" t="s">
        <v>9767</v>
      </c>
      <c r="D3037" s="923" t="s">
        <v>470</v>
      </c>
      <c r="E3037" s="923" t="n">
        <f aca="false">IF($K$2=$H$1,H3037,I3037)</f>
        <v>5.98</v>
      </c>
      <c r="F3037" s="396" t="n">
        <f aca="false">IF(LEN($B3037)=7,CONCATENATE(MID($B3037,1,6),"00",RIGHT($B3037,1)),IF(LEN($B3037)=8,CONCATENATE(MID($B3037,1,6),"0",RIGHT($B3037,2)),$B3037))</f>
        <v>98266</v>
      </c>
      <c r="H3037" s="925" t="n">
        <v>5.73</v>
      </c>
      <c r="I3037" s="923" t="n">
        <v>5.98</v>
      </c>
    </row>
    <row r="3038" customFormat="false" ht="15" hidden="false" customHeight="false" outlineLevel="0" collapsed="false">
      <c r="B3038" s="923" t="n">
        <v>98267</v>
      </c>
      <c r="C3038" s="924" t="s">
        <v>9768</v>
      </c>
      <c r="D3038" s="923" t="s">
        <v>470</v>
      </c>
      <c r="E3038" s="923" t="n">
        <f aca="false">IF($K$2=$H$1,H3038,I3038)</f>
        <v>10.01</v>
      </c>
      <c r="F3038" s="396" t="n">
        <f aca="false">IF(LEN($B3038)=7,CONCATENATE(MID($B3038,1,6),"00",RIGHT($B3038,1)),IF(LEN($B3038)=8,CONCATENATE(MID($B3038,1,6),"0",RIGHT($B3038,2)),$B3038))</f>
        <v>98267</v>
      </c>
      <c r="H3038" s="925" t="n">
        <v>9.67</v>
      </c>
      <c r="I3038" s="923" t="n">
        <v>10.01</v>
      </c>
    </row>
    <row r="3039" customFormat="false" ht="15" hidden="false" customHeight="false" outlineLevel="0" collapsed="false">
      <c r="B3039" s="923" t="n">
        <v>98268</v>
      </c>
      <c r="C3039" s="924" t="s">
        <v>9769</v>
      </c>
      <c r="D3039" s="923" t="s">
        <v>470</v>
      </c>
      <c r="E3039" s="923" t="n">
        <f aca="false">IF($K$2=$H$1,H3039,I3039)</f>
        <v>16.71</v>
      </c>
      <c r="F3039" s="396" t="n">
        <f aca="false">IF(LEN($B3039)=7,CONCATENATE(MID($B3039,1,6),"00",RIGHT($B3039,1)),IF(LEN($B3039)=8,CONCATENATE(MID($B3039,1,6),"0",RIGHT($B3039,2)),$B3039))</f>
        <v>98268</v>
      </c>
      <c r="H3039" s="925" t="n">
        <v>16.33</v>
      </c>
      <c r="I3039" s="923" t="n">
        <v>16.71</v>
      </c>
    </row>
    <row r="3040" customFormat="false" ht="15" hidden="false" customHeight="false" outlineLevel="0" collapsed="false">
      <c r="B3040" s="923" t="n">
        <v>98269</v>
      </c>
      <c r="C3040" s="924" t="s">
        <v>9770</v>
      </c>
      <c r="D3040" s="923" t="s">
        <v>470</v>
      </c>
      <c r="E3040" s="923" t="n">
        <f aca="false">IF($K$2=$H$1,H3040,I3040)</f>
        <v>21.75</v>
      </c>
      <c r="F3040" s="396" t="n">
        <f aca="false">IF(LEN($B3040)=7,CONCATENATE(MID($B3040,1,6),"00",RIGHT($B3040,1)),IF(LEN($B3040)=8,CONCATENATE(MID($B3040,1,6),"0",RIGHT($B3040,2)),$B3040))</f>
        <v>98269</v>
      </c>
      <c r="H3040" s="925" t="n">
        <v>21.33</v>
      </c>
      <c r="I3040" s="923" t="n">
        <v>21.75</v>
      </c>
    </row>
    <row r="3041" customFormat="false" ht="15" hidden="false" customHeight="false" outlineLevel="0" collapsed="false">
      <c r="B3041" s="923" t="n">
        <v>98270</v>
      </c>
      <c r="C3041" s="924" t="s">
        <v>9771</v>
      </c>
      <c r="D3041" s="923" t="s">
        <v>470</v>
      </c>
      <c r="E3041" s="923" t="n">
        <f aca="false">IF($K$2=$H$1,H3041,I3041)</f>
        <v>35.84</v>
      </c>
      <c r="F3041" s="396" t="n">
        <f aca="false">IF(LEN($B3041)=7,CONCATENATE(MID($B3041,1,6),"00",RIGHT($B3041,1)),IF(LEN($B3041)=8,CONCATENATE(MID($B3041,1,6),"0",RIGHT($B3041,2)),$B3041))</f>
        <v>98270</v>
      </c>
      <c r="H3041" s="925" t="n">
        <v>35.38</v>
      </c>
      <c r="I3041" s="923" t="n">
        <v>35.84</v>
      </c>
    </row>
    <row r="3042" customFormat="false" ht="15" hidden="false" customHeight="false" outlineLevel="0" collapsed="false">
      <c r="B3042" s="923" t="n">
        <v>98271</v>
      </c>
      <c r="C3042" s="924" t="s">
        <v>9772</v>
      </c>
      <c r="D3042" s="923" t="s">
        <v>470</v>
      </c>
      <c r="E3042" s="923" t="n">
        <f aca="false">IF($K$2=$H$1,H3042,I3042)</f>
        <v>56.06</v>
      </c>
      <c r="F3042" s="396" t="n">
        <f aca="false">IF(LEN($B3042)=7,CONCATENATE(MID($B3042,1,6),"00",RIGHT($B3042,1)),IF(LEN($B3042)=8,CONCATENATE(MID($B3042,1,6),"0",RIGHT($B3042,2)),$B3042))</f>
        <v>98271</v>
      </c>
      <c r="H3042" s="925" t="n">
        <v>55.56</v>
      </c>
      <c r="I3042" s="923" t="n">
        <v>56.06</v>
      </c>
    </row>
    <row r="3043" customFormat="false" ht="15" hidden="false" customHeight="false" outlineLevel="0" collapsed="false">
      <c r="B3043" s="923" t="n">
        <v>98272</v>
      </c>
      <c r="C3043" s="924" t="s">
        <v>9773</v>
      </c>
      <c r="D3043" s="923" t="s">
        <v>470</v>
      </c>
      <c r="E3043" s="923" t="n">
        <f aca="false">IF($K$2=$H$1,H3043,I3043)</f>
        <v>132.6</v>
      </c>
      <c r="F3043" s="396" t="n">
        <f aca="false">IF(LEN($B3043)=7,CONCATENATE(MID($B3043,1,6),"00",RIGHT($B3043,1)),IF(LEN($B3043)=8,CONCATENATE(MID($B3043,1,6),"0",RIGHT($B3043,2)),$B3043))</f>
        <v>98272</v>
      </c>
      <c r="H3043" s="925" t="n">
        <v>131.92</v>
      </c>
      <c r="I3043" s="923" t="n">
        <v>132.6</v>
      </c>
    </row>
    <row r="3044" customFormat="false" ht="15" hidden="false" customHeight="false" outlineLevel="0" collapsed="false">
      <c r="B3044" s="923" t="n">
        <v>98273</v>
      </c>
      <c r="C3044" s="924" t="s">
        <v>9774</v>
      </c>
      <c r="D3044" s="923" t="s">
        <v>470</v>
      </c>
      <c r="E3044" s="923" t="n">
        <f aca="false">IF($K$2=$H$1,H3044,I3044)</f>
        <v>2.49</v>
      </c>
      <c r="F3044" s="396" t="n">
        <f aca="false">IF(LEN($B3044)=7,CONCATENATE(MID($B3044,1,6),"00",RIGHT($B3044,1)),IF(LEN($B3044)=8,CONCATENATE(MID($B3044,1,6),"0",RIGHT($B3044,2)),$B3044))</f>
        <v>98273</v>
      </c>
      <c r="H3044" s="925" t="n">
        <v>2.46</v>
      </c>
      <c r="I3044" s="923" t="n">
        <v>2.49</v>
      </c>
    </row>
    <row r="3045" customFormat="false" ht="15" hidden="false" customHeight="false" outlineLevel="0" collapsed="false">
      <c r="B3045" s="923" t="n">
        <v>98274</v>
      </c>
      <c r="C3045" s="924" t="s">
        <v>9775</v>
      </c>
      <c r="D3045" s="923" t="s">
        <v>470</v>
      </c>
      <c r="E3045" s="923" t="n">
        <f aca="false">IF($K$2=$H$1,H3045,I3045)</f>
        <v>3.3</v>
      </c>
      <c r="F3045" s="396" t="n">
        <f aca="false">IF(LEN($B3045)=7,CONCATENATE(MID($B3045,1,6),"00",RIGHT($B3045,1)),IF(LEN($B3045)=8,CONCATENATE(MID($B3045,1,6),"0",RIGHT($B3045,2)),$B3045))</f>
        <v>98274</v>
      </c>
      <c r="H3045" s="925" t="n">
        <v>3.27</v>
      </c>
      <c r="I3045" s="923" t="n">
        <v>3.3</v>
      </c>
    </row>
    <row r="3046" customFormat="false" ht="15" hidden="false" customHeight="false" outlineLevel="0" collapsed="false">
      <c r="B3046" s="923" t="n">
        <v>98275</v>
      </c>
      <c r="C3046" s="924" t="s">
        <v>9776</v>
      </c>
      <c r="D3046" s="923" t="s">
        <v>470</v>
      </c>
      <c r="E3046" s="923" t="n">
        <f aca="false">IF($K$2=$H$1,H3046,I3046)</f>
        <v>3.79</v>
      </c>
      <c r="F3046" s="396" t="n">
        <f aca="false">IF(LEN($B3046)=7,CONCATENATE(MID($B3046,1,6),"00",RIGHT($B3046,1)),IF(LEN($B3046)=8,CONCATENATE(MID($B3046,1,6),"0",RIGHT($B3046,2)),$B3046))</f>
        <v>98275</v>
      </c>
      <c r="H3046" s="925" t="n">
        <v>3.74</v>
      </c>
      <c r="I3046" s="923" t="n">
        <v>3.79</v>
      </c>
    </row>
    <row r="3047" customFormat="false" ht="15" hidden="false" customHeight="false" outlineLevel="0" collapsed="false">
      <c r="B3047" s="923" t="n">
        <v>98276</v>
      </c>
      <c r="C3047" s="924" t="s">
        <v>9777</v>
      </c>
      <c r="D3047" s="923" t="s">
        <v>470</v>
      </c>
      <c r="E3047" s="923" t="n">
        <f aca="false">IF($K$2=$H$1,H3047,I3047)</f>
        <v>7.81</v>
      </c>
      <c r="F3047" s="396" t="n">
        <f aca="false">IF(LEN($B3047)=7,CONCATENATE(MID($B3047,1,6),"00",RIGHT($B3047,1)),IF(LEN($B3047)=8,CONCATENATE(MID($B3047,1,6),"0",RIGHT($B3047,2)),$B3047))</f>
        <v>98276</v>
      </c>
      <c r="H3047" s="925" t="n">
        <v>7.69</v>
      </c>
      <c r="I3047" s="923" t="n">
        <v>7.81</v>
      </c>
    </row>
    <row r="3048" customFormat="false" ht="15" hidden="false" customHeight="false" outlineLevel="0" collapsed="false">
      <c r="B3048" s="923" t="n">
        <v>98277</v>
      </c>
      <c r="C3048" s="924" t="s">
        <v>9778</v>
      </c>
      <c r="D3048" s="923" t="s">
        <v>470</v>
      </c>
      <c r="E3048" s="923" t="n">
        <f aca="false">IF($K$2=$H$1,H3048,I3048)</f>
        <v>14.51</v>
      </c>
      <c r="F3048" s="396" t="n">
        <f aca="false">IF(LEN($B3048)=7,CONCATENATE(MID($B3048,1,6),"00",RIGHT($B3048,1)),IF(LEN($B3048)=8,CONCATENATE(MID($B3048,1,6),"0",RIGHT($B3048,2)),$B3048))</f>
        <v>98277</v>
      </c>
      <c r="H3048" s="925" t="n">
        <v>14.35</v>
      </c>
      <c r="I3048" s="923" t="n">
        <v>14.51</v>
      </c>
    </row>
    <row r="3049" customFormat="false" ht="15" hidden="false" customHeight="false" outlineLevel="0" collapsed="false">
      <c r="B3049" s="923" t="n">
        <v>98278</v>
      </c>
      <c r="C3049" s="924" t="s">
        <v>9779</v>
      </c>
      <c r="D3049" s="923" t="s">
        <v>470</v>
      </c>
      <c r="E3049" s="923" t="n">
        <f aca="false">IF($K$2=$H$1,H3049,I3049)</f>
        <v>19.55</v>
      </c>
      <c r="F3049" s="396" t="n">
        <f aca="false">IF(LEN($B3049)=7,CONCATENATE(MID($B3049,1,6),"00",RIGHT($B3049,1)),IF(LEN($B3049)=8,CONCATENATE(MID($B3049,1,6),"0",RIGHT($B3049,2)),$B3049))</f>
        <v>98278</v>
      </c>
      <c r="H3049" s="925" t="n">
        <v>19.35</v>
      </c>
      <c r="I3049" s="923" t="n">
        <v>19.55</v>
      </c>
    </row>
    <row r="3050" customFormat="false" ht="15" hidden="false" customHeight="false" outlineLevel="0" collapsed="false">
      <c r="B3050" s="923" t="n">
        <v>98279</v>
      </c>
      <c r="C3050" s="924" t="s">
        <v>9780</v>
      </c>
      <c r="D3050" s="923" t="s">
        <v>470</v>
      </c>
      <c r="E3050" s="923" t="n">
        <f aca="false">IF($K$2=$H$1,H3050,I3050)</f>
        <v>33.64</v>
      </c>
      <c r="F3050" s="396" t="n">
        <f aca="false">IF(LEN($B3050)=7,CONCATENATE(MID($B3050,1,6),"00",RIGHT($B3050,1)),IF(LEN($B3050)=8,CONCATENATE(MID($B3050,1,6),"0",RIGHT($B3050,2)),$B3050))</f>
        <v>98279</v>
      </c>
      <c r="H3050" s="925" t="n">
        <v>33.4</v>
      </c>
      <c r="I3050" s="923" t="n">
        <v>33.64</v>
      </c>
    </row>
    <row r="3051" customFormat="false" ht="15" hidden="false" customHeight="false" outlineLevel="0" collapsed="false">
      <c r="B3051" s="923" t="n">
        <v>98280</v>
      </c>
      <c r="C3051" s="924" t="s">
        <v>9781</v>
      </c>
      <c r="D3051" s="923" t="s">
        <v>470</v>
      </c>
      <c r="E3051" s="923" t="n">
        <f aca="false">IF($K$2=$H$1,H3051,I3051)</f>
        <v>5.69</v>
      </c>
      <c r="F3051" s="396" t="n">
        <f aca="false">IF(LEN($B3051)=7,CONCATENATE(MID($B3051,1,6),"00",RIGHT($B3051,1)),IF(LEN($B3051)=8,CONCATENATE(MID($B3051,1,6),"0",RIGHT($B3051,2)),$B3051))</f>
        <v>98280</v>
      </c>
      <c r="H3051" s="925" t="n">
        <v>5.19</v>
      </c>
      <c r="I3051" s="923" t="n">
        <v>5.69</v>
      </c>
    </row>
    <row r="3052" customFormat="false" ht="15" hidden="false" customHeight="false" outlineLevel="0" collapsed="false">
      <c r="B3052" s="923" t="n">
        <v>98281</v>
      </c>
      <c r="C3052" s="924" t="s">
        <v>9782</v>
      </c>
      <c r="D3052" s="923" t="s">
        <v>470</v>
      </c>
      <c r="E3052" s="923" t="n">
        <f aca="false">IF($K$2=$H$1,H3052,I3052)</f>
        <v>6.27</v>
      </c>
      <c r="F3052" s="396" t="n">
        <f aca="false">IF(LEN($B3052)=7,CONCATENATE(MID($B3052,1,6),"00",RIGHT($B3052,1)),IF(LEN($B3052)=8,CONCATENATE(MID($B3052,1,6),"0",RIGHT($B3052,2)),$B3052))</f>
        <v>98281</v>
      </c>
      <c r="H3052" s="925" t="n">
        <v>5.75</v>
      </c>
      <c r="I3052" s="923" t="n">
        <v>6.27</v>
      </c>
    </row>
    <row r="3053" customFormat="false" ht="15" hidden="false" customHeight="false" outlineLevel="0" collapsed="false">
      <c r="B3053" s="923" t="n">
        <v>98282</v>
      </c>
      <c r="C3053" s="924" t="s">
        <v>9783</v>
      </c>
      <c r="D3053" s="923" t="s">
        <v>470</v>
      </c>
      <c r="E3053" s="923" t="n">
        <f aca="false">IF($K$2=$H$1,H3053,I3053)</f>
        <v>6.96</v>
      </c>
      <c r="F3053" s="396" t="n">
        <f aca="false">IF(LEN($B3053)=7,CONCATENATE(MID($B3053,1,6),"00",RIGHT($B3053,1)),IF(LEN($B3053)=8,CONCATENATE(MID($B3053,1,6),"0",RIGHT($B3053,2)),$B3053))</f>
        <v>98282</v>
      </c>
      <c r="H3053" s="925" t="n">
        <v>6.44</v>
      </c>
      <c r="I3053" s="923" t="n">
        <v>6.96</v>
      </c>
    </row>
    <row r="3054" customFormat="false" ht="15" hidden="false" customHeight="false" outlineLevel="0" collapsed="false">
      <c r="B3054" s="923" t="n">
        <v>98283</v>
      </c>
      <c r="C3054" s="924" t="s">
        <v>9784</v>
      </c>
      <c r="D3054" s="923" t="s">
        <v>470</v>
      </c>
      <c r="E3054" s="923" t="n">
        <f aca="false">IF($K$2=$H$1,H3054,I3054)</f>
        <v>7.51</v>
      </c>
      <c r="F3054" s="396" t="n">
        <f aca="false">IF(LEN($B3054)=7,CONCATENATE(MID($B3054,1,6),"00",RIGHT($B3054,1)),IF(LEN($B3054)=8,CONCATENATE(MID($B3054,1,6),"0",RIGHT($B3054,2)),$B3054))</f>
        <v>98283</v>
      </c>
      <c r="H3054" s="925" t="n">
        <v>6.98</v>
      </c>
      <c r="I3054" s="923" t="n">
        <v>7.51</v>
      </c>
    </row>
    <row r="3055" customFormat="false" ht="15" hidden="false" customHeight="false" outlineLevel="0" collapsed="false">
      <c r="B3055" s="923" t="n">
        <v>98284</v>
      </c>
      <c r="C3055" s="924" t="s">
        <v>9785</v>
      </c>
      <c r="D3055" s="923" t="s">
        <v>470</v>
      </c>
      <c r="E3055" s="923" t="n">
        <f aca="false">IF($K$2=$H$1,H3055,I3055)</f>
        <v>8.33</v>
      </c>
      <c r="F3055" s="396" t="n">
        <f aca="false">IF(LEN($B3055)=7,CONCATENATE(MID($B3055,1,6),"00",RIGHT($B3055,1)),IF(LEN($B3055)=8,CONCATENATE(MID($B3055,1,6),"0",RIGHT($B3055,2)),$B3055))</f>
        <v>98284</v>
      </c>
      <c r="H3055" s="925" t="n">
        <v>7.79</v>
      </c>
      <c r="I3055" s="923" t="n">
        <v>8.33</v>
      </c>
    </row>
    <row r="3056" customFormat="false" ht="15" hidden="false" customHeight="false" outlineLevel="0" collapsed="false">
      <c r="B3056" s="923" t="n">
        <v>98285</v>
      </c>
      <c r="C3056" s="924" t="s">
        <v>9786</v>
      </c>
      <c r="D3056" s="923" t="s">
        <v>470</v>
      </c>
      <c r="E3056" s="923" t="n">
        <f aca="false">IF($K$2=$H$1,H3056,I3056)</f>
        <v>8.81</v>
      </c>
      <c r="F3056" s="396" t="n">
        <f aca="false">IF(LEN($B3056)=7,CONCATENATE(MID($B3056,1,6),"00",RIGHT($B3056,1)),IF(LEN($B3056)=8,CONCATENATE(MID($B3056,1,6),"0",RIGHT($B3056,2)),$B3056))</f>
        <v>98285</v>
      </c>
      <c r="H3056" s="925" t="n">
        <v>8.27</v>
      </c>
      <c r="I3056" s="923" t="n">
        <v>8.81</v>
      </c>
    </row>
    <row r="3057" customFormat="false" ht="15" hidden="false" customHeight="false" outlineLevel="0" collapsed="false">
      <c r="B3057" s="923" t="n">
        <v>98286</v>
      </c>
      <c r="C3057" s="924" t="s">
        <v>9787</v>
      </c>
      <c r="D3057" s="923" t="s">
        <v>470</v>
      </c>
      <c r="E3057" s="923" t="n">
        <f aca="false">IF($K$2=$H$1,H3057,I3057)</f>
        <v>12.83</v>
      </c>
      <c r="F3057" s="396" t="n">
        <f aca="false">IF(LEN($B3057)=7,CONCATENATE(MID($B3057,1,6),"00",RIGHT($B3057,1)),IF(LEN($B3057)=8,CONCATENATE(MID($B3057,1,6),"0",RIGHT($B3057,2)),$B3057))</f>
        <v>98286</v>
      </c>
      <c r="H3057" s="925" t="n">
        <v>12.21</v>
      </c>
      <c r="I3057" s="923" t="n">
        <v>12.83</v>
      </c>
    </row>
    <row r="3058" customFormat="false" ht="15" hidden="false" customHeight="false" outlineLevel="0" collapsed="false">
      <c r="B3058" s="923" t="n">
        <v>98287</v>
      </c>
      <c r="C3058" s="924" t="s">
        <v>9788</v>
      </c>
      <c r="D3058" s="923" t="s">
        <v>470</v>
      </c>
      <c r="E3058" s="923" t="n">
        <f aca="false">IF($K$2=$H$1,H3058,I3058)</f>
        <v>1.17</v>
      </c>
      <c r="F3058" s="396" t="n">
        <f aca="false">IF(LEN($B3058)=7,CONCATENATE(MID($B3058,1,6),"00",RIGHT($B3058,1)),IF(LEN($B3058)=8,CONCATENATE(MID($B3058,1,6),"0",RIGHT($B3058,2)),$B3058))</f>
        <v>98287</v>
      </c>
      <c r="H3058" s="925" t="n">
        <v>1.12</v>
      </c>
      <c r="I3058" s="923" t="n">
        <v>1.17</v>
      </c>
    </row>
    <row r="3059" customFormat="false" ht="15" hidden="false" customHeight="false" outlineLevel="0" collapsed="false">
      <c r="B3059" s="923" t="n">
        <v>98288</v>
      </c>
      <c r="C3059" s="924" t="s">
        <v>9789</v>
      </c>
      <c r="D3059" s="923" t="s">
        <v>470</v>
      </c>
      <c r="E3059" s="923" t="n">
        <f aca="false">IF($K$2=$H$1,H3059,I3059)</f>
        <v>1.74</v>
      </c>
      <c r="F3059" s="396" t="n">
        <f aca="false">IF(LEN($B3059)=7,CONCATENATE(MID($B3059,1,6),"00",RIGHT($B3059,1)),IF(LEN($B3059)=8,CONCATENATE(MID($B3059,1,6),"0",RIGHT($B3059,2)),$B3059))</f>
        <v>98288</v>
      </c>
      <c r="H3059" s="925" t="n">
        <v>1.68</v>
      </c>
      <c r="I3059" s="923" t="n">
        <v>1.74</v>
      </c>
    </row>
    <row r="3060" customFormat="false" ht="15" hidden="false" customHeight="false" outlineLevel="0" collapsed="false">
      <c r="B3060" s="923" t="n">
        <v>98289</v>
      </c>
      <c r="C3060" s="924" t="s">
        <v>9790</v>
      </c>
      <c r="D3060" s="923" t="s">
        <v>470</v>
      </c>
      <c r="E3060" s="923" t="n">
        <f aca="false">IF($K$2=$H$1,H3060,I3060)</f>
        <v>2.44</v>
      </c>
      <c r="F3060" s="396" t="n">
        <f aca="false">IF(LEN($B3060)=7,CONCATENATE(MID($B3060,1,6),"00",RIGHT($B3060,1)),IF(LEN($B3060)=8,CONCATENATE(MID($B3060,1,6),"0",RIGHT($B3060,2)),$B3060))</f>
        <v>98289</v>
      </c>
      <c r="H3060" s="925" t="n">
        <v>2.37</v>
      </c>
      <c r="I3060" s="923" t="n">
        <v>2.44</v>
      </c>
    </row>
    <row r="3061" customFormat="false" ht="15" hidden="false" customHeight="false" outlineLevel="0" collapsed="false">
      <c r="B3061" s="923" t="n">
        <v>98290</v>
      </c>
      <c r="C3061" s="924" t="s">
        <v>9791</v>
      </c>
      <c r="D3061" s="923" t="s">
        <v>470</v>
      </c>
      <c r="E3061" s="923" t="n">
        <f aca="false">IF($K$2=$H$1,H3061,I3061)</f>
        <v>2.99</v>
      </c>
      <c r="F3061" s="396" t="n">
        <f aca="false">IF(LEN($B3061)=7,CONCATENATE(MID($B3061,1,6),"00",RIGHT($B3061,1)),IF(LEN($B3061)=8,CONCATENATE(MID($B3061,1,6),"0",RIGHT($B3061,2)),$B3061))</f>
        <v>98290</v>
      </c>
      <c r="H3061" s="925" t="n">
        <v>2.9</v>
      </c>
      <c r="I3061" s="923" t="n">
        <v>2.99</v>
      </c>
    </row>
    <row r="3062" customFormat="false" ht="15" hidden="false" customHeight="false" outlineLevel="0" collapsed="false">
      <c r="B3062" s="923" t="n">
        <v>98291</v>
      </c>
      <c r="C3062" s="924" t="s">
        <v>9792</v>
      </c>
      <c r="D3062" s="923" t="s">
        <v>470</v>
      </c>
      <c r="E3062" s="923" t="n">
        <f aca="false">IF($K$2=$H$1,H3062,I3062)</f>
        <v>3.81</v>
      </c>
      <c r="F3062" s="396" t="n">
        <f aca="false">IF(LEN($B3062)=7,CONCATENATE(MID($B3062,1,6),"00",RIGHT($B3062,1)),IF(LEN($B3062)=8,CONCATENATE(MID($B3062,1,6),"0",RIGHT($B3062,2)),$B3062))</f>
        <v>98291</v>
      </c>
      <c r="H3062" s="925" t="n">
        <v>3.72</v>
      </c>
      <c r="I3062" s="923" t="n">
        <v>3.81</v>
      </c>
    </row>
    <row r="3063" customFormat="false" ht="15" hidden="false" customHeight="false" outlineLevel="0" collapsed="false">
      <c r="B3063" s="923" t="n">
        <v>98292</v>
      </c>
      <c r="C3063" s="924" t="s">
        <v>9793</v>
      </c>
      <c r="D3063" s="923" t="s">
        <v>470</v>
      </c>
      <c r="E3063" s="923" t="n">
        <f aca="false">IF($K$2=$H$1,H3063,I3063)</f>
        <v>4.29</v>
      </c>
      <c r="F3063" s="396" t="n">
        <f aca="false">IF(LEN($B3063)=7,CONCATENATE(MID($B3063,1,6),"00",RIGHT($B3063,1)),IF(LEN($B3063)=8,CONCATENATE(MID($B3063,1,6),"0",RIGHT($B3063,2)),$B3063))</f>
        <v>98292</v>
      </c>
      <c r="H3063" s="925" t="n">
        <v>4.2</v>
      </c>
      <c r="I3063" s="923" t="n">
        <v>4.29</v>
      </c>
    </row>
    <row r="3064" customFormat="false" ht="15" hidden="false" customHeight="false" outlineLevel="0" collapsed="false">
      <c r="B3064" s="923" t="n">
        <v>98293</v>
      </c>
      <c r="C3064" s="924" t="s">
        <v>9794</v>
      </c>
      <c r="D3064" s="923" t="s">
        <v>470</v>
      </c>
      <c r="E3064" s="923" t="n">
        <f aca="false">IF($K$2=$H$1,H3064,I3064)</f>
        <v>8.31</v>
      </c>
      <c r="F3064" s="396" t="n">
        <f aca="false">IF(LEN($B3064)=7,CONCATENATE(MID($B3064,1,6),"00",RIGHT($B3064,1)),IF(LEN($B3064)=8,CONCATENATE(MID($B3064,1,6),"0",RIGHT($B3064,2)),$B3064))</f>
        <v>98293</v>
      </c>
      <c r="H3064" s="925" t="n">
        <v>8.14</v>
      </c>
      <c r="I3064" s="923" t="n">
        <v>8.31</v>
      </c>
    </row>
    <row r="3065" customFormat="false" ht="15" hidden="false" customHeight="false" outlineLevel="0" collapsed="false">
      <c r="B3065" s="923" t="n">
        <v>98400</v>
      </c>
      <c r="C3065" s="924" t="s">
        <v>9795</v>
      </c>
      <c r="D3065" s="923" t="s">
        <v>470</v>
      </c>
      <c r="E3065" s="923" t="n">
        <f aca="false">IF($K$2=$H$1,H3065,I3065)</f>
        <v>12</v>
      </c>
      <c r="F3065" s="396" t="n">
        <f aca="false">IF(LEN($B3065)=7,CONCATENATE(MID($B3065,1,6),"00",RIGHT($B3065,1)),IF(LEN($B3065)=8,CONCATENATE(MID($B3065,1,6),"0",RIGHT($B3065,2)),$B3065))</f>
        <v>98400</v>
      </c>
      <c r="H3065" s="925" t="n">
        <v>11.66</v>
      </c>
      <c r="I3065" s="923" t="n">
        <v>12</v>
      </c>
    </row>
    <row r="3066" customFormat="false" ht="15" hidden="false" customHeight="false" outlineLevel="0" collapsed="false">
      <c r="B3066" s="923" t="n">
        <v>98401</v>
      </c>
      <c r="C3066" s="924" t="s">
        <v>9796</v>
      </c>
      <c r="D3066" s="923" t="s">
        <v>470</v>
      </c>
      <c r="E3066" s="923" t="n">
        <f aca="false">IF($K$2=$H$1,H3066,I3066)</f>
        <v>18.85</v>
      </c>
      <c r="F3066" s="396" t="n">
        <f aca="false">IF(LEN($B3066)=7,CONCATENATE(MID($B3066,1,6),"00",RIGHT($B3066,1)),IF(LEN($B3066)=8,CONCATENATE(MID($B3066,1,6),"0",RIGHT($B3066,2)),$B3066))</f>
        <v>98401</v>
      </c>
      <c r="H3066" s="925" t="n">
        <v>18.47</v>
      </c>
      <c r="I3066" s="923" t="n">
        <v>18.85</v>
      </c>
    </row>
    <row r="3067" customFormat="false" ht="15" hidden="false" customHeight="false" outlineLevel="0" collapsed="false">
      <c r="B3067" s="923" t="n">
        <v>98402</v>
      </c>
      <c r="C3067" s="924" t="s">
        <v>9797</v>
      </c>
      <c r="D3067" s="923" t="s">
        <v>470</v>
      </c>
      <c r="E3067" s="923" t="n">
        <f aca="false">IF($K$2=$H$1,H3067,I3067)</f>
        <v>24.6</v>
      </c>
      <c r="F3067" s="396" t="n">
        <f aca="false">IF(LEN($B3067)=7,CONCATENATE(MID($B3067,1,6),"00",RIGHT($B3067,1)),IF(LEN($B3067)=8,CONCATENATE(MID($B3067,1,6),"0",RIGHT($B3067,2)),$B3067))</f>
        <v>98402</v>
      </c>
      <c r="H3067" s="925" t="n">
        <v>24.18</v>
      </c>
      <c r="I3067" s="923" t="n">
        <v>24.6</v>
      </c>
    </row>
    <row r="3068" customFormat="false" ht="15" hidden="false" customHeight="false" outlineLevel="0" collapsed="false">
      <c r="B3068" s="923" t="n">
        <v>100556</v>
      </c>
      <c r="C3068" s="924" t="s">
        <v>9798</v>
      </c>
      <c r="D3068" s="923" t="s">
        <v>451</v>
      </c>
      <c r="E3068" s="923" t="n">
        <f aca="false">IF($K$2=$H$1,H3068,I3068)</f>
        <v>25.43</v>
      </c>
      <c r="F3068" s="396" t="n">
        <f aca="false">IF(LEN($B3068)=7,CONCATENATE(MID($B3068,1,6),"00",RIGHT($B3068,1)),IF(LEN($B3068)=8,CONCATENATE(MID($B3068,1,6),"0",RIGHT($B3068,2)),$B3068))</f>
        <v>100556</v>
      </c>
      <c r="H3068" s="925" t="n">
        <v>24.17</v>
      </c>
      <c r="I3068" s="923" t="n">
        <v>25.43</v>
      </c>
    </row>
    <row r="3069" customFormat="false" ht="15" hidden="false" customHeight="false" outlineLevel="0" collapsed="false">
      <c r="B3069" s="923" t="n">
        <v>100557</v>
      </c>
      <c r="C3069" s="924" t="s">
        <v>9799</v>
      </c>
      <c r="D3069" s="923" t="s">
        <v>451</v>
      </c>
      <c r="E3069" s="923" t="n">
        <f aca="false">IF($K$2=$H$1,H3069,I3069)</f>
        <v>330.66</v>
      </c>
      <c r="F3069" s="396" t="n">
        <f aca="false">IF(LEN($B3069)=7,CONCATENATE(MID($B3069,1,6),"00",RIGHT($B3069,1)),IF(LEN($B3069)=8,CONCATENATE(MID($B3069,1,6),"0",RIGHT($B3069,2)),$B3069))</f>
        <v>100557</v>
      </c>
      <c r="H3069" s="925" t="n">
        <v>326.88</v>
      </c>
      <c r="I3069" s="923" t="n">
        <v>330.66</v>
      </c>
    </row>
    <row r="3070" customFormat="false" ht="15" hidden="false" customHeight="false" outlineLevel="0" collapsed="false">
      <c r="B3070" s="923" t="n">
        <v>100559</v>
      </c>
      <c r="C3070" s="924" t="s">
        <v>9800</v>
      </c>
      <c r="D3070" s="923" t="s">
        <v>451</v>
      </c>
      <c r="E3070" s="923" t="n">
        <f aca="false">IF($K$2=$H$1,H3070,I3070)</f>
        <v>959.16</v>
      </c>
      <c r="F3070" s="396" t="n">
        <f aca="false">IF(LEN($B3070)=7,CONCATENATE(MID($B3070,1,6),"00",RIGHT($B3070,1)),IF(LEN($B3070)=8,CONCATENATE(MID($B3070,1,6),"0",RIGHT($B3070,2)),$B3070))</f>
        <v>100559</v>
      </c>
      <c r="H3070" s="925" t="n">
        <v>953.51</v>
      </c>
      <c r="I3070" s="923" t="n">
        <v>959.16</v>
      </c>
    </row>
    <row r="3071" customFormat="false" ht="15" hidden="false" customHeight="false" outlineLevel="0" collapsed="false">
      <c r="B3071" s="923" t="n">
        <v>100560</v>
      </c>
      <c r="C3071" s="924" t="s">
        <v>9801</v>
      </c>
      <c r="D3071" s="923" t="s">
        <v>451</v>
      </c>
      <c r="E3071" s="923" t="n">
        <f aca="false">IF($K$2=$H$1,H3071,I3071)</f>
        <v>72.02</v>
      </c>
      <c r="F3071" s="396" t="n">
        <f aca="false">IF(LEN($B3071)=7,CONCATENATE(MID($B3071,1,6),"00",RIGHT($B3071,1)),IF(LEN($B3071)=8,CONCATENATE(MID($B3071,1,6),"0",RIGHT($B3071,2)),$B3071))</f>
        <v>100560</v>
      </c>
      <c r="H3071" s="925" t="n">
        <v>68.75</v>
      </c>
      <c r="I3071" s="923" t="n">
        <v>72.02</v>
      </c>
    </row>
    <row r="3072" customFormat="false" ht="15" hidden="false" customHeight="false" outlineLevel="0" collapsed="false">
      <c r="B3072" s="923" t="n">
        <v>100561</v>
      </c>
      <c r="C3072" s="924" t="s">
        <v>9802</v>
      </c>
      <c r="D3072" s="923" t="s">
        <v>451</v>
      </c>
      <c r="E3072" s="923" t="n">
        <f aca="false">IF($K$2=$H$1,H3072,I3072)</f>
        <v>121.45</v>
      </c>
      <c r="F3072" s="396" t="n">
        <f aca="false">IF(LEN($B3072)=7,CONCATENATE(MID($B3072,1,6),"00",RIGHT($B3072,1)),IF(LEN($B3072)=8,CONCATENATE(MID($B3072,1,6),"0",RIGHT($B3072,2)),$B3072))</f>
        <v>100561</v>
      </c>
      <c r="H3072" s="925" t="n">
        <v>117.7</v>
      </c>
      <c r="I3072" s="923" t="n">
        <v>121.45</v>
      </c>
    </row>
    <row r="3073" customFormat="false" ht="15" hidden="false" customHeight="false" outlineLevel="0" collapsed="false">
      <c r="B3073" s="923" t="n">
        <v>100562</v>
      </c>
      <c r="C3073" s="924" t="s">
        <v>9803</v>
      </c>
      <c r="D3073" s="923" t="s">
        <v>451</v>
      </c>
      <c r="E3073" s="923" t="n">
        <f aca="false">IF($K$2=$H$1,H3073,I3073)</f>
        <v>208.39</v>
      </c>
      <c r="F3073" s="396" t="n">
        <f aca="false">IF(LEN($B3073)=7,CONCATENATE(MID($B3073,1,6),"00",RIGHT($B3073,1)),IF(LEN($B3073)=8,CONCATENATE(MID($B3073,1,6),"0",RIGHT($B3073,2)),$B3073))</f>
        <v>100562</v>
      </c>
      <c r="H3073" s="925" t="n">
        <v>204.09</v>
      </c>
      <c r="I3073" s="923" t="n">
        <v>208.39</v>
      </c>
    </row>
    <row r="3074" customFormat="false" ht="15" hidden="false" customHeight="false" outlineLevel="0" collapsed="false">
      <c r="B3074" s="923" t="n">
        <v>100563</v>
      </c>
      <c r="C3074" s="924" t="s">
        <v>9804</v>
      </c>
      <c r="D3074" s="923" t="s">
        <v>451</v>
      </c>
      <c r="E3074" s="923" t="n">
        <f aca="false">IF($K$2=$H$1,H3074,I3074)</f>
        <v>318.83</v>
      </c>
      <c r="F3074" s="396" t="n">
        <f aca="false">IF(LEN($B3074)=7,CONCATENATE(MID($B3074,1,6),"00",RIGHT($B3074,1)),IF(LEN($B3074)=8,CONCATENATE(MID($B3074,1,6),"0",RIGHT($B3074,2)),$B3074))</f>
        <v>100563</v>
      </c>
      <c r="H3074" s="925" t="n">
        <v>313.92</v>
      </c>
      <c r="I3074" s="923" t="n">
        <v>318.83</v>
      </c>
    </row>
    <row r="3075" customFormat="false" ht="15" hidden="false" customHeight="false" outlineLevel="0" collapsed="false">
      <c r="B3075" s="923" t="n">
        <v>98397</v>
      </c>
      <c r="C3075" s="924" t="s">
        <v>9805</v>
      </c>
      <c r="D3075" s="923" t="s">
        <v>892</v>
      </c>
      <c r="E3075" s="923" t="n">
        <f aca="false">IF($K$2=$H$1,H3075,I3075)</f>
        <v>8.12</v>
      </c>
      <c r="F3075" s="396" t="n">
        <f aca="false">IF(LEN($B3075)=7,CONCATENATE(MID($B3075,1,6),"00",RIGHT($B3075,1)),IF(LEN($B3075)=8,CONCATENATE(MID($B3075,1,6),"0",RIGHT($B3075,2)),$B3075))</f>
        <v>98397</v>
      </c>
      <c r="H3075" s="925" t="n">
        <v>7.61</v>
      </c>
      <c r="I3075" s="923" t="n">
        <v>8.12</v>
      </c>
    </row>
    <row r="3076" customFormat="false" ht="15" hidden="false" customHeight="false" outlineLevel="0" collapsed="false">
      <c r="B3076" s="923" t="s">
        <v>9806</v>
      </c>
      <c r="C3076" s="924" t="s">
        <v>9807</v>
      </c>
      <c r="D3076" s="923" t="s">
        <v>451</v>
      </c>
      <c r="E3076" s="923" t="n">
        <f aca="false">IF($K$2=$H$1,H3076,I3076)</f>
        <v>5279.77</v>
      </c>
      <c r="F3076" s="396" t="str">
        <f aca="false">IF(LEN($B3076)=7,CONCATENATE(MID($B3076,1,6),"00",RIGHT($B3076,1)),IF(LEN($B3076)=8,CONCATENATE(MID($B3076,1,6),"0",RIGHT($B3076,2)),$B3076))</f>
        <v>74003/001</v>
      </c>
      <c r="H3076" s="925" t="n">
        <v>5026.3</v>
      </c>
      <c r="I3076" s="923" t="n">
        <v>5279.77</v>
      </c>
    </row>
    <row r="3077" customFormat="false" ht="15" hidden="false" customHeight="false" outlineLevel="0" collapsed="false">
      <c r="B3077" s="923" t="n">
        <v>85120</v>
      </c>
      <c r="C3077" s="924" t="s">
        <v>9808</v>
      </c>
      <c r="D3077" s="923" t="s">
        <v>451</v>
      </c>
      <c r="E3077" s="923" t="n">
        <f aca="false">IF($K$2=$H$1,H3077,I3077)</f>
        <v>112.91</v>
      </c>
      <c r="F3077" s="396" t="n">
        <f aca="false">IF(LEN($B3077)=7,CONCATENATE(MID($B3077,1,6),"00",RIGHT($B3077,1)),IF(LEN($B3077)=8,CONCATENATE(MID($B3077,1,6),"0",RIGHT($B3077,2)),$B3077))</f>
        <v>85120</v>
      </c>
      <c r="H3077" s="925" t="n">
        <v>110.55</v>
      </c>
      <c r="I3077" s="923" t="n">
        <v>112.91</v>
      </c>
    </row>
    <row r="3078" customFormat="false" ht="15" hidden="false" customHeight="false" outlineLevel="0" collapsed="false">
      <c r="B3078" s="923" t="n">
        <v>83486</v>
      </c>
      <c r="C3078" s="924" t="s">
        <v>9809</v>
      </c>
      <c r="D3078" s="923" t="s">
        <v>451</v>
      </c>
      <c r="E3078" s="923" t="n">
        <f aca="false">IF($K$2=$H$1,H3078,I3078)</f>
        <v>1209.12</v>
      </c>
      <c r="F3078" s="396" t="n">
        <f aca="false">IF(LEN($B3078)=7,CONCATENATE(MID($B3078,1,6),"00",RIGHT($B3078,1)),IF(LEN($B3078)=8,CONCATENATE(MID($B3078,1,6),"0",RIGHT($B3078,2)),$B3078))</f>
        <v>83486</v>
      </c>
      <c r="H3078" s="925" t="n">
        <v>1180.16</v>
      </c>
      <c r="I3078" s="923" t="n">
        <v>1209.12</v>
      </c>
    </row>
    <row r="3079" customFormat="false" ht="15" hidden="false" customHeight="false" outlineLevel="0" collapsed="false">
      <c r="B3079" s="923" t="n">
        <v>83643</v>
      </c>
      <c r="C3079" s="924" t="s">
        <v>9810</v>
      </c>
      <c r="D3079" s="923" t="s">
        <v>451</v>
      </c>
      <c r="E3079" s="923" t="n">
        <f aca="false">IF($K$2=$H$1,H3079,I3079)</f>
        <v>4227.29</v>
      </c>
      <c r="F3079" s="396" t="n">
        <f aca="false">IF(LEN($B3079)=7,CONCATENATE(MID($B3079,1,6),"00",RIGHT($B3079,1)),IF(LEN($B3079)=8,CONCATENATE(MID($B3079,1,6),"0",RIGHT($B3079,2)),$B3079))</f>
        <v>83643</v>
      </c>
      <c r="H3079" s="925" t="n">
        <v>4202.21</v>
      </c>
      <c r="I3079" s="923" t="n">
        <v>4227.29</v>
      </c>
    </row>
    <row r="3080" customFormat="false" ht="15" hidden="false" customHeight="false" outlineLevel="0" collapsed="false">
      <c r="B3080" s="923" t="n">
        <v>83644</v>
      </c>
      <c r="C3080" s="924" t="s">
        <v>9811</v>
      </c>
      <c r="D3080" s="923" t="s">
        <v>451</v>
      </c>
      <c r="E3080" s="923" t="n">
        <f aca="false">IF($K$2=$H$1,H3080,I3080)</f>
        <v>5135.16</v>
      </c>
      <c r="F3080" s="396" t="n">
        <f aca="false">IF(LEN($B3080)=7,CONCATENATE(MID($B3080,1,6),"00",RIGHT($B3080,1)),IF(LEN($B3080)=8,CONCATENATE(MID($B3080,1,6),"0",RIGHT($B3080,2)),$B3080))</f>
        <v>83644</v>
      </c>
      <c r="H3080" s="925" t="n">
        <v>5108.93</v>
      </c>
      <c r="I3080" s="923" t="n">
        <v>5135.16</v>
      </c>
    </row>
    <row r="3081" customFormat="false" ht="15" hidden="false" customHeight="false" outlineLevel="0" collapsed="false">
      <c r="B3081" s="923" t="n">
        <v>83645</v>
      </c>
      <c r="C3081" s="924" t="s">
        <v>9812</v>
      </c>
      <c r="D3081" s="923" t="s">
        <v>451</v>
      </c>
      <c r="E3081" s="923" t="n">
        <f aca="false">IF($K$2=$H$1,H3081,I3081)</f>
        <v>1635.55</v>
      </c>
      <c r="F3081" s="396" t="n">
        <f aca="false">IF(LEN($B3081)=7,CONCATENATE(MID($B3081,1,6),"00",RIGHT($B3081,1)),IF(LEN($B3081)=8,CONCATENATE(MID($B3081,1,6),"0",RIGHT($B3081,2)),$B3081))</f>
        <v>83645</v>
      </c>
      <c r="H3081" s="925" t="n">
        <v>1609.32</v>
      </c>
      <c r="I3081" s="923" t="n">
        <v>1635.55</v>
      </c>
    </row>
    <row r="3082" customFormat="false" ht="15" hidden="false" customHeight="false" outlineLevel="0" collapsed="false">
      <c r="B3082" s="923" t="n">
        <v>83646</v>
      </c>
      <c r="C3082" s="924" t="s">
        <v>9813</v>
      </c>
      <c r="D3082" s="923" t="s">
        <v>451</v>
      </c>
      <c r="E3082" s="923" t="n">
        <f aca="false">IF($K$2=$H$1,H3082,I3082)</f>
        <v>1897.74</v>
      </c>
      <c r="F3082" s="396" t="n">
        <f aca="false">IF(LEN($B3082)=7,CONCATENATE(MID($B3082,1,6),"00",RIGHT($B3082,1)),IF(LEN($B3082)=8,CONCATENATE(MID($B3082,1,6),"0",RIGHT($B3082,2)),$B3082))</f>
        <v>83646</v>
      </c>
      <c r="H3082" s="925" t="n">
        <v>1871.51</v>
      </c>
      <c r="I3082" s="923" t="n">
        <v>1897.74</v>
      </c>
    </row>
    <row r="3083" customFormat="false" ht="15" hidden="false" customHeight="false" outlineLevel="0" collapsed="false">
      <c r="B3083" s="923" t="n">
        <v>83647</v>
      </c>
      <c r="C3083" s="924" t="s">
        <v>9814</v>
      </c>
      <c r="D3083" s="923" t="s">
        <v>451</v>
      </c>
      <c r="E3083" s="923" t="n">
        <f aca="false">IF($K$2=$H$1,H3083,I3083)</f>
        <v>1243.16</v>
      </c>
      <c r="F3083" s="396" t="n">
        <f aca="false">IF(LEN($B3083)=7,CONCATENATE(MID($B3083,1,6),"00",RIGHT($B3083,1)),IF(LEN($B3083)=8,CONCATENATE(MID($B3083,1,6),"0",RIGHT($B3083,2)),$B3083))</f>
        <v>83647</v>
      </c>
      <c r="H3083" s="925" t="n">
        <v>1216.93</v>
      </c>
      <c r="I3083" s="923" t="n">
        <v>1243.16</v>
      </c>
    </row>
    <row r="3084" customFormat="false" ht="15" hidden="false" customHeight="false" outlineLevel="0" collapsed="false">
      <c r="B3084" s="923" t="n">
        <v>83648</v>
      </c>
      <c r="C3084" s="924" t="s">
        <v>9815</v>
      </c>
      <c r="D3084" s="923" t="s">
        <v>451</v>
      </c>
      <c r="E3084" s="923" t="n">
        <f aca="false">IF($K$2=$H$1,H3084,I3084)</f>
        <v>799.87</v>
      </c>
      <c r="F3084" s="396" t="n">
        <f aca="false">IF(LEN($B3084)=7,CONCATENATE(MID($B3084,1,6),"00",RIGHT($B3084,1)),IF(LEN($B3084)=8,CONCATENATE(MID($B3084,1,6),"0",RIGHT($B3084,2)),$B3084))</f>
        <v>83648</v>
      </c>
      <c r="H3084" s="925" t="n">
        <v>773.64</v>
      </c>
      <c r="I3084" s="923" t="n">
        <v>799.87</v>
      </c>
    </row>
    <row r="3085" customFormat="false" ht="15" hidden="false" customHeight="false" outlineLevel="0" collapsed="false">
      <c r="B3085" s="923" t="n">
        <v>83649</v>
      </c>
      <c r="C3085" s="924" t="s">
        <v>9816</v>
      </c>
      <c r="D3085" s="923" t="s">
        <v>451</v>
      </c>
      <c r="E3085" s="923" t="n">
        <f aca="false">IF($K$2=$H$1,H3085,I3085)</f>
        <v>4798.65</v>
      </c>
      <c r="F3085" s="396" t="n">
        <f aca="false">IF(LEN($B3085)=7,CONCATENATE(MID($B3085,1,6),"00",RIGHT($B3085,1)),IF(LEN($B3085)=8,CONCATENATE(MID($B3085,1,6),"0",RIGHT($B3085,2)),$B3085))</f>
        <v>83649</v>
      </c>
      <c r="H3085" s="925" t="n">
        <v>4686.23</v>
      </c>
      <c r="I3085" s="923" t="n">
        <v>4798.65</v>
      </c>
    </row>
    <row r="3086" customFormat="false" ht="15" hidden="false" customHeight="false" outlineLevel="0" collapsed="false">
      <c r="B3086" s="923" t="n">
        <v>83650</v>
      </c>
      <c r="C3086" s="924" t="s">
        <v>9817</v>
      </c>
      <c r="D3086" s="923" t="s">
        <v>451</v>
      </c>
      <c r="E3086" s="923" t="n">
        <f aca="false">IF($K$2=$H$1,H3086,I3086)</f>
        <v>4013.87</v>
      </c>
      <c r="F3086" s="396" t="n">
        <f aca="false">IF(LEN($B3086)=7,CONCATENATE(MID($B3086,1,6),"00",RIGHT($B3086,1)),IF(LEN($B3086)=8,CONCATENATE(MID($B3086,1,6),"0",RIGHT($B3086,2)),$B3086))</f>
        <v>83650</v>
      </c>
      <c r="H3086" s="925" t="n">
        <v>3901.45</v>
      </c>
      <c r="I3086" s="923" t="n">
        <v>4013.87</v>
      </c>
    </row>
    <row r="3087" customFormat="false" ht="15" hidden="false" customHeight="false" outlineLevel="0" collapsed="false">
      <c r="B3087" s="923" t="n">
        <v>98294</v>
      </c>
      <c r="C3087" s="924" t="s">
        <v>9818</v>
      </c>
      <c r="D3087" s="923" t="s">
        <v>470</v>
      </c>
      <c r="E3087" s="923" t="n">
        <f aca="false">IF($K$2=$H$1,H3087,I3087)</f>
        <v>1.69</v>
      </c>
      <c r="F3087" s="396" t="n">
        <f aca="false">IF(LEN($B3087)=7,CONCATENATE(MID($B3087,1,6),"00",RIGHT($B3087,1)),IF(LEN($B3087)=8,CONCATENATE(MID($B3087,1,6),"0",RIGHT($B3087,2)),$B3087))</f>
        <v>98294</v>
      </c>
      <c r="H3087" s="925" t="n">
        <v>1.64</v>
      </c>
      <c r="I3087" s="923" t="n">
        <v>1.69</v>
      </c>
    </row>
    <row r="3088" customFormat="false" ht="15" hidden="false" customHeight="false" outlineLevel="0" collapsed="false">
      <c r="B3088" s="923" t="n">
        <v>98295</v>
      </c>
      <c r="C3088" s="924" t="s">
        <v>9819</v>
      </c>
      <c r="D3088" s="923" t="s">
        <v>470</v>
      </c>
      <c r="E3088" s="923" t="n">
        <f aca="false">IF($K$2=$H$1,H3088,I3088)</f>
        <v>1.18</v>
      </c>
      <c r="F3088" s="396" t="n">
        <f aca="false">IF(LEN($B3088)=7,CONCATENATE(MID($B3088,1,6),"00",RIGHT($B3088,1)),IF(LEN($B3088)=8,CONCATENATE(MID($B3088,1,6),"0",RIGHT($B3088,2)),$B3088))</f>
        <v>98295</v>
      </c>
      <c r="H3088" s="925" t="n">
        <v>1.18</v>
      </c>
      <c r="I3088" s="923" t="n">
        <v>1.18</v>
      </c>
    </row>
    <row r="3089" customFormat="false" ht="15" hidden="false" customHeight="false" outlineLevel="0" collapsed="false">
      <c r="B3089" s="923" t="n">
        <v>98296</v>
      </c>
      <c r="C3089" s="924" t="s">
        <v>9820</v>
      </c>
      <c r="D3089" s="923" t="s">
        <v>470</v>
      </c>
      <c r="E3089" s="923" t="n">
        <f aca="false">IF($K$2=$H$1,H3089,I3089)</f>
        <v>2.62</v>
      </c>
      <c r="F3089" s="396" t="n">
        <f aca="false">IF(LEN($B3089)=7,CONCATENATE(MID($B3089,1,6),"00",RIGHT($B3089,1)),IF(LEN($B3089)=8,CONCATENATE(MID($B3089,1,6),"0",RIGHT($B3089,2)),$B3089))</f>
        <v>98296</v>
      </c>
      <c r="H3089" s="925" t="n">
        <v>2.52</v>
      </c>
      <c r="I3089" s="923" t="n">
        <v>2.62</v>
      </c>
    </row>
    <row r="3090" customFormat="false" ht="15" hidden="false" customHeight="false" outlineLevel="0" collapsed="false">
      <c r="B3090" s="923" t="n">
        <v>98297</v>
      </c>
      <c r="C3090" s="924" t="s">
        <v>9821</v>
      </c>
      <c r="D3090" s="923" t="s">
        <v>470</v>
      </c>
      <c r="E3090" s="923" t="n">
        <f aca="false">IF($K$2=$H$1,H3090,I3090)</f>
        <v>1.81</v>
      </c>
      <c r="F3090" s="396" t="n">
        <f aca="false">IF(LEN($B3090)=7,CONCATENATE(MID($B3090,1,6),"00",RIGHT($B3090,1)),IF(LEN($B3090)=8,CONCATENATE(MID($B3090,1,6),"0",RIGHT($B3090,2)),$B3090))</f>
        <v>98297</v>
      </c>
      <c r="H3090" s="925" t="n">
        <v>1.79</v>
      </c>
      <c r="I3090" s="923" t="n">
        <v>1.81</v>
      </c>
    </row>
    <row r="3091" customFormat="false" ht="15" hidden="false" customHeight="false" outlineLevel="0" collapsed="false">
      <c r="B3091" s="923" t="n">
        <v>98301</v>
      </c>
      <c r="C3091" s="924" t="s">
        <v>9822</v>
      </c>
      <c r="D3091" s="923" t="s">
        <v>451</v>
      </c>
      <c r="E3091" s="923" t="n">
        <f aca="false">IF($K$2=$H$1,H3091,I3091)</f>
        <v>395.19</v>
      </c>
      <c r="F3091" s="396" t="n">
        <f aca="false">IF(LEN($B3091)=7,CONCATENATE(MID($B3091,1,6),"00",RIGHT($B3091,1)),IF(LEN($B3091)=8,CONCATENATE(MID($B3091,1,6),"0",RIGHT($B3091,2)),$B3091))</f>
        <v>98301</v>
      </c>
      <c r="H3091" s="925" t="n">
        <v>372.62</v>
      </c>
      <c r="I3091" s="923" t="n">
        <v>395.19</v>
      </c>
    </row>
    <row r="3092" customFormat="false" ht="15" hidden="false" customHeight="false" outlineLevel="0" collapsed="false">
      <c r="B3092" s="923" t="n">
        <v>98302</v>
      </c>
      <c r="C3092" s="924" t="s">
        <v>9823</v>
      </c>
      <c r="D3092" s="923" t="s">
        <v>451</v>
      </c>
      <c r="E3092" s="923" t="n">
        <f aca="false">IF($K$2=$H$1,H3092,I3092)</f>
        <v>520.75</v>
      </c>
      <c r="F3092" s="396" t="n">
        <f aca="false">IF(LEN($B3092)=7,CONCATENATE(MID($B3092,1,6),"00",RIGHT($B3092,1)),IF(LEN($B3092)=8,CONCATENATE(MID($B3092,1,6),"0",RIGHT($B3092,2)),$B3092))</f>
        <v>98302</v>
      </c>
      <c r="H3092" s="925" t="n">
        <v>498.18</v>
      </c>
      <c r="I3092" s="923" t="n">
        <v>520.75</v>
      </c>
    </row>
    <row r="3093" customFormat="false" ht="15" hidden="false" customHeight="false" outlineLevel="0" collapsed="false">
      <c r="B3093" s="923" t="n">
        <v>98304</v>
      </c>
      <c r="C3093" s="924" t="s">
        <v>9824</v>
      </c>
      <c r="D3093" s="923" t="s">
        <v>451</v>
      </c>
      <c r="E3093" s="923" t="n">
        <f aca="false">IF($K$2=$H$1,H3093,I3093)</f>
        <v>846.78</v>
      </c>
      <c r="F3093" s="396" t="n">
        <f aca="false">IF(LEN($B3093)=7,CONCATENATE(MID($B3093,1,6),"00",RIGHT($B3093,1)),IF(LEN($B3093)=8,CONCATENATE(MID($B3093,1,6),"0",RIGHT($B3093,2)),$B3093))</f>
        <v>98304</v>
      </c>
      <c r="H3093" s="925" t="n">
        <v>801.92</v>
      </c>
      <c r="I3093" s="923" t="n">
        <v>846.78</v>
      </c>
    </row>
    <row r="3094" customFormat="false" ht="15" hidden="false" customHeight="false" outlineLevel="0" collapsed="false">
      <c r="B3094" s="923" t="n">
        <v>98307</v>
      </c>
      <c r="C3094" s="924" t="s">
        <v>9825</v>
      </c>
      <c r="D3094" s="923" t="s">
        <v>451</v>
      </c>
      <c r="E3094" s="923" t="n">
        <f aca="false">IF($K$2=$H$1,H3094,I3094)</f>
        <v>33.76</v>
      </c>
      <c r="F3094" s="396" t="n">
        <f aca="false">IF(LEN($B3094)=7,CONCATENATE(MID($B3094,1,6),"00",RIGHT($B3094,1)),IF(LEN($B3094)=8,CONCATENATE(MID($B3094,1,6),"0",RIGHT($B3094,2)),$B3094))</f>
        <v>98307</v>
      </c>
      <c r="H3094" s="925" t="n">
        <v>33.01</v>
      </c>
      <c r="I3094" s="923" t="n">
        <v>33.76</v>
      </c>
    </row>
    <row r="3095" customFormat="false" ht="15" hidden="false" customHeight="false" outlineLevel="0" collapsed="false">
      <c r="B3095" s="923" t="n">
        <v>98308</v>
      </c>
      <c r="C3095" s="924" t="s">
        <v>9826</v>
      </c>
      <c r="D3095" s="923" t="s">
        <v>451</v>
      </c>
      <c r="E3095" s="923" t="n">
        <f aca="false">IF($K$2=$H$1,H3095,I3095)</f>
        <v>22.39</v>
      </c>
      <c r="F3095" s="396" t="n">
        <f aca="false">IF(LEN($B3095)=7,CONCATENATE(MID($B3095,1,6),"00",RIGHT($B3095,1)),IF(LEN($B3095)=8,CONCATENATE(MID($B3095,1,6),"0",RIGHT($B3095,2)),$B3095))</f>
        <v>98308</v>
      </c>
      <c r="H3095" s="925" t="n">
        <v>21.64</v>
      </c>
      <c r="I3095" s="923" t="n">
        <v>22.39</v>
      </c>
    </row>
    <row r="3096" customFormat="false" ht="15" hidden="false" customHeight="false" outlineLevel="0" collapsed="false">
      <c r="B3096" s="923" t="n">
        <v>98593</v>
      </c>
      <c r="C3096" s="924" t="s">
        <v>9827</v>
      </c>
      <c r="D3096" s="923" t="s">
        <v>451</v>
      </c>
      <c r="E3096" s="923" t="n">
        <f aca="false">IF($K$2=$H$1,H3096,I3096)</f>
        <v>696.82</v>
      </c>
      <c r="F3096" s="396" t="n">
        <f aca="false">IF(LEN($B3096)=7,CONCATENATE(MID($B3096,1,6),"00",RIGHT($B3096,1)),IF(LEN($B3096)=8,CONCATENATE(MID($B3096,1,6),"0",RIGHT($B3096,2)),$B3096))</f>
        <v>98593</v>
      </c>
      <c r="H3096" s="925" t="n">
        <v>651.96</v>
      </c>
      <c r="I3096" s="923" t="n">
        <v>696.82</v>
      </c>
    </row>
    <row r="3097" customFormat="false" ht="15" hidden="false" customHeight="false" outlineLevel="0" collapsed="false">
      <c r="B3097" s="923" t="n">
        <v>89355</v>
      </c>
      <c r="C3097" s="924" t="s">
        <v>9828</v>
      </c>
      <c r="D3097" s="923" t="s">
        <v>470</v>
      </c>
      <c r="E3097" s="923" t="n">
        <f aca="false">IF($K$2=$H$1,H3097,I3097)</f>
        <v>13.52</v>
      </c>
      <c r="F3097" s="396" t="n">
        <f aca="false">IF(LEN($B3097)=7,CONCATENATE(MID($B3097,1,6),"00",RIGHT($B3097,1)),IF(LEN($B3097)=8,CONCATENATE(MID($B3097,1,6),"0",RIGHT($B3097,2)),$B3097))</f>
        <v>89355</v>
      </c>
      <c r="H3097" s="925" t="n">
        <v>12.37</v>
      </c>
      <c r="I3097" s="923" t="n">
        <v>13.52</v>
      </c>
    </row>
    <row r="3098" customFormat="false" ht="15" hidden="false" customHeight="false" outlineLevel="0" collapsed="false">
      <c r="B3098" s="923" t="n">
        <v>89356</v>
      </c>
      <c r="C3098" s="924" t="s">
        <v>9829</v>
      </c>
      <c r="D3098" s="923" t="s">
        <v>470</v>
      </c>
      <c r="E3098" s="923" t="n">
        <f aca="false">IF($K$2=$H$1,H3098,I3098)</f>
        <v>15.92</v>
      </c>
      <c r="F3098" s="396" t="n">
        <f aca="false">IF(LEN($B3098)=7,CONCATENATE(MID($B3098,1,6),"00",RIGHT($B3098,1)),IF(LEN($B3098)=8,CONCATENATE(MID($B3098,1,6),"0",RIGHT($B3098,2)),$B3098))</f>
        <v>89356</v>
      </c>
      <c r="H3098" s="925" t="n">
        <v>14.59</v>
      </c>
      <c r="I3098" s="923" t="n">
        <v>15.92</v>
      </c>
    </row>
    <row r="3099" customFormat="false" ht="15" hidden="false" customHeight="false" outlineLevel="0" collapsed="false">
      <c r="B3099" s="923" t="n">
        <v>89357</v>
      </c>
      <c r="C3099" s="924" t="s">
        <v>9830</v>
      </c>
      <c r="D3099" s="923" t="s">
        <v>470</v>
      </c>
      <c r="E3099" s="923" t="n">
        <f aca="false">IF($K$2=$H$1,H3099,I3099)</f>
        <v>21.79</v>
      </c>
      <c r="F3099" s="396" t="n">
        <f aca="false">IF(LEN($B3099)=7,CONCATENATE(MID($B3099,1,6),"00",RIGHT($B3099,1)),IF(LEN($B3099)=8,CONCATENATE(MID($B3099,1,6),"0",RIGHT($B3099,2)),$B3099))</f>
        <v>89357</v>
      </c>
      <c r="H3099" s="925" t="n">
        <v>20.19</v>
      </c>
      <c r="I3099" s="923" t="n">
        <v>21.79</v>
      </c>
    </row>
    <row r="3100" customFormat="false" ht="15" hidden="false" customHeight="false" outlineLevel="0" collapsed="false">
      <c r="B3100" s="923" t="n">
        <v>89401</v>
      </c>
      <c r="C3100" s="924" t="s">
        <v>9831</v>
      </c>
      <c r="D3100" s="923" t="s">
        <v>470</v>
      </c>
      <c r="E3100" s="923" t="n">
        <f aca="false">IF($K$2=$H$1,H3100,I3100)</f>
        <v>5.53</v>
      </c>
      <c r="F3100" s="396" t="n">
        <f aca="false">IF(LEN($B3100)=7,CONCATENATE(MID($B3100,1,6),"00",RIGHT($B3100,1)),IF(LEN($B3100)=8,CONCATENATE(MID($B3100,1,6),"0",RIGHT($B3100,2)),$B3100))</f>
        <v>89401</v>
      </c>
      <c r="H3100" s="925" t="n">
        <v>5.19</v>
      </c>
      <c r="I3100" s="923" t="n">
        <v>5.53</v>
      </c>
    </row>
    <row r="3101" customFormat="false" ht="15" hidden="false" customHeight="false" outlineLevel="0" collapsed="false">
      <c r="B3101" s="923" t="n">
        <v>89402</v>
      </c>
      <c r="C3101" s="924" t="s">
        <v>232</v>
      </c>
      <c r="D3101" s="923" t="s">
        <v>470</v>
      </c>
      <c r="E3101" s="923" t="n">
        <f aca="false">IF($K$2=$H$1,H3101,I3101)</f>
        <v>6.71</v>
      </c>
      <c r="F3101" s="396" t="n">
        <f aca="false">IF(LEN($B3101)=7,CONCATENATE(MID($B3101,1,6),"00",RIGHT($B3101,1)),IF(LEN($B3101)=8,CONCATENATE(MID($B3101,1,6),"0",RIGHT($B3101,2)),$B3101))</f>
        <v>89402</v>
      </c>
      <c r="H3101" s="925" t="n">
        <v>6.3</v>
      </c>
      <c r="I3101" s="923" t="n">
        <v>6.71</v>
      </c>
    </row>
    <row r="3102" customFormat="false" ht="15" hidden="false" customHeight="false" outlineLevel="0" collapsed="false">
      <c r="B3102" s="923" t="n">
        <v>89403</v>
      </c>
      <c r="C3102" s="924" t="s">
        <v>9832</v>
      </c>
      <c r="D3102" s="923" t="s">
        <v>470</v>
      </c>
      <c r="E3102" s="923" t="n">
        <f aca="false">IF($K$2=$H$1,H3102,I3102)</f>
        <v>10.77</v>
      </c>
      <c r="F3102" s="396" t="n">
        <f aca="false">IF(LEN($B3102)=7,CONCATENATE(MID($B3102,1,6),"00",RIGHT($B3102,1)),IF(LEN($B3102)=8,CONCATENATE(MID($B3102,1,6),"0",RIGHT($B3102,2)),$B3102))</f>
        <v>89403</v>
      </c>
      <c r="H3102" s="925" t="n">
        <v>10.29</v>
      </c>
      <c r="I3102" s="923" t="n">
        <v>10.77</v>
      </c>
    </row>
    <row r="3103" customFormat="false" ht="15" hidden="false" customHeight="false" outlineLevel="0" collapsed="false">
      <c r="B3103" s="923" t="n">
        <v>89446</v>
      </c>
      <c r="C3103" s="924" t="s">
        <v>9833</v>
      </c>
      <c r="D3103" s="923" t="s">
        <v>470</v>
      </c>
      <c r="E3103" s="923" t="n">
        <f aca="false">IF($K$2=$H$1,H3103,I3103)</f>
        <v>3.21</v>
      </c>
      <c r="F3103" s="396" t="n">
        <f aca="false">IF(LEN($B3103)=7,CONCATENATE(MID($B3103,1,6),"00",RIGHT($B3103,1)),IF(LEN($B3103)=8,CONCATENATE(MID($B3103,1,6),"0",RIGHT($B3103,2)),$B3103))</f>
        <v>89446</v>
      </c>
      <c r="H3103" s="925" t="n">
        <v>3.16</v>
      </c>
      <c r="I3103" s="923" t="n">
        <v>3.21</v>
      </c>
    </row>
    <row r="3104" customFormat="false" ht="15" hidden="false" customHeight="false" outlineLevel="0" collapsed="false">
      <c r="B3104" s="923" t="n">
        <v>89447</v>
      </c>
      <c r="C3104" s="924" t="s">
        <v>9834</v>
      </c>
      <c r="D3104" s="923" t="s">
        <v>470</v>
      </c>
      <c r="E3104" s="923" t="n">
        <f aca="false">IF($K$2=$H$1,H3104,I3104)</f>
        <v>6.66</v>
      </c>
      <c r="F3104" s="396" t="n">
        <f aca="false">IF(LEN($B3104)=7,CONCATENATE(MID($B3104,1,6),"00",RIGHT($B3104,1)),IF(LEN($B3104)=8,CONCATENATE(MID($B3104,1,6),"0",RIGHT($B3104,2)),$B3104))</f>
        <v>89447</v>
      </c>
      <c r="H3104" s="925" t="n">
        <v>6.59</v>
      </c>
      <c r="I3104" s="923" t="n">
        <v>6.66</v>
      </c>
    </row>
    <row r="3105" customFormat="false" ht="15" hidden="false" customHeight="false" outlineLevel="0" collapsed="false">
      <c r="B3105" s="923" t="n">
        <v>89448</v>
      </c>
      <c r="C3105" s="924" t="s">
        <v>9835</v>
      </c>
      <c r="D3105" s="923" t="s">
        <v>470</v>
      </c>
      <c r="E3105" s="923" t="n">
        <f aca="false">IF($K$2=$H$1,H3105,I3105)</f>
        <v>9.55</v>
      </c>
      <c r="F3105" s="396" t="n">
        <f aca="false">IF(LEN($B3105)=7,CONCATENATE(MID($B3105,1,6),"00",RIGHT($B3105,1)),IF(LEN($B3105)=8,CONCATENATE(MID($B3105,1,6),"0",RIGHT($B3105,2)),$B3105))</f>
        <v>89448</v>
      </c>
      <c r="H3105" s="925" t="n">
        <v>9.46</v>
      </c>
      <c r="I3105" s="923" t="n">
        <v>9.55</v>
      </c>
    </row>
    <row r="3106" customFormat="false" ht="15" hidden="false" customHeight="false" outlineLevel="0" collapsed="false">
      <c r="B3106" s="923" t="n">
        <v>89449</v>
      </c>
      <c r="C3106" s="924" t="s">
        <v>9836</v>
      </c>
      <c r="D3106" s="923" t="s">
        <v>470</v>
      </c>
      <c r="E3106" s="923" t="n">
        <f aca="false">IF($K$2=$H$1,H3106,I3106)</f>
        <v>10.99</v>
      </c>
      <c r="F3106" s="396" t="n">
        <f aca="false">IF(LEN($B3106)=7,CONCATENATE(MID($B3106,1,6),"00",RIGHT($B3106,1)),IF(LEN($B3106)=8,CONCATENATE(MID($B3106,1,6),"0",RIGHT($B3106,2)),$B3106))</f>
        <v>89449</v>
      </c>
      <c r="H3106" s="925" t="n">
        <v>10.89</v>
      </c>
      <c r="I3106" s="923" t="n">
        <v>10.99</v>
      </c>
    </row>
    <row r="3107" customFormat="false" ht="15" hidden="false" customHeight="false" outlineLevel="0" collapsed="false">
      <c r="B3107" s="923" t="n">
        <v>89450</v>
      </c>
      <c r="C3107" s="924" t="s">
        <v>9837</v>
      </c>
      <c r="D3107" s="923" t="s">
        <v>470</v>
      </c>
      <c r="E3107" s="923" t="n">
        <f aca="false">IF($K$2=$H$1,H3107,I3107)</f>
        <v>18.02</v>
      </c>
      <c r="F3107" s="396" t="n">
        <f aca="false">IF(LEN($B3107)=7,CONCATENATE(MID($B3107,1,6),"00",RIGHT($B3107,1)),IF(LEN($B3107)=8,CONCATENATE(MID($B3107,1,6),"0",RIGHT($B3107,2)),$B3107))</f>
        <v>89450</v>
      </c>
      <c r="H3107" s="925" t="n">
        <v>17.9</v>
      </c>
      <c r="I3107" s="923" t="n">
        <v>18.02</v>
      </c>
    </row>
    <row r="3108" customFormat="false" ht="15" hidden="false" customHeight="false" outlineLevel="0" collapsed="false">
      <c r="B3108" s="923" t="n">
        <v>89451</v>
      </c>
      <c r="C3108" s="924" t="s">
        <v>9838</v>
      </c>
      <c r="D3108" s="923" t="s">
        <v>470</v>
      </c>
      <c r="E3108" s="923" t="n">
        <f aca="false">IF($K$2=$H$1,H3108,I3108)</f>
        <v>29.67</v>
      </c>
      <c r="F3108" s="396" t="n">
        <f aca="false">IF(LEN($B3108)=7,CONCATENATE(MID($B3108,1,6),"00",RIGHT($B3108,1)),IF(LEN($B3108)=8,CONCATENATE(MID($B3108,1,6),"0",RIGHT($B3108,2)),$B3108))</f>
        <v>89451</v>
      </c>
      <c r="H3108" s="925" t="n">
        <v>29.53</v>
      </c>
      <c r="I3108" s="923" t="n">
        <v>29.67</v>
      </c>
    </row>
    <row r="3109" customFormat="false" ht="15" hidden="false" customHeight="false" outlineLevel="0" collapsed="false">
      <c r="B3109" s="923" t="n">
        <v>89452</v>
      </c>
      <c r="C3109" s="924" t="s">
        <v>9839</v>
      </c>
      <c r="D3109" s="923" t="s">
        <v>470</v>
      </c>
      <c r="E3109" s="923" t="n">
        <f aca="false">IF($K$2=$H$1,H3109,I3109)</f>
        <v>36.88</v>
      </c>
      <c r="F3109" s="396" t="n">
        <f aca="false">IF(LEN($B3109)=7,CONCATENATE(MID($B3109,1,6),"00",RIGHT($B3109,1)),IF(LEN($B3109)=8,CONCATENATE(MID($B3109,1,6),"0",RIGHT($B3109,2)),$B3109))</f>
        <v>89452</v>
      </c>
      <c r="H3109" s="925" t="n">
        <v>36.71</v>
      </c>
      <c r="I3109" s="923" t="n">
        <v>36.88</v>
      </c>
    </row>
    <row r="3110" customFormat="false" ht="15" hidden="false" customHeight="false" outlineLevel="0" collapsed="false">
      <c r="B3110" s="923" t="n">
        <v>89508</v>
      </c>
      <c r="C3110" s="924" t="s">
        <v>9840</v>
      </c>
      <c r="D3110" s="923" t="s">
        <v>470</v>
      </c>
      <c r="E3110" s="923" t="n">
        <f aca="false">IF($K$2=$H$1,H3110,I3110)</f>
        <v>13.79</v>
      </c>
      <c r="F3110" s="396" t="n">
        <f aca="false">IF(LEN($B3110)=7,CONCATENATE(MID($B3110,1,6),"00",RIGHT($B3110,1)),IF(LEN($B3110)=8,CONCATENATE(MID($B3110,1,6),"0",RIGHT($B3110,2)),$B3110))</f>
        <v>89508</v>
      </c>
      <c r="H3110" s="925" t="n">
        <v>13.19</v>
      </c>
      <c r="I3110" s="923" t="n">
        <v>13.79</v>
      </c>
    </row>
    <row r="3111" customFormat="false" ht="15" hidden="false" customHeight="false" outlineLevel="0" collapsed="false">
      <c r="B3111" s="923" t="n">
        <v>89509</v>
      </c>
      <c r="C3111" s="924" t="s">
        <v>9841</v>
      </c>
      <c r="D3111" s="923" t="s">
        <v>470</v>
      </c>
      <c r="E3111" s="923" t="n">
        <f aca="false">IF($K$2=$H$1,H3111,I3111)</f>
        <v>19.25</v>
      </c>
      <c r="F3111" s="396" t="n">
        <f aca="false">IF(LEN($B3111)=7,CONCATENATE(MID($B3111,1,6),"00",RIGHT($B3111,1)),IF(LEN($B3111)=8,CONCATENATE(MID($B3111,1,6),"0",RIGHT($B3111,2)),$B3111))</f>
        <v>89509</v>
      </c>
      <c r="H3111" s="925" t="n">
        <v>18.5</v>
      </c>
      <c r="I3111" s="923" t="n">
        <v>19.25</v>
      </c>
    </row>
    <row r="3112" customFormat="false" ht="15" hidden="false" customHeight="false" outlineLevel="0" collapsed="false">
      <c r="B3112" s="923" t="n">
        <v>89511</v>
      </c>
      <c r="C3112" s="924" t="s">
        <v>9842</v>
      </c>
      <c r="D3112" s="923" t="s">
        <v>470</v>
      </c>
      <c r="E3112" s="923" t="n">
        <f aca="false">IF($K$2=$H$1,H3112,I3112)</f>
        <v>29.05</v>
      </c>
      <c r="F3112" s="396" t="n">
        <f aca="false">IF(LEN($B3112)=7,CONCATENATE(MID($B3112,1,6),"00",RIGHT($B3112,1)),IF(LEN($B3112)=8,CONCATENATE(MID($B3112,1,6),"0",RIGHT($B3112,2)),$B3112))</f>
        <v>89511</v>
      </c>
      <c r="H3112" s="925" t="n">
        <v>27.87</v>
      </c>
      <c r="I3112" s="923" t="n">
        <v>29.05</v>
      </c>
    </row>
    <row r="3113" customFormat="false" ht="15" hidden="false" customHeight="false" outlineLevel="0" collapsed="false">
      <c r="B3113" s="923" t="n">
        <v>89512</v>
      </c>
      <c r="C3113" s="924" t="s">
        <v>9843</v>
      </c>
      <c r="D3113" s="923" t="s">
        <v>470</v>
      </c>
      <c r="E3113" s="923" t="n">
        <f aca="false">IF($K$2=$H$1,H3113,I3113)</f>
        <v>45.37</v>
      </c>
      <c r="F3113" s="396" t="n">
        <f aca="false">IF(LEN($B3113)=7,CONCATENATE(MID($B3113,1,6),"00",RIGHT($B3113,1)),IF(LEN($B3113)=8,CONCATENATE(MID($B3113,1,6),"0",RIGHT($B3113,2)),$B3113))</f>
        <v>89512</v>
      </c>
      <c r="H3113" s="925" t="n">
        <v>43.75</v>
      </c>
      <c r="I3113" s="923" t="n">
        <v>45.37</v>
      </c>
    </row>
    <row r="3114" customFormat="false" ht="15" hidden="false" customHeight="false" outlineLevel="0" collapsed="false">
      <c r="B3114" s="923" t="n">
        <v>89576</v>
      </c>
      <c r="C3114" s="924" t="s">
        <v>9844</v>
      </c>
      <c r="D3114" s="923" t="s">
        <v>470</v>
      </c>
      <c r="E3114" s="923" t="n">
        <f aca="false">IF($K$2=$H$1,H3114,I3114)</f>
        <v>15.9</v>
      </c>
      <c r="F3114" s="396" t="n">
        <f aca="false">IF(LEN($B3114)=7,CONCATENATE(MID($B3114,1,6),"00",RIGHT($B3114,1)),IF(LEN($B3114)=8,CONCATENATE(MID($B3114,1,6),"0",RIGHT($B3114,2)),$B3114))</f>
        <v>89576</v>
      </c>
      <c r="H3114" s="925" t="n">
        <v>15.66</v>
      </c>
      <c r="I3114" s="923" t="n">
        <v>15.9</v>
      </c>
    </row>
    <row r="3115" customFormat="false" ht="15" hidden="false" customHeight="false" outlineLevel="0" collapsed="false">
      <c r="B3115" s="923" t="n">
        <v>89578</v>
      </c>
      <c r="C3115" s="924" t="s">
        <v>9845</v>
      </c>
      <c r="D3115" s="923" t="s">
        <v>470</v>
      </c>
      <c r="E3115" s="923" t="n">
        <f aca="false">IF($K$2=$H$1,H3115,I3115)</f>
        <v>27.33</v>
      </c>
      <c r="F3115" s="396" t="n">
        <f aca="false">IF(LEN($B3115)=7,CONCATENATE(MID($B3115,1,6),"00",RIGHT($B3115,1)),IF(LEN($B3115)=8,CONCATENATE(MID($B3115,1,6),"0",RIGHT($B3115,2)),$B3115))</f>
        <v>89578</v>
      </c>
      <c r="H3115" s="925" t="n">
        <v>26.94</v>
      </c>
      <c r="I3115" s="923" t="n">
        <v>27.33</v>
      </c>
    </row>
    <row r="3116" customFormat="false" ht="15" hidden="false" customHeight="false" outlineLevel="0" collapsed="false">
      <c r="B3116" s="923" t="n">
        <v>89580</v>
      </c>
      <c r="C3116" s="924" t="s">
        <v>9846</v>
      </c>
      <c r="D3116" s="923" t="s">
        <v>470</v>
      </c>
      <c r="E3116" s="923" t="n">
        <f aca="false">IF($K$2=$H$1,H3116,I3116)</f>
        <v>53.39</v>
      </c>
      <c r="F3116" s="396" t="n">
        <f aca="false">IF(LEN($B3116)=7,CONCATENATE(MID($B3116,1,6),"00",RIGHT($B3116,1)),IF(LEN($B3116)=8,CONCATENATE(MID($B3116,1,6),"0",RIGHT($B3116,2)),$B3116))</f>
        <v>89580</v>
      </c>
      <c r="H3116" s="925" t="n">
        <v>52.74</v>
      </c>
      <c r="I3116" s="923" t="n">
        <v>53.39</v>
      </c>
    </row>
    <row r="3117" customFormat="false" ht="15" hidden="false" customHeight="false" outlineLevel="0" collapsed="false">
      <c r="B3117" s="923" t="n">
        <v>89633</v>
      </c>
      <c r="C3117" s="924" t="s">
        <v>9847</v>
      </c>
      <c r="D3117" s="923" t="s">
        <v>470</v>
      </c>
      <c r="E3117" s="923" t="n">
        <f aca="false">IF($K$2=$H$1,H3117,I3117)</f>
        <v>18.62</v>
      </c>
      <c r="F3117" s="396" t="n">
        <f aca="false">IF(LEN($B3117)=7,CONCATENATE(MID($B3117,1,6),"00",RIGHT($B3117,1)),IF(LEN($B3117)=8,CONCATENATE(MID($B3117,1,6),"0",RIGHT($B3117,2)),$B3117))</f>
        <v>89633</v>
      </c>
      <c r="H3117" s="925" t="n">
        <v>17.65</v>
      </c>
      <c r="I3117" s="923" t="n">
        <v>18.62</v>
      </c>
    </row>
    <row r="3118" customFormat="false" ht="15" hidden="false" customHeight="false" outlineLevel="0" collapsed="false">
      <c r="B3118" s="923" t="n">
        <v>89634</v>
      </c>
      <c r="C3118" s="924" t="s">
        <v>9848</v>
      </c>
      <c r="D3118" s="923" t="s">
        <v>470</v>
      </c>
      <c r="E3118" s="923" t="n">
        <f aca="false">IF($K$2=$H$1,H3118,I3118)</f>
        <v>28.2</v>
      </c>
      <c r="F3118" s="396" t="n">
        <f aca="false">IF(LEN($B3118)=7,CONCATENATE(MID($B3118,1,6),"00",RIGHT($B3118,1)),IF(LEN($B3118)=8,CONCATENATE(MID($B3118,1,6),"0",RIGHT($B3118,2)),$B3118))</f>
        <v>89634</v>
      </c>
      <c r="H3118" s="925" t="n">
        <v>26.97</v>
      </c>
      <c r="I3118" s="923" t="n">
        <v>28.2</v>
      </c>
    </row>
    <row r="3119" customFormat="false" ht="15" hidden="false" customHeight="false" outlineLevel="0" collapsed="false">
      <c r="B3119" s="923" t="n">
        <v>89635</v>
      </c>
      <c r="C3119" s="924" t="s">
        <v>9849</v>
      </c>
      <c r="D3119" s="923" t="s">
        <v>470</v>
      </c>
      <c r="E3119" s="923" t="n">
        <f aca="false">IF($K$2=$H$1,H3119,I3119)</f>
        <v>40.17</v>
      </c>
      <c r="F3119" s="396" t="n">
        <f aca="false">IF(LEN($B3119)=7,CONCATENATE(MID($B3119,1,6),"00",RIGHT($B3119,1)),IF(LEN($B3119)=8,CONCATENATE(MID($B3119,1,6),"0",RIGHT($B3119,2)),$B3119))</f>
        <v>89635</v>
      </c>
      <c r="H3119" s="925" t="n">
        <v>38.72</v>
      </c>
      <c r="I3119" s="923" t="n">
        <v>40.17</v>
      </c>
    </row>
    <row r="3120" customFormat="false" ht="15" hidden="false" customHeight="false" outlineLevel="0" collapsed="false">
      <c r="B3120" s="923" t="n">
        <v>89636</v>
      </c>
      <c r="C3120" s="924" t="s">
        <v>9850</v>
      </c>
      <c r="D3120" s="923" t="s">
        <v>470</v>
      </c>
      <c r="E3120" s="923" t="n">
        <f aca="false">IF($K$2=$H$1,H3120,I3120)</f>
        <v>48.89</v>
      </c>
      <c r="F3120" s="396" t="n">
        <f aca="false">IF(LEN($B3120)=7,CONCATENATE(MID($B3120,1,6),"00",RIGHT($B3120,1)),IF(LEN($B3120)=8,CONCATENATE(MID($B3120,1,6),"0",RIGHT($B3120,2)),$B3120))</f>
        <v>89636</v>
      </c>
      <c r="H3120" s="925" t="n">
        <v>47.18</v>
      </c>
      <c r="I3120" s="923" t="n">
        <v>48.89</v>
      </c>
    </row>
    <row r="3121" customFormat="false" ht="15" hidden="false" customHeight="false" outlineLevel="0" collapsed="false">
      <c r="B3121" s="923" t="n">
        <v>89711</v>
      </c>
      <c r="C3121" s="924" t="s">
        <v>9851</v>
      </c>
      <c r="D3121" s="923" t="s">
        <v>470</v>
      </c>
      <c r="E3121" s="923" t="n">
        <f aca="false">IF($K$2=$H$1,H3121,I3121)</f>
        <v>14.11</v>
      </c>
      <c r="F3121" s="396" t="n">
        <f aca="false">IF(LEN($B3121)=7,CONCATENATE(MID($B3121,1,6),"00",RIGHT($B3121,1)),IF(LEN($B3121)=8,CONCATENATE(MID($B3121,1,6),"0",RIGHT($B3121,2)),$B3121))</f>
        <v>89711</v>
      </c>
      <c r="H3121" s="925" t="n">
        <v>13.02</v>
      </c>
      <c r="I3121" s="923" t="n">
        <v>14.11</v>
      </c>
    </row>
    <row r="3122" customFormat="false" ht="15" hidden="false" customHeight="false" outlineLevel="0" collapsed="false">
      <c r="B3122" s="923" t="n">
        <v>89712</v>
      </c>
      <c r="C3122" s="924" t="s">
        <v>9852</v>
      </c>
      <c r="D3122" s="923" t="s">
        <v>470</v>
      </c>
      <c r="E3122" s="923" t="n">
        <f aca="false">IF($K$2=$H$1,H3122,I3122)</f>
        <v>20.96</v>
      </c>
      <c r="F3122" s="396" t="n">
        <f aca="false">IF(LEN($B3122)=7,CONCATENATE(MID($B3122,1,6),"00",RIGHT($B3122,1)),IF(LEN($B3122)=8,CONCATENATE(MID($B3122,1,6),"0",RIGHT($B3122,2)),$B3122))</f>
        <v>89712</v>
      </c>
      <c r="H3122" s="925" t="n">
        <v>19.58</v>
      </c>
      <c r="I3122" s="923" t="n">
        <v>20.96</v>
      </c>
    </row>
    <row r="3123" customFormat="false" ht="15" hidden="false" customHeight="false" outlineLevel="0" collapsed="false">
      <c r="B3123" s="923" t="n">
        <v>89713</v>
      </c>
      <c r="C3123" s="924" t="s">
        <v>9853</v>
      </c>
      <c r="D3123" s="923" t="s">
        <v>470</v>
      </c>
      <c r="E3123" s="923" t="n">
        <f aca="false">IF($K$2=$H$1,H3123,I3123)</f>
        <v>32.1</v>
      </c>
      <c r="F3123" s="396" t="n">
        <f aca="false">IF(LEN($B3123)=7,CONCATENATE(MID($B3123,1,6),"00",RIGHT($B3123,1)),IF(LEN($B3123)=8,CONCATENATE(MID($B3123,1,6),"0",RIGHT($B3123,2)),$B3123))</f>
        <v>89713</v>
      </c>
      <c r="H3123" s="925" t="n">
        <v>30.08</v>
      </c>
      <c r="I3123" s="923" t="n">
        <v>32.1</v>
      </c>
    </row>
    <row r="3124" customFormat="false" ht="15" hidden="false" customHeight="false" outlineLevel="0" collapsed="false">
      <c r="B3124" s="923" t="n">
        <v>89714</v>
      </c>
      <c r="C3124" s="924" t="s">
        <v>9854</v>
      </c>
      <c r="D3124" s="923" t="s">
        <v>470</v>
      </c>
      <c r="E3124" s="923" t="n">
        <f aca="false">IF($K$2=$H$1,H3124,I3124)</f>
        <v>41.58</v>
      </c>
      <c r="F3124" s="396" t="n">
        <f aca="false">IF(LEN($B3124)=7,CONCATENATE(MID($B3124,1,6),"00",RIGHT($B3124,1)),IF(LEN($B3124)=8,CONCATENATE(MID($B3124,1,6),"0",RIGHT($B3124,2)),$B3124))</f>
        <v>89714</v>
      </c>
      <c r="H3124" s="925" t="n">
        <v>38.9</v>
      </c>
      <c r="I3124" s="923" t="n">
        <v>41.58</v>
      </c>
    </row>
    <row r="3125" customFormat="false" ht="15" hidden="false" customHeight="false" outlineLevel="0" collapsed="false">
      <c r="B3125" s="923" t="n">
        <v>89716</v>
      </c>
      <c r="C3125" s="924" t="s">
        <v>9855</v>
      </c>
      <c r="D3125" s="923" t="s">
        <v>470</v>
      </c>
      <c r="E3125" s="923" t="n">
        <f aca="false">IF($K$2=$H$1,H3125,I3125)</f>
        <v>19.84</v>
      </c>
      <c r="F3125" s="396" t="n">
        <f aca="false">IF(LEN($B3125)=7,CONCATENATE(MID($B3125,1,6),"00",RIGHT($B3125,1)),IF(LEN($B3125)=8,CONCATENATE(MID($B3125,1,6),"0",RIGHT($B3125,2)),$B3125))</f>
        <v>89716</v>
      </c>
      <c r="H3125" s="925" t="n">
        <v>19.47</v>
      </c>
      <c r="I3125" s="923" t="n">
        <v>19.84</v>
      </c>
    </row>
    <row r="3126" customFormat="false" ht="15" hidden="false" customHeight="false" outlineLevel="0" collapsed="false">
      <c r="B3126" s="923" t="n">
        <v>89717</v>
      </c>
      <c r="C3126" s="924" t="s">
        <v>9856</v>
      </c>
      <c r="D3126" s="923" t="s">
        <v>470</v>
      </c>
      <c r="E3126" s="923" t="n">
        <f aca="false">IF($K$2=$H$1,H3126,I3126)</f>
        <v>30.33</v>
      </c>
      <c r="F3126" s="396" t="n">
        <f aca="false">IF(LEN($B3126)=7,CONCATENATE(MID($B3126,1,6),"00",RIGHT($B3126,1)),IF(LEN($B3126)=8,CONCATENATE(MID($B3126,1,6),"0",RIGHT($B3126,2)),$B3126))</f>
        <v>89717</v>
      </c>
      <c r="H3126" s="925" t="n">
        <v>29.88</v>
      </c>
      <c r="I3126" s="923" t="n">
        <v>30.33</v>
      </c>
    </row>
    <row r="3127" customFormat="false" ht="15" hidden="false" customHeight="false" outlineLevel="0" collapsed="false">
      <c r="B3127" s="923" t="n">
        <v>89770</v>
      </c>
      <c r="C3127" s="924" t="s">
        <v>9857</v>
      </c>
      <c r="D3127" s="923" t="s">
        <v>470</v>
      </c>
      <c r="E3127" s="923" t="n">
        <f aca="false">IF($K$2=$H$1,H3127,I3127)</f>
        <v>32.95</v>
      </c>
      <c r="F3127" s="396" t="n">
        <f aca="false">IF(LEN($B3127)=7,CONCATENATE(MID($B3127,1,6),"00",RIGHT($B3127,1)),IF(LEN($B3127)=8,CONCATENATE(MID($B3127,1,6),"0",RIGHT($B3127,2)),$B3127))</f>
        <v>89770</v>
      </c>
      <c r="H3127" s="925" t="n">
        <v>32.88</v>
      </c>
      <c r="I3127" s="923" t="n">
        <v>32.95</v>
      </c>
    </row>
    <row r="3128" customFormat="false" ht="15" hidden="false" customHeight="false" outlineLevel="0" collapsed="false">
      <c r="B3128" s="923" t="n">
        <v>89771</v>
      </c>
      <c r="C3128" s="924" t="s">
        <v>9858</v>
      </c>
      <c r="D3128" s="923" t="s">
        <v>470</v>
      </c>
      <c r="E3128" s="923" t="n">
        <f aca="false">IF($K$2=$H$1,H3128,I3128)</f>
        <v>45.02</v>
      </c>
      <c r="F3128" s="396" t="n">
        <f aca="false">IF(LEN($B3128)=7,CONCATENATE(MID($B3128,1,6),"00",RIGHT($B3128,1)),IF(LEN($B3128)=8,CONCATENATE(MID($B3128,1,6),"0",RIGHT($B3128,2)),$B3128))</f>
        <v>89771</v>
      </c>
      <c r="H3128" s="925" t="n">
        <v>44.93</v>
      </c>
      <c r="I3128" s="923" t="n">
        <v>45.02</v>
      </c>
    </row>
    <row r="3129" customFormat="false" ht="15" hidden="false" customHeight="false" outlineLevel="0" collapsed="false">
      <c r="B3129" s="923" t="n">
        <v>89773</v>
      </c>
      <c r="C3129" s="924" t="s">
        <v>9859</v>
      </c>
      <c r="D3129" s="923" t="s">
        <v>470</v>
      </c>
      <c r="E3129" s="923" t="n">
        <f aca="false">IF($K$2=$H$1,H3129,I3129)</f>
        <v>104.85</v>
      </c>
      <c r="F3129" s="396" t="n">
        <f aca="false">IF(LEN($B3129)=7,CONCATENATE(MID($B3129,1,6),"00",RIGHT($B3129,1)),IF(LEN($B3129)=8,CONCATENATE(MID($B3129,1,6),"0",RIGHT($B3129,2)),$B3129))</f>
        <v>89773</v>
      </c>
      <c r="H3129" s="925" t="n">
        <v>104.71</v>
      </c>
      <c r="I3129" s="923" t="n">
        <v>104.85</v>
      </c>
    </row>
    <row r="3130" customFormat="false" ht="15" hidden="false" customHeight="false" outlineLevel="0" collapsed="false">
      <c r="B3130" s="923" t="n">
        <v>89775</v>
      </c>
      <c r="C3130" s="924" t="s">
        <v>9860</v>
      </c>
      <c r="D3130" s="923" t="s">
        <v>470</v>
      </c>
      <c r="E3130" s="923" t="n">
        <f aca="false">IF($K$2=$H$1,H3130,I3130)</f>
        <v>165.59</v>
      </c>
      <c r="F3130" s="396" t="n">
        <f aca="false">IF(LEN($B3130)=7,CONCATENATE(MID($B3130,1,6),"00",RIGHT($B3130,1)),IF(LEN($B3130)=8,CONCATENATE(MID($B3130,1,6),"0",RIGHT($B3130,2)),$B3130))</f>
        <v>89775</v>
      </c>
      <c r="H3130" s="925" t="n">
        <v>165.42</v>
      </c>
      <c r="I3130" s="923" t="n">
        <v>165.59</v>
      </c>
    </row>
    <row r="3131" customFormat="false" ht="15" hidden="false" customHeight="false" outlineLevel="0" collapsed="false">
      <c r="B3131" s="923" t="n">
        <v>89798</v>
      </c>
      <c r="C3131" s="924" t="s">
        <v>9861</v>
      </c>
      <c r="D3131" s="923" t="s">
        <v>470</v>
      </c>
      <c r="E3131" s="923" t="n">
        <f aca="false">IF($K$2=$H$1,H3131,I3131)</f>
        <v>7.95</v>
      </c>
      <c r="F3131" s="396" t="n">
        <f aca="false">IF(LEN($B3131)=7,CONCATENATE(MID($B3131,1,6),"00",RIGHT($B3131,1)),IF(LEN($B3131)=8,CONCATENATE(MID($B3131,1,6),"0",RIGHT($B3131,2)),$B3131))</f>
        <v>89798</v>
      </c>
      <c r="H3131" s="925" t="n">
        <v>7.77</v>
      </c>
      <c r="I3131" s="923" t="n">
        <v>7.95</v>
      </c>
    </row>
    <row r="3132" customFormat="false" ht="15" hidden="false" customHeight="false" outlineLevel="0" collapsed="false">
      <c r="B3132" s="923" t="n">
        <v>89799</v>
      </c>
      <c r="C3132" s="924" t="s">
        <v>9862</v>
      </c>
      <c r="D3132" s="923" t="s">
        <v>470</v>
      </c>
      <c r="E3132" s="923" t="n">
        <f aca="false">IF($K$2=$H$1,H3132,I3132)</f>
        <v>13.36</v>
      </c>
      <c r="F3132" s="396" t="n">
        <f aca="false">IF(LEN($B3132)=7,CONCATENATE(MID($B3132,1,6),"00",RIGHT($B3132,1)),IF(LEN($B3132)=8,CONCATENATE(MID($B3132,1,6),"0",RIGHT($B3132,2)),$B3132))</f>
        <v>89799</v>
      </c>
      <c r="H3132" s="925" t="n">
        <v>12.97</v>
      </c>
      <c r="I3132" s="923" t="n">
        <v>13.36</v>
      </c>
    </row>
    <row r="3133" customFormat="false" ht="15" hidden="false" customHeight="false" outlineLevel="0" collapsed="false">
      <c r="B3133" s="923" t="n">
        <v>89800</v>
      </c>
      <c r="C3133" s="924" t="s">
        <v>9863</v>
      </c>
      <c r="D3133" s="923" t="s">
        <v>470</v>
      </c>
      <c r="E3133" s="923" t="n">
        <f aca="false">IF($K$2=$H$1,H3133,I3133)</f>
        <v>16.83</v>
      </c>
      <c r="F3133" s="396" t="n">
        <f aca="false">IF(LEN($B3133)=7,CONCATENATE(MID($B3133,1,6),"00",RIGHT($B3133,1)),IF(LEN($B3133)=8,CONCATENATE(MID($B3133,1,6),"0",RIGHT($B3133,2)),$B3133))</f>
        <v>89800</v>
      </c>
      <c r="H3133" s="925" t="n">
        <v>16.25</v>
      </c>
      <c r="I3133" s="923" t="n">
        <v>16.83</v>
      </c>
    </row>
    <row r="3134" customFormat="false" ht="15" hidden="false" customHeight="false" outlineLevel="0" collapsed="false">
      <c r="B3134" s="923" t="n">
        <v>89848</v>
      </c>
      <c r="C3134" s="924" t="s">
        <v>9864</v>
      </c>
      <c r="D3134" s="923" t="s">
        <v>470</v>
      </c>
      <c r="E3134" s="923" t="n">
        <f aca="false">IF($K$2=$H$1,H3134,I3134)</f>
        <v>21.12</v>
      </c>
      <c r="F3134" s="396" t="n">
        <f aca="false">IF(LEN($B3134)=7,CONCATENATE(MID($B3134,1,6),"00",RIGHT($B3134,1)),IF(LEN($B3134)=8,CONCATENATE(MID($B3134,1,6),"0",RIGHT($B3134,2)),$B3134))</f>
        <v>89848</v>
      </c>
      <c r="H3134" s="925" t="n">
        <v>20.14</v>
      </c>
      <c r="I3134" s="923" t="n">
        <v>21.12</v>
      </c>
    </row>
    <row r="3135" customFormat="false" ht="15" hidden="false" customHeight="false" outlineLevel="0" collapsed="false">
      <c r="B3135" s="923" t="n">
        <v>89849</v>
      </c>
      <c r="C3135" s="924" t="s">
        <v>9865</v>
      </c>
      <c r="D3135" s="923" t="s">
        <v>470</v>
      </c>
      <c r="E3135" s="923" t="n">
        <f aca="false">IF($K$2=$H$1,H3135,I3135)</f>
        <v>39.68</v>
      </c>
      <c r="F3135" s="396" t="n">
        <f aca="false">IF(LEN($B3135)=7,CONCATENATE(MID($B3135,1,6),"00",RIGHT($B3135,1)),IF(LEN($B3135)=8,CONCATENATE(MID($B3135,1,6),"0",RIGHT($B3135,2)),$B3135))</f>
        <v>89849</v>
      </c>
      <c r="H3135" s="925" t="n">
        <v>38.34</v>
      </c>
      <c r="I3135" s="923" t="n">
        <v>39.68</v>
      </c>
    </row>
    <row r="3136" customFormat="false" ht="15" hidden="false" customHeight="false" outlineLevel="0" collapsed="false">
      <c r="B3136" s="923" t="n">
        <v>89865</v>
      </c>
      <c r="C3136" s="924" t="s">
        <v>9866</v>
      </c>
      <c r="D3136" s="923" t="s">
        <v>470</v>
      </c>
      <c r="E3136" s="923" t="n">
        <f aca="false">IF($K$2=$H$1,H3136,I3136)</f>
        <v>9.45</v>
      </c>
      <c r="F3136" s="396" t="n">
        <f aca="false">IF(LEN($B3136)=7,CONCATENATE(MID($B3136,1,6),"00",RIGHT($B3136,1)),IF(LEN($B3136)=8,CONCATENATE(MID($B3136,1,6),"0",RIGHT($B3136,2)),$B3136))</f>
        <v>89865</v>
      </c>
      <c r="H3136" s="925" t="n">
        <v>8.77</v>
      </c>
      <c r="I3136" s="923" t="n">
        <v>9.45</v>
      </c>
    </row>
    <row r="3137" customFormat="false" ht="15" hidden="false" customHeight="false" outlineLevel="0" collapsed="false">
      <c r="B3137" s="923" t="n">
        <v>91784</v>
      </c>
      <c r="C3137" s="924" t="s">
        <v>9867</v>
      </c>
      <c r="D3137" s="923" t="s">
        <v>470</v>
      </c>
      <c r="E3137" s="923" t="n">
        <f aca="false">IF($K$2=$H$1,H3137,I3137)</f>
        <v>32.41</v>
      </c>
      <c r="F3137" s="396" t="n">
        <f aca="false">IF(LEN($B3137)=7,CONCATENATE(MID($B3137,1,6),"00",RIGHT($B3137,1)),IF(LEN($B3137)=8,CONCATENATE(MID($B3137,1,6),"0",RIGHT($B3137,2)),$B3137))</f>
        <v>91784</v>
      </c>
      <c r="H3137" s="925" t="n">
        <v>29.81</v>
      </c>
      <c r="I3137" s="923" t="n">
        <v>32.41</v>
      </c>
    </row>
    <row r="3138" customFormat="false" ht="15" hidden="false" customHeight="false" outlineLevel="0" collapsed="false">
      <c r="B3138" s="923" t="n">
        <v>91785</v>
      </c>
      <c r="C3138" s="924" t="s">
        <v>9868</v>
      </c>
      <c r="D3138" s="923" t="s">
        <v>470</v>
      </c>
      <c r="E3138" s="923" t="n">
        <f aca="false">IF($K$2=$H$1,H3138,I3138)</f>
        <v>32</v>
      </c>
      <c r="F3138" s="396" t="n">
        <f aca="false">IF(LEN($B3138)=7,CONCATENATE(MID($B3138,1,6),"00",RIGHT($B3138,1)),IF(LEN($B3138)=8,CONCATENATE(MID($B3138,1,6),"0",RIGHT($B3138,2)),$B3138))</f>
        <v>91785</v>
      </c>
      <c r="H3138" s="925" t="n">
        <v>29.51</v>
      </c>
      <c r="I3138" s="923" t="n">
        <v>32</v>
      </c>
    </row>
    <row r="3139" customFormat="false" ht="15" hidden="false" customHeight="false" outlineLevel="0" collapsed="false">
      <c r="B3139" s="923" t="n">
        <v>91786</v>
      </c>
      <c r="C3139" s="924" t="s">
        <v>9869</v>
      </c>
      <c r="D3139" s="923" t="s">
        <v>470</v>
      </c>
      <c r="E3139" s="923" t="n">
        <f aca="false">IF($K$2=$H$1,H3139,I3139)</f>
        <v>20.42</v>
      </c>
      <c r="F3139" s="396" t="n">
        <f aca="false">IF(LEN($B3139)=7,CONCATENATE(MID($B3139,1,6),"00",RIGHT($B3139,1)),IF(LEN($B3139)=8,CONCATENATE(MID($B3139,1,6),"0",RIGHT($B3139,2)),$B3139))</f>
        <v>91786</v>
      </c>
      <c r="H3139" s="925" t="n">
        <v>19.46</v>
      </c>
      <c r="I3139" s="923" t="n">
        <v>20.42</v>
      </c>
    </row>
    <row r="3140" customFormat="false" ht="15" hidden="false" customHeight="false" outlineLevel="0" collapsed="false">
      <c r="B3140" s="923" t="n">
        <v>91787</v>
      </c>
      <c r="C3140" s="924" t="s">
        <v>9870</v>
      </c>
      <c r="D3140" s="923" t="s">
        <v>470</v>
      </c>
      <c r="E3140" s="923" t="n">
        <f aca="false">IF($K$2=$H$1,H3140,I3140)</f>
        <v>21.47</v>
      </c>
      <c r="F3140" s="396" t="n">
        <f aca="false">IF(LEN($B3140)=7,CONCATENATE(MID($B3140,1,6),"00",RIGHT($B3140,1)),IF(LEN($B3140)=8,CONCATENATE(MID($B3140,1,6),"0",RIGHT($B3140,2)),$B3140))</f>
        <v>91787</v>
      </c>
      <c r="H3140" s="925" t="n">
        <v>21.01</v>
      </c>
      <c r="I3140" s="923" t="n">
        <v>21.47</v>
      </c>
    </row>
    <row r="3141" customFormat="false" ht="15" hidden="false" customHeight="false" outlineLevel="0" collapsed="false">
      <c r="B3141" s="923" t="n">
        <v>91788</v>
      </c>
      <c r="C3141" s="924" t="s">
        <v>9871</v>
      </c>
      <c r="D3141" s="923" t="s">
        <v>470</v>
      </c>
      <c r="E3141" s="923" t="n">
        <f aca="false">IF($K$2=$H$1,H3141,I3141)</f>
        <v>27.89</v>
      </c>
      <c r="F3141" s="396" t="n">
        <f aca="false">IF(LEN($B3141)=7,CONCATENATE(MID($B3141,1,6),"00",RIGHT($B3141,1)),IF(LEN($B3141)=8,CONCATENATE(MID($B3141,1,6),"0",RIGHT($B3141,2)),$B3141))</f>
        <v>91788</v>
      </c>
      <c r="H3141" s="925" t="n">
        <v>27.12</v>
      </c>
      <c r="I3141" s="923" t="n">
        <v>27.89</v>
      </c>
    </row>
    <row r="3142" customFormat="false" ht="15" hidden="false" customHeight="false" outlineLevel="0" collapsed="false">
      <c r="B3142" s="923" t="n">
        <v>91789</v>
      </c>
      <c r="C3142" s="924" t="s">
        <v>9872</v>
      </c>
      <c r="D3142" s="923" t="s">
        <v>470</v>
      </c>
      <c r="E3142" s="923" t="n">
        <f aca="false">IF($K$2=$H$1,H3142,I3142)</f>
        <v>29.74</v>
      </c>
      <c r="F3142" s="396" t="n">
        <f aca="false">IF(LEN($B3142)=7,CONCATENATE(MID($B3142,1,6),"00",RIGHT($B3142,1)),IF(LEN($B3142)=8,CONCATENATE(MID($B3142,1,6),"0",RIGHT($B3142,2)),$B3142))</f>
        <v>91789</v>
      </c>
      <c r="H3142" s="925" t="n">
        <v>29.08</v>
      </c>
      <c r="I3142" s="923" t="n">
        <v>29.74</v>
      </c>
    </row>
    <row r="3143" customFormat="false" ht="15" hidden="false" customHeight="false" outlineLevel="0" collapsed="false">
      <c r="B3143" s="923" t="n">
        <v>91790</v>
      </c>
      <c r="C3143" s="924" t="s">
        <v>9873</v>
      </c>
      <c r="D3143" s="923" t="s">
        <v>470</v>
      </c>
      <c r="E3143" s="923" t="n">
        <f aca="false">IF($K$2=$H$1,H3143,I3143)</f>
        <v>45.56</v>
      </c>
      <c r="F3143" s="396" t="n">
        <f aca="false">IF(LEN($B3143)=7,CONCATENATE(MID($B3143,1,6),"00",RIGHT($B3143,1)),IF(LEN($B3143)=8,CONCATENATE(MID($B3143,1,6),"0",RIGHT($B3143,2)),$B3143))</f>
        <v>91790</v>
      </c>
      <c r="H3143" s="925" t="n">
        <v>44.28</v>
      </c>
      <c r="I3143" s="923" t="n">
        <v>45.56</v>
      </c>
    </row>
    <row r="3144" customFormat="false" ht="15" hidden="false" customHeight="false" outlineLevel="0" collapsed="false">
      <c r="B3144" s="923" t="n">
        <v>91791</v>
      </c>
      <c r="C3144" s="924" t="s">
        <v>9874</v>
      </c>
      <c r="D3144" s="923" t="s">
        <v>470</v>
      </c>
      <c r="E3144" s="923" t="n">
        <f aca="false">IF($K$2=$H$1,H3144,I3144)</f>
        <v>57.13</v>
      </c>
      <c r="F3144" s="396" t="n">
        <f aca="false">IF(LEN($B3144)=7,CONCATENATE(MID($B3144,1,6),"00",RIGHT($B3144,1)),IF(LEN($B3144)=8,CONCATENATE(MID($B3144,1,6),"0",RIGHT($B3144,2)),$B3144))</f>
        <v>91791</v>
      </c>
      <c r="H3144" s="925" t="n">
        <v>56.41</v>
      </c>
      <c r="I3144" s="923" t="n">
        <v>57.13</v>
      </c>
    </row>
    <row r="3145" customFormat="false" ht="15" hidden="false" customHeight="false" outlineLevel="0" collapsed="false">
      <c r="B3145" s="923" t="n">
        <v>91792</v>
      </c>
      <c r="C3145" s="924" t="s">
        <v>9875</v>
      </c>
      <c r="D3145" s="923" t="s">
        <v>470</v>
      </c>
      <c r="E3145" s="923" t="n">
        <f aca="false">IF($K$2=$H$1,H3145,I3145)</f>
        <v>42.7</v>
      </c>
      <c r="F3145" s="396" t="n">
        <f aca="false">IF(LEN($B3145)=7,CONCATENATE(MID($B3145,1,6),"00",RIGHT($B3145,1)),IF(LEN($B3145)=8,CONCATENATE(MID($B3145,1,6),"0",RIGHT($B3145,2)),$B3145))</f>
        <v>91792</v>
      </c>
      <c r="H3145" s="925" t="n">
        <v>39.44</v>
      </c>
      <c r="I3145" s="923" t="n">
        <v>42.7</v>
      </c>
    </row>
    <row r="3146" customFormat="false" ht="15" hidden="false" customHeight="false" outlineLevel="0" collapsed="false">
      <c r="B3146" s="923" t="n">
        <v>91793</v>
      </c>
      <c r="C3146" s="924" t="s">
        <v>9876</v>
      </c>
      <c r="D3146" s="923" t="s">
        <v>470</v>
      </c>
      <c r="E3146" s="923" t="n">
        <f aca="false">IF($K$2=$H$1,H3146,I3146)</f>
        <v>63.93</v>
      </c>
      <c r="F3146" s="396" t="n">
        <f aca="false">IF(LEN($B3146)=7,CONCATENATE(MID($B3146,1,6),"00",RIGHT($B3146,1)),IF(LEN($B3146)=8,CONCATENATE(MID($B3146,1,6),"0",RIGHT($B3146,2)),$B3146))</f>
        <v>91793</v>
      </c>
      <c r="H3146" s="925" t="n">
        <v>59.87</v>
      </c>
      <c r="I3146" s="923" t="n">
        <v>63.93</v>
      </c>
    </row>
    <row r="3147" customFormat="false" ht="15" hidden="false" customHeight="false" outlineLevel="0" collapsed="false">
      <c r="B3147" s="923" t="n">
        <v>91794</v>
      </c>
      <c r="C3147" s="924" t="s">
        <v>9877</v>
      </c>
      <c r="D3147" s="923" t="s">
        <v>470</v>
      </c>
      <c r="E3147" s="923" t="n">
        <f aca="false">IF($K$2=$H$1,H3147,I3147)</f>
        <v>28.29</v>
      </c>
      <c r="F3147" s="396" t="n">
        <f aca="false">IF(LEN($B3147)=7,CONCATENATE(MID($B3147,1,6),"00",RIGHT($B3147,1)),IF(LEN($B3147)=8,CONCATENATE(MID($B3147,1,6),"0",RIGHT($B3147,2)),$B3147))</f>
        <v>91794</v>
      </c>
      <c r="H3147" s="925" t="n">
        <v>27.06</v>
      </c>
      <c r="I3147" s="923" t="n">
        <v>28.29</v>
      </c>
    </row>
    <row r="3148" customFormat="false" ht="15" hidden="false" customHeight="false" outlineLevel="0" collapsed="false">
      <c r="B3148" s="923" t="n">
        <v>91795</v>
      </c>
      <c r="C3148" s="924" t="s">
        <v>9878</v>
      </c>
      <c r="D3148" s="923" t="s">
        <v>470</v>
      </c>
      <c r="E3148" s="923" t="n">
        <f aca="false">IF($K$2=$H$1,H3148,I3148)</f>
        <v>48.46</v>
      </c>
      <c r="F3148" s="396" t="n">
        <f aca="false">IF(LEN($B3148)=7,CONCATENATE(MID($B3148,1,6),"00",RIGHT($B3148,1)),IF(LEN($B3148)=8,CONCATENATE(MID($B3148,1,6),"0",RIGHT($B3148,2)),$B3148))</f>
        <v>91795</v>
      </c>
      <c r="H3148" s="925" t="n">
        <v>46.09</v>
      </c>
      <c r="I3148" s="923" t="n">
        <v>48.46</v>
      </c>
    </row>
    <row r="3149" customFormat="false" ht="15" hidden="false" customHeight="false" outlineLevel="0" collapsed="false">
      <c r="B3149" s="923" t="n">
        <v>91796</v>
      </c>
      <c r="C3149" s="924" t="s">
        <v>9879</v>
      </c>
      <c r="D3149" s="923" t="s">
        <v>470</v>
      </c>
      <c r="E3149" s="923" t="n">
        <f aca="false">IF($K$2=$H$1,H3149,I3149)</f>
        <v>50.04</v>
      </c>
      <c r="F3149" s="396" t="n">
        <f aca="false">IF(LEN($B3149)=7,CONCATENATE(MID($B3149,1,6),"00",RIGHT($B3149,1)),IF(LEN($B3149)=8,CONCATENATE(MID($B3149,1,6),"0",RIGHT($B3149,2)),$B3149))</f>
        <v>91796</v>
      </c>
      <c r="H3149" s="925" t="n">
        <v>47.93</v>
      </c>
      <c r="I3149" s="923" t="n">
        <v>50.04</v>
      </c>
    </row>
    <row r="3150" customFormat="false" ht="15" hidden="false" customHeight="false" outlineLevel="0" collapsed="false">
      <c r="B3150" s="923" t="n">
        <v>92275</v>
      </c>
      <c r="C3150" s="924" t="s">
        <v>9880</v>
      </c>
      <c r="D3150" s="923" t="s">
        <v>470</v>
      </c>
      <c r="E3150" s="923" t="n">
        <f aca="false">IF($K$2=$H$1,H3150,I3150)</f>
        <v>32.38</v>
      </c>
      <c r="F3150" s="396" t="n">
        <f aca="false">IF(LEN($B3150)=7,CONCATENATE(MID($B3150,1,6),"00",RIGHT($B3150,1)),IF(LEN($B3150)=8,CONCATENATE(MID($B3150,1,6),"0",RIGHT($B3150,2)),$B3150))</f>
        <v>92275</v>
      </c>
      <c r="H3150" s="925" t="n">
        <v>32.21</v>
      </c>
      <c r="I3150" s="923" t="n">
        <v>32.38</v>
      </c>
    </row>
    <row r="3151" customFormat="false" ht="15" hidden="false" customHeight="false" outlineLevel="0" collapsed="false">
      <c r="B3151" s="923" t="n">
        <v>92276</v>
      </c>
      <c r="C3151" s="924" t="s">
        <v>9881</v>
      </c>
      <c r="D3151" s="923" t="s">
        <v>470</v>
      </c>
      <c r="E3151" s="923" t="n">
        <f aca="false">IF($K$2=$H$1,H3151,I3151)</f>
        <v>40.97</v>
      </c>
      <c r="F3151" s="396" t="n">
        <f aca="false">IF(LEN($B3151)=7,CONCATENATE(MID($B3151,1,6),"00",RIGHT($B3151,1)),IF(LEN($B3151)=8,CONCATENATE(MID($B3151,1,6),"0",RIGHT($B3151,2)),$B3151))</f>
        <v>92276</v>
      </c>
      <c r="H3151" s="925" t="n">
        <v>40.77</v>
      </c>
      <c r="I3151" s="923" t="n">
        <v>40.97</v>
      </c>
    </row>
    <row r="3152" customFormat="false" ht="15" hidden="false" customHeight="false" outlineLevel="0" collapsed="false">
      <c r="B3152" s="923" t="n">
        <v>92277</v>
      </c>
      <c r="C3152" s="924" t="s">
        <v>9882</v>
      </c>
      <c r="D3152" s="923" t="s">
        <v>470</v>
      </c>
      <c r="E3152" s="923" t="n">
        <f aca="false">IF($K$2=$H$1,H3152,I3152)</f>
        <v>58.97</v>
      </c>
      <c r="F3152" s="396" t="n">
        <f aca="false">IF(LEN($B3152)=7,CONCATENATE(MID($B3152,1,6),"00",RIGHT($B3152,1)),IF(LEN($B3152)=8,CONCATENATE(MID($B3152,1,6),"0",RIGHT($B3152,2)),$B3152))</f>
        <v>92277</v>
      </c>
      <c r="H3152" s="925" t="n">
        <v>58.73</v>
      </c>
      <c r="I3152" s="923" t="n">
        <v>58.97</v>
      </c>
    </row>
    <row r="3153" customFormat="false" ht="15" hidden="false" customHeight="false" outlineLevel="0" collapsed="false">
      <c r="B3153" s="923" t="n">
        <v>92278</v>
      </c>
      <c r="C3153" s="924" t="s">
        <v>9883</v>
      </c>
      <c r="D3153" s="923" t="s">
        <v>470</v>
      </c>
      <c r="E3153" s="923" t="n">
        <f aca="false">IF($K$2=$H$1,H3153,I3153)</f>
        <v>79.18</v>
      </c>
      <c r="F3153" s="396" t="n">
        <f aca="false">IF(LEN($B3153)=7,CONCATENATE(MID($B3153,1,6),"00",RIGHT($B3153,1)),IF(LEN($B3153)=8,CONCATENATE(MID($B3153,1,6),"0",RIGHT($B3153,2)),$B3153))</f>
        <v>92278</v>
      </c>
      <c r="H3153" s="925" t="n">
        <v>78.9</v>
      </c>
      <c r="I3153" s="923" t="n">
        <v>79.18</v>
      </c>
    </row>
    <row r="3154" customFormat="false" ht="15" hidden="false" customHeight="false" outlineLevel="0" collapsed="false">
      <c r="B3154" s="923" t="n">
        <v>92279</v>
      </c>
      <c r="C3154" s="924" t="s">
        <v>9884</v>
      </c>
      <c r="D3154" s="923" t="s">
        <v>470</v>
      </c>
      <c r="E3154" s="923" t="n">
        <f aca="false">IF($K$2=$H$1,H3154,I3154)</f>
        <v>114.25</v>
      </c>
      <c r="F3154" s="396" t="n">
        <f aca="false">IF(LEN($B3154)=7,CONCATENATE(MID($B3154,1,6),"00",RIGHT($B3154,1)),IF(LEN($B3154)=8,CONCATENATE(MID($B3154,1,6),"0",RIGHT($B3154,2)),$B3154))</f>
        <v>92279</v>
      </c>
      <c r="H3154" s="925" t="n">
        <v>113.91</v>
      </c>
      <c r="I3154" s="923" t="n">
        <v>114.25</v>
      </c>
    </row>
    <row r="3155" customFormat="false" ht="15" hidden="false" customHeight="false" outlineLevel="0" collapsed="false">
      <c r="B3155" s="923" t="n">
        <v>92280</v>
      </c>
      <c r="C3155" s="924" t="s">
        <v>9885</v>
      </c>
      <c r="D3155" s="923" t="s">
        <v>470</v>
      </c>
      <c r="E3155" s="923" t="n">
        <f aca="false">IF($K$2=$H$1,H3155,I3155)</f>
        <v>160.21</v>
      </c>
      <c r="F3155" s="396" t="n">
        <f aca="false">IF(LEN($B3155)=7,CONCATENATE(MID($B3155,1,6),"00",RIGHT($B3155,1)),IF(LEN($B3155)=8,CONCATENATE(MID($B3155,1,6),"0",RIGHT($B3155,2)),$B3155))</f>
        <v>92280</v>
      </c>
      <c r="H3155" s="925" t="n">
        <v>159.81</v>
      </c>
      <c r="I3155" s="923" t="n">
        <v>160.21</v>
      </c>
    </row>
    <row r="3156" customFormat="false" ht="15" hidden="false" customHeight="false" outlineLevel="0" collapsed="false">
      <c r="B3156" s="923" t="n">
        <v>92281</v>
      </c>
      <c r="C3156" s="924" t="s">
        <v>9886</v>
      </c>
      <c r="D3156" s="923" t="s">
        <v>470</v>
      </c>
      <c r="E3156" s="923" t="n">
        <f aca="false">IF($K$2=$H$1,H3156,I3156)</f>
        <v>94.84</v>
      </c>
      <c r="F3156" s="396" t="n">
        <f aca="false">IF(LEN($B3156)=7,CONCATENATE(MID($B3156,1,6),"00",RIGHT($B3156,1)),IF(LEN($B3156)=8,CONCATENATE(MID($B3156,1,6),"0",RIGHT($B3156,2)),$B3156))</f>
        <v>92281</v>
      </c>
      <c r="H3156" s="925" t="n">
        <v>94.6</v>
      </c>
      <c r="I3156" s="923" t="n">
        <v>94.84</v>
      </c>
    </row>
    <row r="3157" customFormat="false" ht="15" hidden="false" customHeight="false" outlineLevel="0" collapsed="false">
      <c r="B3157" s="923" t="n">
        <v>92282</v>
      </c>
      <c r="C3157" s="924" t="s">
        <v>9887</v>
      </c>
      <c r="D3157" s="923" t="s">
        <v>470</v>
      </c>
      <c r="E3157" s="923" t="n">
        <f aca="false">IF($K$2=$H$1,H3157,I3157)</f>
        <v>105.94</v>
      </c>
      <c r="F3157" s="396" t="n">
        <f aca="false">IF(LEN($B3157)=7,CONCATENATE(MID($B3157,1,6),"00",RIGHT($B3157,1)),IF(LEN($B3157)=8,CONCATENATE(MID($B3157,1,6),"0",RIGHT($B3157,2)),$B3157))</f>
        <v>92282</v>
      </c>
      <c r="H3157" s="925" t="n">
        <v>105.67</v>
      </c>
      <c r="I3157" s="923" t="n">
        <v>105.94</v>
      </c>
    </row>
    <row r="3158" customFormat="false" ht="15" hidden="false" customHeight="false" outlineLevel="0" collapsed="false">
      <c r="B3158" s="923" t="n">
        <v>92283</v>
      </c>
      <c r="C3158" s="924" t="s">
        <v>9888</v>
      </c>
      <c r="D3158" s="923" t="s">
        <v>470</v>
      </c>
      <c r="E3158" s="923" t="n">
        <f aca="false">IF($K$2=$H$1,H3158,I3158)</f>
        <v>141.11</v>
      </c>
      <c r="F3158" s="396" t="n">
        <f aca="false">IF(LEN($B3158)=7,CONCATENATE(MID($B3158,1,6),"00",RIGHT($B3158,1)),IF(LEN($B3158)=8,CONCATENATE(MID($B3158,1,6),"0",RIGHT($B3158,2)),$B3158))</f>
        <v>92283</v>
      </c>
      <c r="H3158" s="925" t="n">
        <v>140.8</v>
      </c>
      <c r="I3158" s="923" t="n">
        <v>141.11</v>
      </c>
    </row>
    <row r="3159" customFormat="false" ht="15" hidden="false" customHeight="false" outlineLevel="0" collapsed="false">
      <c r="B3159" s="923" t="n">
        <v>92284</v>
      </c>
      <c r="C3159" s="924" t="s">
        <v>9889</v>
      </c>
      <c r="D3159" s="923" t="s">
        <v>470</v>
      </c>
      <c r="E3159" s="923" t="n">
        <f aca="false">IF($K$2=$H$1,H3159,I3159)</f>
        <v>172.84</v>
      </c>
      <c r="F3159" s="396" t="n">
        <f aca="false">IF(LEN($B3159)=7,CONCATENATE(MID($B3159,1,6),"00",RIGHT($B3159,1)),IF(LEN($B3159)=8,CONCATENATE(MID($B3159,1,6),"0",RIGHT($B3159,2)),$B3159))</f>
        <v>92284</v>
      </c>
      <c r="H3159" s="925" t="n">
        <v>172.49</v>
      </c>
      <c r="I3159" s="923" t="n">
        <v>172.84</v>
      </c>
    </row>
    <row r="3160" customFormat="false" ht="15" hidden="false" customHeight="false" outlineLevel="0" collapsed="false">
      <c r="B3160" s="923" t="n">
        <v>92285</v>
      </c>
      <c r="C3160" s="924" t="s">
        <v>9890</v>
      </c>
      <c r="D3160" s="923" t="s">
        <v>470</v>
      </c>
      <c r="E3160" s="923" t="n">
        <f aca="false">IF($K$2=$H$1,H3160,I3160)</f>
        <v>226.16</v>
      </c>
      <c r="F3160" s="396" t="n">
        <f aca="false">IF(LEN($B3160)=7,CONCATENATE(MID($B3160,1,6),"00",RIGHT($B3160,1)),IF(LEN($B3160)=8,CONCATENATE(MID($B3160,1,6),"0",RIGHT($B3160,2)),$B3160))</f>
        <v>92285</v>
      </c>
      <c r="H3160" s="925" t="n">
        <v>225.75</v>
      </c>
      <c r="I3160" s="923" t="n">
        <v>226.16</v>
      </c>
    </row>
    <row r="3161" customFormat="false" ht="15" hidden="false" customHeight="false" outlineLevel="0" collapsed="false">
      <c r="B3161" s="923" t="n">
        <v>92286</v>
      </c>
      <c r="C3161" s="924" t="s">
        <v>9891</v>
      </c>
      <c r="D3161" s="923" t="s">
        <v>470</v>
      </c>
      <c r="E3161" s="923" t="n">
        <f aca="false">IF($K$2=$H$1,H3161,I3161)</f>
        <v>273.68</v>
      </c>
      <c r="F3161" s="396" t="n">
        <f aca="false">IF(LEN($B3161)=7,CONCATENATE(MID($B3161,1,6),"00",RIGHT($B3161,1)),IF(LEN($B3161)=8,CONCATENATE(MID($B3161,1,6),"0",RIGHT($B3161,2)),$B3161))</f>
        <v>92286</v>
      </c>
      <c r="H3161" s="925" t="n">
        <v>273.2</v>
      </c>
      <c r="I3161" s="923" t="n">
        <v>273.68</v>
      </c>
    </row>
    <row r="3162" customFormat="false" ht="15" hidden="false" customHeight="false" outlineLevel="0" collapsed="false">
      <c r="B3162" s="923" t="n">
        <v>92305</v>
      </c>
      <c r="C3162" s="924" t="s">
        <v>9892</v>
      </c>
      <c r="D3162" s="923" t="s">
        <v>470</v>
      </c>
      <c r="E3162" s="923" t="n">
        <f aca="false">IF($K$2=$H$1,H3162,I3162)</f>
        <v>22.27</v>
      </c>
      <c r="F3162" s="396" t="n">
        <f aca="false">IF(LEN($B3162)=7,CONCATENATE(MID($B3162,1,6),"00",RIGHT($B3162,1)),IF(LEN($B3162)=8,CONCATENATE(MID($B3162,1,6),"0",RIGHT($B3162,2)),$B3162))</f>
        <v>92305</v>
      </c>
      <c r="H3162" s="925" t="n">
        <v>21.83</v>
      </c>
      <c r="I3162" s="923" t="n">
        <v>22.27</v>
      </c>
    </row>
    <row r="3163" customFormat="false" ht="15" hidden="false" customHeight="false" outlineLevel="0" collapsed="false">
      <c r="B3163" s="923" t="n">
        <v>92306</v>
      </c>
      <c r="C3163" s="924" t="s">
        <v>9893</v>
      </c>
      <c r="D3163" s="923" t="s">
        <v>470</v>
      </c>
      <c r="E3163" s="923" t="n">
        <f aca="false">IF($K$2=$H$1,H3163,I3163)</f>
        <v>35.82</v>
      </c>
      <c r="F3163" s="396" t="n">
        <f aca="false">IF(LEN($B3163)=7,CONCATENATE(MID($B3163,1,6),"00",RIGHT($B3163,1)),IF(LEN($B3163)=8,CONCATENATE(MID($B3163,1,6),"0",RIGHT($B3163,2)),$B3163))</f>
        <v>92306</v>
      </c>
      <c r="H3163" s="925" t="n">
        <v>35.3</v>
      </c>
      <c r="I3163" s="923" t="n">
        <v>35.82</v>
      </c>
    </row>
    <row r="3164" customFormat="false" ht="15" hidden="false" customHeight="false" outlineLevel="0" collapsed="false">
      <c r="B3164" s="923" t="n">
        <v>92307</v>
      </c>
      <c r="C3164" s="924" t="s">
        <v>9894</v>
      </c>
      <c r="D3164" s="923" t="s">
        <v>470</v>
      </c>
      <c r="E3164" s="923" t="n">
        <f aca="false">IF($K$2=$H$1,H3164,I3164)</f>
        <v>44.65</v>
      </c>
      <c r="F3164" s="396" t="n">
        <f aca="false">IF(LEN($B3164)=7,CONCATENATE(MID($B3164,1,6),"00",RIGHT($B3164,1)),IF(LEN($B3164)=8,CONCATENATE(MID($B3164,1,6),"0",RIGHT($B3164,2)),$B3164))</f>
        <v>92307</v>
      </c>
      <c r="H3164" s="925" t="n">
        <v>44.07</v>
      </c>
      <c r="I3164" s="923" t="n">
        <v>44.65</v>
      </c>
    </row>
    <row r="3165" customFormat="false" ht="15" hidden="false" customHeight="false" outlineLevel="0" collapsed="false">
      <c r="B3165" s="923" t="n">
        <v>92308</v>
      </c>
      <c r="C3165" s="924" t="s">
        <v>9895</v>
      </c>
      <c r="D3165" s="923" t="s">
        <v>470</v>
      </c>
      <c r="E3165" s="923" t="n">
        <f aca="false">IF($K$2=$H$1,H3165,I3165)</f>
        <v>37.23</v>
      </c>
      <c r="F3165" s="396" t="n">
        <f aca="false">IF(LEN($B3165)=7,CONCATENATE(MID($B3165,1,6),"00",RIGHT($B3165,1)),IF(LEN($B3165)=8,CONCATENATE(MID($B3165,1,6),"0",RIGHT($B3165,2)),$B3165))</f>
        <v>92308</v>
      </c>
      <c r="H3165" s="925" t="n">
        <v>36.53</v>
      </c>
      <c r="I3165" s="923" t="n">
        <v>37.23</v>
      </c>
    </row>
    <row r="3166" customFormat="false" ht="15" hidden="false" customHeight="false" outlineLevel="0" collapsed="false">
      <c r="B3166" s="923" t="n">
        <v>92309</v>
      </c>
      <c r="C3166" s="924" t="s">
        <v>9896</v>
      </c>
      <c r="D3166" s="923" t="s">
        <v>470</v>
      </c>
      <c r="E3166" s="923" t="n">
        <f aca="false">IF($K$2=$H$1,H3166,I3166)</f>
        <v>100.01</v>
      </c>
      <c r="F3166" s="396" t="n">
        <f aca="false">IF(LEN($B3166)=7,CONCATENATE(MID($B3166,1,6),"00",RIGHT($B3166,1)),IF(LEN($B3166)=8,CONCATENATE(MID($B3166,1,6),"0",RIGHT($B3166,2)),$B3166))</f>
        <v>92309</v>
      </c>
      <c r="H3166" s="925" t="n">
        <v>99.23</v>
      </c>
      <c r="I3166" s="923" t="n">
        <v>100.01</v>
      </c>
    </row>
    <row r="3167" customFormat="false" ht="15" hidden="false" customHeight="false" outlineLevel="0" collapsed="false">
      <c r="B3167" s="923" t="n">
        <v>92310</v>
      </c>
      <c r="C3167" s="924" t="s">
        <v>9897</v>
      </c>
      <c r="D3167" s="923" t="s">
        <v>470</v>
      </c>
      <c r="E3167" s="923" t="n">
        <f aca="false">IF($K$2=$H$1,H3167,I3167)</f>
        <v>111.4</v>
      </c>
      <c r="F3167" s="396" t="n">
        <f aca="false">IF(LEN($B3167)=7,CONCATENATE(MID($B3167,1,6),"00",RIGHT($B3167,1)),IF(LEN($B3167)=8,CONCATENATE(MID($B3167,1,6),"0",RIGHT($B3167,2)),$B3167))</f>
        <v>92310</v>
      </c>
      <c r="H3167" s="925" t="n">
        <v>110.56</v>
      </c>
      <c r="I3167" s="923" t="n">
        <v>111.4</v>
      </c>
    </row>
    <row r="3168" customFormat="false" ht="15" hidden="false" customHeight="false" outlineLevel="0" collapsed="false">
      <c r="B3168" s="923" t="n">
        <v>92320</v>
      </c>
      <c r="C3168" s="924" t="s">
        <v>9898</v>
      </c>
      <c r="D3168" s="923" t="s">
        <v>470</v>
      </c>
      <c r="E3168" s="923" t="n">
        <f aca="false">IF($K$2=$H$1,H3168,I3168)</f>
        <v>29.82</v>
      </c>
      <c r="F3168" s="396" t="n">
        <f aca="false">IF(LEN($B3168)=7,CONCATENATE(MID($B3168,1,6),"00",RIGHT($B3168,1)),IF(LEN($B3168)=8,CONCATENATE(MID($B3168,1,6),"0",RIGHT($B3168,2)),$B3168))</f>
        <v>92320</v>
      </c>
      <c r="H3168" s="925" t="n">
        <v>28.59</v>
      </c>
      <c r="I3168" s="923" t="n">
        <v>29.82</v>
      </c>
    </row>
    <row r="3169" customFormat="false" ht="15" hidden="false" customHeight="false" outlineLevel="0" collapsed="false">
      <c r="B3169" s="923" t="n">
        <v>92321</v>
      </c>
      <c r="C3169" s="924" t="s">
        <v>9899</v>
      </c>
      <c r="D3169" s="923" t="s">
        <v>470</v>
      </c>
      <c r="E3169" s="923" t="n">
        <f aca="false">IF($K$2=$H$1,H3169,I3169)</f>
        <v>48.77</v>
      </c>
      <c r="F3169" s="396" t="n">
        <f aca="false">IF(LEN($B3169)=7,CONCATENATE(MID($B3169,1,6),"00",RIGHT($B3169,1)),IF(LEN($B3169)=8,CONCATENATE(MID($B3169,1,6),"0",RIGHT($B3169,2)),$B3169))</f>
        <v>92321</v>
      </c>
      <c r="H3169" s="925" t="n">
        <v>46.92</v>
      </c>
      <c r="I3169" s="923" t="n">
        <v>48.77</v>
      </c>
    </row>
    <row r="3170" customFormat="false" ht="15" hidden="false" customHeight="false" outlineLevel="0" collapsed="false">
      <c r="B3170" s="923" t="n">
        <v>92322</v>
      </c>
      <c r="C3170" s="924" t="s">
        <v>9900</v>
      </c>
      <c r="D3170" s="923" t="s">
        <v>470</v>
      </c>
      <c r="E3170" s="923" t="n">
        <f aca="false">IF($K$2=$H$1,H3170,I3170)</f>
        <v>62.32</v>
      </c>
      <c r="F3170" s="396" t="n">
        <f aca="false">IF(LEN($B3170)=7,CONCATENATE(MID($B3170,1,6),"00",RIGHT($B3170,1)),IF(LEN($B3170)=8,CONCATENATE(MID($B3170,1,6),"0",RIGHT($B3170,2)),$B3170))</f>
        <v>92322</v>
      </c>
      <c r="H3170" s="925" t="n">
        <v>59.93</v>
      </c>
      <c r="I3170" s="923" t="n">
        <v>62.32</v>
      </c>
    </row>
    <row r="3171" customFormat="false" ht="15" hidden="false" customHeight="false" outlineLevel="0" collapsed="false">
      <c r="B3171" s="923" t="n">
        <v>92323</v>
      </c>
      <c r="C3171" s="924" t="s">
        <v>9901</v>
      </c>
      <c r="D3171" s="923" t="s">
        <v>470</v>
      </c>
      <c r="E3171" s="923" t="n">
        <f aca="false">IF($K$2=$H$1,H3171,I3171)</f>
        <v>42.97</v>
      </c>
      <c r="F3171" s="396" t="n">
        <f aca="false">IF(LEN($B3171)=7,CONCATENATE(MID($B3171,1,6),"00",RIGHT($B3171,1)),IF(LEN($B3171)=8,CONCATENATE(MID($B3171,1,6),"0",RIGHT($B3171,2)),$B3171))</f>
        <v>92323</v>
      </c>
      <c r="H3171" s="925" t="n">
        <v>41.67</v>
      </c>
      <c r="I3171" s="923" t="n">
        <v>42.97</v>
      </c>
    </row>
    <row r="3172" customFormat="false" ht="15" hidden="false" customHeight="false" outlineLevel="0" collapsed="false">
      <c r="B3172" s="923" t="n">
        <v>92324</v>
      </c>
      <c r="C3172" s="924" t="s">
        <v>9902</v>
      </c>
      <c r="D3172" s="923" t="s">
        <v>470</v>
      </c>
      <c r="E3172" s="923" t="n">
        <f aca="false">IF($K$2=$H$1,H3172,I3172)</f>
        <v>111.16</v>
      </c>
      <c r="F3172" s="396" t="n">
        <f aca="false">IF(LEN($B3172)=7,CONCATENATE(MID($B3172,1,6),"00",RIGHT($B3172,1)),IF(LEN($B3172)=8,CONCATENATE(MID($B3172,1,6),"0",RIGHT($B3172,2)),$B3172))</f>
        <v>92324</v>
      </c>
      <c r="H3172" s="925" t="n">
        <v>109.24</v>
      </c>
      <c r="I3172" s="923" t="n">
        <v>111.16</v>
      </c>
    </row>
    <row r="3173" customFormat="false" ht="15" hidden="false" customHeight="false" outlineLevel="0" collapsed="false">
      <c r="B3173" s="923" t="n">
        <v>92325</v>
      </c>
      <c r="C3173" s="924" t="s">
        <v>9903</v>
      </c>
      <c r="D3173" s="923" t="s">
        <v>470</v>
      </c>
      <c r="E3173" s="923" t="n">
        <f aca="false">IF($K$2=$H$1,H3173,I3173)</f>
        <v>127.22</v>
      </c>
      <c r="F3173" s="396" t="n">
        <f aca="false">IF(LEN($B3173)=7,CONCATENATE(MID($B3173,1,6),"00",RIGHT($B3173,1)),IF(LEN($B3173)=8,CONCATENATE(MID($B3173,1,6),"0",RIGHT($B3173,2)),$B3173))</f>
        <v>92325</v>
      </c>
      <c r="H3173" s="925" t="n">
        <v>124.76</v>
      </c>
      <c r="I3173" s="923" t="n">
        <v>127.22</v>
      </c>
    </row>
    <row r="3174" customFormat="false" ht="15" hidden="false" customHeight="false" outlineLevel="0" collapsed="false">
      <c r="B3174" s="923" t="n">
        <v>92335</v>
      </c>
      <c r="C3174" s="924" t="s">
        <v>9904</v>
      </c>
      <c r="D3174" s="923" t="s">
        <v>470</v>
      </c>
      <c r="E3174" s="923" t="n">
        <f aca="false">IF($K$2=$H$1,H3174,I3174)</f>
        <v>56.15</v>
      </c>
      <c r="F3174" s="396" t="n">
        <f aca="false">IF(LEN($B3174)=7,CONCATENATE(MID($B3174,1,6),"00",RIGHT($B3174,1)),IF(LEN($B3174)=8,CONCATENATE(MID($B3174,1,6),"0",RIGHT($B3174,2)),$B3174))</f>
        <v>92335</v>
      </c>
      <c r="H3174" s="925" t="n">
        <v>55.19</v>
      </c>
      <c r="I3174" s="923" t="n">
        <v>56.15</v>
      </c>
    </row>
    <row r="3175" customFormat="false" ht="15" hidden="false" customHeight="false" outlineLevel="0" collapsed="false">
      <c r="B3175" s="923" t="n">
        <v>92336</v>
      </c>
      <c r="C3175" s="924" t="s">
        <v>9905</v>
      </c>
      <c r="D3175" s="923" t="s">
        <v>470</v>
      </c>
      <c r="E3175" s="923" t="n">
        <f aca="false">IF($K$2=$H$1,H3175,I3175)</f>
        <v>68.87</v>
      </c>
      <c r="F3175" s="396" t="n">
        <f aca="false">IF(LEN($B3175)=7,CONCATENATE(MID($B3175,1,6),"00",RIGHT($B3175,1)),IF(LEN($B3175)=8,CONCATENATE(MID($B3175,1,6),"0",RIGHT($B3175,2)),$B3175))</f>
        <v>92336</v>
      </c>
      <c r="H3175" s="925" t="n">
        <v>67.76</v>
      </c>
      <c r="I3175" s="923" t="n">
        <v>68.87</v>
      </c>
    </row>
    <row r="3176" customFormat="false" ht="15" hidden="false" customHeight="false" outlineLevel="0" collapsed="false">
      <c r="B3176" s="923" t="n">
        <v>92337</v>
      </c>
      <c r="C3176" s="924" t="s">
        <v>9906</v>
      </c>
      <c r="D3176" s="923" t="s">
        <v>470</v>
      </c>
      <c r="E3176" s="923" t="n">
        <f aca="false">IF($K$2=$H$1,H3176,I3176)</f>
        <v>90.37</v>
      </c>
      <c r="F3176" s="396" t="n">
        <f aca="false">IF(LEN($B3176)=7,CONCATENATE(MID($B3176,1,6),"00",RIGHT($B3176,1)),IF(LEN($B3176)=8,CONCATENATE(MID($B3176,1,6),"0",RIGHT($B3176,2)),$B3176))</f>
        <v>92337</v>
      </c>
      <c r="H3176" s="925" t="n">
        <v>89.11</v>
      </c>
      <c r="I3176" s="923" t="n">
        <v>90.37</v>
      </c>
    </row>
    <row r="3177" customFormat="false" ht="15" hidden="false" customHeight="false" outlineLevel="0" collapsed="false">
      <c r="B3177" s="923" t="n">
        <v>92338</v>
      </c>
      <c r="C3177" s="924" t="s">
        <v>9907</v>
      </c>
      <c r="D3177" s="923" t="s">
        <v>470</v>
      </c>
      <c r="E3177" s="923" t="n">
        <f aca="false">IF($K$2=$H$1,H3177,I3177)</f>
        <v>75.71</v>
      </c>
      <c r="F3177" s="396" t="n">
        <f aca="false">IF(LEN($B3177)=7,CONCATENATE(MID($B3177,1,6),"00",RIGHT($B3177,1)),IF(LEN($B3177)=8,CONCATENATE(MID($B3177,1,6),"0",RIGHT($B3177,2)),$B3177))</f>
        <v>92338</v>
      </c>
      <c r="H3177" s="925" t="n">
        <v>73.61</v>
      </c>
      <c r="I3177" s="923" t="n">
        <v>75.71</v>
      </c>
    </row>
    <row r="3178" customFormat="false" ht="15" hidden="false" customHeight="false" outlineLevel="0" collapsed="false">
      <c r="B3178" s="923" t="n">
        <v>92339</v>
      </c>
      <c r="C3178" s="924" t="s">
        <v>9908</v>
      </c>
      <c r="D3178" s="923" t="s">
        <v>470</v>
      </c>
      <c r="E3178" s="923" t="n">
        <f aca="false">IF($K$2=$H$1,H3178,I3178)</f>
        <v>111.97</v>
      </c>
      <c r="F3178" s="396" t="n">
        <f aca="false">IF(LEN($B3178)=7,CONCATENATE(MID($B3178,1,6),"00",RIGHT($B3178,1)),IF(LEN($B3178)=8,CONCATENATE(MID($B3178,1,6),"0",RIGHT($B3178,2)),$B3178))</f>
        <v>92339</v>
      </c>
      <c r="H3178" s="925" t="n">
        <v>109.63</v>
      </c>
      <c r="I3178" s="923" t="n">
        <v>111.97</v>
      </c>
    </row>
    <row r="3179" customFormat="false" ht="15" hidden="false" customHeight="false" outlineLevel="0" collapsed="false">
      <c r="B3179" s="923" t="n">
        <v>92341</v>
      </c>
      <c r="C3179" s="924" t="s">
        <v>9909</v>
      </c>
      <c r="D3179" s="923" t="s">
        <v>470</v>
      </c>
      <c r="E3179" s="923" t="n">
        <f aca="false">IF($K$2=$H$1,H3179,I3179)</f>
        <v>63.7</v>
      </c>
      <c r="F3179" s="396" t="n">
        <f aca="false">IF(LEN($B3179)=7,CONCATENATE(MID($B3179,1,6),"00",RIGHT($B3179,1)),IF(LEN($B3179)=8,CONCATENATE(MID($B3179,1,6),"0",RIGHT($B3179,2)),$B3179))</f>
        <v>92341</v>
      </c>
      <c r="H3179" s="925" t="n">
        <v>61.96</v>
      </c>
      <c r="I3179" s="923" t="n">
        <v>63.7</v>
      </c>
    </row>
    <row r="3180" customFormat="false" ht="15" hidden="false" customHeight="false" outlineLevel="0" collapsed="false">
      <c r="B3180" s="923" t="n">
        <v>92342</v>
      </c>
      <c r="C3180" s="924" t="s">
        <v>9910</v>
      </c>
      <c r="D3180" s="923" t="s">
        <v>470</v>
      </c>
      <c r="E3180" s="923" t="n">
        <f aca="false">IF($K$2=$H$1,H3180,I3180)</f>
        <v>76.44</v>
      </c>
      <c r="F3180" s="396" t="n">
        <f aca="false">IF(LEN($B3180)=7,CONCATENATE(MID($B3180,1,6),"00",RIGHT($B3180,1)),IF(LEN($B3180)=8,CONCATENATE(MID($B3180,1,6),"0",RIGHT($B3180,2)),$B3180))</f>
        <v>92342</v>
      </c>
      <c r="H3180" s="925" t="n">
        <v>74.56</v>
      </c>
      <c r="I3180" s="923" t="n">
        <v>76.44</v>
      </c>
    </row>
    <row r="3181" customFormat="false" ht="15" hidden="false" customHeight="false" outlineLevel="0" collapsed="false">
      <c r="B3181" s="923" t="n">
        <v>92343</v>
      </c>
      <c r="C3181" s="924" t="s">
        <v>9911</v>
      </c>
      <c r="D3181" s="923" t="s">
        <v>470</v>
      </c>
      <c r="E3181" s="923" t="n">
        <f aca="false">IF($K$2=$H$1,H3181,I3181)</f>
        <v>98.01</v>
      </c>
      <c r="F3181" s="396" t="n">
        <f aca="false">IF(LEN($B3181)=7,CONCATENATE(MID($B3181,1,6),"00",RIGHT($B3181,1)),IF(LEN($B3181)=8,CONCATENATE(MID($B3181,1,6),"0",RIGHT($B3181,2)),$B3181))</f>
        <v>92343</v>
      </c>
      <c r="H3181" s="925" t="n">
        <v>95.98</v>
      </c>
      <c r="I3181" s="923" t="n">
        <v>98.01</v>
      </c>
    </row>
    <row r="3182" customFormat="false" ht="15" hidden="false" customHeight="false" outlineLevel="0" collapsed="false">
      <c r="B3182" s="923" t="n">
        <v>92361</v>
      </c>
      <c r="C3182" s="924" t="s">
        <v>9912</v>
      </c>
      <c r="D3182" s="923" t="s">
        <v>470</v>
      </c>
      <c r="E3182" s="923" t="n">
        <f aca="false">IF($K$2=$H$1,H3182,I3182)</f>
        <v>60.31</v>
      </c>
      <c r="F3182" s="396" t="n">
        <f aca="false">IF(LEN($B3182)=7,CONCATENATE(MID($B3182,1,6),"00",RIGHT($B3182,1)),IF(LEN($B3182)=8,CONCATENATE(MID($B3182,1,6),"0",RIGHT($B3182,2)),$B3182))</f>
        <v>92361</v>
      </c>
      <c r="H3182" s="925" t="n">
        <v>59.75</v>
      </c>
      <c r="I3182" s="923" t="n">
        <v>60.31</v>
      </c>
    </row>
    <row r="3183" customFormat="false" ht="15" hidden="false" customHeight="false" outlineLevel="0" collapsed="false">
      <c r="B3183" s="923" t="n">
        <v>92362</v>
      </c>
      <c r="C3183" s="924" t="s">
        <v>9913</v>
      </c>
      <c r="D3183" s="923" t="s">
        <v>470</v>
      </c>
      <c r="E3183" s="923" t="n">
        <f aca="false">IF($K$2=$H$1,H3183,I3183)</f>
        <v>95.95</v>
      </c>
      <c r="F3183" s="396" t="n">
        <f aca="false">IF(LEN($B3183)=7,CONCATENATE(MID($B3183,1,6),"00",RIGHT($B3183,1)),IF(LEN($B3183)=8,CONCATENATE(MID($B3183,1,6),"0",RIGHT($B3183,2)),$B3183))</f>
        <v>92362</v>
      </c>
      <c r="H3183" s="925" t="n">
        <v>95.22</v>
      </c>
      <c r="I3183" s="923" t="n">
        <v>95.95</v>
      </c>
    </row>
    <row r="3184" customFormat="false" ht="15" hidden="false" customHeight="false" outlineLevel="0" collapsed="false">
      <c r="B3184" s="923" t="n">
        <v>92364</v>
      </c>
      <c r="C3184" s="924" t="s">
        <v>9914</v>
      </c>
      <c r="D3184" s="923" t="s">
        <v>470</v>
      </c>
      <c r="E3184" s="923" t="n">
        <f aca="false">IF($K$2=$H$1,H3184,I3184)</f>
        <v>34.21</v>
      </c>
      <c r="F3184" s="396" t="n">
        <f aca="false">IF(LEN($B3184)=7,CONCATENATE(MID($B3184,1,6),"00",RIGHT($B3184,1)),IF(LEN($B3184)=8,CONCATENATE(MID($B3184,1,6),"0",RIGHT($B3184,2)),$B3184))</f>
        <v>92364</v>
      </c>
      <c r="H3184" s="925" t="n">
        <v>33.56</v>
      </c>
      <c r="I3184" s="923" t="n">
        <v>34.21</v>
      </c>
    </row>
    <row r="3185" customFormat="false" ht="15" hidden="false" customHeight="false" outlineLevel="0" collapsed="false">
      <c r="B3185" s="923" t="n">
        <v>92365</v>
      </c>
      <c r="C3185" s="924" t="s">
        <v>9915</v>
      </c>
      <c r="D3185" s="923" t="s">
        <v>470</v>
      </c>
      <c r="E3185" s="923" t="n">
        <f aca="false">IF($K$2=$H$1,H3185,I3185)</f>
        <v>39.3</v>
      </c>
      <c r="F3185" s="396" t="n">
        <f aca="false">IF(LEN($B3185)=7,CONCATENATE(MID($B3185,1,6),"00",RIGHT($B3185,1)),IF(LEN($B3185)=8,CONCATENATE(MID($B3185,1,6),"0",RIGHT($B3185,2)),$B3185))</f>
        <v>92365</v>
      </c>
      <c r="H3185" s="925" t="n">
        <v>38.6</v>
      </c>
      <c r="I3185" s="923" t="n">
        <v>39.3</v>
      </c>
    </row>
    <row r="3186" customFormat="false" ht="15" hidden="false" customHeight="false" outlineLevel="0" collapsed="false">
      <c r="B3186" s="923" t="n">
        <v>92366</v>
      </c>
      <c r="C3186" s="924" t="s">
        <v>9916</v>
      </c>
      <c r="D3186" s="923" t="s">
        <v>470</v>
      </c>
      <c r="E3186" s="923" t="n">
        <f aca="false">IF($K$2=$H$1,H3186,I3186)</f>
        <v>54.38</v>
      </c>
      <c r="F3186" s="396" t="n">
        <f aca="false">IF(LEN($B3186)=7,CONCATENATE(MID($B3186,1,6),"00",RIGHT($B3186,1)),IF(LEN($B3186)=8,CONCATENATE(MID($B3186,1,6),"0",RIGHT($B3186,2)),$B3186))</f>
        <v>92366</v>
      </c>
      <c r="H3186" s="925" t="n">
        <v>53.6</v>
      </c>
      <c r="I3186" s="923" t="n">
        <v>54.38</v>
      </c>
    </row>
    <row r="3187" customFormat="false" ht="15" hidden="false" customHeight="false" outlineLevel="0" collapsed="false">
      <c r="B3187" s="923" t="n">
        <v>92367</v>
      </c>
      <c r="C3187" s="924" t="s">
        <v>9917</v>
      </c>
      <c r="D3187" s="923" t="s">
        <v>470</v>
      </c>
      <c r="E3187" s="923" t="n">
        <f aca="false">IF($K$2=$H$1,H3187,I3187)</f>
        <v>66.71</v>
      </c>
      <c r="F3187" s="396" t="n">
        <f aca="false">IF(LEN($B3187)=7,CONCATENATE(MID($B3187,1,6),"00",RIGHT($B3187,1)),IF(LEN($B3187)=8,CONCATENATE(MID($B3187,1,6),"0",RIGHT($B3187,2)),$B3187))</f>
        <v>92367</v>
      </c>
      <c r="H3187" s="925" t="n">
        <v>65.83</v>
      </c>
      <c r="I3187" s="923" t="n">
        <v>66.71</v>
      </c>
    </row>
    <row r="3188" customFormat="false" ht="15" hidden="false" customHeight="false" outlineLevel="0" collapsed="false">
      <c r="B3188" s="923" t="n">
        <v>92368</v>
      </c>
      <c r="C3188" s="924" t="s">
        <v>9918</v>
      </c>
      <c r="D3188" s="923" t="s">
        <v>470</v>
      </c>
      <c r="E3188" s="923" t="n">
        <f aca="false">IF($K$2=$H$1,H3188,I3188)</f>
        <v>87.89</v>
      </c>
      <c r="F3188" s="396" t="n">
        <f aca="false">IF(LEN($B3188)=7,CONCATENATE(MID($B3188,1,6),"00",RIGHT($B3188,1)),IF(LEN($B3188)=8,CONCATENATE(MID($B3188,1,6),"0",RIGHT($B3188,2)),$B3188))</f>
        <v>92368</v>
      </c>
      <c r="H3188" s="925" t="n">
        <v>86.89</v>
      </c>
      <c r="I3188" s="923" t="n">
        <v>87.89</v>
      </c>
    </row>
    <row r="3189" customFormat="false" ht="15" hidden="false" customHeight="false" outlineLevel="0" collapsed="false">
      <c r="B3189" s="923" t="n">
        <v>92648</v>
      </c>
      <c r="C3189" s="924" t="s">
        <v>9919</v>
      </c>
      <c r="D3189" s="923" t="s">
        <v>470</v>
      </c>
      <c r="E3189" s="923" t="n">
        <f aca="false">IF($K$2=$H$1,H3189,I3189)</f>
        <v>51.83</v>
      </c>
      <c r="F3189" s="396" t="n">
        <f aca="false">IF(LEN($B3189)=7,CONCATENATE(MID($B3189,1,6),"00",RIGHT($B3189,1)),IF(LEN($B3189)=8,CONCATENATE(MID($B3189,1,6),"0",RIGHT($B3189,2)),$B3189))</f>
        <v>92648</v>
      </c>
      <c r="H3189" s="925" t="n">
        <v>51.1</v>
      </c>
      <c r="I3189" s="923" t="n">
        <v>51.83</v>
      </c>
    </row>
    <row r="3190" customFormat="false" ht="15" hidden="false" customHeight="false" outlineLevel="0" collapsed="false">
      <c r="B3190" s="923" t="n">
        <v>92649</v>
      </c>
      <c r="C3190" s="924" t="s">
        <v>9920</v>
      </c>
      <c r="D3190" s="923" t="s">
        <v>470</v>
      </c>
      <c r="E3190" s="923" t="n">
        <f aca="false">IF($K$2=$H$1,H3190,I3190)</f>
        <v>63.08</v>
      </c>
      <c r="F3190" s="396" t="n">
        <f aca="false">IF(LEN($B3190)=7,CONCATENATE(MID($B3190,1,6),"00",RIGHT($B3190,1)),IF(LEN($B3190)=8,CONCATENATE(MID($B3190,1,6),"0",RIGHT($B3190,2)),$B3190))</f>
        <v>92649</v>
      </c>
      <c r="H3190" s="925" t="n">
        <v>62.23</v>
      </c>
      <c r="I3190" s="923" t="n">
        <v>63.08</v>
      </c>
    </row>
    <row r="3191" customFormat="false" ht="15" hidden="false" customHeight="false" outlineLevel="0" collapsed="false">
      <c r="B3191" s="923" t="n">
        <v>92650</v>
      </c>
      <c r="C3191" s="924" t="s">
        <v>9921</v>
      </c>
      <c r="D3191" s="923" t="s">
        <v>470</v>
      </c>
      <c r="E3191" s="923" t="n">
        <f aca="false">IF($K$2=$H$1,H3191,I3191)</f>
        <v>98.72</v>
      </c>
      <c r="F3191" s="396" t="n">
        <f aca="false">IF(LEN($B3191)=7,CONCATENATE(MID($B3191,1,6),"00",RIGHT($B3191,1)),IF(LEN($B3191)=8,CONCATENATE(MID($B3191,1,6),"0",RIGHT($B3191,2)),$B3191))</f>
        <v>92650</v>
      </c>
      <c r="H3191" s="925" t="n">
        <v>97.71</v>
      </c>
      <c r="I3191" s="923" t="n">
        <v>98.72</v>
      </c>
    </row>
    <row r="3192" customFormat="false" ht="15" hidden="false" customHeight="false" outlineLevel="0" collapsed="false">
      <c r="B3192" s="923" t="n">
        <v>92652</v>
      </c>
      <c r="C3192" s="924" t="s">
        <v>9922</v>
      </c>
      <c r="D3192" s="923" t="s">
        <v>470</v>
      </c>
      <c r="E3192" s="923" t="n">
        <f aca="false">IF($K$2=$H$1,H3192,I3192)</f>
        <v>37.65</v>
      </c>
      <c r="F3192" s="396" t="n">
        <f aca="false">IF(LEN($B3192)=7,CONCATENATE(MID($B3192,1,6),"00",RIGHT($B3192,1)),IF(LEN($B3192)=8,CONCATENATE(MID($B3192,1,6),"0",RIGHT($B3192,2)),$B3192))</f>
        <v>92652</v>
      </c>
      <c r="H3192" s="925" t="n">
        <v>36.65</v>
      </c>
      <c r="I3192" s="923" t="n">
        <v>37.65</v>
      </c>
    </row>
    <row r="3193" customFormat="false" ht="15" hidden="false" customHeight="false" outlineLevel="0" collapsed="false">
      <c r="B3193" s="923" t="n">
        <v>92653</v>
      </c>
      <c r="C3193" s="924" t="s">
        <v>9923</v>
      </c>
      <c r="D3193" s="923" t="s">
        <v>470</v>
      </c>
      <c r="E3193" s="923" t="n">
        <f aca="false">IF($K$2=$H$1,H3193,I3193)</f>
        <v>42.77</v>
      </c>
      <c r="F3193" s="396" t="n">
        <f aca="false">IF(LEN($B3193)=7,CONCATENATE(MID($B3193,1,6),"00",RIGHT($B3193,1)),IF(LEN($B3193)=8,CONCATENATE(MID($B3193,1,6),"0",RIGHT($B3193,2)),$B3193))</f>
        <v>92653</v>
      </c>
      <c r="H3193" s="925" t="n">
        <v>41.71</v>
      </c>
      <c r="I3193" s="923" t="n">
        <v>42.77</v>
      </c>
    </row>
    <row r="3194" customFormat="false" ht="15" hidden="false" customHeight="false" outlineLevel="0" collapsed="false">
      <c r="B3194" s="923" t="n">
        <v>92654</v>
      </c>
      <c r="C3194" s="924" t="s">
        <v>9924</v>
      </c>
      <c r="D3194" s="923" t="s">
        <v>470</v>
      </c>
      <c r="E3194" s="923" t="n">
        <f aca="false">IF($K$2=$H$1,H3194,I3194)</f>
        <v>57.85</v>
      </c>
      <c r="F3194" s="396" t="n">
        <f aca="false">IF(LEN($B3194)=7,CONCATENATE(MID($B3194,1,6),"00",RIGHT($B3194,1)),IF(LEN($B3194)=8,CONCATENATE(MID($B3194,1,6),"0",RIGHT($B3194,2)),$B3194))</f>
        <v>92654</v>
      </c>
      <c r="H3194" s="925" t="n">
        <v>56.72</v>
      </c>
      <c r="I3194" s="923" t="n">
        <v>57.85</v>
      </c>
    </row>
    <row r="3195" customFormat="false" ht="15" hidden="false" customHeight="false" outlineLevel="0" collapsed="false">
      <c r="B3195" s="923" t="n">
        <v>92655</v>
      </c>
      <c r="C3195" s="924" t="s">
        <v>9925</v>
      </c>
      <c r="D3195" s="923" t="s">
        <v>470</v>
      </c>
      <c r="E3195" s="923" t="n">
        <f aca="false">IF($K$2=$H$1,H3195,I3195)</f>
        <v>70.25</v>
      </c>
      <c r="F3195" s="396" t="n">
        <f aca="false">IF(LEN($B3195)=7,CONCATENATE(MID($B3195,1,6),"00",RIGHT($B3195,1)),IF(LEN($B3195)=8,CONCATENATE(MID($B3195,1,6),"0",RIGHT($B3195,2)),$B3195))</f>
        <v>92655</v>
      </c>
      <c r="H3195" s="925" t="n">
        <v>69.01</v>
      </c>
      <c r="I3195" s="923" t="n">
        <v>70.25</v>
      </c>
    </row>
    <row r="3196" customFormat="false" ht="15" hidden="false" customHeight="false" outlineLevel="0" collapsed="false">
      <c r="B3196" s="923" t="n">
        <v>92656</v>
      </c>
      <c r="C3196" s="924" t="s">
        <v>9926</v>
      </c>
      <c r="D3196" s="923" t="s">
        <v>470</v>
      </c>
      <c r="E3196" s="923" t="n">
        <f aca="false">IF($K$2=$H$1,H3196,I3196)</f>
        <v>91.43</v>
      </c>
      <c r="F3196" s="396" t="n">
        <f aca="false">IF(LEN($B3196)=7,CONCATENATE(MID($B3196,1,6),"00",RIGHT($B3196,1)),IF(LEN($B3196)=8,CONCATENATE(MID($B3196,1,6),"0",RIGHT($B3196,2)),$B3196))</f>
        <v>92656</v>
      </c>
      <c r="H3196" s="925" t="n">
        <v>90.07</v>
      </c>
      <c r="I3196" s="923" t="n">
        <v>91.43</v>
      </c>
    </row>
    <row r="3197" customFormat="false" ht="15" hidden="false" customHeight="false" outlineLevel="0" collapsed="false">
      <c r="B3197" s="923" t="n">
        <v>92687</v>
      </c>
      <c r="C3197" s="924" t="s">
        <v>9927</v>
      </c>
      <c r="D3197" s="923" t="s">
        <v>470</v>
      </c>
      <c r="E3197" s="923" t="n">
        <f aca="false">IF($K$2=$H$1,H3197,I3197)</f>
        <v>17.91</v>
      </c>
      <c r="F3197" s="396" t="n">
        <f aca="false">IF(LEN($B3197)=7,CONCATENATE(MID($B3197,1,6),"00",RIGHT($B3197,1)),IF(LEN($B3197)=8,CONCATENATE(MID($B3197,1,6),"0",RIGHT($B3197,2)),$B3197))</f>
        <v>92687</v>
      </c>
      <c r="H3197" s="925" t="n">
        <v>17.28</v>
      </c>
      <c r="I3197" s="923" t="n">
        <v>17.91</v>
      </c>
    </row>
    <row r="3198" customFormat="false" ht="15" hidden="false" customHeight="false" outlineLevel="0" collapsed="false">
      <c r="B3198" s="923" t="n">
        <v>92688</v>
      </c>
      <c r="C3198" s="924" t="s">
        <v>9928</v>
      </c>
      <c r="D3198" s="923" t="s">
        <v>470</v>
      </c>
      <c r="E3198" s="923" t="n">
        <f aca="false">IF($K$2=$H$1,H3198,I3198)</f>
        <v>25.42</v>
      </c>
      <c r="F3198" s="396" t="n">
        <f aca="false">IF(LEN($B3198)=7,CONCATENATE(MID($B3198,1,6),"00",RIGHT($B3198,1)),IF(LEN($B3198)=8,CONCATENATE(MID($B3198,1,6),"0",RIGHT($B3198,2)),$B3198))</f>
        <v>92688</v>
      </c>
      <c r="H3198" s="925" t="n">
        <v>24.35</v>
      </c>
      <c r="I3198" s="923" t="n">
        <v>25.42</v>
      </c>
    </row>
    <row r="3199" customFormat="false" ht="15" hidden="false" customHeight="false" outlineLevel="0" collapsed="false">
      <c r="B3199" s="923" t="n">
        <v>92689</v>
      </c>
      <c r="C3199" s="924" t="s">
        <v>9929</v>
      </c>
      <c r="D3199" s="923" t="s">
        <v>470</v>
      </c>
      <c r="E3199" s="923" t="n">
        <f aca="false">IF($K$2=$H$1,H3199,I3199)</f>
        <v>26.2</v>
      </c>
      <c r="F3199" s="396" t="n">
        <f aca="false">IF(LEN($B3199)=7,CONCATENATE(MID($B3199,1,6),"00",RIGHT($B3199,1)),IF(LEN($B3199)=8,CONCATENATE(MID($B3199,1,6),"0",RIGHT($B3199,2)),$B3199))</f>
        <v>92689</v>
      </c>
      <c r="H3199" s="925" t="n">
        <v>25.56</v>
      </c>
      <c r="I3199" s="923" t="n">
        <v>26.2</v>
      </c>
    </row>
    <row r="3200" customFormat="false" ht="15" hidden="false" customHeight="false" outlineLevel="0" collapsed="false">
      <c r="B3200" s="923" t="n">
        <v>92690</v>
      </c>
      <c r="C3200" s="924" t="s">
        <v>9930</v>
      </c>
      <c r="D3200" s="923" t="s">
        <v>470</v>
      </c>
      <c r="E3200" s="923" t="n">
        <f aca="false">IF($K$2=$H$1,H3200,I3200)</f>
        <v>38</v>
      </c>
      <c r="F3200" s="396" t="n">
        <f aca="false">IF(LEN($B3200)=7,CONCATENATE(MID($B3200,1,6),"00",RIGHT($B3200,1)),IF(LEN($B3200)=8,CONCATENATE(MID($B3200,1,6),"0",RIGHT($B3200,2)),$B3200))</f>
        <v>92690</v>
      </c>
      <c r="H3200" s="925" t="n">
        <v>36.9</v>
      </c>
      <c r="I3200" s="923" t="n">
        <v>38</v>
      </c>
    </row>
    <row r="3201" customFormat="false" ht="15" hidden="false" customHeight="false" outlineLevel="0" collapsed="false">
      <c r="B3201" s="923" t="n">
        <v>94462</v>
      </c>
      <c r="C3201" s="924" t="s">
        <v>9931</v>
      </c>
      <c r="D3201" s="923" t="s">
        <v>470</v>
      </c>
      <c r="E3201" s="923" t="n">
        <f aca="false">IF($K$2=$H$1,H3201,I3201)</f>
        <v>63.65</v>
      </c>
      <c r="F3201" s="396" t="n">
        <f aca="false">IF(LEN($B3201)=7,CONCATENATE(MID($B3201,1,6),"00",RIGHT($B3201,1)),IF(LEN($B3201)=8,CONCATENATE(MID($B3201,1,6),"0",RIGHT($B3201,2)),$B3201))</f>
        <v>94462</v>
      </c>
      <c r="H3201" s="925" t="n">
        <v>61.55</v>
      </c>
      <c r="I3201" s="923" t="n">
        <v>63.65</v>
      </c>
    </row>
    <row r="3202" customFormat="false" ht="15" hidden="false" customHeight="false" outlineLevel="0" collapsed="false">
      <c r="B3202" s="923" t="n">
        <v>94463</v>
      </c>
      <c r="C3202" s="924" t="s">
        <v>9932</v>
      </c>
      <c r="D3202" s="923" t="s">
        <v>470</v>
      </c>
      <c r="E3202" s="923" t="n">
        <f aca="false">IF($K$2=$H$1,H3202,I3202)</f>
        <v>74.05</v>
      </c>
      <c r="F3202" s="396" t="n">
        <f aca="false">IF(LEN($B3202)=7,CONCATENATE(MID($B3202,1,6),"00",RIGHT($B3202,1)),IF(LEN($B3202)=8,CONCATENATE(MID($B3202,1,6),"0",RIGHT($B3202,2)),$B3202))</f>
        <v>94463</v>
      </c>
      <c r="H3202" s="925" t="n">
        <v>71.95</v>
      </c>
      <c r="I3202" s="923" t="n">
        <v>74.05</v>
      </c>
    </row>
    <row r="3203" customFormat="false" ht="15" hidden="false" customHeight="false" outlineLevel="0" collapsed="false">
      <c r="B3203" s="923" t="n">
        <v>94464</v>
      </c>
      <c r="C3203" s="924" t="s">
        <v>9933</v>
      </c>
      <c r="D3203" s="923" t="s">
        <v>470</v>
      </c>
      <c r="E3203" s="923" t="n">
        <f aca="false">IF($K$2=$H$1,H3203,I3203)</f>
        <v>103.78</v>
      </c>
      <c r="F3203" s="396" t="n">
        <f aca="false">IF(LEN($B3203)=7,CONCATENATE(MID($B3203,1,6),"00",RIGHT($B3203,1)),IF(LEN($B3203)=8,CONCATENATE(MID($B3203,1,6),"0",RIGHT($B3203,2)),$B3203))</f>
        <v>94464</v>
      </c>
      <c r="H3203" s="925" t="n">
        <v>101.16</v>
      </c>
      <c r="I3203" s="923" t="n">
        <v>103.78</v>
      </c>
    </row>
    <row r="3204" customFormat="false" ht="15" hidden="false" customHeight="false" outlineLevel="0" collapsed="false">
      <c r="B3204" s="923" t="n">
        <v>94602</v>
      </c>
      <c r="C3204" s="924" t="s">
        <v>9934</v>
      </c>
      <c r="D3204" s="923" t="s">
        <v>470</v>
      </c>
      <c r="E3204" s="923" t="n">
        <f aca="false">IF($K$2=$H$1,H3204,I3204)</f>
        <v>127.56</v>
      </c>
      <c r="F3204" s="396" t="n">
        <f aca="false">IF(LEN($B3204)=7,CONCATENATE(MID($B3204,1,6),"00",RIGHT($B3204,1)),IF(LEN($B3204)=8,CONCATENATE(MID($B3204,1,6),"0",RIGHT($B3204,2)),$B3204))</f>
        <v>94602</v>
      </c>
      <c r="H3204" s="925" t="n">
        <v>125.1</v>
      </c>
      <c r="I3204" s="923" t="n">
        <v>127.56</v>
      </c>
    </row>
    <row r="3205" customFormat="false" ht="15" hidden="false" customHeight="false" outlineLevel="0" collapsed="false">
      <c r="B3205" s="923" t="n">
        <v>94603</v>
      </c>
      <c r="C3205" s="924" t="s">
        <v>9935</v>
      </c>
      <c r="D3205" s="923" t="s">
        <v>470</v>
      </c>
      <c r="E3205" s="923" t="n">
        <f aca="false">IF($K$2=$H$1,H3205,I3205)</f>
        <v>169.85</v>
      </c>
      <c r="F3205" s="396" t="n">
        <f aca="false">IF(LEN($B3205)=7,CONCATENATE(MID($B3205,1,6),"00",RIGHT($B3205,1)),IF(LEN($B3205)=8,CONCATENATE(MID($B3205,1,6),"0",RIGHT($B3205,2)),$B3205))</f>
        <v>94603</v>
      </c>
      <c r="H3205" s="925" t="n">
        <v>167.39</v>
      </c>
      <c r="I3205" s="923" t="n">
        <v>169.85</v>
      </c>
    </row>
    <row r="3206" customFormat="false" ht="15" hidden="false" customHeight="false" outlineLevel="0" collapsed="false">
      <c r="B3206" s="923" t="n">
        <v>94604</v>
      </c>
      <c r="C3206" s="924" t="s">
        <v>9936</v>
      </c>
      <c r="D3206" s="923" t="s">
        <v>470</v>
      </c>
      <c r="E3206" s="923" t="n">
        <f aca="false">IF($K$2=$H$1,H3206,I3206)</f>
        <v>230.81</v>
      </c>
      <c r="F3206" s="396" t="n">
        <f aca="false">IF(LEN($B3206)=7,CONCATENATE(MID($B3206,1,6),"00",RIGHT($B3206,1)),IF(LEN($B3206)=8,CONCATENATE(MID($B3206,1,6),"0",RIGHT($B3206,2)),$B3206))</f>
        <v>94604</v>
      </c>
      <c r="H3206" s="925" t="n">
        <v>228.12</v>
      </c>
      <c r="I3206" s="923" t="n">
        <v>230.81</v>
      </c>
    </row>
    <row r="3207" customFormat="false" ht="15" hidden="false" customHeight="false" outlineLevel="0" collapsed="false">
      <c r="B3207" s="923" t="n">
        <v>94605</v>
      </c>
      <c r="C3207" s="924" t="s">
        <v>9937</v>
      </c>
      <c r="D3207" s="923" t="s">
        <v>470</v>
      </c>
      <c r="E3207" s="923" t="n">
        <f aca="false">IF($K$2=$H$1,H3207,I3207)</f>
        <v>327.87</v>
      </c>
      <c r="F3207" s="396" t="n">
        <f aca="false">IF(LEN($B3207)=7,CONCATENATE(MID($B3207,1,6),"00",RIGHT($B3207,1)),IF(LEN($B3207)=8,CONCATENATE(MID($B3207,1,6),"0",RIGHT($B3207,2)),$B3207))</f>
        <v>94605</v>
      </c>
      <c r="H3207" s="925" t="n">
        <v>325.18</v>
      </c>
      <c r="I3207" s="923" t="n">
        <v>327.87</v>
      </c>
    </row>
    <row r="3208" customFormat="false" ht="15" hidden="false" customHeight="false" outlineLevel="0" collapsed="false">
      <c r="B3208" s="923" t="n">
        <v>94648</v>
      </c>
      <c r="C3208" s="924" t="s">
        <v>9938</v>
      </c>
      <c r="D3208" s="923" t="s">
        <v>470</v>
      </c>
      <c r="E3208" s="923" t="n">
        <f aca="false">IF($K$2=$H$1,H3208,I3208)</f>
        <v>7.31</v>
      </c>
      <c r="F3208" s="396" t="n">
        <f aca="false">IF(LEN($B3208)=7,CONCATENATE(MID($B3208,1,6),"00",RIGHT($B3208,1)),IF(LEN($B3208)=8,CONCATENATE(MID($B3208,1,6),"0",RIGHT($B3208,2)),$B3208))</f>
        <v>94648</v>
      </c>
      <c r="H3208" s="925" t="n">
        <v>6.83</v>
      </c>
      <c r="I3208" s="923" t="n">
        <v>7.31</v>
      </c>
    </row>
    <row r="3209" customFormat="false" ht="15" hidden="false" customHeight="false" outlineLevel="0" collapsed="false">
      <c r="B3209" s="923" t="n">
        <v>94649</v>
      </c>
      <c r="C3209" s="924" t="s">
        <v>9939</v>
      </c>
      <c r="D3209" s="923" t="s">
        <v>470</v>
      </c>
      <c r="E3209" s="923" t="n">
        <f aca="false">IF($K$2=$H$1,H3209,I3209)</f>
        <v>10.57</v>
      </c>
      <c r="F3209" s="396" t="n">
        <f aca="false">IF(LEN($B3209)=7,CONCATENATE(MID($B3209,1,6),"00",RIGHT($B3209,1)),IF(LEN($B3209)=8,CONCATENATE(MID($B3209,1,6),"0",RIGHT($B3209,2)),$B3209))</f>
        <v>94649</v>
      </c>
      <c r="H3209" s="925" t="n">
        <v>10.09</v>
      </c>
      <c r="I3209" s="923" t="n">
        <v>10.57</v>
      </c>
    </row>
    <row r="3210" customFormat="false" ht="15" hidden="false" customHeight="false" outlineLevel="0" collapsed="false">
      <c r="B3210" s="923" t="n">
        <v>94650</v>
      </c>
      <c r="C3210" s="924" t="s">
        <v>9940</v>
      </c>
      <c r="D3210" s="923" t="s">
        <v>470</v>
      </c>
      <c r="E3210" s="923" t="n">
        <f aca="false">IF($K$2=$H$1,H3210,I3210)</f>
        <v>15.11</v>
      </c>
      <c r="F3210" s="396" t="n">
        <f aca="false">IF(LEN($B3210)=7,CONCATENATE(MID($B3210,1,6),"00",RIGHT($B3210,1)),IF(LEN($B3210)=8,CONCATENATE(MID($B3210,1,6),"0",RIGHT($B3210,2)),$B3210))</f>
        <v>94650</v>
      </c>
      <c r="H3210" s="925" t="n">
        <v>14.43</v>
      </c>
      <c r="I3210" s="923" t="n">
        <v>15.11</v>
      </c>
    </row>
    <row r="3211" customFormat="false" ht="15" hidden="false" customHeight="false" outlineLevel="0" collapsed="false">
      <c r="B3211" s="923" t="n">
        <v>94651</v>
      </c>
      <c r="C3211" s="924" t="s">
        <v>9941</v>
      </c>
      <c r="D3211" s="923" t="s">
        <v>470</v>
      </c>
      <c r="E3211" s="923" t="n">
        <f aca="false">IF($K$2=$H$1,H3211,I3211)</f>
        <v>16.34</v>
      </c>
      <c r="F3211" s="396" t="n">
        <f aca="false">IF(LEN($B3211)=7,CONCATENATE(MID($B3211,1,6),"00",RIGHT($B3211,1)),IF(LEN($B3211)=8,CONCATENATE(MID($B3211,1,6),"0",RIGHT($B3211,2)),$B3211))</f>
        <v>94651</v>
      </c>
      <c r="H3211" s="925" t="n">
        <v>15.66</v>
      </c>
      <c r="I3211" s="923" t="n">
        <v>16.34</v>
      </c>
    </row>
    <row r="3212" customFormat="false" ht="15" hidden="false" customHeight="false" outlineLevel="0" collapsed="false">
      <c r="B3212" s="923" t="n">
        <v>94652</v>
      </c>
      <c r="C3212" s="924" t="s">
        <v>9942</v>
      </c>
      <c r="D3212" s="923" t="s">
        <v>470</v>
      </c>
      <c r="E3212" s="923" t="n">
        <f aca="false">IF($K$2=$H$1,H3212,I3212)</f>
        <v>26.59</v>
      </c>
      <c r="F3212" s="396" t="n">
        <f aca="false">IF(LEN($B3212)=7,CONCATENATE(MID($B3212,1,6),"00",RIGHT($B3212,1)),IF(LEN($B3212)=8,CONCATENATE(MID($B3212,1,6),"0",RIGHT($B3212,2)),$B3212))</f>
        <v>94652</v>
      </c>
      <c r="H3212" s="925" t="n">
        <v>25.48</v>
      </c>
      <c r="I3212" s="923" t="n">
        <v>26.59</v>
      </c>
    </row>
    <row r="3213" customFormat="false" ht="15" hidden="false" customHeight="false" outlineLevel="0" collapsed="false">
      <c r="B3213" s="923" t="n">
        <v>94653</v>
      </c>
      <c r="C3213" s="924" t="s">
        <v>9943</v>
      </c>
      <c r="D3213" s="923" t="s">
        <v>470</v>
      </c>
      <c r="E3213" s="923" t="n">
        <f aca="false">IF($K$2=$H$1,H3213,I3213)</f>
        <v>37.2</v>
      </c>
      <c r="F3213" s="396" t="n">
        <f aca="false">IF(LEN($B3213)=7,CONCATENATE(MID($B3213,1,6),"00",RIGHT($B3213,1)),IF(LEN($B3213)=8,CONCATENATE(MID($B3213,1,6),"0",RIGHT($B3213,2)),$B3213))</f>
        <v>94653</v>
      </c>
      <c r="H3213" s="925" t="n">
        <v>36.09</v>
      </c>
      <c r="I3213" s="923" t="n">
        <v>37.2</v>
      </c>
    </row>
    <row r="3214" customFormat="false" ht="15" hidden="false" customHeight="false" outlineLevel="0" collapsed="false">
      <c r="B3214" s="923" t="n">
        <v>94654</v>
      </c>
      <c r="C3214" s="924" t="s">
        <v>9944</v>
      </c>
      <c r="D3214" s="923" t="s">
        <v>470</v>
      </c>
      <c r="E3214" s="923" t="n">
        <f aca="false">IF($K$2=$H$1,H3214,I3214)</f>
        <v>50.34</v>
      </c>
      <c r="F3214" s="396" t="n">
        <f aca="false">IF(LEN($B3214)=7,CONCATENATE(MID($B3214,1,6),"00",RIGHT($B3214,1)),IF(LEN($B3214)=8,CONCATENATE(MID($B3214,1,6),"0",RIGHT($B3214,2)),$B3214))</f>
        <v>94654</v>
      </c>
      <c r="H3214" s="925" t="n">
        <v>48.39</v>
      </c>
      <c r="I3214" s="923" t="n">
        <v>50.34</v>
      </c>
    </row>
    <row r="3215" customFormat="false" ht="15" hidden="false" customHeight="false" outlineLevel="0" collapsed="false">
      <c r="B3215" s="923" t="n">
        <v>94655</v>
      </c>
      <c r="C3215" s="924" t="s">
        <v>9945</v>
      </c>
      <c r="D3215" s="923" t="s">
        <v>470</v>
      </c>
      <c r="E3215" s="923" t="n">
        <f aca="false">IF($K$2=$H$1,H3215,I3215)</f>
        <v>69.24</v>
      </c>
      <c r="F3215" s="396" t="n">
        <f aca="false">IF(LEN($B3215)=7,CONCATENATE(MID($B3215,1,6),"00",RIGHT($B3215,1)),IF(LEN($B3215)=8,CONCATENATE(MID($B3215,1,6),"0",RIGHT($B3215,2)),$B3215))</f>
        <v>94655</v>
      </c>
      <c r="H3215" s="925" t="n">
        <v>67.29</v>
      </c>
      <c r="I3215" s="923" t="n">
        <v>69.24</v>
      </c>
    </row>
    <row r="3216" customFormat="false" ht="15" hidden="false" customHeight="false" outlineLevel="0" collapsed="false">
      <c r="B3216" s="923" t="n">
        <v>94716</v>
      </c>
      <c r="C3216" s="924" t="s">
        <v>9946</v>
      </c>
      <c r="D3216" s="923" t="s">
        <v>470</v>
      </c>
      <c r="E3216" s="923" t="n">
        <f aca="false">IF($K$2=$H$1,H3216,I3216)</f>
        <v>20.07</v>
      </c>
      <c r="F3216" s="396" t="n">
        <f aca="false">IF(LEN($B3216)=7,CONCATENATE(MID($B3216,1,6),"00",RIGHT($B3216,1)),IF(LEN($B3216)=8,CONCATENATE(MID($B3216,1,6),"0",RIGHT($B3216,2)),$B3216))</f>
        <v>94716</v>
      </c>
      <c r="H3216" s="925" t="n">
        <v>19.62</v>
      </c>
      <c r="I3216" s="923" t="n">
        <v>20.07</v>
      </c>
    </row>
    <row r="3217" customFormat="false" ht="15" hidden="false" customHeight="false" outlineLevel="0" collapsed="false">
      <c r="B3217" s="923" t="n">
        <v>94717</v>
      </c>
      <c r="C3217" s="924" t="s">
        <v>9947</v>
      </c>
      <c r="D3217" s="923" t="s">
        <v>470</v>
      </c>
      <c r="E3217" s="923" t="n">
        <f aca="false">IF($K$2=$H$1,H3217,I3217)</f>
        <v>29.57</v>
      </c>
      <c r="F3217" s="396" t="n">
        <f aca="false">IF(LEN($B3217)=7,CONCATENATE(MID($B3217,1,6),"00",RIGHT($B3217,1)),IF(LEN($B3217)=8,CONCATENATE(MID($B3217,1,6),"0",RIGHT($B3217,2)),$B3217))</f>
        <v>94717</v>
      </c>
      <c r="H3217" s="925" t="n">
        <v>29.12</v>
      </c>
      <c r="I3217" s="923" t="n">
        <v>29.57</v>
      </c>
    </row>
    <row r="3218" customFormat="false" ht="15" hidden="false" customHeight="false" outlineLevel="0" collapsed="false">
      <c r="B3218" s="923" t="n">
        <v>94718</v>
      </c>
      <c r="C3218" s="924" t="s">
        <v>9948</v>
      </c>
      <c r="D3218" s="923" t="s">
        <v>470</v>
      </c>
      <c r="E3218" s="923" t="n">
        <f aca="false">IF($K$2=$H$1,H3218,I3218)</f>
        <v>36.55</v>
      </c>
      <c r="F3218" s="396" t="n">
        <f aca="false">IF(LEN($B3218)=7,CONCATENATE(MID($B3218,1,6),"00",RIGHT($B3218,1)),IF(LEN($B3218)=8,CONCATENATE(MID($B3218,1,6),"0",RIGHT($B3218,2)),$B3218))</f>
        <v>94718</v>
      </c>
      <c r="H3218" s="925" t="n">
        <v>35.96</v>
      </c>
      <c r="I3218" s="923" t="n">
        <v>36.55</v>
      </c>
    </row>
    <row r="3219" customFormat="false" ht="15" hidden="false" customHeight="false" outlineLevel="0" collapsed="false">
      <c r="B3219" s="923" t="n">
        <v>94719</v>
      </c>
      <c r="C3219" s="924" t="s">
        <v>9949</v>
      </c>
      <c r="D3219" s="923" t="s">
        <v>470</v>
      </c>
      <c r="E3219" s="923" t="n">
        <f aca="false">IF($K$2=$H$1,H3219,I3219)</f>
        <v>47.95</v>
      </c>
      <c r="F3219" s="396" t="n">
        <f aca="false">IF(LEN($B3219)=7,CONCATENATE(MID($B3219,1,6),"00",RIGHT($B3219,1)),IF(LEN($B3219)=8,CONCATENATE(MID($B3219,1,6),"0",RIGHT($B3219,2)),$B3219))</f>
        <v>94719</v>
      </c>
      <c r="H3219" s="925" t="n">
        <v>47.36</v>
      </c>
      <c r="I3219" s="923" t="n">
        <v>47.95</v>
      </c>
    </row>
    <row r="3220" customFormat="false" ht="15" hidden="false" customHeight="false" outlineLevel="0" collapsed="false">
      <c r="B3220" s="923" t="n">
        <v>94720</v>
      </c>
      <c r="C3220" s="924" t="s">
        <v>9950</v>
      </c>
      <c r="D3220" s="923" t="s">
        <v>470</v>
      </c>
      <c r="E3220" s="923" t="n">
        <f aca="false">IF($K$2=$H$1,H3220,I3220)</f>
        <v>72.34</v>
      </c>
      <c r="F3220" s="396" t="n">
        <f aca="false">IF(LEN($B3220)=7,CONCATENATE(MID($B3220,1,6),"00",RIGHT($B3220,1)),IF(LEN($B3220)=8,CONCATENATE(MID($B3220,1,6),"0",RIGHT($B3220,2)),$B3220))</f>
        <v>94720</v>
      </c>
      <c r="H3220" s="925" t="n">
        <v>71.32</v>
      </c>
      <c r="I3220" s="923" t="n">
        <v>72.34</v>
      </c>
    </row>
    <row r="3221" customFormat="false" ht="15" hidden="false" customHeight="false" outlineLevel="0" collapsed="false">
      <c r="B3221" s="923" t="n">
        <v>94721</v>
      </c>
      <c r="C3221" s="924" t="s">
        <v>9951</v>
      </c>
      <c r="D3221" s="923" t="s">
        <v>470</v>
      </c>
      <c r="E3221" s="923" t="n">
        <f aca="false">IF($K$2=$H$1,H3221,I3221)</f>
        <v>105.75</v>
      </c>
      <c r="F3221" s="396" t="n">
        <f aca="false">IF(LEN($B3221)=7,CONCATENATE(MID($B3221,1,6),"00",RIGHT($B3221,1)),IF(LEN($B3221)=8,CONCATENATE(MID($B3221,1,6),"0",RIGHT($B3221,2)),$B3221))</f>
        <v>94721</v>
      </c>
      <c r="H3221" s="925" t="n">
        <v>104.73</v>
      </c>
      <c r="I3221" s="923" t="n">
        <v>105.75</v>
      </c>
    </row>
    <row r="3222" customFormat="false" ht="15" hidden="false" customHeight="false" outlineLevel="0" collapsed="false">
      <c r="B3222" s="923" t="n">
        <v>94722</v>
      </c>
      <c r="C3222" s="924" t="s">
        <v>9952</v>
      </c>
      <c r="D3222" s="923" t="s">
        <v>470</v>
      </c>
      <c r="E3222" s="923" t="n">
        <f aca="false">IF($K$2=$H$1,H3222,I3222)</f>
        <v>184.21</v>
      </c>
      <c r="F3222" s="396" t="n">
        <f aca="false">IF(LEN($B3222)=7,CONCATENATE(MID($B3222,1,6),"00",RIGHT($B3222,1)),IF(LEN($B3222)=8,CONCATENATE(MID($B3222,1,6),"0",RIGHT($B3222,2)),$B3222))</f>
        <v>94722</v>
      </c>
      <c r="H3222" s="925" t="n">
        <v>182.13</v>
      </c>
      <c r="I3222" s="923" t="n">
        <v>184.21</v>
      </c>
    </row>
    <row r="3223" customFormat="false" ht="15" hidden="false" customHeight="false" outlineLevel="0" collapsed="false">
      <c r="B3223" s="923" t="n">
        <v>95697</v>
      </c>
      <c r="C3223" s="924" t="s">
        <v>9953</v>
      </c>
      <c r="D3223" s="923" t="s">
        <v>470</v>
      </c>
      <c r="E3223" s="923" t="n">
        <f aca="false">IF($K$2=$H$1,H3223,I3223)</f>
        <v>49.06</v>
      </c>
      <c r="F3223" s="396" t="n">
        <f aca="false">IF(LEN($B3223)=7,CONCATENATE(MID($B3223,1,6),"00",RIGHT($B3223,1)),IF(LEN($B3223)=8,CONCATENATE(MID($B3223,1,6),"0",RIGHT($B3223,2)),$B3223))</f>
        <v>95697</v>
      </c>
      <c r="H3223" s="925" t="n">
        <v>48.61</v>
      </c>
      <c r="I3223" s="923" t="n">
        <v>49.06</v>
      </c>
    </row>
    <row r="3224" customFormat="false" ht="15" hidden="false" customHeight="false" outlineLevel="0" collapsed="false">
      <c r="B3224" s="923" t="n">
        <v>96635</v>
      </c>
      <c r="C3224" s="924" t="s">
        <v>9954</v>
      </c>
      <c r="D3224" s="923" t="s">
        <v>470</v>
      </c>
      <c r="E3224" s="923" t="n">
        <f aca="false">IF($K$2=$H$1,H3224,I3224)</f>
        <v>21.42</v>
      </c>
      <c r="F3224" s="396" t="n">
        <f aca="false">IF(LEN($B3224)=7,CONCATENATE(MID($B3224,1,6),"00",RIGHT($B3224,1)),IF(LEN($B3224)=8,CONCATENATE(MID($B3224,1,6),"0",RIGHT($B3224,2)),$B3224))</f>
        <v>96635</v>
      </c>
      <c r="H3224" s="925" t="n">
        <v>19.95</v>
      </c>
      <c r="I3224" s="923" t="n">
        <v>21.42</v>
      </c>
    </row>
    <row r="3225" customFormat="false" ht="15" hidden="false" customHeight="false" outlineLevel="0" collapsed="false">
      <c r="B3225" s="923" t="n">
        <v>96636</v>
      </c>
      <c r="C3225" s="924" t="s">
        <v>9955</v>
      </c>
      <c r="D3225" s="923" t="s">
        <v>470</v>
      </c>
      <c r="E3225" s="923" t="n">
        <f aca="false">IF($K$2=$H$1,H3225,I3225)</f>
        <v>22.69</v>
      </c>
      <c r="F3225" s="396" t="n">
        <f aca="false">IF(LEN($B3225)=7,CONCATENATE(MID($B3225,1,6),"00",RIGHT($B3225,1)),IF(LEN($B3225)=8,CONCATENATE(MID($B3225,1,6),"0",RIGHT($B3225,2)),$B3225))</f>
        <v>96636</v>
      </c>
      <c r="H3225" s="925" t="n">
        <v>21.09</v>
      </c>
      <c r="I3225" s="923" t="n">
        <v>22.69</v>
      </c>
    </row>
    <row r="3226" customFormat="false" ht="15" hidden="false" customHeight="false" outlineLevel="0" collapsed="false">
      <c r="B3226" s="923" t="n">
        <v>96644</v>
      </c>
      <c r="C3226" s="924" t="s">
        <v>9956</v>
      </c>
      <c r="D3226" s="923" t="s">
        <v>470</v>
      </c>
      <c r="E3226" s="923" t="n">
        <f aca="false">IF($K$2=$H$1,H3226,I3226)</f>
        <v>13.59</v>
      </c>
      <c r="F3226" s="396" t="n">
        <f aca="false">IF(LEN($B3226)=7,CONCATENATE(MID($B3226,1,6),"00",RIGHT($B3226,1)),IF(LEN($B3226)=8,CONCATENATE(MID($B3226,1,6),"0",RIGHT($B3226,2)),$B3226))</f>
        <v>96644</v>
      </c>
      <c r="H3226" s="925" t="n">
        <v>12.92</v>
      </c>
      <c r="I3226" s="923" t="n">
        <v>13.59</v>
      </c>
    </row>
    <row r="3227" customFormat="false" ht="15" hidden="false" customHeight="false" outlineLevel="0" collapsed="false">
      <c r="B3227" s="923" t="n">
        <v>96645</v>
      </c>
      <c r="C3227" s="924" t="s">
        <v>9957</v>
      </c>
      <c r="D3227" s="923" t="s">
        <v>470</v>
      </c>
      <c r="E3227" s="923" t="n">
        <f aca="false">IF($K$2=$H$1,H3227,I3227)</f>
        <v>17.63</v>
      </c>
      <c r="F3227" s="396" t="n">
        <f aca="false">IF(LEN($B3227)=7,CONCATENATE(MID($B3227,1,6),"00",RIGHT($B3227,1)),IF(LEN($B3227)=8,CONCATENATE(MID($B3227,1,6),"0",RIGHT($B3227,2)),$B3227))</f>
        <v>96645</v>
      </c>
      <c r="H3227" s="925" t="n">
        <v>16.73</v>
      </c>
      <c r="I3227" s="923" t="n">
        <v>17.63</v>
      </c>
    </row>
    <row r="3228" customFormat="false" ht="15" hidden="false" customHeight="false" outlineLevel="0" collapsed="false">
      <c r="B3228" s="923" t="n">
        <v>96646</v>
      </c>
      <c r="C3228" s="924" t="s">
        <v>9958</v>
      </c>
      <c r="D3228" s="923" t="s">
        <v>470</v>
      </c>
      <c r="E3228" s="923" t="n">
        <f aca="false">IF($K$2=$H$1,H3228,I3228)</f>
        <v>27.4</v>
      </c>
      <c r="F3228" s="396" t="n">
        <f aca="false">IF(LEN($B3228)=7,CONCATENATE(MID($B3228,1,6),"00",RIGHT($B3228,1)),IF(LEN($B3228)=8,CONCATENATE(MID($B3228,1,6),"0",RIGHT($B3228,2)),$B3228))</f>
        <v>96646</v>
      </c>
      <c r="H3228" s="925" t="n">
        <v>25.97</v>
      </c>
      <c r="I3228" s="923" t="n">
        <v>27.4</v>
      </c>
    </row>
    <row r="3229" customFormat="false" ht="15" hidden="false" customHeight="false" outlineLevel="0" collapsed="false">
      <c r="B3229" s="923" t="n">
        <v>96647</v>
      </c>
      <c r="C3229" s="924" t="s">
        <v>9959</v>
      </c>
      <c r="D3229" s="923" t="s">
        <v>470</v>
      </c>
      <c r="E3229" s="923" t="n">
        <f aca="false">IF($K$2=$H$1,H3229,I3229)</f>
        <v>12.17</v>
      </c>
      <c r="F3229" s="396" t="n">
        <f aca="false">IF(LEN($B3229)=7,CONCATENATE(MID($B3229,1,6),"00",RIGHT($B3229,1)),IF(LEN($B3229)=8,CONCATENATE(MID($B3229,1,6),"0",RIGHT($B3229,2)),$B3229))</f>
        <v>96647</v>
      </c>
      <c r="H3229" s="925" t="n">
        <v>11.64</v>
      </c>
      <c r="I3229" s="923" t="n">
        <v>12.17</v>
      </c>
    </row>
    <row r="3230" customFormat="false" ht="15" hidden="false" customHeight="false" outlineLevel="0" collapsed="false">
      <c r="B3230" s="923" t="n">
        <v>96648</v>
      </c>
      <c r="C3230" s="924" t="s">
        <v>9960</v>
      </c>
      <c r="D3230" s="923" t="s">
        <v>470</v>
      </c>
      <c r="E3230" s="923" t="n">
        <f aca="false">IF($K$2=$H$1,H3230,I3230)</f>
        <v>22.31</v>
      </c>
      <c r="F3230" s="396" t="n">
        <f aca="false">IF(LEN($B3230)=7,CONCATENATE(MID($B3230,1,6),"00",RIGHT($B3230,1)),IF(LEN($B3230)=8,CONCATENATE(MID($B3230,1,6),"0",RIGHT($B3230,2)),$B3230))</f>
        <v>96648</v>
      </c>
      <c r="H3230" s="925" t="n">
        <v>21.23</v>
      </c>
      <c r="I3230" s="923" t="n">
        <v>22.31</v>
      </c>
    </row>
    <row r="3231" customFormat="false" ht="15" hidden="false" customHeight="false" outlineLevel="0" collapsed="false">
      <c r="B3231" s="923" t="n">
        <v>96649</v>
      </c>
      <c r="C3231" s="924" t="s">
        <v>9961</v>
      </c>
      <c r="D3231" s="923" t="s">
        <v>470</v>
      </c>
      <c r="E3231" s="923" t="n">
        <f aca="false">IF($K$2=$H$1,H3231,I3231)</f>
        <v>33.05</v>
      </c>
      <c r="F3231" s="396" t="n">
        <f aca="false">IF(LEN($B3231)=7,CONCATENATE(MID($B3231,1,6),"00",RIGHT($B3231,1)),IF(LEN($B3231)=8,CONCATENATE(MID($B3231,1,6),"0",RIGHT($B3231,2)),$B3231))</f>
        <v>96649</v>
      </c>
      <c r="H3231" s="925" t="n">
        <v>31.33</v>
      </c>
      <c r="I3231" s="923" t="n">
        <v>33.05</v>
      </c>
    </row>
    <row r="3232" customFormat="false" ht="15" hidden="false" customHeight="false" outlineLevel="0" collapsed="false">
      <c r="B3232" s="923" t="n">
        <v>96668</v>
      </c>
      <c r="C3232" s="924" t="s">
        <v>9962</v>
      </c>
      <c r="D3232" s="923" t="s">
        <v>470</v>
      </c>
      <c r="E3232" s="923" t="n">
        <f aca="false">IF($K$2=$H$1,H3232,I3232)</f>
        <v>8.13</v>
      </c>
      <c r="F3232" s="396" t="n">
        <f aca="false">IF(LEN($B3232)=7,CONCATENATE(MID($B3232,1,6),"00",RIGHT($B3232,1)),IF(LEN($B3232)=8,CONCATENATE(MID($B3232,1,6),"0",RIGHT($B3232,2)),$B3232))</f>
        <v>96668</v>
      </c>
      <c r="H3232" s="925" t="n">
        <v>8.03</v>
      </c>
      <c r="I3232" s="923" t="n">
        <v>8.13</v>
      </c>
    </row>
    <row r="3233" customFormat="false" ht="15" hidden="false" customHeight="false" outlineLevel="0" collapsed="false">
      <c r="B3233" s="923" t="n">
        <v>96669</v>
      </c>
      <c r="C3233" s="924" t="s">
        <v>9963</v>
      </c>
      <c r="D3233" s="923" t="s">
        <v>470</v>
      </c>
      <c r="E3233" s="923" t="n">
        <f aca="false">IF($K$2=$H$1,H3233,I3233)</f>
        <v>10.09</v>
      </c>
      <c r="F3233" s="396" t="n">
        <f aca="false">IF(LEN($B3233)=7,CONCATENATE(MID($B3233,1,6),"00",RIGHT($B3233,1)),IF(LEN($B3233)=8,CONCATENATE(MID($B3233,1,6),"0",RIGHT($B3233,2)),$B3233))</f>
        <v>96669</v>
      </c>
      <c r="H3233" s="925" t="n">
        <v>9.97</v>
      </c>
      <c r="I3233" s="923" t="n">
        <v>10.09</v>
      </c>
    </row>
    <row r="3234" customFormat="false" ht="15" hidden="false" customHeight="false" outlineLevel="0" collapsed="false">
      <c r="B3234" s="923" t="n">
        <v>96670</v>
      </c>
      <c r="C3234" s="924" t="s">
        <v>9964</v>
      </c>
      <c r="D3234" s="923" t="s">
        <v>470</v>
      </c>
      <c r="E3234" s="923" t="n">
        <f aca="false">IF($K$2=$H$1,H3234,I3234)</f>
        <v>15.32</v>
      </c>
      <c r="F3234" s="396" t="n">
        <f aca="false">IF(LEN($B3234)=7,CONCATENATE(MID($B3234,1,6),"00",RIGHT($B3234,1)),IF(LEN($B3234)=8,CONCATENATE(MID($B3234,1,6),"0",RIGHT($B3234,2)),$B3234))</f>
        <v>96670</v>
      </c>
      <c r="H3234" s="925" t="n">
        <v>15.13</v>
      </c>
      <c r="I3234" s="923" t="n">
        <v>15.32</v>
      </c>
    </row>
    <row r="3235" customFormat="false" ht="15" hidden="false" customHeight="false" outlineLevel="0" collapsed="false">
      <c r="B3235" s="923" t="n">
        <v>96671</v>
      </c>
      <c r="C3235" s="924" t="s">
        <v>9965</v>
      </c>
      <c r="D3235" s="923" t="s">
        <v>470</v>
      </c>
      <c r="E3235" s="923" t="n">
        <f aca="false">IF($K$2=$H$1,H3235,I3235)</f>
        <v>20.55</v>
      </c>
      <c r="F3235" s="396" t="n">
        <f aca="false">IF(LEN($B3235)=7,CONCATENATE(MID($B3235,1,6),"00",RIGHT($B3235,1)),IF(LEN($B3235)=8,CONCATENATE(MID($B3235,1,6),"0",RIGHT($B3235,2)),$B3235))</f>
        <v>96671</v>
      </c>
      <c r="H3235" s="925" t="n">
        <v>20.27</v>
      </c>
      <c r="I3235" s="923" t="n">
        <v>20.55</v>
      </c>
    </row>
    <row r="3236" customFormat="false" ht="15" hidden="false" customHeight="false" outlineLevel="0" collapsed="false">
      <c r="B3236" s="923" t="n">
        <v>96672</v>
      </c>
      <c r="C3236" s="924" t="s">
        <v>9966</v>
      </c>
      <c r="D3236" s="923" t="s">
        <v>470</v>
      </c>
      <c r="E3236" s="923" t="n">
        <f aca="false">IF($K$2=$H$1,H3236,I3236)</f>
        <v>30.2</v>
      </c>
      <c r="F3236" s="396" t="n">
        <f aca="false">IF(LEN($B3236)=7,CONCATENATE(MID($B3236,1,6),"00",RIGHT($B3236,1)),IF(LEN($B3236)=8,CONCATENATE(MID($B3236,1,6),"0",RIGHT($B3236,2)),$B3236))</f>
        <v>96672</v>
      </c>
      <c r="H3236" s="925" t="n">
        <v>29.77</v>
      </c>
      <c r="I3236" s="923" t="n">
        <v>30.2</v>
      </c>
    </row>
    <row r="3237" customFormat="false" ht="15" hidden="false" customHeight="false" outlineLevel="0" collapsed="false">
      <c r="B3237" s="923" t="n">
        <v>96673</v>
      </c>
      <c r="C3237" s="924" t="s">
        <v>9967</v>
      </c>
      <c r="D3237" s="923" t="s">
        <v>470</v>
      </c>
      <c r="E3237" s="923" t="n">
        <f aca="false">IF($K$2=$H$1,H3237,I3237)</f>
        <v>49.17</v>
      </c>
      <c r="F3237" s="396" t="n">
        <f aca="false">IF(LEN($B3237)=7,CONCATENATE(MID($B3237,1,6),"00",RIGHT($B3237,1)),IF(LEN($B3237)=8,CONCATENATE(MID($B3237,1,6),"0",RIGHT($B3237,2)),$B3237))</f>
        <v>96673</v>
      </c>
      <c r="H3237" s="925" t="n">
        <v>48.57</v>
      </c>
      <c r="I3237" s="923" t="n">
        <v>49.17</v>
      </c>
    </row>
    <row r="3238" customFormat="false" ht="15" hidden="false" customHeight="false" outlineLevel="0" collapsed="false">
      <c r="B3238" s="923" t="n">
        <v>96674</v>
      </c>
      <c r="C3238" s="924" t="s">
        <v>9968</v>
      </c>
      <c r="D3238" s="923" t="s">
        <v>470</v>
      </c>
      <c r="E3238" s="923" t="n">
        <f aca="false">IF($K$2=$H$1,H3238,I3238)</f>
        <v>69.1</v>
      </c>
      <c r="F3238" s="396" t="n">
        <f aca="false">IF(LEN($B3238)=7,CONCATENATE(MID($B3238,1,6),"00",RIGHT($B3238,1)),IF(LEN($B3238)=8,CONCATENATE(MID($B3238,1,6),"0",RIGHT($B3238,2)),$B3238))</f>
        <v>96674</v>
      </c>
      <c r="H3238" s="925" t="n">
        <v>68.25</v>
      </c>
      <c r="I3238" s="923" t="n">
        <v>69.1</v>
      </c>
    </row>
    <row r="3239" customFormat="false" ht="15" hidden="false" customHeight="false" outlineLevel="0" collapsed="false">
      <c r="B3239" s="923" t="n">
        <v>96675</v>
      </c>
      <c r="C3239" s="924" t="s">
        <v>9969</v>
      </c>
      <c r="D3239" s="923" t="s">
        <v>470</v>
      </c>
      <c r="E3239" s="923" t="n">
        <f aca="false">IF($K$2=$H$1,H3239,I3239)</f>
        <v>119.73</v>
      </c>
      <c r="F3239" s="396" t="n">
        <f aca="false">IF(LEN($B3239)=7,CONCATENATE(MID($B3239,1,6),"00",RIGHT($B3239,1)),IF(LEN($B3239)=8,CONCATENATE(MID($B3239,1,6),"0",RIGHT($B3239,2)),$B3239))</f>
        <v>96675</v>
      </c>
      <c r="H3239" s="925" t="n">
        <v>118.45</v>
      </c>
      <c r="I3239" s="923" t="n">
        <v>119.73</v>
      </c>
    </row>
    <row r="3240" customFormat="false" ht="15" hidden="false" customHeight="false" outlineLevel="0" collapsed="false">
      <c r="B3240" s="923" t="n">
        <v>96676</v>
      </c>
      <c r="C3240" s="924" t="s">
        <v>9970</v>
      </c>
      <c r="D3240" s="923" t="s">
        <v>470</v>
      </c>
      <c r="E3240" s="923" t="n">
        <f aca="false">IF($K$2=$H$1,H3240,I3240)</f>
        <v>8.1</v>
      </c>
      <c r="F3240" s="396" t="n">
        <f aca="false">IF(LEN($B3240)=7,CONCATENATE(MID($B3240,1,6),"00",RIGHT($B3240,1)),IF(LEN($B3240)=8,CONCATENATE(MID($B3240,1,6),"0",RIGHT($B3240,2)),$B3240))</f>
        <v>96676</v>
      </c>
      <c r="H3240" s="925" t="n">
        <v>7.99</v>
      </c>
      <c r="I3240" s="923" t="n">
        <v>8.1</v>
      </c>
    </row>
    <row r="3241" customFormat="false" ht="15" hidden="false" customHeight="false" outlineLevel="0" collapsed="false">
      <c r="B3241" s="923" t="n">
        <v>96677</v>
      </c>
      <c r="C3241" s="924" t="s">
        <v>9971</v>
      </c>
      <c r="D3241" s="923" t="s">
        <v>470</v>
      </c>
      <c r="E3241" s="923" t="n">
        <f aca="false">IF($K$2=$H$1,H3241,I3241)</f>
        <v>13.31</v>
      </c>
      <c r="F3241" s="396" t="n">
        <f aca="false">IF(LEN($B3241)=7,CONCATENATE(MID($B3241,1,6),"00",RIGHT($B3241,1)),IF(LEN($B3241)=8,CONCATENATE(MID($B3241,1,6),"0",RIGHT($B3241,2)),$B3241))</f>
        <v>96677</v>
      </c>
      <c r="H3241" s="925" t="n">
        <v>13.16</v>
      </c>
      <c r="I3241" s="923" t="n">
        <v>13.31</v>
      </c>
    </row>
    <row r="3242" customFormat="false" ht="15" hidden="false" customHeight="false" outlineLevel="0" collapsed="false">
      <c r="B3242" s="923" t="n">
        <v>96678</v>
      </c>
      <c r="C3242" s="924" t="s">
        <v>9972</v>
      </c>
      <c r="D3242" s="923" t="s">
        <v>470</v>
      </c>
      <c r="E3242" s="923" t="n">
        <f aca="false">IF($K$2=$H$1,H3242,I3242)</f>
        <v>18.53</v>
      </c>
      <c r="F3242" s="396" t="n">
        <f aca="false">IF(LEN($B3242)=7,CONCATENATE(MID($B3242,1,6),"00",RIGHT($B3242,1)),IF(LEN($B3242)=8,CONCATENATE(MID($B3242,1,6),"0",RIGHT($B3242,2)),$B3242))</f>
        <v>96678</v>
      </c>
      <c r="H3242" s="925" t="n">
        <v>18.3</v>
      </c>
      <c r="I3242" s="923" t="n">
        <v>18.53</v>
      </c>
    </row>
    <row r="3243" customFormat="false" ht="15" hidden="false" customHeight="false" outlineLevel="0" collapsed="false">
      <c r="B3243" s="923" t="n">
        <v>96679</v>
      </c>
      <c r="C3243" s="924" t="s">
        <v>9973</v>
      </c>
      <c r="D3243" s="923" t="s">
        <v>470</v>
      </c>
      <c r="E3243" s="923" t="n">
        <f aca="false">IF($K$2=$H$1,H3243,I3243)</f>
        <v>27.05</v>
      </c>
      <c r="F3243" s="396" t="n">
        <f aca="false">IF(LEN($B3243)=7,CONCATENATE(MID($B3243,1,6),"00",RIGHT($B3243,1)),IF(LEN($B3243)=8,CONCATENATE(MID($B3243,1,6),"0",RIGHT($B3243,2)),$B3243))</f>
        <v>96679</v>
      </c>
      <c r="H3243" s="925" t="n">
        <v>26.71</v>
      </c>
      <c r="I3243" s="923" t="n">
        <v>27.05</v>
      </c>
    </row>
    <row r="3244" customFormat="false" ht="15" hidden="false" customHeight="false" outlineLevel="0" collapsed="false">
      <c r="B3244" s="923" t="n">
        <v>96680</v>
      </c>
      <c r="C3244" s="924" t="s">
        <v>9974</v>
      </c>
      <c r="D3244" s="923" t="s">
        <v>470</v>
      </c>
      <c r="E3244" s="923" t="n">
        <f aca="false">IF($K$2=$H$1,H3244,I3244)</f>
        <v>36.57</v>
      </c>
      <c r="F3244" s="396" t="n">
        <f aca="false">IF(LEN($B3244)=7,CONCATENATE(MID($B3244,1,6),"00",RIGHT($B3244,1)),IF(LEN($B3244)=8,CONCATENATE(MID($B3244,1,6),"0",RIGHT($B3244,2)),$B3244))</f>
        <v>96680</v>
      </c>
      <c r="H3244" s="925" t="n">
        <v>36.05</v>
      </c>
      <c r="I3244" s="923" t="n">
        <v>36.57</v>
      </c>
    </row>
    <row r="3245" customFormat="false" ht="15" hidden="false" customHeight="false" outlineLevel="0" collapsed="false">
      <c r="B3245" s="923" t="n">
        <v>96681</v>
      </c>
      <c r="C3245" s="924" t="s">
        <v>9975</v>
      </c>
      <c r="D3245" s="923" t="s">
        <v>470</v>
      </c>
      <c r="E3245" s="923" t="n">
        <f aca="false">IF($K$2=$H$1,H3245,I3245)</f>
        <v>67.82</v>
      </c>
      <c r="F3245" s="396" t="n">
        <f aca="false">IF(LEN($B3245)=7,CONCATENATE(MID($B3245,1,6),"00",RIGHT($B3245,1)),IF(LEN($B3245)=8,CONCATENATE(MID($B3245,1,6),"0",RIGHT($B3245,2)),$B3245))</f>
        <v>96681</v>
      </c>
      <c r="H3245" s="925" t="n">
        <v>67.09</v>
      </c>
      <c r="I3245" s="923" t="n">
        <v>67.82</v>
      </c>
    </row>
    <row r="3246" customFormat="false" ht="15" hidden="false" customHeight="false" outlineLevel="0" collapsed="false">
      <c r="B3246" s="923" t="n">
        <v>96682</v>
      </c>
      <c r="C3246" s="924" t="s">
        <v>9976</v>
      </c>
      <c r="D3246" s="923" t="s">
        <v>470</v>
      </c>
      <c r="E3246" s="923" t="n">
        <f aca="false">IF($K$2=$H$1,H3246,I3246)</f>
        <v>99.98</v>
      </c>
      <c r="F3246" s="396" t="n">
        <f aca="false">IF(LEN($B3246)=7,CONCATENATE(MID($B3246,1,6),"00",RIGHT($B3246,1)),IF(LEN($B3246)=8,CONCATENATE(MID($B3246,1,6),"0",RIGHT($B3246,2)),$B3246))</f>
        <v>96682</v>
      </c>
      <c r="H3246" s="925" t="n">
        <v>98.95</v>
      </c>
      <c r="I3246" s="923" t="n">
        <v>99.98</v>
      </c>
    </row>
    <row r="3247" customFormat="false" ht="15" hidden="false" customHeight="false" outlineLevel="0" collapsed="false">
      <c r="B3247" s="923" t="n">
        <v>96683</v>
      </c>
      <c r="C3247" s="924" t="s">
        <v>9977</v>
      </c>
      <c r="D3247" s="923" t="s">
        <v>470</v>
      </c>
      <c r="E3247" s="923" t="n">
        <f aca="false">IF($K$2=$H$1,H3247,I3247)</f>
        <v>137.06</v>
      </c>
      <c r="F3247" s="396" t="n">
        <f aca="false">IF(LEN($B3247)=7,CONCATENATE(MID($B3247,1,6),"00",RIGHT($B3247,1)),IF(LEN($B3247)=8,CONCATENATE(MID($B3247,1,6),"0",RIGHT($B3247,2)),$B3247))</f>
        <v>96683</v>
      </c>
      <c r="H3247" s="925" t="n">
        <v>135.53</v>
      </c>
      <c r="I3247" s="923" t="n">
        <v>137.06</v>
      </c>
    </row>
    <row r="3248" customFormat="false" ht="15" hidden="false" customHeight="false" outlineLevel="0" collapsed="false">
      <c r="B3248" s="923" t="n">
        <v>96718</v>
      </c>
      <c r="C3248" s="924" t="s">
        <v>9978</v>
      </c>
      <c r="D3248" s="923" t="s">
        <v>470</v>
      </c>
      <c r="E3248" s="923" t="n">
        <f aca="false">IF($K$2=$H$1,H3248,I3248)</f>
        <v>5.24</v>
      </c>
      <c r="F3248" s="396" t="n">
        <f aca="false">IF(LEN($B3248)=7,CONCATENATE(MID($B3248,1,6),"00",RIGHT($B3248,1)),IF(LEN($B3248)=8,CONCATENATE(MID($B3248,1,6),"0",RIGHT($B3248,2)),$B3248))</f>
        <v>96718</v>
      </c>
      <c r="H3248" s="925" t="n">
        <v>5.22</v>
      </c>
      <c r="I3248" s="923" t="n">
        <v>5.24</v>
      </c>
    </row>
    <row r="3249" customFormat="false" ht="15" hidden="false" customHeight="false" outlineLevel="0" collapsed="false">
      <c r="B3249" s="923" t="n">
        <v>96719</v>
      </c>
      <c r="C3249" s="924" t="s">
        <v>9979</v>
      </c>
      <c r="D3249" s="923" t="s">
        <v>470</v>
      </c>
      <c r="E3249" s="923" t="n">
        <f aca="false">IF($K$2=$H$1,H3249,I3249)</f>
        <v>11.43</v>
      </c>
      <c r="F3249" s="396" t="n">
        <f aca="false">IF(LEN($B3249)=7,CONCATENATE(MID($B3249,1,6),"00",RIGHT($B3249,1)),IF(LEN($B3249)=8,CONCATENATE(MID($B3249,1,6),"0",RIGHT($B3249,2)),$B3249))</f>
        <v>96719</v>
      </c>
      <c r="H3249" s="925" t="n">
        <v>10.95</v>
      </c>
      <c r="I3249" s="923" t="n">
        <v>11.43</v>
      </c>
    </row>
    <row r="3250" customFormat="false" ht="15" hidden="false" customHeight="false" outlineLevel="0" collapsed="false">
      <c r="B3250" s="923" t="n">
        <v>96720</v>
      </c>
      <c r="C3250" s="924" t="s">
        <v>9980</v>
      </c>
      <c r="D3250" s="923" t="s">
        <v>470</v>
      </c>
      <c r="E3250" s="923" t="n">
        <f aca="false">IF($K$2=$H$1,H3250,I3250)</f>
        <v>13.84</v>
      </c>
      <c r="F3250" s="396" t="n">
        <f aca="false">IF(LEN($B3250)=7,CONCATENATE(MID($B3250,1,6),"00",RIGHT($B3250,1)),IF(LEN($B3250)=8,CONCATENATE(MID($B3250,1,6),"0",RIGHT($B3250,2)),$B3250))</f>
        <v>96720</v>
      </c>
      <c r="H3250" s="925" t="n">
        <v>13.29</v>
      </c>
      <c r="I3250" s="923" t="n">
        <v>13.84</v>
      </c>
    </row>
    <row r="3251" customFormat="false" ht="15" hidden="false" customHeight="false" outlineLevel="0" collapsed="false">
      <c r="B3251" s="923" t="n">
        <v>96721</v>
      </c>
      <c r="C3251" s="924" t="s">
        <v>9981</v>
      </c>
      <c r="D3251" s="923" t="s">
        <v>470</v>
      </c>
      <c r="E3251" s="923" t="n">
        <f aca="false">IF($K$2=$H$1,H3251,I3251)</f>
        <v>18.26</v>
      </c>
      <c r="F3251" s="396" t="n">
        <f aca="false">IF(LEN($B3251)=7,CONCATENATE(MID($B3251,1,6),"00",RIGHT($B3251,1)),IF(LEN($B3251)=8,CONCATENATE(MID($B3251,1,6),"0",RIGHT($B3251,2)),$B3251))</f>
        <v>96721</v>
      </c>
      <c r="H3251" s="925" t="n">
        <v>17.71</v>
      </c>
      <c r="I3251" s="923" t="n">
        <v>18.26</v>
      </c>
    </row>
    <row r="3252" customFormat="false" ht="15" hidden="false" customHeight="false" outlineLevel="0" collapsed="false">
      <c r="B3252" s="923" t="n">
        <v>96722</v>
      </c>
      <c r="C3252" s="924" t="s">
        <v>9982</v>
      </c>
      <c r="D3252" s="923" t="s">
        <v>470</v>
      </c>
      <c r="E3252" s="923" t="n">
        <f aca="false">IF($K$2=$H$1,H3252,I3252)</f>
        <v>25.11</v>
      </c>
      <c r="F3252" s="396" t="n">
        <f aca="false">IF(LEN($B3252)=7,CONCATENATE(MID($B3252,1,6),"00",RIGHT($B3252,1)),IF(LEN($B3252)=8,CONCATENATE(MID($B3252,1,6),"0",RIGHT($B3252,2)),$B3252))</f>
        <v>96722</v>
      </c>
      <c r="H3252" s="925" t="n">
        <v>24.27</v>
      </c>
      <c r="I3252" s="923" t="n">
        <v>25.11</v>
      </c>
    </row>
    <row r="3253" customFormat="false" ht="15" hidden="false" customHeight="false" outlineLevel="0" collapsed="false">
      <c r="B3253" s="923" t="n">
        <v>96723</v>
      </c>
      <c r="C3253" s="924" t="s">
        <v>9983</v>
      </c>
      <c r="D3253" s="923" t="s">
        <v>470</v>
      </c>
      <c r="E3253" s="923" t="n">
        <f aca="false">IF($K$2=$H$1,H3253,I3253)</f>
        <v>32.83</v>
      </c>
      <c r="F3253" s="396" t="n">
        <f aca="false">IF(LEN($B3253)=7,CONCATENATE(MID($B3253,1,6),"00",RIGHT($B3253,1)),IF(LEN($B3253)=8,CONCATENATE(MID($B3253,1,6),"0",RIGHT($B3253,2)),$B3253))</f>
        <v>96723</v>
      </c>
      <c r="H3253" s="925" t="n">
        <v>31.99</v>
      </c>
      <c r="I3253" s="923" t="n">
        <v>32.83</v>
      </c>
    </row>
    <row r="3254" customFormat="false" ht="15" hidden="false" customHeight="false" outlineLevel="0" collapsed="false">
      <c r="B3254" s="923" t="n">
        <v>96724</v>
      </c>
      <c r="C3254" s="924" t="s">
        <v>9984</v>
      </c>
      <c r="D3254" s="923" t="s">
        <v>470</v>
      </c>
      <c r="E3254" s="923" t="n">
        <f aca="false">IF($K$2=$H$1,H3254,I3254)</f>
        <v>53.65</v>
      </c>
      <c r="F3254" s="396" t="n">
        <f aca="false">IF(LEN($B3254)=7,CONCATENATE(MID($B3254,1,6),"00",RIGHT($B3254,1)),IF(LEN($B3254)=8,CONCATENATE(MID($B3254,1,6),"0",RIGHT($B3254,2)),$B3254))</f>
        <v>96724</v>
      </c>
      <c r="H3254" s="925" t="n">
        <v>52.25</v>
      </c>
      <c r="I3254" s="923" t="n">
        <v>53.65</v>
      </c>
    </row>
    <row r="3255" customFormat="false" ht="15" hidden="false" customHeight="false" outlineLevel="0" collapsed="false">
      <c r="B3255" s="923" t="n">
        <v>96725</v>
      </c>
      <c r="C3255" s="924" t="s">
        <v>9985</v>
      </c>
      <c r="D3255" s="923" t="s">
        <v>470</v>
      </c>
      <c r="E3255" s="923" t="n">
        <f aca="false">IF($K$2=$H$1,H3255,I3255)</f>
        <v>69.78</v>
      </c>
      <c r="F3255" s="396" t="n">
        <f aca="false">IF(LEN($B3255)=7,CONCATENATE(MID($B3255,1,6),"00",RIGHT($B3255,1)),IF(LEN($B3255)=8,CONCATENATE(MID($B3255,1,6),"0",RIGHT($B3255,2)),$B3255))</f>
        <v>96725</v>
      </c>
      <c r="H3255" s="925" t="n">
        <v>68.38</v>
      </c>
      <c r="I3255" s="923" t="n">
        <v>69.78</v>
      </c>
    </row>
    <row r="3256" customFormat="false" ht="15" hidden="false" customHeight="false" outlineLevel="0" collapsed="false">
      <c r="B3256" s="923" t="n">
        <v>96726</v>
      </c>
      <c r="C3256" s="924" t="s">
        <v>9986</v>
      </c>
      <c r="D3256" s="923" t="s">
        <v>470</v>
      </c>
      <c r="E3256" s="923" t="n">
        <f aca="false">IF($K$2=$H$1,H3256,I3256)</f>
        <v>113.6</v>
      </c>
      <c r="F3256" s="396" t="n">
        <f aca="false">IF(LEN($B3256)=7,CONCATENATE(MID($B3256,1,6),"00",RIGHT($B3256,1)),IF(LEN($B3256)=8,CONCATENATE(MID($B3256,1,6),"0",RIGHT($B3256,2)),$B3256))</f>
        <v>96726</v>
      </c>
      <c r="H3256" s="925" t="n">
        <v>111.42</v>
      </c>
      <c r="I3256" s="923" t="n">
        <v>113.6</v>
      </c>
    </row>
    <row r="3257" customFormat="false" ht="15" hidden="false" customHeight="false" outlineLevel="0" collapsed="false">
      <c r="B3257" s="923" t="n">
        <v>96727</v>
      </c>
      <c r="C3257" s="924" t="s">
        <v>9987</v>
      </c>
      <c r="D3257" s="923" t="s">
        <v>470</v>
      </c>
      <c r="E3257" s="923" t="n">
        <f aca="false">IF($K$2=$H$1,H3257,I3257)</f>
        <v>10.06</v>
      </c>
      <c r="F3257" s="396" t="n">
        <f aca="false">IF(LEN($B3257)=7,CONCATENATE(MID($B3257,1,6),"00",RIGHT($B3257,1)),IF(LEN($B3257)=8,CONCATENATE(MID($B3257,1,6),"0",RIGHT($B3257,2)),$B3257))</f>
        <v>96727</v>
      </c>
      <c r="H3257" s="925" t="n">
        <v>9.55</v>
      </c>
      <c r="I3257" s="923" t="n">
        <v>10.06</v>
      </c>
    </row>
    <row r="3258" customFormat="false" ht="15" hidden="false" customHeight="false" outlineLevel="0" collapsed="false">
      <c r="B3258" s="923" t="n">
        <v>96728</v>
      </c>
      <c r="C3258" s="924" t="s">
        <v>9988</v>
      </c>
      <c r="D3258" s="923" t="s">
        <v>470</v>
      </c>
      <c r="E3258" s="923" t="n">
        <f aca="false">IF($K$2=$H$1,H3258,I3258)</f>
        <v>11.85</v>
      </c>
      <c r="F3258" s="396" t="n">
        <f aca="false">IF(LEN($B3258)=7,CONCATENATE(MID($B3258,1,6),"00",RIGHT($B3258,1)),IF(LEN($B3258)=8,CONCATENATE(MID($B3258,1,6),"0",RIGHT($B3258,2)),$B3258))</f>
        <v>96728</v>
      </c>
      <c r="H3258" s="925" t="n">
        <v>11.34</v>
      </c>
      <c r="I3258" s="923" t="n">
        <v>11.85</v>
      </c>
    </row>
    <row r="3259" customFormat="false" ht="15" hidden="false" customHeight="false" outlineLevel="0" collapsed="false">
      <c r="B3259" s="923" t="n">
        <v>96729</v>
      </c>
      <c r="C3259" s="924" t="s">
        <v>9989</v>
      </c>
      <c r="D3259" s="923" t="s">
        <v>470</v>
      </c>
      <c r="E3259" s="923" t="n">
        <f aca="false">IF($K$2=$H$1,H3259,I3259)</f>
        <v>17.72</v>
      </c>
      <c r="F3259" s="396" t="n">
        <f aca="false">IF(LEN($B3259)=7,CONCATENATE(MID($B3259,1,6),"00",RIGHT($B3259,1)),IF(LEN($B3259)=8,CONCATENATE(MID($B3259,1,6),"0",RIGHT($B3259,2)),$B3259))</f>
        <v>96729</v>
      </c>
      <c r="H3259" s="925" t="n">
        <v>17.05</v>
      </c>
      <c r="I3259" s="923" t="n">
        <v>17.72</v>
      </c>
    </row>
    <row r="3260" customFormat="false" ht="15" hidden="false" customHeight="false" outlineLevel="0" collapsed="false">
      <c r="B3260" s="923" t="n">
        <v>96730</v>
      </c>
      <c r="C3260" s="924" t="s">
        <v>9990</v>
      </c>
      <c r="D3260" s="923" t="s">
        <v>470</v>
      </c>
      <c r="E3260" s="923" t="n">
        <f aca="false">IF($K$2=$H$1,H3260,I3260)</f>
        <v>22.06</v>
      </c>
      <c r="F3260" s="396" t="n">
        <f aca="false">IF(LEN($B3260)=7,CONCATENATE(MID($B3260,1,6),"00",RIGHT($B3260,1)),IF(LEN($B3260)=8,CONCATENATE(MID($B3260,1,6),"0",RIGHT($B3260,2)),$B3260))</f>
        <v>96730</v>
      </c>
      <c r="H3260" s="925" t="n">
        <v>21.39</v>
      </c>
      <c r="I3260" s="923" t="n">
        <v>22.06</v>
      </c>
    </row>
    <row r="3261" customFormat="false" ht="15" hidden="false" customHeight="false" outlineLevel="0" collapsed="false">
      <c r="B3261" s="923" t="n">
        <v>96731</v>
      </c>
      <c r="C3261" s="924" t="s">
        <v>9991</v>
      </c>
      <c r="D3261" s="923" t="s">
        <v>470</v>
      </c>
      <c r="E3261" s="923" t="n">
        <f aca="false">IF($K$2=$H$1,H3261,I3261)</f>
        <v>32.37</v>
      </c>
      <c r="F3261" s="396" t="n">
        <f aca="false">IF(LEN($B3261)=7,CONCATENATE(MID($B3261,1,6),"00",RIGHT($B3261,1)),IF(LEN($B3261)=8,CONCATENATE(MID($B3261,1,6),"0",RIGHT($B3261,2)),$B3261))</f>
        <v>96731</v>
      </c>
      <c r="H3261" s="925" t="n">
        <v>31.36</v>
      </c>
      <c r="I3261" s="923" t="n">
        <v>32.37</v>
      </c>
    </row>
    <row r="3262" customFormat="false" ht="15" hidden="false" customHeight="false" outlineLevel="0" collapsed="false">
      <c r="B3262" s="923" t="n">
        <v>96732</v>
      </c>
      <c r="C3262" s="924" t="s">
        <v>9992</v>
      </c>
      <c r="D3262" s="923" t="s">
        <v>470</v>
      </c>
      <c r="E3262" s="923" t="n">
        <f aca="false">IF($K$2=$H$1,H3262,I3262)</f>
        <v>39.69</v>
      </c>
      <c r="F3262" s="396" t="n">
        <f aca="false">IF(LEN($B3262)=7,CONCATENATE(MID($B3262,1,6),"00",RIGHT($B3262,1)),IF(LEN($B3262)=8,CONCATENATE(MID($B3262,1,6),"0",RIGHT($B3262,2)),$B3262))</f>
        <v>96732</v>
      </c>
      <c r="H3262" s="925" t="n">
        <v>38.68</v>
      </c>
      <c r="I3262" s="923" t="n">
        <v>39.69</v>
      </c>
    </row>
    <row r="3263" customFormat="false" ht="15" hidden="false" customHeight="false" outlineLevel="0" collapsed="false">
      <c r="B3263" s="923" t="n">
        <v>96733</v>
      </c>
      <c r="C3263" s="924" t="s">
        <v>9993</v>
      </c>
      <c r="D3263" s="923" t="s">
        <v>470</v>
      </c>
      <c r="E3263" s="923" t="n">
        <f aca="false">IF($K$2=$H$1,H3263,I3263)</f>
        <v>72.53</v>
      </c>
      <c r="F3263" s="396" t="n">
        <f aca="false">IF(LEN($B3263)=7,CONCATENATE(MID($B3263,1,6),"00",RIGHT($B3263,1)),IF(LEN($B3263)=8,CONCATENATE(MID($B3263,1,6),"0",RIGHT($B3263,2)),$B3263))</f>
        <v>96733</v>
      </c>
      <c r="H3263" s="925" t="n">
        <v>70.86</v>
      </c>
      <c r="I3263" s="923" t="n">
        <v>72.53</v>
      </c>
    </row>
    <row r="3264" customFormat="false" ht="15" hidden="false" customHeight="false" outlineLevel="0" collapsed="false">
      <c r="B3264" s="923" t="n">
        <v>96734</v>
      </c>
      <c r="C3264" s="924" t="s">
        <v>9994</v>
      </c>
      <c r="D3264" s="923" t="s">
        <v>470</v>
      </c>
      <c r="E3264" s="923" t="n">
        <f aca="false">IF($K$2=$H$1,H3264,I3264)</f>
        <v>99.54</v>
      </c>
      <c r="F3264" s="396" t="n">
        <f aca="false">IF(LEN($B3264)=7,CONCATENATE(MID($B3264,1,6),"00",RIGHT($B3264,1)),IF(LEN($B3264)=8,CONCATENATE(MID($B3264,1,6),"0",RIGHT($B3264,2)),$B3264))</f>
        <v>96734</v>
      </c>
      <c r="H3264" s="925" t="n">
        <v>97.87</v>
      </c>
      <c r="I3264" s="923" t="n">
        <v>99.54</v>
      </c>
    </row>
    <row r="3265" customFormat="false" ht="15" hidden="false" customHeight="false" outlineLevel="0" collapsed="false">
      <c r="B3265" s="923" t="n">
        <v>96735</v>
      </c>
      <c r="C3265" s="924" t="s">
        <v>9995</v>
      </c>
      <c r="D3265" s="923" t="s">
        <v>470</v>
      </c>
      <c r="E3265" s="923" t="n">
        <f aca="false">IF($K$2=$H$1,H3265,I3265)</f>
        <v>130.62</v>
      </c>
      <c r="F3265" s="396" t="n">
        <f aca="false">IF(LEN($B3265)=7,CONCATENATE(MID($B3265,1,6),"00",RIGHT($B3265,1)),IF(LEN($B3265)=8,CONCATENATE(MID($B3265,1,6),"0",RIGHT($B3265,2)),$B3265))</f>
        <v>96735</v>
      </c>
      <c r="H3265" s="925" t="n">
        <v>128.01</v>
      </c>
      <c r="I3265" s="923" t="n">
        <v>130.62</v>
      </c>
    </row>
    <row r="3266" customFormat="false" ht="15" hidden="false" customHeight="false" outlineLevel="0" collapsed="false">
      <c r="B3266" s="923" t="n">
        <v>96794</v>
      </c>
      <c r="C3266" s="924" t="s">
        <v>9996</v>
      </c>
      <c r="D3266" s="923" t="s">
        <v>470</v>
      </c>
      <c r="E3266" s="923" t="n">
        <f aca="false">IF($K$2=$H$1,H3266,I3266)</f>
        <v>6.44</v>
      </c>
      <c r="F3266" s="396" t="n">
        <f aca="false">IF(LEN($B3266)=7,CONCATENATE(MID($B3266,1,6),"00",RIGHT($B3266,1)),IF(LEN($B3266)=8,CONCATENATE(MID($B3266,1,6),"0",RIGHT($B3266,2)),$B3266))</f>
        <v>96794</v>
      </c>
      <c r="H3266" s="925" t="n">
        <v>6.22</v>
      </c>
      <c r="I3266" s="923" t="n">
        <v>6.44</v>
      </c>
    </row>
    <row r="3267" customFormat="false" ht="15" hidden="false" customHeight="false" outlineLevel="0" collapsed="false">
      <c r="B3267" s="923" t="n">
        <v>96795</v>
      </c>
      <c r="C3267" s="924" t="s">
        <v>9997</v>
      </c>
      <c r="D3267" s="923" t="s">
        <v>470</v>
      </c>
      <c r="E3267" s="923" t="n">
        <f aca="false">IF($K$2=$H$1,H3267,I3267)</f>
        <v>8.16</v>
      </c>
      <c r="F3267" s="396" t="n">
        <f aca="false">IF(LEN($B3267)=7,CONCATENATE(MID($B3267,1,6),"00",RIGHT($B3267,1)),IF(LEN($B3267)=8,CONCATENATE(MID($B3267,1,6),"0",RIGHT($B3267,2)),$B3267))</f>
        <v>96795</v>
      </c>
      <c r="H3267" s="925" t="n">
        <v>7.89</v>
      </c>
      <c r="I3267" s="923" t="n">
        <v>8.16</v>
      </c>
    </row>
    <row r="3268" customFormat="false" ht="15" hidden="false" customHeight="false" outlineLevel="0" collapsed="false">
      <c r="B3268" s="923" t="n">
        <v>96796</v>
      </c>
      <c r="C3268" s="924" t="s">
        <v>9998</v>
      </c>
      <c r="D3268" s="923" t="s">
        <v>470</v>
      </c>
      <c r="E3268" s="923" t="n">
        <f aca="false">IF($K$2=$H$1,H3268,I3268)</f>
        <v>11.38</v>
      </c>
      <c r="F3268" s="396" t="n">
        <f aca="false">IF(LEN($B3268)=7,CONCATENATE(MID($B3268,1,6),"00",RIGHT($B3268,1)),IF(LEN($B3268)=8,CONCATENATE(MID($B3268,1,6),"0",RIGHT($B3268,2)),$B3268))</f>
        <v>96796</v>
      </c>
      <c r="H3268" s="925" t="n">
        <v>11.06</v>
      </c>
      <c r="I3268" s="923" t="n">
        <v>11.38</v>
      </c>
    </row>
    <row r="3269" customFormat="false" ht="15" hidden="false" customHeight="false" outlineLevel="0" collapsed="false">
      <c r="B3269" s="923" t="n">
        <v>96797</v>
      </c>
      <c r="C3269" s="924" t="s">
        <v>9999</v>
      </c>
      <c r="D3269" s="923" t="s">
        <v>470</v>
      </c>
      <c r="E3269" s="923" t="n">
        <f aca="false">IF($K$2=$H$1,H3269,I3269)</f>
        <v>17.09</v>
      </c>
      <c r="F3269" s="396" t="n">
        <f aca="false">IF(LEN($B3269)=7,CONCATENATE(MID($B3269,1,6),"00",RIGHT($B3269,1)),IF(LEN($B3269)=8,CONCATENATE(MID($B3269,1,6),"0",RIGHT($B3269,2)),$B3269))</f>
        <v>96797</v>
      </c>
      <c r="H3269" s="925" t="n">
        <v>16.69</v>
      </c>
      <c r="I3269" s="923" t="n">
        <v>17.09</v>
      </c>
    </row>
    <row r="3270" customFormat="false" ht="15" hidden="false" customHeight="false" outlineLevel="0" collapsed="false">
      <c r="B3270" s="923" t="n">
        <v>96798</v>
      </c>
      <c r="C3270" s="924" t="s">
        <v>10000</v>
      </c>
      <c r="D3270" s="923" t="s">
        <v>470</v>
      </c>
      <c r="E3270" s="923" t="n">
        <f aca="false">IF($K$2=$H$1,H3270,I3270)</f>
        <v>6.55</v>
      </c>
      <c r="F3270" s="396" t="n">
        <f aca="false">IF(LEN($B3270)=7,CONCATENATE(MID($B3270,1,6),"00",RIGHT($B3270,1)),IF(LEN($B3270)=8,CONCATENATE(MID($B3270,1,6),"0",RIGHT($B3270,2)),$B3270))</f>
        <v>96798</v>
      </c>
      <c r="H3270" s="925" t="n">
        <v>6.32</v>
      </c>
      <c r="I3270" s="923" t="n">
        <v>6.55</v>
      </c>
    </row>
    <row r="3271" customFormat="false" ht="15" hidden="false" customHeight="false" outlineLevel="0" collapsed="false">
      <c r="B3271" s="923" t="n">
        <v>96799</v>
      </c>
      <c r="C3271" s="924" t="s">
        <v>10001</v>
      </c>
      <c r="D3271" s="923" t="s">
        <v>470</v>
      </c>
      <c r="E3271" s="923" t="n">
        <f aca="false">IF($K$2=$H$1,H3271,I3271)</f>
        <v>8.79</v>
      </c>
      <c r="F3271" s="396" t="n">
        <f aca="false">IF(LEN($B3271)=7,CONCATENATE(MID($B3271,1,6),"00",RIGHT($B3271,1)),IF(LEN($B3271)=8,CONCATENATE(MID($B3271,1,6),"0",RIGHT($B3271,2)),$B3271))</f>
        <v>96799</v>
      </c>
      <c r="H3271" s="925" t="n">
        <v>8.45</v>
      </c>
      <c r="I3271" s="923" t="n">
        <v>8.79</v>
      </c>
    </row>
    <row r="3272" customFormat="false" ht="15" hidden="false" customHeight="false" outlineLevel="0" collapsed="false">
      <c r="B3272" s="923" t="n">
        <v>96800</v>
      </c>
      <c r="C3272" s="924" t="s">
        <v>10002</v>
      </c>
      <c r="D3272" s="923" t="s">
        <v>470</v>
      </c>
      <c r="E3272" s="923" t="n">
        <f aca="false">IF($K$2=$H$1,H3272,I3272)</f>
        <v>12.66</v>
      </c>
      <c r="F3272" s="396" t="n">
        <f aca="false">IF(LEN($B3272)=7,CONCATENATE(MID($B3272,1,6),"00",RIGHT($B3272,1)),IF(LEN($B3272)=8,CONCATENATE(MID($B3272,1,6),"0",RIGHT($B3272,2)),$B3272))</f>
        <v>96800</v>
      </c>
      <c r="H3272" s="925" t="n">
        <v>12.21</v>
      </c>
      <c r="I3272" s="923" t="n">
        <v>12.66</v>
      </c>
    </row>
    <row r="3273" customFormat="false" ht="15" hidden="false" customHeight="false" outlineLevel="0" collapsed="false">
      <c r="B3273" s="923" t="n">
        <v>96801</v>
      </c>
      <c r="C3273" s="924" t="s">
        <v>10003</v>
      </c>
      <c r="D3273" s="923" t="s">
        <v>470</v>
      </c>
      <c r="E3273" s="923" t="n">
        <f aca="false">IF($K$2=$H$1,H3273,I3273)</f>
        <v>19.3</v>
      </c>
      <c r="F3273" s="396" t="n">
        <f aca="false">IF(LEN($B3273)=7,CONCATENATE(MID($B3273,1,6),"00",RIGHT($B3273,1)),IF(LEN($B3273)=8,CONCATENATE(MID($B3273,1,6),"0",RIGHT($B3273,2)),$B3273))</f>
        <v>96801</v>
      </c>
      <c r="H3273" s="925" t="n">
        <v>18.67</v>
      </c>
      <c r="I3273" s="923" t="n">
        <v>19.3</v>
      </c>
    </row>
    <row r="3274" customFormat="false" ht="15" hidden="false" customHeight="false" outlineLevel="0" collapsed="false">
      <c r="B3274" s="923" t="n">
        <v>97327</v>
      </c>
      <c r="C3274" s="924" t="s">
        <v>10004</v>
      </c>
      <c r="D3274" s="923" t="s">
        <v>470</v>
      </c>
      <c r="E3274" s="923" t="n">
        <f aca="false">IF($K$2=$H$1,H3274,I3274)</f>
        <v>17.62</v>
      </c>
      <c r="F3274" s="396" t="n">
        <f aca="false">IF(LEN($B3274)=7,CONCATENATE(MID($B3274,1,6),"00",RIGHT($B3274,1)),IF(LEN($B3274)=8,CONCATENATE(MID($B3274,1,6),"0",RIGHT($B3274,2)),$B3274))</f>
        <v>97327</v>
      </c>
      <c r="H3274" s="925" t="n">
        <v>17.43</v>
      </c>
      <c r="I3274" s="923" t="n">
        <v>17.62</v>
      </c>
    </row>
    <row r="3275" customFormat="false" ht="15" hidden="false" customHeight="false" outlineLevel="0" collapsed="false">
      <c r="B3275" s="923" t="n">
        <v>97328</v>
      </c>
      <c r="C3275" s="924" t="s">
        <v>10005</v>
      </c>
      <c r="D3275" s="923" t="s">
        <v>470</v>
      </c>
      <c r="E3275" s="923" t="n">
        <f aca="false">IF($K$2=$H$1,H3275,I3275)</f>
        <v>30.71</v>
      </c>
      <c r="F3275" s="396" t="n">
        <f aca="false">IF(LEN($B3275)=7,CONCATENATE(MID($B3275,1,6),"00",RIGHT($B3275,1)),IF(LEN($B3275)=8,CONCATENATE(MID($B3275,1,6),"0",RIGHT($B3275,2)),$B3275))</f>
        <v>97328</v>
      </c>
      <c r="H3275" s="925" t="n">
        <v>30.51</v>
      </c>
      <c r="I3275" s="923" t="n">
        <v>30.71</v>
      </c>
    </row>
    <row r="3276" customFormat="false" ht="15" hidden="false" customHeight="false" outlineLevel="0" collapsed="false">
      <c r="B3276" s="923" t="n">
        <v>97329</v>
      </c>
      <c r="C3276" s="924" t="s">
        <v>10006</v>
      </c>
      <c r="D3276" s="923" t="s">
        <v>470</v>
      </c>
      <c r="E3276" s="923" t="n">
        <f aca="false">IF($K$2=$H$1,H3276,I3276)</f>
        <v>38.16</v>
      </c>
      <c r="F3276" s="396" t="n">
        <f aca="false">IF(LEN($B3276)=7,CONCATENATE(MID($B3276,1,6),"00",RIGHT($B3276,1)),IF(LEN($B3276)=8,CONCATENATE(MID($B3276,1,6),"0",RIGHT($B3276,2)),$B3276))</f>
        <v>97329</v>
      </c>
      <c r="H3276" s="925" t="n">
        <v>37.93</v>
      </c>
      <c r="I3276" s="923" t="n">
        <v>38.16</v>
      </c>
    </row>
    <row r="3277" customFormat="false" ht="15" hidden="false" customHeight="false" outlineLevel="0" collapsed="false">
      <c r="B3277" s="923" t="n">
        <v>97330</v>
      </c>
      <c r="C3277" s="924" t="s">
        <v>10007</v>
      </c>
      <c r="D3277" s="923" t="s">
        <v>470</v>
      </c>
      <c r="E3277" s="923" t="n">
        <f aca="false">IF($K$2=$H$1,H3277,I3277)</f>
        <v>46.45</v>
      </c>
      <c r="F3277" s="396" t="n">
        <f aca="false">IF(LEN($B3277)=7,CONCATENATE(MID($B3277,1,6),"00",RIGHT($B3277,1)),IF(LEN($B3277)=8,CONCATENATE(MID($B3277,1,6),"0",RIGHT($B3277,2)),$B3277))</f>
        <v>97330</v>
      </c>
      <c r="H3277" s="925" t="n">
        <v>46.23</v>
      </c>
      <c r="I3277" s="923" t="n">
        <v>46.45</v>
      </c>
    </row>
    <row r="3278" customFormat="false" ht="15" hidden="false" customHeight="false" outlineLevel="0" collapsed="false">
      <c r="B3278" s="923" t="n">
        <v>97331</v>
      </c>
      <c r="C3278" s="924" t="s">
        <v>10008</v>
      </c>
      <c r="D3278" s="923" t="s">
        <v>470</v>
      </c>
      <c r="E3278" s="923" t="n">
        <f aca="false">IF($K$2=$H$1,H3278,I3278)</f>
        <v>17.86</v>
      </c>
      <c r="F3278" s="396" t="n">
        <f aca="false">IF(LEN($B3278)=7,CONCATENATE(MID($B3278,1,6),"00",RIGHT($B3278,1)),IF(LEN($B3278)=8,CONCATENATE(MID($B3278,1,6),"0",RIGHT($B3278,2)),$B3278))</f>
        <v>97331</v>
      </c>
      <c r="H3278" s="925" t="n">
        <v>17.66</v>
      </c>
      <c r="I3278" s="923" t="n">
        <v>17.86</v>
      </c>
    </row>
    <row r="3279" customFormat="false" ht="15" hidden="false" customHeight="false" outlineLevel="0" collapsed="false">
      <c r="B3279" s="923" t="n">
        <v>97332</v>
      </c>
      <c r="C3279" s="924" t="s">
        <v>10009</v>
      </c>
      <c r="D3279" s="923" t="s">
        <v>470</v>
      </c>
      <c r="E3279" s="923" t="n">
        <f aca="false">IF($K$2=$H$1,H3279,I3279)</f>
        <v>31</v>
      </c>
      <c r="F3279" s="396" t="n">
        <f aca="false">IF(LEN($B3279)=7,CONCATENATE(MID($B3279,1,6),"00",RIGHT($B3279,1)),IF(LEN($B3279)=8,CONCATENATE(MID($B3279,1,6),"0",RIGHT($B3279,2)),$B3279))</f>
        <v>97332</v>
      </c>
      <c r="H3279" s="925" t="n">
        <v>30.77</v>
      </c>
      <c r="I3279" s="923" t="n">
        <v>31</v>
      </c>
    </row>
    <row r="3280" customFormat="false" ht="15" hidden="false" customHeight="false" outlineLevel="0" collapsed="false">
      <c r="B3280" s="923" t="n">
        <v>97333</v>
      </c>
      <c r="C3280" s="924" t="s">
        <v>10010</v>
      </c>
      <c r="D3280" s="923" t="s">
        <v>470</v>
      </c>
      <c r="E3280" s="923" t="n">
        <f aca="false">IF($K$2=$H$1,H3280,I3280)</f>
        <v>38.51</v>
      </c>
      <c r="F3280" s="396" t="n">
        <f aca="false">IF(LEN($B3280)=7,CONCATENATE(MID($B3280,1,6),"00",RIGHT($B3280,1)),IF(LEN($B3280)=8,CONCATENATE(MID($B3280,1,6),"0",RIGHT($B3280,2)),$B3280))</f>
        <v>97333</v>
      </c>
      <c r="H3280" s="925" t="n">
        <v>38.25</v>
      </c>
      <c r="I3280" s="923" t="n">
        <v>38.51</v>
      </c>
    </row>
    <row r="3281" customFormat="false" ht="15" hidden="false" customHeight="false" outlineLevel="0" collapsed="false">
      <c r="B3281" s="923" t="n">
        <v>97334</v>
      </c>
      <c r="C3281" s="924" t="s">
        <v>10011</v>
      </c>
      <c r="D3281" s="923" t="s">
        <v>470</v>
      </c>
      <c r="E3281" s="923" t="n">
        <f aca="false">IF($K$2=$H$1,H3281,I3281)</f>
        <v>46.84</v>
      </c>
      <c r="F3281" s="396" t="n">
        <f aca="false">IF(LEN($B3281)=7,CONCATENATE(MID($B3281,1,6),"00",RIGHT($B3281,1)),IF(LEN($B3281)=8,CONCATENATE(MID($B3281,1,6),"0",RIGHT($B3281,2)),$B3281))</f>
        <v>97334</v>
      </c>
      <c r="H3281" s="925" t="n">
        <v>46.57</v>
      </c>
      <c r="I3281" s="923" t="n">
        <v>46.84</v>
      </c>
    </row>
    <row r="3282" customFormat="false" ht="15" hidden="false" customHeight="false" outlineLevel="0" collapsed="false">
      <c r="B3282" s="923" t="n">
        <v>97335</v>
      </c>
      <c r="C3282" s="924" t="s">
        <v>10012</v>
      </c>
      <c r="D3282" s="923" t="s">
        <v>470</v>
      </c>
      <c r="E3282" s="923" t="n">
        <f aca="false">IF($K$2=$H$1,H3282,I3282)</f>
        <v>46.41</v>
      </c>
      <c r="F3282" s="396" t="n">
        <f aca="false">IF(LEN($B3282)=7,CONCATENATE(MID($B3282,1,6),"00",RIGHT($B3282,1)),IF(LEN($B3282)=8,CONCATENATE(MID($B3282,1,6),"0",RIGHT($B3282,2)),$B3282))</f>
        <v>97335</v>
      </c>
      <c r="H3282" s="925" t="n">
        <v>46.24</v>
      </c>
      <c r="I3282" s="923" t="n">
        <v>46.41</v>
      </c>
    </row>
    <row r="3283" customFormat="false" ht="15" hidden="false" customHeight="false" outlineLevel="0" collapsed="false">
      <c r="B3283" s="923" t="n">
        <v>97336</v>
      </c>
      <c r="C3283" s="924" t="s">
        <v>10013</v>
      </c>
      <c r="D3283" s="923" t="s">
        <v>470</v>
      </c>
      <c r="E3283" s="923" t="n">
        <f aca="false">IF($K$2=$H$1,H3283,I3283)</f>
        <v>58.91</v>
      </c>
      <c r="F3283" s="396" t="n">
        <f aca="false">IF(LEN($B3283)=7,CONCATENATE(MID($B3283,1,6),"00",RIGHT($B3283,1)),IF(LEN($B3283)=8,CONCATENATE(MID($B3283,1,6),"0",RIGHT($B3283,2)),$B3283))</f>
        <v>97336</v>
      </c>
      <c r="H3283" s="925" t="n">
        <v>58.71</v>
      </c>
      <c r="I3283" s="923" t="n">
        <v>58.91</v>
      </c>
    </row>
    <row r="3284" customFormat="false" ht="15" hidden="false" customHeight="false" outlineLevel="0" collapsed="false">
      <c r="B3284" s="923" t="n">
        <v>97337</v>
      </c>
      <c r="C3284" s="924" t="s">
        <v>10014</v>
      </c>
      <c r="D3284" s="923" t="s">
        <v>470</v>
      </c>
      <c r="E3284" s="923" t="n">
        <f aca="false">IF($K$2=$H$1,H3284,I3284)</f>
        <v>88.32</v>
      </c>
      <c r="F3284" s="396" t="n">
        <f aca="false">IF(LEN($B3284)=7,CONCATENATE(MID($B3284,1,6),"00",RIGHT($B3284,1)),IF(LEN($B3284)=8,CONCATENATE(MID($B3284,1,6),"0",RIGHT($B3284,2)),$B3284))</f>
        <v>97337</v>
      </c>
      <c r="H3284" s="925" t="n">
        <v>88.08</v>
      </c>
      <c r="I3284" s="923" t="n">
        <v>88.32</v>
      </c>
    </row>
    <row r="3285" customFormat="false" ht="15" hidden="false" customHeight="false" outlineLevel="0" collapsed="false">
      <c r="B3285" s="923" t="n">
        <v>97338</v>
      </c>
      <c r="C3285" s="924" t="s">
        <v>10015</v>
      </c>
      <c r="D3285" s="923" t="s">
        <v>470</v>
      </c>
      <c r="E3285" s="923" t="n">
        <f aca="false">IF($K$2=$H$1,H3285,I3285)</f>
        <v>106.15</v>
      </c>
      <c r="F3285" s="396" t="n">
        <f aca="false">IF(LEN($B3285)=7,CONCATENATE(MID($B3285,1,6),"00",RIGHT($B3285,1)),IF(LEN($B3285)=8,CONCATENATE(MID($B3285,1,6),"0",RIGHT($B3285,2)),$B3285))</f>
        <v>97338</v>
      </c>
      <c r="H3285" s="925" t="n">
        <v>105.87</v>
      </c>
      <c r="I3285" s="923" t="n">
        <v>106.15</v>
      </c>
    </row>
    <row r="3286" customFormat="false" ht="15" hidden="false" customHeight="false" outlineLevel="0" collapsed="false">
      <c r="B3286" s="923" t="n">
        <v>97339</v>
      </c>
      <c r="C3286" s="924" t="s">
        <v>10016</v>
      </c>
      <c r="D3286" s="923" t="s">
        <v>470</v>
      </c>
      <c r="E3286" s="923" t="n">
        <f aca="false">IF($K$2=$H$1,H3286,I3286)</f>
        <v>114.25</v>
      </c>
      <c r="F3286" s="396" t="n">
        <f aca="false">IF(LEN($B3286)=7,CONCATENATE(MID($B3286,1,6),"00",RIGHT($B3286,1)),IF(LEN($B3286)=8,CONCATENATE(MID($B3286,1,6),"0",RIGHT($B3286,2)),$B3286))</f>
        <v>97339</v>
      </c>
      <c r="H3286" s="925" t="n">
        <v>113.91</v>
      </c>
      <c r="I3286" s="923" t="n">
        <v>114.25</v>
      </c>
    </row>
    <row r="3287" customFormat="false" ht="15" hidden="false" customHeight="false" outlineLevel="0" collapsed="false">
      <c r="B3287" s="923" t="n">
        <v>97340</v>
      </c>
      <c r="C3287" s="924" t="s">
        <v>10017</v>
      </c>
      <c r="D3287" s="923" t="s">
        <v>470</v>
      </c>
      <c r="E3287" s="923" t="n">
        <f aca="false">IF($K$2=$H$1,H3287,I3287)</f>
        <v>114.86</v>
      </c>
      <c r="F3287" s="396" t="n">
        <f aca="false">IF(LEN($B3287)=7,CONCATENATE(MID($B3287,1,6),"00",RIGHT($B3287,1)),IF(LEN($B3287)=8,CONCATENATE(MID($B3287,1,6),"0",RIGHT($B3287,2)),$B3287))</f>
        <v>97340</v>
      </c>
      <c r="H3287" s="925" t="n">
        <v>114.46</v>
      </c>
      <c r="I3287" s="923" t="n">
        <v>114.86</v>
      </c>
    </row>
    <row r="3288" customFormat="false" ht="15" hidden="false" customHeight="false" outlineLevel="0" collapsed="false">
      <c r="B3288" s="923" t="n">
        <v>97341</v>
      </c>
      <c r="C3288" s="924" t="s">
        <v>10018</v>
      </c>
      <c r="D3288" s="923" t="s">
        <v>470</v>
      </c>
      <c r="E3288" s="923" t="n">
        <f aca="false">IF($K$2=$H$1,H3288,I3288)</f>
        <v>32.07</v>
      </c>
      <c r="F3288" s="396" t="n">
        <f aca="false">IF(LEN($B3288)=7,CONCATENATE(MID($B3288,1,6),"00",RIGHT($B3288,1)),IF(LEN($B3288)=8,CONCATENATE(MID($B3288,1,6),"0",RIGHT($B3288,2)),$B3288))</f>
        <v>97341</v>
      </c>
      <c r="H3288" s="925" t="n">
        <v>31.63</v>
      </c>
      <c r="I3288" s="923" t="n">
        <v>32.07</v>
      </c>
    </row>
    <row r="3289" customFormat="false" ht="15" hidden="false" customHeight="false" outlineLevel="0" collapsed="false">
      <c r="B3289" s="923" t="n">
        <v>97342</v>
      </c>
      <c r="C3289" s="924" t="s">
        <v>10019</v>
      </c>
      <c r="D3289" s="923" t="s">
        <v>470</v>
      </c>
      <c r="E3289" s="923" t="n">
        <f aca="false">IF($K$2=$H$1,H3289,I3289)</f>
        <v>49.85</v>
      </c>
      <c r="F3289" s="396" t="n">
        <f aca="false">IF(LEN($B3289)=7,CONCATENATE(MID($B3289,1,6),"00",RIGHT($B3289,1)),IF(LEN($B3289)=8,CONCATENATE(MID($B3289,1,6),"0",RIGHT($B3289,2)),$B3289))</f>
        <v>97342</v>
      </c>
      <c r="H3289" s="925" t="n">
        <v>49.33</v>
      </c>
      <c r="I3289" s="923" t="n">
        <v>49.85</v>
      </c>
    </row>
    <row r="3290" customFormat="false" ht="15" hidden="false" customHeight="false" outlineLevel="0" collapsed="false">
      <c r="B3290" s="923" t="n">
        <v>97343</v>
      </c>
      <c r="C3290" s="924" t="s">
        <v>10020</v>
      </c>
      <c r="D3290" s="923" t="s">
        <v>470</v>
      </c>
      <c r="E3290" s="923" t="n">
        <f aca="false">IF($K$2=$H$1,H3290,I3290)</f>
        <v>62.59</v>
      </c>
      <c r="F3290" s="396" t="n">
        <f aca="false">IF(LEN($B3290)=7,CONCATENATE(MID($B3290,1,6),"00",RIGHT($B3290,1)),IF(LEN($B3290)=8,CONCATENATE(MID($B3290,1,6),"0",RIGHT($B3290,2)),$B3290))</f>
        <v>97343</v>
      </c>
      <c r="H3290" s="925" t="n">
        <v>62.01</v>
      </c>
      <c r="I3290" s="923" t="n">
        <v>62.59</v>
      </c>
    </row>
    <row r="3291" customFormat="false" ht="15" hidden="false" customHeight="false" outlineLevel="0" collapsed="false">
      <c r="B3291" s="923" t="n">
        <v>97344</v>
      </c>
      <c r="C3291" s="924" t="s">
        <v>10021</v>
      </c>
      <c r="D3291" s="923" t="s">
        <v>470</v>
      </c>
      <c r="E3291" s="923" t="n">
        <f aca="false">IF($K$2=$H$1,H3291,I3291)</f>
        <v>39.62</v>
      </c>
      <c r="F3291" s="396" t="n">
        <f aca="false">IF(LEN($B3291)=7,CONCATENATE(MID($B3291,1,6),"00",RIGHT($B3291,1)),IF(LEN($B3291)=8,CONCATENATE(MID($B3291,1,6),"0",RIGHT($B3291,2)),$B3291))</f>
        <v>97344</v>
      </c>
      <c r="H3291" s="925" t="n">
        <v>38.39</v>
      </c>
      <c r="I3291" s="923" t="n">
        <v>39.62</v>
      </c>
    </row>
    <row r="3292" customFormat="false" ht="15" hidden="false" customHeight="false" outlineLevel="0" collapsed="false">
      <c r="B3292" s="923" t="n">
        <v>97345</v>
      </c>
      <c r="C3292" s="924" t="s">
        <v>10022</v>
      </c>
      <c r="D3292" s="923" t="s">
        <v>470</v>
      </c>
      <c r="E3292" s="923" t="n">
        <f aca="false">IF($K$2=$H$1,H3292,I3292)</f>
        <v>62.8</v>
      </c>
      <c r="F3292" s="396" t="n">
        <f aca="false">IF(LEN($B3292)=7,CONCATENATE(MID($B3292,1,6),"00",RIGHT($B3292,1)),IF(LEN($B3292)=8,CONCATENATE(MID($B3292,1,6),"0",RIGHT($B3292,2)),$B3292))</f>
        <v>97345</v>
      </c>
      <c r="H3292" s="925" t="n">
        <v>60.95</v>
      </c>
      <c r="I3292" s="923" t="n">
        <v>62.8</v>
      </c>
    </row>
    <row r="3293" customFormat="false" ht="15" hidden="false" customHeight="false" outlineLevel="0" collapsed="false">
      <c r="B3293" s="923" t="n">
        <v>97346</v>
      </c>
      <c r="C3293" s="924" t="s">
        <v>10023</v>
      </c>
      <c r="D3293" s="923" t="s">
        <v>470</v>
      </c>
      <c r="E3293" s="923" t="n">
        <f aca="false">IF($K$2=$H$1,H3293,I3293)</f>
        <v>80.26</v>
      </c>
      <c r="F3293" s="396" t="n">
        <f aca="false">IF(LEN($B3293)=7,CONCATENATE(MID($B3293,1,6),"00",RIGHT($B3293,1)),IF(LEN($B3293)=8,CONCATENATE(MID($B3293,1,6),"0",RIGHT($B3293,2)),$B3293))</f>
        <v>97346</v>
      </c>
      <c r="H3293" s="925" t="n">
        <v>77.87</v>
      </c>
      <c r="I3293" s="923" t="n">
        <v>80.26</v>
      </c>
    </row>
    <row r="3294" customFormat="false" ht="15" hidden="false" customHeight="false" outlineLevel="0" collapsed="false">
      <c r="B3294" s="923" t="n">
        <v>97347</v>
      </c>
      <c r="C3294" s="924" t="s">
        <v>10024</v>
      </c>
      <c r="D3294" s="923" t="s">
        <v>470</v>
      </c>
      <c r="E3294" s="923" t="n">
        <f aca="false">IF($K$2=$H$1,H3294,I3294)</f>
        <v>55.81</v>
      </c>
      <c r="F3294" s="396" t="n">
        <f aca="false">IF(LEN($B3294)=7,CONCATENATE(MID($B3294,1,6),"00",RIGHT($B3294,1)),IF(LEN($B3294)=8,CONCATENATE(MID($B3294,1,6),"0",RIGHT($B3294,2)),$B3294))</f>
        <v>97347</v>
      </c>
      <c r="H3294" s="925" t="n">
        <v>55.64</v>
      </c>
      <c r="I3294" s="923" t="n">
        <v>55.81</v>
      </c>
    </row>
    <row r="3295" customFormat="false" ht="15" hidden="false" customHeight="false" outlineLevel="0" collapsed="false">
      <c r="B3295" s="923" t="n">
        <v>97348</v>
      </c>
      <c r="C3295" s="924" t="s">
        <v>10025</v>
      </c>
      <c r="D3295" s="923" t="s">
        <v>470</v>
      </c>
      <c r="E3295" s="923" t="n">
        <f aca="false">IF($K$2=$H$1,H3295,I3295)</f>
        <v>77.02</v>
      </c>
      <c r="F3295" s="396" t="n">
        <f aca="false">IF(LEN($B3295)=7,CONCATENATE(MID($B3295,1,6),"00",RIGHT($B3295,1)),IF(LEN($B3295)=8,CONCATENATE(MID($B3295,1,6),"0",RIGHT($B3295,2)),$B3295))</f>
        <v>97348</v>
      </c>
      <c r="H3295" s="925" t="n">
        <v>76.82</v>
      </c>
      <c r="I3295" s="923" t="n">
        <v>77.02</v>
      </c>
    </row>
    <row r="3296" customFormat="false" ht="15" hidden="false" customHeight="false" outlineLevel="0" collapsed="false">
      <c r="B3296" s="923" t="n">
        <v>97349</v>
      </c>
      <c r="C3296" s="924" t="s">
        <v>10026</v>
      </c>
      <c r="D3296" s="923" t="s">
        <v>470</v>
      </c>
      <c r="E3296" s="923" t="n">
        <f aca="false">IF($K$2=$H$1,H3296,I3296)</f>
        <v>110.86</v>
      </c>
      <c r="F3296" s="396" t="n">
        <f aca="false">IF(LEN($B3296)=7,CONCATENATE(MID($B3296,1,6),"00",RIGHT($B3296,1)),IF(LEN($B3296)=8,CONCATENATE(MID($B3296,1,6),"0",RIGHT($B3296,2)),$B3296))</f>
        <v>97349</v>
      </c>
      <c r="H3296" s="925" t="n">
        <v>110.62</v>
      </c>
      <c r="I3296" s="923" t="n">
        <v>110.86</v>
      </c>
    </row>
    <row r="3297" customFormat="false" ht="15" hidden="false" customHeight="false" outlineLevel="0" collapsed="false">
      <c r="B3297" s="923" t="n">
        <v>97350</v>
      </c>
      <c r="C3297" s="924" t="s">
        <v>10027</v>
      </c>
      <c r="D3297" s="923" t="s">
        <v>470</v>
      </c>
      <c r="E3297" s="923" t="n">
        <f aca="false">IF($K$2=$H$1,H3297,I3297)</f>
        <v>134.57</v>
      </c>
      <c r="F3297" s="396" t="n">
        <f aca="false">IF(LEN($B3297)=7,CONCATENATE(MID($B3297,1,6),"00",RIGHT($B3297,1)),IF(LEN($B3297)=8,CONCATENATE(MID($B3297,1,6),"0",RIGHT($B3297,2)),$B3297))</f>
        <v>97350</v>
      </c>
      <c r="H3297" s="925" t="n">
        <v>134.29</v>
      </c>
      <c r="I3297" s="923" t="n">
        <v>134.57</v>
      </c>
    </row>
    <row r="3298" customFormat="false" ht="15" hidden="false" customHeight="false" outlineLevel="0" collapsed="false">
      <c r="B3298" s="923" t="n">
        <v>97351</v>
      </c>
      <c r="C3298" s="924" t="s">
        <v>10028</v>
      </c>
      <c r="D3298" s="923" t="s">
        <v>470</v>
      </c>
      <c r="E3298" s="923" t="n">
        <f aca="false">IF($K$2=$H$1,H3298,I3298)</f>
        <v>185.96</v>
      </c>
      <c r="F3298" s="396" t="n">
        <f aca="false">IF(LEN($B3298)=7,CONCATENATE(MID($B3298,1,6),"00",RIGHT($B3298,1)),IF(LEN($B3298)=8,CONCATENATE(MID($B3298,1,6),"0",RIGHT($B3298,2)),$B3298))</f>
        <v>97351</v>
      </c>
      <c r="H3298" s="925" t="n">
        <v>185.62</v>
      </c>
      <c r="I3298" s="923" t="n">
        <v>185.96</v>
      </c>
    </row>
    <row r="3299" customFormat="false" ht="15" hidden="false" customHeight="false" outlineLevel="0" collapsed="false">
      <c r="B3299" s="923" t="n">
        <v>97352</v>
      </c>
      <c r="C3299" s="924" t="s">
        <v>10029</v>
      </c>
      <c r="D3299" s="923" t="s">
        <v>470</v>
      </c>
      <c r="E3299" s="923" t="n">
        <f aca="false">IF($K$2=$H$1,H3299,I3299)</f>
        <v>240.9</v>
      </c>
      <c r="F3299" s="396" t="n">
        <f aca="false">IF(LEN($B3299)=7,CONCATENATE(MID($B3299,1,6),"00",RIGHT($B3299,1)),IF(LEN($B3299)=8,CONCATENATE(MID($B3299,1,6),"0",RIGHT($B3299,2)),$B3299))</f>
        <v>97352</v>
      </c>
      <c r="H3299" s="925" t="n">
        <v>240.5</v>
      </c>
      <c r="I3299" s="923" t="n">
        <v>240.9</v>
      </c>
    </row>
    <row r="3300" customFormat="false" ht="15" hidden="false" customHeight="false" outlineLevel="0" collapsed="false">
      <c r="B3300" s="923" t="n">
        <v>97353</v>
      </c>
      <c r="C3300" s="924" t="s">
        <v>10030</v>
      </c>
      <c r="D3300" s="923" t="s">
        <v>470</v>
      </c>
      <c r="E3300" s="923" t="n">
        <f aca="false">IF($K$2=$H$1,H3300,I3300)</f>
        <v>37.63</v>
      </c>
      <c r="F3300" s="396" t="n">
        <f aca="false">IF(LEN($B3300)=7,CONCATENATE(MID($B3300,1,6),"00",RIGHT($B3300,1)),IF(LEN($B3300)=8,CONCATENATE(MID($B3300,1,6),"0",RIGHT($B3300,2)),$B3300))</f>
        <v>97353</v>
      </c>
      <c r="H3300" s="925" t="n">
        <v>37.19</v>
      </c>
      <c r="I3300" s="923" t="n">
        <v>37.63</v>
      </c>
    </row>
    <row r="3301" customFormat="false" ht="15" hidden="false" customHeight="false" outlineLevel="0" collapsed="false">
      <c r="B3301" s="923" t="n">
        <v>97354</v>
      </c>
      <c r="C3301" s="924" t="s">
        <v>10031</v>
      </c>
      <c r="D3301" s="923" t="s">
        <v>470</v>
      </c>
      <c r="E3301" s="923" t="n">
        <f aca="false">IF($K$2=$H$1,H3301,I3301)</f>
        <v>59.25</v>
      </c>
      <c r="F3301" s="396" t="n">
        <f aca="false">IF(LEN($B3301)=7,CONCATENATE(MID($B3301,1,6),"00",RIGHT($B3301,1)),IF(LEN($B3301)=8,CONCATENATE(MID($B3301,1,6),"0",RIGHT($B3301,2)),$B3301))</f>
        <v>97354</v>
      </c>
      <c r="H3301" s="925" t="n">
        <v>58.73</v>
      </c>
      <c r="I3301" s="923" t="n">
        <v>59.25</v>
      </c>
    </row>
    <row r="3302" customFormat="false" ht="15" hidden="false" customHeight="false" outlineLevel="0" collapsed="false">
      <c r="B3302" s="923" t="n">
        <v>97355</v>
      </c>
      <c r="C3302" s="924" t="s">
        <v>10032</v>
      </c>
      <c r="D3302" s="923" t="s">
        <v>470</v>
      </c>
      <c r="E3302" s="923" t="n">
        <f aca="false">IF($K$2=$H$1,H3302,I3302)</f>
        <v>80.7</v>
      </c>
      <c r="F3302" s="396" t="n">
        <f aca="false">IF(LEN($B3302)=7,CONCATENATE(MID($B3302,1,6),"00",RIGHT($B3302,1)),IF(LEN($B3302)=8,CONCATENATE(MID($B3302,1,6),"0",RIGHT($B3302,2)),$B3302))</f>
        <v>97355</v>
      </c>
      <c r="H3302" s="925" t="n">
        <v>80.12</v>
      </c>
      <c r="I3302" s="923" t="n">
        <v>80.7</v>
      </c>
    </row>
    <row r="3303" customFormat="false" ht="15" hidden="false" customHeight="false" outlineLevel="0" collapsed="false">
      <c r="B3303" s="923" t="n">
        <v>97356</v>
      </c>
      <c r="C3303" s="924" t="s">
        <v>10033</v>
      </c>
      <c r="D3303" s="923" t="s">
        <v>470</v>
      </c>
      <c r="E3303" s="923" t="n">
        <f aca="false">IF($K$2=$H$1,H3303,I3303)</f>
        <v>45.18</v>
      </c>
      <c r="F3303" s="396" t="n">
        <f aca="false">IF(LEN($B3303)=7,CONCATENATE(MID($B3303,1,6),"00",RIGHT($B3303,1)),IF(LEN($B3303)=8,CONCATENATE(MID($B3303,1,6),"0",RIGHT($B3303,2)),$B3303))</f>
        <v>97356</v>
      </c>
      <c r="H3303" s="925" t="n">
        <v>43.95</v>
      </c>
      <c r="I3303" s="923" t="n">
        <v>45.18</v>
      </c>
    </row>
    <row r="3304" customFormat="false" ht="15" hidden="false" customHeight="false" outlineLevel="0" collapsed="false">
      <c r="B3304" s="923" t="n">
        <v>97357</v>
      </c>
      <c r="C3304" s="924" t="s">
        <v>10034</v>
      </c>
      <c r="D3304" s="923" t="s">
        <v>470</v>
      </c>
      <c r="E3304" s="923" t="n">
        <f aca="false">IF($K$2=$H$1,H3304,I3304)</f>
        <v>72.2</v>
      </c>
      <c r="F3304" s="396" t="n">
        <f aca="false">IF(LEN($B3304)=7,CONCATENATE(MID($B3304,1,6),"00",RIGHT($B3304,1)),IF(LEN($B3304)=8,CONCATENATE(MID($B3304,1,6),"0",RIGHT($B3304,2)),$B3304))</f>
        <v>97357</v>
      </c>
      <c r="H3304" s="925" t="n">
        <v>70.35</v>
      </c>
      <c r="I3304" s="923" t="n">
        <v>72.2</v>
      </c>
    </row>
    <row r="3305" customFormat="false" ht="15" hidden="false" customHeight="false" outlineLevel="0" collapsed="false">
      <c r="B3305" s="923" t="n">
        <v>97358</v>
      </c>
      <c r="C3305" s="924" t="s">
        <v>10035</v>
      </c>
      <c r="D3305" s="923" t="s">
        <v>470</v>
      </c>
      <c r="E3305" s="923" t="n">
        <f aca="false">IF($K$2=$H$1,H3305,I3305)</f>
        <v>98.37</v>
      </c>
      <c r="F3305" s="396" t="n">
        <f aca="false">IF(LEN($B3305)=7,CONCATENATE(MID($B3305,1,6),"00",RIGHT($B3305,1)),IF(LEN($B3305)=8,CONCATENATE(MID($B3305,1,6),"0",RIGHT($B3305,2)),$B3305))</f>
        <v>97358</v>
      </c>
      <c r="H3305" s="925" t="n">
        <v>95.98</v>
      </c>
      <c r="I3305" s="923" t="n">
        <v>98.37</v>
      </c>
    </row>
    <row r="3306" customFormat="false" ht="15" hidden="false" customHeight="false" outlineLevel="0" collapsed="false">
      <c r="B3306" s="923" t="n">
        <v>97498</v>
      </c>
      <c r="C3306" s="924" t="s">
        <v>10036</v>
      </c>
      <c r="D3306" s="923" t="s">
        <v>470</v>
      </c>
      <c r="E3306" s="923" t="n">
        <f aca="false">IF($K$2=$H$1,H3306,I3306)</f>
        <v>27.9</v>
      </c>
      <c r="F3306" s="396" t="n">
        <f aca="false">IF(LEN($B3306)=7,CONCATENATE(MID($B3306,1,6),"00",RIGHT($B3306,1)),IF(LEN($B3306)=8,CONCATENATE(MID($B3306,1,6),"0",RIGHT($B3306,2)),$B3306))</f>
        <v>97498</v>
      </c>
      <c r="H3306" s="925" t="n">
        <v>27.31</v>
      </c>
      <c r="I3306" s="923" t="n">
        <v>27.9</v>
      </c>
    </row>
    <row r="3307" customFormat="false" ht="15" hidden="false" customHeight="false" outlineLevel="0" collapsed="false">
      <c r="B3307" s="923" t="n">
        <v>97535</v>
      </c>
      <c r="C3307" s="924" t="s">
        <v>10037</v>
      </c>
      <c r="D3307" s="923" t="s">
        <v>470</v>
      </c>
      <c r="E3307" s="923" t="n">
        <f aca="false">IF($K$2=$H$1,H3307,I3307)</f>
        <v>31.33</v>
      </c>
      <c r="F3307" s="396" t="n">
        <f aca="false">IF(LEN($B3307)=7,CONCATENATE(MID($B3307,1,6),"00",RIGHT($B3307,1)),IF(LEN($B3307)=8,CONCATENATE(MID($B3307,1,6),"0",RIGHT($B3307,2)),$B3307))</f>
        <v>97535</v>
      </c>
      <c r="H3307" s="925" t="n">
        <v>30.39</v>
      </c>
      <c r="I3307" s="923" t="n">
        <v>31.33</v>
      </c>
    </row>
    <row r="3308" customFormat="false" ht="15" hidden="false" customHeight="false" outlineLevel="0" collapsed="false">
      <c r="B3308" s="923" t="n">
        <v>97536</v>
      </c>
      <c r="C3308" s="924" t="s">
        <v>10038</v>
      </c>
      <c r="D3308" s="923" t="s">
        <v>470</v>
      </c>
      <c r="E3308" s="923" t="n">
        <f aca="false">IF($K$2=$H$1,H3308,I3308)</f>
        <v>39.23</v>
      </c>
      <c r="F3308" s="396" t="n">
        <f aca="false">IF(LEN($B3308)=7,CONCATENATE(MID($B3308,1,6),"00",RIGHT($B3308,1)),IF(LEN($B3308)=8,CONCATENATE(MID($B3308,1,6),"0",RIGHT($B3308,2)),$B3308))</f>
        <v>97536</v>
      </c>
      <c r="H3308" s="925" t="n">
        <v>37.48</v>
      </c>
      <c r="I3308" s="923" t="n">
        <v>39.23</v>
      </c>
    </row>
    <row r="3309" customFormat="false" ht="15" hidden="false" customHeight="false" outlineLevel="0" collapsed="false">
      <c r="B3309" s="923" t="n">
        <v>72293</v>
      </c>
      <c r="C3309" s="924" t="s">
        <v>10039</v>
      </c>
      <c r="D3309" s="923" t="s">
        <v>451</v>
      </c>
      <c r="E3309" s="923" t="n">
        <f aca="false">IF($K$2=$H$1,H3309,I3309)</f>
        <v>5.52</v>
      </c>
      <c r="F3309" s="396" t="n">
        <f aca="false">IF(LEN($B3309)=7,CONCATENATE(MID($B3309,1,6),"00",RIGHT($B3309,1)),IF(LEN($B3309)=8,CONCATENATE(MID($B3309,1,6),"0",RIGHT($B3309,2)),$B3309))</f>
        <v>72293</v>
      </c>
      <c r="H3309" s="925" t="n">
        <v>5.29</v>
      </c>
      <c r="I3309" s="923" t="n">
        <v>5.52</v>
      </c>
    </row>
    <row r="3310" customFormat="false" ht="15" hidden="false" customHeight="false" outlineLevel="0" collapsed="false">
      <c r="B3310" s="923" t="n">
        <v>72306</v>
      </c>
      <c r="C3310" s="924" t="s">
        <v>10040</v>
      </c>
      <c r="D3310" s="923" t="s">
        <v>451</v>
      </c>
      <c r="E3310" s="923" t="n">
        <f aca="false">IF($K$2=$H$1,H3310,I3310)</f>
        <v>146.11</v>
      </c>
      <c r="F3310" s="396" t="n">
        <f aca="false">IF(LEN($B3310)=7,CONCATENATE(MID($B3310,1,6),"00",RIGHT($B3310,1)),IF(LEN($B3310)=8,CONCATENATE(MID($B3310,1,6),"0",RIGHT($B3310,2)),$B3310))</f>
        <v>72306</v>
      </c>
      <c r="H3310" s="925" t="n">
        <v>142.63</v>
      </c>
      <c r="I3310" s="923" t="n">
        <v>146.11</v>
      </c>
    </row>
    <row r="3311" customFormat="false" ht="15" hidden="false" customHeight="false" outlineLevel="0" collapsed="false">
      <c r="B3311" s="923" t="n">
        <v>72307</v>
      </c>
      <c r="C3311" s="924" t="s">
        <v>10041</v>
      </c>
      <c r="D3311" s="923" t="s">
        <v>451</v>
      </c>
      <c r="E3311" s="923" t="n">
        <f aca="false">IF($K$2=$H$1,H3311,I3311)</f>
        <v>202.9</v>
      </c>
      <c r="F3311" s="396" t="n">
        <f aca="false">IF(LEN($B3311)=7,CONCATENATE(MID($B3311,1,6),"00",RIGHT($B3311,1)),IF(LEN($B3311)=8,CONCATENATE(MID($B3311,1,6),"0",RIGHT($B3311,2)),$B3311))</f>
        <v>72307</v>
      </c>
      <c r="H3311" s="925" t="n">
        <v>198.89</v>
      </c>
      <c r="I3311" s="923" t="n">
        <v>202.9</v>
      </c>
    </row>
    <row r="3312" customFormat="false" ht="15" hidden="false" customHeight="false" outlineLevel="0" collapsed="false">
      <c r="B3312" s="923" t="n">
        <v>72313</v>
      </c>
      <c r="C3312" s="924" t="s">
        <v>10042</v>
      </c>
      <c r="D3312" s="923" t="s">
        <v>451</v>
      </c>
      <c r="E3312" s="923" t="n">
        <f aca="false">IF($K$2=$H$1,H3312,I3312)</f>
        <v>462.53</v>
      </c>
      <c r="F3312" s="396" t="n">
        <f aca="false">IF(LEN($B3312)=7,CONCATENATE(MID($B3312,1,6),"00",RIGHT($B3312,1)),IF(LEN($B3312)=8,CONCATENATE(MID($B3312,1,6),"0",RIGHT($B3312,2)),$B3312))</f>
        <v>72313</v>
      </c>
      <c r="H3312" s="925" t="n">
        <v>457.97</v>
      </c>
      <c r="I3312" s="923" t="n">
        <v>462.53</v>
      </c>
    </row>
    <row r="3313" customFormat="false" ht="15" hidden="false" customHeight="false" outlineLevel="0" collapsed="false">
      <c r="B3313" s="923" t="n">
        <v>72482</v>
      </c>
      <c r="C3313" s="924" t="s">
        <v>10043</v>
      </c>
      <c r="D3313" s="923" t="s">
        <v>451</v>
      </c>
      <c r="E3313" s="923" t="n">
        <f aca="false">IF($K$2=$H$1,H3313,I3313)</f>
        <v>201.91</v>
      </c>
      <c r="F3313" s="396" t="n">
        <f aca="false">IF(LEN($B3313)=7,CONCATENATE(MID($B3313,1,6),"00",RIGHT($B3313,1)),IF(LEN($B3313)=8,CONCATENATE(MID($B3313,1,6),"0",RIGHT($B3313,2)),$B3313))</f>
        <v>72482</v>
      </c>
      <c r="H3313" s="925" t="n">
        <v>198.62</v>
      </c>
      <c r="I3313" s="923" t="n">
        <v>201.91</v>
      </c>
    </row>
    <row r="3314" customFormat="false" ht="15" hidden="false" customHeight="false" outlineLevel="0" collapsed="false">
      <c r="B3314" s="923" t="n">
        <v>72619</v>
      </c>
      <c r="C3314" s="924" t="s">
        <v>10044</v>
      </c>
      <c r="D3314" s="923" t="s">
        <v>451</v>
      </c>
      <c r="E3314" s="923" t="n">
        <f aca="false">IF($K$2=$H$1,H3314,I3314)</f>
        <v>84.45</v>
      </c>
      <c r="F3314" s="396" t="n">
        <f aca="false">IF(LEN($B3314)=7,CONCATENATE(MID($B3314,1,6),"00",RIGHT($B3314,1)),IF(LEN($B3314)=8,CONCATENATE(MID($B3314,1,6),"0",RIGHT($B3314,2)),$B3314))</f>
        <v>72619</v>
      </c>
      <c r="H3314" s="925" t="n">
        <v>82.98</v>
      </c>
      <c r="I3314" s="923" t="n">
        <v>84.45</v>
      </c>
    </row>
    <row r="3315" customFormat="false" ht="15" hidden="false" customHeight="false" outlineLevel="0" collapsed="false">
      <c r="B3315" s="923" t="n">
        <v>72620</v>
      </c>
      <c r="C3315" s="924" t="s">
        <v>10045</v>
      </c>
      <c r="D3315" s="923" t="s">
        <v>451</v>
      </c>
      <c r="E3315" s="923" t="n">
        <f aca="false">IF($K$2=$H$1,H3315,I3315)</f>
        <v>145.63</v>
      </c>
      <c r="F3315" s="396" t="n">
        <f aca="false">IF(LEN($B3315)=7,CONCATENATE(MID($B3315,1,6),"00",RIGHT($B3315,1)),IF(LEN($B3315)=8,CONCATENATE(MID($B3315,1,6),"0",RIGHT($B3315,2)),$B3315))</f>
        <v>72620</v>
      </c>
      <c r="H3315" s="925" t="n">
        <v>143.81</v>
      </c>
      <c r="I3315" s="923" t="n">
        <v>145.63</v>
      </c>
    </row>
    <row r="3316" customFormat="false" ht="15" hidden="false" customHeight="false" outlineLevel="0" collapsed="false">
      <c r="B3316" s="923" t="n">
        <v>72621</v>
      </c>
      <c r="C3316" s="924" t="s">
        <v>10046</v>
      </c>
      <c r="D3316" s="923" t="s">
        <v>451</v>
      </c>
      <c r="E3316" s="923" t="n">
        <f aca="false">IF($K$2=$H$1,H3316,I3316)</f>
        <v>232.12</v>
      </c>
      <c r="F3316" s="396" t="n">
        <f aca="false">IF(LEN($B3316)=7,CONCATENATE(MID($B3316,1,6),"00",RIGHT($B3316,1)),IF(LEN($B3316)=8,CONCATENATE(MID($B3316,1,6),"0",RIGHT($B3316,2)),$B3316))</f>
        <v>72621</v>
      </c>
      <c r="H3316" s="925" t="n">
        <v>229.93</v>
      </c>
      <c r="I3316" s="923" t="n">
        <v>232.12</v>
      </c>
    </row>
    <row r="3317" customFormat="false" ht="15" hidden="false" customHeight="false" outlineLevel="0" collapsed="false">
      <c r="B3317" s="923" t="n">
        <v>72667</v>
      </c>
      <c r="C3317" s="924" t="s">
        <v>10047</v>
      </c>
      <c r="D3317" s="923" t="s">
        <v>451</v>
      </c>
      <c r="E3317" s="923" t="n">
        <f aca="false">IF($K$2=$H$1,H3317,I3317)</f>
        <v>120.19</v>
      </c>
      <c r="F3317" s="396" t="n">
        <f aca="false">IF(LEN($B3317)=7,CONCATENATE(MID($B3317,1,6),"00",RIGHT($B3317,1)),IF(LEN($B3317)=8,CONCATENATE(MID($B3317,1,6),"0",RIGHT($B3317,2)),$B3317))</f>
        <v>72667</v>
      </c>
      <c r="H3317" s="925" t="n">
        <v>116.54</v>
      </c>
      <c r="I3317" s="923" t="n">
        <v>120.19</v>
      </c>
    </row>
    <row r="3318" customFormat="false" ht="15" hidden="false" customHeight="false" outlineLevel="0" collapsed="false">
      <c r="B3318" s="923" t="n">
        <v>72668</v>
      </c>
      <c r="C3318" s="924" t="s">
        <v>10048</v>
      </c>
      <c r="D3318" s="923" t="s">
        <v>451</v>
      </c>
      <c r="E3318" s="923" t="n">
        <f aca="false">IF($K$2=$H$1,H3318,I3318)</f>
        <v>119.43</v>
      </c>
      <c r="F3318" s="396" t="n">
        <f aca="false">IF(LEN($B3318)=7,CONCATENATE(MID($B3318,1,6),"00",RIGHT($B3318,1)),IF(LEN($B3318)=8,CONCATENATE(MID($B3318,1,6),"0",RIGHT($B3318,2)),$B3318))</f>
        <v>72668</v>
      </c>
      <c r="H3318" s="925" t="n">
        <v>115.85</v>
      </c>
      <c r="I3318" s="923" t="n">
        <v>119.43</v>
      </c>
    </row>
    <row r="3319" customFormat="false" ht="15" hidden="false" customHeight="false" outlineLevel="0" collapsed="false">
      <c r="B3319" s="923" t="n">
        <v>72669</v>
      </c>
      <c r="C3319" s="924" t="s">
        <v>10049</v>
      </c>
      <c r="D3319" s="923" t="s">
        <v>451</v>
      </c>
      <c r="E3319" s="923" t="n">
        <f aca="false">IF($K$2=$H$1,H3319,I3319)</f>
        <v>123.84</v>
      </c>
      <c r="F3319" s="396" t="n">
        <f aca="false">IF(LEN($B3319)=7,CONCATENATE(MID($B3319,1,6),"00",RIGHT($B3319,1)),IF(LEN($B3319)=8,CONCATENATE(MID($B3319,1,6),"0",RIGHT($B3319,2)),$B3319))</f>
        <v>72669</v>
      </c>
      <c r="H3319" s="925" t="n">
        <v>119.83</v>
      </c>
      <c r="I3319" s="923" t="n">
        <v>123.84</v>
      </c>
    </row>
    <row r="3320" customFormat="false" ht="15" hidden="false" customHeight="false" outlineLevel="0" collapsed="false">
      <c r="B3320" s="923" t="n">
        <v>72681</v>
      </c>
      <c r="C3320" s="924" t="s">
        <v>10050</v>
      </c>
      <c r="D3320" s="923" t="s">
        <v>451</v>
      </c>
      <c r="E3320" s="923" t="n">
        <f aca="false">IF($K$2=$H$1,H3320,I3320)</f>
        <v>82.73</v>
      </c>
      <c r="F3320" s="396" t="n">
        <f aca="false">IF(LEN($B3320)=7,CONCATENATE(MID($B3320,1,6),"00",RIGHT($B3320,1)),IF(LEN($B3320)=8,CONCATENATE(MID($B3320,1,6),"0",RIGHT($B3320,2)),$B3320))</f>
        <v>72681</v>
      </c>
      <c r="H3320" s="925" t="n">
        <v>80.91</v>
      </c>
      <c r="I3320" s="923" t="n">
        <v>82.73</v>
      </c>
    </row>
    <row r="3321" customFormat="false" ht="15" hidden="false" customHeight="false" outlineLevel="0" collapsed="false">
      <c r="B3321" s="923" t="n">
        <v>72682</v>
      </c>
      <c r="C3321" s="924" t="s">
        <v>10051</v>
      </c>
      <c r="D3321" s="923" t="s">
        <v>451</v>
      </c>
      <c r="E3321" s="923" t="n">
        <f aca="false">IF($K$2=$H$1,H3321,I3321)</f>
        <v>162.73</v>
      </c>
      <c r="F3321" s="396" t="n">
        <f aca="false">IF(LEN($B3321)=7,CONCATENATE(MID($B3321,1,6),"00",RIGHT($B3321,1)),IF(LEN($B3321)=8,CONCATENATE(MID($B3321,1,6),"0",RIGHT($B3321,2)),$B3321))</f>
        <v>72682</v>
      </c>
      <c r="H3321" s="925" t="n">
        <v>160.73</v>
      </c>
      <c r="I3321" s="923" t="n">
        <v>162.73</v>
      </c>
    </row>
    <row r="3322" customFormat="false" ht="15" hidden="false" customHeight="false" outlineLevel="0" collapsed="false">
      <c r="B3322" s="923" t="n">
        <v>72683</v>
      </c>
      <c r="C3322" s="924" t="s">
        <v>10052</v>
      </c>
      <c r="D3322" s="923" t="s">
        <v>451</v>
      </c>
      <c r="E3322" s="923" t="n">
        <f aca="false">IF($K$2=$H$1,H3322,I3322)</f>
        <v>259.13</v>
      </c>
      <c r="F3322" s="396" t="n">
        <f aca="false">IF(LEN($B3322)=7,CONCATENATE(MID($B3322,1,6),"00",RIGHT($B3322,1)),IF(LEN($B3322)=8,CONCATENATE(MID($B3322,1,6),"0",RIGHT($B3322,2)),$B3322))</f>
        <v>72683</v>
      </c>
      <c r="H3322" s="925" t="n">
        <v>256.94</v>
      </c>
      <c r="I3322" s="923" t="n">
        <v>259.13</v>
      </c>
    </row>
    <row r="3323" customFormat="false" ht="15" hidden="false" customHeight="false" outlineLevel="0" collapsed="false">
      <c r="B3323" s="923" t="n">
        <v>72719</v>
      </c>
      <c r="C3323" s="924" t="s">
        <v>10053</v>
      </c>
      <c r="D3323" s="923" t="s">
        <v>451</v>
      </c>
      <c r="E3323" s="923" t="n">
        <f aca="false">IF($K$2=$H$1,H3323,I3323)</f>
        <v>182.5</v>
      </c>
      <c r="F3323" s="396" t="n">
        <f aca="false">IF(LEN($B3323)=7,CONCATENATE(MID($B3323,1,6),"00",RIGHT($B3323,1)),IF(LEN($B3323)=8,CONCATENATE(MID($B3323,1,6),"0",RIGHT($B3323,2)),$B3323))</f>
        <v>72719</v>
      </c>
      <c r="H3323" s="925" t="n">
        <v>178.49</v>
      </c>
      <c r="I3323" s="923" t="n">
        <v>182.5</v>
      </c>
    </row>
    <row r="3324" customFormat="false" ht="15" hidden="false" customHeight="false" outlineLevel="0" collapsed="false">
      <c r="B3324" s="923" t="n">
        <v>72720</v>
      </c>
      <c r="C3324" s="924" t="s">
        <v>10054</v>
      </c>
      <c r="D3324" s="923" t="s">
        <v>451</v>
      </c>
      <c r="E3324" s="923" t="n">
        <f aca="false">IF($K$2=$H$1,H3324,I3324)</f>
        <v>249.16</v>
      </c>
      <c r="F3324" s="396" t="n">
        <f aca="false">IF(LEN($B3324)=7,CONCATENATE(MID($B3324,1,6),"00",RIGHT($B3324,1)),IF(LEN($B3324)=8,CONCATENATE(MID($B3324,1,6),"0",RIGHT($B3324,2)),$B3324))</f>
        <v>72720</v>
      </c>
      <c r="H3324" s="925" t="n">
        <v>244.6</v>
      </c>
      <c r="I3324" s="923" t="n">
        <v>249.16</v>
      </c>
    </row>
    <row r="3325" customFormat="false" ht="15" hidden="false" customHeight="false" outlineLevel="0" collapsed="false">
      <c r="B3325" s="923" t="n">
        <v>72721</v>
      </c>
      <c r="C3325" s="924" t="s">
        <v>10055</v>
      </c>
      <c r="D3325" s="923" t="s">
        <v>451</v>
      </c>
      <c r="E3325" s="923" t="n">
        <f aca="false">IF($K$2=$H$1,H3325,I3325)</f>
        <v>529.06</v>
      </c>
      <c r="F3325" s="396" t="n">
        <f aca="false">IF(LEN($B3325)=7,CONCATENATE(MID($B3325,1,6),"00",RIGHT($B3325,1)),IF(LEN($B3325)=8,CONCATENATE(MID($B3325,1,6),"0",RIGHT($B3325,2)),$B3325))</f>
        <v>72721</v>
      </c>
      <c r="H3325" s="925" t="n">
        <v>523.94</v>
      </c>
      <c r="I3325" s="923" t="n">
        <v>529.06</v>
      </c>
    </row>
    <row r="3326" customFormat="false" ht="15" hidden="false" customHeight="false" outlineLevel="0" collapsed="false">
      <c r="B3326" s="923" t="n">
        <v>89358</v>
      </c>
      <c r="C3326" s="924" t="s">
        <v>10056</v>
      </c>
      <c r="D3326" s="923" t="s">
        <v>451</v>
      </c>
      <c r="E3326" s="923" t="n">
        <f aca="false">IF($K$2=$H$1,H3326,I3326)</f>
        <v>5.7</v>
      </c>
      <c r="F3326" s="396" t="n">
        <f aca="false">IF(LEN($B3326)=7,CONCATENATE(MID($B3326,1,6),"00",RIGHT($B3326,1)),IF(LEN($B3326)=8,CONCATENATE(MID($B3326,1,6),"0",RIGHT($B3326,2)),$B3326))</f>
        <v>89358</v>
      </c>
      <c r="H3326" s="925" t="n">
        <v>5.24</v>
      </c>
      <c r="I3326" s="923" t="n">
        <v>5.7</v>
      </c>
    </row>
    <row r="3327" customFormat="false" ht="15" hidden="false" customHeight="false" outlineLevel="0" collapsed="false">
      <c r="B3327" s="923" t="n">
        <v>89359</v>
      </c>
      <c r="C3327" s="924" t="s">
        <v>10057</v>
      </c>
      <c r="D3327" s="923" t="s">
        <v>451</v>
      </c>
      <c r="E3327" s="923" t="n">
        <f aca="false">IF($K$2=$H$1,H3327,I3327)</f>
        <v>5.94</v>
      </c>
      <c r="F3327" s="396" t="n">
        <f aca="false">IF(LEN($B3327)=7,CONCATENATE(MID($B3327,1,6),"00",RIGHT($B3327,1)),IF(LEN($B3327)=8,CONCATENATE(MID($B3327,1,6),"0",RIGHT($B3327,2)),$B3327))</f>
        <v>89359</v>
      </c>
      <c r="H3327" s="925" t="n">
        <v>5.48</v>
      </c>
      <c r="I3327" s="923" t="n">
        <v>5.94</v>
      </c>
    </row>
    <row r="3328" customFormat="false" ht="15" hidden="false" customHeight="false" outlineLevel="0" collapsed="false">
      <c r="B3328" s="923" t="n">
        <v>89360</v>
      </c>
      <c r="C3328" s="924" t="s">
        <v>10058</v>
      </c>
      <c r="D3328" s="923" t="s">
        <v>451</v>
      </c>
      <c r="E3328" s="923" t="n">
        <f aca="false">IF($K$2=$H$1,H3328,I3328)</f>
        <v>6.95</v>
      </c>
      <c r="F3328" s="396" t="n">
        <f aca="false">IF(LEN($B3328)=7,CONCATENATE(MID($B3328,1,6),"00",RIGHT($B3328,1)),IF(LEN($B3328)=8,CONCATENATE(MID($B3328,1,6),"0",RIGHT($B3328,2)),$B3328))</f>
        <v>89360</v>
      </c>
      <c r="H3328" s="925" t="n">
        <v>6.49</v>
      </c>
      <c r="I3328" s="923" t="n">
        <v>6.95</v>
      </c>
    </row>
    <row r="3329" customFormat="false" ht="15" hidden="false" customHeight="false" outlineLevel="0" collapsed="false">
      <c r="B3329" s="923" t="n">
        <v>89361</v>
      </c>
      <c r="C3329" s="924" t="s">
        <v>10059</v>
      </c>
      <c r="D3329" s="923" t="s">
        <v>451</v>
      </c>
      <c r="E3329" s="923" t="n">
        <f aca="false">IF($K$2=$H$1,H3329,I3329)</f>
        <v>6.55</v>
      </c>
      <c r="F3329" s="396" t="n">
        <f aca="false">IF(LEN($B3329)=7,CONCATENATE(MID($B3329,1,6),"00",RIGHT($B3329,1)),IF(LEN($B3329)=8,CONCATENATE(MID($B3329,1,6),"0",RIGHT($B3329,2)),$B3329))</f>
        <v>89361</v>
      </c>
      <c r="H3329" s="925" t="n">
        <v>6.09</v>
      </c>
      <c r="I3329" s="923" t="n">
        <v>6.55</v>
      </c>
    </row>
    <row r="3330" customFormat="false" ht="15" hidden="false" customHeight="false" outlineLevel="0" collapsed="false">
      <c r="B3330" s="923" t="n">
        <v>89362</v>
      </c>
      <c r="C3330" s="924" t="s">
        <v>236</v>
      </c>
      <c r="D3330" s="923" t="s">
        <v>451</v>
      </c>
      <c r="E3330" s="923" t="n">
        <f aca="false">IF($K$2=$H$1,H3330,I3330)</f>
        <v>6.77</v>
      </c>
      <c r="F3330" s="396" t="n">
        <f aca="false">IF(LEN($B3330)=7,CONCATENATE(MID($B3330,1,6),"00",RIGHT($B3330,1)),IF(LEN($B3330)=8,CONCATENATE(MID($B3330,1,6),"0",RIGHT($B3330,2)),$B3330))</f>
        <v>89362</v>
      </c>
      <c r="H3330" s="925" t="n">
        <v>6.22</v>
      </c>
      <c r="I3330" s="923" t="n">
        <v>6.77</v>
      </c>
    </row>
    <row r="3331" customFormat="false" ht="15" hidden="false" customHeight="false" outlineLevel="0" collapsed="false">
      <c r="B3331" s="923" t="n">
        <v>89363</v>
      </c>
      <c r="C3331" s="924" t="s">
        <v>10060</v>
      </c>
      <c r="D3331" s="923" t="s">
        <v>451</v>
      </c>
      <c r="E3331" s="923" t="n">
        <f aca="false">IF($K$2=$H$1,H3331,I3331)</f>
        <v>7.29</v>
      </c>
      <c r="F3331" s="396" t="n">
        <f aca="false">IF(LEN($B3331)=7,CONCATENATE(MID($B3331,1,6),"00",RIGHT($B3331,1)),IF(LEN($B3331)=8,CONCATENATE(MID($B3331,1,6),"0",RIGHT($B3331,2)),$B3331))</f>
        <v>89363</v>
      </c>
      <c r="H3331" s="925" t="n">
        <v>6.74</v>
      </c>
      <c r="I3331" s="923" t="n">
        <v>7.29</v>
      </c>
    </row>
    <row r="3332" customFormat="false" ht="15" hidden="false" customHeight="false" outlineLevel="0" collapsed="false">
      <c r="B3332" s="923" t="n">
        <v>89364</v>
      </c>
      <c r="C3332" s="924" t="s">
        <v>10061</v>
      </c>
      <c r="D3332" s="923" t="s">
        <v>451</v>
      </c>
      <c r="E3332" s="923" t="n">
        <f aca="false">IF($K$2=$H$1,H3332,I3332)</f>
        <v>8.35</v>
      </c>
      <c r="F3332" s="396" t="n">
        <f aca="false">IF(LEN($B3332)=7,CONCATENATE(MID($B3332,1,6),"00",RIGHT($B3332,1)),IF(LEN($B3332)=8,CONCATENATE(MID($B3332,1,6),"0",RIGHT($B3332,2)),$B3332))</f>
        <v>89364</v>
      </c>
      <c r="H3332" s="925" t="n">
        <v>7.8</v>
      </c>
      <c r="I3332" s="923" t="n">
        <v>8.35</v>
      </c>
    </row>
    <row r="3333" customFormat="false" ht="15" hidden="false" customHeight="false" outlineLevel="0" collapsed="false">
      <c r="B3333" s="923" t="n">
        <v>89365</v>
      </c>
      <c r="C3333" s="924" t="s">
        <v>10062</v>
      </c>
      <c r="D3333" s="923" t="s">
        <v>451</v>
      </c>
      <c r="E3333" s="923" t="n">
        <f aca="false">IF($K$2=$H$1,H3333,I3333)</f>
        <v>7.88</v>
      </c>
      <c r="F3333" s="396" t="n">
        <f aca="false">IF(LEN($B3333)=7,CONCATENATE(MID($B3333,1,6),"00",RIGHT($B3333,1)),IF(LEN($B3333)=8,CONCATENATE(MID($B3333,1,6),"0",RIGHT($B3333,2)),$B3333))</f>
        <v>89365</v>
      </c>
      <c r="H3333" s="925" t="n">
        <v>7.33</v>
      </c>
      <c r="I3333" s="923" t="n">
        <v>7.88</v>
      </c>
    </row>
    <row r="3334" customFormat="false" ht="15" hidden="false" customHeight="false" outlineLevel="0" collapsed="false">
      <c r="B3334" s="923" t="n">
        <v>89366</v>
      </c>
      <c r="C3334" s="924" t="s">
        <v>10063</v>
      </c>
      <c r="D3334" s="923" t="s">
        <v>451</v>
      </c>
      <c r="E3334" s="923" t="n">
        <f aca="false">IF($K$2=$H$1,H3334,I3334)</f>
        <v>11.18</v>
      </c>
      <c r="F3334" s="396" t="n">
        <f aca="false">IF(LEN($B3334)=7,CONCATENATE(MID($B3334,1,6),"00",RIGHT($B3334,1)),IF(LEN($B3334)=8,CONCATENATE(MID($B3334,1,6),"0",RIGHT($B3334,2)),$B3334))</f>
        <v>89366</v>
      </c>
      <c r="H3334" s="925" t="n">
        <v>10.63</v>
      </c>
      <c r="I3334" s="923" t="n">
        <v>11.18</v>
      </c>
    </row>
    <row r="3335" customFormat="false" ht="15" hidden="false" customHeight="false" outlineLevel="0" collapsed="false">
      <c r="B3335" s="923" t="n">
        <v>89367</v>
      </c>
      <c r="C3335" s="924" t="s">
        <v>10064</v>
      </c>
      <c r="D3335" s="923" t="s">
        <v>451</v>
      </c>
      <c r="E3335" s="923" t="n">
        <f aca="false">IF($K$2=$H$1,H3335,I3335)</f>
        <v>9.1</v>
      </c>
      <c r="F3335" s="396" t="n">
        <f aca="false">IF(LEN($B3335)=7,CONCATENATE(MID($B3335,1,6),"00",RIGHT($B3335,1)),IF(LEN($B3335)=8,CONCATENATE(MID($B3335,1,6),"0",RIGHT($B3335,2)),$B3335))</f>
        <v>89367</v>
      </c>
      <c r="H3335" s="925" t="n">
        <v>8.45</v>
      </c>
      <c r="I3335" s="923" t="n">
        <v>9.1</v>
      </c>
    </row>
    <row r="3336" customFormat="false" ht="15" hidden="false" customHeight="false" outlineLevel="0" collapsed="false">
      <c r="B3336" s="923" t="n">
        <v>89368</v>
      </c>
      <c r="C3336" s="924" t="s">
        <v>10065</v>
      </c>
      <c r="D3336" s="923" t="s">
        <v>451</v>
      </c>
      <c r="E3336" s="923" t="n">
        <f aca="false">IF($K$2=$H$1,H3336,I3336)</f>
        <v>10.55</v>
      </c>
      <c r="F3336" s="396" t="n">
        <f aca="false">IF(LEN($B3336)=7,CONCATENATE(MID($B3336,1,6),"00",RIGHT($B3336,1)),IF(LEN($B3336)=8,CONCATENATE(MID($B3336,1,6),"0",RIGHT($B3336,2)),$B3336))</f>
        <v>89368</v>
      </c>
      <c r="H3336" s="925" t="n">
        <v>9.9</v>
      </c>
      <c r="I3336" s="923" t="n">
        <v>10.55</v>
      </c>
    </row>
    <row r="3337" customFormat="false" ht="15" hidden="false" customHeight="false" outlineLevel="0" collapsed="false">
      <c r="B3337" s="923" t="n">
        <v>89369</v>
      </c>
      <c r="C3337" s="924" t="s">
        <v>10066</v>
      </c>
      <c r="D3337" s="923" t="s">
        <v>451</v>
      </c>
      <c r="E3337" s="923" t="n">
        <f aca="false">IF($K$2=$H$1,H3337,I3337)</f>
        <v>12.35</v>
      </c>
      <c r="F3337" s="396" t="n">
        <f aca="false">IF(LEN($B3337)=7,CONCATENATE(MID($B3337,1,6),"00",RIGHT($B3337,1)),IF(LEN($B3337)=8,CONCATENATE(MID($B3337,1,6),"0",RIGHT($B3337,2)),$B3337))</f>
        <v>89369</v>
      </c>
      <c r="H3337" s="925" t="n">
        <v>11.7</v>
      </c>
      <c r="I3337" s="923" t="n">
        <v>12.35</v>
      </c>
    </row>
    <row r="3338" customFormat="false" ht="15" hidden="false" customHeight="false" outlineLevel="0" collapsed="false">
      <c r="B3338" s="923" t="n">
        <v>89370</v>
      </c>
      <c r="C3338" s="924" t="s">
        <v>10067</v>
      </c>
      <c r="D3338" s="923" t="s">
        <v>451</v>
      </c>
      <c r="E3338" s="923" t="n">
        <f aca="false">IF($K$2=$H$1,H3338,I3338)</f>
        <v>10.25</v>
      </c>
      <c r="F3338" s="396" t="n">
        <f aca="false">IF(LEN($B3338)=7,CONCATENATE(MID($B3338,1,6),"00",RIGHT($B3338,1)),IF(LEN($B3338)=8,CONCATENATE(MID($B3338,1,6),"0",RIGHT($B3338,2)),$B3338))</f>
        <v>89370</v>
      </c>
      <c r="H3338" s="925" t="n">
        <v>9.6</v>
      </c>
      <c r="I3338" s="923" t="n">
        <v>10.25</v>
      </c>
    </row>
    <row r="3339" customFormat="false" ht="15" hidden="false" customHeight="false" outlineLevel="0" collapsed="false">
      <c r="B3339" s="923" t="n">
        <v>89371</v>
      </c>
      <c r="C3339" s="924" t="s">
        <v>10068</v>
      </c>
      <c r="D3339" s="923" t="s">
        <v>451</v>
      </c>
      <c r="E3339" s="923" t="n">
        <f aca="false">IF($K$2=$H$1,H3339,I3339)</f>
        <v>4.25</v>
      </c>
      <c r="F3339" s="396" t="n">
        <f aca="false">IF(LEN($B3339)=7,CONCATENATE(MID($B3339,1,6),"00",RIGHT($B3339,1)),IF(LEN($B3339)=8,CONCATENATE(MID($B3339,1,6),"0",RIGHT($B3339,2)),$B3339))</f>
        <v>89371</v>
      </c>
      <c r="H3339" s="925" t="n">
        <v>3.94</v>
      </c>
      <c r="I3339" s="923" t="n">
        <v>4.25</v>
      </c>
    </row>
    <row r="3340" customFormat="false" ht="15" hidden="false" customHeight="false" outlineLevel="0" collapsed="false">
      <c r="B3340" s="923" t="n">
        <v>89372</v>
      </c>
      <c r="C3340" s="924" t="s">
        <v>10069</v>
      </c>
      <c r="D3340" s="923" t="s">
        <v>451</v>
      </c>
      <c r="E3340" s="923" t="n">
        <f aca="false">IF($K$2=$H$1,H3340,I3340)</f>
        <v>9.03</v>
      </c>
      <c r="F3340" s="396" t="n">
        <f aca="false">IF(LEN($B3340)=7,CONCATENATE(MID($B3340,1,6),"00",RIGHT($B3340,1)),IF(LEN($B3340)=8,CONCATENATE(MID($B3340,1,6),"0",RIGHT($B3340,2)),$B3340))</f>
        <v>89372</v>
      </c>
      <c r="H3340" s="925" t="n">
        <v>8.72</v>
      </c>
      <c r="I3340" s="923" t="n">
        <v>9.03</v>
      </c>
    </row>
    <row r="3341" customFormat="false" ht="15" hidden="false" customHeight="false" outlineLevel="0" collapsed="false">
      <c r="B3341" s="923" t="n">
        <v>89373</v>
      </c>
      <c r="C3341" s="924" t="s">
        <v>10070</v>
      </c>
      <c r="D3341" s="923" t="s">
        <v>451</v>
      </c>
      <c r="E3341" s="923" t="n">
        <f aca="false">IF($K$2=$H$1,H3341,I3341)</f>
        <v>4.69</v>
      </c>
      <c r="F3341" s="396" t="n">
        <f aca="false">IF(LEN($B3341)=7,CONCATENATE(MID($B3341,1,6),"00",RIGHT($B3341,1)),IF(LEN($B3341)=8,CONCATENATE(MID($B3341,1,6),"0",RIGHT($B3341,2)),$B3341))</f>
        <v>89373</v>
      </c>
      <c r="H3341" s="925" t="n">
        <v>4.38</v>
      </c>
      <c r="I3341" s="923" t="n">
        <v>4.69</v>
      </c>
    </row>
    <row r="3342" customFormat="false" ht="15" hidden="false" customHeight="false" outlineLevel="0" collapsed="false">
      <c r="B3342" s="923" t="n">
        <v>89374</v>
      </c>
      <c r="C3342" s="924" t="s">
        <v>10071</v>
      </c>
      <c r="D3342" s="923" t="s">
        <v>451</v>
      </c>
      <c r="E3342" s="923" t="n">
        <f aca="false">IF($K$2=$H$1,H3342,I3342)</f>
        <v>7.28</v>
      </c>
      <c r="F3342" s="396" t="n">
        <f aca="false">IF(LEN($B3342)=7,CONCATENATE(MID($B3342,1,6),"00",RIGHT($B3342,1)),IF(LEN($B3342)=8,CONCATENATE(MID($B3342,1,6),"0",RIGHT($B3342,2)),$B3342))</f>
        <v>89374</v>
      </c>
      <c r="H3342" s="925" t="n">
        <v>6.97</v>
      </c>
      <c r="I3342" s="923" t="n">
        <v>7.28</v>
      </c>
    </row>
    <row r="3343" customFormat="false" ht="15" hidden="false" customHeight="false" outlineLevel="0" collapsed="false">
      <c r="B3343" s="923" t="n">
        <v>89375</v>
      </c>
      <c r="C3343" s="924" t="s">
        <v>10072</v>
      </c>
      <c r="D3343" s="923" t="s">
        <v>451</v>
      </c>
      <c r="E3343" s="923" t="n">
        <f aca="false">IF($K$2=$H$1,H3343,I3343)</f>
        <v>8.84</v>
      </c>
      <c r="F3343" s="396" t="n">
        <f aca="false">IF(LEN($B3343)=7,CONCATENATE(MID($B3343,1,6),"00",RIGHT($B3343,1)),IF(LEN($B3343)=8,CONCATENATE(MID($B3343,1,6),"0",RIGHT($B3343,2)),$B3343))</f>
        <v>89375</v>
      </c>
      <c r="H3343" s="925" t="n">
        <v>8.53</v>
      </c>
      <c r="I3343" s="923" t="n">
        <v>8.84</v>
      </c>
    </row>
    <row r="3344" customFormat="false" ht="15" hidden="false" customHeight="false" outlineLevel="0" collapsed="false">
      <c r="B3344" s="923" t="n">
        <v>89376</v>
      </c>
      <c r="C3344" s="924" t="s">
        <v>10073</v>
      </c>
      <c r="D3344" s="923" t="s">
        <v>451</v>
      </c>
      <c r="E3344" s="923" t="n">
        <f aca="false">IF($K$2=$H$1,H3344,I3344)</f>
        <v>4.3</v>
      </c>
      <c r="F3344" s="396" t="n">
        <f aca="false">IF(LEN($B3344)=7,CONCATENATE(MID($B3344,1,6),"00",RIGHT($B3344,1)),IF(LEN($B3344)=8,CONCATENATE(MID($B3344,1,6),"0",RIGHT($B3344,2)),$B3344))</f>
        <v>89376</v>
      </c>
      <c r="H3344" s="925" t="n">
        <v>3.99</v>
      </c>
      <c r="I3344" s="923" t="n">
        <v>4.3</v>
      </c>
    </row>
    <row r="3345" customFormat="false" ht="15" hidden="false" customHeight="false" outlineLevel="0" collapsed="false">
      <c r="B3345" s="923" t="n">
        <v>89377</v>
      </c>
      <c r="C3345" s="924" t="s">
        <v>10074</v>
      </c>
      <c r="D3345" s="923" t="s">
        <v>451</v>
      </c>
      <c r="E3345" s="923" t="n">
        <f aca="false">IF($K$2=$H$1,H3345,I3345)</f>
        <v>6.61</v>
      </c>
      <c r="F3345" s="396" t="n">
        <f aca="false">IF(LEN($B3345)=7,CONCATENATE(MID($B3345,1,6),"00",RIGHT($B3345,1)),IF(LEN($B3345)=8,CONCATENATE(MID($B3345,1,6),"0",RIGHT($B3345,2)),$B3345))</f>
        <v>89377</v>
      </c>
      <c r="H3345" s="925" t="n">
        <v>6.3</v>
      </c>
      <c r="I3345" s="923" t="n">
        <v>6.61</v>
      </c>
    </row>
    <row r="3346" customFormat="false" ht="15" hidden="false" customHeight="false" outlineLevel="0" collapsed="false">
      <c r="B3346" s="923" t="n">
        <v>89378</v>
      </c>
      <c r="C3346" s="924" t="s">
        <v>10075</v>
      </c>
      <c r="D3346" s="923" t="s">
        <v>451</v>
      </c>
      <c r="E3346" s="923" t="n">
        <f aca="false">IF($K$2=$H$1,H3346,I3346)</f>
        <v>5.04</v>
      </c>
      <c r="F3346" s="396" t="n">
        <f aca="false">IF(LEN($B3346)=7,CONCATENATE(MID($B3346,1,6),"00",RIGHT($B3346,1)),IF(LEN($B3346)=8,CONCATENATE(MID($B3346,1,6),"0",RIGHT($B3346,2)),$B3346))</f>
        <v>89378</v>
      </c>
      <c r="H3346" s="925" t="n">
        <v>4.68</v>
      </c>
      <c r="I3346" s="923" t="n">
        <v>5.04</v>
      </c>
    </row>
    <row r="3347" customFormat="false" ht="15" hidden="false" customHeight="false" outlineLevel="0" collapsed="false">
      <c r="B3347" s="923" t="n">
        <v>89379</v>
      </c>
      <c r="C3347" s="924" t="s">
        <v>10076</v>
      </c>
      <c r="D3347" s="923" t="s">
        <v>451</v>
      </c>
      <c r="E3347" s="923" t="n">
        <f aca="false">IF($K$2=$H$1,H3347,I3347)</f>
        <v>11.41</v>
      </c>
      <c r="F3347" s="396" t="n">
        <f aca="false">IF(LEN($B3347)=7,CONCATENATE(MID($B3347,1,6),"00",RIGHT($B3347,1)),IF(LEN($B3347)=8,CONCATENATE(MID($B3347,1,6),"0",RIGHT($B3347,2)),$B3347))</f>
        <v>89379</v>
      </c>
      <c r="H3347" s="925" t="n">
        <v>11.05</v>
      </c>
      <c r="I3347" s="923" t="n">
        <v>11.41</v>
      </c>
    </row>
    <row r="3348" customFormat="false" ht="15" hidden="false" customHeight="false" outlineLevel="0" collapsed="false">
      <c r="B3348" s="923" t="n">
        <v>89380</v>
      </c>
      <c r="C3348" s="924" t="s">
        <v>10077</v>
      </c>
      <c r="D3348" s="923" t="s">
        <v>451</v>
      </c>
      <c r="E3348" s="923" t="n">
        <f aca="false">IF($K$2=$H$1,H3348,I3348)</f>
        <v>6.99</v>
      </c>
      <c r="F3348" s="396" t="n">
        <f aca="false">IF(LEN($B3348)=7,CONCATENATE(MID($B3348,1,6),"00",RIGHT($B3348,1)),IF(LEN($B3348)=8,CONCATENATE(MID($B3348,1,6),"0",RIGHT($B3348,2)),$B3348))</f>
        <v>89380</v>
      </c>
      <c r="H3348" s="925" t="n">
        <v>6.63</v>
      </c>
      <c r="I3348" s="923" t="n">
        <v>6.99</v>
      </c>
    </row>
    <row r="3349" customFormat="false" ht="15" hidden="false" customHeight="false" outlineLevel="0" collapsed="false">
      <c r="B3349" s="923" t="n">
        <v>89381</v>
      </c>
      <c r="C3349" s="924" t="s">
        <v>10078</v>
      </c>
      <c r="D3349" s="923" t="s">
        <v>451</v>
      </c>
      <c r="E3349" s="923" t="n">
        <f aca="false">IF($K$2=$H$1,H3349,I3349)</f>
        <v>9.07</v>
      </c>
      <c r="F3349" s="396" t="n">
        <f aca="false">IF(LEN($B3349)=7,CONCATENATE(MID($B3349,1,6),"00",RIGHT($B3349,1)),IF(LEN($B3349)=8,CONCATENATE(MID($B3349,1,6),"0",RIGHT($B3349,2)),$B3349))</f>
        <v>89381</v>
      </c>
      <c r="H3349" s="925" t="n">
        <v>8.71</v>
      </c>
      <c r="I3349" s="923" t="n">
        <v>9.07</v>
      </c>
    </row>
    <row r="3350" customFormat="false" ht="15" hidden="false" customHeight="false" outlineLevel="0" collapsed="false">
      <c r="B3350" s="923" t="n">
        <v>89382</v>
      </c>
      <c r="C3350" s="924" t="s">
        <v>10079</v>
      </c>
      <c r="D3350" s="923" t="s">
        <v>451</v>
      </c>
      <c r="E3350" s="923" t="n">
        <f aca="false">IF($K$2=$H$1,H3350,I3350)</f>
        <v>10.53</v>
      </c>
      <c r="F3350" s="396" t="n">
        <f aca="false">IF(LEN($B3350)=7,CONCATENATE(MID($B3350,1,6),"00",RIGHT($B3350,1)),IF(LEN($B3350)=8,CONCATENATE(MID($B3350,1,6),"0",RIGHT($B3350,2)),$B3350))</f>
        <v>89382</v>
      </c>
      <c r="H3350" s="925" t="n">
        <v>10.17</v>
      </c>
      <c r="I3350" s="923" t="n">
        <v>10.53</v>
      </c>
    </row>
    <row r="3351" customFormat="false" ht="15" hidden="false" customHeight="false" outlineLevel="0" collapsed="false">
      <c r="B3351" s="923" t="n">
        <v>89383</v>
      </c>
      <c r="C3351" s="924" t="s">
        <v>10080</v>
      </c>
      <c r="D3351" s="923" t="s">
        <v>451</v>
      </c>
      <c r="E3351" s="923" t="n">
        <f aca="false">IF($K$2=$H$1,H3351,I3351)</f>
        <v>5.1</v>
      </c>
      <c r="F3351" s="396" t="n">
        <f aca="false">IF(LEN($B3351)=7,CONCATENATE(MID($B3351,1,6),"00",RIGHT($B3351,1)),IF(LEN($B3351)=8,CONCATENATE(MID($B3351,1,6),"0",RIGHT($B3351,2)),$B3351))</f>
        <v>89383</v>
      </c>
      <c r="H3351" s="925" t="n">
        <v>4.74</v>
      </c>
      <c r="I3351" s="923" t="n">
        <v>5.1</v>
      </c>
    </row>
    <row r="3352" customFormat="false" ht="15" hidden="false" customHeight="false" outlineLevel="0" collapsed="false">
      <c r="B3352" s="923" t="n">
        <v>89384</v>
      </c>
      <c r="C3352" s="924" t="s">
        <v>10081</v>
      </c>
      <c r="D3352" s="923" t="s">
        <v>451</v>
      </c>
      <c r="E3352" s="923" t="n">
        <f aca="false">IF($K$2=$H$1,H3352,I3352)</f>
        <v>9.17</v>
      </c>
      <c r="F3352" s="396" t="n">
        <f aca="false">IF(LEN($B3352)=7,CONCATENATE(MID($B3352,1,6),"00",RIGHT($B3352,1)),IF(LEN($B3352)=8,CONCATENATE(MID($B3352,1,6),"0",RIGHT($B3352,2)),$B3352))</f>
        <v>89384</v>
      </c>
      <c r="H3352" s="925" t="n">
        <v>8.81</v>
      </c>
      <c r="I3352" s="923" t="n">
        <v>9.17</v>
      </c>
    </row>
    <row r="3353" customFormat="false" ht="15" hidden="false" customHeight="false" outlineLevel="0" collapsed="false">
      <c r="B3353" s="923" t="n">
        <v>89385</v>
      </c>
      <c r="C3353" s="924" t="s">
        <v>10082</v>
      </c>
      <c r="D3353" s="923" t="s">
        <v>451</v>
      </c>
      <c r="E3353" s="923" t="n">
        <f aca="false">IF($K$2=$H$1,H3353,I3353)</f>
        <v>5.61</v>
      </c>
      <c r="F3353" s="396" t="n">
        <f aca="false">IF(LEN($B3353)=7,CONCATENATE(MID($B3353,1,6),"00",RIGHT($B3353,1)),IF(LEN($B3353)=8,CONCATENATE(MID($B3353,1,6),"0",RIGHT($B3353,2)),$B3353))</f>
        <v>89385</v>
      </c>
      <c r="H3353" s="925" t="n">
        <v>5.25</v>
      </c>
      <c r="I3353" s="923" t="n">
        <v>5.61</v>
      </c>
    </row>
    <row r="3354" customFormat="false" ht="15" hidden="false" customHeight="false" outlineLevel="0" collapsed="false">
      <c r="B3354" s="923" t="n">
        <v>89386</v>
      </c>
      <c r="C3354" s="924" t="s">
        <v>10083</v>
      </c>
      <c r="D3354" s="923" t="s">
        <v>451</v>
      </c>
      <c r="E3354" s="923" t="n">
        <f aca="false">IF($K$2=$H$1,H3354,I3354)</f>
        <v>6.8</v>
      </c>
      <c r="F3354" s="396" t="n">
        <f aca="false">IF(LEN($B3354)=7,CONCATENATE(MID($B3354,1,6),"00",RIGHT($B3354,1)),IF(LEN($B3354)=8,CONCATENATE(MID($B3354,1,6),"0",RIGHT($B3354,2)),$B3354))</f>
        <v>89386</v>
      </c>
      <c r="H3354" s="925" t="n">
        <v>6.37</v>
      </c>
      <c r="I3354" s="923" t="n">
        <v>6.8</v>
      </c>
    </row>
    <row r="3355" customFormat="false" ht="15" hidden="false" customHeight="false" outlineLevel="0" collapsed="false">
      <c r="B3355" s="923" t="n">
        <v>89387</v>
      </c>
      <c r="C3355" s="924" t="s">
        <v>10084</v>
      </c>
      <c r="D3355" s="923" t="s">
        <v>451</v>
      </c>
      <c r="E3355" s="923" t="n">
        <f aca="false">IF($K$2=$H$1,H3355,I3355)</f>
        <v>22</v>
      </c>
      <c r="F3355" s="396" t="n">
        <f aca="false">IF(LEN($B3355)=7,CONCATENATE(MID($B3355,1,6),"00",RIGHT($B3355,1)),IF(LEN($B3355)=8,CONCATENATE(MID($B3355,1,6),"0",RIGHT($B3355,2)),$B3355))</f>
        <v>89387</v>
      </c>
      <c r="H3355" s="925" t="n">
        <v>21.57</v>
      </c>
      <c r="I3355" s="923" t="n">
        <v>22</v>
      </c>
    </row>
    <row r="3356" customFormat="false" ht="15" hidden="false" customHeight="false" outlineLevel="0" collapsed="false">
      <c r="B3356" s="923" t="n">
        <v>89388</v>
      </c>
      <c r="C3356" s="924" t="s">
        <v>10085</v>
      </c>
      <c r="D3356" s="923" t="s">
        <v>451</v>
      </c>
      <c r="E3356" s="923" t="n">
        <f aca="false">IF($K$2=$H$1,H3356,I3356)</f>
        <v>8.52</v>
      </c>
      <c r="F3356" s="396" t="n">
        <f aca="false">IF(LEN($B3356)=7,CONCATENATE(MID($B3356,1,6),"00",RIGHT($B3356,1)),IF(LEN($B3356)=8,CONCATENATE(MID($B3356,1,6),"0",RIGHT($B3356,2)),$B3356))</f>
        <v>89388</v>
      </c>
      <c r="H3356" s="925" t="n">
        <v>8.09</v>
      </c>
      <c r="I3356" s="923" t="n">
        <v>8.52</v>
      </c>
    </row>
    <row r="3357" customFormat="false" ht="15" hidden="false" customHeight="false" outlineLevel="0" collapsed="false">
      <c r="B3357" s="923" t="n">
        <v>89389</v>
      </c>
      <c r="C3357" s="924" t="s">
        <v>10086</v>
      </c>
      <c r="D3357" s="923" t="s">
        <v>451</v>
      </c>
      <c r="E3357" s="923" t="n">
        <f aca="false">IF($K$2=$H$1,H3357,I3357)</f>
        <v>9.11</v>
      </c>
      <c r="F3357" s="396" t="n">
        <f aca="false">IF(LEN($B3357)=7,CONCATENATE(MID($B3357,1,6),"00",RIGHT($B3357,1)),IF(LEN($B3357)=8,CONCATENATE(MID($B3357,1,6),"0",RIGHT($B3357,2)),$B3357))</f>
        <v>89389</v>
      </c>
      <c r="H3357" s="925" t="n">
        <v>8.68</v>
      </c>
      <c r="I3357" s="923" t="n">
        <v>9.11</v>
      </c>
    </row>
    <row r="3358" customFormat="false" ht="15" hidden="false" customHeight="false" outlineLevel="0" collapsed="false">
      <c r="B3358" s="923" t="n">
        <v>89390</v>
      </c>
      <c r="C3358" s="924" t="s">
        <v>10087</v>
      </c>
      <c r="D3358" s="923" t="s">
        <v>451</v>
      </c>
      <c r="E3358" s="923" t="n">
        <f aca="false">IF($K$2=$H$1,H3358,I3358)</f>
        <v>15.37</v>
      </c>
      <c r="F3358" s="396" t="n">
        <f aca="false">IF(LEN($B3358)=7,CONCATENATE(MID($B3358,1,6),"00",RIGHT($B3358,1)),IF(LEN($B3358)=8,CONCATENATE(MID($B3358,1,6),"0",RIGHT($B3358,2)),$B3358))</f>
        <v>89390</v>
      </c>
      <c r="H3358" s="925" t="n">
        <v>14.94</v>
      </c>
      <c r="I3358" s="923" t="n">
        <v>15.37</v>
      </c>
    </row>
    <row r="3359" customFormat="false" ht="15" hidden="false" customHeight="false" outlineLevel="0" collapsed="false">
      <c r="B3359" s="923" t="n">
        <v>89391</v>
      </c>
      <c r="C3359" s="924" t="s">
        <v>10088</v>
      </c>
      <c r="D3359" s="923" t="s">
        <v>451</v>
      </c>
      <c r="E3359" s="923" t="n">
        <f aca="false">IF($K$2=$H$1,H3359,I3359)</f>
        <v>6.73</v>
      </c>
      <c r="F3359" s="396" t="n">
        <f aca="false">IF(LEN($B3359)=7,CONCATENATE(MID($B3359,1,6),"00",RIGHT($B3359,1)),IF(LEN($B3359)=8,CONCATENATE(MID($B3359,1,6),"0",RIGHT($B3359,2)),$B3359))</f>
        <v>89391</v>
      </c>
      <c r="H3359" s="925" t="n">
        <v>6.3</v>
      </c>
      <c r="I3359" s="923" t="n">
        <v>6.73</v>
      </c>
    </row>
    <row r="3360" customFormat="false" ht="15" hidden="false" customHeight="false" outlineLevel="0" collapsed="false">
      <c r="B3360" s="923" t="n">
        <v>89392</v>
      </c>
      <c r="C3360" s="924" t="s">
        <v>10089</v>
      </c>
      <c r="D3360" s="923" t="s">
        <v>451</v>
      </c>
      <c r="E3360" s="923" t="n">
        <f aca="false">IF($K$2=$H$1,H3360,I3360)</f>
        <v>17.99</v>
      </c>
      <c r="F3360" s="396" t="n">
        <f aca="false">IF(LEN($B3360)=7,CONCATENATE(MID($B3360,1,6),"00",RIGHT($B3360,1)),IF(LEN($B3360)=8,CONCATENATE(MID($B3360,1,6),"0",RIGHT($B3360,2)),$B3360))</f>
        <v>89392</v>
      </c>
      <c r="H3360" s="925" t="n">
        <v>17.56</v>
      </c>
      <c r="I3360" s="923" t="n">
        <v>17.99</v>
      </c>
    </row>
    <row r="3361" customFormat="false" ht="15" hidden="false" customHeight="false" outlineLevel="0" collapsed="false">
      <c r="B3361" s="923" t="n">
        <v>89393</v>
      </c>
      <c r="C3361" s="924" t="s">
        <v>10090</v>
      </c>
      <c r="D3361" s="923" t="s">
        <v>451</v>
      </c>
      <c r="E3361" s="923" t="n">
        <f aca="false">IF($K$2=$H$1,H3361,I3361)</f>
        <v>7.91</v>
      </c>
      <c r="F3361" s="396" t="n">
        <f aca="false">IF(LEN($B3361)=7,CONCATENATE(MID($B3361,1,6),"00",RIGHT($B3361,1)),IF(LEN($B3361)=8,CONCATENATE(MID($B3361,1,6),"0",RIGHT($B3361,2)),$B3361))</f>
        <v>89393</v>
      </c>
      <c r="H3361" s="925" t="n">
        <v>7.29</v>
      </c>
      <c r="I3361" s="923" t="n">
        <v>7.91</v>
      </c>
    </row>
    <row r="3362" customFormat="false" ht="15" hidden="false" customHeight="false" outlineLevel="0" collapsed="false">
      <c r="B3362" s="923" t="n">
        <v>89394</v>
      </c>
      <c r="C3362" s="924" t="s">
        <v>10091</v>
      </c>
      <c r="D3362" s="923" t="s">
        <v>451</v>
      </c>
      <c r="E3362" s="923" t="n">
        <f aca="false">IF($K$2=$H$1,H3362,I3362)</f>
        <v>13.87</v>
      </c>
      <c r="F3362" s="396" t="n">
        <f aca="false">IF(LEN($B3362)=7,CONCATENATE(MID($B3362,1,6),"00",RIGHT($B3362,1)),IF(LEN($B3362)=8,CONCATENATE(MID($B3362,1,6),"0",RIGHT($B3362,2)),$B3362))</f>
        <v>89394</v>
      </c>
      <c r="H3362" s="925" t="n">
        <v>13.25</v>
      </c>
      <c r="I3362" s="923" t="n">
        <v>13.87</v>
      </c>
    </row>
    <row r="3363" customFormat="false" ht="15" hidden="false" customHeight="false" outlineLevel="0" collapsed="false">
      <c r="B3363" s="923" t="n">
        <v>89395</v>
      </c>
      <c r="C3363" s="924" t="s">
        <v>10092</v>
      </c>
      <c r="D3363" s="923" t="s">
        <v>451</v>
      </c>
      <c r="E3363" s="923" t="n">
        <f aca="false">IF($K$2=$H$1,H3363,I3363)</f>
        <v>9.42</v>
      </c>
      <c r="F3363" s="396" t="n">
        <f aca="false">IF(LEN($B3363)=7,CONCATENATE(MID($B3363,1,6),"00",RIGHT($B3363,1)),IF(LEN($B3363)=8,CONCATENATE(MID($B3363,1,6),"0",RIGHT($B3363,2)),$B3363))</f>
        <v>89395</v>
      </c>
      <c r="H3363" s="925" t="n">
        <v>8.7</v>
      </c>
      <c r="I3363" s="923" t="n">
        <v>9.42</v>
      </c>
    </row>
    <row r="3364" customFormat="false" ht="15" hidden="false" customHeight="false" outlineLevel="0" collapsed="false">
      <c r="B3364" s="923" t="n">
        <v>89396</v>
      </c>
      <c r="C3364" s="924" t="s">
        <v>10093</v>
      </c>
      <c r="D3364" s="923" t="s">
        <v>451</v>
      </c>
      <c r="E3364" s="923" t="n">
        <f aca="false">IF($K$2=$H$1,H3364,I3364)</f>
        <v>14.52</v>
      </c>
      <c r="F3364" s="396" t="n">
        <f aca="false">IF(LEN($B3364)=7,CONCATENATE(MID($B3364,1,6),"00",RIGHT($B3364,1)),IF(LEN($B3364)=8,CONCATENATE(MID($B3364,1,6),"0",RIGHT($B3364,2)),$B3364))</f>
        <v>89396</v>
      </c>
      <c r="H3364" s="925" t="n">
        <v>13.8</v>
      </c>
      <c r="I3364" s="923" t="n">
        <v>14.52</v>
      </c>
    </row>
    <row r="3365" customFormat="false" ht="15" hidden="false" customHeight="false" outlineLevel="0" collapsed="false">
      <c r="B3365" s="923" t="n">
        <v>89397</v>
      </c>
      <c r="C3365" s="924" t="s">
        <v>10094</v>
      </c>
      <c r="D3365" s="923" t="s">
        <v>451</v>
      </c>
      <c r="E3365" s="923" t="n">
        <f aca="false">IF($K$2=$H$1,H3365,I3365)</f>
        <v>10.78</v>
      </c>
      <c r="F3365" s="396" t="n">
        <f aca="false">IF(LEN($B3365)=7,CONCATENATE(MID($B3365,1,6),"00",RIGHT($B3365,1)),IF(LEN($B3365)=8,CONCATENATE(MID($B3365,1,6),"0",RIGHT($B3365,2)),$B3365))</f>
        <v>89397</v>
      </c>
      <c r="H3365" s="925" t="n">
        <v>10.06</v>
      </c>
      <c r="I3365" s="923" t="n">
        <v>10.78</v>
      </c>
    </row>
    <row r="3366" customFormat="false" ht="15" hidden="false" customHeight="false" outlineLevel="0" collapsed="false">
      <c r="B3366" s="923" t="n">
        <v>89398</v>
      </c>
      <c r="C3366" s="924" t="s">
        <v>10095</v>
      </c>
      <c r="D3366" s="923" t="s">
        <v>451</v>
      </c>
      <c r="E3366" s="923" t="n">
        <f aca="false">IF($K$2=$H$1,H3366,I3366)</f>
        <v>13.22</v>
      </c>
      <c r="F3366" s="396" t="n">
        <f aca="false">IF(LEN($B3366)=7,CONCATENATE(MID($B3366,1,6),"00",RIGHT($B3366,1)),IF(LEN($B3366)=8,CONCATENATE(MID($B3366,1,6),"0",RIGHT($B3366,2)),$B3366))</f>
        <v>89398</v>
      </c>
      <c r="H3366" s="925" t="n">
        <v>12.37</v>
      </c>
      <c r="I3366" s="923" t="n">
        <v>13.22</v>
      </c>
    </row>
    <row r="3367" customFormat="false" ht="15" hidden="false" customHeight="false" outlineLevel="0" collapsed="false">
      <c r="B3367" s="923" t="n">
        <v>89399</v>
      </c>
      <c r="C3367" s="924" t="s">
        <v>10096</v>
      </c>
      <c r="D3367" s="923" t="s">
        <v>451</v>
      </c>
      <c r="E3367" s="923" t="n">
        <f aca="false">IF($K$2=$H$1,H3367,I3367)</f>
        <v>21.89</v>
      </c>
      <c r="F3367" s="396" t="n">
        <f aca="false">IF(LEN($B3367)=7,CONCATENATE(MID($B3367,1,6),"00",RIGHT($B3367,1)),IF(LEN($B3367)=8,CONCATENATE(MID($B3367,1,6),"0",RIGHT($B3367,2)),$B3367))</f>
        <v>89399</v>
      </c>
      <c r="H3367" s="925" t="n">
        <v>21.04</v>
      </c>
      <c r="I3367" s="923" t="n">
        <v>21.89</v>
      </c>
    </row>
    <row r="3368" customFormat="false" ht="15" hidden="false" customHeight="false" outlineLevel="0" collapsed="false">
      <c r="B3368" s="923" t="n">
        <v>89400</v>
      </c>
      <c r="C3368" s="924" t="s">
        <v>10097</v>
      </c>
      <c r="D3368" s="923" t="s">
        <v>451</v>
      </c>
      <c r="E3368" s="923" t="n">
        <f aca="false">IF($K$2=$H$1,H3368,I3368)</f>
        <v>14.57</v>
      </c>
      <c r="F3368" s="396" t="n">
        <f aca="false">IF(LEN($B3368)=7,CONCATENATE(MID($B3368,1,6),"00",RIGHT($B3368,1)),IF(LEN($B3368)=8,CONCATENATE(MID($B3368,1,6),"0",RIGHT($B3368,2)),$B3368))</f>
        <v>89400</v>
      </c>
      <c r="H3368" s="925" t="n">
        <v>13.72</v>
      </c>
      <c r="I3368" s="923" t="n">
        <v>14.57</v>
      </c>
    </row>
    <row r="3369" customFormat="false" ht="15" hidden="false" customHeight="false" outlineLevel="0" collapsed="false">
      <c r="B3369" s="923" t="n">
        <v>89404</v>
      </c>
      <c r="C3369" s="924" t="s">
        <v>10098</v>
      </c>
      <c r="D3369" s="923" t="s">
        <v>451</v>
      </c>
      <c r="E3369" s="923" t="n">
        <f aca="false">IF($K$2=$H$1,H3369,I3369)</f>
        <v>3.83</v>
      </c>
      <c r="F3369" s="396" t="n">
        <f aca="false">IF(LEN($B3369)=7,CONCATENATE(MID($B3369,1,6),"00",RIGHT($B3369,1)),IF(LEN($B3369)=8,CONCATENATE(MID($B3369,1,6),"0",RIGHT($B3369,2)),$B3369))</f>
        <v>89404</v>
      </c>
      <c r="H3369" s="925" t="n">
        <v>3.56</v>
      </c>
      <c r="I3369" s="923" t="n">
        <v>3.83</v>
      </c>
    </row>
    <row r="3370" customFormat="false" ht="15" hidden="false" customHeight="false" outlineLevel="0" collapsed="false">
      <c r="B3370" s="923" t="n">
        <v>89405</v>
      </c>
      <c r="C3370" s="924" t="s">
        <v>10099</v>
      </c>
      <c r="D3370" s="923" t="s">
        <v>451</v>
      </c>
      <c r="E3370" s="923" t="n">
        <f aca="false">IF($K$2=$H$1,H3370,I3370)</f>
        <v>4.07</v>
      </c>
      <c r="F3370" s="396" t="n">
        <f aca="false">IF(LEN($B3370)=7,CONCATENATE(MID($B3370,1,6),"00",RIGHT($B3370,1)),IF(LEN($B3370)=8,CONCATENATE(MID($B3370,1,6),"0",RIGHT($B3370,2)),$B3370))</f>
        <v>89405</v>
      </c>
      <c r="H3370" s="925" t="n">
        <v>3.8</v>
      </c>
      <c r="I3370" s="923" t="n">
        <v>4.07</v>
      </c>
    </row>
    <row r="3371" customFormat="false" ht="15" hidden="false" customHeight="false" outlineLevel="0" collapsed="false">
      <c r="B3371" s="923" t="n">
        <v>89406</v>
      </c>
      <c r="C3371" s="924" t="s">
        <v>10100</v>
      </c>
      <c r="D3371" s="923" t="s">
        <v>451</v>
      </c>
      <c r="E3371" s="923" t="n">
        <f aca="false">IF($K$2=$H$1,H3371,I3371)</f>
        <v>5.08</v>
      </c>
      <c r="F3371" s="396" t="n">
        <f aca="false">IF(LEN($B3371)=7,CONCATENATE(MID($B3371,1,6),"00",RIGHT($B3371,1)),IF(LEN($B3371)=8,CONCATENATE(MID($B3371,1,6),"0",RIGHT($B3371,2)),$B3371))</f>
        <v>89406</v>
      </c>
      <c r="H3371" s="925" t="n">
        <v>4.81</v>
      </c>
      <c r="I3371" s="923" t="n">
        <v>5.08</v>
      </c>
    </row>
    <row r="3372" customFormat="false" ht="15" hidden="false" customHeight="false" outlineLevel="0" collapsed="false">
      <c r="B3372" s="923" t="n">
        <v>89407</v>
      </c>
      <c r="C3372" s="924" t="s">
        <v>10101</v>
      </c>
      <c r="D3372" s="923" t="s">
        <v>451</v>
      </c>
      <c r="E3372" s="923" t="n">
        <f aca="false">IF($K$2=$H$1,H3372,I3372)</f>
        <v>4.68</v>
      </c>
      <c r="F3372" s="396" t="n">
        <f aca="false">IF(LEN($B3372)=7,CONCATENATE(MID($B3372,1,6),"00",RIGHT($B3372,1)),IF(LEN($B3372)=8,CONCATENATE(MID($B3372,1,6),"0",RIGHT($B3372,2)),$B3372))</f>
        <v>89407</v>
      </c>
      <c r="H3372" s="925" t="n">
        <v>4.41</v>
      </c>
      <c r="I3372" s="923" t="n">
        <v>4.68</v>
      </c>
    </row>
    <row r="3373" customFormat="false" ht="15" hidden="false" customHeight="false" outlineLevel="0" collapsed="false">
      <c r="B3373" s="923" t="n">
        <v>89408</v>
      </c>
      <c r="C3373" s="924" t="s">
        <v>10102</v>
      </c>
      <c r="D3373" s="923" t="s">
        <v>451</v>
      </c>
      <c r="E3373" s="923" t="n">
        <f aca="false">IF($K$2=$H$1,H3373,I3373)</f>
        <v>4.61</v>
      </c>
      <c r="F3373" s="396" t="n">
        <f aca="false">IF(LEN($B3373)=7,CONCATENATE(MID($B3373,1,6),"00",RIGHT($B3373,1)),IF(LEN($B3373)=8,CONCATENATE(MID($B3373,1,6),"0",RIGHT($B3373,2)),$B3373))</f>
        <v>89408</v>
      </c>
      <c r="H3373" s="925" t="n">
        <v>4.29</v>
      </c>
      <c r="I3373" s="923" t="n">
        <v>4.61</v>
      </c>
    </row>
    <row r="3374" customFormat="false" ht="15" hidden="false" customHeight="false" outlineLevel="0" collapsed="false">
      <c r="B3374" s="923" t="n">
        <v>89409</v>
      </c>
      <c r="C3374" s="924" t="s">
        <v>10103</v>
      </c>
      <c r="D3374" s="923" t="s">
        <v>451</v>
      </c>
      <c r="E3374" s="923" t="n">
        <f aca="false">IF($K$2=$H$1,H3374,I3374)</f>
        <v>5.13</v>
      </c>
      <c r="F3374" s="396" t="n">
        <f aca="false">IF(LEN($B3374)=7,CONCATENATE(MID($B3374,1,6),"00",RIGHT($B3374,1)),IF(LEN($B3374)=8,CONCATENATE(MID($B3374,1,6),"0",RIGHT($B3374,2)),$B3374))</f>
        <v>89409</v>
      </c>
      <c r="H3374" s="925" t="n">
        <v>4.81</v>
      </c>
      <c r="I3374" s="923" t="n">
        <v>5.13</v>
      </c>
    </row>
    <row r="3375" customFormat="false" ht="15" hidden="false" customHeight="false" outlineLevel="0" collapsed="false">
      <c r="B3375" s="923" t="n">
        <v>89410</v>
      </c>
      <c r="C3375" s="924" t="s">
        <v>10104</v>
      </c>
      <c r="D3375" s="923" t="s">
        <v>451</v>
      </c>
      <c r="E3375" s="923" t="n">
        <f aca="false">IF($K$2=$H$1,H3375,I3375)</f>
        <v>6.19</v>
      </c>
      <c r="F3375" s="396" t="n">
        <f aca="false">IF(LEN($B3375)=7,CONCATENATE(MID($B3375,1,6),"00",RIGHT($B3375,1)),IF(LEN($B3375)=8,CONCATENATE(MID($B3375,1,6),"0",RIGHT($B3375,2)),$B3375))</f>
        <v>89410</v>
      </c>
      <c r="H3375" s="925" t="n">
        <v>5.87</v>
      </c>
      <c r="I3375" s="923" t="n">
        <v>6.19</v>
      </c>
    </row>
    <row r="3376" customFormat="false" ht="15" hidden="false" customHeight="false" outlineLevel="0" collapsed="false">
      <c r="B3376" s="923" t="n">
        <v>89411</v>
      </c>
      <c r="C3376" s="924" t="s">
        <v>10105</v>
      </c>
      <c r="D3376" s="923" t="s">
        <v>451</v>
      </c>
      <c r="E3376" s="923" t="n">
        <f aca="false">IF($K$2=$H$1,H3376,I3376)</f>
        <v>5.72</v>
      </c>
      <c r="F3376" s="396" t="n">
        <f aca="false">IF(LEN($B3376)=7,CONCATENATE(MID($B3376,1,6),"00",RIGHT($B3376,1)),IF(LEN($B3376)=8,CONCATENATE(MID($B3376,1,6),"0",RIGHT($B3376,2)),$B3376))</f>
        <v>89411</v>
      </c>
      <c r="H3376" s="925" t="n">
        <v>5.4</v>
      </c>
      <c r="I3376" s="923" t="n">
        <v>5.72</v>
      </c>
    </row>
    <row r="3377" customFormat="false" ht="15" hidden="false" customHeight="false" outlineLevel="0" collapsed="false">
      <c r="B3377" s="923" t="n">
        <v>89412</v>
      </c>
      <c r="C3377" s="924" t="s">
        <v>10106</v>
      </c>
      <c r="D3377" s="923" t="s">
        <v>451</v>
      </c>
      <c r="E3377" s="923" t="n">
        <f aca="false">IF($K$2=$H$1,H3377,I3377)</f>
        <v>6.37</v>
      </c>
      <c r="F3377" s="396" t="n">
        <f aca="false">IF(LEN($B3377)=7,CONCATENATE(MID($B3377,1,6),"00",RIGHT($B3377,1)),IF(LEN($B3377)=8,CONCATENATE(MID($B3377,1,6),"0",RIGHT($B3377,2)),$B3377))</f>
        <v>89412</v>
      </c>
      <c r="H3377" s="925" t="n">
        <v>6.05</v>
      </c>
      <c r="I3377" s="923" t="n">
        <v>6.37</v>
      </c>
    </row>
    <row r="3378" customFormat="false" ht="15" hidden="false" customHeight="false" outlineLevel="0" collapsed="false">
      <c r="B3378" s="923" t="n">
        <v>89413</v>
      </c>
      <c r="C3378" s="924" t="s">
        <v>10107</v>
      </c>
      <c r="D3378" s="923" t="s">
        <v>451</v>
      </c>
      <c r="E3378" s="923" t="n">
        <f aca="false">IF($K$2=$H$1,H3378,I3378)</f>
        <v>6.5</v>
      </c>
      <c r="F3378" s="396" t="n">
        <f aca="false">IF(LEN($B3378)=7,CONCATENATE(MID($B3378,1,6),"00",RIGHT($B3378,1)),IF(LEN($B3378)=8,CONCATENATE(MID($B3378,1,6),"0",RIGHT($B3378,2)),$B3378))</f>
        <v>89413</v>
      </c>
      <c r="H3378" s="925" t="n">
        <v>6.12</v>
      </c>
      <c r="I3378" s="923" t="n">
        <v>6.5</v>
      </c>
    </row>
    <row r="3379" customFormat="false" ht="15" hidden="false" customHeight="false" outlineLevel="0" collapsed="false">
      <c r="B3379" s="923" t="n">
        <v>89414</v>
      </c>
      <c r="C3379" s="924" t="s">
        <v>10108</v>
      </c>
      <c r="D3379" s="923" t="s">
        <v>451</v>
      </c>
      <c r="E3379" s="923" t="n">
        <f aca="false">IF($K$2=$H$1,H3379,I3379)</f>
        <v>7.95</v>
      </c>
      <c r="F3379" s="396" t="n">
        <f aca="false">IF(LEN($B3379)=7,CONCATENATE(MID($B3379,1,6),"00",RIGHT($B3379,1)),IF(LEN($B3379)=8,CONCATENATE(MID($B3379,1,6),"0",RIGHT($B3379,2)),$B3379))</f>
        <v>89414</v>
      </c>
      <c r="H3379" s="925" t="n">
        <v>7.57</v>
      </c>
      <c r="I3379" s="923" t="n">
        <v>7.95</v>
      </c>
    </row>
    <row r="3380" customFormat="false" ht="15" hidden="false" customHeight="false" outlineLevel="0" collapsed="false">
      <c r="B3380" s="923" t="n">
        <v>89415</v>
      </c>
      <c r="C3380" s="924" t="s">
        <v>10109</v>
      </c>
      <c r="D3380" s="923" t="s">
        <v>451</v>
      </c>
      <c r="E3380" s="923" t="n">
        <f aca="false">IF($K$2=$H$1,H3380,I3380)</f>
        <v>9.75</v>
      </c>
      <c r="F3380" s="396" t="n">
        <f aca="false">IF(LEN($B3380)=7,CONCATENATE(MID($B3380,1,6),"00",RIGHT($B3380,1)),IF(LEN($B3380)=8,CONCATENATE(MID($B3380,1,6),"0",RIGHT($B3380,2)),$B3380))</f>
        <v>89415</v>
      </c>
      <c r="H3380" s="925" t="n">
        <v>9.37</v>
      </c>
      <c r="I3380" s="923" t="n">
        <v>9.75</v>
      </c>
    </row>
    <row r="3381" customFormat="false" ht="15" hidden="false" customHeight="false" outlineLevel="0" collapsed="false">
      <c r="B3381" s="923" t="n">
        <v>89416</v>
      </c>
      <c r="C3381" s="924" t="s">
        <v>10110</v>
      </c>
      <c r="D3381" s="923" t="s">
        <v>451</v>
      </c>
      <c r="E3381" s="923" t="n">
        <f aca="false">IF($K$2=$H$1,H3381,I3381)</f>
        <v>7.65</v>
      </c>
      <c r="F3381" s="396" t="n">
        <f aca="false">IF(LEN($B3381)=7,CONCATENATE(MID($B3381,1,6),"00",RIGHT($B3381,1)),IF(LEN($B3381)=8,CONCATENATE(MID($B3381,1,6),"0",RIGHT($B3381,2)),$B3381))</f>
        <v>89416</v>
      </c>
      <c r="H3381" s="925" t="n">
        <v>7.27</v>
      </c>
      <c r="I3381" s="923" t="n">
        <v>7.65</v>
      </c>
    </row>
    <row r="3382" customFormat="false" ht="15" hidden="false" customHeight="false" outlineLevel="0" collapsed="false">
      <c r="B3382" s="923" t="n">
        <v>89417</v>
      </c>
      <c r="C3382" s="924" t="s">
        <v>10111</v>
      </c>
      <c r="D3382" s="923" t="s">
        <v>451</v>
      </c>
      <c r="E3382" s="923" t="n">
        <f aca="false">IF($K$2=$H$1,H3382,I3382)</f>
        <v>3.02</v>
      </c>
      <c r="F3382" s="396" t="n">
        <f aca="false">IF(LEN($B3382)=7,CONCATENATE(MID($B3382,1,6),"00",RIGHT($B3382,1)),IF(LEN($B3382)=8,CONCATENATE(MID($B3382,1,6),"0",RIGHT($B3382,2)),$B3382))</f>
        <v>89417</v>
      </c>
      <c r="H3382" s="925" t="n">
        <v>2.83</v>
      </c>
      <c r="I3382" s="923" t="n">
        <v>3.02</v>
      </c>
    </row>
    <row r="3383" customFormat="false" ht="15" hidden="false" customHeight="false" outlineLevel="0" collapsed="false">
      <c r="B3383" s="923" t="n">
        <v>89418</v>
      </c>
      <c r="C3383" s="924" t="s">
        <v>10112</v>
      </c>
      <c r="D3383" s="923" t="s">
        <v>451</v>
      </c>
      <c r="E3383" s="923" t="n">
        <f aca="false">IF($K$2=$H$1,H3383,I3383)</f>
        <v>7.8</v>
      </c>
      <c r="F3383" s="396" t="n">
        <f aca="false">IF(LEN($B3383)=7,CONCATENATE(MID($B3383,1,6),"00",RIGHT($B3383,1)),IF(LEN($B3383)=8,CONCATENATE(MID($B3383,1,6),"0",RIGHT($B3383,2)),$B3383))</f>
        <v>89418</v>
      </c>
      <c r="H3383" s="925" t="n">
        <v>7.61</v>
      </c>
      <c r="I3383" s="923" t="n">
        <v>7.8</v>
      </c>
    </row>
    <row r="3384" customFormat="false" ht="15" hidden="false" customHeight="false" outlineLevel="0" collapsed="false">
      <c r="B3384" s="923" t="n">
        <v>89419</v>
      </c>
      <c r="C3384" s="924" t="s">
        <v>10113</v>
      </c>
      <c r="D3384" s="923" t="s">
        <v>451</v>
      </c>
      <c r="E3384" s="923" t="n">
        <f aca="false">IF($K$2=$H$1,H3384,I3384)</f>
        <v>3.46</v>
      </c>
      <c r="F3384" s="396" t="n">
        <f aca="false">IF(LEN($B3384)=7,CONCATENATE(MID($B3384,1,6),"00",RIGHT($B3384,1)),IF(LEN($B3384)=8,CONCATENATE(MID($B3384,1,6),"0",RIGHT($B3384,2)),$B3384))</f>
        <v>89419</v>
      </c>
      <c r="H3384" s="925" t="n">
        <v>3.27</v>
      </c>
      <c r="I3384" s="923" t="n">
        <v>3.46</v>
      </c>
    </row>
    <row r="3385" customFormat="false" ht="15" hidden="false" customHeight="false" outlineLevel="0" collapsed="false">
      <c r="B3385" s="923" t="n">
        <v>89420</v>
      </c>
      <c r="C3385" s="924" t="s">
        <v>10114</v>
      </c>
      <c r="D3385" s="923" t="s">
        <v>451</v>
      </c>
      <c r="E3385" s="923" t="n">
        <f aca="false">IF($K$2=$H$1,H3385,I3385)</f>
        <v>6.05</v>
      </c>
      <c r="F3385" s="396" t="n">
        <f aca="false">IF(LEN($B3385)=7,CONCATENATE(MID($B3385,1,6),"00",RIGHT($B3385,1)),IF(LEN($B3385)=8,CONCATENATE(MID($B3385,1,6),"0",RIGHT($B3385,2)),$B3385))</f>
        <v>89420</v>
      </c>
      <c r="H3385" s="925" t="n">
        <v>5.86</v>
      </c>
      <c r="I3385" s="923" t="n">
        <v>6.05</v>
      </c>
    </row>
    <row r="3386" customFormat="false" ht="15" hidden="false" customHeight="false" outlineLevel="0" collapsed="false">
      <c r="B3386" s="923" t="n">
        <v>89421</v>
      </c>
      <c r="C3386" s="924" t="s">
        <v>10115</v>
      </c>
      <c r="D3386" s="923" t="s">
        <v>451</v>
      </c>
      <c r="E3386" s="923" t="n">
        <f aca="false">IF($K$2=$H$1,H3386,I3386)</f>
        <v>7.61</v>
      </c>
      <c r="F3386" s="396" t="n">
        <f aca="false">IF(LEN($B3386)=7,CONCATENATE(MID($B3386,1,6),"00",RIGHT($B3386,1)),IF(LEN($B3386)=8,CONCATENATE(MID($B3386,1,6),"0",RIGHT($B3386,2)),$B3386))</f>
        <v>89421</v>
      </c>
      <c r="H3386" s="925" t="n">
        <v>7.42</v>
      </c>
      <c r="I3386" s="923" t="n">
        <v>7.61</v>
      </c>
    </row>
    <row r="3387" customFormat="false" ht="15" hidden="false" customHeight="false" outlineLevel="0" collapsed="false">
      <c r="B3387" s="923" t="n">
        <v>89422</v>
      </c>
      <c r="C3387" s="924" t="s">
        <v>10116</v>
      </c>
      <c r="D3387" s="923" t="s">
        <v>451</v>
      </c>
      <c r="E3387" s="923" t="n">
        <f aca="false">IF($K$2=$H$1,H3387,I3387)</f>
        <v>3.07</v>
      </c>
      <c r="F3387" s="396" t="n">
        <f aca="false">IF(LEN($B3387)=7,CONCATENATE(MID($B3387,1,6),"00",RIGHT($B3387,1)),IF(LEN($B3387)=8,CONCATENATE(MID($B3387,1,6),"0",RIGHT($B3387,2)),$B3387))</f>
        <v>89422</v>
      </c>
      <c r="H3387" s="925" t="n">
        <v>2.88</v>
      </c>
      <c r="I3387" s="923" t="n">
        <v>3.07</v>
      </c>
    </row>
    <row r="3388" customFormat="false" ht="15" hidden="false" customHeight="false" outlineLevel="0" collapsed="false">
      <c r="B3388" s="923" t="n">
        <v>89423</v>
      </c>
      <c r="C3388" s="924" t="s">
        <v>10117</v>
      </c>
      <c r="D3388" s="923" t="s">
        <v>451</v>
      </c>
      <c r="E3388" s="923" t="n">
        <f aca="false">IF($K$2=$H$1,H3388,I3388)</f>
        <v>5.79</v>
      </c>
      <c r="F3388" s="396" t="n">
        <f aca="false">IF(LEN($B3388)=7,CONCATENATE(MID($B3388,1,6),"00",RIGHT($B3388,1)),IF(LEN($B3388)=8,CONCATENATE(MID($B3388,1,6),"0",RIGHT($B3388,2)),$B3388))</f>
        <v>89423</v>
      </c>
      <c r="H3388" s="925" t="n">
        <v>5.6</v>
      </c>
      <c r="I3388" s="923" t="n">
        <v>5.79</v>
      </c>
    </row>
    <row r="3389" customFormat="false" ht="15" hidden="false" customHeight="false" outlineLevel="0" collapsed="false">
      <c r="B3389" s="923" t="n">
        <v>89424</v>
      </c>
      <c r="C3389" s="924" t="s">
        <v>10118</v>
      </c>
      <c r="D3389" s="923" t="s">
        <v>451</v>
      </c>
      <c r="E3389" s="923" t="n">
        <f aca="false">IF($K$2=$H$1,H3389,I3389)</f>
        <v>3.59</v>
      </c>
      <c r="F3389" s="396" t="n">
        <f aca="false">IF(LEN($B3389)=7,CONCATENATE(MID($B3389,1,6),"00",RIGHT($B3389,1)),IF(LEN($B3389)=8,CONCATENATE(MID($B3389,1,6),"0",RIGHT($B3389,2)),$B3389))</f>
        <v>89424</v>
      </c>
      <c r="H3389" s="925" t="n">
        <v>3.38</v>
      </c>
      <c r="I3389" s="923" t="n">
        <v>3.59</v>
      </c>
    </row>
    <row r="3390" customFormat="false" ht="15" hidden="false" customHeight="false" outlineLevel="0" collapsed="false">
      <c r="B3390" s="923" t="n">
        <v>89425</v>
      </c>
      <c r="C3390" s="924" t="s">
        <v>10119</v>
      </c>
      <c r="D3390" s="923" t="s">
        <v>451</v>
      </c>
      <c r="E3390" s="923" t="n">
        <f aca="false">IF($K$2=$H$1,H3390,I3390)</f>
        <v>9.96</v>
      </c>
      <c r="F3390" s="396" t="n">
        <f aca="false">IF(LEN($B3390)=7,CONCATENATE(MID($B3390,1,6),"00",RIGHT($B3390,1)),IF(LEN($B3390)=8,CONCATENATE(MID($B3390,1,6),"0",RIGHT($B3390,2)),$B3390))</f>
        <v>89425</v>
      </c>
      <c r="H3390" s="925" t="n">
        <v>9.75</v>
      </c>
      <c r="I3390" s="923" t="n">
        <v>9.96</v>
      </c>
    </row>
    <row r="3391" customFormat="false" ht="15" hidden="false" customHeight="false" outlineLevel="0" collapsed="false">
      <c r="B3391" s="923" t="n">
        <v>89426</v>
      </c>
      <c r="C3391" s="924" t="s">
        <v>10120</v>
      </c>
      <c r="D3391" s="923" t="s">
        <v>451</v>
      </c>
      <c r="E3391" s="923" t="n">
        <f aca="false">IF($K$2=$H$1,H3391,I3391)</f>
        <v>5.54</v>
      </c>
      <c r="F3391" s="396" t="n">
        <f aca="false">IF(LEN($B3391)=7,CONCATENATE(MID($B3391,1,6),"00",RIGHT($B3391,1)),IF(LEN($B3391)=8,CONCATENATE(MID($B3391,1,6),"0",RIGHT($B3391,2)),$B3391))</f>
        <v>89426</v>
      </c>
      <c r="H3391" s="925" t="n">
        <v>5.33</v>
      </c>
      <c r="I3391" s="923" t="n">
        <v>5.54</v>
      </c>
    </row>
    <row r="3392" customFormat="false" ht="15" hidden="false" customHeight="false" outlineLevel="0" collapsed="false">
      <c r="B3392" s="923" t="n">
        <v>89427</v>
      </c>
      <c r="C3392" s="924" t="s">
        <v>10121</v>
      </c>
      <c r="D3392" s="923" t="s">
        <v>451</v>
      </c>
      <c r="E3392" s="923" t="n">
        <f aca="false">IF($K$2=$H$1,H3392,I3392)</f>
        <v>7.62</v>
      </c>
      <c r="F3392" s="396" t="n">
        <f aca="false">IF(LEN($B3392)=7,CONCATENATE(MID($B3392,1,6),"00",RIGHT($B3392,1)),IF(LEN($B3392)=8,CONCATENATE(MID($B3392,1,6),"0",RIGHT($B3392,2)),$B3392))</f>
        <v>89427</v>
      </c>
      <c r="H3392" s="925" t="n">
        <v>7.41</v>
      </c>
      <c r="I3392" s="923" t="n">
        <v>7.62</v>
      </c>
    </row>
    <row r="3393" customFormat="false" ht="15" hidden="false" customHeight="false" outlineLevel="0" collapsed="false">
      <c r="B3393" s="923" t="n">
        <v>89428</v>
      </c>
      <c r="C3393" s="924" t="s">
        <v>10122</v>
      </c>
      <c r="D3393" s="923" t="s">
        <v>451</v>
      </c>
      <c r="E3393" s="923" t="n">
        <f aca="false">IF($K$2=$H$1,H3393,I3393)</f>
        <v>9.08</v>
      </c>
      <c r="F3393" s="396" t="n">
        <f aca="false">IF(LEN($B3393)=7,CONCATENATE(MID($B3393,1,6),"00",RIGHT($B3393,1)),IF(LEN($B3393)=8,CONCATENATE(MID($B3393,1,6),"0",RIGHT($B3393,2)),$B3393))</f>
        <v>89428</v>
      </c>
      <c r="H3393" s="925" t="n">
        <v>8.87</v>
      </c>
      <c r="I3393" s="923" t="n">
        <v>9.08</v>
      </c>
    </row>
    <row r="3394" customFormat="false" ht="15" hidden="false" customHeight="false" outlineLevel="0" collapsed="false">
      <c r="B3394" s="923" t="n">
        <v>89429</v>
      </c>
      <c r="C3394" s="924" t="s">
        <v>10123</v>
      </c>
      <c r="D3394" s="923" t="s">
        <v>451</v>
      </c>
      <c r="E3394" s="923" t="n">
        <f aca="false">IF($K$2=$H$1,H3394,I3394)</f>
        <v>3.65</v>
      </c>
      <c r="F3394" s="396" t="n">
        <f aca="false">IF(LEN($B3394)=7,CONCATENATE(MID($B3394,1,6),"00",RIGHT($B3394,1)),IF(LEN($B3394)=8,CONCATENATE(MID($B3394,1,6),"0",RIGHT($B3394,2)),$B3394))</f>
        <v>89429</v>
      </c>
      <c r="H3394" s="925" t="n">
        <v>3.44</v>
      </c>
      <c r="I3394" s="923" t="n">
        <v>3.65</v>
      </c>
    </row>
    <row r="3395" customFormat="false" ht="15" hidden="false" customHeight="false" outlineLevel="0" collapsed="false">
      <c r="B3395" s="923" t="n">
        <v>89430</v>
      </c>
      <c r="C3395" s="924" t="s">
        <v>10124</v>
      </c>
      <c r="D3395" s="923" t="s">
        <v>451</v>
      </c>
      <c r="E3395" s="923" t="n">
        <f aca="false">IF($K$2=$H$1,H3395,I3395)</f>
        <v>7.72</v>
      </c>
      <c r="F3395" s="396" t="n">
        <f aca="false">IF(LEN($B3395)=7,CONCATENATE(MID($B3395,1,6),"00",RIGHT($B3395,1)),IF(LEN($B3395)=8,CONCATENATE(MID($B3395,1,6),"0",RIGHT($B3395,2)),$B3395))</f>
        <v>89430</v>
      </c>
      <c r="H3395" s="925" t="n">
        <v>7.51</v>
      </c>
      <c r="I3395" s="923" t="n">
        <v>7.72</v>
      </c>
    </row>
    <row r="3396" customFormat="false" ht="15" hidden="false" customHeight="false" outlineLevel="0" collapsed="false">
      <c r="B3396" s="923" t="n">
        <v>89431</v>
      </c>
      <c r="C3396" s="924" t="s">
        <v>10125</v>
      </c>
      <c r="D3396" s="923" t="s">
        <v>451</v>
      </c>
      <c r="E3396" s="923" t="n">
        <f aca="false">IF($K$2=$H$1,H3396,I3396)</f>
        <v>5.06</v>
      </c>
      <c r="F3396" s="396" t="n">
        <f aca="false">IF(LEN($B3396)=7,CONCATENATE(MID($B3396,1,6),"00",RIGHT($B3396,1)),IF(LEN($B3396)=8,CONCATENATE(MID($B3396,1,6),"0",RIGHT($B3396,2)),$B3396))</f>
        <v>89431</v>
      </c>
      <c r="H3396" s="925" t="n">
        <v>4.8</v>
      </c>
      <c r="I3396" s="923" t="n">
        <v>5.06</v>
      </c>
    </row>
    <row r="3397" customFormat="false" ht="15" hidden="false" customHeight="false" outlineLevel="0" collapsed="false">
      <c r="B3397" s="923" t="n">
        <v>89432</v>
      </c>
      <c r="C3397" s="924" t="s">
        <v>10126</v>
      </c>
      <c r="D3397" s="923" t="s">
        <v>451</v>
      </c>
      <c r="E3397" s="923" t="n">
        <f aca="false">IF($K$2=$H$1,H3397,I3397)</f>
        <v>20.26</v>
      </c>
      <c r="F3397" s="396" t="n">
        <f aca="false">IF(LEN($B3397)=7,CONCATENATE(MID($B3397,1,6),"00",RIGHT($B3397,1)),IF(LEN($B3397)=8,CONCATENATE(MID($B3397,1,6),"0",RIGHT($B3397,2)),$B3397))</f>
        <v>89432</v>
      </c>
      <c r="H3397" s="925" t="n">
        <v>20</v>
      </c>
      <c r="I3397" s="923" t="n">
        <v>20.26</v>
      </c>
    </row>
    <row r="3398" customFormat="false" ht="15" hidden="false" customHeight="false" outlineLevel="0" collapsed="false">
      <c r="B3398" s="923" t="n">
        <v>89433</v>
      </c>
      <c r="C3398" s="924" t="s">
        <v>10127</v>
      </c>
      <c r="D3398" s="923" t="s">
        <v>451</v>
      </c>
      <c r="E3398" s="923" t="n">
        <f aca="false">IF($K$2=$H$1,H3398,I3398)</f>
        <v>6.78</v>
      </c>
      <c r="F3398" s="396" t="n">
        <f aca="false">IF(LEN($B3398)=7,CONCATENATE(MID($B3398,1,6),"00",RIGHT($B3398,1)),IF(LEN($B3398)=8,CONCATENATE(MID($B3398,1,6),"0",RIGHT($B3398,2)),$B3398))</f>
        <v>89433</v>
      </c>
      <c r="H3398" s="925" t="n">
        <v>6.52</v>
      </c>
      <c r="I3398" s="923" t="n">
        <v>6.78</v>
      </c>
    </row>
    <row r="3399" customFormat="false" ht="15" hidden="false" customHeight="false" outlineLevel="0" collapsed="false">
      <c r="B3399" s="923" t="n">
        <v>89434</v>
      </c>
      <c r="C3399" s="924" t="s">
        <v>10128</v>
      </c>
      <c r="D3399" s="923" t="s">
        <v>451</v>
      </c>
      <c r="E3399" s="923" t="n">
        <f aca="false">IF($K$2=$H$1,H3399,I3399)</f>
        <v>7.37</v>
      </c>
      <c r="F3399" s="396" t="n">
        <f aca="false">IF(LEN($B3399)=7,CONCATENATE(MID($B3399,1,6),"00",RIGHT($B3399,1)),IF(LEN($B3399)=8,CONCATENATE(MID($B3399,1,6),"0",RIGHT($B3399,2)),$B3399))</f>
        <v>89434</v>
      </c>
      <c r="H3399" s="925" t="n">
        <v>7.11</v>
      </c>
      <c r="I3399" s="923" t="n">
        <v>7.37</v>
      </c>
    </row>
    <row r="3400" customFormat="false" ht="15" hidden="false" customHeight="false" outlineLevel="0" collapsed="false">
      <c r="B3400" s="923" t="n">
        <v>89435</v>
      </c>
      <c r="C3400" s="924" t="s">
        <v>10129</v>
      </c>
      <c r="D3400" s="923" t="s">
        <v>451</v>
      </c>
      <c r="E3400" s="923" t="n">
        <f aca="false">IF($K$2=$H$1,H3400,I3400)</f>
        <v>13.63</v>
      </c>
      <c r="F3400" s="396" t="n">
        <f aca="false">IF(LEN($B3400)=7,CONCATENATE(MID($B3400,1,6),"00",RIGHT($B3400,1)),IF(LEN($B3400)=8,CONCATENATE(MID($B3400,1,6),"0",RIGHT($B3400,2)),$B3400))</f>
        <v>89435</v>
      </c>
      <c r="H3400" s="925" t="n">
        <v>13.37</v>
      </c>
      <c r="I3400" s="923" t="n">
        <v>13.63</v>
      </c>
    </row>
    <row r="3401" customFormat="false" ht="15" hidden="false" customHeight="false" outlineLevel="0" collapsed="false">
      <c r="B3401" s="923" t="n">
        <v>89436</v>
      </c>
      <c r="C3401" s="924" t="s">
        <v>10130</v>
      </c>
      <c r="D3401" s="923" t="s">
        <v>451</v>
      </c>
      <c r="E3401" s="923" t="n">
        <f aca="false">IF($K$2=$H$1,H3401,I3401)</f>
        <v>4.99</v>
      </c>
      <c r="F3401" s="396" t="n">
        <f aca="false">IF(LEN($B3401)=7,CONCATENATE(MID($B3401,1,6),"00",RIGHT($B3401,1)),IF(LEN($B3401)=8,CONCATENATE(MID($B3401,1,6),"0",RIGHT($B3401,2)),$B3401))</f>
        <v>89436</v>
      </c>
      <c r="H3401" s="925" t="n">
        <v>4.73</v>
      </c>
      <c r="I3401" s="923" t="n">
        <v>4.99</v>
      </c>
    </row>
    <row r="3402" customFormat="false" ht="15" hidden="false" customHeight="false" outlineLevel="0" collapsed="false">
      <c r="B3402" s="923" t="n">
        <v>89437</v>
      </c>
      <c r="C3402" s="924" t="s">
        <v>10131</v>
      </c>
      <c r="D3402" s="923" t="s">
        <v>451</v>
      </c>
      <c r="E3402" s="923" t="n">
        <f aca="false">IF($K$2=$H$1,H3402,I3402)</f>
        <v>16.25</v>
      </c>
      <c r="F3402" s="396" t="n">
        <f aca="false">IF(LEN($B3402)=7,CONCATENATE(MID($B3402,1,6),"00",RIGHT($B3402,1)),IF(LEN($B3402)=8,CONCATENATE(MID($B3402,1,6),"0",RIGHT($B3402,2)),$B3402))</f>
        <v>89437</v>
      </c>
      <c r="H3402" s="925" t="n">
        <v>15.99</v>
      </c>
      <c r="I3402" s="923" t="n">
        <v>16.25</v>
      </c>
    </row>
    <row r="3403" customFormat="false" ht="15" hidden="false" customHeight="false" outlineLevel="0" collapsed="false">
      <c r="B3403" s="923" t="n">
        <v>89438</v>
      </c>
      <c r="C3403" s="924" t="s">
        <v>10132</v>
      </c>
      <c r="D3403" s="923" t="s">
        <v>451</v>
      </c>
      <c r="E3403" s="923" t="n">
        <f aca="false">IF($K$2=$H$1,H3403,I3403)</f>
        <v>5.41</v>
      </c>
      <c r="F3403" s="396" t="n">
        <f aca="false">IF(LEN($B3403)=7,CONCATENATE(MID($B3403,1,6),"00",RIGHT($B3403,1)),IF(LEN($B3403)=8,CONCATENATE(MID($B3403,1,6),"0",RIGHT($B3403,2)),$B3403))</f>
        <v>89438</v>
      </c>
      <c r="H3403" s="925" t="n">
        <v>5.04</v>
      </c>
      <c r="I3403" s="923" t="n">
        <v>5.41</v>
      </c>
    </row>
    <row r="3404" customFormat="false" ht="15" hidden="false" customHeight="false" outlineLevel="0" collapsed="false">
      <c r="B3404" s="923" t="n">
        <v>89439</v>
      </c>
      <c r="C3404" s="924" t="s">
        <v>10133</v>
      </c>
      <c r="D3404" s="923" t="s">
        <v>451</v>
      </c>
      <c r="E3404" s="923" t="n">
        <f aca="false">IF($K$2=$H$1,H3404,I3404)</f>
        <v>6.77</v>
      </c>
      <c r="F3404" s="396" t="n">
        <f aca="false">IF(LEN($B3404)=7,CONCATENATE(MID($B3404,1,6),"00",RIGHT($B3404,1)),IF(LEN($B3404)=8,CONCATENATE(MID($B3404,1,6),"0",RIGHT($B3404,2)),$B3404))</f>
        <v>89439</v>
      </c>
      <c r="H3404" s="925" t="n">
        <v>6.4</v>
      </c>
      <c r="I3404" s="923" t="n">
        <v>6.77</v>
      </c>
    </row>
    <row r="3405" customFormat="false" ht="15" hidden="false" customHeight="false" outlineLevel="0" collapsed="false">
      <c r="B3405" s="923" t="n">
        <v>89440</v>
      </c>
      <c r="C3405" s="924" t="s">
        <v>10134</v>
      </c>
      <c r="D3405" s="923" t="s">
        <v>451</v>
      </c>
      <c r="E3405" s="923" t="n">
        <f aca="false">IF($K$2=$H$1,H3405,I3405)</f>
        <v>6.53</v>
      </c>
      <c r="F3405" s="396" t="n">
        <f aca="false">IF(LEN($B3405)=7,CONCATENATE(MID($B3405,1,6),"00",RIGHT($B3405,1)),IF(LEN($B3405)=8,CONCATENATE(MID($B3405,1,6),"0",RIGHT($B3405,2)),$B3405))</f>
        <v>89440</v>
      </c>
      <c r="H3405" s="925" t="n">
        <v>6.1</v>
      </c>
      <c r="I3405" s="923" t="n">
        <v>6.53</v>
      </c>
    </row>
    <row r="3406" customFormat="false" ht="15" hidden="false" customHeight="false" outlineLevel="0" collapsed="false">
      <c r="B3406" s="923" t="n">
        <v>89441</v>
      </c>
      <c r="C3406" s="924" t="s">
        <v>10135</v>
      </c>
      <c r="D3406" s="923" t="s">
        <v>451</v>
      </c>
      <c r="E3406" s="923" t="n">
        <f aca="false">IF($K$2=$H$1,H3406,I3406)</f>
        <v>11.63</v>
      </c>
      <c r="F3406" s="396" t="n">
        <f aca="false">IF(LEN($B3406)=7,CONCATENATE(MID($B3406,1,6),"00",RIGHT($B3406,1)),IF(LEN($B3406)=8,CONCATENATE(MID($B3406,1,6),"0",RIGHT($B3406,2)),$B3406))</f>
        <v>89441</v>
      </c>
      <c r="H3406" s="925" t="n">
        <v>11.2</v>
      </c>
      <c r="I3406" s="923" t="n">
        <v>11.63</v>
      </c>
    </row>
    <row r="3407" customFormat="false" ht="15" hidden="false" customHeight="false" outlineLevel="0" collapsed="false">
      <c r="B3407" s="923" t="n">
        <v>89442</v>
      </c>
      <c r="C3407" s="924" t="s">
        <v>10136</v>
      </c>
      <c r="D3407" s="923" t="s">
        <v>451</v>
      </c>
      <c r="E3407" s="923" t="n">
        <f aca="false">IF($K$2=$H$1,H3407,I3407)</f>
        <v>7.89</v>
      </c>
      <c r="F3407" s="396" t="n">
        <f aca="false">IF(LEN($B3407)=7,CONCATENATE(MID($B3407,1,6),"00",RIGHT($B3407,1)),IF(LEN($B3407)=8,CONCATENATE(MID($B3407,1,6),"0",RIGHT($B3407,2)),$B3407))</f>
        <v>89442</v>
      </c>
      <c r="H3407" s="925" t="n">
        <v>7.46</v>
      </c>
      <c r="I3407" s="923" t="n">
        <v>7.89</v>
      </c>
    </row>
    <row r="3408" customFormat="false" ht="15" hidden="false" customHeight="false" outlineLevel="0" collapsed="false">
      <c r="B3408" s="923" t="n">
        <v>89443</v>
      </c>
      <c r="C3408" s="924" t="s">
        <v>10137</v>
      </c>
      <c r="D3408" s="923" t="s">
        <v>451</v>
      </c>
      <c r="E3408" s="923" t="n">
        <f aca="false">IF($K$2=$H$1,H3408,I3408)</f>
        <v>9.8</v>
      </c>
      <c r="F3408" s="396" t="n">
        <f aca="false">IF(LEN($B3408)=7,CONCATENATE(MID($B3408,1,6),"00",RIGHT($B3408,1)),IF(LEN($B3408)=8,CONCATENATE(MID($B3408,1,6),"0",RIGHT($B3408,2)),$B3408))</f>
        <v>89443</v>
      </c>
      <c r="H3408" s="925" t="n">
        <v>9.29</v>
      </c>
      <c r="I3408" s="923" t="n">
        <v>9.8</v>
      </c>
    </row>
    <row r="3409" customFormat="false" ht="15" hidden="false" customHeight="false" outlineLevel="0" collapsed="false">
      <c r="B3409" s="923" t="n">
        <v>89444</v>
      </c>
      <c r="C3409" s="924" t="s">
        <v>10138</v>
      </c>
      <c r="D3409" s="923" t="s">
        <v>451</v>
      </c>
      <c r="E3409" s="923" t="n">
        <f aca="false">IF($K$2=$H$1,H3409,I3409)</f>
        <v>18.47</v>
      </c>
      <c r="F3409" s="396" t="n">
        <f aca="false">IF(LEN($B3409)=7,CONCATENATE(MID($B3409,1,6),"00",RIGHT($B3409,1)),IF(LEN($B3409)=8,CONCATENATE(MID($B3409,1,6),"0",RIGHT($B3409,2)),$B3409))</f>
        <v>89444</v>
      </c>
      <c r="H3409" s="925" t="n">
        <v>17.96</v>
      </c>
      <c r="I3409" s="923" t="n">
        <v>18.47</v>
      </c>
    </row>
    <row r="3410" customFormat="false" ht="15" hidden="false" customHeight="false" outlineLevel="0" collapsed="false">
      <c r="B3410" s="923" t="n">
        <v>89445</v>
      </c>
      <c r="C3410" s="924" t="s">
        <v>10139</v>
      </c>
      <c r="D3410" s="923" t="s">
        <v>451</v>
      </c>
      <c r="E3410" s="923" t="n">
        <f aca="false">IF($K$2=$H$1,H3410,I3410)</f>
        <v>11.15</v>
      </c>
      <c r="F3410" s="396" t="n">
        <f aca="false">IF(LEN($B3410)=7,CONCATENATE(MID($B3410,1,6),"00",RIGHT($B3410,1)),IF(LEN($B3410)=8,CONCATENATE(MID($B3410,1,6),"0",RIGHT($B3410,2)),$B3410))</f>
        <v>89445</v>
      </c>
      <c r="H3410" s="925" t="n">
        <v>10.64</v>
      </c>
      <c r="I3410" s="923" t="n">
        <v>11.15</v>
      </c>
    </row>
    <row r="3411" customFormat="false" ht="15" hidden="false" customHeight="false" outlineLevel="0" collapsed="false">
      <c r="B3411" s="923" t="n">
        <v>89481</v>
      </c>
      <c r="C3411" s="924" t="s">
        <v>10140</v>
      </c>
      <c r="D3411" s="923" t="s">
        <v>451</v>
      </c>
      <c r="E3411" s="923" t="n">
        <f aca="false">IF($K$2=$H$1,H3411,I3411)</f>
        <v>3.52</v>
      </c>
      <c r="F3411" s="396" t="n">
        <f aca="false">IF(LEN($B3411)=7,CONCATENATE(MID($B3411,1,6),"00",RIGHT($B3411,1)),IF(LEN($B3411)=8,CONCATENATE(MID($B3411,1,6),"0",RIGHT($B3411,2)),$B3411))</f>
        <v>89481</v>
      </c>
      <c r="H3411" s="925" t="n">
        <v>3.31</v>
      </c>
      <c r="I3411" s="923" t="n">
        <v>3.52</v>
      </c>
    </row>
    <row r="3412" customFormat="false" ht="15" hidden="false" customHeight="false" outlineLevel="0" collapsed="false">
      <c r="B3412" s="923" t="n">
        <v>89485</v>
      </c>
      <c r="C3412" s="924" t="s">
        <v>10141</v>
      </c>
      <c r="D3412" s="923" t="s">
        <v>451</v>
      </c>
      <c r="E3412" s="923" t="n">
        <f aca="false">IF($K$2=$H$1,H3412,I3412)</f>
        <v>4.04</v>
      </c>
      <c r="F3412" s="396" t="n">
        <f aca="false">IF(LEN($B3412)=7,CONCATENATE(MID($B3412,1,6),"00",RIGHT($B3412,1)),IF(LEN($B3412)=8,CONCATENATE(MID($B3412,1,6),"0",RIGHT($B3412,2)),$B3412))</f>
        <v>89485</v>
      </c>
      <c r="H3412" s="925" t="n">
        <v>3.83</v>
      </c>
      <c r="I3412" s="923" t="n">
        <v>4.04</v>
      </c>
    </row>
    <row r="3413" customFormat="false" ht="15" hidden="false" customHeight="false" outlineLevel="0" collapsed="false">
      <c r="B3413" s="923" t="n">
        <v>89489</v>
      </c>
      <c r="C3413" s="924" t="s">
        <v>10142</v>
      </c>
      <c r="D3413" s="923" t="s">
        <v>451</v>
      </c>
      <c r="E3413" s="923" t="n">
        <f aca="false">IF($K$2=$H$1,H3413,I3413)</f>
        <v>5.1</v>
      </c>
      <c r="F3413" s="396" t="n">
        <f aca="false">IF(LEN($B3413)=7,CONCATENATE(MID($B3413,1,6),"00",RIGHT($B3413,1)),IF(LEN($B3413)=8,CONCATENATE(MID($B3413,1,6),"0",RIGHT($B3413,2)),$B3413))</f>
        <v>89489</v>
      </c>
      <c r="H3413" s="925" t="n">
        <v>4.89</v>
      </c>
      <c r="I3413" s="923" t="n">
        <v>5.1</v>
      </c>
    </row>
    <row r="3414" customFormat="false" ht="15" hidden="false" customHeight="false" outlineLevel="0" collapsed="false">
      <c r="B3414" s="923" t="n">
        <v>89490</v>
      </c>
      <c r="C3414" s="924" t="s">
        <v>10143</v>
      </c>
      <c r="D3414" s="923" t="s">
        <v>451</v>
      </c>
      <c r="E3414" s="923" t="n">
        <f aca="false">IF($K$2=$H$1,H3414,I3414)</f>
        <v>4.63</v>
      </c>
      <c r="F3414" s="396" t="n">
        <f aca="false">IF(LEN($B3414)=7,CONCATENATE(MID($B3414,1,6),"00",RIGHT($B3414,1)),IF(LEN($B3414)=8,CONCATENATE(MID($B3414,1,6),"0",RIGHT($B3414,2)),$B3414))</f>
        <v>89490</v>
      </c>
      <c r="H3414" s="925" t="n">
        <v>4.42</v>
      </c>
      <c r="I3414" s="923" t="n">
        <v>4.63</v>
      </c>
    </row>
    <row r="3415" customFormat="false" ht="15" hidden="false" customHeight="false" outlineLevel="0" collapsed="false">
      <c r="B3415" s="923" t="n">
        <v>89492</v>
      </c>
      <c r="C3415" s="924" t="s">
        <v>10144</v>
      </c>
      <c r="D3415" s="923" t="s">
        <v>451</v>
      </c>
      <c r="E3415" s="923" t="n">
        <f aca="false">IF($K$2=$H$1,H3415,I3415)</f>
        <v>5.26</v>
      </c>
      <c r="F3415" s="396" t="n">
        <f aca="false">IF(LEN($B3415)=7,CONCATENATE(MID($B3415,1,6),"00",RIGHT($B3415,1)),IF(LEN($B3415)=8,CONCATENATE(MID($B3415,1,6),"0",RIGHT($B3415,2)),$B3415))</f>
        <v>89492</v>
      </c>
      <c r="H3415" s="925" t="n">
        <v>5</v>
      </c>
      <c r="I3415" s="923" t="n">
        <v>5.26</v>
      </c>
    </row>
    <row r="3416" customFormat="false" ht="15" hidden="false" customHeight="false" outlineLevel="0" collapsed="false">
      <c r="B3416" s="923" t="n">
        <v>89493</v>
      </c>
      <c r="C3416" s="924" t="s">
        <v>10145</v>
      </c>
      <c r="D3416" s="923" t="s">
        <v>451</v>
      </c>
      <c r="E3416" s="923" t="n">
        <f aca="false">IF($K$2=$H$1,H3416,I3416)</f>
        <v>6.71</v>
      </c>
      <c r="F3416" s="396" t="n">
        <f aca="false">IF(LEN($B3416)=7,CONCATENATE(MID($B3416,1,6),"00",RIGHT($B3416,1)),IF(LEN($B3416)=8,CONCATENATE(MID($B3416,1,6),"0",RIGHT($B3416,2)),$B3416))</f>
        <v>89493</v>
      </c>
      <c r="H3416" s="925" t="n">
        <v>6.45</v>
      </c>
      <c r="I3416" s="923" t="n">
        <v>6.71</v>
      </c>
    </row>
    <row r="3417" customFormat="false" ht="15" hidden="false" customHeight="false" outlineLevel="0" collapsed="false">
      <c r="B3417" s="923" t="n">
        <v>89494</v>
      </c>
      <c r="C3417" s="924" t="s">
        <v>10146</v>
      </c>
      <c r="D3417" s="923" t="s">
        <v>451</v>
      </c>
      <c r="E3417" s="923" t="n">
        <f aca="false">IF($K$2=$H$1,H3417,I3417)</f>
        <v>8.51</v>
      </c>
      <c r="F3417" s="396" t="n">
        <f aca="false">IF(LEN($B3417)=7,CONCATENATE(MID($B3417,1,6),"00",RIGHT($B3417,1)),IF(LEN($B3417)=8,CONCATENATE(MID($B3417,1,6),"0",RIGHT($B3417,2)),$B3417))</f>
        <v>89494</v>
      </c>
      <c r="H3417" s="925" t="n">
        <v>8.25</v>
      </c>
      <c r="I3417" s="923" t="n">
        <v>8.51</v>
      </c>
    </row>
    <row r="3418" customFormat="false" ht="15" hidden="false" customHeight="false" outlineLevel="0" collapsed="false">
      <c r="B3418" s="923" t="n">
        <v>89496</v>
      </c>
      <c r="C3418" s="924" t="s">
        <v>10147</v>
      </c>
      <c r="D3418" s="923" t="s">
        <v>451</v>
      </c>
      <c r="E3418" s="923" t="n">
        <f aca="false">IF($K$2=$H$1,H3418,I3418)</f>
        <v>6.41</v>
      </c>
      <c r="F3418" s="396" t="n">
        <f aca="false">IF(LEN($B3418)=7,CONCATENATE(MID($B3418,1,6),"00",RIGHT($B3418,1)),IF(LEN($B3418)=8,CONCATENATE(MID($B3418,1,6),"0",RIGHT($B3418,2)),$B3418))</f>
        <v>89496</v>
      </c>
      <c r="H3418" s="925" t="n">
        <v>6.15</v>
      </c>
      <c r="I3418" s="923" t="n">
        <v>6.41</v>
      </c>
    </row>
    <row r="3419" customFormat="false" ht="15" hidden="false" customHeight="false" outlineLevel="0" collapsed="false">
      <c r="B3419" s="923" t="n">
        <v>89497</v>
      </c>
      <c r="C3419" s="924" t="s">
        <v>10148</v>
      </c>
      <c r="D3419" s="923" t="s">
        <v>451</v>
      </c>
      <c r="E3419" s="923" t="n">
        <f aca="false">IF($K$2=$H$1,H3419,I3419)</f>
        <v>8.24</v>
      </c>
      <c r="F3419" s="396" t="n">
        <f aca="false">IF(LEN($B3419)=7,CONCATENATE(MID($B3419,1,6),"00",RIGHT($B3419,1)),IF(LEN($B3419)=8,CONCATENATE(MID($B3419,1,6),"0",RIGHT($B3419,2)),$B3419))</f>
        <v>89497</v>
      </c>
      <c r="H3419" s="925" t="n">
        <v>7.91</v>
      </c>
      <c r="I3419" s="923" t="n">
        <v>8.24</v>
      </c>
    </row>
    <row r="3420" customFormat="false" ht="15" hidden="false" customHeight="false" outlineLevel="0" collapsed="false">
      <c r="B3420" s="923" t="n">
        <v>89498</v>
      </c>
      <c r="C3420" s="924" t="s">
        <v>10149</v>
      </c>
      <c r="D3420" s="923" t="s">
        <v>451</v>
      </c>
      <c r="E3420" s="923" t="n">
        <f aca="false">IF($K$2=$H$1,H3420,I3420)</f>
        <v>8.9</v>
      </c>
      <c r="F3420" s="396" t="n">
        <f aca="false">IF(LEN($B3420)=7,CONCATENATE(MID($B3420,1,6),"00",RIGHT($B3420,1)),IF(LEN($B3420)=8,CONCATENATE(MID($B3420,1,6),"0",RIGHT($B3420,2)),$B3420))</f>
        <v>89498</v>
      </c>
      <c r="H3420" s="925" t="n">
        <v>8.57</v>
      </c>
      <c r="I3420" s="923" t="n">
        <v>8.9</v>
      </c>
    </row>
    <row r="3421" customFormat="false" ht="15" hidden="false" customHeight="false" outlineLevel="0" collapsed="false">
      <c r="B3421" s="923" t="n">
        <v>89499</v>
      </c>
      <c r="C3421" s="924" t="s">
        <v>10150</v>
      </c>
      <c r="D3421" s="923" t="s">
        <v>451</v>
      </c>
      <c r="E3421" s="923" t="n">
        <f aca="false">IF($K$2=$H$1,H3421,I3421)</f>
        <v>13.12</v>
      </c>
      <c r="F3421" s="396" t="n">
        <f aca="false">IF(LEN($B3421)=7,CONCATENATE(MID($B3421,1,6),"00",RIGHT($B3421,1)),IF(LEN($B3421)=8,CONCATENATE(MID($B3421,1,6),"0",RIGHT($B3421,2)),$B3421))</f>
        <v>89499</v>
      </c>
      <c r="H3421" s="925" t="n">
        <v>12.79</v>
      </c>
      <c r="I3421" s="923" t="n">
        <v>13.12</v>
      </c>
    </row>
    <row r="3422" customFormat="false" ht="15" hidden="false" customHeight="false" outlineLevel="0" collapsed="false">
      <c r="B3422" s="923" t="n">
        <v>89500</v>
      </c>
      <c r="C3422" s="924" t="s">
        <v>10151</v>
      </c>
      <c r="D3422" s="923" t="s">
        <v>451</v>
      </c>
      <c r="E3422" s="923" t="n">
        <f aca="false">IF($K$2=$H$1,H3422,I3422)</f>
        <v>9.03</v>
      </c>
      <c r="F3422" s="396" t="n">
        <f aca="false">IF(LEN($B3422)=7,CONCATENATE(MID($B3422,1,6),"00",RIGHT($B3422,1)),IF(LEN($B3422)=8,CONCATENATE(MID($B3422,1,6),"0",RIGHT($B3422,2)),$B3422))</f>
        <v>89500</v>
      </c>
      <c r="H3422" s="925" t="n">
        <v>8.7</v>
      </c>
      <c r="I3422" s="923" t="n">
        <v>9.03</v>
      </c>
    </row>
    <row r="3423" customFormat="false" ht="15" hidden="false" customHeight="false" outlineLevel="0" collapsed="false">
      <c r="B3423" s="923" t="n">
        <v>89501</v>
      </c>
      <c r="C3423" s="924" t="s">
        <v>10152</v>
      </c>
      <c r="D3423" s="923" t="s">
        <v>451</v>
      </c>
      <c r="E3423" s="923" t="n">
        <f aca="false">IF($K$2=$H$1,H3423,I3423)</f>
        <v>10.05</v>
      </c>
      <c r="F3423" s="396" t="n">
        <f aca="false">IF(LEN($B3423)=7,CONCATENATE(MID($B3423,1,6),"00",RIGHT($B3423,1)),IF(LEN($B3423)=8,CONCATENATE(MID($B3423,1,6),"0",RIGHT($B3423,2)),$B3423))</f>
        <v>89501</v>
      </c>
      <c r="H3423" s="925" t="n">
        <v>9.66</v>
      </c>
      <c r="I3423" s="923" t="n">
        <v>10.05</v>
      </c>
    </row>
    <row r="3424" customFormat="false" ht="15" hidden="false" customHeight="false" outlineLevel="0" collapsed="false">
      <c r="B3424" s="923" t="n">
        <v>89502</v>
      </c>
      <c r="C3424" s="924" t="s">
        <v>10153</v>
      </c>
      <c r="D3424" s="923" t="s">
        <v>451</v>
      </c>
      <c r="E3424" s="923" t="n">
        <f aca="false">IF($K$2=$H$1,H3424,I3424)</f>
        <v>11.25</v>
      </c>
      <c r="F3424" s="396" t="n">
        <f aca="false">IF(LEN($B3424)=7,CONCATENATE(MID($B3424,1,6),"00",RIGHT($B3424,1)),IF(LEN($B3424)=8,CONCATENATE(MID($B3424,1,6),"0",RIGHT($B3424,2)),$B3424))</f>
        <v>89502</v>
      </c>
      <c r="H3424" s="925" t="n">
        <v>10.86</v>
      </c>
      <c r="I3424" s="923" t="n">
        <v>11.25</v>
      </c>
    </row>
    <row r="3425" customFormat="false" ht="15" hidden="false" customHeight="false" outlineLevel="0" collapsed="false">
      <c r="B3425" s="923" t="n">
        <v>89503</v>
      </c>
      <c r="C3425" s="924" t="s">
        <v>10154</v>
      </c>
      <c r="D3425" s="923" t="s">
        <v>451</v>
      </c>
      <c r="E3425" s="923" t="n">
        <f aca="false">IF($K$2=$H$1,H3425,I3425)</f>
        <v>16.48</v>
      </c>
      <c r="F3425" s="396" t="n">
        <f aca="false">IF(LEN($B3425)=7,CONCATENATE(MID($B3425,1,6),"00",RIGHT($B3425,1)),IF(LEN($B3425)=8,CONCATENATE(MID($B3425,1,6),"0",RIGHT($B3425,2)),$B3425))</f>
        <v>89503</v>
      </c>
      <c r="H3425" s="925" t="n">
        <v>16.09</v>
      </c>
      <c r="I3425" s="923" t="n">
        <v>16.48</v>
      </c>
    </row>
    <row r="3426" customFormat="false" ht="15" hidden="false" customHeight="false" outlineLevel="0" collapsed="false">
      <c r="B3426" s="923" t="n">
        <v>89504</v>
      </c>
      <c r="C3426" s="924" t="s">
        <v>10155</v>
      </c>
      <c r="D3426" s="923" t="s">
        <v>451</v>
      </c>
      <c r="E3426" s="923" t="n">
        <f aca="false">IF($K$2=$H$1,H3426,I3426)</f>
        <v>14.58</v>
      </c>
      <c r="F3426" s="396" t="n">
        <f aca="false">IF(LEN($B3426)=7,CONCATENATE(MID($B3426,1,6),"00",RIGHT($B3426,1)),IF(LEN($B3426)=8,CONCATENATE(MID($B3426,1,6),"0",RIGHT($B3426,2)),$B3426))</f>
        <v>89504</v>
      </c>
      <c r="H3426" s="925" t="n">
        <v>14.19</v>
      </c>
      <c r="I3426" s="923" t="n">
        <v>14.58</v>
      </c>
    </row>
    <row r="3427" customFormat="false" ht="15" hidden="false" customHeight="false" outlineLevel="0" collapsed="false">
      <c r="B3427" s="923" t="n">
        <v>89505</v>
      </c>
      <c r="C3427" s="924" t="s">
        <v>10156</v>
      </c>
      <c r="D3427" s="923" t="s">
        <v>451</v>
      </c>
      <c r="E3427" s="923" t="n">
        <f aca="false">IF($K$2=$H$1,H3427,I3427)</f>
        <v>24.27</v>
      </c>
      <c r="F3427" s="396" t="n">
        <f aca="false">IF(LEN($B3427)=7,CONCATENATE(MID($B3427,1,6),"00",RIGHT($B3427,1)),IF(LEN($B3427)=8,CONCATENATE(MID($B3427,1,6),"0",RIGHT($B3427,2)),$B3427))</f>
        <v>89505</v>
      </c>
      <c r="H3427" s="925" t="n">
        <v>23.81</v>
      </c>
      <c r="I3427" s="923" t="n">
        <v>24.27</v>
      </c>
    </row>
    <row r="3428" customFormat="false" ht="15" hidden="false" customHeight="false" outlineLevel="0" collapsed="false">
      <c r="B3428" s="923" t="n">
        <v>89506</v>
      </c>
      <c r="C3428" s="924" t="s">
        <v>10157</v>
      </c>
      <c r="D3428" s="923" t="s">
        <v>451</v>
      </c>
      <c r="E3428" s="923" t="n">
        <f aca="false">IF($K$2=$H$1,H3428,I3428)</f>
        <v>27.13</v>
      </c>
      <c r="F3428" s="396" t="n">
        <f aca="false">IF(LEN($B3428)=7,CONCATENATE(MID($B3428,1,6),"00",RIGHT($B3428,1)),IF(LEN($B3428)=8,CONCATENATE(MID($B3428,1,6),"0",RIGHT($B3428,2)),$B3428))</f>
        <v>89506</v>
      </c>
      <c r="H3428" s="925" t="n">
        <v>26.67</v>
      </c>
      <c r="I3428" s="923" t="n">
        <v>27.13</v>
      </c>
    </row>
    <row r="3429" customFormat="false" ht="15" hidden="false" customHeight="false" outlineLevel="0" collapsed="false">
      <c r="B3429" s="923" t="n">
        <v>89507</v>
      </c>
      <c r="C3429" s="924" t="s">
        <v>10158</v>
      </c>
      <c r="D3429" s="923" t="s">
        <v>451</v>
      </c>
      <c r="E3429" s="923" t="n">
        <f aca="false">IF($K$2=$H$1,H3429,I3429)</f>
        <v>33.08</v>
      </c>
      <c r="F3429" s="396" t="n">
        <f aca="false">IF(LEN($B3429)=7,CONCATENATE(MID($B3429,1,6),"00",RIGHT($B3429,1)),IF(LEN($B3429)=8,CONCATENATE(MID($B3429,1,6),"0",RIGHT($B3429,2)),$B3429))</f>
        <v>89507</v>
      </c>
      <c r="H3429" s="925" t="n">
        <v>32.62</v>
      </c>
      <c r="I3429" s="923" t="n">
        <v>33.08</v>
      </c>
    </row>
    <row r="3430" customFormat="false" ht="15" hidden="false" customHeight="false" outlineLevel="0" collapsed="false">
      <c r="B3430" s="923" t="n">
        <v>89510</v>
      </c>
      <c r="C3430" s="924" t="s">
        <v>10159</v>
      </c>
      <c r="D3430" s="923" t="s">
        <v>451</v>
      </c>
      <c r="E3430" s="923" t="n">
        <f aca="false">IF($K$2=$H$1,H3430,I3430)</f>
        <v>22.16</v>
      </c>
      <c r="F3430" s="396" t="n">
        <f aca="false">IF(LEN($B3430)=7,CONCATENATE(MID($B3430,1,6),"00",RIGHT($B3430,1)),IF(LEN($B3430)=8,CONCATENATE(MID($B3430,1,6),"0",RIGHT($B3430,2)),$B3430))</f>
        <v>89510</v>
      </c>
      <c r="H3430" s="925" t="n">
        <v>21.7</v>
      </c>
      <c r="I3430" s="923" t="n">
        <v>22.16</v>
      </c>
    </row>
    <row r="3431" customFormat="false" ht="15" hidden="false" customHeight="false" outlineLevel="0" collapsed="false">
      <c r="B3431" s="923" t="n">
        <v>89513</v>
      </c>
      <c r="C3431" s="924" t="s">
        <v>10160</v>
      </c>
      <c r="D3431" s="923" t="s">
        <v>451</v>
      </c>
      <c r="E3431" s="923" t="n">
        <f aca="false">IF($K$2=$H$1,H3431,I3431)</f>
        <v>72.94</v>
      </c>
      <c r="F3431" s="396" t="n">
        <f aca="false">IF(LEN($B3431)=7,CONCATENATE(MID($B3431,1,6),"00",RIGHT($B3431,1)),IF(LEN($B3431)=8,CONCATENATE(MID($B3431,1,6),"0",RIGHT($B3431,2)),$B3431))</f>
        <v>89513</v>
      </c>
      <c r="H3431" s="925" t="n">
        <v>72.37</v>
      </c>
      <c r="I3431" s="923" t="n">
        <v>72.94</v>
      </c>
    </row>
    <row r="3432" customFormat="false" ht="15" hidden="false" customHeight="false" outlineLevel="0" collapsed="false">
      <c r="B3432" s="923" t="n">
        <v>89514</v>
      </c>
      <c r="C3432" s="924" t="s">
        <v>10161</v>
      </c>
      <c r="D3432" s="923" t="s">
        <v>451</v>
      </c>
      <c r="E3432" s="923" t="n">
        <f aca="false">IF($K$2=$H$1,H3432,I3432)</f>
        <v>6.84</v>
      </c>
      <c r="F3432" s="396" t="n">
        <f aca="false">IF(LEN($B3432)=7,CONCATENATE(MID($B3432,1,6),"00",RIGHT($B3432,1)),IF(LEN($B3432)=8,CONCATENATE(MID($B3432,1,6),"0",RIGHT($B3432,2)),$B3432))</f>
        <v>89514</v>
      </c>
      <c r="H3432" s="925" t="n">
        <v>6.66</v>
      </c>
      <c r="I3432" s="923" t="n">
        <v>6.84</v>
      </c>
    </row>
    <row r="3433" customFormat="false" ht="15" hidden="false" customHeight="false" outlineLevel="0" collapsed="false">
      <c r="B3433" s="923" t="n">
        <v>89515</v>
      </c>
      <c r="C3433" s="924" t="s">
        <v>10162</v>
      </c>
      <c r="D3433" s="923" t="s">
        <v>451</v>
      </c>
      <c r="E3433" s="923" t="n">
        <f aca="false">IF($K$2=$H$1,H3433,I3433)</f>
        <v>55.53</v>
      </c>
      <c r="F3433" s="396" t="n">
        <f aca="false">IF(LEN($B3433)=7,CONCATENATE(MID($B3433,1,6),"00",RIGHT($B3433,1)),IF(LEN($B3433)=8,CONCATENATE(MID($B3433,1,6),"0",RIGHT($B3433,2)),$B3433))</f>
        <v>89515</v>
      </c>
      <c r="H3433" s="925" t="n">
        <v>54.96</v>
      </c>
      <c r="I3433" s="923" t="n">
        <v>55.53</v>
      </c>
    </row>
    <row r="3434" customFormat="false" ht="15" hidden="false" customHeight="false" outlineLevel="0" collapsed="false">
      <c r="B3434" s="923" t="n">
        <v>89516</v>
      </c>
      <c r="C3434" s="924" t="s">
        <v>10163</v>
      </c>
      <c r="D3434" s="923" t="s">
        <v>451</v>
      </c>
      <c r="E3434" s="923" t="n">
        <f aca="false">IF($K$2=$H$1,H3434,I3434)</f>
        <v>6.04</v>
      </c>
      <c r="F3434" s="396" t="n">
        <f aca="false">IF(LEN($B3434)=7,CONCATENATE(MID($B3434,1,6),"00",RIGHT($B3434,1)),IF(LEN($B3434)=8,CONCATENATE(MID($B3434,1,6),"0",RIGHT($B3434,2)),$B3434))</f>
        <v>89516</v>
      </c>
      <c r="H3434" s="925" t="n">
        <v>5.86</v>
      </c>
      <c r="I3434" s="923" t="n">
        <v>6.04</v>
      </c>
    </row>
    <row r="3435" customFormat="false" ht="15" hidden="false" customHeight="false" outlineLevel="0" collapsed="false">
      <c r="B3435" s="923" t="n">
        <v>89517</v>
      </c>
      <c r="C3435" s="924" t="s">
        <v>10164</v>
      </c>
      <c r="D3435" s="923" t="s">
        <v>451</v>
      </c>
      <c r="E3435" s="923" t="n">
        <f aca="false">IF($K$2=$H$1,H3435,I3435)</f>
        <v>47.07</v>
      </c>
      <c r="F3435" s="396" t="n">
        <f aca="false">IF(LEN($B3435)=7,CONCATENATE(MID($B3435,1,6),"00",RIGHT($B3435,1)),IF(LEN($B3435)=8,CONCATENATE(MID($B3435,1,6),"0",RIGHT($B3435,2)),$B3435))</f>
        <v>89517</v>
      </c>
      <c r="H3435" s="925" t="n">
        <v>46.5</v>
      </c>
      <c r="I3435" s="923" t="n">
        <v>47.07</v>
      </c>
    </row>
    <row r="3436" customFormat="false" ht="15" hidden="false" customHeight="false" outlineLevel="0" collapsed="false">
      <c r="B3436" s="923" t="n">
        <v>89518</v>
      </c>
      <c r="C3436" s="924" t="s">
        <v>10165</v>
      </c>
      <c r="D3436" s="923" t="s">
        <v>451</v>
      </c>
      <c r="E3436" s="923" t="n">
        <f aca="false">IF($K$2=$H$1,H3436,I3436)</f>
        <v>9.59</v>
      </c>
      <c r="F3436" s="396" t="n">
        <f aca="false">IF(LEN($B3436)=7,CONCATENATE(MID($B3436,1,6),"00",RIGHT($B3436,1)),IF(LEN($B3436)=8,CONCATENATE(MID($B3436,1,6),"0",RIGHT($B3436,2)),$B3436))</f>
        <v>89518</v>
      </c>
      <c r="H3436" s="925" t="n">
        <v>9.36</v>
      </c>
      <c r="I3436" s="923" t="n">
        <v>9.59</v>
      </c>
    </row>
    <row r="3437" customFormat="false" ht="15" hidden="false" customHeight="false" outlineLevel="0" collapsed="false">
      <c r="B3437" s="923" t="n">
        <v>89519</v>
      </c>
      <c r="C3437" s="924" t="s">
        <v>10166</v>
      </c>
      <c r="D3437" s="923" t="s">
        <v>451</v>
      </c>
      <c r="E3437" s="923" t="n">
        <f aca="false">IF($K$2=$H$1,H3437,I3437)</f>
        <v>32.45</v>
      </c>
      <c r="F3437" s="396" t="n">
        <f aca="false">IF(LEN($B3437)=7,CONCATENATE(MID($B3437,1,6),"00",RIGHT($B3437,1)),IF(LEN($B3437)=8,CONCATENATE(MID($B3437,1,6),"0",RIGHT($B3437,2)),$B3437))</f>
        <v>89519</v>
      </c>
      <c r="H3437" s="925" t="n">
        <v>31.88</v>
      </c>
      <c r="I3437" s="923" t="n">
        <v>32.45</v>
      </c>
    </row>
    <row r="3438" customFormat="false" ht="15" hidden="false" customHeight="false" outlineLevel="0" collapsed="false">
      <c r="B3438" s="923" t="n">
        <v>89520</v>
      </c>
      <c r="C3438" s="924" t="s">
        <v>10167</v>
      </c>
      <c r="D3438" s="923" t="s">
        <v>451</v>
      </c>
      <c r="E3438" s="923" t="n">
        <f aca="false">IF($K$2=$H$1,H3438,I3438)</f>
        <v>8.55</v>
      </c>
      <c r="F3438" s="396" t="n">
        <f aca="false">IF(LEN($B3438)=7,CONCATENATE(MID($B3438,1,6),"00",RIGHT($B3438,1)),IF(LEN($B3438)=8,CONCATENATE(MID($B3438,1,6),"0",RIGHT($B3438,2)),$B3438))</f>
        <v>89520</v>
      </c>
      <c r="H3438" s="925" t="n">
        <v>8.32</v>
      </c>
      <c r="I3438" s="923" t="n">
        <v>8.55</v>
      </c>
    </row>
    <row r="3439" customFormat="false" ht="15" hidden="false" customHeight="false" outlineLevel="0" collapsed="false">
      <c r="B3439" s="923" t="n">
        <v>89521</v>
      </c>
      <c r="C3439" s="924" t="s">
        <v>10168</v>
      </c>
      <c r="D3439" s="923" t="s">
        <v>451</v>
      </c>
      <c r="E3439" s="923" t="n">
        <f aca="false">IF($K$2=$H$1,H3439,I3439)</f>
        <v>85.87</v>
      </c>
      <c r="F3439" s="396" t="n">
        <f aca="false">IF(LEN($B3439)=7,CONCATENATE(MID($B3439,1,6),"00",RIGHT($B3439,1)),IF(LEN($B3439)=8,CONCATENATE(MID($B3439,1,6),"0",RIGHT($B3439,2)),$B3439))</f>
        <v>89521</v>
      </c>
      <c r="H3439" s="925" t="n">
        <v>85.23</v>
      </c>
      <c r="I3439" s="923" t="n">
        <v>85.87</v>
      </c>
    </row>
    <row r="3440" customFormat="false" ht="15" hidden="false" customHeight="false" outlineLevel="0" collapsed="false">
      <c r="B3440" s="923" t="n">
        <v>89522</v>
      </c>
      <c r="C3440" s="924" t="s">
        <v>10169</v>
      </c>
      <c r="D3440" s="923" t="s">
        <v>451</v>
      </c>
      <c r="E3440" s="923" t="n">
        <f aca="false">IF($K$2=$H$1,H3440,I3440)</f>
        <v>18.95</v>
      </c>
      <c r="F3440" s="396" t="n">
        <f aca="false">IF(LEN($B3440)=7,CONCATENATE(MID($B3440,1,6),"00",RIGHT($B3440,1)),IF(LEN($B3440)=8,CONCATENATE(MID($B3440,1,6),"0",RIGHT($B3440,2)),$B3440))</f>
        <v>89522</v>
      </c>
      <c r="H3440" s="925" t="n">
        <v>18.59</v>
      </c>
      <c r="I3440" s="923" t="n">
        <v>18.95</v>
      </c>
    </row>
    <row r="3441" customFormat="false" ht="15" hidden="false" customHeight="false" outlineLevel="0" collapsed="false">
      <c r="B3441" s="923" t="n">
        <v>89523</v>
      </c>
      <c r="C3441" s="924" t="s">
        <v>10170</v>
      </c>
      <c r="D3441" s="923" t="s">
        <v>451</v>
      </c>
      <c r="E3441" s="923" t="n">
        <f aca="false">IF($K$2=$H$1,H3441,I3441)</f>
        <v>65.37</v>
      </c>
      <c r="F3441" s="396" t="n">
        <f aca="false">IF(LEN($B3441)=7,CONCATENATE(MID($B3441,1,6),"00",RIGHT($B3441,1)),IF(LEN($B3441)=8,CONCATENATE(MID($B3441,1,6),"0",RIGHT($B3441,2)),$B3441))</f>
        <v>89523</v>
      </c>
      <c r="H3441" s="925" t="n">
        <v>64.73</v>
      </c>
      <c r="I3441" s="923" t="n">
        <v>65.37</v>
      </c>
    </row>
    <row r="3442" customFormat="false" ht="15" hidden="false" customHeight="false" outlineLevel="0" collapsed="false">
      <c r="B3442" s="923" t="n">
        <v>89524</v>
      </c>
      <c r="C3442" s="924" t="s">
        <v>10171</v>
      </c>
      <c r="D3442" s="923" t="s">
        <v>451</v>
      </c>
      <c r="E3442" s="923" t="n">
        <f aca="false">IF($K$2=$H$1,H3442,I3442)</f>
        <v>16.96</v>
      </c>
      <c r="F3442" s="396" t="n">
        <f aca="false">IF(LEN($B3442)=7,CONCATENATE(MID($B3442,1,6),"00",RIGHT($B3442,1)),IF(LEN($B3442)=8,CONCATENATE(MID($B3442,1,6),"0",RIGHT($B3442,2)),$B3442))</f>
        <v>89524</v>
      </c>
      <c r="H3442" s="925" t="n">
        <v>16.6</v>
      </c>
      <c r="I3442" s="923" t="n">
        <v>16.96</v>
      </c>
    </row>
    <row r="3443" customFormat="false" ht="15" hidden="false" customHeight="false" outlineLevel="0" collapsed="false">
      <c r="B3443" s="923" t="n">
        <v>89525</v>
      </c>
      <c r="C3443" s="924" t="s">
        <v>10172</v>
      </c>
      <c r="D3443" s="923" t="s">
        <v>451</v>
      </c>
      <c r="E3443" s="923" t="n">
        <f aca="false">IF($K$2=$H$1,H3443,I3443)</f>
        <v>64.34</v>
      </c>
      <c r="F3443" s="396" t="n">
        <f aca="false">IF(LEN($B3443)=7,CONCATENATE(MID($B3443,1,6),"00",RIGHT($B3443,1)),IF(LEN($B3443)=8,CONCATENATE(MID($B3443,1,6),"0",RIGHT($B3443,2)),$B3443))</f>
        <v>89525</v>
      </c>
      <c r="H3443" s="925" t="n">
        <v>63.7</v>
      </c>
      <c r="I3443" s="923" t="n">
        <v>64.34</v>
      </c>
    </row>
    <row r="3444" customFormat="false" ht="15" hidden="false" customHeight="false" outlineLevel="0" collapsed="false">
      <c r="B3444" s="923" t="n">
        <v>89526</v>
      </c>
      <c r="C3444" s="924" t="s">
        <v>10173</v>
      </c>
      <c r="D3444" s="923" t="s">
        <v>451</v>
      </c>
      <c r="E3444" s="923" t="n">
        <f aca="false">IF($K$2=$H$1,H3444,I3444)</f>
        <v>24.23</v>
      </c>
      <c r="F3444" s="396" t="n">
        <f aca="false">IF(LEN($B3444)=7,CONCATENATE(MID($B3444,1,6),"00",RIGHT($B3444,1)),IF(LEN($B3444)=8,CONCATENATE(MID($B3444,1,6),"0",RIGHT($B3444,2)),$B3444))</f>
        <v>89526</v>
      </c>
      <c r="H3444" s="925" t="n">
        <v>23.87</v>
      </c>
      <c r="I3444" s="923" t="n">
        <v>24.23</v>
      </c>
    </row>
    <row r="3445" customFormat="false" ht="15" hidden="false" customHeight="false" outlineLevel="0" collapsed="false">
      <c r="B3445" s="923" t="n">
        <v>89527</v>
      </c>
      <c r="C3445" s="924" t="s">
        <v>10174</v>
      </c>
      <c r="D3445" s="923" t="s">
        <v>451</v>
      </c>
      <c r="E3445" s="923" t="n">
        <f aca="false">IF($K$2=$H$1,H3445,I3445)</f>
        <v>49.96</v>
      </c>
      <c r="F3445" s="396" t="n">
        <f aca="false">IF(LEN($B3445)=7,CONCATENATE(MID($B3445,1,6),"00",RIGHT($B3445,1)),IF(LEN($B3445)=8,CONCATENATE(MID($B3445,1,6),"0",RIGHT($B3445,2)),$B3445))</f>
        <v>89527</v>
      </c>
      <c r="H3445" s="925" t="n">
        <v>49.32</v>
      </c>
      <c r="I3445" s="923" t="n">
        <v>49.96</v>
      </c>
    </row>
    <row r="3446" customFormat="false" ht="15" hidden="false" customHeight="false" outlineLevel="0" collapsed="false">
      <c r="B3446" s="923" t="n">
        <v>89528</v>
      </c>
      <c r="C3446" s="924" t="s">
        <v>10175</v>
      </c>
      <c r="D3446" s="923" t="s">
        <v>451</v>
      </c>
      <c r="E3446" s="923" t="n">
        <f aca="false">IF($K$2=$H$1,H3446,I3446)</f>
        <v>2.85</v>
      </c>
      <c r="F3446" s="396" t="n">
        <f aca="false">IF(LEN($B3446)=7,CONCATENATE(MID($B3446,1,6),"00",RIGHT($B3446,1)),IF(LEN($B3446)=8,CONCATENATE(MID($B3446,1,6),"0",RIGHT($B3446,2)),$B3446))</f>
        <v>89528</v>
      </c>
      <c r="H3446" s="925" t="n">
        <v>2.71</v>
      </c>
      <c r="I3446" s="923" t="n">
        <v>2.85</v>
      </c>
    </row>
    <row r="3447" customFormat="false" ht="15" hidden="false" customHeight="false" outlineLevel="0" collapsed="false">
      <c r="B3447" s="923" t="n">
        <v>89529</v>
      </c>
      <c r="C3447" s="924" t="s">
        <v>10176</v>
      </c>
      <c r="D3447" s="923" t="s">
        <v>451</v>
      </c>
      <c r="E3447" s="923" t="n">
        <f aca="false">IF($K$2=$H$1,H3447,I3447)</f>
        <v>27.79</v>
      </c>
      <c r="F3447" s="396" t="n">
        <f aca="false">IF(LEN($B3447)=7,CONCATENATE(MID($B3447,1,6),"00",RIGHT($B3447,1)),IF(LEN($B3447)=8,CONCATENATE(MID($B3447,1,6),"0",RIGHT($B3447,2)),$B3447))</f>
        <v>89529</v>
      </c>
      <c r="H3447" s="925" t="n">
        <v>27.29</v>
      </c>
      <c r="I3447" s="923" t="n">
        <v>27.79</v>
      </c>
    </row>
    <row r="3448" customFormat="false" ht="15" hidden="false" customHeight="false" outlineLevel="0" collapsed="false">
      <c r="B3448" s="923" t="n">
        <v>89530</v>
      </c>
      <c r="C3448" s="924" t="s">
        <v>10177</v>
      </c>
      <c r="D3448" s="923" t="s">
        <v>451</v>
      </c>
      <c r="E3448" s="923" t="n">
        <f aca="false">IF($K$2=$H$1,H3448,I3448)</f>
        <v>9.22</v>
      </c>
      <c r="F3448" s="396" t="n">
        <f aca="false">IF(LEN($B3448)=7,CONCATENATE(MID($B3448,1,6),"00",RIGHT($B3448,1)),IF(LEN($B3448)=8,CONCATENATE(MID($B3448,1,6),"0",RIGHT($B3448,2)),$B3448))</f>
        <v>89530</v>
      </c>
      <c r="H3448" s="925" t="n">
        <v>9.08</v>
      </c>
      <c r="I3448" s="923" t="n">
        <v>9.22</v>
      </c>
    </row>
    <row r="3449" customFormat="false" ht="15" hidden="false" customHeight="false" outlineLevel="0" collapsed="false">
      <c r="B3449" s="923" t="n">
        <v>89531</v>
      </c>
      <c r="C3449" s="924" t="s">
        <v>10178</v>
      </c>
      <c r="D3449" s="923" t="s">
        <v>451</v>
      </c>
      <c r="E3449" s="923" t="n">
        <f aca="false">IF($K$2=$H$1,H3449,I3449)</f>
        <v>22.93</v>
      </c>
      <c r="F3449" s="396" t="n">
        <f aca="false">IF(LEN($B3449)=7,CONCATENATE(MID($B3449,1,6),"00",RIGHT($B3449,1)),IF(LEN($B3449)=8,CONCATENATE(MID($B3449,1,6),"0",RIGHT($B3449,2)),$B3449))</f>
        <v>89531</v>
      </c>
      <c r="H3449" s="925" t="n">
        <v>22.43</v>
      </c>
      <c r="I3449" s="923" t="n">
        <v>22.93</v>
      </c>
    </row>
    <row r="3450" customFormat="false" ht="15" hidden="false" customHeight="false" outlineLevel="0" collapsed="false">
      <c r="B3450" s="923" t="n">
        <v>89532</v>
      </c>
      <c r="C3450" s="924" t="s">
        <v>10179</v>
      </c>
      <c r="D3450" s="923" t="s">
        <v>451</v>
      </c>
      <c r="E3450" s="923" t="n">
        <f aca="false">IF($K$2=$H$1,H3450,I3450)</f>
        <v>4.8</v>
      </c>
      <c r="F3450" s="396" t="n">
        <f aca="false">IF(LEN($B3450)=7,CONCATENATE(MID($B3450,1,6),"00",RIGHT($B3450,1)),IF(LEN($B3450)=8,CONCATENATE(MID($B3450,1,6),"0",RIGHT($B3450,2)),$B3450))</f>
        <v>89532</v>
      </c>
      <c r="H3450" s="925" t="n">
        <v>4.66</v>
      </c>
      <c r="I3450" s="923" t="n">
        <v>4.8</v>
      </c>
    </row>
    <row r="3451" customFormat="false" ht="15" hidden="false" customHeight="false" outlineLevel="0" collapsed="false">
      <c r="B3451" s="923" t="n">
        <v>89533</v>
      </c>
      <c r="C3451" s="924" t="s">
        <v>10180</v>
      </c>
      <c r="D3451" s="923" t="s">
        <v>451</v>
      </c>
      <c r="E3451" s="923" t="n">
        <f aca="false">IF($K$2=$H$1,H3451,I3451)</f>
        <v>22.93</v>
      </c>
      <c r="F3451" s="396" t="n">
        <f aca="false">IF(LEN($B3451)=7,CONCATENATE(MID($B3451,1,6),"00",RIGHT($B3451,1)),IF(LEN($B3451)=8,CONCATENATE(MID($B3451,1,6),"0",RIGHT($B3451,2)),$B3451))</f>
        <v>89533</v>
      </c>
      <c r="H3451" s="925" t="n">
        <v>22.43</v>
      </c>
      <c r="I3451" s="923" t="n">
        <v>22.93</v>
      </c>
    </row>
    <row r="3452" customFormat="false" ht="15" hidden="false" customHeight="false" outlineLevel="0" collapsed="false">
      <c r="B3452" s="923" t="n">
        <v>89534</v>
      </c>
      <c r="C3452" s="924" t="s">
        <v>10181</v>
      </c>
      <c r="D3452" s="923" t="s">
        <v>451</v>
      </c>
      <c r="E3452" s="923" t="n">
        <f aca="false">IF($K$2=$H$1,H3452,I3452)</f>
        <v>3.42</v>
      </c>
      <c r="F3452" s="396" t="n">
        <f aca="false">IF(LEN($B3452)=7,CONCATENATE(MID($B3452,1,6),"00",RIGHT($B3452,1)),IF(LEN($B3452)=8,CONCATENATE(MID($B3452,1,6),"0",RIGHT($B3452,2)),$B3452))</f>
        <v>89534</v>
      </c>
      <c r="H3452" s="925" t="n">
        <v>3.28</v>
      </c>
      <c r="I3452" s="923" t="n">
        <v>3.42</v>
      </c>
    </row>
    <row r="3453" customFormat="false" ht="15" hidden="false" customHeight="false" outlineLevel="0" collapsed="false">
      <c r="B3453" s="923" t="n">
        <v>89535</v>
      </c>
      <c r="C3453" s="924" t="s">
        <v>10182</v>
      </c>
      <c r="D3453" s="923" t="s">
        <v>451</v>
      </c>
      <c r="E3453" s="923" t="n">
        <f aca="false">IF($K$2=$H$1,H3453,I3453)</f>
        <v>35.41</v>
      </c>
      <c r="F3453" s="396" t="n">
        <f aca="false">IF(LEN($B3453)=7,CONCATENATE(MID($B3453,1,6),"00",RIGHT($B3453,1)),IF(LEN($B3453)=8,CONCATENATE(MID($B3453,1,6),"0",RIGHT($B3453,2)),$B3453))</f>
        <v>89535</v>
      </c>
      <c r="H3453" s="925" t="n">
        <v>34.91</v>
      </c>
      <c r="I3453" s="923" t="n">
        <v>35.41</v>
      </c>
    </row>
    <row r="3454" customFormat="false" ht="15" hidden="false" customHeight="false" outlineLevel="0" collapsed="false">
      <c r="B3454" s="923" t="n">
        <v>89536</v>
      </c>
      <c r="C3454" s="924" t="s">
        <v>10183</v>
      </c>
      <c r="D3454" s="923" t="s">
        <v>451</v>
      </c>
      <c r="E3454" s="923" t="n">
        <f aca="false">IF($K$2=$H$1,H3454,I3454)</f>
        <v>8.34</v>
      </c>
      <c r="F3454" s="396" t="n">
        <f aca="false">IF(LEN($B3454)=7,CONCATENATE(MID($B3454,1,6),"00",RIGHT($B3454,1)),IF(LEN($B3454)=8,CONCATENATE(MID($B3454,1,6),"0",RIGHT($B3454,2)),$B3454))</f>
        <v>89536</v>
      </c>
      <c r="H3454" s="925" t="n">
        <v>8.2</v>
      </c>
      <c r="I3454" s="923" t="n">
        <v>8.34</v>
      </c>
    </row>
    <row r="3455" customFormat="false" ht="15" hidden="false" customHeight="false" outlineLevel="0" collapsed="false">
      <c r="B3455" s="923" t="n">
        <v>89538</v>
      </c>
      <c r="C3455" s="924" t="s">
        <v>10184</v>
      </c>
      <c r="D3455" s="923" t="s">
        <v>451</v>
      </c>
      <c r="E3455" s="923" t="n">
        <f aca="false">IF($K$2=$H$1,H3455,I3455)</f>
        <v>2.91</v>
      </c>
      <c r="F3455" s="396" t="n">
        <f aca="false">IF(LEN($B3455)=7,CONCATENATE(MID($B3455,1,6),"00",RIGHT($B3455,1)),IF(LEN($B3455)=8,CONCATENATE(MID($B3455,1,6),"0",RIGHT($B3455,2)),$B3455))</f>
        <v>89538</v>
      </c>
      <c r="H3455" s="925" t="n">
        <v>2.77</v>
      </c>
      <c r="I3455" s="923" t="n">
        <v>2.91</v>
      </c>
    </row>
    <row r="3456" customFormat="false" ht="15" hidden="false" customHeight="false" outlineLevel="0" collapsed="false">
      <c r="B3456" s="923" t="n">
        <v>89540</v>
      </c>
      <c r="C3456" s="924" t="s">
        <v>10185</v>
      </c>
      <c r="D3456" s="923" t="s">
        <v>451</v>
      </c>
      <c r="E3456" s="923" t="n">
        <f aca="false">IF($K$2=$H$1,H3456,I3456)</f>
        <v>6.98</v>
      </c>
      <c r="F3456" s="396" t="n">
        <f aca="false">IF(LEN($B3456)=7,CONCATENATE(MID($B3456,1,6),"00",RIGHT($B3456,1)),IF(LEN($B3456)=8,CONCATENATE(MID($B3456,1,6),"0",RIGHT($B3456,2)),$B3456))</f>
        <v>89540</v>
      </c>
      <c r="H3456" s="925" t="n">
        <v>6.84</v>
      </c>
      <c r="I3456" s="923" t="n">
        <v>6.98</v>
      </c>
    </row>
    <row r="3457" customFormat="false" ht="15" hidden="false" customHeight="false" outlineLevel="0" collapsed="false">
      <c r="B3457" s="923" t="n">
        <v>89541</v>
      </c>
      <c r="C3457" s="924" t="s">
        <v>10186</v>
      </c>
      <c r="D3457" s="923" t="s">
        <v>451</v>
      </c>
      <c r="E3457" s="923" t="n">
        <f aca="false">IF($K$2=$H$1,H3457,I3457)</f>
        <v>4.24</v>
      </c>
      <c r="F3457" s="396" t="n">
        <f aca="false">IF(LEN($B3457)=7,CONCATENATE(MID($B3457,1,6),"00",RIGHT($B3457,1)),IF(LEN($B3457)=8,CONCATENATE(MID($B3457,1,6),"0",RIGHT($B3457,2)),$B3457))</f>
        <v>89541</v>
      </c>
      <c r="H3457" s="925" t="n">
        <v>4.07</v>
      </c>
      <c r="I3457" s="923" t="n">
        <v>4.24</v>
      </c>
    </row>
    <row r="3458" customFormat="false" ht="15" hidden="false" customHeight="false" outlineLevel="0" collapsed="false">
      <c r="B3458" s="923" t="n">
        <v>89542</v>
      </c>
      <c r="C3458" s="924" t="s">
        <v>10187</v>
      </c>
      <c r="D3458" s="923" t="s">
        <v>451</v>
      </c>
      <c r="E3458" s="923" t="n">
        <f aca="false">IF($K$2=$H$1,H3458,I3458)</f>
        <v>19.44</v>
      </c>
      <c r="F3458" s="396" t="n">
        <f aca="false">IF(LEN($B3458)=7,CONCATENATE(MID($B3458,1,6),"00",RIGHT($B3458,1)),IF(LEN($B3458)=8,CONCATENATE(MID($B3458,1,6),"0",RIGHT($B3458,2)),$B3458))</f>
        <v>89542</v>
      </c>
      <c r="H3458" s="925" t="n">
        <v>19.27</v>
      </c>
      <c r="I3458" s="923" t="n">
        <v>19.44</v>
      </c>
    </row>
    <row r="3459" customFormat="false" ht="15" hidden="false" customHeight="false" outlineLevel="0" collapsed="false">
      <c r="B3459" s="923" t="n">
        <v>89544</v>
      </c>
      <c r="C3459" s="924" t="s">
        <v>10188</v>
      </c>
      <c r="D3459" s="923" t="s">
        <v>451</v>
      </c>
      <c r="E3459" s="923" t="n">
        <f aca="false">IF($K$2=$H$1,H3459,I3459)</f>
        <v>5.99</v>
      </c>
      <c r="F3459" s="396" t="n">
        <f aca="false">IF(LEN($B3459)=7,CONCATENATE(MID($B3459,1,6),"00",RIGHT($B3459,1)),IF(LEN($B3459)=8,CONCATENATE(MID($B3459,1,6),"0",RIGHT($B3459,2)),$B3459))</f>
        <v>89544</v>
      </c>
      <c r="H3459" s="925" t="n">
        <v>5.87</v>
      </c>
      <c r="I3459" s="923" t="n">
        <v>5.99</v>
      </c>
    </row>
    <row r="3460" customFormat="false" ht="15" hidden="false" customHeight="false" outlineLevel="0" collapsed="false">
      <c r="B3460" s="923" t="n">
        <v>89545</v>
      </c>
      <c r="C3460" s="924" t="s">
        <v>10189</v>
      </c>
      <c r="D3460" s="923" t="s">
        <v>451</v>
      </c>
      <c r="E3460" s="923" t="n">
        <f aca="false">IF($K$2=$H$1,H3460,I3460)</f>
        <v>8.66</v>
      </c>
      <c r="F3460" s="396" t="n">
        <f aca="false">IF(LEN($B3460)=7,CONCATENATE(MID($B3460,1,6),"00",RIGHT($B3460,1)),IF(LEN($B3460)=8,CONCATENATE(MID($B3460,1,6),"0",RIGHT($B3460,2)),$B3460))</f>
        <v>89545</v>
      </c>
      <c r="H3460" s="925" t="n">
        <v>8.5</v>
      </c>
      <c r="I3460" s="923" t="n">
        <v>8.66</v>
      </c>
    </row>
    <row r="3461" customFormat="false" ht="15" hidden="false" customHeight="false" outlineLevel="0" collapsed="false">
      <c r="B3461" s="923" t="n">
        <v>89546</v>
      </c>
      <c r="C3461" s="924" t="s">
        <v>10190</v>
      </c>
      <c r="D3461" s="923" t="s">
        <v>451</v>
      </c>
      <c r="E3461" s="923" t="n">
        <f aca="false">IF($K$2=$H$1,H3461,I3461)</f>
        <v>7.6</v>
      </c>
      <c r="F3461" s="396" t="n">
        <f aca="false">IF(LEN($B3461)=7,CONCATENATE(MID($B3461,1,6),"00",RIGHT($B3461,1)),IF(LEN($B3461)=8,CONCATENATE(MID($B3461,1,6),"0",RIGHT($B3461,2)),$B3461))</f>
        <v>89546</v>
      </c>
      <c r="H3461" s="925" t="n">
        <v>7.44</v>
      </c>
      <c r="I3461" s="923" t="n">
        <v>7.6</v>
      </c>
    </row>
    <row r="3462" customFormat="false" ht="15" hidden="false" customHeight="false" outlineLevel="0" collapsed="false">
      <c r="B3462" s="923" t="n">
        <v>89547</v>
      </c>
      <c r="C3462" s="924" t="s">
        <v>10191</v>
      </c>
      <c r="D3462" s="923" t="s">
        <v>451</v>
      </c>
      <c r="E3462" s="923" t="n">
        <f aca="false">IF($K$2=$H$1,H3462,I3462)</f>
        <v>13.12</v>
      </c>
      <c r="F3462" s="396" t="n">
        <f aca="false">IF(LEN($B3462)=7,CONCATENATE(MID($B3462,1,6),"00",RIGHT($B3462,1)),IF(LEN($B3462)=8,CONCATENATE(MID($B3462,1,6),"0",RIGHT($B3462,2)),$B3462))</f>
        <v>89547</v>
      </c>
      <c r="H3462" s="925" t="n">
        <v>12.88</v>
      </c>
      <c r="I3462" s="923" t="n">
        <v>13.12</v>
      </c>
    </row>
    <row r="3463" customFormat="false" ht="15" hidden="false" customHeight="false" outlineLevel="0" collapsed="false">
      <c r="B3463" s="923" t="n">
        <v>89548</v>
      </c>
      <c r="C3463" s="924" t="s">
        <v>10192</v>
      </c>
      <c r="D3463" s="923" t="s">
        <v>451</v>
      </c>
      <c r="E3463" s="923" t="n">
        <f aca="false">IF($K$2=$H$1,H3463,I3463)</f>
        <v>14.11</v>
      </c>
      <c r="F3463" s="396" t="n">
        <f aca="false">IF(LEN($B3463)=7,CONCATENATE(MID($B3463,1,6),"00",RIGHT($B3463,1)),IF(LEN($B3463)=8,CONCATENATE(MID($B3463,1,6),"0",RIGHT($B3463,2)),$B3463))</f>
        <v>89548</v>
      </c>
      <c r="H3463" s="925" t="n">
        <v>13.87</v>
      </c>
      <c r="I3463" s="923" t="n">
        <v>14.11</v>
      </c>
    </row>
    <row r="3464" customFormat="false" ht="15" hidden="false" customHeight="false" outlineLevel="0" collapsed="false">
      <c r="B3464" s="923" t="n">
        <v>89549</v>
      </c>
      <c r="C3464" s="924" t="s">
        <v>10193</v>
      </c>
      <c r="D3464" s="923" t="s">
        <v>451</v>
      </c>
      <c r="E3464" s="923" t="n">
        <f aca="false">IF($K$2=$H$1,H3464,I3464)</f>
        <v>10.46</v>
      </c>
      <c r="F3464" s="396" t="n">
        <f aca="false">IF(LEN($B3464)=7,CONCATENATE(MID($B3464,1,6),"00",RIGHT($B3464,1)),IF(LEN($B3464)=8,CONCATENATE(MID($B3464,1,6),"0",RIGHT($B3464,2)),$B3464))</f>
        <v>89549</v>
      </c>
      <c r="H3464" s="925" t="n">
        <v>10.22</v>
      </c>
      <c r="I3464" s="923" t="n">
        <v>10.46</v>
      </c>
    </row>
    <row r="3465" customFormat="false" ht="15" hidden="false" customHeight="false" outlineLevel="0" collapsed="false">
      <c r="B3465" s="923" t="n">
        <v>89550</v>
      </c>
      <c r="C3465" s="924" t="s">
        <v>10194</v>
      </c>
      <c r="D3465" s="923" t="s">
        <v>451</v>
      </c>
      <c r="E3465" s="923" t="n">
        <f aca="false">IF($K$2=$H$1,H3465,I3465)</f>
        <v>24.02</v>
      </c>
      <c r="F3465" s="396" t="n">
        <f aca="false">IF(LEN($B3465)=7,CONCATENATE(MID($B3465,1,6),"00",RIGHT($B3465,1)),IF(LEN($B3465)=8,CONCATENATE(MID($B3465,1,6),"0",RIGHT($B3465,2)),$B3465))</f>
        <v>89550</v>
      </c>
      <c r="H3465" s="925" t="n">
        <v>23.78</v>
      </c>
      <c r="I3465" s="923" t="n">
        <v>24.02</v>
      </c>
    </row>
    <row r="3466" customFormat="false" ht="15" hidden="false" customHeight="false" outlineLevel="0" collapsed="false">
      <c r="B3466" s="923" t="n">
        <v>89551</v>
      </c>
      <c r="C3466" s="924" t="s">
        <v>10195</v>
      </c>
      <c r="D3466" s="923" t="s">
        <v>451</v>
      </c>
      <c r="E3466" s="923" t="n">
        <f aca="false">IF($K$2=$H$1,H3466,I3466)</f>
        <v>6.55</v>
      </c>
      <c r="F3466" s="396" t="n">
        <f aca="false">IF(LEN($B3466)=7,CONCATENATE(MID($B3466,1,6),"00",RIGHT($B3466,1)),IF(LEN($B3466)=8,CONCATENATE(MID($B3466,1,6),"0",RIGHT($B3466,2)),$B3466))</f>
        <v>89551</v>
      </c>
      <c r="H3466" s="925" t="n">
        <v>6.38</v>
      </c>
      <c r="I3466" s="923" t="n">
        <v>6.55</v>
      </c>
    </row>
    <row r="3467" customFormat="false" ht="15" hidden="false" customHeight="false" outlineLevel="0" collapsed="false">
      <c r="B3467" s="923" t="n">
        <v>89552</v>
      </c>
      <c r="C3467" s="924" t="s">
        <v>10196</v>
      </c>
      <c r="D3467" s="923" t="s">
        <v>451</v>
      </c>
      <c r="E3467" s="923" t="n">
        <f aca="false">IF($K$2=$H$1,H3467,I3467)</f>
        <v>12.81</v>
      </c>
      <c r="F3467" s="396" t="n">
        <f aca="false">IF(LEN($B3467)=7,CONCATENATE(MID($B3467,1,6),"00",RIGHT($B3467,1)),IF(LEN($B3467)=8,CONCATENATE(MID($B3467,1,6),"0",RIGHT($B3467,2)),$B3467))</f>
        <v>89552</v>
      </c>
      <c r="H3467" s="925" t="n">
        <v>12.64</v>
      </c>
      <c r="I3467" s="923" t="n">
        <v>12.81</v>
      </c>
    </row>
    <row r="3468" customFormat="false" ht="15" hidden="false" customHeight="false" outlineLevel="0" collapsed="false">
      <c r="B3468" s="923" t="n">
        <v>89553</v>
      </c>
      <c r="C3468" s="924" t="s">
        <v>10197</v>
      </c>
      <c r="D3468" s="923" t="s">
        <v>451</v>
      </c>
      <c r="E3468" s="923" t="n">
        <f aca="false">IF($K$2=$H$1,H3468,I3468)</f>
        <v>4.17</v>
      </c>
      <c r="F3468" s="396" t="n">
        <f aca="false">IF(LEN($B3468)=7,CONCATENATE(MID($B3468,1,6),"00",RIGHT($B3468,1)),IF(LEN($B3468)=8,CONCATENATE(MID($B3468,1,6),"0",RIGHT($B3468,2)),$B3468))</f>
        <v>89553</v>
      </c>
      <c r="H3468" s="925" t="n">
        <v>4</v>
      </c>
      <c r="I3468" s="923" t="n">
        <v>4.17</v>
      </c>
    </row>
    <row r="3469" customFormat="false" ht="15" hidden="false" customHeight="false" outlineLevel="0" collapsed="false">
      <c r="B3469" s="923" t="n">
        <v>89554</v>
      </c>
      <c r="C3469" s="924" t="s">
        <v>10198</v>
      </c>
      <c r="D3469" s="923" t="s">
        <v>451</v>
      </c>
      <c r="E3469" s="923" t="n">
        <f aca="false">IF($K$2=$H$1,H3469,I3469)</f>
        <v>16.18</v>
      </c>
      <c r="F3469" s="396" t="n">
        <f aca="false">IF(LEN($B3469)=7,CONCATENATE(MID($B3469,1,6),"00",RIGHT($B3469,1)),IF(LEN($B3469)=8,CONCATENATE(MID($B3469,1,6),"0",RIGHT($B3469,2)),$B3469))</f>
        <v>89554</v>
      </c>
      <c r="H3469" s="925" t="n">
        <v>15.84</v>
      </c>
      <c r="I3469" s="923" t="n">
        <v>16.18</v>
      </c>
    </row>
    <row r="3470" customFormat="false" ht="15" hidden="false" customHeight="false" outlineLevel="0" collapsed="false">
      <c r="B3470" s="923" t="n">
        <v>89555</v>
      </c>
      <c r="C3470" s="924" t="s">
        <v>10199</v>
      </c>
      <c r="D3470" s="923" t="s">
        <v>451</v>
      </c>
      <c r="E3470" s="923" t="n">
        <f aca="false">IF($K$2=$H$1,H3470,I3470)</f>
        <v>15.43</v>
      </c>
      <c r="F3470" s="396" t="n">
        <f aca="false">IF(LEN($B3470)=7,CONCATENATE(MID($B3470,1,6),"00",RIGHT($B3470,1)),IF(LEN($B3470)=8,CONCATENATE(MID($B3470,1,6),"0",RIGHT($B3470,2)),$B3470))</f>
        <v>89555</v>
      </c>
      <c r="H3470" s="925" t="n">
        <v>15.26</v>
      </c>
      <c r="I3470" s="923" t="n">
        <v>15.43</v>
      </c>
    </row>
    <row r="3471" customFormat="false" ht="15" hidden="false" customHeight="false" outlineLevel="0" collapsed="false">
      <c r="B3471" s="923" t="n">
        <v>89556</v>
      </c>
      <c r="C3471" s="924" t="s">
        <v>10200</v>
      </c>
      <c r="D3471" s="923" t="s">
        <v>451</v>
      </c>
      <c r="E3471" s="923" t="n">
        <f aca="false">IF($K$2=$H$1,H3471,I3471)</f>
        <v>22.98</v>
      </c>
      <c r="F3471" s="396" t="n">
        <f aca="false">IF(LEN($B3471)=7,CONCATENATE(MID($B3471,1,6),"00",RIGHT($B3471,1)),IF(LEN($B3471)=8,CONCATENATE(MID($B3471,1,6),"0",RIGHT($B3471,2)),$B3471))</f>
        <v>89556</v>
      </c>
      <c r="H3471" s="925" t="n">
        <v>22.64</v>
      </c>
      <c r="I3471" s="923" t="n">
        <v>22.98</v>
      </c>
    </row>
    <row r="3472" customFormat="false" ht="15" hidden="false" customHeight="false" outlineLevel="0" collapsed="false">
      <c r="B3472" s="923" t="n">
        <v>89557</v>
      </c>
      <c r="C3472" s="924" t="s">
        <v>10201</v>
      </c>
      <c r="D3472" s="923" t="s">
        <v>451</v>
      </c>
      <c r="E3472" s="923" t="n">
        <f aca="false">IF($K$2=$H$1,H3472,I3472)</f>
        <v>18.51</v>
      </c>
      <c r="F3472" s="396" t="n">
        <f aca="false">IF(LEN($B3472)=7,CONCATENATE(MID($B3472,1,6),"00",RIGHT($B3472,1)),IF(LEN($B3472)=8,CONCATENATE(MID($B3472,1,6),"0",RIGHT($B3472,2)),$B3472))</f>
        <v>89557</v>
      </c>
      <c r="H3472" s="925" t="n">
        <v>18.17</v>
      </c>
      <c r="I3472" s="923" t="n">
        <v>18.51</v>
      </c>
    </row>
    <row r="3473" customFormat="false" ht="15" hidden="false" customHeight="false" outlineLevel="0" collapsed="false">
      <c r="B3473" s="923" t="n">
        <v>89558</v>
      </c>
      <c r="C3473" s="924" t="s">
        <v>10202</v>
      </c>
      <c r="D3473" s="923" t="s">
        <v>451</v>
      </c>
      <c r="E3473" s="923" t="n">
        <f aca="false">IF($K$2=$H$1,H3473,I3473)</f>
        <v>6.32</v>
      </c>
      <c r="F3473" s="396" t="n">
        <f aca="false">IF(LEN($B3473)=7,CONCATENATE(MID($B3473,1,6),"00",RIGHT($B3473,1)),IF(LEN($B3473)=8,CONCATENATE(MID($B3473,1,6),"0",RIGHT($B3473,2)),$B3473))</f>
        <v>89558</v>
      </c>
      <c r="H3473" s="925" t="n">
        <v>6.12</v>
      </c>
      <c r="I3473" s="923" t="n">
        <v>6.32</v>
      </c>
    </row>
    <row r="3474" customFormat="false" ht="15" hidden="false" customHeight="false" outlineLevel="0" collapsed="false">
      <c r="B3474" s="923" t="n">
        <v>89559</v>
      </c>
      <c r="C3474" s="924" t="s">
        <v>10203</v>
      </c>
      <c r="D3474" s="923" t="s">
        <v>451</v>
      </c>
      <c r="E3474" s="923" t="n">
        <f aca="false">IF($K$2=$H$1,H3474,I3474)</f>
        <v>39.18</v>
      </c>
      <c r="F3474" s="396" t="n">
        <f aca="false">IF(LEN($B3474)=7,CONCATENATE(MID($B3474,1,6),"00",RIGHT($B3474,1)),IF(LEN($B3474)=8,CONCATENATE(MID($B3474,1,6),"0",RIGHT($B3474,2)),$B3474))</f>
        <v>89559</v>
      </c>
      <c r="H3474" s="925" t="n">
        <v>38.84</v>
      </c>
      <c r="I3474" s="923" t="n">
        <v>39.18</v>
      </c>
    </row>
    <row r="3475" customFormat="false" ht="15" hidden="false" customHeight="false" outlineLevel="0" collapsed="false">
      <c r="B3475" s="923" t="n">
        <v>89561</v>
      </c>
      <c r="C3475" s="924" t="s">
        <v>10204</v>
      </c>
      <c r="D3475" s="923" t="s">
        <v>451</v>
      </c>
      <c r="E3475" s="923" t="n">
        <f aca="false">IF($K$2=$H$1,H3475,I3475)</f>
        <v>8.96</v>
      </c>
      <c r="F3475" s="396" t="n">
        <f aca="false">IF(LEN($B3475)=7,CONCATENATE(MID($B3475,1,6),"00",RIGHT($B3475,1)),IF(LEN($B3475)=8,CONCATENATE(MID($B3475,1,6),"0",RIGHT($B3475,2)),$B3475))</f>
        <v>89561</v>
      </c>
      <c r="H3475" s="925" t="n">
        <v>8.72</v>
      </c>
      <c r="I3475" s="923" t="n">
        <v>8.96</v>
      </c>
    </row>
    <row r="3476" customFormat="false" ht="15" hidden="false" customHeight="false" outlineLevel="0" collapsed="false">
      <c r="B3476" s="923" t="n">
        <v>89562</v>
      </c>
      <c r="C3476" s="924" t="s">
        <v>10205</v>
      </c>
      <c r="D3476" s="923" t="s">
        <v>451</v>
      </c>
      <c r="E3476" s="923" t="n">
        <f aca="false">IF($K$2=$H$1,H3476,I3476)</f>
        <v>6.69</v>
      </c>
      <c r="F3476" s="396" t="n">
        <f aca="false">IF(LEN($B3476)=7,CONCATENATE(MID($B3476,1,6),"00",RIGHT($B3476,1)),IF(LEN($B3476)=8,CONCATENATE(MID($B3476,1,6),"0",RIGHT($B3476,2)),$B3476))</f>
        <v>89562</v>
      </c>
      <c r="H3476" s="925" t="n">
        <v>6.49</v>
      </c>
      <c r="I3476" s="923" t="n">
        <v>6.69</v>
      </c>
    </row>
    <row r="3477" customFormat="false" ht="15" hidden="false" customHeight="false" outlineLevel="0" collapsed="false">
      <c r="B3477" s="923" t="n">
        <v>89563</v>
      </c>
      <c r="C3477" s="924" t="s">
        <v>10206</v>
      </c>
      <c r="D3477" s="923" t="s">
        <v>451</v>
      </c>
      <c r="E3477" s="923" t="n">
        <f aca="false">IF($K$2=$H$1,H3477,I3477)</f>
        <v>14.52</v>
      </c>
      <c r="F3477" s="396" t="n">
        <f aca="false">IF(LEN($B3477)=7,CONCATENATE(MID($B3477,1,6),"00",RIGHT($B3477,1)),IF(LEN($B3477)=8,CONCATENATE(MID($B3477,1,6),"0",RIGHT($B3477,2)),$B3477))</f>
        <v>89563</v>
      </c>
      <c r="H3477" s="925" t="n">
        <v>14.2</v>
      </c>
      <c r="I3477" s="923" t="n">
        <v>14.52</v>
      </c>
    </row>
    <row r="3478" customFormat="false" ht="15" hidden="false" customHeight="false" outlineLevel="0" collapsed="false">
      <c r="B3478" s="923" t="n">
        <v>89564</v>
      </c>
      <c r="C3478" s="924" t="s">
        <v>10207</v>
      </c>
      <c r="D3478" s="923" t="s">
        <v>451</v>
      </c>
      <c r="E3478" s="923" t="n">
        <f aca="false">IF($K$2=$H$1,H3478,I3478)</f>
        <v>11.65</v>
      </c>
      <c r="F3478" s="396" t="n">
        <f aca="false">IF(LEN($B3478)=7,CONCATENATE(MID($B3478,1,6),"00",RIGHT($B3478,1)),IF(LEN($B3478)=8,CONCATENATE(MID($B3478,1,6),"0",RIGHT($B3478,2)),$B3478))</f>
        <v>89564</v>
      </c>
      <c r="H3478" s="925" t="n">
        <v>11.45</v>
      </c>
      <c r="I3478" s="923" t="n">
        <v>11.65</v>
      </c>
    </row>
    <row r="3479" customFormat="false" ht="15" hidden="false" customHeight="false" outlineLevel="0" collapsed="false">
      <c r="B3479" s="923" t="n">
        <v>89565</v>
      </c>
      <c r="C3479" s="924" t="s">
        <v>10208</v>
      </c>
      <c r="D3479" s="923" t="s">
        <v>451</v>
      </c>
      <c r="E3479" s="923" t="n">
        <f aca="false">IF($K$2=$H$1,H3479,I3479)</f>
        <v>34.25</v>
      </c>
      <c r="F3479" s="396" t="n">
        <f aca="false">IF(LEN($B3479)=7,CONCATENATE(MID($B3479,1,6),"00",RIGHT($B3479,1)),IF(LEN($B3479)=8,CONCATENATE(MID($B3479,1,6),"0",RIGHT($B3479,2)),$B3479))</f>
        <v>89565</v>
      </c>
      <c r="H3479" s="925" t="n">
        <v>33.76</v>
      </c>
      <c r="I3479" s="923" t="n">
        <v>34.25</v>
      </c>
    </row>
    <row r="3480" customFormat="false" ht="15" hidden="false" customHeight="false" outlineLevel="0" collapsed="false">
      <c r="B3480" s="923" t="n">
        <v>89566</v>
      </c>
      <c r="C3480" s="924" t="s">
        <v>10209</v>
      </c>
      <c r="D3480" s="923" t="s">
        <v>451</v>
      </c>
      <c r="E3480" s="923" t="n">
        <f aca="false">IF($K$2=$H$1,H3480,I3480)</f>
        <v>29.94</v>
      </c>
      <c r="F3480" s="396" t="n">
        <f aca="false">IF(LEN($B3480)=7,CONCATENATE(MID($B3480,1,6),"00",RIGHT($B3480,1)),IF(LEN($B3480)=8,CONCATENATE(MID($B3480,1,6),"0",RIGHT($B3480,2)),$B3480))</f>
        <v>89566</v>
      </c>
      <c r="H3480" s="925" t="n">
        <v>29.45</v>
      </c>
      <c r="I3480" s="923" t="n">
        <v>29.94</v>
      </c>
    </row>
    <row r="3481" customFormat="false" ht="15" hidden="false" customHeight="false" outlineLevel="0" collapsed="false">
      <c r="B3481" s="923" t="n">
        <v>89567</v>
      </c>
      <c r="C3481" s="924" t="s">
        <v>10210</v>
      </c>
      <c r="D3481" s="923" t="s">
        <v>451</v>
      </c>
      <c r="E3481" s="923" t="n">
        <f aca="false">IF($K$2=$H$1,H3481,I3481)</f>
        <v>50.08</v>
      </c>
      <c r="F3481" s="396" t="n">
        <f aca="false">IF(LEN($B3481)=7,CONCATENATE(MID($B3481,1,6),"00",RIGHT($B3481,1)),IF(LEN($B3481)=8,CONCATENATE(MID($B3481,1,6),"0",RIGHT($B3481,2)),$B3481))</f>
        <v>89567</v>
      </c>
      <c r="H3481" s="925" t="n">
        <v>49.41</v>
      </c>
      <c r="I3481" s="923" t="n">
        <v>50.08</v>
      </c>
    </row>
    <row r="3482" customFormat="false" ht="15" hidden="false" customHeight="false" outlineLevel="0" collapsed="false">
      <c r="B3482" s="923" t="n">
        <v>89568</v>
      </c>
      <c r="C3482" s="924" t="s">
        <v>10211</v>
      </c>
      <c r="D3482" s="923" t="s">
        <v>451</v>
      </c>
      <c r="E3482" s="923" t="n">
        <f aca="false">IF($K$2=$H$1,H3482,I3482)</f>
        <v>22.91</v>
      </c>
      <c r="F3482" s="396" t="n">
        <f aca="false">IF(LEN($B3482)=7,CONCATENATE(MID($B3482,1,6),"00",RIGHT($B3482,1)),IF(LEN($B3482)=8,CONCATENATE(MID($B3482,1,6),"0",RIGHT($B3482,2)),$B3482))</f>
        <v>89568</v>
      </c>
      <c r="H3482" s="925" t="n">
        <v>22.71</v>
      </c>
      <c r="I3482" s="923" t="n">
        <v>22.91</v>
      </c>
    </row>
    <row r="3483" customFormat="false" ht="15" hidden="false" customHeight="false" outlineLevel="0" collapsed="false">
      <c r="B3483" s="923" t="n">
        <v>89569</v>
      </c>
      <c r="C3483" s="924" t="s">
        <v>10212</v>
      </c>
      <c r="D3483" s="923" t="s">
        <v>451</v>
      </c>
      <c r="E3483" s="923" t="n">
        <f aca="false">IF($K$2=$H$1,H3483,I3483)</f>
        <v>47.48</v>
      </c>
      <c r="F3483" s="396" t="n">
        <f aca="false">IF(LEN($B3483)=7,CONCATENATE(MID($B3483,1,6),"00",RIGHT($B3483,1)),IF(LEN($B3483)=8,CONCATENATE(MID($B3483,1,6),"0",RIGHT($B3483,2)),$B3483))</f>
        <v>89569</v>
      </c>
      <c r="H3483" s="925" t="n">
        <v>46.81</v>
      </c>
      <c r="I3483" s="923" t="n">
        <v>47.48</v>
      </c>
    </row>
    <row r="3484" customFormat="false" ht="15" hidden="false" customHeight="false" outlineLevel="0" collapsed="false">
      <c r="B3484" s="923" t="n">
        <v>89570</v>
      </c>
      <c r="C3484" s="924" t="s">
        <v>10213</v>
      </c>
      <c r="D3484" s="923" t="s">
        <v>451</v>
      </c>
      <c r="E3484" s="923" t="n">
        <f aca="false">IF($K$2=$H$1,H3484,I3484)</f>
        <v>8.43</v>
      </c>
      <c r="F3484" s="396" t="n">
        <f aca="false">IF(LEN($B3484)=7,CONCATENATE(MID($B3484,1,6),"00",RIGHT($B3484,1)),IF(LEN($B3484)=8,CONCATENATE(MID($B3484,1,6),"0",RIGHT($B3484,2)),$B3484))</f>
        <v>89570</v>
      </c>
      <c r="H3484" s="925" t="n">
        <v>8.23</v>
      </c>
      <c r="I3484" s="923" t="n">
        <v>8.43</v>
      </c>
    </row>
    <row r="3485" customFormat="false" ht="15" hidden="false" customHeight="false" outlineLevel="0" collapsed="false">
      <c r="B3485" s="923" t="n">
        <v>89571</v>
      </c>
      <c r="C3485" s="924" t="s">
        <v>10214</v>
      </c>
      <c r="D3485" s="923" t="s">
        <v>451</v>
      </c>
      <c r="E3485" s="923" t="n">
        <f aca="false">IF($K$2=$H$1,H3485,I3485)</f>
        <v>46.3</v>
      </c>
      <c r="F3485" s="396" t="n">
        <f aca="false">IF(LEN($B3485)=7,CONCATENATE(MID($B3485,1,6),"00",RIGHT($B3485,1)),IF(LEN($B3485)=8,CONCATENATE(MID($B3485,1,6),"0",RIGHT($B3485,2)),$B3485))</f>
        <v>89571</v>
      </c>
      <c r="H3485" s="925" t="n">
        <v>45.63</v>
      </c>
      <c r="I3485" s="923" t="n">
        <v>46.3</v>
      </c>
    </row>
    <row r="3486" customFormat="false" ht="15" hidden="false" customHeight="false" outlineLevel="0" collapsed="false">
      <c r="B3486" s="923" t="n">
        <v>89572</v>
      </c>
      <c r="C3486" s="924" t="s">
        <v>10215</v>
      </c>
      <c r="D3486" s="923" t="s">
        <v>451</v>
      </c>
      <c r="E3486" s="923" t="n">
        <f aca="false">IF($K$2=$H$1,H3486,I3486)</f>
        <v>6.01</v>
      </c>
      <c r="F3486" s="396" t="n">
        <f aca="false">IF(LEN($B3486)=7,CONCATENATE(MID($B3486,1,6),"00",RIGHT($B3486,1)),IF(LEN($B3486)=8,CONCATENATE(MID($B3486,1,6),"0",RIGHT($B3486,2)),$B3486))</f>
        <v>89572</v>
      </c>
      <c r="H3486" s="925" t="n">
        <v>5.81</v>
      </c>
      <c r="I3486" s="923" t="n">
        <v>6.01</v>
      </c>
    </row>
    <row r="3487" customFormat="false" ht="15" hidden="false" customHeight="false" outlineLevel="0" collapsed="false">
      <c r="B3487" s="923" t="n">
        <v>89573</v>
      </c>
      <c r="C3487" s="924" t="s">
        <v>10216</v>
      </c>
      <c r="D3487" s="923" t="s">
        <v>451</v>
      </c>
      <c r="E3487" s="923" t="n">
        <f aca="false">IF($K$2=$H$1,H3487,I3487)</f>
        <v>42.37</v>
      </c>
      <c r="F3487" s="396" t="n">
        <f aca="false">IF(LEN($B3487)=7,CONCATENATE(MID($B3487,1,6),"00",RIGHT($B3487,1)),IF(LEN($B3487)=8,CONCATENATE(MID($B3487,1,6),"0",RIGHT($B3487,2)),$B3487))</f>
        <v>89573</v>
      </c>
      <c r="H3487" s="925" t="n">
        <v>41.7</v>
      </c>
      <c r="I3487" s="923" t="n">
        <v>42.37</v>
      </c>
    </row>
    <row r="3488" customFormat="false" ht="15" hidden="false" customHeight="false" outlineLevel="0" collapsed="false">
      <c r="B3488" s="923" t="n">
        <v>89574</v>
      </c>
      <c r="C3488" s="924" t="s">
        <v>10217</v>
      </c>
      <c r="D3488" s="923" t="s">
        <v>451</v>
      </c>
      <c r="E3488" s="923" t="n">
        <f aca="false">IF($K$2=$H$1,H3488,I3488)</f>
        <v>81.18</v>
      </c>
      <c r="F3488" s="396" t="n">
        <f aca="false">IF(LEN($B3488)=7,CONCATENATE(MID($B3488,1,6),"00",RIGHT($B3488,1)),IF(LEN($B3488)=8,CONCATENATE(MID($B3488,1,6),"0",RIGHT($B3488,2)),$B3488))</f>
        <v>89574</v>
      </c>
      <c r="H3488" s="925" t="n">
        <v>80.15</v>
      </c>
      <c r="I3488" s="923" t="n">
        <v>81.18</v>
      </c>
    </row>
    <row r="3489" customFormat="false" ht="15" hidden="false" customHeight="false" outlineLevel="0" collapsed="false">
      <c r="B3489" s="923" t="n">
        <v>89575</v>
      </c>
      <c r="C3489" s="924" t="s">
        <v>10218</v>
      </c>
      <c r="D3489" s="923" t="s">
        <v>451</v>
      </c>
      <c r="E3489" s="923" t="n">
        <f aca="false">IF($K$2=$H$1,H3489,I3489)</f>
        <v>8.1</v>
      </c>
      <c r="F3489" s="396" t="n">
        <f aca="false">IF(LEN($B3489)=7,CONCATENATE(MID($B3489,1,6),"00",RIGHT($B3489,1)),IF(LEN($B3489)=8,CONCATENATE(MID($B3489,1,6),"0",RIGHT($B3489,2)),$B3489))</f>
        <v>89575</v>
      </c>
      <c r="H3489" s="925" t="n">
        <v>7.84</v>
      </c>
      <c r="I3489" s="923" t="n">
        <v>8.1</v>
      </c>
    </row>
    <row r="3490" customFormat="false" ht="15" hidden="false" customHeight="false" outlineLevel="0" collapsed="false">
      <c r="B3490" s="923" t="n">
        <v>89577</v>
      </c>
      <c r="C3490" s="924" t="s">
        <v>10219</v>
      </c>
      <c r="D3490" s="923" t="s">
        <v>451</v>
      </c>
      <c r="E3490" s="923" t="n">
        <f aca="false">IF($K$2=$H$1,H3490,I3490)</f>
        <v>23.73</v>
      </c>
      <c r="F3490" s="396" t="n">
        <f aca="false">IF(LEN($B3490)=7,CONCATENATE(MID($B3490,1,6),"00",RIGHT($B3490,1)),IF(LEN($B3490)=8,CONCATENATE(MID($B3490,1,6),"0",RIGHT($B3490,2)),$B3490))</f>
        <v>89577</v>
      </c>
      <c r="H3490" s="925" t="n">
        <v>23.47</v>
      </c>
      <c r="I3490" s="923" t="n">
        <v>23.73</v>
      </c>
    </row>
    <row r="3491" customFormat="false" ht="15" hidden="false" customHeight="false" outlineLevel="0" collapsed="false">
      <c r="B3491" s="923" t="n">
        <v>89579</v>
      </c>
      <c r="C3491" s="924" t="s">
        <v>10220</v>
      </c>
      <c r="D3491" s="923" t="s">
        <v>451</v>
      </c>
      <c r="E3491" s="923" t="n">
        <f aca="false">IF($K$2=$H$1,H3491,I3491)</f>
        <v>8.27</v>
      </c>
      <c r="F3491" s="396" t="n">
        <f aca="false">IF(LEN($B3491)=7,CONCATENATE(MID($B3491,1,6),"00",RIGHT($B3491,1)),IF(LEN($B3491)=8,CONCATENATE(MID($B3491,1,6),"0",RIGHT($B3491,2)),$B3491))</f>
        <v>89579</v>
      </c>
      <c r="H3491" s="925" t="n">
        <v>8.01</v>
      </c>
      <c r="I3491" s="923" t="n">
        <v>8.27</v>
      </c>
    </row>
    <row r="3492" customFormat="false" ht="15" hidden="false" customHeight="false" outlineLevel="0" collapsed="false">
      <c r="B3492" s="923" t="n">
        <v>89581</v>
      </c>
      <c r="C3492" s="924" t="s">
        <v>10221</v>
      </c>
      <c r="D3492" s="923" t="s">
        <v>451</v>
      </c>
      <c r="E3492" s="923" t="n">
        <f aca="false">IF($K$2=$H$1,H3492,I3492)</f>
        <v>17.53</v>
      </c>
      <c r="F3492" s="396" t="n">
        <f aca="false">IF(LEN($B3492)=7,CONCATENATE(MID($B3492,1,6),"00",RIGHT($B3492,1)),IF(LEN($B3492)=8,CONCATENATE(MID($B3492,1,6),"0",RIGHT($B3492,2)),$B3492))</f>
        <v>89581</v>
      </c>
      <c r="H3492" s="925" t="n">
        <v>17.32</v>
      </c>
      <c r="I3492" s="923" t="n">
        <v>17.53</v>
      </c>
    </row>
    <row r="3493" customFormat="false" ht="15" hidden="false" customHeight="false" outlineLevel="0" collapsed="false">
      <c r="B3493" s="923" t="n">
        <v>89582</v>
      </c>
      <c r="C3493" s="924" t="s">
        <v>10222</v>
      </c>
      <c r="D3493" s="923" t="s">
        <v>451</v>
      </c>
      <c r="E3493" s="923" t="n">
        <f aca="false">IF($K$2=$H$1,H3493,I3493)</f>
        <v>15.54</v>
      </c>
      <c r="F3493" s="396" t="n">
        <f aca="false">IF(LEN($B3493)=7,CONCATENATE(MID($B3493,1,6),"00",RIGHT($B3493,1)),IF(LEN($B3493)=8,CONCATENATE(MID($B3493,1,6),"0",RIGHT($B3493,2)),$B3493))</f>
        <v>89582</v>
      </c>
      <c r="H3493" s="925" t="n">
        <v>15.33</v>
      </c>
      <c r="I3493" s="923" t="n">
        <v>15.54</v>
      </c>
    </row>
    <row r="3494" customFormat="false" ht="15" hidden="false" customHeight="false" outlineLevel="0" collapsed="false">
      <c r="B3494" s="923" t="n">
        <v>89583</v>
      </c>
      <c r="C3494" s="924" t="s">
        <v>10223</v>
      </c>
      <c r="D3494" s="923" t="s">
        <v>451</v>
      </c>
      <c r="E3494" s="923" t="n">
        <f aca="false">IF($K$2=$H$1,H3494,I3494)</f>
        <v>22.81</v>
      </c>
      <c r="F3494" s="396" t="n">
        <f aca="false">IF(LEN($B3494)=7,CONCATENATE(MID($B3494,1,6),"00",RIGHT($B3494,1)),IF(LEN($B3494)=8,CONCATENATE(MID($B3494,1,6),"0",RIGHT($B3494,2)),$B3494))</f>
        <v>89583</v>
      </c>
      <c r="H3494" s="925" t="n">
        <v>22.6</v>
      </c>
      <c r="I3494" s="923" t="n">
        <v>22.81</v>
      </c>
    </row>
    <row r="3495" customFormat="false" ht="15" hidden="false" customHeight="false" outlineLevel="0" collapsed="false">
      <c r="B3495" s="923" t="n">
        <v>89584</v>
      </c>
      <c r="C3495" s="924" t="s">
        <v>10224</v>
      </c>
      <c r="D3495" s="923" t="s">
        <v>451</v>
      </c>
      <c r="E3495" s="923" t="n">
        <f aca="false">IF($K$2=$H$1,H3495,I3495)</f>
        <v>26.38</v>
      </c>
      <c r="F3495" s="396" t="n">
        <f aca="false">IF(LEN($B3495)=7,CONCATENATE(MID($B3495,1,6),"00",RIGHT($B3495,1)),IF(LEN($B3495)=8,CONCATENATE(MID($B3495,1,6),"0",RIGHT($B3495,2)),$B3495))</f>
        <v>89584</v>
      </c>
      <c r="H3495" s="925" t="n">
        <v>26.02</v>
      </c>
      <c r="I3495" s="923" t="n">
        <v>26.38</v>
      </c>
    </row>
    <row r="3496" customFormat="false" ht="15" hidden="false" customHeight="false" outlineLevel="0" collapsed="false">
      <c r="B3496" s="923" t="n">
        <v>89585</v>
      </c>
      <c r="C3496" s="924" t="s">
        <v>10225</v>
      </c>
      <c r="D3496" s="923" t="s">
        <v>451</v>
      </c>
      <c r="E3496" s="923" t="n">
        <f aca="false">IF($K$2=$H$1,H3496,I3496)</f>
        <v>21.52</v>
      </c>
      <c r="F3496" s="396" t="n">
        <f aca="false">IF(LEN($B3496)=7,CONCATENATE(MID($B3496,1,6),"00",RIGHT($B3496,1)),IF(LEN($B3496)=8,CONCATENATE(MID($B3496,1,6),"0",RIGHT($B3496,2)),$B3496))</f>
        <v>89585</v>
      </c>
      <c r="H3496" s="925" t="n">
        <v>21.16</v>
      </c>
      <c r="I3496" s="923" t="n">
        <v>21.52</v>
      </c>
    </row>
    <row r="3497" customFormat="false" ht="15" hidden="false" customHeight="false" outlineLevel="0" collapsed="false">
      <c r="B3497" s="923" t="n">
        <v>89586</v>
      </c>
      <c r="C3497" s="924" t="s">
        <v>10226</v>
      </c>
      <c r="D3497" s="923" t="s">
        <v>451</v>
      </c>
      <c r="E3497" s="923" t="n">
        <f aca="false">IF($K$2=$H$1,H3497,I3497)</f>
        <v>21.52</v>
      </c>
      <c r="F3497" s="396" t="n">
        <f aca="false">IF(LEN($B3497)=7,CONCATENATE(MID($B3497,1,6),"00",RIGHT($B3497,1)),IF(LEN($B3497)=8,CONCATENATE(MID($B3497,1,6),"0",RIGHT($B3497,2)),$B3497))</f>
        <v>89586</v>
      </c>
      <c r="H3497" s="925" t="n">
        <v>21.16</v>
      </c>
      <c r="I3497" s="923" t="n">
        <v>21.52</v>
      </c>
    </row>
    <row r="3498" customFormat="false" ht="15" hidden="false" customHeight="false" outlineLevel="0" collapsed="false">
      <c r="B3498" s="923" t="n">
        <v>89587</v>
      </c>
      <c r="C3498" s="924" t="s">
        <v>10227</v>
      </c>
      <c r="D3498" s="923" t="s">
        <v>451</v>
      </c>
      <c r="E3498" s="923" t="n">
        <f aca="false">IF($K$2=$H$1,H3498,I3498)</f>
        <v>34</v>
      </c>
      <c r="F3498" s="396" t="n">
        <f aca="false">IF(LEN($B3498)=7,CONCATENATE(MID($B3498,1,6),"00",RIGHT($B3498,1)),IF(LEN($B3498)=8,CONCATENATE(MID($B3498,1,6),"0",RIGHT($B3498,2)),$B3498))</f>
        <v>89587</v>
      </c>
      <c r="H3498" s="925" t="n">
        <v>33.64</v>
      </c>
      <c r="I3498" s="923" t="n">
        <v>34</v>
      </c>
    </row>
    <row r="3499" customFormat="false" ht="15" hidden="false" customHeight="false" outlineLevel="0" collapsed="false">
      <c r="B3499" s="923" t="n">
        <v>89590</v>
      </c>
      <c r="C3499" s="924" t="s">
        <v>10228</v>
      </c>
      <c r="D3499" s="923" t="s">
        <v>451</v>
      </c>
      <c r="E3499" s="923" t="n">
        <f aca="false">IF($K$2=$H$1,H3499,I3499)</f>
        <v>82.59</v>
      </c>
      <c r="F3499" s="396" t="n">
        <f aca="false">IF(LEN($B3499)=7,CONCATENATE(MID($B3499,1,6),"00",RIGHT($B3499,1)),IF(LEN($B3499)=8,CONCATENATE(MID($B3499,1,6),"0",RIGHT($B3499,2)),$B3499))</f>
        <v>89590</v>
      </c>
      <c r="H3499" s="925" t="n">
        <v>81.97</v>
      </c>
      <c r="I3499" s="923" t="n">
        <v>82.59</v>
      </c>
    </row>
    <row r="3500" customFormat="false" ht="15" hidden="false" customHeight="false" outlineLevel="0" collapsed="false">
      <c r="B3500" s="923" t="n">
        <v>89591</v>
      </c>
      <c r="C3500" s="924" t="s">
        <v>10229</v>
      </c>
      <c r="D3500" s="923" t="s">
        <v>451</v>
      </c>
      <c r="E3500" s="923" t="n">
        <f aca="false">IF($K$2=$H$1,H3500,I3500)</f>
        <v>68.64</v>
      </c>
      <c r="F3500" s="396" t="n">
        <f aca="false">IF(LEN($B3500)=7,CONCATENATE(MID($B3500,1,6),"00",RIGHT($B3500,1)),IF(LEN($B3500)=8,CONCATENATE(MID($B3500,1,6),"0",RIGHT($B3500,2)),$B3500))</f>
        <v>89591</v>
      </c>
      <c r="H3500" s="925" t="n">
        <v>68.02</v>
      </c>
      <c r="I3500" s="923" t="n">
        <v>68.64</v>
      </c>
    </row>
    <row r="3501" customFormat="false" ht="15" hidden="false" customHeight="false" outlineLevel="0" collapsed="false">
      <c r="B3501" s="923" t="n">
        <v>89592</v>
      </c>
      <c r="C3501" s="924" t="s">
        <v>10230</v>
      </c>
      <c r="D3501" s="923" t="s">
        <v>451</v>
      </c>
      <c r="E3501" s="923" t="n">
        <f aca="false">IF($K$2=$H$1,H3501,I3501)</f>
        <v>109.21</v>
      </c>
      <c r="F3501" s="396" t="n">
        <f aca="false">IF(LEN($B3501)=7,CONCATENATE(MID($B3501,1,6),"00",RIGHT($B3501,1)),IF(LEN($B3501)=8,CONCATENATE(MID($B3501,1,6),"0",RIGHT($B3501,2)),$B3501))</f>
        <v>89592</v>
      </c>
      <c r="H3501" s="925" t="n">
        <v>108.59</v>
      </c>
      <c r="I3501" s="923" t="n">
        <v>109.21</v>
      </c>
    </row>
    <row r="3502" customFormat="false" ht="15" hidden="false" customHeight="false" outlineLevel="0" collapsed="false">
      <c r="B3502" s="923" t="n">
        <v>89593</v>
      </c>
      <c r="C3502" s="924" t="s">
        <v>10231</v>
      </c>
      <c r="D3502" s="923" t="s">
        <v>451</v>
      </c>
      <c r="E3502" s="923" t="n">
        <f aca="false">IF($K$2=$H$1,H3502,I3502)</f>
        <v>21.57</v>
      </c>
      <c r="F3502" s="396" t="n">
        <f aca="false">IF(LEN($B3502)=7,CONCATENATE(MID($B3502,1,6),"00",RIGHT($B3502,1)),IF(LEN($B3502)=8,CONCATENATE(MID($B3502,1,6),"0",RIGHT($B3502,2)),$B3502))</f>
        <v>89593</v>
      </c>
      <c r="H3502" s="925" t="n">
        <v>21.31</v>
      </c>
      <c r="I3502" s="923" t="n">
        <v>21.57</v>
      </c>
    </row>
    <row r="3503" customFormat="false" ht="15" hidden="false" customHeight="false" outlineLevel="0" collapsed="false">
      <c r="B3503" s="923" t="n">
        <v>89594</v>
      </c>
      <c r="C3503" s="924" t="s">
        <v>10232</v>
      </c>
      <c r="D3503" s="923" t="s">
        <v>451</v>
      </c>
      <c r="E3503" s="923" t="n">
        <f aca="false">IF($K$2=$H$1,H3503,I3503)</f>
        <v>25.82</v>
      </c>
      <c r="F3503" s="396" t="n">
        <f aca="false">IF(LEN($B3503)=7,CONCATENATE(MID($B3503,1,6),"00",RIGHT($B3503,1)),IF(LEN($B3503)=8,CONCATENATE(MID($B3503,1,6),"0",RIGHT($B3503,2)),$B3503))</f>
        <v>89594</v>
      </c>
      <c r="H3503" s="925" t="n">
        <v>25.56</v>
      </c>
      <c r="I3503" s="923" t="n">
        <v>25.82</v>
      </c>
    </row>
    <row r="3504" customFormat="false" ht="15" hidden="false" customHeight="false" outlineLevel="0" collapsed="false">
      <c r="B3504" s="923" t="n">
        <v>89595</v>
      </c>
      <c r="C3504" s="924" t="s">
        <v>10233</v>
      </c>
      <c r="D3504" s="923" t="s">
        <v>451</v>
      </c>
      <c r="E3504" s="923" t="n">
        <f aca="false">IF($K$2=$H$1,H3504,I3504)</f>
        <v>10.47</v>
      </c>
      <c r="F3504" s="396" t="n">
        <f aca="false">IF(LEN($B3504)=7,CONCATENATE(MID($B3504,1,6),"00",RIGHT($B3504,1)),IF(LEN($B3504)=8,CONCATENATE(MID($B3504,1,6),"0",RIGHT($B3504,2)),$B3504))</f>
        <v>89595</v>
      </c>
      <c r="H3504" s="925" t="n">
        <v>10.21</v>
      </c>
      <c r="I3504" s="923" t="n">
        <v>10.47</v>
      </c>
    </row>
    <row r="3505" customFormat="false" ht="15" hidden="false" customHeight="false" outlineLevel="0" collapsed="false">
      <c r="B3505" s="923" t="n">
        <v>89596</v>
      </c>
      <c r="C3505" s="924" t="s">
        <v>10234</v>
      </c>
      <c r="D3505" s="923" t="s">
        <v>451</v>
      </c>
      <c r="E3505" s="923" t="n">
        <f aca="false">IF($K$2=$H$1,H3505,I3505)</f>
        <v>7.97</v>
      </c>
      <c r="F3505" s="396" t="n">
        <f aca="false">IF(LEN($B3505)=7,CONCATENATE(MID($B3505,1,6),"00",RIGHT($B3505,1)),IF(LEN($B3505)=8,CONCATENATE(MID($B3505,1,6),"0",RIGHT($B3505,2)),$B3505))</f>
        <v>89596</v>
      </c>
      <c r="H3505" s="925" t="n">
        <v>7.71</v>
      </c>
      <c r="I3505" s="923" t="n">
        <v>7.97</v>
      </c>
    </row>
    <row r="3506" customFormat="false" ht="15" hidden="false" customHeight="false" outlineLevel="0" collapsed="false">
      <c r="B3506" s="923" t="n">
        <v>89597</v>
      </c>
      <c r="C3506" s="924" t="s">
        <v>10235</v>
      </c>
      <c r="D3506" s="923" t="s">
        <v>451</v>
      </c>
      <c r="E3506" s="923" t="n">
        <f aca="false">IF($K$2=$H$1,H3506,I3506)</f>
        <v>14.38</v>
      </c>
      <c r="F3506" s="396" t="n">
        <f aca="false">IF(LEN($B3506)=7,CONCATENATE(MID($B3506,1,6),"00",RIGHT($B3506,1)),IF(LEN($B3506)=8,CONCATENATE(MID($B3506,1,6),"0",RIGHT($B3506,2)),$B3506))</f>
        <v>89597</v>
      </c>
      <c r="H3506" s="925" t="n">
        <v>14.07</v>
      </c>
      <c r="I3506" s="923" t="n">
        <v>14.38</v>
      </c>
    </row>
    <row r="3507" customFormat="false" ht="15" hidden="false" customHeight="false" outlineLevel="0" collapsed="false">
      <c r="B3507" s="923" t="n">
        <v>89598</v>
      </c>
      <c r="C3507" s="924" t="s">
        <v>10236</v>
      </c>
      <c r="D3507" s="923" t="s">
        <v>451</v>
      </c>
      <c r="E3507" s="923" t="n">
        <f aca="false">IF($K$2=$H$1,H3507,I3507)</f>
        <v>35.56</v>
      </c>
      <c r="F3507" s="396" t="n">
        <f aca="false">IF(LEN($B3507)=7,CONCATENATE(MID($B3507,1,6),"00",RIGHT($B3507,1)),IF(LEN($B3507)=8,CONCATENATE(MID($B3507,1,6),"0",RIGHT($B3507,2)),$B3507))</f>
        <v>89598</v>
      </c>
      <c r="H3507" s="925" t="n">
        <v>35.25</v>
      </c>
      <c r="I3507" s="923" t="n">
        <v>35.56</v>
      </c>
    </row>
    <row r="3508" customFormat="false" ht="15" hidden="false" customHeight="false" outlineLevel="0" collapsed="false">
      <c r="B3508" s="923" t="n">
        <v>89599</v>
      </c>
      <c r="C3508" s="924" t="s">
        <v>10237</v>
      </c>
      <c r="D3508" s="923" t="s">
        <v>451</v>
      </c>
      <c r="E3508" s="923" t="n">
        <f aca="false">IF($K$2=$H$1,H3508,I3508)</f>
        <v>12.06</v>
      </c>
      <c r="F3508" s="396" t="n">
        <f aca="false">IF(LEN($B3508)=7,CONCATENATE(MID($B3508,1,6),"00",RIGHT($B3508,1)),IF(LEN($B3508)=8,CONCATENATE(MID($B3508,1,6),"0",RIGHT($B3508,2)),$B3508))</f>
        <v>89599</v>
      </c>
      <c r="H3508" s="925" t="n">
        <v>11.92</v>
      </c>
      <c r="I3508" s="923" t="n">
        <v>12.06</v>
      </c>
    </row>
    <row r="3509" customFormat="false" ht="15" hidden="false" customHeight="false" outlineLevel="0" collapsed="false">
      <c r="B3509" s="923" t="n">
        <v>89600</v>
      </c>
      <c r="C3509" s="924" t="s">
        <v>10238</v>
      </c>
      <c r="D3509" s="923" t="s">
        <v>451</v>
      </c>
      <c r="E3509" s="923" t="n">
        <f aca="false">IF($K$2=$H$1,H3509,I3509)</f>
        <v>13.05</v>
      </c>
      <c r="F3509" s="396" t="n">
        <f aca="false">IF(LEN($B3509)=7,CONCATENATE(MID($B3509,1,6),"00",RIGHT($B3509,1)),IF(LEN($B3509)=8,CONCATENATE(MID($B3509,1,6),"0",RIGHT($B3509,2)),$B3509))</f>
        <v>89600</v>
      </c>
      <c r="H3509" s="925" t="n">
        <v>12.91</v>
      </c>
      <c r="I3509" s="923" t="n">
        <v>13.05</v>
      </c>
    </row>
    <row r="3510" customFormat="false" ht="15" hidden="false" customHeight="false" outlineLevel="0" collapsed="false">
      <c r="B3510" s="923" t="n">
        <v>89605</v>
      </c>
      <c r="C3510" s="924" t="s">
        <v>10239</v>
      </c>
      <c r="D3510" s="923" t="s">
        <v>451</v>
      </c>
      <c r="E3510" s="923" t="n">
        <f aca="false">IF($K$2=$H$1,H3510,I3510)</f>
        <v>14.07</v>
      </c>
      <c r="F3510" s="396" t="n">
        <f aca="false">IF(LEN($B3510)=7,CONCATENATE(MID($B3510,1,6),"00",RIGHT($B3510,1)),IF(LEN($B3510)=8,CONCATENATE(MID($B3510,1,6),"0",RIGHT($B3510,2)),$B3510))</f>
        <v>89605</v>
      </c>
      <c r="H3510" s="925" t="n">
        <v>13.76</v>
      </c>
      <c r="I3510" s="923" t="n">
        <v>14.07</v>
      </c>
    </row>
    <row r="3511" customFormat="false" ht="15" hidden="false" customHeight="false" outlineLevel="0" collapsed="false">
      <c r="B3511" s="923" t="n">
        <v>89609</v>
      </c>
      <c r="C3511" s="924" t="s">
        <v>10240</v>
      </c>
      <c r="D3511" s="923" t="s">
        <v>451</v>
      </c>
      <c r="E3511" s="923" t="n">
        <f aca="false">IF($K$2=$H$1,H3511,I3511)</f>
        <v>58.73</v>
      </c>
      <c r="F3511" s="396" t="n">
        <f aca="false">IF(LEN($B3511)=7,CONCATENATE(MID($B3511,1,6),"00",RIGHT($B3511,1)),IF(LEN($B3511)=8,CONCATENATE(MID($B3511,1,6),"0",RIGHT($B3511,2)),$B3511))</f>
        <v>89609</v>
      </c>
      <c r="H3511" s="925" t="n">
        <v>58.42</v>
      </c>
      <c r="I3511" s="923" t="n">
        <v>58.73</v>
      </c>
    </row>
    <row r="3512" customFormat="false" ht="15" hidden="false" customHeight="false" outlineLevel="0" collapsed="false">
      <c r="B3512" s="923" t="n">
        <v>89610</v>
      </c>
      <c r="C3512" s="924" t="s">
        <v>10241</v>
      </c>
      <c r="D3512" s="923" t="s">
        <v>451</v>
      </c>
      <c r="E3512" s="923" t="n">
        <f aca="false">IF($K$2=$H$1,H3512,I3512)</f>
        <v>14.39</v>
      </c>
      <c r="F3512" s="396" t="n">
        <f aca="false">IF(LEN($B3512)=7,CONCATENATE(MID($B3512,1,6),"00",RIGHT($B3512,1)),IF(LEN($B3512)=8,CONCATENATE(MID($B3512,1,6),"0",RIGHT($B3512,2)),$B3512))</f>
        <v>89610</v>
      </c>
      <c r="H3512" s="925" t="n">
        <v>14.08</v>
      </c>
      <c r="I3512" s="923" t="n">
        <v>14.39</v>
      </c>
    </row>
    <row r="3513" customFormat="false" ht="15" hidden="false" customHeight="false" outlineLevel="0" collapsed="false">
      <c r="B3513" s="923" t="n">
        <v>89611</v>
      </c>
      <c r="C3513" s="924" t="s">
        <v>10242</v>
      </c>
      <c r="D3513" s="923" t="s">
        <v>451</v>
      </c>
      <c r="E3513" s="923" t="n">
        <f aca="false">IF($K$2=$H$1,H3513,I3513)</f>
        <v>23.34</v>
      </c>
      <c r="F3513" s="396" t="n">
        <f aca="false">IF(LEN($B3513)=7,CONCATENATE(MID($B3513,1,6),"00",RIGHT($B3513,1)),IF(LEN($B3513)=8,CONCATENATE(MID($B3513,1,6),"0",RIGHT($B3513,2)),$B3513))</f>
        <v>89611</v>
      </c>
      <c r="H3513" s="925" t="n">
        <v>22.96</v>
      </c>
      <c r="I3513" s="923" t="n">
        <v>23.34</v>
      </c>
    </row>
    <row r="3514" customFormat="false" ht="15" hidden="false" customHeight="false" outlineLevel="0" collapsed="false">
      <c r="B3514" s="923" t="n">
        <v>89612</v>
      </c>
      <c r="C3514" s="924" t="s">
        <v>10243</v>
      </c>
      <c r="D3514" s="923" t="s">
        <v>451</v>
      </c>
      <c r="E3514" s="923" t="n">
        <f aca="false">IF($K$2=$H$1,H3514,I3514)</f>
        <v>115.08</v>
      </c>
      <c r="F3514" s="396" t="n">
        <f aca="false">IF(LEN($B3514)=7,CONCATENATE(MID($B3514,1,6),"00",RIGHT($B3514,1)),IF(LEN($B3514)=8,CONCATENATE(MID($B3514,1,6),"0",RIGHT($B3514,2)),$B3514))</f>
        <v>89612</v>
      </c>
      <c r="H3514" s="925" t="n">
        <v>114.7</v>
      </c>
      <c r="I3514" s="923" t="n">
        <v>115.08</v>
      </c>
    </row>
    <row r="3515" customFormat="false" ht="15" hidden="false" customHeight="false" outlineLevel="0" collapsed="false">
      <c r="B3515" s="923" t="n">
        <v>89613</v>
      </c>
      <c r="C3515" s="924" t="s">
        <v>10244</v>
      </c>
      <c r="D3515" s="923" t="s">
        <v>451</v>
      </c>
      <c r="E3515" s="923" t="n">
        <f aca="false">IF($K$2=$H$1,H3515,I3515)</f>
        <v>21.05</v>
      </c>
      <c r="F3515" s="396" t="n">
        <f aca="false">IF(LEN($B3515)=7,CONCATENATE(MID($B3515,1,6),"00",RIGHT($B3515,1)),IF(LEN($B3515)=8,CONCATENATE(MID($B3515,1,6),"0",RIGHT($B3515,2)),$B3515))</f>
        <v>89613</v>
      </c>
      <c r="H3515" s="925" t="n">
        <v>20.67</v>
      </c>
      <c r="I3515" s="923" t="n">
        <v>21.05</v>
      </c>
    </row>
    <row r="3516" customFormat="false" ht="15" hidden="false" customHeight="false" outlineLevel="0" collapsed="false">
      <c r="B3516" s="923" t="n">
        <v>89614</v>
      </c>
      <c r="C3516" s="924" t="s">
        <v>10245</v>
      </c>
      <c r="D3516" s="923" t="s">
        <v>451</v>
      </c>
      <c r="E3516" s="923" t="n">
        <f aca="false">IF($K$2=$H$1,H3516,I3516)</f>
        <v>42.85</v>
      </c>
      <c r="F3516" s="396" t="n">
        <f aca="false">IF(LEN($B3516)=7,CONCATENATE(MID($B3516,1,6),"00",RIGHT($B3516,1)),IF(LEN($B3516)=8,CONCATENATE(MID($B3516,1,6),"0",RIGHT($B3516,2)),$B3516))</f>
        <v>89614</v>
      </c>
      <c r="H3516" s="925" t="n">
        <v>42.42</v>
      </c>
      <c r="I3516" s="923" t="n">
        <v>42.85</v>
      </c>
    </row>
    <row r="3517" customFormat="false" ht="15" hidden="false" customHeight="false" outlineLevel="0" collapsed="false">
      <c r="B3517" s="923" t="n">
        <v>89615</v>
      </c>
      <c r="C3517" s="924" t="s">
        <v>10246</v>
      </c>
      <c r="D3517" s="923" t="s">
        <v>451</v>
      </c>
      <c r="E3517" s="923" t="n">
        <f aca="false">IF($K$2=$H$1,H3517,I3517)</f>
        <v>173.33</v>
      </c>
      <c r="F3517" s="396" t="n">
        <f aca="false">IF(LEN($B3517)=7,CONCATENATE(MID($B3517,1,6),"00",RIGHT($B3517,1)),IF(LEN($B3517)=8,CONCATENATE(MID($B3517,1,6),"0",RIGHT($B3517,2)),$B3517))</f>
        <v>89615</v>
      </c>
      <c r="H3517" s="925" t="n">
        <v>172.9</v>
      </c>
      <c r="I3517" s="923" t="n">
        <v>173.33</v>
      </c>
    </row>
    <row r="3518" customFormat="false" ht="15" hidden="false" customHeight="false" outlineLevel="0" collapsed="false">
      <c r="B3518" s="923" t="n">
        <v>89616</v>
      </c>
      <c r="C3518" s="924" t="s">
        <v>10247</v>
      </c>
      <c r="D3518" s="923" t="s">
        <v>451</v>
      </c>
      <c r="E3518" s="923" t="n">
        <f aca="false">IF($K$2=$H$1,H3518,I3518)</f>
        <v>29.97</v>
      </c>
      <c r="F3518" s="396" t="n">
        <f aca="false">IF(LEN($B3518)=7,CONCATENATE(MID($B3518,1,6),"00",RIGHT($B3518,1)),IF(LEN($B3518)=8,CONCATENATE(MID($B3518,1,6),"0",RIGHT($B3518,2)),$B3518))</f>
        <v>89616</v>
      </c>
      <c r="H3518" s="925" t="n">
        <v>29.54</v>
      </c>
      <c r="I3518" s="923" t="n">
        <v>29.97</v>
      </c>
    </row>
    <row r="3519" customFormat="false" ht="15" hidden="false" customHeight="false" outlineLevel="0" collapsed="false">
      <c r="B3519" s="923" t="n">
        <v>89617</v>
      </c>
      <c r="C3519" s="924" t="s">
        <v>10248</v>
      </c>
      <c r="D3519" s="923" t="s">
        <v>451</v>
      </c>
      <c r="E3519" s="923" t="n">
        <f aca="false">IF($K$2=$H$1,H3519,I3519)</f>
        <v>5.07</v>
      </c>
      <c r="F3519" s="396" t="n">
        <f aca="false">IF(LEN($B3519)=7,CONCATENATE(MID($B3519,1,6),"00",RIGHT($B3519,1)),IF(LEN($B3519)=8,CONCATENATE(MID($B3519,1,6),"0",RIGHT($B3519,2)),$B3519))</f>
        <v>89617</v>
      </c>
      <c r="H3519" s="925" t="n">
        <v>4.78</v>
      </c>
      <c r="I3519" s="923" t="n">
        <v>5.07</v>
      </c>
    </row>
    <row r="3520" customFormat="false" ht="15" hidden="false" customHeight="false" outlineLevel="0" collapsed="false">
      <c r="B3520" s="923" t="n">
        <v>89618</v>
      </c>
      <c r="C3520" s="924" t="s">
        <v>10249</v>
      </c>
      <c r="D3520" s="923" t="s">
        <v>451</v>
      </c>
      <c r="E3520" s="923" t="n">
        <f aca="false">IF($K$2=$H$1,H3520,I3520)</f>
        <v>10.17</v>
      </c>
      <c r="F3520" s="396" t="n">
        <f aca="false">IF(LEN($B3520)=7,CONCATENATE(MID($B3520,1,6),"00",RIGHT($B3520,1)),IF(LEN($B3520)=8,CONCATENATE(MID($B3520,1,6),"0",RIGHT($B3520,2)),$B3520))</f>
        <v>89618</v>
      </c>
      <c r="H3520" s="925" t="n">
        <v>9.88</v>
      </c>
      <c r="I3520" s="923" t="n">
        <v>10.17</v>
      </c>
    </row>
    <row r="3521" customFormat="false" ht="15" hidden="false" customHeight="false" outlineLevel="0" collapsed="false">
      <c r="B3521" s="923" t="n">
        <v>89619</v>
      </c>
      <c r="C3521" s="924" t="s">
        <v>10250</v>
      </c>
      <c r="D3521" s="923" t="s">
        <v>451</v>
      </c>
      <c r="E3521" s="923" t="n">
        <f aca="false">IF($K$2=$H$1,H3521,I3521)</f>
        <v>6.43</v>
      </c>
      <c r="F3521" s="396" t="n">
        <f aca="false">IF(LEN($B3521)=7,CONCATENATE(MID($B3521,1,6),"00",RIGHT($B3521,1)),IF(LEN($B3521)=8,CONCATENATE(MID($B3521,1,6),"0",RIGHT($B3521,2)),$B3521))</f>
        <v>89619</v>
      </c>
      <c r="H3521" s="925" t="n">
        <v>6.14</v>
      </c>
      <c r="I3521" s="923" t="n">
        <v>6.43</v>
      </c>
    </row>
    <row r="3522" customFormat="false" ht="15" hidden="false" customHeight="false" outlineLevel="0" collapsed="false">
      <c r="B3522" s="923" t="n">
        <v>89620</v>
      </c>
      <c r="C3522" s="924" t="s">
        <v>10251</v>
      </c>
      <c r="D3522" s="923" t="s">
        <v>451</v>
      </c>
      <c r="E3522" s="923" t="n">
        <f aca="false">IF($K$2=$H$1,H3522,I3522)</f>
        <v>8.16</v>
      </c>
      <c r="F3522" s="396" t="n">
        <f aca="false">IF(LEN($B3522)=7,CONCATENATE(MID($B3522,1,6),"00",RIGHT($B3522,1)),IF(LEN($B3522)=8,CONCATENATE(MID($B3522,1,6),"0",RIGHT($B3522,2)),$B3522))</f>
        <v>89620</v>
      </c>
      <c r="H3522" s="925" t="n">
        <v>7.81</v>
      </c>
      <c r="I3522" s="923" t="n">
        <v>8.16</v>
      </c>
    </row>
    <row r="3523" customFormat="false" ht="15" hidden="false" customHeight="false" outlineLevel="0" collapsed="false">
      <c r="B3523" s="923" t="n">
        <v>89621</v>
      </c>
      <c r="C3523" s="924" t="s">
        <v>10252</v>
      </c>
      <c r="D3523" s="923" t="s">
        <v>451</v>
      </c>
      <c r="E3523" s="923" t="n">
        <f aca="false">IF($K$2=$H$1,H3523,I3523)</f>
        <v>16.83</v>
      </c>
      <c r="F3523" s="396" t="n">
        <f aca="false">IF(LEN($B3523)=7,CONCATENATE(MID($B3523,1,6),"00",RIGHT($B3523,1)),IF(LEN($B3523)=8,CONCATENATE(MID($B3523,1,6),"0",RIGHT($B3523,2)),$B3523))</f>
        <v>89621</v>
      </c>
      <c r="H3523" s="925" t="n">
        <v>16.48</v>
      </c>
      <c r="I3523" s="923" t="n">
        <v>16.83</v>
      </c>
    </row>
    <row r="3524" customFormat="false" ht="15" hidden="false" customHeight="false" outlineLevel="0" collapsed="false">
      <c r="B3524" s="923" t="n">
        <v>89622</v>
      </c>
      <c r="C3524" s="924" t="s">
        <v>10253</v>
      </c>
      <c r="D3524" s="923" t="s">
        <v>451</v>
      </c>
      <c r="E3524" s="923" t="n">
        <f aca="false">IF($K$2=$H$1,H3524,I3524)</f>
        <v>9.51</v>
      </c>
      <c r="F3524" s="396" t="n">
        <f aca="false">IF(LEN($B3524)=7,CONCATENATE(MID($B3524,1,6),"00",RIGHT($B3524,1)),IF(LEN($B3524)=8,CONCATENATE(MID($B3524,1,6),"0",RIGHT($B3524,2)),$B3524))</f>
        <v>89622</v>
      </c>
      <c r="H3524" s="925" t="n">
        <v>9.16</v>
      </c>
      <c r="I3524" s="923" t="n">
        <v>9.51</v>
      </c>
    </row>
    <row r="3525" customFormat="false" ht="15" hidden="false" customHeight="false" outlineLevel="0" collapsed="false">
      <c r="B3525" s="923" t="n">
        <v>89623</v>
      </c>
      <c r="C3525" s="924" t="s">
        <v>10254</v>
      </c>
      <c r="D3525" s="923" t="s">
        <v>451</v>
      </c>
      <c r="E3525" s="923" t="n">
        <f aca="false">IF($K$2=$H$1,H3525,I3525)</f>
        <v>12.71</v>
      </c>
      <c r="F3525" s="396" t="n">
        <f aca="false">IF(LEN($B3525)=7,CONCATENATE(MID($B3525,1,6),"00",RIGHT($B3525,1)),IF(LEN($B3525)=8,CONCATENATE(MID($B3525,1,6),"0",RIGHT($B3525,2)),$B3525))</f>
        <v>89623</v>
      </c>
      <c r="H3525" s="925" t="n">
        <v>12.28</v>
      </c>
      <c r="I3525" s="923" t="n">
        <v>12.71</v>
      </c>
    </row>
    <row r="3526" customFormat="false" ht="15" hidden="false" customHeight="false" outlineLevel="0" collapsed="false">
      <c r="B3526" s="923" t="n">
        <v>89624</v>
      </c>
      <c r="C3526" s="924" t="s">
        <v>10255</v>
      </c>
      <c r="D3526" s="923" t="s">
        <v>451</v>
      </c>
      <c r="E3526" s="923" t="n">
        <f aca="false">IF($K$2=$H$1,H3526,I3526)</f>
        <v>13.39</v>
      </c>
      <c r="F3526" s="396" t="n">
        <f aca="false">IF(LEN($B3526)=7,CONCATENATE(MID($B3526,1,6),"00",RIGHT($B3526,1)),IF(LEN($B3526)=8,CONCATENATE(MID($B3526,1,6),"0",RIGHT($B3526,2)),$B3526))</f>
        <v>89624</v>
      </c>
      <c r="H3526" s="925" t="n">
        <v>12.96</v>
      </c>
      <c r="I3526" s="923" t="n">
        <v>13.39</v>
      </c>
    </row>
    <row r="3527" customFormat="false" ht="15" hidden="false" customHeight="false" outlineLevel="0" collapsed="false">
      <c r="B3527" s="923" t="n">
        <v>89625</v>
      </c>
      <c r="C3527" s="924" t="s">
        <v>10256</v>
      </c>
      <c r="D3527" s="923" t="s">
        <v>451</v>
      </c>
      <c r="E3527" s="923" t="n">
        <f aca="false">IF($K$2=$H$1,H3527,I3527)</f>
        <v>15.53</v>
      </c>
      <c r="F3527" s="396" t="n">
        <f aca="false">IF(LEN($B3527)=7,CONCATENATE(MID($B3527,1,6),"00",RIGHT($B3527,1)),IF(LEN($B3527)=8,CONCATENATE(MID($B3527,1,6),"0",RIGHT($B3527,2)),$B3527))</f>
        <v>89625</v>
      </c>
      <c r="H3527" s="925" t="n">
        <v>15.01</v>
      </c>
      <c r="I3527" s="923" t="n">
        <v>15.53</v>
      </c>
    </row>
    <row r="3528" customFormat="false" ht="15" hidden="false" customHeight="false" outlineLevel="0" collapsed="false">
      <c r="B3528" s="923" t="n">
        <v>89626</v>
      </c>
      <c r="C3528" s="924" t="s">
        <v>10257</v>
      </c>
      <c r="D3528" s="923" t="s">
        <v>451</v>
      </c>
      <c r="E3528" s="923" t="n">
        <f aca="false">IF($K$2=$H$1,H3528,I3528)</f>
        <v>20.78</v>
      </c>
      <c r="F3528" s="396" t="n">
        <f aca="false">IF(LEN($B3528)=7,CONCATENATE(MID($B3528,1,6),"00",RIGHT($B3528,1)),IF(LEN($B3528)=8,CONCATENATE(MID($B3528,1,6),"0",RIGHT($B3528,2)),$B3528))</f>
        <v>89626</v>
      </c>
      <c r="H3528" s="925" t="n">
        <v>20.26</v>
      </c>
      <c r="I3528" s="923" t="n">
        <v>20.78</v>
      </c>
    </row>
    <row r="3529" customFormat="false" ht="15" hidden="false" customHeight="false" outlineLevel="0" collapsed="false">
      <c r="B3529" s="923" t="n">
        <v>89627</v>
      </c>
      <c r="C3529" s="924" t="s">
        <v>10258</v>
      </c>
      <c r="D3529" s="923" t="s">
        <v>451</v>
      </c>
      <c r="E3529" s="923" t="n">
        <f aca="false">IF($K$2=$H$1,H3529,I3529)</f>
        <v>14.74</v>
      </c>
      <c r="F3529" s="396" t="n">
        <f aca="false">IF(LEN($B3529)=7,CONCATENATE(MID($B3529,1,6),"00",RIGHT($B3529,1)),IF(LEN($B3529)=8,CONCATENATE(MID($B3529,1,6),"0",RIGHT($B3529,2)),$B3529))</f>
        <v>89627</v>
      </c>
      <c r="H3529" s="925" t="n">
        <v>14.22</v>
      </c>
      <c r="I3529" s="923" t="n">
        <v>14.74</v>
      </c>
    </row>
    <row r="3530" customFormat="false" ht="15" hidden="false" customHeight="false" outlineLevel="0" collapsed="false">
      <c r="B3530" s="923" t="n">
        <v>89628</v>
      </c>
      <c r="C3530" s="924" t="s">
        <v>10259</v>
      </c>
      <c r="D3530" s="923" t="s">
        <v>451</v>
      </c>
      <c r="E3530" s="923" t="n">
        <f aca="false">IF($K$2=$H$1,H3530,I3530)</f>
        <v>31.24</v>
      </c>
      <c r="F3530" s="396" t="n">
        <f aca="false">IF(LEN($B3530)=7,CONCATENATE(MID($B3530,1,6),"00",RIGHT($B3530,1)),IF(LEN($B3530)=8,CONCATENATE(MID($B3530,1,6),"0",RIGHT($B3530,2)),$B3530))</f>
        <v>89628</v>
      </c>
      <c r="H3530" s="925" t="n">
        <v>30.62</v>
      </c>
      <c r="I3530" s="923" t="n">
        <v>31.24</v>
      </c>
    </row>
    <row r="3531" customFormat="false" ht="15" hidden="false" customHeight="false" outlineLevel="0" collapsed="false">
      <c r="B3531" s="923" t="n">
        <v>89629</v>
      </c>
      <c r="C3531" s="924" t="s">
        <v>10260</v>
      </c>
      <c r="D3531" s="923" t="s">
        <v>451</v>
      </c>
      <c r="E3531" s="923" t="n">
        <f aca="false">IF($K$2=$H$1,H3531,I3531)</f>
        <v>56.49</v>
      </c>
      <c r="F3531" s="396" t="n">
        <f aca="false">IF(LEN($B3531)=7,CONCATENATE(MID($B3531,1,6),"00",RIGHT($B3531,1)),IF(LEN($B3531)=8,CONCATENATE(MID($B3531,1,6),"0",RIGHT($B3531,2)),$B3531))</f>
        <v>89629</v>
      </c>
      <c r="H3531" s="925" t="n">
        <v>55.73</v>
      </c>
      <c r="I3531" s="923" t="n">
        <v>56.49</v>
      </c>
    </row>
    <row r="3532" customFormat="false" ht="15" hidden="false" customHeight="false" outlineLevel="0" collapsed="false">
      <c r="B3532" s="923" t="n">
        <v>89630</v>
      </c>
      <c r="C3532" s="924" t="s">
        <v>10261</v>
      </c>
      <c r="D3532" s="923" t="s">
        <v>451</v>
      </c>
      <c r="E3532" s="923" t="n">
        <f aca="false">IF($K$2=$H$1,H3532,I3532)</f>
        <v>49.33</v>
      </c>
      <c r="F3532" s="396" t="n">
        <f aca="false">IF(LEN($B3532)=7,CONCATENATE(MID($B3532,1,6),"00",RIGHT($B3532,1)),IF(LEN($B3532)=8,CONCATENATE(MID($B3532,1,6),"0",RIGHT($B3532,2)),$B3532))</f>
        <v>89630</v>
      </c>
      <c r="H3532" s="925" t="n">
        <v>48.57</v>
      </c>
      <c r="I3532" s="923" t="n">
        <v>49.33</v>
      </c>
    </row>
    <row r="3533" customFormat="false" ht="15" hidden="false" customHeight="false" outlineLevel="0" collapsed="false">
      <c r="B3533" s="923" t="n">
        <v>89631</v>
      </c>
      <c r="C3533" s="924" t="s">
        <v>10262</v>
      </c>
      <c r="D3533" s="923" t="s">
        <v>451</v>
      </c>
      <c r="E3533" s="923" t="n">
        <f aca="false">IF($K$2=$H$1,H3533,I3533)</f>
        <v>84.86</v>
      </c>
      <c r="F3533" s="396" t="n">
        <f aca="false">IF(LEN($B3533)=7,CONCATENATE(MID($B3533,1,6),"00",RIGHT($B3533,1)),IF(LEN($B3533)=8,CONCATENATE(MID($B3533,1,6),"0",RIGHT($B3533,2)),$B3533))</f>
        <v>89631</v>
      </c>
      <c r="H3533" s="925" t="n">
        <v>84.01</v>
      </c>
      <c r="I3533" s="923" t="n">
        <v>84.86</v>
      </c>
    </row>
    <row r="3534" customFormat="false" ht="15" hidden="false" customHeight="false" outlineLevel="0" collapsed="false">
      <c r="B3534" s="923" t="n">
        <v>89632</v>
      </c>
      <c r="C3534" s="924" t="s">
        <v>10263</v>
      </c>
      <c r="D3534" s="923" t="s">
        <v>451</v>
      </c>
      <c r="E3534" s="923" t="n">
        <f aca="false">IF($K$2=$H$1,H3534,I3534)</f>
        <v>70.21</v>
      </c>
      <c r="F3534" s="396" t="n">
        <f aca="false">IF(LEN($B3534)=7,CONCATENATE(MID($B3534,1,6),"00",RIGHT($B3534,1)),IF(LEN($B3534)=8,CONCATENATE(MID($B3534,1,6),"0",RIGHT($B3534,2)),$B3534))</f>
        <v>89632</v>
      </c>
      <c r="H3534" s="925" t="n">
        <v>69.36</v>
      </c>
      <c r="I3534" s="923" t="n">
        <v>70.21</v>
      </c>
    </row>
    <row r="3535" customFormat="false" ht="15" hidden="false" customHeight="false" outlineLevel="0" collapsed="false">
      <c r="B3535" s="923" t="n">
        <v>89637</v>
      </c>
      <c r="C3535" s="924" t="s">
        <v>10264</v>
      </c>
      <c r="D3535" s="923" t="s">
        <v>451</v>
      </c>
      <c r="E3535" s="923" t="n">
        <f aca="false">IF($K$2=$H$1,H3535,I3535)</f>
        <v>8.03</v>
      </c>
      <c r="F3535" s="396" t="n">
        <f aca="false">IF(LEN($B3535)=7,CONCATENATE(MID($B3535,1,6),"00",RIGHT($B3535,1)),IF(LEN($B3535)=8,CONCATENATE(MID($B3535,1,6),"0",RIGHT($B3535,2)),$B3535))</f>
        <v>89637</v>
      </c>
      <c r="H3535" s="925" t="n">
        <v>7.63</v>
      </c>
      <c r="I3535" s="923" t="n">
        <v>8.03</v>
      </c>
    </row>
    <row r="3536" customFormat="false" ht="15" hidden="false" customHeight="false" outlineLevel="0" collapsed="false">
      <c r="B3536" s="923" t="n">
        <v>89638</v>
      </c>
      <c r="C3536" s="924" t="s">
        <v>10265</v>
      </c>
      <c r="D3536" s="923" t="s">
        <v>451</v>
      </c>
      <c r="E3536" s="923" t="n">
        <f aca="false">IF($K$2=$H$1,H3536,I3536)</f>
        <v>9.07</v>
      </c>
      <c r="F3536" s="396" t="n">
        <f aca="false">IF(LEN($B3536)=7,CONCATENATE(MID($B3536,1,6),"00",RIGHT($B3536,1)),IF(LEN($B3536)=8,CONCATENATE(MID($B3536,1,6),"0",RIGHT($B3536,2)),$B3536))</f>
        <v>89638</v>
      </c>
      <c r="H3536" s="925" t="n">
        <v>8.67</v>
      </c>
      <c r="I3536" s="923" t="n">
        <v>9.07</v>
      </c>
    </row>
    <row r="3537" customFormat="false" ht="15" hidden="false" customHeight="false" outlineLevel="0" collapsed="false">
      <c r="B3537" s="923" t="n">
        <v>89639</v>
      </c>
      <c r="C3537" s="924" t="s">
        <v>10266</v>
      </c>
      <c r="D3537" s="923" t="s">
        <v>451</v>
      </c>
      <c r="E3537" s="923" t="n">
        <f aca="false">IF($K$2=$H$1,H3537,I3537)</f>
        <v>9.48</v>
      </c>
      <c r="F3537" s="396" t="n">
        <f aca="false">IF(LEN($B3537)=7,CONCATENATE(MID($B3537,1,6),"00",RIGHT($B3537,1)),IF(LEN($B3537)=8,CONCATENATE(MID($B3537,1,6),"0",RIGHT($B3537,2)),$B3537))</f>
        <v>89639</v>
      </c>
      <c r="H3537" s="925" t="n">
        <v>9.08</v>
      </c>
      <c r="I3537" s="923" t="n">
        <v>9.48</v>
      </c>
    </row>
    <row r="3538" customFormat="false" ht="15" hidden="false" customHeight="false" outlineLevel="0" collapsed="false">
      <c r="B3538" s="923" t="n">
        <v>89640</v>
      </c>
      <c r="C3538" s="924" t="s">
        <v>10267</v>
      </c>
      <c r="D3538" s="923" t="s">
        <v>451</v>
      </c>
      <c r="E3538" s="923" t="n">
        <f aca="false">IF($K$2=$H$1,H3538,I3538)</f>
        <v>15.68</v>
      </c>
      <c r="F3538" s="396" t="n">
        <f aca="false">IF(LEN($B3538)=7,CONCATENATE(MID($B3538,1,6),"00",RIGHT($B3538,1)),IF(LEN($B3538)=8,CONCATENATE(MID($B3538,1,6),"0",RIGHT($B3538,2)),$B3538))</f>
        <v>89640</v>
      </c>
      <c r="H3538" s="925" t="n">
        <v>15.28</v>
      </c>
      <c r="I3538" s="923" t="n">
        <v>15.68</v>
      </c>
    </row>
    <row r="3539" customFormat="false" ht="15" hidden="false" customHeight="false" outlineLevel="0" collapsed="false">
      <c r="B3539" s="923" t="n">
        <v>89641</v>
      </c>
      <c r="C3539" s="924" t="s">
        <v>10268</v>
      </c>
      <c r="D3539" s="923" t="s">
        <v>451</v>
      </c>
      <c r="E3539" s="923" t="n">
        <f aca="false">IF($K$2=$H$1,H3539,I3539)</f>
        <v>11.43</v>
      </c>
      <c r="F3539" s="396" t="n">
        <f aca="false">IF(LEN($B3539)=7,CONCATENATE(MID($B3539,1,6),"00",RIGHT($B3539,1)),IF(LEN($B3539)=8,CONCATENATE(MID($B3539,1,6),"0",RIGHT($B3539,2)),$B3539))</f>
        <v>89641</v>
      </c>
      <c r="H3539" s="925" t="n">
        <v>10.94</v>
      </c>
      <c r="I3539" s="923" t="n">
        <v>11.43</v>
      </c>
    </row>
    <row r="3540" customFormat="false" ht="15" hidden="false" customHeight="false" outlineLevel="0" collapsed="false">
      <c r="B3540" s="923" t="n">
        <v>89642</v>
      </c>
      <c r="C3540" s="924" t="s">
        <v>10269</v>
      </c>
      <c r="D3540" s="923" t="s">
        <v>451</v>
      </c>
      <c r="E3540" s="923" t="n">
        <f aca="false">IF($K$2=$H$1,H3540,I3540)</f>
        <v>13.43</v>
      </c>
      <c r="F3540" s="396" t="n">
        <f aca="false">IF(LEN($B3540)=7,CONCATENATE(MID($B3540,1,6),"00",RIGHT($B3540,1)),IF(LEN($B3540)=8,CONCATENATE(MID($B3540,1,6),"0",RIGHT($B3540,2)),$B3540))</f>
        <v>89642</v>
      </c>
      <c r="H3540" s="925" t="n">
        <v>12.94</v>
      </c>
      <c r="I3540" s="923" t="n">
        <v>13.43</v>
      </c>
    </row>
    <row r="3541" customFormat="false" ht="15" hidden="false" customHeight="false" outlineLevel="0" collapsed="false">
      <c r="B3541" s="923" t="n">
        <v>89643</v>
      </c>
      <c r="C3541" s="924" t="s">
        <v>10270</v>
      </c>
      <c r="D3541" s="923" t="s">
        <v>451</v>
      </c>
      <c r="E3541" s="923" t="n">
        <f aca="false">IF($K$2=$H$1,H3541,I3541)</f>
        <v>14.1</v>
      </c>
      <c r="F3541" s="396" t="n">
        <f aca="false">IF(LEN($B3541)=7,CONCATENATE(MID($B3541,1,6),"00",RIGHT($B3541,1)),IF(LEN($B3541)=8,CONCATENATE(MID($B3541,1,6),"0",RIGHT($B3541,2)),$B3541))</f>
        <v>89643</v>
      </c>
      <c r="H3541" s="925" t="n">
        <v>13.61</v>
      </c>
      <c r="I3541" s="923" t="n">
        <v>14.1</v>
      </c>
    </row>
    <row r="3542" customFormat="false" ht="15" hidden="false" customHeight="false" outlineLevel="0" collapsed="false">
      <c r="B3542" s="923" t="n">
        <v>89644</v>
      </c>
      <c r="C3542" s="924" t="s">
        <v>10271</v>
      </c>
      <c r="D3542" s="923" t="s">
        <v>451</v>
      </c>
      <c r="E3542" s="923" t="n">
        <f aca="false">IF($K$2=$H$1,H3542,I3542)</f>
        <v>23.56</v>
      </c>
      <c r="F3542" s="396" t="n">
        <f aca="false">IF(LEN($B3542)=7,CONCATENATE(MID($B3542,1,6),"00",RIGHT($B3542,1)),IF(LEN($B3542)=8,CONCATENATE(MID($B3542,1,6),"0",RIGHT($B3542,2)),$B3542))</f>
        <v>89644</v>
      </c>
      <c r="H3542" s="925" t="n">
        <v>23.07</v>
      </c>
      <c r="I3542" s="923" t="n">
        <v>23.56</v>
      </c>
    </row>
    <row r="3543" customFormat="false" ht="15" hidden="false" customHeight="false" outlineLevel="0" collapsed="false">
      <c r="B3543" s="923" t="n">
        <v>89645</v>
      </c>
      <c r="C3543" s="924" t="s">
        <v>10272</v>
      </c>
      <c r="D3543" s="923" t="s">
        <v>451</v>
      </c>
      <c r="E3543" s="923" t="n">
        <f aca="false">IF($K$2=$H$1,H3543,I3543)</f>
        <v>26.82</v>
      </c>
      <c r="F3543" s="396" t="n">
        <f aca="false">IF(LEN($B3543)=7,CONCATENATE(MID($B3543,1,6),"00",RIGHT($B3543,1)),IF(LEN($B3543)=8,CONCATENATE(MID($B3543,1,6),"0",RIGHT($B3543,2)),$B3543))</f>
        <v>89645</v>
      </c>
      <c r="H3543" s="925" t="n">
        <v>26.42</v>
      </c>
      <c r="I3543" s="923" t="n">
        <v>26.82</v>
      </c>
    </row>
    <row r="3544" customFormat="false" ht="15" hidden="false" customHeight="false" outlineLevel="0" collapsed="false">
      <c r="B3544" s="923" t="n">
        <v>89646</v>
      </c>
      <c r="C3544" s="924" t="s">
        <v>10273</v>
      </c>
      <c r="D3544" s="923" t="s">
        <v>451</v>
      </c>
      <c r="E3544" s="923" t="n">
        <f aca="false">IF($K$2=$H$1,H3544,I3544)</f>
        <v>18.43</v>
      </c>
      <c r="F3544" s="396" t="n">
        <f aca="false">IF(LEN($B3544)=7,CONCATENATE(MID($B3544,1,6),"00",RIGHT($B3544,1)),IF(LEN($B3544)=8,CONCATENATE(MID($B3544,1,6),"0",RIGHT($B3544,2)),$B3544))</f>
        <v>89646</v>
      </c>
      <c r="H3544" s="925" t="n">
        <v>17.85</v>
      </c>
      <c r="I3544" s="923" t="n">
        <v>18.43</v>
      </c>
    </row>
    <row r="3545" customFormat="false" ht="15" hidden="false" customHeight="false" outlineLevel="0" collapsed="false">
      <c r="B3545" s="923" t="n">
        <v>89647</v>
      </c>
      <c r="C3545" s="924" t="s">
        <v>10274</v>
      </c>
      <c r="D3545" s="923" t="s">
        <v>451</v>
      </c>
      <c r="E3545" s="923" t="n">
        <f aca="false">IF($K$2=$H$1,H3545,I3545)</f>
        <v>17.96</v>
      </c>
      <c r="F3545" s="396" t="n">
        <f aca="false">IF(LEN($B3545)=7,CONCATENATE(MID($B3545,1,6),"00",RIGHT($B3545,1)),IF(LEN($B3545)=8,CONCATENATE(MID($B3545,1,6),"0",RIGHT($B3545,2)),$B3545))</f>
        <v>89647</v>
      </c>
      <c r="H3545" s="925" t="n">
        <v>17.38</v>
      </c>
      <c r="I3545" s="923" t="n">
        <v>17.96</v>
      </c>
    </row>
    <row r="3546" customFormat="false" ht="15" hidden="false" customHeight="false" outlineLevel="0" collapsed="false">
      <c r="B3546" s="923" t="n">
        <v>89648</v>
      </c>
      <c r="C3546" s="924" t="s">
        <v>10275</v>
      </c>
      <c r="D3546" s="923" t="s">
        <v>451</v>
      </c>
      <c r="E3546" s="923" t="n">
        <f aca="false">IF($K$2=$H$1,H3546,I3546)</f>
        <v>20.11</v>
      </c>
      <c r="F3546" s="396" t="n">
        <f aca="false">IF(LEN($B3546)=7,CONCATENATE(MID($B3546,1,6),"00",RIGHT($B3546,1)),IF(LEN($B3546)=8,CONCATENATE(MID($B3546,1,6),"0",RIGHT($B3546,2)),$B3546))</f>
        <v>89648</v>
      </c>
      <c r="H3546" s="925" t="n">
        <v>19.53</v>
      </c>
      <c r="I3546" s="923" t="n">
        <v>20.11</v>
      </c>
    </row>
    <row r="3547" customFormat="false" ht="15" hidden="false" customHeight="false" outlineLevel="0" collapsed="false">
      <c r="B3547" s="923" t="n">
        <v>89649</v>
      </c>
      <c r="C3547" s="924" t="s">
        <v>10276</v>
      </c>
      <c r="D3547" s="923" t="s">
        <v>451</v>
      </c>
      <c r="E3547" s="923" t="n">
        <f aca="false">IF($K$2=$H$1,H3547,I3547)</f>
        <v>27.82</v>
      </c>
      <c r="F3547" s="396" t="n">
        <f aca="false">IF(LEN($B3547)=7,CONCATENATE(MID($B3547,1,6),"00",RIGHT($B3547,1)),IF(LEN($B3547)=8,CONCATENATE(MID($B3547,1,6),"0",RIGHT($B3547,2)),$B3547))</f>
        <v>89649</v>
      </c>
      <c r="H3547" s="925" t="n">
        <v>27.13</v>
      </c>
      <c r="I3547" s="923" t="n">
        <v>27.82</v>
      </c>
    </row>
    <row r="3548" customFormat="false" ht="15" hidden="false" customHeight="false" outlineLevel="0" collapsed="false">
      <c r="B3548" s="923" t="n">
        <v>89650</v>
      </c>
      <c r="C3548" s="924" t="s">
        <v>10277</v>
      </c>
      <c r="D3548" s="923" t="s">
        <v>451</v>
      </c>
      <c r="E3548" s="923" t="n">
        <f aca="false">IF($K$2=$H$1,H3548,I3548)</f>
        <v>27.82</v>
      </c>
      <c r="F3548" s="396" t="n">
        <f aca="false">IF(LEN($B3548)=7,CONCATENATE(MID($B3548,1,6),"00",RIGHT($B3548,1)),IF(LEN($B3548)=8,CONCATENATE(MID($B3548,1,6),"0",RIGHT($B3548,2)),$B3548))</f>
        <v>89650</v>
      </c>
      <c r="H3548" s="925" t="n">
        <v>27.13</v>
      </c>
      <c r="I3548" s="923" t="n">
        <v>27.82</v>
      </c>
    </row>
    <row r="3549" customFormat="false" ht="15" hidden="false" customHeight="false" outlineLevel="0" collapsed="false">
      <c r="B3549" s="923" t="n">
        <v>89651</v>
      </c>
      <c r="C3549" s="924" t="s">
        <v>10278</v>
      </c>
      <c r="D3549" s="923" t="s">
        <v>451</v>
      </c>
      <c r="E3549" s="923" t="n">
        <f aca="false">IF($K$2=$H$1,H3549,I3549)</f>
        <v>5.44</v>
      </c>
      <c r="F3549" s="396" t="n">
        <f aca="false">IF(LEN($B3549)=7,CONCATENATE(MID($B3549,1,6),"00",RIGHT($B3549,1)),IF(LEN($B3549)=8,CONCATENATE(MID($B3549,1,6),"0",RIGHT($B3549,2)),$B3549))</f>
        <v>89651</v>
      </c>
      <c r="H3549" s="925" t="n">
        <v>5.18</v>
      </c>
      <c r="I3549" s="923" t="n">
        <v>5.44</v>
      </c>
    </row>
    <row r="3550" customFormat="false" ht="15" hidden="false" customHeight="false" outlineLevel="0" collapsed="false">
      <c r="B3550" s="923" t="n">
        <v>89652</v>
      </c>
      <c r="C3550" s="924" t="s">
        <v>10279</v>
      </c>
      <c r="D3550" s="923" t="s">
        <v>451</v>
      </c>
      <c r="E3550" s="923" t="n">
        <f aca="false">IF($K$2=$H$1,H3550,I3550)</f>
        <v>10.02</v>
      </c>
      <c r="F3550" s="396" t="n">
        <f aca="false">IF(LEN($B3550)=7,CONCATENATE(MID($B3550,1,6),"00",RIGHT($B3550,1)),IF(LEN($B3550)=8,CONCATENATE(MID($B3550,1,6),"0",RIGHT($B3550,2)),$B3550))</f>
        <v>89652</v>
      </c>
      <c r="H3550" s="925" t="n">
        <v>9.76</v>
      </c>
      <c r="I3550" s="923" t="n">
        <v>10.02</v>
      </c>
    </row>
    <row r="3551" customFormat="false" ht="15" hidden="false" customHeight="false" outlineLevel="0" collapsed="false">
      <c r="B3551" s="923" t="n">
        <v>89653</v>
      </c>
      <c r="C3551" s="924" t="s">
        <v>10280</v>
      </c>
      <c r="D3551" s="923" t="s">
        <v>451</v>
      </c>
      <c r="E3551" s="923" t="n">
        <f aca="false">IF($K$2=$H$1,H3551,I3551)</f>
        <v>17.07</v>
      </c>
      <c r="F3551" s="396" t="n">
        <f aca="false">IF(LEN($B3551)=7,CONCATENATE(MID($B3551,1,6),"00",RIGHT($B3551,1)),IF(LEN($B3551)=8,CONCATENATE(MID($B3551,1,6),"0",RIGHT($B3551,2)),$B3551))</f>
        <v>89653</v>
      </c>
      <c r="H3551" s="925" t="n">
        <v>16.81</v>
      </c>
      <c r="I3551" s="923" t="n">
        <v>17.07</v>
      </c>
    </row>
    <row r="3552" customFormat="false" ht="15" hidden="false" customHeight="false" outlineLevel="0" collapsed="false">
      <c r="B3552" s="923" t="n">
        <v>89654</v>
      </c>
      <c r="C3552" s="924" t="s">
        <v>10281</v>
      </c>
      <c r="D3552" s="923" t="s">
        <v>451</v>
      </c>
      <c r="E3552" s="923" t="n">
        <f aca="false">IF($K$2=$H$1,H3552,I3552)</f>
        <v>16.61</v>
      </c>
      <c r="F3552" s="396" t="n">
        <f aca="false">IF(LEN($B3552)=7,CONCATENATE(MID($B3552,1,6),"00",RIGHT($B3552,1)),IF(LEN($B3552)=8,CONCATENATE(MID($B3552,1,6),"0",RIGHT($B3552,2)),$B3552))</f>
        <v>89654</v>
      </c>
      <c r="H3552" s="925" t="n">
        <v>16.35</v>
      </c>
      <c r="I3552" s="923" t="n">
        <v>16.61</v>
      </c>
    </row>
    <row r="3553" customFormat="false" ht="15" hidden="false" customHeight="false" outlineLevel="0" collapsed="false">
      <c r="B3553" s="923" t="n">
        <v>89655</v>
      </c>
      <c r="C3553" s="924" t="s">
        <v>10282</v>
      </c>
      <c r="D3553" s="923" t="s">
        <v>451</v>
      </c>
      <c r="E3553" s="923" t="n">
        <f aca="false">IF($K$2=$H$1,H3553,I3553)</f>
        <v>25.22</v>
      </c>
      <c r="F3553" s="396" t="n">
        <f aca="false">IF(LEN($B3553)=7,CONCATENATE(MID($B3553,1,6),"00",RIGHT($B3553,1)),IF(LEN($B3553)=8,CONCATENATE(MID($B3553,1,6),"0",RIGHT($B3553,2)),$B3553))</f>
        <v>89655</v>
      </c>
      <c r="H3553" s="925" t="n">
        <v>24.96</v>
      </c>
      <c r="I3553" s="923" t="n">
        <v>25.22</v>
      </c>
    </row>
    <row r="3554" customFormat="false" ht="15" hidden="false" customHeight="false" outlineLevel="0" collapsed="false">
      <c r="B3554" s="923" t="n">
        <v>89656</v>
      </c>
      <c r="C3554" s="924" t="s">
        <v>10283</v>
      </c>
      <c r="D3554" s="923" t="s">
        <v>451</v>
      </c>
      <c r="E3554" s="923" t="n">
        <f aca="false">IF($K$2=$H$1,H3554,I3554)</f>
        <v>10.75</v>
      </c>
      <c r="F3554" s="396" t="n">
        <f aca="false">IF(LEN($B3554)=7,CONCATENATE(MID($B3554,1,6),"00",RIGHT($B3554,1)),IF(LEN($B3554)=8,CONCATENATE(MID($B3554,1,6),"0",RIGHT($B3554,2)),$B3554))</f>
        <v>89656</v>
      </c>
      <c r="H3554" s="925" t="n">
        <v>10.49</v>
      </c>
      <c r="I3554" s="923" t="n">
        <v>10.75</v>
      </c>
    </row>
    <row r="3555" customFormat="false" ht="15" hidden="false" customHeight="false" outlineLevel="0" collapsed="false">
      <c r="B3555" s="923" t="n">
        <v>89657</v>
      </c>
      <c r="C3555" s="924" t="s">
        <v>10284</v>
      </c>
      <c r="D3555" s="923" t="s">
        <v>451</v>
      </c>
      <c r="E3555" s="923" t="n">
        <f aca="false">IF($K$2=$H$1,H3555,I3555)</f>
        <v>10.98</v>
      </c>
      <c r="F3555" s="396" t="n">
        <f aca="false">IF(LEN($B3555)=7,CONCATENATE(MID($B3555,1,6),"00",RIGHT($B3555,1)),IF(LEN($B3555)=8,CONCATENATE(MID($B3555,1,6),"0",RIGHT($B3555,2)),$B3555))</f>
        <v>89657</v>
      </c>
      <c r="H3555" s="925" t="n">
        <v>10.72</v>
      </c>
      <c r="I3555" s="923" t="n">
        <v>10.98</v>
      </c>
    </row>
    <row r="3556" customFormat="false" ht="15" hidden="false" customHeight="false" outlineLevel="0" collapsed="false">
      <c r="B3556" s="923" t="n">
        <v>89658</v>
      </c>
      <c r="C3556" s="924" t="s">
        <v>10285</v>
      </c>
      <c r="D3556" s="923" t="s">
        <v>451</v>
      </c>
      <c r="E3556" s="923" t="n">
        <f aca="false">IF($K$2=$H$1,H3556,I3556)</f>
        <v>7.54</v>
      </c>
      <c r="F3556" s="396" t="n">
        <f aca="false">IF(LEN($B3556)=7,CONCATENATE(MID($B3556,1,6),"00",RIGHT($B3556,1)),IF(LEN($B3556)=8,CONCATENATE(MID($B3556,1,6),"0",RIGHT($B3556,2)),$B3556))</f>
        <v>89658</v>
      </c>
      <c r="H3556" s="925" t="n">
        <v>7.22</v>
      </c>
      <c r="I3556" s="923" t="n">
        <v>7.54</v>
      </c>
    </row>
    <row r="3557" customFormat="false" ht="15" hidden="false" customHeight="false" outlineLevel="0" collapsed="false">
      <c r="B3557" s="923" t="n">
        <v>89659</v>
      </c>
      <c r="C3557" s="924" t="s">
        <v>10286</v>
      </c>
      <c r="D3557" s="923" t="s">
        <v>451</v>
      </c>
      <c r="E3557" s="923" t="n">
        <f aca="false">IF($K$2=$H$1,H3557,I3557)</f>
        <v>14.56</v>
      </c>
      <c r="F3557" s="396" t="n">
        <f aca="false">IF(LEN($B3557)=7,CONCATENATE(MID($B3557,1,6),"00",RIGHT($B3557,1)),IF(LEN($B3557)=8,CONCATENATE(MID($B3557,1,6),"0",RIGHT($B3557,2)),$B3557))</f>
        <v>89659</v>
      </c>
      <c r="H3557" s="925" t="n">
        <v>14.24</v>
      </c>
      <c r="I3557" s="923" t="n">
        <v>14.56</v>
      </c>
    </row>
    <row r="3558" customFormat="false" ht="15" hidden="false" customHeight="false" outlineLevel="0" collapsed="false">
      <c r="B3558" s="923" t="n">
        <v>89660</v>
      </c>
      <c r="C3558" s="924" t="s">
        <v>10287</v>
      </c>
      <c r="D3558" s="923" t="s">
        <v>451</v>
      </c>
      <c r="E3558" s="923" t="n">
        <f aca="false">IF($K$2=$H$1,H3558,I3558)</f>
        <v>6.93</v>
      </c>
      <c r="F3558" s="396" t="n">
        <f aca="false">IF(LEN($B3558)=7,CONCATENATE(MID($B3558,1,6),"00",RIGHT($B3558,1)),IF(LEN($B3558)=8,CONCATENATE(MID($B3558,1,6),"0",RIGHT($B3558,2)),$B3558))</f>
        <v>89660</v>
      </c>
      <c r="H3558" s="925" t="n">
        <v>6.61</v>
      </c>
      <c r="I3558" s="923" t="n">
        <v>6.93</v>
      </c>
    </row>
    <row r="3559" customFormat="false" ht="15" hidden="false" customHeight="false" outlineLevel="0" collapsed="false">
      <c r="B3559" s="923" t="n">
        <v>89661</v>
      </c>
      <c r="C3559" s="924" t="s">
        <v>10288</v>
      </c>
      <c r="D3559" s="923" t="s">
        <v>451</v>
      </c>
      <c r="E3559" s="923" t="n">
        <f aca="false">IF($K$2=$H$1,H3559,I3559)</f>
        <v>19.9</v>
      </c>
      <c r="F3559" s="396" t="n">
        <f aca="false">IF(LEN($B3559)=7,CONCATENATE(MID($B3559,1,6),"00",RIGHT($B3559,1)),IF(LEN($B3559)=8,CONCATENATE(MID($B3559,1,6),"0",RIGHT($B3559,2)),$B3559))</f>
        <v>89661</v>
      </c>
      <c r="H3559" s="925" t="n">
        <v>19.58</v>
      </c>
      <c r="I3559" s="923" t="n">
        <v>19.9</v>
      </c>
    </row>
    <row r="3560" customFormat="false" ht="15" hidden="false" customHeight="false" outlineLevel="0" collapsed="false">
      <c r="B3560" s="923" t="n">
        <v>89662</v>
      </c>
      <c r="C3560" s="924" t="s">
        <v>10289</v>
      </c>
      <c r="D3560" s="923" t="s">
        <v>451</v>
      </c>
      <c r="E3560" s="923" t="n">
        <f aca="false">IF($K$2=$H$1,H3560,I3560)</f>
        <v>31.33</v>
      </c>
      <c r="F3560" s="396" t="n">
        <f aca="false">IF(LEN($B3560)=7,CONCATENATE(MID($B3560,1,6),"00",RIGHT($B3560,1)),IF(LEN($B3560)=8,CONCATENATE(MID($B3560,1,6),"0",RIGHT($B3560,2)),$B3560))</f>
        <v>89662</v>
      </c>
      <c r="H3560" s="925" t="n">
        <v>31.01</v>
      </c>
      <c r="I3560" s="923" t="n">
        <v>31.33</v>
      </c>
    </row>
    <row r="3561" customFormat="false" ht="15" hidden="false" customHeight="false" outlineLevel="0" collapsed="false">
      <c r="B3561" s="923" t="n">
        <v>89663</v>
      </c>
      <c r="C3561" s="924" t="s">
        <v>10290</v>
      </c>
      <c r="D3561" s="923" t="s">
        <v>451</v>
      </c>
      <c r="E3561" s="923" t="n">
        <f aca="false">IF($K$2=$H$1,H3561,I3561)</f>
        <v>12.18</v>
      </c>
      <c r="F3561" s="396" t="n">
        <f aca="false">IF(LEN($B3561)=7,CONCATENATE(MID($B3561,1,6),"00",RIGHT($B3561,1)),IF(LEN($B3561)=8,CONCATENATE(MID($B3561,1,6),"0",RIGHT($B3561,2)),$B3561))</f>
        <v>89663</v>
      </c>
      <c r="H3561" s="925" t="n">
        <v>11.86</v>
      </c>
      <c r="I3561" s="923" t="n">
        <v>12.18</v>
      </c>
    </row>
    <row r="3562" customFormat="false" ht="15" hidden="false" customHeight="false" outlineLevel="0" collapsed="false">
      <c r="B3562" s="923" t="n">
        <v>89664</v>
      </c>
      <c r="C3562" s="924" t="s">
        <v>10291</v>
      </c>
      <c r="D3562" s="923" t="s">
        <v>451</v>
      </c>
      <c r="E3562" s="923" t="n">
        <f aca="false">IF($K$2=$H$1,H3562,I3562)</f>
        <v>14.56</v>
      </c>
      <c r="F3562" s="396" t="n">
        <f aca="false">IF(LEN($B3562)=7,CONCATENATE(MID($B3562,1,6),"00",RIGHT($B3562,1)),IF(LEN($B3562)=8,CONCATENATE(MID($B3562,1,6),"0",RIGHT($B3562,2)),$B3562))</f>
        <v>89664</v>
      </c>
      <c r="H3562" s="925" t="n">
        <v>14.24</v>
      </c>
      <c r="I3562" s="923" t="n">
        <v>14.56</v>
      </c>
    </row>
    <row r="3563" customFormat="false" ht="15" hidden="false" customHeight="false" outlineLevel="0" collapsed="false">
      <c r="B3563" s="923" t="n">
        <v>89665</v>
      </c>
      <c r="C3563" s="924" t="s">
        <v>10292</v>
      </c>
      <c r="D3563" s="923" t="s">
        <v>451</v>
      </c>
      <c r="E3563" s="923" t="n">
        <f aca="false">IF($K$2=$H$1,H3563,I3563)</f>
        <v>9.4</v>
      </c>
      <c r="F3563" s="396" t="n">
        <f aca="false">IF(LEN($B3563)=7,CONCATENATE(MID($B3563,1,6),"00",RIGHT($B3563,1)),IF(LEN($B3563)=8,CONCATENATE(MID($B3563,1,6),"0",RIGHT($B3563,2)),$B3563))</f>
        <v>89665</v>
      </c>
      <c r="H3563" s="925" t="n">
        <v>9.26</v>
      </c>
      <c r="I3563" s="923" t="n">
        <v>9.4</v>
      </c>
    </row>
    <row r="3564" customFormat="false" ht="15" hidden="false" customHeight="false" outlineLevel="0" collapsed="false">
      <c r="B3564" s="923" t="n">
        <v>89666</v>
      </c>
      <c r="C3564" s="924" t="s">
        <v>10293</v>
      </c>
      <c r="D3564" s="923" t="s">
        <v>451</v>
      </c>
      <c r="E3564" s="923" t="n">
        <f aca="false">IF($K$2=$H$1,H3564,I3564)</f>
        <v>5.88</v>
      </c>
      <c r="F3564" s="396" t="n">
        <f aca="false">IF(LEN($B3564)=7,CONCATENATE(MID($B3564,1,6),"00",RIGHT($B3564,1)),IF(LEN($B3564)=8,CONCATENATE(MID($B3564,1,6),"0",RIGHT($B3564,2)),$B3564))</f>
        <v>89666</v>
      </c>
      <c r="H3564" s="925" t="n">
        <v>5.56</v>
      </c>
      <c r="I3564" s="923" t="n">
        <v>5.88</v>
      </c>
    </row>
    <row r="3565" customFormat="false" ht="15" hidden="false" customHeight="false" outlineLevel="0" collapsed="false">
      <c r="B3565" s="923" t="n">
        <v>89667</v>
      </c>
      <c r="C3565" s="924" t="s">
        <v>10294</v>
      </c>
      <c r="D3565" s="923" t="s">
        <v>451</v>
      </c>
      <c r="E3565" s="923" t="n">
        <f aca="false">IF($K$2=$H$1,H3565,I3565)</f>
        <v>22.96</v>
      </c>
      <c r="F3565" s="396" t="n">
        <f aca="false">IF(LEN($B3565)=7,CONCATENATE(MID($B3565,1,6),"00",RIGHT($B3565,1)),IF(LEN($B3565)=8,CONCATENATE(MID($B3565,1,6),"0",RIGHT($B3565,2)),$B3565))</f>
        <v>89667</v>
      </c>
      <c r="H3565" s="925" t="n">
        <v>22.82</v>
      </c>
      <c r="I3565" s="923" t="n">
        <v>22.96</v>
      </c>
    </row>
    <row r="3566" customFormat="false" ht="15" hidden="false" customHeight="false" outlineLevel="0" collapsed="false">
      <c r="B3566" s="923" t="n">
        <v>89668</v>
      </c>
      <c r="C3566" s="924" t="s">
        <v>10295</v>
      </c>
      <c r="D3566" s="923" t="s">
        <v>451</v>
      </c>
      <c r="E3566" s="923" t="n">
        <f aca="false">IF($K$2=$H$1,H3566,I3566)</f>
        <v>29.64</v>
      </c>
      <c r="F3566" s="396" t="n">
        <f aca="false">IF(LEN($B3566)=7,CONCATENATE(MID($B3566,1,6),"00",RIGHT($B3566,1)),IF(LEN($B3566)=8,CONCATENATE(MID($B3566,1,6),"0",RIGHT($B3566,2)),$B3566))</f>
        <v>89668</v>
      </c>
      <c r="H3566" s="925" t="n">
        <v>29.32</v>
      </c>
      <c r="I3566" s="923" t="n">
        <v>29.64</v>
      </c>
    </row>
    <row r="3567" customFormat="false" ht="15" hidden="false" customHeight="false" outlineLevel="0" collapsed="false">
      <c r="B3567" s="923" t="n">
        <v>89669</v>
      </c>
      <c r="C3567" s="924" t="s">
        <v>10296</v>
      </c>
      <c r="D3567" s="923" t="s">
        <v>451</v>
      </c>
      <c r="E3567" s="923" t="n">
        <f aca="false">IF($K$2=$H$1,H3567,I3567)</f>
        <v>15.29</v>
      </c>
      <c r="F3567" s="396" t="n">
        <f aca="false">IF(LEN($B3567)=7,CONCATENATE(MID($B3567,1,6),"00",RIGHT($B3567,1)),IF(LEN($B3567)=8,CONCATENATE(MID($B3567,1,6),"0",RIGHT($B3567,2)),$B3567))</f>
        <v>89669</v>
      </c>
      <c r="H3567" s="925" t="n">
        <v>15.05</v>
      </c>
      <c r="I3567" s="923" t="n">
        <v>15.29</v>
      </c>
    </row>
    <row r="3568" customFormat="false" ht="15" hidden="false" customHeight="false" outlineLevel="0" collapsed="false">
      <c r="B3568" s="923" t="n">
        <v>89670</v>
      </c>
      <c r="C3568" s="924" t="s">
        <v>10297</v>
      </c>
      <c r="D3568" s="923" t="s">
        <v>451</v>
      </c>
      <c r="E3568" s="923" t="n">
        <f aca="false">IF($K$2=$H$1,H3568,I3568)</f>
        <v>11.53</v>
      </c>
      <c r="F3568" s="396" t="n">
        <f aca="false">IF(LEN($B3568)=7,CONCATENATE(MID($B3568,1,6),"00",RIGHT($B3568,1)),IF(LEN($B3568)=8,CONCATENATE(MID($B3568,1,6),"0",RIGHT($B3568,2)),$B3568))</f>
        <v>89670</v>
      </c>
      <c r="H3568" s="925" t="n">
        <v>11.14</v>
      </c>
      <c r="I3568" s="923" t="n">
        <v>11.53</v>
      </c>
    </row>
    <row r="3569" customFormat="false" ht="15" hidden="false" customHeight="false" outlineLevel="0" collapsed="false">
      <c r="B3569" s="923" t="n">
        <v>89671</v>
      </c>
      <c r="C3569" s="924" t="s">
        <v>10298</v>
      </c>
      <c r="D3569" s="923" t="s">
        <v>451</v>
      </c>
      <c r="E3569" s="923" t="n">
        <f aca="false">IF($K$2=$H$1,H3569,I3569)</f>
        <v>22.09</v>
      </c>
      <c r="F3569" s="396" t="n">
        <f aca="false">IF(LEN($B3569)=7,CONCATENATE(MID($B3569,1,6),"00",RIGHT($B3569,1)),IF(LEN($B3569)=8,CONCATENATE(MID($B3569,1,6),"0",RIGHT($B3569,2)),$B3569))</f>
        <v>89671</v>
      </c>
      <c r="H3569" s="925" t="n">
        <v>21.85</v>
      </c>
      <c r="I3569" s="923" t="n">
        <v>22.09</v>
      </c>
    </row>
    <row r="3570" customFormat="false" ht="15" hidden="false" customHeight="false" outlineLevel="0" collapsed="false">
      <c r="B3570" s="923" t="n">
        <v>89672</v>
      </c>
      <c r="C3570" s="924" t="s">
        <v>10299</v>
      </c>
      <c r="D3570" s="923" t="s">
        <v>451</v>
      </c>
      <c r="E3570" s="923" t="n">
        <f aca="false">IF($K$2=$H$1,H3570,I3570)</f>
        <v>19.56</v>
      </c>
      <c r="F3570" s="396" t="n">
        <f aca="false">IF(LEN($B3570)=7,CONCATENATE(MID($B3570,1,6),"00",RIGHT($B3570,1)),IF(LEN($B3570)=8,CONCATENATE(MID($B3570,1,6),"0",RIGHT($B3570,2)),$B3570))</f>
        <v>89672</v>
      </c>
      <c r="H3570" s="925" t="n">
        <v>19.17</v>
      </c>
      <c r="I3570" s="923" t="n">
        <v>19.56</v>
      </c>
    </row>
    <row r="3571" customFormat="false" ht="15" hidden="false" customHeight="false" outlineLevel="0" collapsed="false">
      <c r="B3571" s="923" t="n">
        <v>89673</v>
      </c>
      <c r="C3571" s="924" t="s">
        <v>10300</v>
      </c>
      <c r="D3571" s="923" t="s">
        <v>451</v>
      </c>
      <c r="E3571" s="923" t="n">
        <f aca="false">IF($K$2=$H$1,H3571,I3571)</f>
        <v>17.62</v>
      </c>
      <c r="F3571" s="396" t="n">
        <f aca="false">IF(LEN($B3571)=7,CONCATENATE(MID($B3571,1,6),"00",RIGHT($B3571,1)),IF(LEN($B3571)=8,CONCATENATE(MID($B3571,1,6),"0",RIGHT($B3571,2)),$B3571))</f>
        <v>89673</v>
      </c>
      <c r="H3571" s="925" t="n">
        <v>17.38</v>
      </c>
      <c r="I3571" s="923" t="n">
        <v>17.62</v>
      </c>
    </row>
    <row r="3572" customFormat="false" ht="15" hidden="false" customHeight="false" outlineLevel="0" collapsed="false">
      <c r="B3572" s="923" t="n">
        <v>89674</v>
      </c>
      <c r="C3572" s="924" t="s">
        <v>10301</v>
      </c>
      <c r="D3572" s="923" t="s">
        <v>451</v>
      </c>
      <c r="E3572" s="923" t="n">
        <f aca="false">IF($K$2=$H$1,H3572,I3572)</f>
        <v>29.8</v>
      </c>
      <c r="F3572" s="396" t="n">
        <f aca="false">IF(LEN($B3572)=7,CONCATENATE(MID($B3572,1,6),"00",RIGHT($B3572,1)),IF(LEN($B3572)=8,CONCATENATE(MID($B3572,1,6),"0",RIGHT($B3572,2)),$B3572))</f>
        <v>89674</v>
      </c>
      <c r="H3572" s="925" t="n">
        <v>29.41</v>
      </c>
      <c r="I3572" s="923" t="n">
        <v>29.8</v>
      </c>
    </row>
    <row r="3573" customFormat="false" ht="15" hidden="false" customHeight="false" outlineLevel="0" collapsed="false">
      <c r="B3573" s="923" t="n">
        <v>89675</v>
      </c>
      <c r="C3573" s="924" t="s">
        <v>10302</v>
      </c>
      <c r="D3573" s="923" t="s">
        <v>451</v>
      </c>
      <c r="E3573" s="923" t="n">
        <f aca="false">IF($K$2=$H$1,H3573,I3573)</f>
        <v>38.29</v>
      </c>
      <c r="F3573" s="396" t="n">
        <f aca="false">IF(LEN($B3573)=7,CONCATENATE(MID($B3573,1,6),"00",RIGHT($B3573,1)),IF(LEN($B3573)=8,CONCATENATE(MID($B3573,1,6),"0",RIGHT($B3573,2)),$B3573))</f>
        <v>89675</v>
      </c>
      <c r="H3573" s="925" t="n">
        <v>38.05</v>
      </c>
      <c r="I3573" s="923" t="n">
        <v>38.29</v>
      </c>
    </row>
    <row r="3574" customFormat="false" ht="15" hidden="false" customHeight="false" outlineLevel="0" collapsed="false">
      <c r="B3574" s="923" t="n">
        <v>89676</v>
      </c>
      <c r="C3574" s="924" t="s">
        <v>10303</v>
      </c>
      <c r="D3574" s="923" t="s">
        <v>451</v>
      </c>
      <c r="E3574" s="923" t="n">
        <f aca="false">IF($K$2=$H$1,H3574,I3574)</f>
        <v>46.51</v>
      </c>
      <c r="F3574" s="396" t="n">
        <f aca="false">IF(LEN($B3574)=7,CONCATENATE(MID($B3574,1,6),"00",RIGHT($B3574,1)),IF(LEN($B3574)=8,CONCATENATE(MID($B3574,1,6),"0",RIGHT($B3574,2)),$B3574))</f>
        <v>89676</v>
      </c>
      <c r="H3574" s="925" t="n">
        <v>46.12</v>
      </c>
      <c r="I3574" s="923" t="n">
        <v>46.51</v>
      </c>
    </row>
    <row r="3575" customFormat="false" ht="15" hidden="false" customHeight="false" outlineLevel="0" collapsed="false">
      <c r="B3575" s="923" t="n">
        <v>89677</v>
      </c>
      <c r="C3575" s="924" t="s">
        <v>10304</v>
      </c>
      <c r="D3575" s="923" t="s">
        <v>451</v>
      </c>
      <c r="E3575" s="923" t="n">
        <f aca="false">IF($K$2=$H$1,H3575,I3575)</f>
        <v>44.1</v>
      </c>
      <c r="F3575" s="396" t="n">
        <f aca="false">IF(LEN($B3575)=7,CONCATENATE(MID($B3575,1,6),"00",RIGHT($B3575,1)),IF(LEN($B3575)=8,CONCATENATE(MID($B3575,1,6),"0",RIGHT($B3575,2)),$B3575))</f>
        <v>89677</v>
      </c>
      <c r="H3575" s="925" t="n">
        <v>43.71</v>
      </c>
      <c r="I3575" s="923" t="n">
        <v>44.1</v>
      </c>
    </row>
    <row r="3576" customFormat="false" ht="15" hidden="false" customHeight="false" outlineLevel="0" collapsed="false">
      <c r="B3576" s="923" t="n">
        <v>89678</v>
      </c>
      <c r="C3576" s="924" t="s">
        <v>10305</v>
      </c>
      <c r="D3576" s="923" t="s">
        <v>451</v>
      </c>
      <c r="E3576" s="923" t="n">
        <f aca="false">IF($K$2=$H$1,H3576,I3576)</f>
        <v>7.96</v>
      </c>
      <c r="F3576" s="396" t="n">
        <f aca="false">IF(LEN($B3576)=7,CONCATENATE(MID($B3576,1,6),"00",RIGHT($B3576,1)),IF(LEN($B3576)=8,CONCATENATE(MID($B3576,1,6),"0",RIGHT($B3576,2)),$B3576))</f>
        <v>89678</v>
      </c>
      <c r="H3576" s="925" t="n">
        <v>7.57</v>
      </c>
      <c r="I3576" s="923" t="n">
        <v>7.96</v>
      </c>
    </row>
    <row r="3577" customFormat="false" ht="15" hidden="false" customHeight="false" outlineLevel="0" collapsed="false">
      <c r="B3577" s="923" t="n">
        <v>89679</v>
      </c>
      <c r="C3577" s="924" t="s">
        <v>10306</v>
      </c>
      <c r="D3577" s="923" t="s">
        <v>451</v>
      </c>
      <c r="E3577" s="923" t="n">
        <f aca="false">IF($K$2=$H$1,H3577,I3577)</f>
        <v>68.36</v>
      </c>
      <c r="F3577" s="396" t="n">
        <f aca="false">IF(LEN($B3577)=7,CONCATENATE(MID($B3577,1,6),"00",RIGHT($B3577,1)),IF(LEN($B3577)=8,CONCATENATE(MID($B3577,1,6),"0",RIGHT($B3577,2)),$B3577))</f>
        <v>89679</v>
      </c>
      <c r="H3577" s="925" t="n">
        <v>67.97</v>
      </c>
      <c r="I3577" s="923" t="n">
        <v>68.36</v>
      </c>
    </row>
    <row r="3578" customFormat="false" ht="15" hidden="false" customHeight="false" outlineLevel="0" collapsed="false">
      <c r="B3578" s="923" t="n">
        <v>89680</v>
      </c>
      <c r="C3578" s="924" t="s">
        <v>10307</v>
      </c>
      <c r="D3578" s="923" t="s">
        <v>451</v>
      </c>
      <c r="E3578" s="923" t="n">
        <f aca="false">IF($K$2=$H$1,H3578,I3578)</f>
        <v>18.73</v>
      </c>
      <c r="F3578" s="396" t="n">
        <f aca="false">IF(LEN($B3578)=7,CONCATENATE(MID($B3578,1,6),"00",RIGHT($B3578,1)),IF(LEN($B3578)=8,CONCATENATE(MID($B3578,1,6),"0",RIGHT($B3578,2)),$B3578))</f>
        <v>89680</v>
      </c>
      <c r="H3578" s="925" t="n">
        <v>18.27</v>
      </c>
      <c r="I3578" s="923" t="n">
        <v>18.73</v>
      </c>
    </row>
    <row r="3579" customFormat="false" ht="15" hidden="false" customHeight="false" outlineLevel="0" collapsed="false">
      <c r="B3579" s="923" t="n">
        <v>89681</v>
      </c>
      <c r="C3579" s="924" t="s">
        <v>10308</v>
      </c>
      <c r="D3579" s="923" t="s">
        <v>451</v>
      </c>
      <c r="E3579" s="923" t="n">
        <f aca="false">IF($K$2=$H$1,H3579,I3579)</f>
        <v>48.4</v>
      </c>
      <c r="F3579" s="396" t="n">
        <f aca="false">IF(LEN($B3579)=7,CONCATENATE(MID($B3579,1,6),"00",RIGHT($B3579,1)),IF(LEN($B3579)=8,CONCATENATE(MID($B3579,1,6),"0",RIGHT($B3579,2)),$B3579))</f>
        <v>89681</v>
      </c>
      <c r="H3579" s="925" t="n">
        <v>48.01</v>
      </c>
      <c r="I3579" s="923" t="n">
        <v>48.4</v>
      </c>
    </row>
    <row r="3580" customFormat="false" ht="15" hidden="false" customHeight="false" outlineLevel="0" collapsed="false">
      <c r="B3580" s="923" t="n">
        <v>89682</v>
      </c>
      <c r="C3580" s="924" t="s">
        <v>10309</v>
      </c>
      <c r="D3580" s="923" t="s">
        <v>451</v>
      </c>
      <c r="E3580" s="923" t="n">
        <f aca="false">IF($K$2=$H$1,H3580,I3580)</f>
        <v>30.74</v>
      </c>
      <c r="F3580" s="396" t="n">
        <f aca="false">IF(LEN($B3580)=7,CONCATENATE(MID($B3580,1,6),"00",RIGHT($B3580,1)),IF(LEN($B3580)=8,CONCATENATE(MID($B3580,1,6),"0",RIGHT($B3580,2)),$B3580))</f>
        <v>89682</v>
      </c>
      <c r="H3580" s="925" t="n">
        <v>30.28</v>
      </c>
      <c r="I3580" s="923" t="n">
        <v>30.74</v>
      </c>
    </row>
    <row r="3581" customFormat="false" ht="15" hidden="false" customHeight="false" outlineLevel="0" collapsed="false">
      <c r="B3581" s="923" t="n">
        <v>89684</v>
      </c>
      <c r="C3581" s="924" t="s">
        <v>10310</v>
      </c>
      <c r="D3581" s="923" t="s">
        <v>451</v>
      </c>
      <c r="E3581" s="923" t="n">
        <f aca="false">IF($K$2=$H$1,H3581,I3581)</f>
        <v>43.62</v>
      </c>
      <c r="F3581" s="396" t="n">
        <f aca="false">IF(LEN($B3581)=7,CONCATENATE(MID($B3581,1,6),"00",RIGHT($B3581,1)),IF(LEN($B3581)=8,CONCATENATE(MID($B3581,1,6),"0",RIGHT($B3581,2)),$B3581))</f>
        <v>89684</v>
      </c>
      <c r="H3581" s="925" t="n">
        <v>43.16</v>
      </c>
      <c r="I3581" s="923" t="n">
        <v>43.62</v>
      </c>
    </row>
    <row r="3582" customFormat="false" ht="15" hidden="false" customHeight="false" outlineLevel="0" collapsed="false">
      <c r="B3582" s="923" t="n">
        <v>89685</v>
      </c>
      <c r="C3582" s="924" t="s">
        <v>10311</v>
      </c>
      <c r="D3582" s="923" t="s">
        <v>451</v>
      </c>
      <c r="E3582" s="923" t="n">
        <f aca="false">IF($K$2=$H$1,H3582,I3582)</f>
        <v>32.3</v>
      </c>
      <c r="F3582" s="396" t="n">
        <f aca="false">IF(LEN($B3582)=7,CONCATENATE(MID($B3582,1,6),"00",RIGHT($B3582,1)),IF(LEN($B3582)=8,CONCATENATE(MID($B3582,1,6),"0",RIGHT($B3582,2)),$B3582))</f>
        <v>89685</v>
      </c>
      <c r="H3582" s="925" t="n">
        <v>32.01</v>
      </c>
      <c r="I3582" s="923" t="n">
        <v>32.3</v>
      </c>
    </row>
    <row r="3583" customFormat="false" ht="15" hidden="false" customHeight="false" outlineLevel="0" collapsed="false">
      <c r="B3583" s="923" t="n">
        <v>89686</v>
      </c>
      <c r="C3583" s="924" t="s">
        <v>10312</v>
      </c>
      <c r="D3583" s="923" t="s">
        <v>451</v>
      </c>
      <c r="E3583" s="923" t="n">
        <f aca="false">IF($K$2=$H$1,H3583,I3583)</f>
        <v>171.03</v>
      </c>
      <c r="F3583" s="396" t="n">
        <f aca="false">IF(LEN($B3583)=7,CONCATENATE(MID($B3583,1,6),"00",RIGHT($B3583,1)),IF(LEN($B3583)=8,CONCATENATE(MID($B3583,1,6),"0",RIGHT($B3583,2)),$B3583))</f>
        <v>89686</v>
      </c>
      <c r="H3583" s="925" t="n">
        <v>170.57</v>
      </c>
      <c r="I3583" s="923" t="n">
        <v>171.03</v>
      </c>
    </row>
    <row r="3584" customFormat="false" ht="15" hidden="false" customHeight="false" outlineLevel="0" collapsed="false">
      <c r="B3584" s="923" t="n">
        <v>89687</v>
      </c>
      <c r="C3584" s="924" t="s">
        <v>10313</v>
      </c>
      <c r="D3584" s="923" t="s">
        <v>451</v>
      </c>
      <c r="E3584" s="923" t="n">
        <f aca="false">IF($K$2=$H$1,H3584,I3584)</f>
        <v>27.99</v>
      </c>
      <c r="F3584" s="396" t="n">
        <f aca="false">IF(LEN($B3584)=7,CONCATENATE(MID($B3584,1,6),"00",RIGHT($B3584,1)),IF(LEN($B3584)=8,CONCATENATE(MID($B3584,1,6),"0",RIGHT($B3584,2)),$B3584))</f>
        <v>89687</v>
      </c>
      <c r="H3584" s="925" t="n">
        <v>27.7</v>
      </c>
      <c r="I3584" s="923" t="n">
        <v>27.99</v>
      </c>
    </row>
    <row r="3585" customFormat="false" ht="15" hidden="false" customHeight="false" outlineLevel="0" collapsed="false">
      <c r="B3585" s="923" t="n">
        <v>89689</v>
      </c>
      <c r="C3585" s="924" t="s">
        <v>10314</v>
      </c>
      <c r="D3585" s="923" t="s">
        <v>451</v>
      </c>
      <c r="E3585" s="923" t="n">
        <f aca="false">IF($K$2=$H$1,H3585,I3585)</f>
        <v>33.32</v>
      </c>
      <c r="F3585" s="396" t="n">
        <f aca="false">IF(LEN($B3585)=7,CONCATENATE(MID($B3585,1,6),"00",RIGHT($B3585,1)),IF(LEN($B3585)=8,CONCATENATE(MID($B3585,1,6),"0",RIGHT($B3585,2)),$B3585))</f>
        <v>89689</v>
      </c>
      <c r="H3585" s="925" t="n">
        <v>32.86</v>
      </c>
      <c r="I3585" s="923" t="n">
        <v>33.32</v>
      </c>
    </row>
    <row r="3586" customFormat="false" ht="15" hidden="false" customHeight="false" outlineLevel="0" collapsed="false">
      <c r="B3586" s="923" t="n">
        <v>89690</v>
      </c>
      <c r="C3586" s="924" t="s">
        <v>10315</v>
      </c>
      <c r="D3586" s="923" t="s">
        <v>451</v>
      </c>
      <c r="E3586" s="923" t="n">
        <f aca="false">IF($K$2=$H$1,H3586,I3586)</f>
        <v>48.13</v>
      </c>
      <c r="F3586" s="396" t="n">
        <f aca="false">IF(LEN($B3586)=7,CONCATENATE(MID($B3586,1,6),"00",RIGHT($B3586,1)),IF(LEN($B3586)=8,CONCATENATE(MID($B3586,1,6),"0",RIGHT($B3586,2)),$B3586))</f>
        <v>89690</v>
      </c>
      <c r="H3586" s="925" t="n">
        <v>47.66</v>
      </c>
      <c r="I3586" s="923" t="n">
        <v>48.13</v>
      </c>
    </row>
    <row r="3587" customFormat="false" ht="15" hidden="false" customHeight="false" outlineLevel="0" collapsed="false">
      <c r="B3587" s="923" t="n">
        <v>89691</v>
      </c>
      <c r="C3587" s="924" t="s">
        <v>10316</v>
      </c>
      <c r="D3587" s="923" t="s">
        <v>451</v>
      </c>
      <c r="E3587" s="923" t="n">
        <f aca="false">IF($K$2=$H$1,H3587,I3587)</f>
        <v>10.23</v>
      </c>
      <c r="F3587" s="396" t="n">
        <f aca="false">IF(LEN($B3587)=7,CONCATENATE(MID($B3587,1,6),"00",RIGHT($B3587,1)),IF(LEN($B3587)=8,CONCATENATE(MID($B3587,1,6),"0",RIGHT($B3587,2)),$B3587))</f>
        <v>89691</v>
      </c>
      <c r="H3587" s="925" t="n">
        <v>9.7</v>
      </c>
      <c r="I3587" s="923" t="n">
        <v>10.23</v>
      </c>
    </row>
    <row r="3588" customFormat="false" ht="15" hidden="false" customHeight="false" outlineLevel="0" collapsed="false">
      <c r="B3588" s="923" t="n">
        <v>89692</v>
      </c>
      <c r="C3588" s="924" t="s">
        <v>10317</v>
      </c>
      <c r="D3588" s="923" t="s">
        <v>451</v>
      </c>
      <c r="E3588" s="923" t="n">
        <f aca="false">IF($K$2=$H$1,H3588,I3588)</f>
        <v>45.53</v>
      </c>
      <c r="F3588" s="396" t="n">
        <f aca="false">IF(LEN($B3588)=7,CONCATENATE(MID($B3588,1,6),"00",RIGHT($B3588,1)),IF(LEN($B3588)=8,CONCATENATE(MID($B3588,1,6),"0",RIGHT($B3588,2)),$B3588))</f>
        <v>89692</v>
      </c>
      <c r="H3588" s="925" t="n">
        <v>45.06</v>
      </c>
      <c r="I3588" s="923" t="n">
        <v>45.53</v>
      </c>
    </row>
    <row r="3589" customFormat="false" ht="15" hidden="false" customHeight="false" outlineLevel="0" collapsed="false">
      <c r="B3589" s="923" t="n">
        <v>89693</v>
      </c>
      <c r="C3589" s="924" t="s">
        <v>10318</v>
      </c>
      <c r="D3589" s="923" t="s">
        <v>451</v>
      </c>
      <c r="E3589" s="923" t="n">
        <f aca="false">IF($K$2=$H$1,H3589,I3589)</f>
        <v>44.35</v>
      </c>
      <c r="F3589" s="396" t="n">
        <f aca="false">IF(LEN($B3589)=7,CONCATENATE(MID($B3589,1,6),"00",RIGHT($B3589,1)),IF(LEN($B3589)=8,CONCATENATE(MID($B3589,1,6),"0",RIGHT($B3589,2)),$B3589))</f>
        <v>89693</v>
      </c>
      <c r="H3589" s="925" t="n">
        <v>43.88</v>
      </c>
      <c r="I3589" s="923" t="n">
        <v>44.35</v>
      </c>
    </row>
    <row r="3590" customFormat="false" ht="15" hidden="false" customHeight="false" outlineLevel="0" collapsed="false">
      <c r="B3590" s="923" t="n">
        <v>89694</v>
      </c>
      <c r="C3590" s="924" t="s">
        <v>10319</v>
      </c>
      <c r="D3590" s="923" t="s">
        <v>451</v>
      </c>
      <c r="E3590" s="923" t="n">
        <f aca="false">IF($K$2=$H$1,H3590,I3590)</f>
        <v>18.09</v>
      </c>
      <c r="F3590" s="396" t="n">
        <f aca="false">IF(LEN($B3590)=7,CONCATENATE(MID($B3590,1,6),"00",RIGHT($B3590,1)),IF(LEN($B3590)=8,CONCATENATE(MID($B3590,1,6),"0",RIGHT($B3590,2)),$B3590))</f>
        <v>89694</v>
      </c>
      <c r="H3590" s="925" t="n">
        <v>17.56</v>
      </c>
      <c r="I3590" s="923" t="n">
        <v>18.09</v>
      </c>
    </row>
    <row r="3591" customFormat="false" ht="15" hidden="false" customHeight="false" outlineLevel="0" collapsed="false">
      <c r="B3591" s="923" t="n">
        <v>89695</v>
      </c>
      <c r="C3591" s="924" t="s">
        <v>10320</v>
      </c>
      <c r="D3591" s="923" t="s">
        <v>451</v>
      </c>
      <c r="E3591" s="923" t="n">
        <f aca="false">IF($K$2=$H$1,H3591,I3591)</f>
        <v>16.61</v>
      </c>
      <c r="F3591" s="396" t="n">
        <f aca="false">IF(LEN($B3591)=7,CONCATENATE(MID($B3591,1,6),"00",RIGHT($B3591,1)),IF(LEN($B3591)=8,CONCATENATE(MID($B3591,1,6),"0",RIGHT($B3591,2)),$B3591))</f>
        <v>89695</v>
      </c>
      <c r="H3591" s="925" t="n">
        <v>16.08</v>
      </c>
      <c r="I3591" s="923" t="n">
        <v>16.61</v>
      </c>
    </row>
    <row r="3592" customFormat="false" ht="15" hidden="false" customHeight="false" outlineLevel="0" collapsed="false">
      <c r="B3592" s="923" t="n">
        <v>89696</v>
      </c>
      <c r="C3592" s="924" t="s">
        <v>10321</v>
      </c>
      <c r="D3592" s="923" t="s">
        <v>451</v>
      </c>
      <c r="E3592" s="923" t="n">
        <f aca="false">IF($K$2=$H$1,H3592,I3592)</f>
        <v>40.42</v>
      </c>
      <c r="F3592" s="396" t="n">
        <f aca="false">IF(LEN($B3592)=7,CONCATENATE(MID($B3592,1,6),"00",RIGHT($B3592,1)),IF(LEN($B3592)=8,CONCATENATE(MID($B3592,1,6),"0",RIGHT($B3592,2)),$B3592))</f>
        <v>89696</v>
      </c>
      <c r="H3592" s="925" t="n">
        <v>39.95</v>
      </c>
      <c r="I3592" s="923" t="n">
        <v>40.42</v>
      </c>
    </row>
    <row r="3593" customFormat="false" ht="15" hidden="false" customHeight="false" outlineLevel="0" collapsed="false">
      <c r="B3593" s="923" t="n">
        <v>89697</v>
      </c>
      <c r="C3593" s="924" t="s">
        <v>10322</v>
      </c>
      <c r="D3593" s="923" t="s">
        <v>451</v>
      </c>
      <c r="E3593" s="923" t="n">
        <f aca="false">IF($K$2=$H$1,H3593,I3593)</f>
        <v>12.65</v>
      </c>
      <c r="F3593" s="396" t="n">
        <f aca="false">IF(LEN($B3593)=7,CONCATENATE(MID($B3593,1,6),"00",RIGHT($B3593,1)),IF(LEN($B3593)=8,CONCATENATE(MID($B3593,1,6),"0",RIGHT($B3593,2)),$B3593))</f>
        <v>89697</v>
      </c>
      <c r="H3593" s="925" t="n">
        <v>11.98</v>
      </c>
      <c r="I3593" s="923" t="n">
        <v>12.65</v>
      </c>
    </row>
    <row r="3594" customFormat="false" ht="15" hidden="false" customHeight="false" outlineLevel="0" collapsed="false">
      <c r="B3594" s="923" t="n">
        <v>89698</v>
      </c>
      <c r="C3594" s="924" t="s">
        <v>10323</v>
      </c>
      <c r="D3594" s="923" t="s">
        <v>451</v>
      </c>
      <c r="E3594" s="923" t="n">
        <f aca="false">IF($K$2=$H$1,H3594,I3594)</f>
        <v>142.28</v>
      </c>
      <c r="F3594" s="396" t="n">
        <f aca="false">IF(LEN($B3594)=7,CONCATENATE(MID($B3594,1,6),"00",RIGHT($B3594,1)),IF(LEN($B3594)=8,CONCATENATE(MID($B3594,1,6),"0",RIGHT($B3594,2)),$B3594))</f>
        <v>89698</v>
      </c>
      <c r="H3594" s="925" t="n">
        <v>141.45</v>
      </c>
      <c r="I3594" s="923" t="n">
        <v>142.28</v>
      </c>
    </row>
    <row r="3595" customFormat="false" ht="15" hidden="false" customHeight="false" outlineLevel="0" collapsed="false">
      <c r="B3595" s="923" t="n">
        <v>89699</v>
      </c>
      <c r="C3595" s="924" t="s">
        <v>10324</v>
      </c>
      <c r="D3595" s="923" t="s">
        <v>451</v>
      </c>
      <c r="E3595" s="923" t="n">
        <f aca="false">IF($K$2=$H$1,H3595,I3595)</f>
        <v>120.75</v>
      </c>
      <c r="F3595" s="396" t="n">
        <f aca="false">IF(LEN($B3595)=7,CONCATENATE(MID($B3595,1,6),"00",RIGHT($B3595,1)),IF(LEN($B3595)=8,CONCATENATE(MID($B3595,1,6),"0",RIGHT($B3595,2)),$B3595))</f>
        <v>89699</v>
      </c>
      <c r="H3595" s="925" t="n">
        <v>119.92</v>
      </c>
      <c r="I3595" s="923" t="n">
        <v>120.75</v>
      </c>
    </row>
    <row r="3596" customFormat="false" ht="15" hidden="false" customHeight="false" outlineLevel="0" collapsed="false">
      <c r="B3596" s="923" t="n">
        <v>89700</v>
      </c>
      <c r="C3596" s="924" t="s">
        <v>10325</v>
      </c>
      <c r="D3596" s="923" t="s">
        <v>451</v>
      </c>
      <c r="E3596" s="923" t="n">
        <f aca="false">IF($K$2=$H$1,H3596,I3596)</f>
        <v>19.38</v>
      </c>
      <c r="F3596" s="396" t="n">
        <f aca="false">IF(LEN($B3596)=7,CONCATENATE(MID($B3596,1,6),"00",RIGHT($B3596,1)),IF(LEN($B3596)=8,CONCATENATE(MID($B3596,1,6),"0",RIGHT($B3596,2)),$B3596))</f>
        <v>89700</v>
      </c>
      <c r="H3596" s="925" t="n">
        <v>18.71</v>
      </c>
      <c r="I3596" s="923" t="n">
        <v>19.38</v>
      </c>
    </row>
    <row r="3597" customFormat="false" ht="15" hidden="false" customHeight="false" outlineLevel="0" collapsed="false">
      <c r="B3597" s="923" t="n">
        <v>89701</v>
      </c>
      <c r="C3597" s="924" t="s">
        <v>10326</v>
      </c>
      <c r="D3597" s="923" t="s">
        <v>451</v>
      </c>
      <c r="E3597" s="923" t="n">
        <f aca="false">IF($K$2=$H$1,H3597,I3597)</f>
        <v>93.54</v>
      </c>
      <c r="F3597" s="396" t="n">
        <f aca="false">IF(LEN($B3597)=7,CONCATENATE(MID($B3597,1,6),"00",RIGHT($B3597,1)),IF(LEN($B3597)=8,CONCATENATE(MID($B3597,1,6),"0",RIGHT($B3597,2)),$B3597))</f>
        <v>89701</v>
      </c>
      <c r="H3597" s="925" t="n">
        <v>92.71</v>
      </c>
      <c r="I3597" s="923" t="n">
        <v>93.54</v>
      </c>
    </row>
    <row r="3598" customFormat="false" ht="15" hidden="false" customHeight="false" outlineLevel="0" collapsed="false">
      <c r="B3598" s="923" t="n">
        <v>89702</v>
      </c>
      <c r="C3598" s="924" t="s">
        <v>10327</v>
      </c>
      <c r="D3598" s="923" t="s">
        <v>451</v>
      </c>
      <c r="E3598" s="923" t="n">
        <f aca="false">IF($K$2=$H$1,H3598,I3598)</f>
        <v>19.38</v>
      </c>
      <c r="F3598" s="396" t="n">
        <f aca="false">IF(LEN($B3598)=7,CONCATENATE(MID($B3598,1,6),"00",RIGHT($B3598,1)),IF(LEN($B3598)=8,CONCATENATE(MID($B3598,1,6),"0",RIGHT($B3598,2)),$B3598))</f>
        <v>89702</v>
      </c>
      <c r="H3598" s="925" t="n">
        <v>18.71</v>
      </c>
      <c r="I3598" s="923" t="n">
        <v>19.38</v>
      </c>
    </row>
    <row r="3599" customFormat="false" ht="15" hidden="false" customHeight="false" outlineLevel="0" collapsed="false">
      <c r="B3599" s="923" t="n">
        <v>89703</v>
      </c>
      <c r="C3599" s="924" t="s">
        <v>10328</v>
      </c>
      <c r="D3599" s="923" t="s">
        <v>451</v>
      </c>
      <c r="E3599" s="923" t="n">
        <f aca="false">IF($K$2=$H$1,H3599,I3599)</f>
        <v>46.71</v>
      </c>
      <c r="F3599" s="396" t="n">
        <f aca="false">IF(LEN($B3599)=7,CONCATENATE(MID($B3599,1,6),"00",RIGHT($B3599,1)),IF(LEN($B3599)=8,CONCATENATE(MID($B3599,1,6),"0",RIGHT($B3599,2)),$B3599))</f>
        <v>89703</v>
      </c>
      <c r="H3599" s="925" t="n">
        <v>46.04</v>
      </c>
      <c r="I3599" s="923" t="n">
        <v>46.71</v>
      </c>
    </row>
    <row r="3600" customFormat="false" ht="15" hidden="false" customHeight="false" outlineLevel="0" collapsed="false">
      <c r="B3600" s="923" t="n">
        <v>89704</v>
      </c>
      <c r="C3600" s="924" t="s">
        <v>10329</v>
      </c>
      <c r="D3600" s="923" t="s">
        <v>451</v>
      </c>
      <c r="E3600" s="923" t="n">
        <f aca="false">IF($K$2=$H$1,H3600,I3600)</f>
        <v>78.31</v>
      </c>
      <c r="F3600" s="396" t="n">
        <f aca="false">IF(LEN($B3600)=7,CONCATENATE(MID($B3600,1,6),"00",RIGHT($B3600,1)),IF(LEN($B3600)=8,CONCATENATE(MID($B3600,1,6),"0",RIGHT($B3600,2)),$B3600))</f>
        <v>89704</v>
      </c>
      <c r="H3600" s="925" t="n">
        <v>77.48</v>
      </c>
      <c r="I3600" s="923" t="n">
        <v>78.31</v>
      </c>
    </row>
    <row r="3601" customFormat="false" ht="15" hidden="false" customHeight="false" outlineLevel="0" collapsed="false">
      <c r="B3601" s="923" t="n">
        <v>89705</v>
      </c>
      <c r="C3601" s="924" t="s">
        <v>10330</v>
      </c>
      <c r="D3601" s="923" t="s">
        <v>451</v>
      </c>
      <c r="E3601" s="923" t="n">
        <f aca="false">IF($K$2=$H$1,H3601,I3601)</f>
        <v>21.58</v>
      </c>
      <c r="F3601" s="396" t="n">
        <f aca="false">IF(LEN($B3601)=7,CONCATENATE(MID($B3601,1,6),"00",RIGHT($B3601,1)),IF(LEN($B3601)=8,CONCATENATE(MID($B3601,1,6),"0",RIGHT($B3601,2)),$B3601))</f>
        <v>89705</v>
      </c>
      <c r="H3601" s="925" t="n">
        <v>20.79</v>
      </c>
      <c r="I3601" s="923" t="n">
        <v>21.58</v>
      </c>
    </row>
    <row r="3602" customFormat="false" ht="15" hidden="false" customHeight="false" outlineLevel="0" collapsed="false">
      <c r="B3602" s="923" t="n">
        <v>89706</v>
      </c>
      <c r="C3602" s="924" t="s">
        <v>10331</v>
      </c>
      <c r="D3602" s="923" t="s">
        <v>451</v>
      </c>
      <c r="E3602" s="923" t="n">
        <f aca="false">IF($K$2=$H$1,H3602,I3602)</f>
        <v>50.32</v>
      </c>
      <c r="F3602" s="396" t="n">
        <f aca="false">IF(LEN($B3602)=7,CONCATENATE(MID($B3602,1,6),"00",RIGHT($B3602,1)),IF(LEN($B3602)=8,CONCATENATE(MID($B3602,1,6),"0",RIGHT($B3602,2)),$B3602))</f>
        <v>89706</v>
      </c>
      <c r="H3602" s="925" t="n">
        <v>49.39</v>
      </c>
      <c r="I3602" s="923" t="n">
        <v>50.32</v>
      </c>
    </row>
    <row r="3603" customFormat="false" ht="15" hidden="false" customHeight="false" outlineLevel="0" collapsed="false">
      <c r="B3603" s="923" t="n">
        <v>89718</v>
      </c>
      <c r="C3603" s="924" t="s">
        <v>10332</v>
      </c>
      <c r="D3603" s="923" t="s">
        <v>470</v>
      </c>
      <c r="E3603" s="923" t="n">
        <f aca="false">IF($K$2=$H$1,H3603,I3603)</f>
        <v>37.31</v>
      </c>
      <c r="F3603" s="396" t="n">
        <f aca="false">IF(LEN($B3603)=7,CONCATENATE(MID($B3603,1,6),"00",RIGHT($B3603,1)),IF(LEN($B3603)=8,CONCATENATE(MID($B3603,1,6),"0",RIGHT($B3603,2)),$B3603))</f>
        <v>89718</v>
      </c>
      <c r="H3603" s="925" t="n">
        <v>36.79</v>
      </c>
      <c r="I3603" s="923" t="n">
        <v>37.31</v>
      </c>
    </row>
    <row r="3604" customFormat="false" ht="15" hidden="false" customHeight="false" outlineLevel="0" collapsed="false">
      <c r="B3604" s="923" t="n">
        <v>89719</v>
      </c>
      <c r="C3604" s="924" t="s">
        <v>10333</v>
      </c>
      <c r="D3604" s="923" t="s">
        <v>451</v>
      </c>
      <c r="E3604" s="923" t="n">
        <f aca="false">IF($K$2=$H$1,H3604,I3604)</f>
        <v>9.45</v>
      </c>
      <c r="F3604" s="396" t="n">
        <f aca="false">IF(LEN($B3604)=7,CONCATENATE(MID($B3604,1,6),"00",RIGHT($B3604,1)),IF(LEN($B3604)=8,CONCATENATE(MID($B3604,1,6),"0",RIGHT($B3604,2)),$B3604))</f>
        <v>89719</v>
      </c>
      <c r="H3604" s="925" t="n">
        <v>9.16</v>
      </c>
      <c r="I3604" s="923" t="n">
        <v>9.45</v>
      </c>
    </row>
    <row r="3605" customFormat="false" ht="15" hidden="false" customHeight="false" outlineLevel="0" collapsed="false">
      <c r="B3605" s="923" t="n">
        <v>89720</v>
      </c>
      <c r="C3605" s="924" t="s">
        <v>10334</v>
      </c>
      <c r="D3605" s="923" t="s">
        <v>451</v>
      </c>
      <c r="E3605" s="923" t="n">
        <f aca="false">IF($K$2=$H$1,H3605,I3605)</f>
        <v>11.45</v>
      </c>
      <c r="F3605" s="396" t="n">
        <f aca="false">IF(LEN($B3605)=7,CONCATENATE(MID($B3605,1,6),"00",RIGHT($B3605,1)),IF(LEN($B3605)=8,CONCATENATE(MID($B3605,1,6),"0",RIGHT($B3605,2)),$B3605))</f>
        <v>89720</v>
      </c>
      <c r="H3605" s="925" t="n">
        <v>11.16</v>
      </c>
      <c r="I3605" s="923" t="n">
        <v>11.45</v>
      </c>
    </row>
    <row r="3606" customFormat="false" ht="15" hidden="false" customHeight="false" outlineLevel="0" collapsed="false">
      <c r="B3606" s="923" t="n">
        <v>89721</v>
      </c>
      <c r="C3606" s="924" t="s">
        <v>10335</v>
      </c>
      <c r="D3606" s="923" t="s">
        <v>451</v>
      </c>
      <c r="E3606" s="923" t="n">
        <f aca="false">IF($K$2=$H$1,H3606,I3606)</f>
        <v>12.12</v>
      </c>
      <c r="F3606" s="396" t="n">
        <f aca="false">IF(LEN($B3606)=7,CONCATENATE(MID($B3606,1,6),"00",RIGHT($B3606,1)),IF(LEN($B3606)=8,CONCATENATE(MID($B3606,1,6),"0",RIGHT($B3606,2)),$B3606))</f>
        <v>89721</v>
      </c>
      <c r="H3606" s="925" t="n">
        <v>11.83</v>
      </c>
      <c r="I3606" s="923" t="n">
        <v>12.12</v>
      </c>
    </row>
    <row r="3607" customFormat="false" ht="15" hidden="false" customHeight="false" outlineLevel="0" collapsed="false">
      <c r="B3607" s="923" t="n">
        <v>89722</v>
      </c>
      <c r="C3607" s="924" t="s">
        <v>10336</v>
      </c>
      <c r="D3607" s="923" t="s">
        <v>451</v>
      </c>
      <c r="E3607" s="923" t="n">
        <f aca="false">IF($K$2=$H$1,H3607,I3607)</f>
        <v>21.58</v>
      </c>
      <c r="F3607" s="396" t="n">
        <f aca="false">IF(LEN($B3607)=7,CONCATENATE(MID($B3607,1,6),"00",RIGHT($B3607,1)),IF(LEN($B3607)=8,CONCATENATE(MID($B3607,1,6),"0",RIGHT($B3607,2)),$B3607))</f>
        <v>89722</v>
      </c>
      <c r="H3607" s="925" t="n">
        <v>21.29</v>
      </c>
      <c r="I3607" s="923" t="n">
        <v>21.58</v>
      </c>
    </row>
    <row r="3608" customFormat="false" ht="15" hidden="false" customHeight="false" outlineLevel="0" collapsed="false">
      <c r="B3608" s="923" t="n">
        <v>89723</v>
      </c>
      <c r="C3608" s="924" t="s">
        <v>10337</v>
      </c>
      <c r="D3608" s="923" t="s">
        <v>451</v>
      </c>
      <c r="E3608" s="923" t="n">
        <f aca="false">IF($K$2=$H$1,H3608,I3608)</f>
        <v>16.13</v>
      </c>
      <c r="F3608" s="396" t="n">
        <f aca="false">IF(LEN($B3608)=7,CONCATENATE(MID($B3608,1,6),"00",RIGHT($B3608,1)),IF(LEN($B3608)=8,CONCATENATE(MID($B3608,1,6),"0",RIGHT($B3608,2)),$B3608))</f>
        <v>89723</v>
      </c>
      <c r="H3608" s="925" t="n">
        <v>15.79</v>
      </c>
      <c r="I3608" s="923" t="n">
        <v>16.13</v>
      </c>
    </row>
    <row r="3609" customFormat="false" ht="15" hidden="false" customHeight="false" outlineLevel="0" collapsed="false">
      <c r="B3609" s="923" t="n">
        <v>89724</v>
      </c>
      <c r="C3609" s="924" t="s">
        <v>10338</v>
      </c>
      <c r="D3609" s="923" t="s">
        <v>451</v>
      </c>
      <c r="E3609" s="923" t="n">
        <f aca="false">IF($K$2=$H$1,H3609,I3609)</f>
        <v>7.24</v>
      </c>
      <c r="F3609" s="396" t="n">
        <f aca="false">IF(LEN($B3609)=7,CONCATENATE(MID($B3609,1,6),"00",RIGHT($B3609,1)),IF(LEN($B3609)=8,CONCATENATE(MID($B3609,1,6),"0",RIGHT($B3609,2)),$B3609))</f>
        <v>89724</v>
      </c>
      <c r="H3609" s="925" t="n">
        <v>6.88</v>
      </c>
      <c r="I3609" s="923" t="n">
        <v>7.24</v>
      </c>
    </row>
    <row r="3610" customFormat="false" ht="15" hidden="false" customHeight="false" outlineLevel="0" collapsed="false">
      <c r="B3610" s="923" t="n">
        <v>89725</v>
      </c>
      <c r="C3610" s="924" t="s">
        <v>10339</v>
      </c>
      <c r="D3610" s="923" t="s">
        <v>451</v>
      </c>
      <c r="E3610" s="923" t="n">
        <f aca="false">IF($K$2=$H$1,H3610,I3610)</f>
        <v>15.66</v>
      </c>
      <c r="F3610" s="396" t="n">
        <f aca="false">IF(LEN($B3610)=7,CONCATENATE(MID($B3610,1,6),"00",RIGHT($B3610,1)),IF(LEN($B3610)=8,CONCATENATE(MID($B3610,1,6),"0",RIGHT($B3610,2)),$B3610))</f>
        <v>89725</v>
      </c>
      <c r="H3610" s="925" t="n">
        <v>15.32</v>
      </c>
      <c r="I3610" s="923" t="n">
        <v>15.66</v>
      </c>
    </row>
    <row r="3611" customFormat="false" ht="15" hidden="false" customHeight="false" outlineLevel="0" collapsed="false">
      <c r="B3611" s="923" t="n">
        <v>89726</v>
      </c>
      <c r="C3611" s="924" t="s">
        <v>10340</v>
      </c>
      <c r="D3611" s="923" t="s">
        <v>451</v>
      </c>
      <c r="E3611" s="923" t="n">
        <f aca="false">IF($K$2=$H$1,H3611,I3611)</f>
        <v>5.67</v>
      </c>
      <c r="F3611" s="396" t="n">
        <f aca="false">IF(LEN($B3611)=7,CONCATENATE(MID($B3611,1,6),"00",RIGHT($B3611,1)),IF(LEN($B3611)=8,CONCATENATE(MID($B3611,1,6),"0",RIGHT($B3611,2)),$B3611))</f>
        <v>89726</v>
      </c>
      <c r="H3611" s="925" t="n">
        <v>5.31</v>
      </c>
      <c r="I3611" s="923" t="n">
        <v>5.67</v>
      </c>
    </row>
    <row r="3612" customFormat="false" ht="15" hidden="false" customHeight="false" outlineLevel="0" collapsed="false">
      <c r="B3612" s="923" t="n">
        <v>89727</v>
      </c>
      <c r="C3612" s="924" t="s">
        <v>10341</v>
      </c>
      <c r="D3612" s="923" t="s">
        <v>451</v>
      </c>
      <c r="E3612" s="923" t="n">
        <f aca="false">IF($K$2=$H$1,H3612,I3612)</f>
        <v>17.81</v>
      </c>
      <c r="F3612" s="396" t="n">
        <f aca="false">IF(LEN($B3612)=7,CONCATENATE(MID($B3612,1,6),"00",RIGHT($B3612,1)),IF(LEN($B3612)=8,CONCATENATE(MID($B3612,1,6),"0",RIGHT($B3612,2)),$B3612))</f>
        <v>89727</v>
      </c>
      <c r="H3612" s="925" t="n">
        <v>17.47</v>
      </c>
      <c r="I3612" s="923" t="n">
        <v>17.81</v>
      </c>
    </row>
    <row r="3613" customFormat="false" ht="15" hidden="false" customHeight="false" outlineLevel="0" collapsed="false">
      <c r="B3613" s="923" t="n">
        <v>89728</v>
      </c>
      <c r="C3613" s="924" t="s">
        <v>10342</v>
      </c>
      <c r="D3613" s="923" t="s">
        <v>451</v>
      </c>
      <c r="E3613" s="923" t="n">
        <f aca="false">IF($K$2=$H$1,H3613,I3613)</f>
        <v>7.63</v>
      </c>
      <c r="F3613" s="396" t="n">
        <f aca="false">IF(LEN($B3613)=7,CONCATENATE(MID($B3613,1,6),"00",RIGHT($B3613,1)),IF(LEN($B3613)=8,CONCATENATE(MID($B3613,1,6),"0",RIGHT($B3613,2)),$B3613))</f>
        <v>89728</v>
      </c>
      <c r="H3613" s="925" t="n">
        <v>7.27</v>
      </c>
      <c r="I3613" s="923" t="n">
        <v>7.63</v>
      </c>
    </row>
    <row r="3614" customFormat="false" ht="15" hidden="false" customHeight="false" outlineLevel="0" collapsed="false">
      <c r="B3614" s="923" t="n">
        <v>89729</v>
      </c>
      <c r="C3614" s="924" t="s">
        <v>10343</v>
      </c>
      <c r="D3614" s="923" t="s">
        <v>451</v>
      </c>
      <c r="E3614" s="923" t="n">
        <f aca="false">IF($K$2=$H$1,H3614,I3614)</f>
        <v>25.09</v>
      </c>
      <c r="F3614" s="396" t="n">
        <f aca="false">IF(LEN($B3614)=7,CONCATENATE(MID($B3614,1,6),"00",RIGHT($B3614,1)),IF(LEN($B3614)=8,CONCATENATE(MID($B3614,1,6),"0",RIGHT($B3614,2)),$B3614))</f>
        <v>89729</v>
      </c>
      <c r="H3614" s="925" t="n">
        <v>24.68</v>
      </c>
      <c r="I3614" s="923" t="n">
        <v>25.09</v>
      </c>
    </row>
    <row r="3615" customFormat="false" ht="15" hidden="false" customHeight="false" outlineLevel="0" collapsed="false">
      <c r="B3615" s="923" t="n">
        <v>89730</v>
      </c>
      <c r="C3615" s="924" t="s">
        <v>10344</v>
      </c>
      <c r="D3615" s="923" t="s">
        <v>451</v>
      </c>
      <c r="E3615" s="923" t="n">
        <f aca="false">IF($K$2=$H$1,H3615,I3615)</f>
        <v>8.14</v>
      </c>
      <c r="F3615" s="396" t="n">
        <f aca="false">IF(LEN($B3615)=7,CONCATENATE(MID($B3615,1,6),"00",RIGHT($B3615,1)),IF(LEN($B3615)=8,CONCATENATE(MID($B3615,1,6),"0",RIGHT($B3615,2)),$B3615))</f>
        <v>89730</v>
      </c>
      <c r="H3615" s="925" t="n">
        <v>7.78</v>
      </c>
      <c r="I3615" s="923" t="n">
        <v>8.14</v>
      </c>
    </row>
    <row r="3616" customFormat="false" ht="15" hidden="false" customHeight="false" outlineLevel="0" collapsed="false">
      <c r="B3616" s="923" t="n">
        <v>89731</v>
      </c>
      <c r="C3616" s="924" t="s">
        <v>10345</v>
      </c>
      <c r="D3616" s="923" t="s">
        <v>451</v>
      </c>
      <c r="E3616" s="923" t="n">
        <f aca="false">IF($K$2=$H$1,H3616,I3616)</f>
        <v>8.26</v>
      </c>
      <c r="F3616" s="396" t="n">
        <f aca="false">IF(LEN($B3616)=7,CONCATENATE(MID($B3616,1,6),"00",RIGHT($B3616,1)),IF(LEN($B3616)=8,CONCATENATE(MID($B3616,1,6),"0",RIGHT($B3616,2)),$B3616))</f>
        <v>89731</v>
      </c>
      <c r="H3616" s="925" t="n">
        <v>7.79</v>
      </c>
      <c r="I3616" s="923" t="n">
        <v>8.26</v>
      </c>
    </row>
    <row r="3617" customFormat="false" ht="15" hidden="false" customHeight="false" outlineLevel="0" collapsed="false">
      <c r="B3617" s="923" t="n">
        <v>89732</v>
      </c>
      <c r="C3617" s="924" t="s">
        <v>10346</v>
      </c>
      <c r="D3617" s="923" t="s">
        <v>451</v>
      </c>
      <c r="E3617" s="923" t="n">
        <f aca="false">IF($K$2=$H$1,H3617,I3617)</f>
        <v>8.64</v>
      </c>
      <c r="F3617" s="396" t="n">
        <f aca="false">IF(LEN($B3617)=7,CONCATENATE(MID($B3617,1,6),"00",RIGHT($B3617,1)),IF(LEN($B3617)=8,CONCATENATE(MID($B3617,1,6),"0",RIGHT($B3617,2)),$B3617))</f>
        <v>89732</v>
      </c>
      <c r="H3617" s="925" t="n">
        <v>8.17</v>
      </c>
      <c r="I3617" s="923" t="n">
        <v>8.64</v>
      </c>
    </row>
    <row r="3618" customFormat="false" ht="15" hidden="false" customHeight="false" outlineLevel="0" collapsed="false">
      <c r="B3618" s="923" t="n">
        <v>89733</v>
      </c>
      <c r="C3618" s="924" t="s">
        <v>10347</v>
      </c>
      <c r="D3618" s="923" t="s">
        <v>451</v>
      </c>
      <c r="E3618" s="923" t="n">
        <f aca="false">IF($K$2=$H$1,H3618,I3618)</f>
        <v>12.65</v>
      </c>
      <c r="F3618" s="396" t="n">
        <f aca="false">IF(LEN($B3618)=7,CONCATENATE(MID($B3618,1,6),"00",RIGHT($B3618,1)),IF(LEN($B3618)=8,CONCATENATE(MID($B3618,1,6),"0",RIGHT($B3618,2)),$B3618))</f>
        <v>89733</v>
      </c>
      <c r="H3618" s="925" t="n">
        <v>12.18</v>
      </c>
      <c r="I3618" s="923" t="n">
        <v>12.65</v>
      </c>
    </row>
    <row r="3619" customFormat="false" ht="15" hidden="false" customHeight="false" outlineLevel="0" collapsed="false">
      <c r="B3619" s="923" t="n">
        <v>89734</v>
      </c>
      <c r="C3619" s="924" t="s">
        <v>10348</v>
      </c>
      <c r="D3619" s="923" t="s">
        <v>451</v>
      </c>
      <c r="E3619" s="923" t="n">
        <f aca="false">IF($K$2=$H$1,H3619,I3619)</f>
        <v>25.09</v>
      </c>
      <c r="F3619" s="396" t="n">
        <f aca="false">IF(LEN($B3619)=7,CONCATENATE(MID($B3619,1,6),"00",RIGHT($B3619,1)),IF(LEN($B3619)=8,CONCATENATE(MID($B3619,1,6),"0",RIGHT($B3619,2)),$B3619))</f>
        <v>89734</v>
      </c>
      <c r="H3619" s="925" t="n">
        <v>24.68</v>
      </c>
      <c r="I3619" s="923" t="n">
        <v>25.09</v>
      </c>
    </row>
    <row r="3620" customFormat="false" ht="15" hidden="false" customHeight="false" outlineLevel="0" collapsed="false">
      <c r="B3620" s="923" t="n">
        <v>89735</v>
      </c>
      <c r="C3620" s="924" t="s">
        <v>10349</v>
      </c>
      <c r="D3620" s="923" t="s">
        <v>451</v>
      </c>
      <c r="E3620" s="923" t="n">
        <f aca="false">IF($K$2=$H$1,H3620,I3620)</f>
        <v>13.26</v>
      </c>
      <c r="F3620" s="396" t="n">
        <f aca="false">IF(LEN($B3620)=7,CONCATENATE(MID($B3620,1,6),"00",RIGHT($B3620,1)),IF(LEN($B3620)=8,CONCATENATE(MID($B3620,1,6),"0",RIGHT($B3620,2)),$B3620))</f>
        <v>89735</v>
      </c>
      <c r="H3620" s="925" t="n">
        <v>12.79</v>
      </c>
      <c r="I3620" s="923" t="n">
        <v>13.26</v>
      </c>
    </row>
    <row r="3621" customFormat="false" ht="15" hidden="false" customHeight="false" outlineLevel="0" collapsed="false">
      <c r="B3621" s="923" t="n">
        <v>89736</v>
      </c>
      <c r="C3621" s="924" t="s">
        <v>10350</v>
      </c>
      <c r="D3621" s="923" t="s">
        <v>451</v>
      </c>
      <c r="E3621" s="923" t="n">
        <f aca="false">IF($K$2=$H$1,H3621,I3621)</f>
        <v>6.23</v>
      </c>
      <c r="F3621" s="396" t="n">
        <f aca="false">IF(LEN($B3621)=7,CONCATENATE(MID($B3621,1,6),"00",RIGHT($B3621,1)),IF(LEN($B3621)=8,CONCATENATE(MID($B3621,1,6),"0",RIGHT($B3621,2)),$B3621))</f>
        <v>89736</v>
      </c>
      <c r="H3621" s="925" t="n">
        <v>6.04</v>
      </c>
      <c r="I3621" s="923" t="n">
        <v>6.23</v>
      </c>
    </row>
    <row r="3622" customFormat="false" ht="15" hidden="false" customHeight="false" outlineLevel="0" collapsed="false">
      <c r="B3622" s="923" t="n">
        <v>89737</v>
      </c>
      <c r="C3622" s="924" t="s">
        <v>10351</v>
      </c>
      <c r="D3622" s="923" t="s">
        <v>451</v>
      </c>
      <c r="E3622" s="923" t="n">
        <f aca="false">IF($K$2=$H$1,H3622,I3622)</f>
        <v>13.74</v>
      </c>
      <c r="F3622" s="396" t="n">
        <f aca="false">IF(LEN($B3622)=7,CONCATENATE(MID($B3622,1,6),"00",RIGHT($B3622,1)),IF(LEN($B3622)=8,CONCATENATE(MID($B3622,1,6),"0",RIGHT($B3622,2)),$B3622))</f>
        <v>89737</v>
      </c>
      <c r="H3622" s="925" t="n">
        <v>13.06</v>
      </c>
      <c r="I3622" s="923" t="n">
        <v>13.74</v>
      </c>
    </row>
    <row r="3623" customFormat="false" ht="15" hidden="false" customHeight="false" outlineLevel="0" collapsed="false">
      <c r="B3623" s="923" t="n">
        <v>89738</v>
      </c>
      <c r="C3623" s="924" t="s">
        <v>10352</v>
      </c>
      <c r="D3623" s="923" t="s">
        <v>451</v>
      </c>
      <c r="E3623" s="923" t="n">
        <f aca="false">IF($K$2=$H$1,H3623,I3623)</f>
        <v>13.25</v>
      </c>
      <c r="F3623" s="396" t="n">
        <f aca="false">IF(LEN($B3623)=7,CONCATENATE(MID($B3623,1,6),"00",RIGHT($B3623,1)),IF(LEN($B3623)=8,CONCATENATE(MID($B3623,1,6),"0",RIGHT($B3623,2)),$B3623))</f>
        <v>89738</v>
      </c>
      <c r="H3623" s="925" t="n">
        <v>13.06</v>
      </c>
      <c r="I3623" s="923" t="n">
        <v>13.25</v>
      </c>
    </row>
    <row r="3624" customFormat="false" ht="15" hidden="false" customHeight="false" outlineLevel="0" collapsed="false">
      <c r="B3624" s="923" t="n">
        <v>89739</v>
      </c>
      <c r="C3624" s="924" t="s">
        <v>10353</v>
      </c>
      <c r="D3624" s="923" t="s">
        <v>451</v>
      </c>
      <c r="E3624" s="923" t="n">
        <f aca="false">IF($K$2=$H$1,H3624,I3624)</f>
        <v>14.27</v>
      </c>
      <c r="F3624" s="396" t="n">
        <f aca="false">IF(LEN($B3624)=7,CONCATENATE(MID($B3624,1,6),"00",RIGHT($B3624,1)),IF(LEN($B3624)=8,CONCATENATE(MID($B3624,1,6),"0",RIGHT($B3624,2)),$B3624))</f>
        <v>89739</v>
      </c>
      <c r="H3624" s="925" t="n">
        <v>13.59</v>
      </c>
      <c r="I3624" s="923" t="n">
        <v>14.27</v>
      </c>
    </row>
    <row r="3625" customFormat="false" ht="15" hidden="false" customHeight="false" outlineLevel="0" collapsed="false">
      <c r="B3625" s="923" t="n">
        <v>89740</v>
      </c>
      <c r="C3625" s="924" t="s">
        <v>10354</v>
      </c>
      <c r="D3625" s="923" t="s">
        <v>451</v>
      </c>
      <c r="E3625" s="923" t="n">
        <f aca="false">IF($K$2=$H$1,H3625,I3625)</f>
        <v>5.62</v>
      </c>
      <c r="F3625" s="396" t="n">
        <f aca="false">IF(LEN($B3625)=7,CONCATENATE(MID($B3625,1,6),"00",RIGHT($B3625,1)),IF(LEN($B3625)=8,CONCATENATE(MID($B3625,1,6),"0",RIGHT($B3625,2)),$B3625))</f>
        <v>89740</v>
      </c>
      <c r="H3625" s="925" t="n">
        <v>5.43</v>
      </c>
      <c r="I3625" s="923" t="n">
        <v>5.62</v>
      </c>
    </row>
    <row r="3626" customFormat="false" ht="15" hidden="false" customHeight="false" outlineLevel="0" collapsed="false">
      <c r="B3626" s="923" t="n">
        <v>89741</v>
      </c>
      <c r="C3626" s="924" t="s">
        <v>10355</v>
      </c>
      <c r="D3626" s="923" t="s">
        <v>451</v>
      </c>
      <c r="E3626" s="923" t="n">
        <f aca="false">IF($K$2=$H$1,H3626,I3626)</f>
        <v>18.59</v>
      </c>
      <c r="F3626" s="396" t="n">
        <f aca="false">IF(LEN($B3626)=7,CONCATENATE(MID($B3626,1,6),"00",RIGHT($B3626,1)),IF(LEN($B3626)=8,CONCATENATE(MID($B3626,1,6),"0",RIGHT($B3626,2)),$B3626))</f>
        <v>89741</v>
      </c>
      <c r="H3626" s="925" t="n">
        <v>18.4</v>
      </c>
      <c r="I3626" s="923" t="n">
        <v>18.59</v>
      </c>
    </row>
    <row r="3627" customFormat="false" ht="15" hidden="false" customHeight="false" outlineLevel="0" collapsed="false">
      <c r="B3627" s="923" t="n">
        <v>89742</v>
      </c>
      <c r="C3627" s="924" t="s">
        <v>10356</v>
      </c>
      <c r="D3627" s="923" t="s">
        <v>451</v>
      </c>
      <c r="E3627" s="923" t="n">
        <f aca="false">IF($K$2=$H$1,H3627,I3627)</f>
        <v>21.34</v>
      </c>
      <c r="F3627" s="396" t="n">
        <f aca="false">IF(LEN($B3627)=7,CONCATENATE(MID($B3627,1,6),"00",RIGHT($B3627,1)),IF(LEN($B3627)=8,CONCATENATE(MID($B3627,1,6),"0",RIGHT($B3627,2)),$B3627))</f>
        <v>89742</v>
      </c>
      <c r="H3627" s="925" t="n">
        <v>20.66</v>
      </c>
      <c r="I3627" s="923" t="n">
        <v>21.34</v>
      </c>
    </row>
    <row r="3628" customFormat="false" ht="15" hidden="false" customHeight="false" outlineLevel="0" collapsed="false">
      <c r="B3628" s="923" t="n">
        <v>89743</v>
      </c>
      <c r="C3628" s="924" t="s">
        <v>10357</v>
      </c>
      <c r="D3628" s="923" t="s">
        <v>451</v>
      </c>
      <c r="E3628" s="923" t="n">
        <f aca="false">IF($K$2=$H$1,H3628,I3628)</f>
        <v>28.96</v>
      </c>
      <c r="F3628" s="396" t="n">
        <f aca="false">IF(LEN($B3628)=7,CONCATENATE(MID($B3628,1,6),"00",RIGHT($B3628,1)),IF(LEN($B3628)=8,CONCATENATE(MID($B3628,1,6),"0",RIGHT($B3628,2)),$B3628))</f>
        <v>89743</v>
      </c>
      <c r="H3628" s="925" t="n">
        <v>28.28</v>
      </c>
      <c r="I3628" s="923" t="n">
        <v>28.96</v>
      </c>
    </row>
    <row r="3629" customFormat="false" ht="15" hidden="false" customHeight="false" outlineLevel="0" collapsed="false">
      <c r="B3629" s="923" t="n">
        <v>89744</v>
      </c>
      <c r="C3629" s="924" t="s">
        <v>254</v>
      </c>
      <c r="D3629" s="923" t="s">
        <v>451</v>
      </c>
      <c r="E3629" s="923" t="n">
        <f aca="false">IF($K$2=$H$1,H3629,I3629)</f>
        <v>17.93</v>
      </c>
      <c r="F3629" s="396" t="n">
        <f aca="false">IF(LEN($B3629)=7,CONCATENATE(MID($B3629,1,6),"00",RIGHT($B3629,1)),IF(LEN($B3629)=8,CONCATENATE(MID($B3629,1,6),"0",RIGHT($B3629,2)),$B3629))</f>
        <v>89744</v>
      </c>
      <c r="H3629" s="925" t="n">
        <v>17.03</v>
      </c>
      <c r="I3629" s="923" t="n">
        <v>17.93</v>
      </c>
    </row>
    <row r="3630" customFormat="false" ht="15" hidden="false" customHeight="false" outlineLevel="0" collapsed="false">
      <c r="B3630" s="923" t="n">
        <v>89745</v>
      </c>
      <c r="C3630" s="924" t="s">
        <v>10358</v>
      </c>
      <c r="D3630" s="923" t="s">
        <v>451</v>
      </c>
      <c r="E3630" s="923" t="n">
        <f aca="false">IF($K$2=$H$1,H3630,I3630)</f>
        <v>30.02</v>
      </c>
      <c r="F3630" s="396" t="n">
        <f aca="false">IF(LEN($B3630)=7,CONCATENATE(MID($B3630,1,6),"00",RIGHT($B3630,1)),IF(LEN($B3630)=8,CONCATENATE(MID($B3630,1,6),"0",RIGHT($B3630,2)),$B3630))</f>
        <v>89745</v>
      </c>
      <c r="H3630" s="925" t="n">
        <v>29.83</v>
      </c>
      <c r="I3630" s="923" t="n">
        <v>30.02</v>
      </c>
    </row>
    <row r="3631" customFormat="false" ht="15" hidden="false" customHeight="false" outlineLevel="0" collapsed="false">
      <c r="B3631" s="923" t="n">
        <v>89746</v>
      </c>
      <c r="C3631" s="924" t="s">
        <v>10359</v>
      </c>
      <c r="D3631" s="923" t="s">
        <v>451</v>
      </c>
      <c r="E3631" s="923" t="n">
        <f aca="false">IF($K$2=$H$1,H3631,I3631)</f>
        <v>17.9</v>
      </c>
      <c r="F3631" s="396" t="n">
        <f aca="false">IF(LEN($B3631)=7,CONCATENATE(MID($B3631,1,6),"00",RIGHT($B3631,1)),IF(LEN($B3631)=8,CONCATENATE(MID($B3631,1,6),"0",RIGHT($B3631,2)),$B3631))</f>
        <v>89746</v>
      </c>
      <c r="H3631" s="925" t="n">
        <v>17</v>
      </c>
      <c r="I3631" s="923" t="n">
        <v>17.9</v>
      </c>
    </row>
    <row r="3632" customFormat="false" ht="15" hidden="false" customHeight="false" outlineLevel="0" collapsed="false">
      <c r="B3632" s="923" t="n">
        <v>89747</v>
      </c>
      <c r="C3632" s="924" t="s">
        <v>10360</v>
      </c>
      <c r="D3632" s="923" t="s">
        <v>451</v>
      </c>
      <c r="E3632" s="923" t="n">
        <f aca="false">IF($K$2=$H$1,H3632,I3632)</f>
        <v>10.87</v>
      </c>
      <c r="F3632" s="396" t="n">
        <f aca="false">IF(LEN($B3632)=7,CONCATENATE(MID($B3632,1,6),"00",RIGHT($B3632,1)),IF(LEN($B3632)=8,CONCATENATE(MID($B3632,1,6),"0",RIGHT($B3632,2)),$B3632))</f>
        <v>89747</v>
      </c>
      <c r="H3632" s="925" t="n">
        <v>10.68</v>
      </c>
      <c r="I3632" s="923" t="n">
        <v>10.87</v>
      </c>
    </row>
    <row r="3633" customFormat="false" ht="15" hidden="false" customHeight="false" outlineLevel="0" collapsed="false">
      <c r="B3633" s="923" t="n">
        <v>89748</v>
      </c>
      <c r="C3633" s="924" t="s">
        <v>10361</v>
      </c>
      <c r="D3633" s="923" t="s">
        <v>451</v>
      </c>
      <c r="E3633" s="923" t="n">
        <f aca="false">IF($K$2=$H$1,H3633,I3633)</f>
        <v>26.19</v>
      </c>
      <c r="F3633" s="396" t="n">
        <f aca="false">IF(LEN($B3633)=7,CONCATENATE(MID($B3633,1,6),"00",RIGHT($B3633,1)),IF(LEN($B3633)=8,CONCATENATE(MID($B3633,1,6),"0",RIGHT($B3633,2)),$B3633))</f>
        <v>89748</v>
      </c>
      <c r="H3633" s="925" t="n">
        <v>25.29</v>
      </c>
      <c r="I3633" s="923" t="n">
        <v>26.19</v>
      </c>
    </row>
    <row r="3634" customFormat="false" ht="15" hidden="false" customHeight="false" outlineLevel="0" collapsed="false">
      <c r="B3634" s="923" t="n">
        <v>89749</v>
      </c>
      <c r="C3634" s="924" t="s">
        <v>10362</v>
      </c>
      <c r="D3634" s="923" t="s">
        <v>451</v>
      </c>
      <c r="E3634" s="923" t="n">
        <f aca="false">IF($K$2=$H$1,H3634,I3634)</f>
        <v>13.25</v>
      </c>
      <c r="F3634" s="396" t="n">
        <f aca="false">IF(LEN($B3634)=7,CONCATENATE(MID($B3634,1,6),"00",RIGHT($B3634,1)),IF(LEN($B3634)=8,CONCATENATE(MID($B3634,1,6),"0",RIGHT($B3634,2)),$B3634))</f>
        <v>89749</v>
      </c>
      <c r="H3634" s="925" t="n">
        <v>13.06</v>
      </c>
      <c r="I3634" s="923" t="n">
        <v>13.25</v>
      </c>
    </row>
    <row r="3635" customFormat="false" ht="15" hidden="false" customHeight="false" outlineLevel="0" collapsed="false">
      <c r="B3635" s="923" t="n">
        <v>89750</v>
      </c>
      <c r="C3635" s="924" t="s">
        <v>10363</v>
      </c>
      <c r="D3635" s="923" t="s">
        <v>451</v>
      </c>
      <c r="E3635" s="923" t="n">
        <f aca="false">IF($K$2=$H$1,H3635,I3635)</f>
        <v>40.85</v>
      </c>
      <c r="F3635" s="396" t="n">
        <f aca="false">IF(LEN($B3635)=7,CONCATENATE(MID($B3635,1,6),"00",RIGHT($B3635,1)),IF(LEN($B3635)=8,CONCATENATE(MID($B3635,1,6),"0",RIGHT($B3635,2)),$B3635))</f>
        <v>89750</v>
      </c>
      <c r="H3635" s="925" t="n">
        <v>39.95</v>
      </c>
      <c r="I3635" s="923" t="n">
        <v>40.85</v>
      </c>
    </row>
    <row r="3636" customFormat="false" ht="15" hidden="false" customHeight="false" outlineLevel="0" collapsed="false">
      <c r="B3636" s="923" t="n">
        <v>89751</v>
      </c>
      <c r="C3636" s="924" t="s">
        <v>10364</v>
      </c>
      <c r="D3636" s="923" t="s">
        <v>451</v>
      </c>
      <c r="E3636" s="923" t="n">
        <f aca="false">IF($K$2=$H$1,H3636,I3636)</f>
        <v>4.57</v>
      </c>
      <c r="F3636" s="396" t="n">
        <f aca="false">IF(LEN($B3636)=7,CONCATENATE(MID($B3636,1,6),"00",RIGHT($B3636,1)),IF(LEN($B3636)=8,CONCATENATE(MID($B3636,1,6),"0",RIGHT($B3636,2)),$B3636))</f>
        <v>89751</v>
      </c>
      <c r="H3636" s="925" t="n">
        <v>4.38</v>
      </c>
      <c r="I3636" s="923" t="n">
        <v>4.57</v>
      </c>
    </row>
    <row r="3637" customFormat="false" ht="15" hidden="false" customHeight="false" outlineLevel="0" collapsed="false">
      <c r="B3637" s="923" t="n">
        <v>89752</v>
      </c>
      <c r="C3637" s="924" t="s">
        <v>10365</v>
      </c>
      <c r="D3637" s="923" t="s">
        <v>451</v>
      </c>
      <c r="E3637" s="923" t="n">
        <f aca="false">IF($K$2=$H$1,H3637,I3637)</f>
        <v>4.74</v>
      </c>
      <c r="F3637" s="396" t="n">
        <f aca="false">IF(LEN($B3637)=7,CONCATENATE(MID($B3637,1,6),"00",RIGHT($B3637,1)),IF(LEN($B3637)=8,CONCATENATE(MID($B3637,1,6),"0",RIGHT($B3637,2)),$B3637))</f>
        <v>89752</v>
      </c>
      <c r="H3637" s="925" t="n">
        <v>4.5</v>
      </c>
      <c r="I3637" s="923" t="n">
        <v>4.74</v>
      </c>
    </row>
    <row r="3638" customFormat="false" ht="15" hidden="false" customHeight="false" outlineLevel="0" collapsed="false">
      <c r="B3638" s="923" t="n">
        <v>89753</v>
      </c>
      <c r="C3638" s="924" t="s">
        <v>10366</v>
      </c>
      <c r="D3638" s="923" t="s">
        <v>451</v>
      </c>
      <c r="E3638" s="923" t="n">
        <f aca="false">IF($K$2=$H$1,H3638,I3638)</f>
        <v>6.72</v>
      </c>
      <c r="F3638" s="396" t="n">
        <f aca="false">IF(LEN($B3638)=7,CONCATENATE(MID($B3638,1,6),"00",RIGHT($B3638,1)),IF(LEN($B3638)=8,CONCATENATE(MID($B3638,1,6),"0",RIGHT($B3638,2)),$B3638))</f>
        <v>89753</v>
      </c>
      <c r="H3638" s="925" t="n">
        <v>6.43</v>
      </c>
      <c r="I3638" s="923" t="n">
        <v>6.72</v>
      </c>
    </row>
    <row r="3639" customFormat="false" ht="15" hidden="false" customHeight="false" outlineLevel="0" collapsed="false">
      <c r="B3639" s="923" t="n">
        <v>89754</v>
      </c>
      <c r="C3639" s="924" t="s">
        <v>10367</v>
      </c>
      <c r="D3639" s="923" t="s">
        <v>451</v>
      </c>
      <c r="E3639" s="923" t="n">
        <f aca="false">IF($K$2=$H$1,H3639,I3639)</f>
        <v>11.17</v>
      </c>
      <c r="F3639" s="396" t="n">
        <f aca="false">IF(LEN($B3639)=7,CONCATENATE(MID($B3639,1,6),"00",RIGHT($B3639,1)),IF(LEN($B3639)=8,CONCATENATE(MID($B3639,1,6),"0",RIGHT($B3639,2)),$B3639))</f>
        <v>89754</v>
      </c>
      <c r="H3639" s="925" t="n">
        <v>10.88</v>
      </c>
      <c r="I3639" s="923" t="n">
        <v>11.17</v>
      </c>
    </row>
    <row r="3640" customFormat="false" ht="15" hidden="false" customHeight="false" outlineLevel="0" collapsed="false">
      <c r="B3640" s="923" t="n">
        <v>89755</v>
      </c>
      <c r="C3640" s="924" t="s">
        <v>10368</v>
      </c>
      <c r="D3640" s="923" t="s">
        <v>451</v>
      </c>
      <c r="E3640" s="923" t="n">
        <f aca="false">IF($K$2=$H$1,H3640,I3640)</f>
        <v>10.01</v>
      </c>
      <c r="F3640" s="396" t="n">
        <f aca="false">IF(LEN($B3640)=7,CONCATENATE(MID($B3640,1,6),"00",RIGHT($B3640,1)),IF(LEN($B3640)=8,CONCATENATE(MID($B3640,1,6),"0",RIGHT($B3640,2)),$B3640))</f>
        <v>89755</v>
      </c>
      <c r="H3640" s="925" t="n">
        <v>9.78</v>
      </c>
      <c r="I3640" s="923" t="n">
        <v>10.01</v>
      </c>
    </row>
    <row r="3641" customFormat="false" ht="15" hidden="false" customHeight="false" outlineLevel="0" collapsed="false">
      <c r="B3641" s="923" t="n">
        <v>89756</v>
      </c>
      <c r="C3641" s="924" t="s">
        <v>10369</v>
      </c>
      <c r="D3641" s="923" t="s">
        <v>451</v>
      </c>
      <c r="E3641" s="923" t="n">
        <f aca="false">IF($K$2=$H$1,H3641,I3641)</f>
        <v>18.04</v>
      </c>
      <c r="F3641" s="396" t="n">
        <f aca="false">IF(LEN($B3641)=7,CONCATENATE(MID($B3641,1,6),"00",RIGHT($B3641,1)),IF(LEN($B3641)=8,CONCATENATE(MID($B3641,1,6),"0",RIGHT($B3641,2)),$B3641))</f>
        <v>89756</v>
      </c>
      <c r="H3641" s="925" t="n">
        <v>17.81</v>
      </c>
      <c r="I3641" s="923" t="n">
        <v>18.04</v>
      </c>
    </row>
    <row r="3642" customFormat="false" ht="15" hidden="false" customHeight="false" outlineLevel="0" collapsed="false">
      <c r="B3642" s="923" t="n">
        <v>89757</v>
      </c>
      <c r="C3642" s="924" t="s">
        <v>10370</v>
      </c>
      <c r="D3642" s="923" t="s">
        <v>451</v>
      </c>
      <c r="E3642" s="923" t="n">
        <f aca="false">IF($K$2=$H$1,H3642,I3642)</f>
        <v>28.28</v>
      </c>
      <c r="F3642" s="396" t="n">
        <f aca="false">IF(LEN($B3642)=7,CONCATENATE(MID($B3642,1,6),"00",RIGHT($B3642,1)),IF(LEN($B3642)=8,CONCATENATE(MID($B3642,1,6),"0",RIGHT($B3642,2)),$B3642))</f>
        <v>89757</v>
      </c>
      <c r="H3642" s="925" t="n">
        <v>28.05</v>
      </c>
      <c r="I3642" s="923" t="n">
        <v>28.28</v>
      </c>
    </row>
    <row r="3643" customFormat="false" ht="15" hidden="false" customHeight="false" outlineLevel="0" collapsed="false">
      <c r="B3643" s="923" t="n">
        <v>89758</v>
      </c>
      <c r="C3643" s="924" t="s">
        <v>10371</v>
      </c>
      <c r="D3643" s="923" t="s">
        <v>451</v>
      </c>
      <c r="E3643" s="923" t="n">
        <f aca="false">IF($K$2=$H$1,H3643,I3643)</f>
        <v>44.99</v>
      </c>
      <c r="F3643" s="396" t="n">
        <f aca="false">IF(LEN($B3643)=7,CONCATENATE(MID($B3643,1,6),"00",RIGHT($B3643,1)),IF(LEN($B3643)=8,CONCATENATE(MID($B3643,1,6),"0",RIGHT($B3643,2)),$B3643))</f>
        <v>89758</v>
      </c>
      <c r="H3643" s="925" t="n">
        <v>44.76</v>
      </c>
      <c r="I3643" s="923" t="n">
        <v>44.99</v>
      </c>
    </row>
    <row r="3644" customFormat="false" ht="15" hidden="false" customHeight="false" outlineLevel="0" collapsed="false">
      <c r="B3644" s="923" t="n">
        <v>89759</v>
      </c>
      <c r="C3644" s="924" t="s">
        <v>10372</v>
      </c>
      <c r="D3644" s="923" t="s">
        <v>451</v>
      </c>
      <c r="E3644" s="923" t="n">
        <f aca="false">IF($K$2=$H$1,H3644,I3644)</f>
        <v>6.44</v>
      </c>
      <c r="F3644" s="396" t="n">
        <f aca="false">IF(LEN($B3644)=7,CONCATENATE(MID($B3644,1,6),"00",RIGHT($B3644,1)),IF(LEN($B3644)=8,CONCATENATE(MID($B3644,1,6),"0",RIGHT($B3644,2)),$B3644))</f>
        <v>89759</v>
      </c>
      <c r="H3644" s="925" t="n">
        <v>6.21</v>
      </c>
      <c r="I3644" s="923" t="n">
        <v>6.44</v>
      </c>
    </row>
    <row r="3645" customFormat="false" ht="15" hidden="false" customHeight="false" outlineLevel="0" collapsed="false">
      <c r="B3645" s="923" t="n">
        <v>89760</v>
      </c>
      <c r="C3645" s="924" t="s">
        <v>10373</v>
      </c>
      <c r="D3645" s="923" t="s">
        <v>451</v>
      </c>
      <c r="E3645" s="923" t="n">
        <f aca="false">IF($K$2=$H$1,H3645,I3645)</f>
        <v>16.93</v>
      </c>
      <c r="F3645" s="396" t="n">
        <f aca="false">IF(LEN($B3645)=7,CONCATENATE(MID($B3645,1,6),"00",RIGHT($B3645,1)),IF(LEN($B3645)=8,CONCATENATE(MID($B3645,1,6),"0",RIGHT($B3645,2)),$B3645))</f>
        <v>89760</v>
      </c>
      <c r="H3645" s="925" t="n">
        <v>16.65</v>
      </c>
      <c r="I3645" s="923" t="n">
        <v>16.93</v>
      </c>
    </row>
    <row r="3646" customFormat="false" ht="15" hidden="false" customHeight="false" outlineLevel="0" collapsed="false">
      <c r="B3646" s="923" t="n">
        <v>89761</v>
      </c>
      <c r="C3646" s="924" t="s">
        <v>10374</v>
      </c>
      <c r="D3646" s="923" t="s">
        <v>451</v>
      </c>
      <c r="E3646" s="923" t="n">
        <f aca="false">IF($K$2=$H$1,H3646,I3646)</f>
        <v>28.94</v>
      </c>
      <c r="F3646" s="396" t="n">
        <f aca="false">IF(LEN($B3646)=7,CONCATENATE(MID($B3646,1,6),"00",RIGHT($B3646,1)),IF(LEN($B3646)=8,CONCATENATE(MID($B3646,1,6),"0",RIGHT($B3646,2)),$B3646))</f>
        <v>89761</v>
      </c>
      <c r="H3646" s="925" t="n">
        <v>28.66</v>
      </c>
      <c r="I3646" s="923" t="n">
        <v>28.94</v>
      </c>
    </row>
    <row r="3647" customFormat="false" ht="15" hidden="false" customHeight="false" outlineLevel="0" collapsed="false">
      <c r="B3647" s="923" t="n">
        <v>89762</v>
      </c>
      <c r="C3647" s="924" t="s">
        <v>10375</v>
      </c>
      <c r="D3647" s="923" t="s">
        <v>451</v>
      </c>
      <c r="E3647" s="923" t="n">
        <f aca="false">IF($K$2=$H$1,H3647,I3647)</f>
        <v>41.82</v>
      </c>
      <c r="F3647" s="396" t="n">
        <f aca="false">IF(LEN($B3647)=7,CONCATENATE(MID($B3647,1,6),"00",RIGHT($B3647,1)),IF(LEN($B3647)=8,CONCATENATE(MID($B3647,1,6),"0",RIGHT($B3647,2)),$B3647))</f>
        <v>89762</v>
      </c>
      <c r="H3647" s="925" t="n">
        <v>41.54</v>
      </c>
      <c r="I3647" s="923" t="n">
        <v>41.82</v>
      </c>
    </row>
    <row r="3648" customFormat="false" ht="15" hidden="false" customHeight="false" outlineLevel="0" collapsed="false">
      <c r="B3648" s="923" t="n">
        <v>89763</v>
      </c>
      <c r="C3648" s="924" t="s">
        <v>10376</v>
      </c>
      <c r="D3648" s="923" t="s">
        <v>451</v>
      </c>
      <c r="E3648" s="923" t="n">
        <f aca="false">IF($K$2=$H$1,H3648,I3648)</f>
        <v>169.23</v>
      </c>
      <c r="F3648" s="396" t="n">
        <f aca="false">IF(LEN($B3648)=7,CONCATENATE(MID($B3648,1,6),"00",RIGHT($B3648,1)),IF(LEN($B3648)=8,CONCATENATE(MID($B3648,1,6),"0",RIGHT($B3648,2)),$B3648))</f>
        <v>89763</v>
      </c>
      <c r="H3648" s="925" t="n">
        <v>168.95</v>
      </c>
      <c r="I3648" s="923" t="n">
        <v>169.23</v>
      </c>
    </row>
    <row r="3649" customFormat="false" ht="15" hidden="false" customHeight="false" outlineLevel="0" collapsed="false">
      <c r="B3649" s="923" t="n">
        <v>89764</v>
      </c>
      <c r="C3649" s="924" t="s">
        <v>10377</v>
      </c>
      <c r="D3649" s="923" t="s">
        <v>451</v>
      </c>
      <c r="E3649" s="923" t="n">
        <f aca="false">IF($K$2=$H$1,H3649,I3649)</f>
        <v>31.52</v>
      </c>
      <c r="F3649" s="396" t="n">
        <f aca="false">IF(LEN($B3649)=7,CONCATENATE(MID($B3649,1,6),"00",RIGHT($B3649,1)),IF(LEN($B3649)=8,CONCATENATE(MID($B3649,1,6),"0",RIGHT($B3649,2)),$B3649))</f>
        <v>89764</v>
      </c>
      <c r="H3649" s="925" t="n">
        <v>31.24</v>
      </c>
      <c r="I3649" s="923" t="n">
        <v>31.52</v>
      </c>
    </row>
    <row r="3650" customFormat="false" ht="15" hidden="false" customHeight="false" outlineLevel="0" collapsed="false">
      <c r="B3650" s="923" t="n">
        <v>89765</v>
      </c>
      <c r="C3650" s="924" t="s">
        <v>10378</v>
      </c>
      <c r="D3650" s="923" t="s">
        <v>451</v>
      </c>
      <c r="E3650" s="923" t="n">
        <f aca="false">IF($K$2=$H$1,H3650,I3650)</f>
        <v>12.04</v>
      </c>
      <c r="F3650" s="396" t="n">
        <f aca="false">IF(LEN($B3650)=7,CONCATENATE(MID($B3650,1,6),"00",RIGHT($B3650,1)),IF(LEN($B3650)=8,CONCATENATE(MID($B3650,1,6),"0",RIGHT($B3650,2)),$B3650))</f>
        <v>89765</v>
      </c>
      <c r="H3650" s="925" t="n">
        <v>11.65</v>
      </c>
      <c r="I3650" s="923" t="n">
        <v>12.04</v>
      </c>
    </row>
    <row r="3651" customFormat="false" ht="15" hidden="false" customHeight="false" outlineLevel="0" collapsed="false">
      <c r="B3651" s="923" t="n">
        <v>89766</v>
      </c>
      <c r="C3651" s="924" t="s">
        <v>10379</v>
      </c>
      <c r="D3651" s="923" t="s">
        <v>451</v>
      </c>
      <c r="E3651" s="923" t="n">
        <f aca="false">IF($K$2=$H$1,H3651,I3651)</f>
        <v>18.77</v>
      </c>
      <c r="F3651" s="396" t="n">
        <f aca="false">IF(LEN($B3651)=7,CONCATENATE(MID($B3651,1,6),"00",RIGHT($B3651,1)),IF(LEN($B3651)=8,CONCATENATE(MID($B3651,1,6),"0",RIGHT($B3651,2)),$B3651))</f>
        <v>89766</v>
      </c>
      <c r="H3651" s="925" t="n">
        <v>18.38</v>
      </c>
      <c r="I3651" s="923" t="n">
        <v>18.77</v>
      </c>
    </row>
    <row r="3652" customFormat="false" ht="15" hidden="false" customHeight="false" outlineLevel="0" collapsed="false">
      <c r="B3652" s="923" t="n">
        <v>89767</v>
      </c>
      <c r="C3652" s="924" t="s">
        <v>10380</v>
      </c>
      <c r="D3652" s="923" t="s">
        <v>451</v>
      </c>
      <c r="E3652" s="923" t="n">
        <f aca="false">IF($K$2=$H$1,H3652,I3652)</f>
        <v>18.77</v>
      </c>
      <c r="F3652" s="396" t="n">
        <f aca="false">IF(LEN($B3652)=7,CONCATENATE(MID($B3652,1,6),"00",RIGHT($B3652,1)),IF(LEN($B3652)=8,CONCATENATE(MID($B3652,1,6),"0",RIGHT($B3652,2)),$B3652))</f>
        <v>89767</v>
      </c>
      <c r="H3652" s="925" t="n">
        <v>18.38</v>
      </c>
      <c r="I3652" s="923" t="n">
        <v>18.77</v>
      </c>
    </row>
    <row r="3653" customFormat="false" ht="15" hidden="false" customHeight="false" outlineLevel="0" collapsed="false">
      <c r="B3653" s="923" t="n">
        <v>89768</v>
      </c>
      <c r="C3653" s="924" t="s">
        <v>10381</v>
      </c>
      <c r="D3653" s="923" t="s">
        <v>451</v>
      </c>
      <c r="E3653" s="923" t="n">
        <f aca="false">IF($K$2=$H$1,H3653,I3653)</f>
        <v>18.49</v>
      </c>
      <c r="F3653" s="396" t="n">
        <f aca="false">IF(LEN($B3653)=7,CONCATENATE(MID($B3653,1,6),"00",RIGHT($B3653,1)),IF(LEN($B3653)=8,CONCATENATE(MID($B3653,1,6),"0",RIGHT($B3653,2)),$B3653))</f>
        <v>89768</v>
      </c>
      <c r="H3653" s="925" t="n">
        <v>18.03</v>
      </c>
      <c r="I3653" s="923" t="n">
        <v>18.49</v>
      </c>
    </row>
    <row r="3654" customFormat="false" ht="15" hidden="false" customHeight="false" outlineLevel="0" collapsed="false">
      <c r="B3654" s="923" t="n">
        <v>89769</v>
      </c>
      <c r="C3654" s="924" t="s">
        <v>10382</v>
      </c>
      <c r="D3654" s="923" t="s">
        <v>451</v>
      </c>
      <c r="E3654" s="923" t="n">
        <f aca="false">IF($K$2=$H$1,H3654,I3654)</f>
        <v>46.67</v>
      </c>
      <c r="F3654" s="396" t="n">
        <f aca="false">IF(LEN($B3654)=7,CONCATENATE(MID($B3654,1,6),"00",RIGHT($B3654,1)),IF(LEN($B3654)=8,CONCATENATE(MID($B3654,1,6),"0",RIGHT($B3654,2)),$B3654))</f>
        <v>89769</v>
      </c>
      <c r="H3654" s="925" t="n">
        <v>46.12</v>
      </c>
      <c r="I3654" s="923" t="n">
        <v>46.67</v>
      </c>
    </row>
    <row r="3655" customFormat="false" ht="15" hidden="false" customHeight="false" outlineLevel="0" collapsed="false">
      <c r="B3655" s="923" t="n">
        <v>89772</v>
      </c>
      <c r="C3655" s="924" t="s">
        <v>10383</v>
      </c>
      <c r="D3655" s="923" t="s">
        <v>470</v>
      </c>
      <c r="E3655" s="923" t="n">
        <f aca="false">IF($K$2=$H$1,H3655,I3655)</f>
        <v>68.4</v>
      </c>
      <c r="F3655" s="396" t="n">
        <f aca="false">IF(LEN($B3655)=7,CONCATENATE(MID($B3655,1,6),"00",RIGHT($B3655,1)),IF(LEN($B3655)=8,CONCATENATE(MID($B3655,1,6),"0",RIGHT($B3655,2)),$B3655))</f>
        <v>89772</v>
      </c>
      <c r="H3655" s="925" t="n">
        <v>68.3</v>
      </c>
      <c r="I3655" s="923" t="n">
        <v>68.4</v>
      </c>
    </row>
    <row r="3656" customFormat="false" ht="15" hidden="false" customHeight="false" outlineLevel="0" collapsed="false">
      <c r="B3656" s="923" t="n">
        <v>89774</v>
      </c>
      <c r="C3656" s="924" t="s">
        <v>10384</v>
      </c>
      <c r="D3656" s="923" t="s">
        <v>451</v>
      </c>
      <c r="E3656" s="923" t="n">
        <f aca="false">IF($K$2=$H$1,H3656,I3656)</f>
        <v>10.97</v>
      </c>
      <c r="F3656" s="396" t="n">
        <f aca="false">IF(LEN($B3656)=7,CONCATENATE(MID($B3656,1,6),"00",RIGHT($B3656,1)),IF(LEN($B3656)=8,CONCATENATE(MID($B3656,1,6),"0",RIGHT($B3656,2)),$B3656))</f>
        <v>89774</v>
      </c>
      <c r="H3656" s="925" t="n">
        <v>10.5</v>
      </c>
      <c r="I3656" s="923" t="n">
        <v>10.97</v>
      </c>
    </row>
    <row r="3657" customFormat="false" ht="15" hidden="false" customHeight="false" outlineLevel="0" collapsed="false">
      <c r="B3657" s="923" t="n">
        <v>89776</v>
      </c>
      <c r="C3657" s="924" t="s">
        <v>10385</v>
      </c>
      <c r="D3657" s="923" t="s">
        <v>451</v>
      </c>
      <c r="E3657" s="923" t="n">
        <f aca="false">IF($K$2=$H$1,H3657,I3657)</f>
        <v>14.41</v>
      </c>
      <c r="F3657" s="396" t="n">
        <f aca="false">IF(LEN($B3657)=7,CONCATENATE(MID($B3657,1,6),"00",RIGHT($B3657,1)),IF(LEN($B3657)=8,CONCATENATE(MID($B3657,1,6),"0",RIGHT($B3657,2)),$B3657))</f>
        <v>89776</v>
      </c>
      <c r="H3657" s="925" t="n">
        <v>13.94</v>
      </c>
      <c r="I3657" s="923" t="n">
        <v>14.41</v>
      </c>
    </row>
    <row r="3658" customFormat="false" ht="15" hidden="false" customHeight="false" outlineLevel="0" collapsed="false">
      <c r="B3658" s="923" t="n">
        <v>89777</v>
      </c>
      <c r="C3658" s="924" t="s">
        <v>10386</v>
      </c>
      <c r="D3658" s="923" t="s">
        <v>451</v>
      </c>
      <c r="E3658" s="923" t="n">
        <f aca="false">IF($K$2=$H$1,H3658,I3658)</f>
        <v>23.85</v>
      </c>
      <c r="F3658" s="396" t="n">
        <f aca="false">IF(LEN($B3658)=7,CONCATENATE(MID($B3658,1,6),"00",RIGHT($B3658,1)),IF(LEN($B3658)=8,CONCATENATE(MID($B3658,1,6),"0",RIGHT($B3658,2)),$B3658))</f>
        <v>89777</v>
      </c>
      <c r="H3658" s="925" t="n">
        <v>23.57</v>
      </c>
      <c r="I3658" s="923" t="n">
        <v>23.85</v>
      </c>
    </row>
    <row r="3659" customFormat="false" ht="15" hidden="false" customHeight="false" outlineLevel="0" collapsed="false">
      <c r="B3659" s="923" t="n">
        <v>89778</v>
      </c>
      <c r="C3659" s="924" t="s">
        <v>10387</v>
      </c>
      <c r="D3659" s="923" t="s">
        <v>451</v>
      </c>
      <c r="E3659" s="923" t="n">
        <f aca="false">IF($K$2=$H$1,H3659,I3659)</f>
        <v>13.91</v>
      </c>
      <c r="F3659" s="396" t="n">
        <f aca="false">IF(LEN($B3659)=7,CONCATENATE(MID($B3659,1,6),"00",RIGHT($B3659,1)),IF(LEN($B3659)=8,CONCATENATE(MID($B3659,1,6),"0",RIGHT($B3659,2)),$B3659))</f>
        <v>89778</v>
      </c>
      <c r="H3659" s="925" t="n">
        <v>13.29</v>
      </c>
      <c r="I3659" s="923" t="n">
        <v>13.91</v>
      </c>
    </row>
    <row r="3660" customFormat="false" ht="15" hidden="false" customHeight="false" outlineLevel="0" collapsed="false">
      <c r="B3660" s="923" t="n">
        <v>89779</v>
      </c>
      <c r="C3660" s="924" t="s">
        <v>10388</v>
      </c>
      <c r="D3660" s="923" t="s">
        <v>451</v>
      </c>
      <c r="E3660" s="923" t="n">
        <f aca="false">IF($K$2=$H$1,H3660,I3660)</f>
        <v>20.28</v>
      </c>
      <c r="F3660" s="396" t="n">
        <f aca="false">IF(LEN($B3660)=7,CONCATENATE(MID($B3660,1,6),"00",RIGHT($B3660,1)),IF(LEN($B3660)=8,CONCATENATE(MID($B3660,1,6),"0",RIGHT($B3660,2)),$B3660))</f>
        <v>89779</v>
      </c>
      <c r="H3660" s="925" t="n">
        <v>19.66</v>
      </c>
      <c r="I3660" s="923" t="n">
        <v>20.28</v>
      </c>
    </row>
    <row r="3661" customFormat="false" ht="15" hidden="false" customHeight="false" outlineLevel="0" collapsed="false">
      <c r="B3661" s="923" t="n">
        <v>89780</v>
      </c>
      <c r="C3661" s="924" t="s">
        <v>10389</v>
      </c>
      <c r="D3661" s="923" t="s">
        <v>451</v>
      </c>
      <c r="E3661" s="923" t="n">
        <f aca="false">IF($K$2=$H$1,H3661,I3661)</f>
        <v>23.85</v>
      </c>
      <c r="F3661" s="396" t="n">
        <f aca="false">IF(LEN($B3661)=7,CONCATENATE(MID($B3661,1,6),"00",RIGHT($B3661,1)),IF(LEN($B3661)=8,CONCATENATE(MID($B3661,1,6),"0",RIGHT($B3661,2)),$B3661))</f>
        <v>89780</v>
      </c>
      <c r="H3661" s="925" t="n">
        <v>23.57</v>
      </c>
      <c r="I3661" s="923" t="n">
        <v>23.85</v>
      </c>
    </row>
    <row r="3662" customFormat="false" ht="15" hidden="false" customHeight="false" outlineLevel="0" collapsed="false">
      <c r="B3662" s="923" t="n">
        <v>89781</v>
      </c>
      <c r="C3662" s="924" t="s">
        <v>10390</v>
      </c>
      <c r="D3662" s="923" t="s">
        <v>451</v>
      </c>
      <c r="E3662" s="923" t="n">
        <f aca="false">IF($K$2=$H$1,H3662,I3662)</f>
        <v>36.1</v>
      </c>
      <c r="F3662" s="396" t="n">
        <f aca="false">IF(LEN($B3662)=7,CONCATENATE(MID($B3662,1,6),"00",RIGHT($B3662,1)),IF(LEN($B3662)=8,CONCATENATE(MID($B3662,1,6),"0",RIGHT($B3662,2)),$B3662))</f>
        <v>89781</v>
      </c>
      <c r="H3662" s="925" t="n">
        <v>35.77</v>
      </c>
      <c r="I3662" s="923" t="n">
        <v>36.1</v>
      </c>
    </row>
    <row r="3663" customFormat="false" ht="15" hidden="false" customHeight="false" outlineLevel="0" collapsed="false">
      <c r="B3663" s="923" t="n">
        <v>89782</v>
      </c>
      <c r="C3663" s="924" t="s">
        <v>10391</v>
      </c>
      <c r="D3663" s="923" t="s">
        <v>451</v>
      </c>
      <c r="E3663" s="923" t="n">
        <f aca="false">IF($K$2=$H$1,H3663,I3663)</f>
        <v>8.86</v>
      </c>
      <c r="F3663" s="396" t="n">
        <f aca="false">IF(LEN($B3663)=7,CONCATENATE(MID($B3663,1,6),"00",RIGHT($B3663,1)),IF(LEN($B3663)=8,CONCATENATE(MID($B3663,1,6),"0",RIGHT($B3663,2)),$B3663))</f>
        <v>89782</v>
      </c>
      <c r="H3663" s="925" t="n">
        <v>8.36</v>
      </c>
      <c r="I3663" s="923" t="n">
        <v>8.86</v>
      </c>
    </row>
    <row r="3664" customFormat="false" ht="15" hidden="false" customHeight="false" outlineLevel="0" collapsed="false">
      <c r="B3664" s="923" t="n">
        <v>89783</v>
      </c>
      <c r="C3664" s="924" t="s">
        <v>10392</v>
      </c>
      <c r="D3664" s="923" t="s">
        <v>451</v>
      </c>
      <c r="E3664" s="923" t="n">
        <f aca="false">IF($K$2=$H$1,H3664,I3664)</f>
        <v>9.03</v>
      </c>
      <c r="F3664" s="396" t="n">
        <f aca="false">IF(LEN($B3664)=7,CONCATENATE(MID($B3664,1,6),"00",RIGHT($B3664,1)),IF(LEN($B3664)=8,CONCATENATE(MID($B3664,1,6),"0",RIGHT($B3664,2)),$B3664))</f>
        <v>89783</v>
      </c>
      <c r="H3664" s="925" t="n">
        <v>8.53</v>
      </c>
      <c r="I3664" s="923" t="n">
        <v>9.03</v>
      </c>
    </row>
    <row r="3665" customFormat="false" ht="15" hidden="false" customHeight="false" outlineLevel="0" collapsed="false">
      <c r="B3665" s="923" t="n">
        <v>89784</v>
      </c>
      <c r="C3665" s="924" t="s">
        <v>10393</v>
      </c>
      <c r="D3665" s="923" t="s">
        <v>451</v>
      </c>
      <c r="E3665" s="923" t="n">
        <f aca="false">IF($K$2=$H$1,H3665,I3665)</f>
        <v>14.61</v>
      </c>
      <c r="F3665" s="396" t="n">
        <f aca="false">IF(LEN($B3665)=7,CONCATENATE(MID($B3665,1,6),"00",RIGHT($B3665,1)),IF(LEN($B3665)=8,CONCATENATE(MID($B3665,1,6),"0",RIGHT($B3665,2)),$B3665))</f>
        <v>89784</v>
      </c>
      <c r="H3665" s="925" t="n">
        <v>13.99</v>
      </c>
      <c r="I3665" s="923" t="n">
        <v>14.61</v>
      </c>
    </row>
    <row r="3666" customFormat="false" ht="15" hidden="false" customHeight="false" outlineLevel="0" collapsed="false">
      <c r="B3666" s="923" t="n">
        <v>89785</v>
      </c>
      <c r="C3666" s="924" t="s">
        <v>10394</v>
      </c>
      <c r="D3666" s="923" t="s">
        <v>451</v>
      </c>
      <c r="E3666" s="923" t="n">
        <f aca="false">IF($K$2=$H$1,H3666,I3666)</f>
        <v>15.68</v>
      </c>
      <c r="F3666" s="396" t="n">
        <f aca="false">IF(LEN($B3666)=7,CONCATENATE(MID($B3666,1,6),"00",RIGHT($B3666,1)),IF(LEN($B3666)=8,CONCATENATE(MID($B3666,1,6),"0",RIGHT($B3666,2)),$B3666))</f>
        <v>89785</v>
      </c>
      <c r="H3666" s="925" t="n">
        <v>15.06</v>
      </c>
      <c r="I3666" s="923" t="n">
        <v>15.68</v>
      </c>
    </row>
    <row r="3667" customFormat="false" ht="15" hidden="false" customHeight="false" outlineLevel="0" collapsed="false">
      <c r="B3667" s="923" t="n">
        <v>89786</v>
      </c>
      <c r="C3667" s="924" t="s">
        <v>10395</v>
      </c>
      <c r="D3667" s="923" t="s">
        <v>451</v>
      </c>
      <c r="E3667" s="923" t="n">
        <f aca="false">IF($K$2=$H$1,H3667,I3667)</f>
        <v>23.56</v>
      </c>
      <c r="F3667" s="396" t="n">
        <f aca="false">IF(LEN($B3667)=7,CONCATENATE(MID($B3667,1,6),"00",RIGHT($B3667,1)),IF(LEN($B3667)=8,CONCATENATE(MID($B3667,1,6),"0",RIGHT($B3667,2)),$B3667))</f>
        <v>89786</v>
      </c>
      <c r="H3667" s="925" t="n">
        <v>22.66</v>
      </c>
      <c r="I3667" s="923" t="n">
        <v>23.56</v>
      </c>
    </row>
    <row r="3668" customFormat="false" ht="15" hidden="false" customHeight="false" outlineLevel="0" collapsed="false">
      <c r="B3668" s="923" t="n">
        <v>89787</v>
      </c>
      <c r="C3668" s="924" t="s">
        <v>10396</v>
      </c>
      <c r="D3668" s="923" t="s">
        <v>451</v>
      </c>
      <c r="E3668" s="923" t="n">
        <f aca="false">IF($K$2=$H$1,H3668,I3668)</f>
        <v>36.1</v>
      </c>
      <c r="F3668" s="396" t="n">
        <f aca="false">IF(LEN($B3668)=7,CONCATENATE(MID($B3668,1,6),"00",RIGHT($B3668,1)),IF(LEN($B3668)=8,CONCATENATE(MID($B3668,1,6),"0",RIGHT($B3668,2)),$B3668))</f>
        <v>89787</v>
      </c>
      <c r="H3668" s="925" t="n">
        <v>35.77</v>
      </c>
      <c r="I3668" s="923" t="n">
        <v>36.1</v>
      </c>
    </row>
    <row r="3669" customFormat="false" ht="15" hidden="false" customHeight="false" outlineLevel="0" collapsed="false">
      <c r="B3669" s="923" t="n">
        <v>89788</v>
      </c>
      <c r="C3669" s="924" t="s">
        <v>10397</v>
      </c>
      <c r="D3669" s="923" t="s">
        <v>451</v>
      </c>
      <c r="E3669" s="923" t="n">
        <f aca="false">IF($K$2=$H$1,H3669,I3669)</f>
        <v>72.14</v>
      </c>
      <c r="F3669" s="396" t="n">
        <f aca="false">IF(LEN($B3669)=7,CONCATENATE(MID($B3669,1,6),"00",RIGHT($B3669,1)),IF(LEN($B3669)=8,CONCATENATE(MID($B3669,1,6),"0",RIGHT($B3669,2)),$B3669))</f>
        <v>89788</v>
      </c>
      <c r="H3669" s="925" t="n">
        <v>71.73</v>
      </c>
      <c r="I3669" s="923" t="n">
        <v>72.14</v>
      </c>
    </row>
    <row r="3670" customFormat="false" ht="15" hidden="false" customHeight="false" outlineLevel="0" collapsed="false">
      <c r="B3670" s="923" t="n">
        <v>89789</v>
      </c>
      <c r="C3670" s="924" t="s">
        <v>10398</v>
      </c>
      <c r="D3670" s="923" t="s">
        <v>451</v>
      </c>
      <c r="E3670" s="923" t="n">
        <f aca="false">IF($K$2=$H$1,H3670,I3670)</f>
        <v>73.32</v>
      </c>
      <c r="F3670" s="396" t="n">
        <f aca="false">IF(LEN($B3670)=7,CONCATENATE(MID($B3670,1,6),"00",RIGHT($B3670,1)),IF(LEN($B3670)=8,CONCATENATE(MID($B3670,1,6),"0",RIGHT($B3670,2)),$B3670))</f>
        <v>89789</v>
      </c>
      <c r="H3670" s="925" t="n">
        <v>72.91</v>
      </c>
      <c r="I3670" s="923" t="n">
        <v>73.32</v>
      </c>
    </row>
    <row r="3671" customFormat="false" ht="15" hidden="false" customHeight="false" outlineLevel="0" collapsed="false">
      <c r="B3671" s="923" t="n">
        <v>89790</v>
      </c>
      <c r="C3671" s="924" t="s">
        <v>10399</v>
      </c>
      <c r="D3671" s="923" t="s">
        <v>451</v>
      </c>
      <c r="E3671" s="923" t="n">
        <f aca="false">IF($K$2=$H$1,H3671,I3671)</f>
        <v>181.6</v>
      </c>
      <c r="F3671" s="396" t="n">
        <f aca="false">IF(LEN($B3671)=7,CONCATENATE(MID($B3671,1,6),"00",RIGHT($B3671,1)),IF(LEN($B3671)=8,CONCATENATE(MID($B3671,1,6),"0",RIGHT($B3671,2)),$B3671))</f>
        <v>89790</v>
      </c>
      <c r="H3671" s="925" t="n">
        <v>181.05</v>
      </c>
      <c r="I3671" s="923" t="n">
        <v>181.6</v>
      </c>
    </row>
    <row r="3672" customFormat="false" ht="15" hidden="false" customHeight="false" outlineLevel="0" collapsed="false">
      <c r="B3672" s="923" t="n">
        <v>89791</v>
      </c>
      <c r="C3672" s="924" t="s">
        <v>10400</v>
      </c>
      <c r="D3672" s="923" t="s">
        <v>451</v>
      </c>
      <c r="E3672" s="923" t="n">
        <f aca="false">IF($K$2=$H$1,H3672,I3672)</f>
        <v>185.95</v>
      </c>
      <c r="F3672" s="396" t="n">
        <f aca="false">IF(LEN($B3672)=7,CONCATENATE(MID($B3672,1,6),"00",RIGHT($B3672,1)),IF(LEN($B3672)=8,CONCATENATE(MID($B3672,1,6),"0",RIGHT($B3672,2)),$B3672))</f>
        <v>89791</v>
      </c>
      <c r="H3672" s="925" t="n">
        <v>185.4</v>
      </c>
      <c r="I3672" s="923" t="n">
        <v>185.95</v>
      </c>
    </row>
    <row r="3673" customFormat="false" ht="15" hidden="false" customHeight="false" outlineLevel="0" collapsed="false">
      <c r="B3673" s="923" t="n">
        <v>89792</v>
      </c>
      <c r="C3673" s="924" t="s">
        <v>10401</v>
      </c>
      <c r="D3673" s="923" t="s">
        <v>451</v>
      </c>
      <c r="E3673" s="923" t="n">
        <f aca="false">IF($K$2=$H$1,H3673,I3673)</f>
        <v>212.82</v>
      </c>
      <c r="F3673" s="396" t="n">
        <f aca="false">IF(LEN($B3673)=7,CONCATENATE(MID($B3673,1,6),"00",RIGHT($B3673,1)),IF(LEN($B3673)=8,CONCATENATE(MID($B3673,1,6),"0",RIGHT($B3673,2)),$B3673))</f>
        <v>89792</v>
      </c>
      <c r="H3673" s="925" t="n">
        <v>212.16</v>
      </c>
      <c r="I3673" s="923" t="n">
        <v>212.82</v>
      </c>
    </row>
    <row r="3674" customFormat="false" ht="15" hidden="false" customHeight="false" outlineLevel="0" collapsed="false">
      <c r="B3674" s="923" t="n">
        <v>89793</v>
      </c>
      <c r="C3674" s="924" t="s">
        <v>10402</v>
      </c>
      <c r="D3674" s="923" t="s">
        <v>451</v>
      </c>
      <c r="E3674" s="923" t="n">
        <f aca="false">IF($K$2=$H$1,H3674,I3674)</f>
        <v>218.68</v>
      </c>
      <c r="F3674" s="396" t="n">
        <f aca="false">IF(LEN($B3674)=7,CONCATENATE(MID($B3674,1,6),"00",RIGHT($B3674,1)),IF(LEN($B3674)=8,CONCATENATE(MID($B3674,1,6),"0",RIGHT($B3674,2)),$B3674))</f>
        <v>89793</v>
      </c>
      <c r="H3674" s="925" t="n">
        <v>218.02</v>
      </c>
      <c r="I3674" s="923" t="n">
        <v>218.68</v>
      </c>
    </row>
    <row r="3675" customFormat="false" ht="15" hidden="false" customHeight="false" outlineLevel="0" collapsed="false">
      <c r="B3675" s="923" t="n">
        <v>89794</v>
      </c>
      <c r="C3675" s="924" t="s">
        <v>10403</v>
      </c>
      <c r="D3675" s="923" t="s">
        <v>451</v>
      </c>
      <c r="E3675" s="923" t="n">
        <f aca="false">IF($K$2=$H$1,H3675,I3675)</f>
        <v>16.11</v>
      </c>
      <c r="F3675" s="396" t="n">
        <f aca="false">IF(LEN($B3675)=7,CONCATENATE(MID($B3675,1,6),"00",RIGHT($B3675,1)),IF(LEN($B3675)=8,CONCATENATE(MID($B3675,1,6),"0",RIGHT($B3675,2)),$B3675))</f>
        <v>89794</v>
      </c>
      <c r="H3675" s="925" t="n">
        <v>15.92</v>
      </c>
      <c r="I3675" s="923" t="n">
        <v>16.11</v>
      </c>
    </row>
    <row r="3676" customFormat="false" ht="15" hidden="false" customHeight="false" outlineLevel="0" collapsed="false">
      <c r="B3676" s="923" t="n">
        <v>89795</v>
      </c>
      <c r="C3676" s="924" t="s">
        <v>10404</v>
      </c>
      <c r="D3676" s="923" t="s">
        <v>451</v>
      </c>
      <c r="E3676" s="923" t="n">
        <f aca="false">IF($K$2=$H$1,H3676,I3676)</f>
        <v>25.02</v>
      </c>
      <c r="F3676" s="396" t="n">
        <f aca="false">IF(LEN($B3676)=7,CONCATENATE(MID($B3676,1,6),"00",RIGHT($B3676,1)),IF(LEN($B3676)=8,CONCATENATE(MID($B3676,1,6),"0",RIGHT($B3676,2)),$B3676))</f>
        <v>89795</v>
      </c>
      <c r="H3676" s="925" t="n">
        <v>24.12</v>
      </c>
      <c r="I3676" s="923" t="n">
        <v>25.02</v>
      </c>
    </row>
    <row r="3677" customFormat="false" ht="15" hidden="false" customHeight="false" outlineLevel="0" collapsed="false">
      <c r="B3677" s="923" t="n">
        <v>89796</v>
      </c>
      <c r="C3677" s="924" t="s">
        <v>10405</v>
      </c>
      <c r="D3677" s="923" t="s">
        <v>451</v>
      </c>
      <c r="E3677" s="923" t="n">
        <f aca="false">IF($K$2=$H$1,H3677,I3677)</f>
        <v>29.47</v>
      </c>
      <c r="F3677" s="396" t="n">
        <f aca="false">IF(LEN($B3677)=7,CONCATENATE(MID($B3677,1,6),"00",RIGHT($B3677,1)),IF(LEN($B3677)=8,CONCATENATE(MID($B3677,1,6),"0",RIGHT($B3677,2)),$B3677))</f>
        <v>89796</v>
      </c>
      <c r="H3677" s="925" t="n">
        <v>28.28</v>
      </c>
      <c r="I3677" s="923" t="n">
        <v>29.47</v>
      </c>
    </row>
    <row r="3678" customFormat="false" ht="15" hidden="false" customHeight="false" outlineLevel="0" collapsed="false">
      <c r="B3678" s="923" t="n">
        <v>89797</v>
      </c>
      <c r="C3678" s="924" t="s">
        <v>10406</v>
      </c>
      <c r="D3678" s="923" t="s">
        <v>451</v>
      </c>
      <c r="E3678" s="923" t="n">
        <f aca="false">IF($K$2=$H$1,H3678,I3678)</f>
        <v>32.88</v>
      </c>
      <c r="F3678" s="396" t="n">
        <f aca="false">IF(LEN($B3678)=7,CONCATENATE(MID($B3678,1,6),"00",RIGHT($B3678,1)),IF(LEN($B3678)=8,CONCATENATE(MID($B3678,1,6),"0",RIGHT($B3678,2)),$B3678))</f>
        <v>89797</v>
      </c>
      <c r="H3678" s="925" t="n">
        <v>31.69</v>
      </c>
      <c r="I3678" s="923" t="n">
        <v>32.88</v>
      </c>
    </row>
    <row r="3679" customFormat="false" ht="15" hidden="false" customHeight="false" outlineLevel="0" collapsed="false">
      <c r="B3679" s="923" t="n">
        <v>89801</v>
      </c>
      <c r="C3679" s="924" t="s">
        <v>10407</v>
      </c>
      <c r="D3679" s="923" t="s">
        <v>451</v>
      </c>
      <c r="E3679" s="923" t="n">
        <f aca="false">IF($K$2=$H$1,H3679,I3679)</f>
        <v>5.07</v>
      </c>
      <c r="F3679" s="396" t="n">
        <f aca="false">IF(LEN($B3679)=7,CONCATENATE(MID($B3679,1,6),"00",RIGHT($B3679,1)),IF(LEN($B3679)=8,CONCATENATE(MID($B3679,1,6),"0",RIGHT($B3679,2)),$B3679))</f>
        <v>89801</v>
      </c>
      <c r="H3679" s="925" t="n">
        <v>4.93</v>
      </c>
      <c r="I3679" s="923" t="n">
        <v>5.07</v>
      </c>
    </row>
    <row r="3680" customFormat="false" ht="15" hidden="false" customHeight="false" outlineLevel="0" collapsed="false">
      <c r="B3680" s="923" t="n">
        <v>89802</v>
      </c>
      <c r="C3680" s="924" t="s">
        <v>10408</v>
      </c>
      <c r="D3680" s="923" t="s">
        <v>451</v>
      </c>
      <c r="E3680" s="923" t="n">
        <f aca="false">IF($K$2=$H$1,H3680,I3680)</f>
        <v>5.45</v>
      </c>
      <c r="F3680" s="396" t="n">
        <f aca="false">IF(LEN($B3680)=7,CONCATENATE(MID($B3680,1,6),"00",RIGHT($B3680,1)),IF(LEN($B3680)=8,CONCATENATE(MID($B3680,1,6),"0",RIGHT($B3680,2)),$B3680))</f>
        <v>89802</v>
      </c>
      <c r="H3680" s="925" t="n">
        <v>5.31</v>
      </c>
      <c r="I3680" s="923" t="n">
        <v>5.45</v>
      </c>
    </row>
    <row r="3681" customFormat="false" ht="15" hidden="false" customHeight="false" outlineLevel="0" collapsed="false">
      <c r="B3681" s="923" t="n">
        <v>89803</v>
      </c>
      <c r="C3681" s="924" t="s">
        <v>10409</v>
      </c>
      <c r="D3681" s="923" t="s">
        <v>451</v>
      </c>
      <c r="E3681" s="923" t="n">
        <f aca="false">IF($K$2=$H$1,H3681,I3681)</f>
        <v>9.46</v>
      </c>
      <c r="F3681" s="396" t="n">
        <f aca="false">IF(LEN($B3681)=7,CONCATENATE(MID($B3681,1,6),"00",RIGHT($B3681,1)),IF(LEN($B3681)=8,CONCATENATE(MID($B3681,1,6),"0",RIGHT($B3681,2)),$B3681))</f>
        <v>89803</v>
      </c>
      <c r="H3681" s="925" t="n">
        <v>9.32</v>
      </c>
      <c r="I3681" s="923" t="n">
        <v>9.46</v>
      </c>
    </row>
    <row r="3682" customFormat="false" ht="15" hidden="false" customHeight="false" outlineLevel="0" collapsed="false">
      <c r="B3682" s="923" t="n">
        <v>89804</v>
      </c>
      <c r="C3682" s="924" t="s">
        <v>10410</v>
      </c>
      <c r="D3682" s="923" t="s">
        <v>451</v>
      </c>
      <c r="E3682" s="923" t="n">
        <f aca="false">IF($K$2=$H$1,H3682,I3682)</f>
        <v>10.07</v>
      </c>
      <c r="F3682" s="396" t="n">
        <f aca="false">IF(LEN($B3682)=7,CONCATENATE(MID($B3682,1,6),"00",RIGHT($B3682,1)),IF(LEN($B3682)=8,CONCATENATE(MID($B3682,1,6),"0",RIGHT($B3682,2)),$B3682))</f>
        <v>89804</v>
      </c>
      <c r="H3682" s="925" t="n">
        <v>9.93</v>
      </c>
      <c r="I3682" s="923" t="n">
        <v>10.07</v>
      </c>
    </row>
    <row r="3683" customFormat="false" ht="15" hidden="false" customHeight="false" outlineLevel="0" collapsed="false">
      <c r="B3683" s="923" t="n">
        <v>89805</v>
      </c>
      <c r="C3683" s="924" t="s">
        <v>10411</v>
      </c>
      <c r="D3683" s="923" t="s">
        <v>451</v>
      </c>
      <c r="E3683" s="923" t="n">
        <f aca="false">IF($K$2=$H$1,H3683,I3683)</f>
        <v>9.85</v>
      </c>
      <c r="F3683" s="396" t="n">
        <f aca="false">IF(LEN($B3683)=7,CONCATENATE(MID($B3683,1,6),"00",RIGHT($B3683,1)),IF(LEN($B3683)=8,CONCATENATE(MID($B3683,1,6),"0",RIGHT($B3683,2)),$B3683))</f>
        <v>89805</v>
      </c>
      <c r="H3683" s="925" t="n">
        <v>9.56</v>
      </c>
      <c r="I3683" s="923" t="n">
        <v>9.85</v>
      </c>
    </row>
    <row r="3684" customFormat="false" ht="15" hidden="false" customHeight="false" outlineLevel="0" collapsed="false">
      <c r="B3684" s="923" t="n">
        <v>89806</v>
      </c>
      <c r="C3684" s="924" t="s">
        <v>10412</v>
      </c>
      <c r="D3684" s="923" t="s">
        <v>451</v>
      </c>
      <c r="E3684" s="923" t="n">
        <f aca="false">IF($K$2=$H$1,H3684,I3684)</f>
        <v>10.38</v>
      </c>
      <c r="F3684" s="396" t="n">
        <f aca="false">IF(LEN($B3684)=7,CONCATENATE(MID($B3684,1,6),"00",RIGHT($B3684,1)),IF(LEN($B3684)=8,CONCATENATE(MID($B3684,1,6),"0",RIGHT($B3684,2)),$B3684))</f>
        <v>89806</v>
      </c>
      <c r="H3684" s="925" t="n">
        <v>10.09</v>
      </c>
      <c r="I3684" s="923" t="n">
        <v>10.38</v>
      </c>
    </row>
    <row r="3685" customFormat="false" ht="15" hidden="false" customHeight="false" outlineLevel="0" collapsed="false">
      <c r="B3685" s="923" t="n">
        <v>89807</v>
      </c>
      <c r="C3685" s="924" t="s">
        <v>10413</v>
      </c>
      <c r="D3685" s="923" t="s">
        <v>451</v>
      </c>
      <c r="E3685" s="923" t="n">
        <f aca="false">IF($K$2=$H$1,H3685,I3685)</f>
        <v>17.45</v>
      </c>
      <c r="F3685" s="396" t="n">
        <f aca="false">IF(LEN($B3685)=7,CONCATENATE(MID($B3685,1,6),"00",RIGHT($B3685,1)),IF(LEN($B3685)=8,CONCATENATE(MID($B3685,1,6),"0",RIGHT($B3685,2)),$B3685))</f>
        <v>89807</v>
      </c>
      <c r="H3685" s="925" t="n">
        <v>17.16</v>
      </c>
      <c r="I3685" s="923" t="n">
        <v>17.45</v>
      </c>
    </row>
    <row r="3686" customFormat="false" ht="15" hidden="false" customHeight="false" outlineLevel="0" collapsed="false">
      <c r="B3686" s="923" t="n">
        <v>89808</v>
      </c>
      <c r="C3686" s="924" t="s">
        <v>10414</v>
      </c>
      <c r="D3686" s="923" t="s">
        <v>451</v>
      </c>
      <c r="E3686" s="923" t="n">
        <f aca="false">IF($K$2=$H$1,H3686,I3686)</f>
        <v>25.07</v>
      </c>
      <c r="F3686" s="396" t="n">
        <f aca="false">IF(LEN($B3686)=7,CONCATENATE(MID($B3686,1,6),"00",RIGHT($B3686,1)),IF(LEN($B3686)=8,CONCATENATE(MID($B3686,1,6),"0",RIGHT($B3686,2)),$B3686))</f>
        <v>89808</v>
      </c>
      <c r="H3686" s="925" t="n">
        <v>24.78</v>
      </c>
      <c r="I3686" s="923" t="n">
        <v>25.07</v>
      </c>
    </row>
    <row r="3687" customFormat="false" ht="15" hidden="false" customHeight="false" outlineLevel="0" collapsed="false">
      <c r="B3687" s="923" t="n">
        <v>89809</v>
      </c>
      <c r="C3687" s="924" t="s">
        <v>10415</v>
      </c>
      <c r="D3687" s="923" t="s">
        <v>451</v>
      </c>
      <c r="E3687" s="923" t="n">
        <f aca="false">IF($K$2=$H$1,H3687,I3687)</f>
        <v>13.33</v>
      </c>
      <c r="F3687" s="396" t="n">
        <f aca="false">IF(LEN($B3687)=7,CONCATENATE(MID($B3687,1,6),"00",RIGHT($B3687,1)),IF(LEN($B3687)=8,CONCATENATE(MID($B3687,1,6),"0",RIGHT($B3687,2)),$B3687))</f>
        <v>89809</v>
      </c>
      <c r="H3687" s="925" t="n">
        <v>12.9</v>
      </c>
      <c r="I3687" s="923" t="n">
        <v>13.33</v>
      </c>
    </row>
    <row r="3688" customFormat="false" ht="15" hidden="false" customHeight="false" outlineLevel="0" collapsed="false">
      <c r="B3688" s="923" t="n">
        <v>89810</v>
      </c>
      <c r="C3688" s="924" t="s">
        <v>10416</v>
      </c>
      <c r="D3688" s="923" t="s">
        <v>451</v>
      </c>
      <c r="E3688" s="923" t="n">
        <f aca="false">IF($K$2=$H$1,H3688,I3688)</f>
        <v>13.3</v>
      </c>
      <c r="F3688" s="396" t="n">
        <f aca="false">IF(LEN($B3688)=7,CONCATENATE(MID($B3688,1,6),"00",RIGHT($B3688,1)),IF(LEN($B3688)=8,CONCATENATE(MID($B3688,1,6),"0",RIGHT($B3688,2)),$B3688))</f>
        <v>89810</v>
      </c>
      <c r="H3688" s="925" t="n">
        <v>12.87</v>
      </c>
      <c r="I3688" s="923" t="n">
        <v>13.3</v>
      </c>
    </row>
    <row r="3689" customFormat="false" ht="15" hidden="false" customHeight="false" outlineLevel="0" collapsed="false">
      <c r="B3689" s="923" t="n">
        <v>89811</v>
      </c>
      <c r="C3689" s="924" t="s">
        <v>10417</v>
      </c>
      <c r="D3689" s="923" t="s">
        <v>451</v>
      </c>
      <c r="E3689" s="923" t="n">
        <f aca="false">IF($K$2=$H$1,H3689,I3689)</f>
        <v>21.59</v>
      </c>
      <c r="F3689" s="396" t="n">
        <f aca="false">IF(LEN($B3689)=7,CONCATENATE(MID($B3689,1,6),"00",RIGHT($B3689,1)),IF(LEN($B3689)=8,CONCATENATE(MID($B3689,1,6),"0",RIGHT($B3689,2)),$B3689))</f>
        <v>89811</v>
      </c>
      <c r="H3689" s="925" t="n">
        <v>21.16</v>
      </c>
      <c r="I3689" s="923" t="n">
        <v>21.59</v>
      </c>
    </row>
    <row r="3690" customFormat="false" ht="15" hidden="false" customHeight="false" outlineLevel="0" collapsed="false">
      <c r="B3690" s="923" t="n">
        <v>89812</v>
      </c>
      <c r="C3690" s="924" t="s">
        <v>10418</v>
      </c>
      <c r="D3690" s="923" t="s">
        <v>451</v>
      </c>
      <c r="E3690" s="923" t="n">
        <f aca="false">IF($K$2=$H$1,H3690,I3690)</f>
        <v>36.25</v>
      </c>
      <c r="F3690" s="396" t="n">
        <f aca="false">IF(LEN($B3690)=7,CONCATENATE(MID($B3690,1,6),"00",RIGHT($B3690,1)),IF(LEN($B3690)=8,CONCATENATE(MID($B3690,1,6),"0",RIGHT($B3690,2)),$B3690))</f>
        <v>89812</v>
      </c>
      <c r="H3690" s="925" t="n">
        <v>35.82</v>
      </c>
      <c r="I3690" s="923" t="n">
        <v>36.25</v>
      </c>
    </row>
    <row r="3691" customFormat="false" ht="15" hidden="false" customHeight="false" outlineLevel="0" collapsed="false">
      <c r="B3691" s="923" t="n">
        <v>89813</v>
      </c>
      <c r="C3691" s="924" t="s">
        <v>10419</v>
      </c>
      <c r="D3691" s="923" t="s">
        <v>451</v>
      </c>
      <c r="E3691" s="923" t="n">
        <f aca="false">IF($K$2=$H$1,H3691,I3691)</f>
        <v>4.95</v>
      </c>
      <c r="F3691" s="396" t="n">
        <f aca="false">IF(LEN($B3691)=7,CONCATENATE(MID($B3691,1,6),"00",RIGHT($B3691,1)),IF(LEN($B3691)=8,CONCATENATE(MID($B3691,1,6),"0",RIGHT($B3691,2)),$B3691))</f>
        <v>89813</v>
      </c>
      <c r="H3691" s="925" t="n">
        <v>4.84</v>
      </c>
      <c r="I3691" s="923" t="n">
        <v>4.95</v>
      </c>
    </row>
    <row r="3692" customFormat="false" ht="15" hidden="false" customHeight="false" outlineLevel="0" collapsed="false">
      <c r="B3692" s="923" t="n">
        <v>89814</v>
      </c>
      <c r="C3692" s="924" t="s">
        <v>10420</v>
      </c>
      <c r="D3692" s="923" t="s">
        <v>451</v>
      </c>
      <c r="E3692" s="923" t="n">
        <f aca="false">IF($K$2=$H$1,H3692,I3692)</f>
        <v>9.4</v>
      </c>
      <c r="F3692" s="396" t="n">
        <f aca="false">IF(LEN($B3692)=7,CONCATENATE(MID($B3692,1,6),"00",RIGHT($B3692,1)),IF(LEN($B3692)=8,CONCATENATE(MID($B3692,1,6),"0",RIGHT($B3692,2)),$B3692))</f>
        <v>89814</v>
      </c>
      <c r="H3692" s="925" t="n">
        <v>9.29</v>
      </c>
      <c r="I3692" s="923" t="n">
        <v>9.4</v>
      </c>
    </row>
    <row r="3693" customFormat="false" ht="15" hidden="false" customHeight="false" outlineLevel="0" collapsed="false">
      <c r="B3693" s="923" t="n">
        <v>89815</v>
      </c>
      <c r="C3693" s="924" t="s">
        <v>10421</v>
      </c>
      <c r="D3693" s="923" t="s">
        <v>451</v>
      </c>
      <c r="E3693" s="923" t="n">
        <f aca="false">IF($K$2=$H$1,H3693,I3693)</f>
        <v>28.12</v>
      </c>
      <c r="F3693" s="396" t="n">
        <f aca="false">IF(LEN($B3693)=7,CONCATENATE(MID($B3693,1,6),"00",RIGHT($B3693,1)),IF(LEN($B3693)=8,CONCATENATE(MID($B3693,1,6),"0",RIGHT($B3693,2)),$B3693))</f>
        <v>89815</v>
      </c>
      <c r="H3693" s="925" t="n">
        <v>27.93</v>
      </c>
      <c r="I3693" s="923" t="n">
        <v>28.12</v>
      </c>
    </row>
    <row r="3694" customFormat="false" ht="15" hidden="false" customHeight="false" outlineLevel="0" collapsed="false">
      <c r="B3694" s="923" t="n">
        <v>89816</v>
      </c>
      <c r="C3694" s="924" t="s">
        <v>10422</v>
      </c>
      <c r="D3694" s="923" t="s">
        <v>451</v>
      </c>
      <c r="E3694" s="923" t="n">
        <f aca="false">IF($K$2=$H$1,H3694,I3694)</f>
        <v>41</v>
      </c>
      <c r="F3694" s="396" t="n">
        <f aca="false">IF(LEN($B3694)=7,CONCATENATE(MID($B3694,1,6),"00",RIGHT($B3694,1)),IF(LEN($B3694)=8,CONCATENATE(MID($B3694,1,6),"0",RIGHT($B3694,2)),$B3694))</f>
        <v>89816</v>
      </c>
      <c r="H3694" s="925" t="n">
        <v>40.81</v>
      </c>
      <c r="I3694" s="923" t="n">
        <v>41</v>
      </c>
    </row>
    <row r="3695" customFormat="false" ht="15" hidden="false" customHeight="false" outlineLevel="0" collapsed="false">
      <c r="B3695" s="923" t="n">
        <v>89817</v>
      </c>
      <c r="C3695" s="924" t="s">
        <v>10423</v>
      </c>
      <c r="D3695" s="923" t="s">
        <v>451</v>
      </c>
      <c r="E3695" s="923" t="n">
        <f aca="false">IF($K$2=$H$1,H3695,I3695)</f>
        <v>8.49</v>
      </c>
      <c r="F3695" s="396" t="n">
        <f aca="false">IF(LEN($B3695)=7,CONCATENATE(MID($B3695,1,6),"00",RIGHT($B3695,1)),IF(LEN($B3695)=8,CONCATENATE(MID($B3695,1,6),"0",RIGHT($B3695,2)),$B3695))</f>
        <v>89817</v>
      </c>
      <c r="H3695" s="925" t="n">
        <v>8.28</v>
      </c>
      <c r="I3695" s="923" t="n">
        <v>8.49</v>
      </c>
    </row>
    <row r="3696" customFormat="false" ht="15" hidden="false" customHeight="false" outlineLevel="0" collapsed="false">
      <c r="B3696" s="923" t="n">
        <v>89818</v>
      </c>
      <c r="C3696" s="924" t="s">
        <v>10424</v>
      </c>
      <c r="D3696" s="923" t="s">
        <v>451</v>
      </c>
      <c r="E3696" s="923" t="n">
        <f aca="false">IF($K$2=$H$1,H3696,I3696)</f>
        <v>168.41</v>
      </c>
      <c r="F3696" s="396" t="n">
        <f aca="false">IF(LEN($B3696)=7,CONCATENATE(MID($B3696,1,6),"00",RIGHT($B3696,1)),IF(LEN($B3696)=8,CONCATENATE(MID($B3696,1,6),"0",RIGHT($B3696,2)),$B3696))</f>
        <v>89818</v>
      </c>
      <c r="H3696" s="925" t="n">
        <v>168.22</v>
      </c>
      <c r="I3696" s="923" t="n">
        <v>168.41</v>
      </c>
    </row>
    <row r="3697" customFormat="false" ht="15" hidden="false" customHeight="false" outlineLevel="0" collapsed="false">
      <c r="B3697" s="923" t="n">
        <v>89819</v>
      </c>
      <c r="C3697" s="924" t="s">
        <v>10425</v>
      </c>
      <c r="D3697" s="923" t="s">
        <v>451</v>
      </c>
      <c r="E3697" s="923" t="n">
        <f aca="false">IF($K$2=$H$1,H3697,I3697)</f>
        <v>11.93</v>
      </c>
      <c r="F3697" s="396" t="n">
        <f aca="false">IF(LEN($B3697)=7,CONCATENATE(MID($B3697,1,6),"00",RIGHT($B3697,1)),IF(LEN($B3697)=8,CONCATENATE(MID($B3697,1,6),"0",RIGHT($B3697,2)),$B3697))</f>
        <v>89819</v>
      </c>
      <c r="H3697" s="925" t="n">
        <v>11.72</v>
      </c>
      <c r="I3697" s="923" t="n">
        <v>11.93</v>
      </c>
    </row>
    <row r="3698" customFormat="false" ht="15" hidden="false" customHeight="false" outlineLevel="0" collapsed="false">
      <c r="B3698" s="923" t="n">
        <v>89820</v>
      </c>
      <c r="C3698" s="924" t="s">
        <v>10426</v>
      </c>
      <c r="D3698" s="923" t="s">
        <v>451</v>
      </c>
      <c r="E3698" s="923" t="n">
        <f aca="false">IF($K$2=$H$1,H3698,I3698)</f>
        <v>30.7</v>
      </c>
      <c r="F3698" s="396" t="n">
        <f aca="false">IF(LEN($B3698)=7,CONCATENATE(MID($B3698,1,6),"00",RIGHT($B3698,1)),IF(LEN($B3698)=8,CONCATENATE(MID($B3698,1,6),"0",RIGHT($B3698,2)),$B3698))</f>
        <v>89820</v>
      </c>
      <c r="H3698" s="925" t="n">
        <v>30.51</v>
      </c>
      <c r="I3698" s="923" t="n">
        <v>30.7</v>
      </c>
    </row>
    <row r="3699" customFormat="false" ht="15" hidden="false" customHeight="false" outlineLevel="0" collapsed="false">
      <c r="B3699" s="923" t="n">
        <v>89821</v>
      </c>
      <c r="C3699" s="924" t="s">
        <v>10427</v>
      </c>
      <c r="D3699" s="923" t="s">
        <v>451</v>
      </c>
      <c r="E3699" s="923" t="n">
        <f aca="false">IF($K$2=$H$1,H3699,I3699)</f>
        <v>10.72</v>
      </c>
      <c r="F3699" s="396" t="n">
        <f aca="false">IF(LEN($B3699)=7,CONCATENATE(MID($B3699,1,6),"00",RIGHT($B3699,1)),IF(LEN($B3699)=8,CONCATENATE(MID($B3699,1,6),"0",RIGHT($B3699,2)),$B3699))</f>
        <v>89821</v>
      </c>
      <c r="H3699" s="925" t="n">
        <v>10.43</v>
      </c>
      <c r="I3699" s="923" t="n">
        <v>10.72</v>
      </c>
    </row>
    <row r="3700" customFormat="false" ht="15" hidden="false" customHeight="false" outlineLevel="0" collapsed="false">
      <c r="B3700" s="923" t="n">
        <v>89822</v>
      </c>
      <c r="C3700" s="924" t="s">
        <v>10428</v>
      </c>
      <c r="D3700" s="923" t="s">
        <v>451</v>
      </c>
      <c r="E3700" s="923" t="n">
        <f aca="false">IF($K$2=$H$1,H3700,I3700)</f>
        <v>21.37</v>
      </c>
      <c r="F3700" s="396" t="n">
        <f aca="false">IF(LEN($B3700)=7,CONCATENATE(MID($B3700,1,6),"00",RIGHT($B3700,1)),IF(LEN($B3700)=8,CONCATENATE(MID($B3700,1,6),"0",RIGHT($B3700,2)),$B3700))</f>
        <v>89822</v>
      </c>
      <c r="H3700" s="925" t="n">
        <v>21.15</v>
      </c>
      <c r="I3700" s="923" t="n">
        <v>21.37</v>
      </c>
    </row>
    <row r="3701" customFormat="false" ht="15" hidden="false" customHeight="false" outlineLevel="0" collapsed="false">
      <c r="B3701" s="923" t="n">
        <v>89823</v>
      </c>
      <c r="C3701" s="924" t="s">
        <v>10429</v>
      </c>
      <c r="D3701" s="923" t="s">
        <v>451</v>
      </c>
      <c r="E3701" s="923" t="n">
        <f aca="false">IF($K$2=$H$1,H3701,I3701)</f>
        <v>17.09</v>
      </c>
      <c r="F3701" s="396" t="n">
        <f aca="false">IF(LEN($B3701)=7,CONCATENATE(MID($B3701,1,6),"00",RIGHT($B3701,1)),IF(LEN($B3701)=8,CONCATENATE(MID($B3701,1,6),"0",RIGHT($B3701,2)),$B3701))</f>
        <v>89823</v>
      </c>
      <c r="H3701" s="925" t="n">
        <v>16.8</v>
      </c>
      <c r="I3701" s="923" t="n">
        <v>17.09</v>
      </c>
    </row>
    <row r="3702" customFormat="false" ht="15" hidden="false" customHeight="false" outlineLevel="0" collapsed="false">
      <c r="B3702" s="923" t="n">
        <v>89824</v>
      </c>
      <c r="C3702" s="924" t="s">
        <v>10430</v>
      </c>
      <c r="D3702" s="923" t="s">
        <v>451</v>
      </c>
      <c r="E3702" s="923" t="n">
        <f aca="false">IF($K$2=$H$1,H3702,I3702)</f>
        <v>38.48</v>
      </c>
      <c r="F3702" s="396" t="n">
        <f aca="false">IF(LEN($B3702)=7,CONCATENATE(MID($B3702,1,6),"00",RIGHT($B3702,1)),IF(LEN($B3702)=8,CONCATENATE(MID($B3702,1,6),"0",RIGHT($B3702,2)),$B3702))</f>
        <v>89824</v>
      </c>
      <c r="H3702" s="925" t="n">
        <v>38.26</v>
      </c>
      <c r="I3702" s="923" t="n">
        <v>38.48</v>
      </c>
    </row>
    <row r="3703" customFormat="false" ht="15" hidden="false" customHeight="false" outlineLevel="0" collapsed="false">
      <c r="B3703" s="923" t="n">
        <v>89825</v>
      </c>
      <c r="C3703" s="924" t="s">
        <v>10431</v>
      </c>
      <c r="D3703" s="923" t="s">
        <v>451</v>
      </c>
      <c r="E3703" s="923" t="n">
        <f aca="false">IF($K$2=$H$1,H3703,I3703)</f>
        <v>10.71</v>
      </c>
      <c r="F3703" s="396" t="n">
        <f aca="false">IF(LEN($B3703)=7,CONCATENATE(MID($B3703,1,6),"00",RIGHT($B3703,1)),IF(LEN($B3703)=8,CONCATENATE(MID($B3703,1,6),"0",RIGHT($B3703,2)),$B3703))</f>
        <v>89825</v>
      </c>
      <c r="H3703" s="925" t="n">
        <v>10.5</v>
      </c>
      <c r="I3703" s="923" t="n">
        <v>10.71</v>
      </c>
    </row>
    <row r="3704" customFormat="false" ht="15" hidden="false" customHeight="false" outlineLevel="0" collapsed="false">
      <c r="B3704" s="923" t="n">
        <v>89826</v>
      </c>
      <c r="C3704" s="924" t="s">
        <v>10432</v>
      </c>
      <c r="D3704" s="923" t="s">
        <v>451</v>
      </c>
      <c r="E3704" s="923" t="n">
        <f aca="false">IF($K$2=$H$1,H3704,I3704)</f>
        <v>171.72</v>
      </c>
      <c r="F3704" s="396" t="n">
        <f aca="false">IF(LEN($B3704)=7,CONCATENATE(MID($B3704,1,6),"00",RIGHT($B3704,1)),IF(LEN($B3704)=8,CONCATENATE(MID($B3704,1,6),"0",RIGHT($B3704,2)),$B3704))</f>
        <v>89826</v>
      </c>
      <c r="H3704" s="925" t="n">
        <v>171.5</v>
      </c>
      <c r="I3704" s="923" t="n">
        <v>171.72</v>
      </c>
    </row>
    <row r="3705" customFormat="false" ht="15" hidden="false" customHeight="false" outlineLevel="0" collapsed="false">
      <c r="B3705" s="923" t="n">
        <v>89827</v>
      </c>
      <c r="C3705" s="924" t="s">
        <v>10433</v>
      </c>
      <c r="D3705" s="923" t="s">
        <v>451</v>
      </c>
      <c r="E3705" s="923" t="n">
        <f aca="false">IF($K$2=$H$1,H3705,I3705)</f>
        <v>11.78</v>
      </c>
      <c r="F3705" s="396" t="n">
        <f aca="false">IF(LEN($B3705)=7,CONCATENATE(MID($B3705,1,6),"00",RIGHT($B3705,1)),IF(LEN($B3705)=8,CONCATENATE(MID($B3705,1,6),"0",RIGHT($B3705,2)),$B3705))</f>
        <v>89827</v>
      </c>
      <c r="H3705" s="925" t="n">
        <v>11.57</v>
      </c>
      <c r="I3705" s="923" t="n">
        <v>11.78</v>
      </c>
    </row>
    <row r="3706" customFormat="false" ht="15" hidden="false" customHeight="false" outlineLevel="0" collapsed="false">
      <c r="B3706" s="923" t="n">
        <v>89828</v>
      </c>
      <c r="C3706" s="924" t="s">
        <v>10434</v>
      </c>
      <c r="D3706" s="923" t="s">
        <v>451</v>
      </c>
      <c r="E3706" s="923" t="n">
        <f aca="false">IF($K$2=$H$1,H3706,I3706)</f>
        <v>59.6</v>
      </c>
      <c r="F3706" s="396" t="n">
        <f aca="false">IF(LEN($B3706)=7,CONCATENATE(MID($B3706,1,6),"00",RIGHT($B3706,1)),IF(LEN($B3706)=8,CONCATENATE(MID($B3706,1,6),"0",RIGHT($B3706,2)),$B3706))</f>
        <v>89828</v>
      </c>
      <c r="H3706" s="925" t="n">
        <v>59.38</v>
      </c>
      <c r="I3706" s="923" t="n">
        <v>59.6</v>
      </c>
    </row>
    <row r="3707" customFormat="false" ht="15" hidden="false" customHeight="false" outlineLevel="0" collapsed="false">
      <c r="B3707" s="923" t="n">
        <v>89829</v>
      </c>
      <c r="C3707" s="924" t="s">
        <v>10435</v>
      </c>
      <c r="D3707" s="923" t="s">
        <v>451</v>
      </c>
      <c r="E3707" s="923" t="n">
        <f aca="false">IF($K$2=$H$1,H3707,I3707)</f>
        <v>18.6</v>
      </c>
      <c r="F3707" s="396" t="n">
        <f aca="false">IF(LEN($B3707)=7,CONCATENATE(MID($B3707,1,6),"00",RIGHT($B3707,1)),IF(LEN($B3707)=8,CONCATENATE(MID($B3707,1,6),"0",RIGHT($B3707,2)),$B3707))</f>
        <v>89829</v>
      </c>
      <c r="H3707" s="925" t="n">
        <v>18.21</v>
      </c>
      <c r="I3707" s="923" t="n">
        <v>18.6</v>
      </c>
    </row>
    <row r="3708" customFormat="false" ht="15" hidden="false" customHeight="false" outlineLevel="0" collapsed="false">
      <c r="B3708" s="923" t="n">
        <v>89830</v>
      </c>
      <c r="C3708" s="924" t="s">
        <v>10436</v>
      </c>
      <c r="D3708" s="923" t="s">
        <v>451</v>
      </c>
      <c r="E3708" s="923" t="n">
        <f aca="false">IF($K$2=$H$1,H3708,I3708)</f>
        <v>20.06</v>
      </c>
      <c r="F3708" s="396" t="n">
        <f aca="false">IF(LEN($B3708)=7,CONCATENATE(MID($B3708,1,6),"00",RIGHT($B3708,1)),IF(LEN($B3708)=8,CONCATENATE(MID($B3708,1,6),"0",RIGHT($B3708,2)),$B3708))</f>
        <v>89830</v>
      </c>
      <c r="H3708" s="925" t="n">
        <v>19.67</v>
      </c>
      <c r="I3708" s="923" t="n">
        <v>20.06</v>
      </c>
    </row>
    <row r="3709" customFormat="false" ht="15" hidden="false" customHeight="false" outlineLevel="0" collapsed="false">
      <c r="B3709" s="923" t="n">
        <v>89831</v>
      </c>
      <c r="C3709" s="924" t="s">
        <v>10437</v>
      </c>
      <c r="D3709" s="923" t="s">
        <v>451</v>
      </c>
      <c r="E3709" s="923" t="n">
        <f aca="false">IF($K$2=$H$1,H3709,I3709)</f>
        <v>205.69</v>
      </c>
      <c r="F3709" s="396" t="n">
        <f aca="false">IF(LEN($B3709)=7,CONCATENATE(MID($B3709,1,6),"00",RIGHT($B3709,1)),IF(LEN($B3709)=8,CONCATENATE(MID($B3709,1,6),"0",RIGHT($B3709,2)),$B3709))</f>
        <v>89831</v>
      </c>
      <c r="H3709" s="925" t="n">
        <v>205.47</v>
      </c>
      <c r="I3709" s="923" t="n">
        <v>205.69</v>
      </c>
    </row>
    <row r="3710" customFormat="false" ht="15" hidden="false" customHeight="false" outlineLevel="0" collapsed="false">
      <c r="B3710" s="923" t="n">
        <v>89832</v>
      </c>
      <c r="C3710" s="924" t="s">
        <v>10438</v>
      </c>
      <c r="D3710" s="923" t="s">
        <v>451</v>
      </c>
      <c r="E3710" s="923" t="n">
        <f aca="false">IF($K$2=$H$1,H3710,I3710)</f>
        <v>40.43</v>
      </c>
      <c r="F3710" s="396" t="n">
        <f aca="false">IF(LEN($B3710)=7,CONCATENATE(MID($B3710,1,6),"00",RIGHT($B3710,1)),IF(LEN($B3710)=8,CONCATENATE(MID($B3710,1,6),"0",RIGHT($B3710,2)),$B3710))</f>
        <v>89832</v>
      </c>
      <c r="H3710" s="925" t="n">
        <v>40.21</v>
      </c>
      <c r="I3710" s="923" t="n">
        <v>40.43</v>
      </c>
    </row>
    <row r="3711" customFormat="false" ht="15" hidden="false" customHeight="false" outlineLevel="0" collapsed="false">
      <c r="B3711" s="923" t="n">
        <v>89833</v>
      </c>
      <c r="C3711" s="924" t="s">
        <v>10439</v>
      </c>
      <c r="D3711" s="923" t="s">
        <v>451</v>
      </c>
      <c r="E3711" s="923" t="n">
        <f aca="false">IF($K$2=$H$1,H3711,I3711)</f>
        <v>23.45</v>
      </c>
      <c r="F3711" s="396" t="n">
        <f aca="false">IF(LEN($B3711)=7,CONCATENATE(MID($B3711,1,6),"00",RIGHT($B3711,1)),IF(LEN($B3711)=8,CONCATENATE(MID($B3711,1,6),"0",RIGHT($B3711,2)),$B3711))</f>
        <v>89833</v>
      </c>
      <c r="H3711" s="925" t="n">
        <v>22.87</v>
      </c>
      <c r="I3711" s="923" t="n">
        <v>23.45</v>
      </c>
    </row>
    <row r="3712" customFormat="false" ht="15" hidden="false" customHeight="false" outlineLevel="0" collapsed="false">
      <c r="B3712" s="923" t="n">
        <v>89834</v>
      </c>
      <c r="C3712" s="924" t="s">
        <v>10440</v>
      </c>
      <c r="D3712" s="923" t="s">
        <v>451</v>
      </c>
      <c r="E3712" s="923" t="n">
        <f aca="false">IF($K$2=$H$1,H3712,I3712)</f>
        <v>26.86</v>
      </c>
      <c r="F3712" s="396" t="n">
        <f aca="false">IF(LEN($B3712)=7,CONCATENATE(MID($B3712,1,6),"00",RIGHT($B3712,1)),IF(LEN($B3712)=8,CONCATENATE(MID($B3712,1,6),"0",RIGHT($B3712,2)),$B3712))</f>
        <v>89834</v>
      </c>
      <c r="H3712" s="925" t="n">
        <v>26.28</v>
      </c>
      <c r="I3712" s="923" t="n">
        <v>26.86</v>
      </c>
    </row>
    <row r="3713" customFormat="false" ht="15" hidden="false" customHeight="false" outlineLevel="0" collapsed="false">
      <c r="B3713" s="923" t="n">
        <v>89835</v>
      </c>
      <c r="C3713" s="924" t="s">
        <v>10441</v>
      </c>
      <c r="D3713" s="923" t="s">
        <v>451</v>
      </c>
      <c r="E3713" s="923" t="n">
        <f aca="false">IF($K$2=$H$1,H3713,I3713)</f>
        <v>39.34</v>
      </c>
      <c r="F3713" s="396" t="n">
        <f aca="false">IF(LEN($B3713)=7,CONCATENATE(MID($B3713,1,6),"00",RIGHT($B3713,1)),IF(LEN($B3713)=8,CONCATENATE(MID($B3713,1,6),"0",RIGHT($B3713,2)),$B3713))</f>
        <v>89835</v>
      </c>
      <c r="H3713" s="925" t="n">
        <v>39.07</v>
      </c>
      <c r="I3713" s="923" t="n">
        <v>39.34</v>
      </c>
    </row>
    <row r="3714" customFormat="false" ht="15" hidden="false" customHeight="false" outlineLevel="0" collapsed="false">
      <c r="B3714" s="923" t="n">
        <v>89836</v>
      </c>
      <c r="C3714" s="924" t="s">
        <v>10442</v>
      </c>
      <c r="D3714" s="923" t="s">
        <v>451</v>
      </c>
      <c r="E3714" s="923" t="n">
        <f aca="false">IF($K$2=$H$1,H3714,I3714)</f>
        <v>278.14</v>
      </c>
      <c r="F3714" s="396" t="n">
        <f aca="false">IF(LEN($B3714)=7,CONCATENATE(MID($B3714,1,6),"00",RIGHT($B3714,1)),IF(LEN($B3714)=8,CONCATENATE(MID($B3714,1,6),"0",RIGHT($B3714,2)),$B3714))</f>
        <v>89836</v>
      </c>
      <c r="H3714" s="925" t="n">
        <v>277.87</v>
      </c>
      <c r="I3714" s="923" t="n">
        <v>278.14</v>
      </c>
    </row>
    <row r="3715" customFormat="false" ht="15" hidden="false" customHeight="false" outlineLevel="0" collapsed="false">
      <c r="B3715" s="923" t="n">
        <v>89837</v>
      </c>
      <c r="C3715" s="924" t="s">
        <v>10443</v>
      </c>
      <c r="D3715" s="923" t="s">
        <v>451</v>
      </c>
      <c r="E3715" s="923" t="n">
        <f aca="false">IF($K$2=$H$1,H3715,I3715)</f>
        <v>137.33</v>
      </c>
      <c r="F3715" s="396" t="n">
        <f aca="false">IF(LEN($B3715)=7,CONCATENATE(MID($B3715,1,6),"00",RIGHT($B3715,1)),IF(LEN($B3715)=8,CONCATENATE(MID($B3715,1,6),"0",RIGHT($B3715,2)),$B3715))</f>
        <v>89837</v>
      </c>
      <c r="H3715" s="925" t="n">
        <v>137.06</v>
      </c>
      <c r="I3715" s="923" t="n">
        <v>137.33</v>
      </c>
    </row>
    <row r="3716" customFormat="false" ht="15" hidden="false" customHeight="false" outlineLevel="0" collapsed="false">
      <c r="B3716" s="923" t="n">
        <v>89838</v>
      </c>
      <c r="C3716" s="924" t="s">
        <v>10444</v>
      </c>
      <c r="D3716" s="923" t="s">
        <v>451</v>
      </c>
      <c r="E3716" s="923" t="n">
        <f aca="false">IF($K$2=$H$1,H3716,I3716)</f>
        <v>149.66</v>
      </c>
      <c r="F3716" s="396" t="n">
        <f aca="false">IF(LEN($B3716)=7,CONCATENATE(MID($B3716,1,6),"00",RIGHT($B3716,1)),IF(LEN($B3716)=8,CONCATENATE(MID($B3716,1,6),"0",RIGHT($B3716,2)),$B3716))</f>
        <v>89838</v>
      </c>
      <c r="H3716" s="925" t="n">
        <v>149.29</v>
      </c>
      <c r="I3716" s="923" t="n">
        <v>149.66</v>
      </c>
    </row>
    <row r="3717" customFormat="false" ht="15" hidden="false" customHeight="false" outlineLevel="0" collapsed="false">
      <c r="B3717" s="923" t="n">
        <v>89839</v>
      </c>
      <c r="C3717" s="924" t="s">
        <v>10445</v>
      </c>
      <c r="D3717" s="923" t="s">
        <v>451</v>
      </c>
      <c r="E3717" s="923" t="n">
        <f aca="false">IF($K$2=$H$1,H3717,I3717)</f>
        <v>199.03</v>
      </c>
      <c r="F3717" s="396" t="n">
        <f aca="false">IF(LEN($B3717)=7,CONCATENATE(MID($B3717,1,6),"00",RIGHT($B3717,1)),IF(LEN($B3717)=8,CONCATENATE(MID($B3717,1,6),"0",RIGHT($B3717,2)),$B3717))</f>
        <v>89839</v>
      </c>
      <c r="H3717" s="925" t="n">
        <v>198.66</v>
      </c>
      <c r="I3717" s="923" t="n">
        <v>199.03</v>
      </c>
    </row>
    <row r="3718" customFormat="false" ht="15" hidden="false" customHeight="false" outlineLevel="0" collapsed="false">
      <c r="B3718" s="923" t="n">
        <v>89840</v>
      </c>
      <c r="C3718" s="924" t="s">
        <v>10446</v>
      </c>
      <c r="D3718" s="923" t="s">
        <v>451</v>
      </c>
      <c r="E3718" s="923" t="n">
        <f aca="false">IF($K$2=$H$1,H3718,I3718)</f>
        <v>171.36</v>
      </c>
      <c r="F3718" s="396" t="n">
        <f aca="false">IF(LEN($B3718)=7,CONCATENATE(MID($B3718,1,6),"00",RIGHT($B3718,1)),IF(LEN($B3718)=8,CONCATENATE(MID($B3718,1,6),"0",RIGHT($B3718,2)),$B3718))</f>
        <v>89840</v>
      </c>
      <c r="H3718" s="925" t="n">
        <v>170.92</v>
      </c>
      <c r="I3718" s="923" t="n">
        <v>171.36</v>
      </c>
    </row>
    <row r="3719" customFormat="false" ht="15" hidden="false" customHeight="false" outlineLevel="0" collapsed="false">
      <c r="B3719" s="923" t="n">
        <v>89841</v>
      </c>
      <c r="C3719" s="924" t="s">
        <v>10447</v>
      </c>
      <c r="D3719" s="923" t="s">
        <v>451</v>
      </c>
      <c r="E3719" s="923" t="n">
        <f aca="false">IF($K$2=$H$1,H3719,I3719)</f>
        <v>292.41</v>
      </c>
      <c r="F3719" s="396" t="n">
        <f aca="false">IF(LEN($B3719)=7,CONCATENATE(MID($B3719,1,6),"00",RIGHT($B3719,1)),IF(LEN($B3719)=8,CONCATENATE(MID($B3719,1,6),"0",RIGHT($B3719,2)),$B3719))</f>
        <v>89841</v>
      </c>
      <c r="H3719" s="925" t="n">
        <v>291.97</v>
      </c>
      <c r="I3719" s="923" t="n">
        <v>292.41</v>
      </c>
    </row>
    <row r="3720" customFormat="false" ht="15" hidden="false" customHeight="false" outlineLevel="0" collapsed="false">
      <c r="B3720" s="923" t="n">
        <v>89842</v>
      </c>
      <c r="C3720" s="924" t="s">
        <v>10448</v>
      </c>
      <c r="D3720" s="923" t="s">
        <v>451</v>
      </c>
      <c r="E3720" s="923" t="n">
        <f aca="false">IF($K$2=$H$1,H3720,I3720)</f>
        <v>45.04</v>
      </c>
      <c r="F3720" s="396" t="n">
        <f aca="false">IF(LEN($B3720)=7,CONCATENATE(MID($B3720,1,6),"00",RIGHT($B3720,1)),IF(LEN($B3720)=8,CONCATENATE(MID($B3720,1,6),"0",RIGHT($B3720,2)),$B3720))</f>
        <v>89842</v>
      </c>
      <c r="H3720" s="925" t="n">
        <v>44.66</v>
      </c>
      <c r="I3720" s="923" t="n">
        <v>45.04</v>
      </c>
    </row>
    <row r="3721" customFormat="false" ht="15" hidden="false" customHeight="false" outlineLevel="0" collapsed="false">
      <c r="B3721" s="923" t="n">
        <v>89844</v>
      </c>
      <c r="C3721" s="924" t="s">
        <v>10449</v>
      </c>
      <c r="D3721" s="923" t="s">
        <v>451</v>
      </c>
      <c r="E3721" s="923" t="n">
        <f aca="false">IF($K$2=$H$1,H3721,I3721)</f>
        <v>57.64</v>
      </c>
      <c r="F3721" s="396" t="n">
        <f aca="false">IF(LEN($B3721)=7,CONCATENATE(MID($B3721,1,6),"00",RIGHT($B3721,1)),IF(LEN($B3721)=8,CONCATENATE(MID($B3721,1,6),"0",RIGHT($B3721,2)),$B3721))</f>
        <v>89844</v>
      </c>
      <c r="H3721" s="925" t="n">
        <v>57.19</v>
      </c>
      <c r="I3721" s="923" t="n">
        <v>57.64</v>
      </c>
    </row>
    <row r="3722" customFormat="false" ht="15" hidden="false" customHeight="false" outlineLevel="0" collapsed="false">
      <c r="B3722" s="923" t="n">
        <v>89845</v>
      </c>
      <c r="C3722" s="924" t="s">
        <v>10450</v>
      </c>
      <c r="D3722" s="923" t="s">
        <v>451</v>
      </c>
      <c r="E3722" s="923" t="n">
        <f aca="false">IF($K$2=$H$1,H3722,I3722)</f>
        <v>90.49</v>
      </c>
      <c r="F3722" s="396" t="n">
        <f aca="false">IF(LEN($B3722)=7,CONCATENATE(MID($B3722,1,6),"00",RIGHT($B3722,1)),IF(LEN($B3722)=8,CONCATENATE(MID($B3722,1,6),"0",RIGHT($B3722,2)),$B3722))</f>
        <v>89845</v>
      </c>
      <c r="H3722" s="925" t="n">
        <v>89.92</v>
      </c>
      <c r="I3722" s="923" t="n">
        <v>90.49</v>
      </c>
    </row>
    <row r="3723" customFormat="false" ht="15" hidden="false" customHeight="false" outlineLevel="0" collapsed="false">
      <c r="B3723" s="923" t="n">
        <v>89846</v>
      </c>
      <c r="C3723" s="924" t="s">
        <v>10451</v>
      </c>
      <c r="D3723" s="923" t="s">
        <v>451</v>
      </c>
      <c r="E3723" s="923" t="n">
        <f aca="false">IF($K$2=$H$1,H3723,I3723)</f>
        <v>207.3</v>
      </c>
      <c r="F3723" s="396" t="n">
        <f aca="false">IF(LEN($B3723)=7,CONCATENATE(MID($B3723,1,6),"00",RIGHT($B3723,1)),IF(LEN($B3723)=8,CONCATENATE(MID($B3723,1,6),"0",RIGHT($B3723,2)),$B3723))</f>
        <v>89846</v>
      </c>
      <c r="H3723" s="925" t="n">
        <v>206.56</v>
      </c>
      <c r="I3723" s="923" t="n">
        <v>207.3</v>
      </c>
    </row>
    <row r="3724" customFormat="false" ht="15" hidden="false" customHeight="false" outlineLevel="0" collapsed="false">
      <c r="B3724" s="923" t="n">
        <v>89847</v>
      </c>
      <c r="C3724" s="924" t="s">
        <v>10452</v>
      </c>
      <c r="D3724" s="923" t="s">
        <v>451</v>
      </c>
      <c r="E3724" s="923" t="n">
        <f aca="false">IF($K$2=$H$1,H3724,I3724)</f>
        <v>254.03</v>
      </c>
      <c r="F3724" s="396" t="n">
        <f aca="false">IF(LEN($B3724)=7,CONCATENATE(MID($B3724,1,6),"00",RIGHT($B3724,1)),IF(LEN($B3724)=8,CONCATENATE(MID($B3724,1,6),"0",RIGHT($B3724,2)),$B3724))</f>
        <v>89847</v>
      </c>
      <c r="H3724" s="925" t="n">
        <v>253.15</v>
      </c>
      <c r="I3724" s="923" t="n">
        <v>254.03</v>
      </c>
    </row>
    <row r="3725" customFormat="false" ht="15" hidden="false" customHeight="false" outlineLevel="0" collapsed="false">
      <c r="B3725" s="923" t="n">
        <v>89850</v>
      </c>
      <c r="C3725" s="924" t="s">
        <v>10453</v>
      </c>
      <c r="D3725" s="923" t="s">
        <v>451</v>
      </c>
      <c r="E3725" s="923" t="n">
        <f aca="false">IF($K$2=$H$1,H3725,I3725)</f>
        <v>17.58</v>
      </c>
      <c r="F3725" s="396" t="n">
        <f aca="false">IF(LEN($B3725)=7,CONCATENATE(MID($B3725,1,6),"00",RIGHT($B3725,1)),IF(LEN($B3725)=8,CONCATENATE(MID($B3725,1,6),"0",RIGHT($B3725,2)),$B3725))</f>
        <v>89850</v>
      </c>
      <c r="H3725" s="925" t="n">
        <v>16.71</v>
      </c>
      <c r="I3725" s="923" t="n">
        <v>17.58</v>
      </c>
    </row>
    <row r="3726" customFormat="false" ht="15" hidden="false" customHeight="false" outlineLevel="0" collapsed="false">
      <c r="B3726" s="923" t="n">
        <v>89851</v>
      </c>
      <c r="C3726" s="924" t="s">
        <v>10454</v>
      </c>
      <c r="D3726" s="923" t="s">
        <v>451</v>
      </c>
      <c r="E3726" s="923" t="n">
        <f aca="false">IF($K$2=$H$1,H3726,I3726)</f>
        <v>17.55</v>
      </c>
      <c r="F3726" s="396" t="n">
        <f aca="false">IF(LEN($B3726)=7,CONCATENATE(MID($B3726,1,6),"00",RIGHT($B3726,1)),IF(LEN($B3726)=8,CONCATENATE(MID($B3726,1,6),"0",RIGHT($B3726,2)),$B3726))</f>
        <v>89851</v>
      </c>
      <c r="H3726" s="925" t="n">
        <v>16.68</v>
      </c>
      <c r="I3726" s="923" t="n">
        <v>17.55</v>
      </c>
    </row>
    <row r="3727" customFormat="false" ht="15" hidden="false" customHeight="false" outlineLevel="0" collapsed="false">
      <c r="B3727" s="923" t="n">
        <v>89852</v>
      </c>
      <c r="C3727" s="924" t="s">
        <v>10455</v>
      </c>
      <c r="D3727" s="923" t="s">
        <v>451</v>
      </c>
      <c r="E3727" s="923" t="n">
        <f aca="false">IF($K$2=$H$1,H3727,I3727)</f>
        <v>25.84</v>
      </c>
      <c r="F3727" s="396" t="n">
        <f aca="false">IF(LEN($B3727)=7,CONCATENATE(MID($B3727,1,6),"00",RIGHT($B3727,1)),IF(LEN($B3727)=8,CONCATENATE(MID($B3727,1,6),"0",RIGHT($B3727,2)),$B3727))</f>
        <v>89852</v>
      </c>
      <c r="H3727" s="925" t="n">
        <v>24.97</v>
      </c>
      <c r="I3727" s="923" t="n">
        <v>25.84</v>
      </c>
    </row>
    <row r="3728" customFormat="false" ht="15" hidden="false" customHeight="false" outlineLevel="0" collapsed="false">
      <c r="B3728" s="923" t="n">
        <v>89853</v>
      </c>
      <c r="C3728" s="924" t="s">
        <v>10456</v>
      </c>
      <c r="D3728" s="923" t="s">
        <v>451</v>
      </c>
      <c r="E3728" s="923" t="n">
        <f aca="false">IF($K$2=$H$1,H3728,I3728)</f>
        <v>40.5</v>
      </c>
      <c r="F3728" s="396" t="n">
        <f aca="false">IF(LEN($B3728)=7,CONCATENATE(MID($B3728,1,6),"00",RIGHT($B3728,1)),IF(LEN($B3728)=8,CONCATENATE(MID($B3728,1,6),"0",RIGHT($B3728,2)),$B3728))</f>
        <v>89853</v>
      </c>
      <c r="H3728" s="925" t="n">
        <v>39.63</v>
      </c>
      <c r="I3728" s="923" t="n">
        <v>40.5</v>
      </c>
    </row>
    <row r="3729" customFormat="false" ht="15" hidden="false" customHeight="false" outlineLevel="0" collapsed="false">
      <c r="B3729" s="923" t="n">
        <v>89854</v>
      </c>
      <c r="C3729" s="924" t="s">
        <v>10457</v>
      </c>
      <c r="D3729" s="923" t="s">
        <v>451</v>
      </c>
      <c r="E3729" s="923" t="n">
        <f aca="false">IF($K$2=$H$1,H3729,I3729)</f>
        <v>54.85</v>
      </c>
      <c r="F3729" s="396" t="n">
        <f aca="false">IF(LEN($B3729)=7,CONCATENATE(MID($B3729,1,6),"00",RIGHT($B3729,1)),IF(LEN($B3729)=8,CONCATENATE(MID($B3729,1,6),"0",RIGHT($B3729,2)),$B3729))</f>
        <v>89854</v>
      </c>
      <c r="H3729" s="925" t="n">
        <v>53.66</v>
      </c>
      <c r="I3729" s="923" t="n">
        <v>54.85</v>
      </c>
    </row>
    <row r="3730" customFormat="false" ht="15" hidden="false" customHeight="false" outlineLevel="0" collapsed="false">
      <c r="B3730" s="923" t="n">
        <v>89855</v>
      </c>
      <c r="C3730" s="924" t="s">
        <v>10458</v>
      </c>
      <c r="D3730" s="923" t="s">
        <v>451</v>
      </c>
      <c r="E3730" s="923" t="n">
        <f aca="false">IF($K$2=$H$1,H3730,I3730)</f>
        <v>57.8</v>
      </c>
      <c r="F3730" s="396" t="n">
        <f aca="false">IF(LEN($B3730)=7,CONCATENATE(MID($B3730,1,6),"00",RIGHT($B3730,1)),IF(LEN($B3730)=8,CONCATENATE(MID($B3730,1,6),"0",RIGHT($B3730,2)),$B3730))</f>
        <v>89855</v>
      </c>
      <c r="H3730" s="925" t="n">
        <v>56.61</v>
      </c>
      <c r="I3730" s="923" t="n">
        <v>57.8</v>
      </c>
    </row>
    <row r="3731" customFormat="false" ht="15" hidden="false" customHeight="false" outlineLevel="0" collapsed="false">
      <c r="B3731" s="923" t="n">
        <v>89856</v>
      </c>
      <c r="C3731" s="924" t="s">
        <v>10459</v>
      </c>
      <c r="D3731" s="923" t="s">
        <v>451</v>
      </c>
      <c r="E3731" s="923" t="n">
        <f aca="false">IF($K$2=$H$1,H3731,I3731)</f>
        <v>13.55</v>
      </c>
      <c r="F3731" s="396" t="n">
        <f aca="false">IF(LEN($B3731)=7,CONCATENATE(MID($B3731,1,6),"00",RIGHT($B3731,1)),IF(LEN($B3731)=8,CONCATENATE(MID($B3731,1,6),"0",RIGHT($B3731,2)),$B3731))</f>
        <v>89856</v>
      </c>
      <c r="H3731" s="925" t="n">
        <v>12.97</v>
      </c>
      <c r="I3731" s="923" t="n">
        <v>13.55</v>
      </c>
    </row>
    <row r="3732" customFormat="false" ht="15" hidden="false" customHeight="false" outlineLevel="0" collapsed="false">
      <c r="B3732" s="923" t="n">
        <v>89857</v>
      </c>
      <c r="C3732" s="924" t="s">
        <v>10460</v>
      </c>
      <c r="D3732" s="923" t="s">
        <v>451</v>
      </c>
      <c r="E3732" s="923" t="n">
        <f aca="false">IF($K$2=$H$1,H3732,I3732)</f>
        <v>19.92</v>
      </c>
      <c r="F3732" s="396" t="n">
        <f aca="false">IF(LEN($B3732)=7,CONCATENATE(MID($B3732,1,6),"00",RIGHT($B3732,1)),IF(LEN($B3732)=8,CONCATENATE(MID($B3732,1,6),"0",RIGHT($B3732,2)),$B3732))</f>
        <v>89857</v>
      </c>
      <c r="H3732" s="925" t="n">
        <v>19.34</v>
      </c>
      <c r="I3732" s="923" t="n">
        <v>19.92</v>
      </c>
    </row>
    <row r="3733" customFormat="false" ht="15" hidden="false" customHeight="false" outlineLevel="0" collapsed="false">
      <c r="B3733" s="923" t="n">
        <v>89859</v>
      </c>
      <c r="C3733" s="924" t="s">
        <v>10461</v>
      </c>
      <c r="D3733" s="923" t="s">
        <v>451</v>
      </c>
      <c r="E3733" s="923" t="n">
        <f aca="false">IF($K$2=$H$1,H3733,I3733)</f>
        <v>63.04</v>
      </c>
      <c r="F3733" s="396" t="n">
        <f aca="false">IF(LEN($B3733)=7,CONCATENATE(MID($B3733,1,6),"00",RIGHT($B3733,1)),IF(LEN($B3733)=8,CONCATENATE(MID($B3733,1,6),"0",RIGHT($B3733,2)),$B3733))</f>
        <v>89859</v>
      </c>
      <c r="H3733" s="925" t="n">
        <v>62.24</v>
      </c>
      <c r="I3733" s="923" t="n">
        <v>63.04</v>
      </c>
    </row>
    <row r="3734" customFormat="false" ht="15" hidden="false" customHeight="false" outlineLevel="0" collapsed="false">
      <c r="B3734" s="923" t="n">
        <v>89860</v>
      </c>
      <c r="C3734" s="924" t="s">
        <v>10462</v>
      </c>
      <c r="D3734" s="923" t="s">
        <v>451</v>
      </c>
      <c r="E3734" s="923" t="n">
        <f aca="false">IF($K$2=$H$1,H3734,I3734)</f>
        <v>29.12</v>
      </c>
      <c r="F3734" s="396" t="n">
        <f aca="false">IF(LEN($B3734)=7,CONCATENATE(MID($B3734,1,6),"00",RIGHT($B3734,1)),IF(LEN($B3734)=8,CONCATENATE(MID($B3734,1,6),"0",RIGHT($B3734,2)),$B3734))</f>
        <v>89860</v>
      </c>
      <c r="H3734" s="925" t="n">
        <v>27.96</v>
      </c>
      <c r="I3734" s="923" t="n">
        <v>29.12</v>
      </c>
    </row>
    <row r="3735" customFormat="false" ht="15" hidden="false" customHeight="false" outlineLevel="0" collapsed="false">
      <c r="B3735" s="923" t="n">
        <v>89861</v>
      </c>
      <c r="C3735" s="924" t="s">
        <v>10463</v>
      </c>
      <c r="D3735" s="923" t="s">
        <v>451</v>
      </c>
      <c r="E3735" s="923" t="n">
        <f aca="false">IF($K$2=$H$1,H3735,I3735)</f>
        <v>32.53</v>
      </c>
      <c r="F3735" s="396" t="n">
        <f aca="false">IF(LEN($B3735)=7,CONCATENATE(MID($B3735,1,6),"00",RIGHT($B3735,1)),IF(LEN($B3735)=8,CONCATENATE(MID($B3735,1,6),"0",RIGHT($B3735,2)),$B3735))</f>
        <v>89861</v>
      </c>
      <c r="H3735" s="925" t="n">
        <v>31.37</v>
      </c>
      <c r="I3735" s="923" t="n">
        <v>32.53</v>
      </c>
    </row>
    <row r="3736" customFormat="false" ht="15" hidden="false" customHeight="false" outlineLevel="0" collapsed="false">
      <c r="B3736" s="923" t="n">
        <v>89862</v>
      </c>
      <c r="C3736" s="924" t="s">
        <v>10464</v>
      </c>
      <c r="D3736" s="923" t="s">
        <v>451</v>
      </c>
      <c r="E3736" s="923" t="n">
        <f aca="false">IF($K$2=$H$1,H3736,I3736)</f>
        <v>63.62</v>
      </c>
      <c r="F3736" s="396" t="n">
        <f aca="false">IF(LEN($B3736)=7,CONCATENATE(MID($B3736,1,6),"00",RIGHT($B3736,1)),IF(LEN($B3736)=8,CONCATENATE(MID($B3736,1,6),"0",RIGHT($B3736,2)),$B3736))</f>
        <v>89862</v>
      </c>
      <c r="H3736" s="925" t="n">
        <v>62.02</v>
      </c>
      <c r="I3736" s="923" t="n">
        <v>63.62</v>
      </c>
    </row>
    <row r="3737" customFormat="false" ht="15" hidden="false" customHeight="false" outlineLevel="0" collapsed="false">
      <c r="B3737" s="923" t="n">
        <v>89863</v>
      </c>
      <c r="C3737" s="924" t="s">
        <v>10465</v>
      </c>
      <c r="D3737" s="923" t="s">
        <v>451</v>
      </c>
      <c r="E3737" s="923" t="n">
        <f aca="false">IF($K$2=$H$1,H3737,I3737)</f>
        <v>120.68</v>
      </c>
      <c r="F3737" s="396" t="n">
        <f aca="false">IF(LEN($B3737)=7,CONCATENATE(MID($B3737,1,6),"00",RIGHT($B3737,1)),IF(LEN($B3737)=8,CONCATENATE(MID($B3737,1,6),"0",RIGHT($B3737,2)),$B3737))</f>
        <v>89863</v>
      </c>
      <c r="H3737" s="925" t="n">
        <v>119.08</v>
      </c>
      <c r="I3737" s="923" t="n">
        <v>120.68</v>
      </c>
    </row>
    <row r="3738" customFormat="false" ht="15" hidden="false" customHeight="false" outlineLevel="0" collapsed="false">
      <c r="B3738" s="923" t="n">
        <v>89866</v>
      </c>
      <c r="C3738" s="924" t="s">
        <v>10466</v>
      </c>
      <c r="D3738" s="923" t="s">
        <v>451</v>
      </c>
      <c r="E3738" s="923" t="n">
        <f aca="false">IF($K$2=$H$1,H3738,I3738)</f>
        <v>3.89</v>
      </c>
      <c r="F3738" s="396" t="n">
        <f aca="false">IF(LEN($B3738)=7,CONCATENATE(MID($B3738,1,6),"00",RIGHT($B3738,1)),IF(LEN($B3738)=8,CONCATENATE(MID($B3738,1,6),"0",RIGHT($B3738,2)),$B3738))</f>
        <v>89866</v>
      </c>
      <c r="H3738" s="925" t="n">
        <v>3.65</v>
      </c>
      <c r="I3738" s="923" t="n">
        <v>3.89</v>
      </c>
    </row>
    <row r="3739" customFormat="false" ht="15" hidden="false" customHeight="false" outlineLevel="0" collapsed="false">
      <c r="B3739" s="923" t="n">
        <v>89867</v>
      </c>
      <c r="C3739" s="924" t="s">
        <v>10467</v>
      </c>
      <c r="D3739" s="923" t="s">
        <v>451</v>
      </c>
      <c r="E3739" s="923" t="n">
        <f aca="false">IF($K$2=$H$1,H3739,I3739)</f>
        <v>4.41</v>
      </c>
      <c r="F3739" s="396" t="n">
        <f aca="false">IF(LEN($B3739)=7,CONCATENATE(MID($B3739,1,6),"00",RIGHT($B3739,1)),IF(LEN($B3739)=8,CONCATENATE(MID($B3739,1,6),"0",RIGHT($B3739,2)),$B3739))</f>
        <v>89867</v>
      </c>
      <c r="H3739" s="925" t="n">
        <v>4.17</v>
      </c>
      <c r="I3739" s="923" t="n">
        <v>4.41</v>
      </c>
    </row>
    <row r="3740" customFormat="false" ht="15" hidden="false" customHeight="false" outlineLevel="0" collapsed="false">
      <c r="B3740" s="923" t="n">
        <v>89868</v>
      </c>
      <c r="C3740" s="924" t="s">
        <v>10468</v>
      </c>
      <c r="D3740" s="923" t="s">
        <v>451</v>
      </c>
      <c r="E3740" s="923" t="n">
        <f aca="false">IF($K$2=$H$1,H3740,I3740)</f>
        <v>2.87</v>
      </c>
      <c r="F3740" s="396" t="n">
        <f aca="false">IF(LEN($B3740)=7,CONCATENATE(MID($B3740,1,6),"00",RIGHT($B3740,1)),IF(LEN($B3740)=8,CONCATENATE(MID($B3740,1,6),"0",RIGHT($B3740,2)),$B3740))</f>
        <v>89868</v>
      </c>
      <c r="H3740" s="925" t="n">
        <v>2.73</v>
      </c>
      <c r="I3740" s="923" t="n">
        <v>2.87</v>
      </c>
    </row>
    <row r="3741" customFormat="false" ht="15" hidden="false" customHeight="false" outlineLevel="0" collapsed="false">
      <c r="B3741" s="923" t="n">
        <v>89869</v>
      </c>
      <c r="C3741" s="924" t="s">
        <v>10469</v>
      </c>
      <c r="D3741" s="923" t="s">
        <v>451</v>
      </c>
      <c r="E3741" s="923" t="n">
        <f aca="false">IF($K$2=$H$1,H3741,I3741)</f>
        <v>6.29</v>
      </c>
      <c r="F3741" s="396" t="n">
        <f aca="false">IF(LEN($B3741)=7,CONCATENATE(MID($B3741,1,6),"00",RIGHT($B3741,1)),IF(LEN($B3741)=8,CONCATENATE(MID($B3741,1,6),"0",RIGHT($B3741,2)),$B3741))</f>
        <v>89869</v>
      </c>
      <c r="H3741" s="925" t="n">
        <v>5.97</v>
      </c>
      <c r="I3741" s="923" t="n">
        <v>6.29</v>
      </c>
    </row>
    <row r="3742" customFormat="false" ht="15" hidden="false" customHeight="false" outlineLevel="0" collapsed="false">
      <c r="B3742" s="923" t="n">
        <v>89979</v>
      </c>
      <c r="C3742" s="924" t="s">
        <v>10470</v>
      </c>
      <c r="D3742" s="923" t="s">
        <v>451</v>
      </c>
      <c r="E3742" s="923" t="n">
        <f aca="false">IF($K$2=$H$1,H3742,I3742)</f>
        <v>17.91</v>
      </c>
      <c r="F3742" s="396" t="n">
        <f aca="false">IF(LEN($B3742)=7,CONCATENATE(MID($B3742,1,6),"00",RIGHT($B3742,1)),IF(LEN($B3742)=8,CONCATENATE(MID($B3742,1,6),"0",RIGHT($B3742,2)),$B3742))</f>
        <v>89979</v>
      </c>
      <c r="H3742" s="925" t="n">
        <v>17.48</v>
      </c>
      <c r="I3742" s="923" t="n">
        <v>17.91</v>
      </c>
    </row>
    <row r="3743" customFormat="false" ht="15" hidden="false" customHeight="false" outlineLevel="0" collapsed="false">
      <c r="B3743" s="923" t="n">
        <v>89980</v>
      </c>
      <c r="C3743" s="924" t="s">
        <v>10471</v>
      </c>
      <c r="D3743" s="923" t="s">
        <v>451</v>
      </c>
      <c r="E3743" s="923" t="n">
        <f aca="false">IF($K$2=$H$1,H3743,I3743)</f>
        <v>6.88</v>
      </c>
      <c r="F3743" s="396" t="n">
        <f aca="false">IF(LEN($B3743)=7,CONCATENATE(MID($B3743,1,6),"00",RIGHT($B3743,1)),IF(LEN($B3743)=8,CONCATENATE(MID($B3743,1,6),"0",RIGHT($B3743,2)),$B3743))</f>
        <v>89980</v>
      </c>
      <c r="H3743" s="925" t="n">
        <v>6.74</v>
      </c>
      <c r="I3743" s="923" t="n">
        <v>6.88</v>
      </c>
    </row>
    <row r="3744" customFormat="false" ht="15" hidden="false" customHeight="false" outlineLevel="0" collapsed="false">
      <c r="B3744" s="923" t="n">
        <v>89981</v>
      </c>
      <c r="C3744" s="924" t="s">
        <v>10472</v>
      </c>
      <c r="D3744" s="923" t="s">
        <v>451</v>
      </c>
      <c r="E3744" s="923" t="n">
        <f aca="false">IF($K$2=$H$1,H3744,I3744)</f>
        <v>15.35</v>
      </c>
      <c r="F3744" s="396" t="n">
        <f aca="false">IF(LEN($B3744)=7,CONCATENATE(MID($B3744,1,6),"00",RIGHT($B3744,1)),IF(LEN($B3744)=8,CONCATENATE(MID($B3744,1,6),"0",RIGHT($B3744,2)),$B3744))</f>
        <v>89981</v>
      </c>
      <c r="H3744" s="925" t="n">
        <v>15.18</v>
      </c>
      <c r="I3744" s="923" t="n">
        <v>15.35</v>
      </c>
    </row>
    <row r="3745" customFormat="false" ht="15" hidden="false" customHeight="false" outlineLevel="0" collapsed="false">
      <c r="B3745" s="923" t="n">
        <v>90373</v>
      </c>
      <c r="C3745" s="924" t="s">
        <v>10473</v>
      </c>
      <c r="D3745" s="923" t="s">
        <v>451</v>
      </c>
      <c r="E3745" s="923" t="n">
        <f aca="false">IF($K$2=$H$1,H3745,I3745)</f>
        <v>10.41</v>
      </c>
      <c r="F3745" s="396" t="n">
        <f aca="false">IF(LEN($B3745)=7,CONCATENATE(MID($B3745,1,6),"00",RIGHT($B3745,1)),IF(LEN($B3745)=8,CONCATENATE(MID($B3745,1,6),"0",RIGHT($B3745,2)),$B3745))</f>
        <v>90373</v>
      </c>
      <c r="H3745" s="925" t="n">
        <v>9.86</v>
      </c>
      <c r="I3745" s="923" t="n">
        <v>10.41</v>
      </c>
    </row>
    <row r="3746" customFormat="false" ht="15" hidden="false" customHeight="false" outlineLevel="0" collapsed="false">
      <c r="B3746" s="923" t="n">
        <v>90374</v>
      </c>
      <c r="C3746" s="924" t="s">
        <v>10474</v>
      </c>
      <c r="D3746" s="923" t="s">
        <v>451</v>
      </c>
      <c r="E3746" s="923" t="n">
        <f aca="false">IF($K$2=$H$1,H3746,I3746)</f>
        <v>16.01</v>
      </c>
      <c r="F3746" s="396" t="n">
        <f aca="false">IF(LEN($B3746)=7,CONCATENATE(MID($B3746,1,6),"00",RIGHT($B3746,1)),IF(LEN($B3746)=8,CONCATENATE(MID($B3746,1,6),"0",RIGHT($B3746,2)),$B3746))</f>
        <v>90374</v>
      </c>
      <c r="H3746" s="925" t="n">
        <v>15.29</v>
      </c>
      <c r="I3746" s="923" t="n">
        <v>16.01</v>
      </c>
    </row>
    <row r="3747" customFormat="false" ht="15" hidden="false" customHeight="false" outlineLevel="0" collapsed="false">
      <c r="B3747" s="923" t="n">
        <v>90375</v>
      </c>
      <c r="C3747" s="924" t="s">
        <v>10475</v>
      </c>
      <c r="D3747" s="923" t="s">
        <v>451</v>
      </c>
      <c r="E3747" s="923" t="n">
        <f aca="false">IF($K$2=$H$1,H3747,I3747)</f>
        <v>6.82</v>
      </c>
      <c r="F3747" s="396" t="n">
        <f aca="false">IF(LEN($B3747)=7,CONCATENATE(MID($B3747,1,6),"00",RIGHT($B3747,1)),IF(LEN($B3747)=8,CONCATENATE(MID($B3747,1,6),"0",RIGHT($B3747,2)),$B3747))</f>
        <v>90375</v>
      </c>
      <c r="H3747" s="925" t="n">
        <v>6.39</v>
      </c>
      <c r="I3747" s="923" t="n">
        <v>6.82</v>
      </c>
    </row>
    <row r="3748" customFormat="false" ht="15" hidden="false" customHeight="false" outlineLevel="0" collapsed="false">
      <c r="B3748" s="923" t="n">
        <v>92287</v>
      </c>
      <c r="C3748" s="924" t="s">
        <v>10476</v>
      </c>
      <c r="D3748" s="923" t="s">
        <v>451</v>
      </c>
      <c r="E3748" s="923" t="n">
        <f aca="false">IF($K$2=$H$1,H3748,I3748)</f>
        <v>11.07</v>
      </c>
      <c r="F3748" s="396" t="n">
        <f aca="false">IF(LEN($B3748)=7,CONCATENATE(MID($B3748,1,6),"00",RIGHT($B3748,1)),IF(LEN($B3748)=8,CONCATENATE(MID($B3748,1,6),"0",RIGHT($B3748,2)),$B3748))</f>
        <v>92287</v>
      </c>
      <c r="H3748" s="925" t="n">
        <v>10.72</v>
      </c>
      <c r="I3748" s="923" t="n">
        <v>11.07</v>
      </c>
    </row>
    <row r="3749" customFormat="false" ht="15" hidden="false" customHeight="false" outlineLevel="0" collapsed="false">
      <c r="B3749" s="923" t="n">
        <v>92288</v>
      </c>
      <c r="C3749" s="924" t="s">
        <v>10477</v>
      </c>
      <c r="D3749" s="923" t="s">
        <v>451</v>
      </c>
      <c r="E3749" s="923" t="n">
        <f aca="false">IF($K$2=$H$1,H3749,I3749)</f>
        <v>16.79</v>
      </c>
      <c r="F3749" s="396" t="n">
        <f aca="false">IF(LEN($B3749)=7,CONCATENATE(MID($B3749,1,6),"00",RIGHT($B3749,1)),IF(LEN($B3749)=8,CONCATENATE(MID($B3749,1,6),"0",RIGHT($B3749,2)),$B3749))</f>
        <v>92288</v>
      </c>
      <c r="H3749" s="925" t="n">
        <v>16.38</v>
      </c>
      <c r="I3749" s="923" t="n">
        <v>16.79</v>
      </c>
    </row>
    <row r="3750" customFormat="false" ht="15" hidden="false" customHeight="false" outlineLevel="0" collapsed="false">
      <c r="B3750" s="923" t="n">
        <v>92289</v>
      </c>
      <c r="C3750" s="924" t="s">
        <v>10478</v>
      </c>
      <c r="D3750" s="923" t="s">
        <v>451</v>
      </c>
      <c r="E3750" s="923" t="n">
        <f aca="false">IF($K$2=$H$1,H3750,I3750)</f>
        <v>28.93</v>
      </c>
      <c r="F3750" s="396" t="n">
        <f aca="false">IF(LEN($B3750)=7,CONCATENATE(MID($B3750,1,6),"00",RIGHT($B3750,1)),IF(LEN($B3750)=8,CONCATENATE(MID($B3750,1,6),"0",RIGHT($B3750,2)),$B3750))</f>
        <v>92289</v>
      </c>
      <c r="H3750" s="925" t="n">
        <v>28.45</v>
      </c>
      <c r="I3750" s="923" t="n">
        <v>28.93</v>
      </c>
    </row>
    <row r="3751" customFormat="false" ht="15" hidden="false" customHeight="false" outlineLevel="0" collapsed="false">
      <c r="B3751" s="923" t="n">
        <v>92290</v>
      </c>
      <c r="C3751" s="924" t="s">
        <v>10479</v>
      </c>
      <c r="D3751" s="923" t="s">
        <v>451</v>
      </c>
      <c r="E3751" s="923" t="n">
        <f aca="false">IF($K$2=$H$1,H3751,I3751)</f>
        <v>43.57</v>
      </c>
      <c r="F3751" s="396" t="n">
        <f aca="false">IF(LEN($B3751)=7,CONCATENATE(MID($B3751,1,6),"00",RIGHT($B3751,1)),IF(LEN($B3751)=8,CONCATENATE(MID($B3751,1,6),"0",RIGHT($B3751,2)),$B3751))</f>
        <v>92290</v>
      </c>
      <c r="H3751" s="925" t="n">
        <v>43</v>
      </c>
      <c r="I3751" s="923" t="n">
        <v>43.57</v>
      </c>
    </row>
    <row r="3752" customFormat="false" ht="15" hidden="false" customHeight="false" outlineLevel="0" collapsed="false">
      <c r="B3752" s="923" t="n">
        <v>92291</v>
      </c>
      <c r="C3752" s="924" t="s">
        <v>10480</v>
      </c>
      <c r="D3752" s="923" t="s">
        <v>451</v>
      </c>
      <c r="E3752" s="923" t="n">
        <f aca="false">IF($K$2=$H$1,H3752,I3752)</f>
        <v>66.33</v>
      </c>
      <c r="F3752" s="396" t="n">
        <f aca="false">IF(LEN($B3752)=7,CONCATENATE(MID($B3752,1,6),"00",RIGHT($B3752,1)),IF(LEN($B3752)=8,CONCATENATE(MID($B3752,1,6),"0",RIGHT($B3752,2)),$B3752))</f>
        <v>92291</v>
      </c>
      <c r="H3752" s="925" t="n">
        <v>65.65</v>
      </c>
      <c r="I3752" s="923" t="n">
        <v>66.33</v>
      </c>
    </row>
    <row r="3753" customFormat="false" ht="15" hidden="false" customHeight="false" outlineLevel="0" collapsed="false">
      <c r="B3753" s="923" t="n">
        <v>92292</v>
      </c>
      <c r="C3753" s="924" t="s">
        <v>10481</v>
      </c>
      <c r="D3753" s="923" t="s">
        <v>451</v>
      </c>
      <c r="E3753" s="923" t="n">
        <f aca="false">IF($K$2=$H$1,H3753,I3753)</f>
        <v>204.16</v>
      </c>
      <c r="F3753" s="396" t="n">
        <f aca="false">IF(LEN($B3753)=7,CONCATENATE(MID($B3753,1,6),"00",RIGHT($B3753,1)),IF(LEN($B3753)=8,CONCATENATE(MID($B3753,1,6),"0",RIGHT($B3753,2)),$B3753))</f>
        <v>92292</v>
      </c>
      <c r="H3753" s="925" t="n">
        <v>203.35</v>
      </c>
      <c r="I3753" s="923" t="n">
        <v>204.16</v>
      </c>
    </row>
    <row r="3754" customFormat="false" ht="15" hidden="false" customHeight="false" outlineLevel="0" collapsed="false">
      <c r="B3754" s="923" t="n">
        <v>92293</v>
      </c>
      <c r="C3754" s="924" t="s">
        <v>10482</v>
      </c>
      <c r="D3754" s="923" t="s">
        <v>451</v>
      </c>
      <c r="E3754" s="923" t="n">
        <f aca="false">IF($K$2=$H$1,H3754,I3754)</f>
        <v>6.44</v>
      </c>
      <c r="F3754" s="396" t="n">
        <f aca="false">IF(LEN($B3754)=7,CONCATENATE(MID($B3754,1,6),"00",RIGHT($B3754,1)),IF(LEN($B3754)=8,CONCATENATE(MID($B3754,1,6),"0",RIGHT($B3754,2)),$B3754))</f>
        <v>92293</v>
      </c>
      <c r="H3754" s="925" t="n">
        <v>6.22</v>
      </c>
      <c r="I3754" s="923" t="n">
        <v>6.44</v>
      </c>
    </row>
    <row r="3755" customFormat="false" ht="15" hidden="false" customHeight="false" outlineLevel="0" collapsed="false">
      <c r="B3755" s="923" t="n">
        <v>92294</v>
      </c>
      <c r="C3755" s="924" t="s">
        <v>10483</v>
      </c>
      <c r="D3755" s="923" t="s">
        <v>451</v>
      </c>
      <c r="E3755" s="923" t="n">
        <f aca="false">IF($K$2=$H$1,H3755,I3755)</f>
        <v>10.36</v>
      </c>
      <c r="F3755" s="396" t="n">
        <f aca="false">IF(LEN($B3755)=7,CONCATENATE(MID($B3755,1,6),"00",RIGHT($B3755,1)),IF(LEN($B3755)=8,CONCATENATE(MID($B3755,1,6),"0",RIGHT($B3755,2)),$B3755))</f>
        <v>92294</v>
      </c>
      <c r="H3755" s="925" t="n">
        <v>10.08</v>
      </c>
      <c r="I3755" s="923" t="n">
        <v>10.36</v>
      </c>
    </row>
    <row r="3756" customFormat="false" ht="15" hidden="false" customHeight="false" outlineLevel="0" collapsed="false">
      <c r="B3756" s="923" t="n">
        <v>92295</v>
      </c>
      <c r="C3756" s="924" t="s">
        <v>10484</v>
      </c>
      <c r="D3756" s="923" t="s">
        <v>451</v>
      </c>
      <c r="E3756" s="923" t="n">
        <f aca="false">IF($K$2=$H$1,H3756,I3756)</f>
        <v>18.85</v>
      </c>
      <c r="F3756" s="396" t="n">
        <f aca="false">IF(LEN($B3756)=7,CONCATENATE(MID($B3756,1,6),"00",RIGHT($B3756,1)),IF(LEN($B3756)=8,CONCATENATE(MID($B3756,1,6),"0",RIGHT($B3756,2)),$B3756))</f>
        <v>92295</v>
      </c>
      <c r="H3756" s="925" t="n">
        <v>18.52</v>
      </c>
      <c r="I3756" s="923" t="n">
        <v>18.85</v>
      </c>
    </row>
    <row r="3757" customFormat="false" ht="15" hidden="false" customHeight="false" outlineLevel="0" collapsed="false">
      <c r="B3757" s="923" t="n">
        <v>92296</v>
      </c>
      <c r="C3757" s="924" t="s">
        <v>10485</v>
      </c>
      <c r="D3757" s="923" t="s">
        <v>451</v>
      </c>
      <c r="E3757" s="923" t="n">
        <f aca="false">IF($K$2=$H$1,H3757,I3757)</f>
        <v>24.99</v>
      </c>
      <c r="F3757" s="396" t="n">
        <f aca="false">IF(LEN($B3757)=7,CONCATENATE(MID($B3757,1,6),"00",RIGHT($B3757,1)),IF(LEN($B3757)=8,CONCATENATE(MID($B3757,1,6),"0",RIGHT($B3757,2)),$B3757))</f>
        <v>92296</v>
      </c>
      <c r="H3757" s="925" t="n">
        <v>24.62</v>
      </c>
      <c r="I3757" s="923" t="n">
        <v>24.99</v>
      </c>
    </row>
    <row r="3758" customFormat="false" ht="15" hidden="false" customHeight="false" outlineLevel="0" collapsed="false">
      <c r="B3758" s="923" t="n">
        <v>92297</v>
      </c>
      <c r="C3758" s="924" t="s">
        <v>10486</v>
      </c>
      <c r="D3758" s="923" t="s">
        <v>451</v>
      </c>
      <c r="E3758" s="923" t="n">
        <f aca="false">IF($K$2=$H$1,H3758,I3758)</f>
        <v>38.35</v>
      </c>
      <c r="F3758" s="396" t="n">
        <f aca="false">IF(LEN($B3758)=7,CONCATENATE(MID($B3758,1,6),"00",RIGHT($B3758,1)),IF(LEN($B3758)=8,CONCATENATE(MID($B3758,1,6),"0",RIGHT($B3758,2)),$B3758))</f>
        <v>92297</v>
      </c>
      <c r="H3758" s="925" t="n">
        <v>37.89</v>
      </c>
      <c r="I3758" s="923" t="n">
        <v>38.35</v>
      </c>
    </row>
    <row r="3759" customFormat="false" ht="15" hidden="false" customHeight="false" outlineLevel="0" collapsed="false">
      <c r="B3759" s="923" t="n">
        <v>92298</v>
      </c>
      <c r="C3759" s="924" t="s">
        <v>10487</v>
      </c>
      <c r="D3759" s="923" t="s">
        <v>451</v>
      </c>
      <c r="E3759" s="923" t="n">
        <f aca="false">IF($K$2=$H$1,H3759,I3759)</f>
        <v>105.97</v>
      </c>
      <c r="F3759" s="396" t="n">
        <f aca="false">IF(LEN($B3759)=7,CONCATENATE(MID($B3759,1,6),"00",RIGHT($B3759,1)),IF(LEN($B3759)=8,CONCATENATE(MID($B3759,1,6),"0",RIGHT($B3759,2)),$B3759))</f>
        <v>92298</v>
      </c>
      <c r="H3759" s="925" t="n">
        <v>105.42</v>
      </c>
      <c r="I3759" s="923" t="n">
        <v>105.97</v>
      </c>
    </row>
    <row r="3760" customFormat="false" ht="15" hidden="false" customHeight="false" outlineLevel="0" collapsed="false">
      <c r="B3760" s="923" t="n">
        <v>92299</v>
      </c>
      <c r="C3760" s="924" t="s">
        <v>10488</v>
      </c>
      <c r="D3760" s="923" t="s">
        <v>451</v>
      </c>
      <c r="E3760" s="923" t="n">
        <f aca="false">IF($K$2=$H$1,H3760,I3760)</f>
        <v>14.62</v>
      </c>
      <c r="F3760" s="396" t="n">
        <f aca="false">IF(LEN($B3760)=7,CONCATENATE(MID($B3760,1,6),"00",RIGHT($B3760,1)),IF(LEN($B3760)=8,CONCATENATE(MID($B3760,1,6),"0",RIGHT($B3760,2)),$B3760))</f>
        <v>92299</v>
      </c>
      <c r="H3760" s="925" t="n">
        <v>14.16</v>
      </c>
      <c r="I3760" s="923" t="n">
        <v>14.62</v>
      </c>
    </row>
    <row r="3761" customFormat="false" ht="15" hidden="false" customHeight="false" outlineLevel="0" collapsed="false">
      <c r="B3761" s="923" t="n">
        <v>92300</v>
      </c>
      <c r="C3761" s="924" t="s">
        <v>10489</v>
      </c>
      <c r="D3761" s="923" t="s">
        <v>451</v>
      </c>
      <c r="E3761" s="923" t="n">
        <f aca="false">IF($K$2=$H$1,H3761,I3761)</f>
        <v>21.46</v>
      </c>
      <c r="F3761" s="396" t="n">
        <f aca="false">IF(LEN($B3761)=7,CONCATENATE(MID($B3761,1,6),"00",RIGHT($B3761,1)),IF(LEN($B3761)=8,CONCATENATE(MID($B3761,1,6),"0",RIGHT($B3761,2)),$B3761))</f>
        <v>92300</v>
      </c>
      <c r="H3761" s="925" t="n">
        <v>20.91</v>
      </c>
      <c r="I3761" s="923" t="n">
        <v>21.46</v>
      </c>
    </row>
    <row r="3762" customFormat="false" ht="15" hidden="false" customHeight="false" outlineLevel="0" collapsed="false">
      <c r="B3762" s="923" t="n">
        <v>92301</v>
      </c>
      <c r="C3762" s="924" t="s">
        <v>10490</v>
      </c>
      <c r="D3762" s="923" t="s">
        <v>451</v>
      </c>
      <c r="E3762" s="923" t="n">
        <f aca="false">IF($K$2=$H$1,H3762,I3762)</f>
        <v>41.09</v>
      </c>
      <c r="F3762" s="396" t="n">
        <f aca="false">IF(LEN($B3762)=7,CONCATENATE(MID($B3762,1,6),"00",RIGHT($B3762,1)),IF(LEN($B3762)=8,CONCATENATE(MID($B3762,1,6),"0",RIGHT($B3762,2)),$B3762))</f>
        <v>92301</v>
      </c>
      <c r="H3762" s="925" t="n">
        <v>40.44</v>
      </c>
      <c r="I3762" s="923" t="n">
        <v>41.09</v>
      </c>
    </row>
    <row r="3763" customFormat="false" ht="15" hidden="false" customHeight="false" outlineLevel="0" collapsed="false">
      <c r="B3763" s="923" t="n">
        <v>92302</v>
      </c>
      <c r="C3763" s="924" t="s">
        <v>10491</v>
      </c>
      <c r="D3763" s="923" t="s">
        <v>451</v>
      </c>
      <c r="E3763" s="923" t="n">
        <f aca="false">IF($K$2=$H$1,H3763,I3763)</f>
        <v>54.14</v>
      </c>
      <c r="F3763" s="396" t="n">
        <f aca="false">IF(LEN($B3763)=7,CONCATENATE(MID($B3763,1,6),"00",RIGHT($B3763,1)),IF(LEN($B3763)=8,CONCATENATE(MID($B3763,1,6),"0",RIGHT($B3763,2)),$B3763))</f>
        <v>92302</v>
      </c>
      <c r="H3763" s="925" t="n">
        <v>53.39</v>
      </c>
      <c r="I3763" s="923" t="n">
        <v>54.14</v>
      </c>
    </row>
    <row r="3764" customFormat="false" ht="15" hidden="false" customHeight="false" outlineLevel="0" collapsed="false">
      <c r="B3764" s="923" t="n">
        <v>92303</v>
      </c>
      <c r="C3764" s="924" t="s">
        <v>10492</v>
      </c>
      <c r="D3764" s="923" t="s">
        <v>451</v>
      </c>
      <c r="E3764" s="923" t="n">
        <f aca="false">IF($K$2=$H$1,H3764,I3764)</f>
        <v>98.12</v>
      </c>
      <c r="F3764" s="396" t="n">
        <f aca="false">IF(LEN($B3764)=7,CONCATENATE(MID($B3764,1,6),"00",RIGHT($B3764,1)),IF(LEN($B3764)=8,CONCATENATE(MID($B3764,1,6),"0",RIGHT($B3764,2)),$B3764))</f>
        <v>92303</v>
      </c>
      <c r="H3764" s="925" t="n">
        <v>97.2</v>
      </c>
      <c r="I3764" s="923" t="n">
        <v>98.12</v>
      </c>
    </row>
    <row r="3765" customFormat="false" ht="15" hidden="false" customHeight="false" outlineLevel="0" collapsed="false">
      <c r="B3765" s="923" t="n">
        <v>92304</v>
      </c>
      <c r="C3765" s="924" t="s">
        <v>10493</v>
      </c>
      <c r="D3765" s="923" t="s">
        <v>451</v>
      </c>
      <c r="E3765" s="923" t="n">
        <f aca="false">IF($K$2=$H$1,H3765,I3765)</f>
        <v>252.16</v>
      </c>
      <c r="F3765" s="396" t="n">
        <f aca="false">IF(LEN($B3765)=7,CONCATENATE(MID($B3765,1,6),"00",RIGHT($B3765,1)),IF(LEN($B3765)=8,CONCATENATE(MID($B3765,1,6),"0",RIGHT($B3765,2)),$B3765))</f>
        <v>92304</v>
      </c>
      <c r="H3765" s="925" t="n">
        <v>251.07</v>
      </c>
      <c r="I3765" s="923" t="n">
        <v>252.16</v>
      </c>
    </row>
    <row r="3766" customFormat="false" ht="15" hidden="false" customHeight="false" outlineLevel="0" collapsed="false">
      <c r="B3766" s="923" t="n">
        <v>92311</v>
      </c>
      <c r="C3766" s="924" t="s">
        <v>10494</v>
      </c>
      <c r="D3766" s="923" t="s">
        <v>451</v>
      </c>
      <c r="E3766" s="923" t="n">
        <f aca="false">IF($K$2=$H$1,H3766,I3766)</f>
        <v>8.43</v>
      </c>
      <c r="F3766" s="396" t="n">
        <f aca="false">IF(LEN($B3766)=7,CONCATENATE(MID($B3766,1,6),"00",RIGHT($B3766,1)),IF(LEN($B3766)=8,CONCATENATE(MID($B3766,1,6),"0",RIGHT($B3766,2)),$B3766))</f>
        <v>92311</v>
      </c>
      <c r="H3766" s="925" t="n">
        <v>7.93</v>
      </c>
      <c r="I3766" s="923" t="n">
        <v>8.43</v>
      </c>
    </row>
    <row r="3767" customFormat="false" ht="15" hidden="false" customHeight="false" outlineLevel="0" collapsed="false">
      <c r="B3767" s="923" t="n">
        <v>92312</v>
      </c>
      <c r="C3767" s="924" t="s">
        <v>10495</v>
      </c>
      <c r="D3767" s="923" t="s">
        <v>451</v>
      </c>
      <c r="E3767" s="923" t="n">
        <f aca="false">IF($K$2=$H$1,H3767,I3767)</f>
        <v>13.28</v>
      </c>
      <c r="F3767" s="396" t="n">
        <f aca="false">IF(LEN($B3767)=7,CONCATENATE(MID($B3767,1,6),"00",RIGHT($B3767,1)),IF(LEN($B3767)=8,CONCATENATE(MID($B3767,1,6),"0",RIGHT($B3767,2)),$B3767))</f>
        <v>92312</v>
      </c>
      <c r="H3767" s="925" t="n">
        <v>12.71</v>
      </c>
      <c r="I3767" s="923" t="n">
        <v>13.28</v>
      </c>
    </row>
    <row r="3768" customFormat="false" ht="15" hidden="false" customHeight="false" outlineLevel="0" collapsed="false">
      <c r="B3768" s="923" t="n">
        <v>92313</v>
      </c>
      <c r="C3768" s="924" t="s">
        <v>10496</v>
      </c>
      <c r="D3768" s="923" t="s">
        <v>451</v>
      </c>
      <c r="E3768" s="923" t="n">
        <f aca="false">IF($K$2=$H$1,H3768,I3768)</f>
        <v>19.01</v>
      </c>
      <c r="F3768" s="396" t="n">
        <f aca="false">IF(LEN($B3768)=7,CONCATENATE(MID($B3768,1,6),"00",RIGHT($B3768,1)),IF(LEN($B3768)=8,CONCATENATE(MID($B3768,1,6),"0",RIGHT($B3768,2)),$B3768))</f>
        <v>92313</v>
      </c>
      <c r="H3768" s="925" t="n">
        <v>18.37</v>
      </c>
      <c r="I3768" s="923" t="n">
        <v>19.01</v>
      </c>
    </row>
    <row r="3769" customFormat="false" ht="15" hidden="false" customHeight="false" outlineLevel="0" collapsed="false">
      <c r="B3769" s="923" t="n">
        <v>92314</v>
      </c>
      <c r="C3769" s="924" t="s">
        <v>10497</v>
      </c>
      <c r="D3769" s="923" t="s">
        <v>451</v>
      </c>
      <c r="E3769" s="923" t="n">
        <f aca="false">IF($K$2=$H$1,H3769,I3769)</f>
        <v>5.49</v>
      </c>
      <c r="F3769" s="396" t="n">
        <f aca="false">IF(LEN($B3769)=7,CONCATENATE(MID($B3769,1,6),"00",RIGHT($B3769,1)),IF(LEN($B3769)=8,CONCATENATE(MID($B3769,1,6),"0",RIGHT($B3769,2)),$B3769))</f>
        <v>92314</v>
      </c>
      <c r="H3769" s="925" t="n">
        <v>5.16</v>
      </c>
      <c r="I3769" s="923" t="n">
        <v>5.49</v>
      </c>
    </row>
    <row r="3770" customFormat="false" ht="15" hidden="false" customHeight="false" outlineLevel="0" collapsed="false">
      <c r="B3770" s="923" t="n">
        <v>92315</v>
      </c>
      <c r="C3770" s="924" t="s">
        <v>10498</v>
      </c>
      <c r="D3770" s="923" t="s">
        <v>451</v>
      </c>
      <c r="E3770" s="923" t="n">
        <f aca="false">IF($K$2=$H$1,H3770,I3770)</f>
        <v>7.95</v>
      </c>
      <c r="F3770" s="396" t="n">
        <f aca="false">IF(LEN($B3770)=7,CONCATENATE(MID($B3770,1,6),"00",RIGHT($B3770,1)),IF(LEN($B3770)=8,CONCATENATE(MID($B3770,1,6),"0",RIGHT($B3770,2)),$B3770))</f>
        <v>92315</v>
      </c>
      <c r="H3770" s="925" t="n">
        <v>7.57</v>
      </c>
      <c r="I3770" s="923" t="n">
        <v>7.95</v>
      </c>
    </row>
    <row r="3771" customFormat="false" ht="15" hidden="false" customHeight="false" outlineLevel="0" collapsed="false">
      <c r="B3771" s="923" t="n">
        <v>92316</v>
      </c>
      <c r="C3771" s="924" t="s">
        <v>10499</v>
      </c>
      <c r="D3771" s="923" t="s">
        <v>451</v>
      </c>
      <c r="E3771" s="923" t="n">
        <f aca="false">IF($K$2=$H$1,H3771,I3771)</f>
        <v>11.86</v>
      </c>
      <c r="F3771" s="396" t="n">
        <f aca="false">IF(LEN($B3771)=7,CONCATENATE(MID($B3771,1,6),"00",RIGHT($B3771,1)),IF(LEN($B3771)=8,CONCATENATE(MID($B3771,1,6),"0",RIGHT($B3771,2)),$B3771))</f>
        <v>92316</v>
      </c>
      <c r="H3771" s="925" t="n">
        <v>11.44</v>
      </c>
      <c r="I3771" s="923" t="n">
        <v>11.86</v>
      </c>
    </row>
    <row r="3772" customFormat="false" ht="15" hidden="false" customHeight="false" outlineLevel="0" collapsed="false">
      <c r="B3772" s="923" t="n">
        <v>92317</v>
      </c>
      <c r="C3772" s="924" t="s">
        <v>10500</v>
      </c>
      <c r="D3772" s="923" t="s">
        <v>451</v>
      </c>
      <c r="E3772" s="923" t="n">
        <f aca="false">IF($K$2=$H$1,H3772,I3772)</f>
        <v>11.43</v>
      </c>
      <c r="F3772" s="396" t="n">
        <f aca="false">IF(LEN($B3772)=7,CONCATENATE(MID($B3772,1,6),"00",RIGHT($B3772,1)),IF(LEN($B3772)=8,CONCATENATE(MID($B3772,1,6),"0",RIGHT($B3772,2)),$B3772))</f>
        <v>92317</v>
      </c>
      <c r="H3772" s="925" t="n">
        <v>10.76</v>
      </c>
      <c r="I3772" s="923" t="n">
        <v>11.43</v>
      </c>
    </row>
    <row r="3773" customFormat="false" ht="15" hidden="false" customHeight="false" outlineLevel="0" collapsed="false">
      <c r="B3773" s="923" t="n">
        <v>92318</v>
      </c>
      <c r="C3773" s="924" t="s">
        <v>10501</v>
      </c>
      <c r="D3773" s="923" t="s">
        <v>451</v>
      </c>
      <c r="E3773" s="923" t="n">
        <f aca="false">IF($K$2=$H$1,H3773,I3773)</f>
        <v>17.58</v>
      </c>
      <c r="F3773" s="396" t="n">
        <f aca="false">IF(LEN($B3773)=7,CONCATENATE(MID($B3773,1,6),"00",RIGHT($B3773,1)),IF(LEN($B3773)=8,CONCATENATE(MID($B3773,1,6),"0",RIGHT($B3773,2)),$B3773))</f>
        <v>92318</v>
      </c>
      <c r="H3773" s="925" t="n">
        <v>16.81</v>
      </c>
      <c r="I3773" s="923" t="n">
        <v>17.58</v>
      </c>
    </row>
    <row r="3774" customFormat="false" ht="15" hidden="false" customHeight="false" outlineLevel="0" collapsed="false">
      <c r="B3774" s="923" t="n">
        <v>92319</v>
      </c>
      <c r="C3774" s="924" t="s">
        <v>10502</v>
      </c>
      <c r="D3774" s="923" t="s">
        <v>451</v>
      </c>
      <c r="E3774" s="923" t="n">
        <f aca="false">IF($K$2=$H$1,H3774,I3774)</f>
        <v>24.42</v>
      </c>
      <c r="F3774" s="396" t="n">
        <f aca="false">IF(LEN($B3774)=7,CONCATENATE(MID($B3774,1,6),"00",RIGHT($B3774,1)),IF(LEN($B3774)=8,CONCATENATE(MID($B3774,1,6),"0",RIGHT($B3774,2)),$B3774))</f>
        <v>92319</v>
      </c>
      <c r="H3774" s="925" t="n">
        <v>23.57</v>
      </c>
      <c r="I3774" s="923" t="n">
        <v>24.42</v>
      </c>
    </row>
    <row r="3775" customFormat="false" ht="15" hidden="false" customHeight="false" outlineLevel="0" collapsed="false">
      <c r="B3775" s="923" t="n">
        <v>92326</v>
      </c>
      <c r="C3775" s="924" t="s">
        <v>10503</v>
      </c>
      <c r="D3775" s="923" t="s">
        <v>451</v>
      </c>
      <c r="E3775" s="923" t="n">
        <f aca="false">IF($K$2=$H$1,H3775,I3775)</f>
        <v>9.8</v>
      </c>
      <c r="F3775" s="396" t="n">
        <f aca="false">IF(LEN($B3775)=7,CONCATENATE(MID($B3775,1,6),"00",RIGHT($B3775,1)),IF(LEN($B3775)=8,CONCATENATE(MID($B3775,1,6),"0",RIGHT($B3775,2)),$B3775))</f>
        <v>92326</v>
      </c>
      <c r="H3775" s="925" t="n">
        <v>9.29</v>
      </c>
      <c r="I3775" s="923" t="n">
        <v>9.8</v>
      </c>
    </row>
    <row r="3776" customFormat="false" ht="15" hidden="false" customHeight="false" outlineLevel="0" collapsed="false">
      <c r="B3776" s="923" t="n">
        <v>92327</v>
      </c>
      <c r="C3776" s="924" t="s">
        <v>10504</v>
      </c>
      <c r="D3776" s="923" t="s">
        <v>451</v>
      </c>
      <c r="E3776" s="923" t="n">
        <f aca="false">IF($K$2=$H$1,H3776,I3776)</f>
        <v>15.33</v>
      </c>
      <c r="F3776" s="396" t="n">
        <f aca="false">IF(LEN($B3776)=7,CONCATENATE(MID($B3776,1,6),"00",RIGHT($B3776,1)),IF(LEN($B3776)=8,CONCATENATE(MID($B3776,1,6),"0",RIGHT($B3776,2)),$B3776))</f>
        <v>92327</v>
      </c>
      <c r="H3776" s="925" t="n">
        <v>14.55</v>
      </c>
      <c r="I3776" s="923" t="n">
        <v>15.33</v>
      </c>
    </row>
    <row r="3777" customFormat="false" ht="15" hidden="false" customHeight="false" outlineLevel="0" collapsed="false">
      <c r="B3777" s="923" t="n">
        <v>92328</v>
      </c>
      <c r="C3777" s="924" t="s">
        <v>10505</v>
      </c>
      <c r="D3777" s="923" t="s">
        <v>451</v>
      </c>
      <c r="E3777" s="923" t="n">
        <f aca="false">IF($K$2=$H$1,H3777,I3777)</f>
        <v>22.65</v>
      </c>
      <c r="F3777" s="396" t="n">
        <f aca="false">IF(LEN($B3777)=7,CONCATENATE(MID($B3777,1,6),"00",RIGHT($B3777,1)),IF(LEN($B3777)=8,CONCATENATE(MID($B3777,1,6),"0",RIGHT($B3777,2)),$B3777))</f>
        <v>92328</v>
      </c>
      <c r="H3777" s="925" t="n">
        <v>21.64</v>
      </c>
      <c r="I3777" s="923" t="n">
        <v>22.65</v>
      </c>
    </row>
    <row r="3778" customFormat="false" ht="15" hidden="false" customHeight="false" outlineLevel="0" collapsed="false">
      <c r="B3778" s="923" t="n">
        <v>92329</v>
      </c>
      <c r="C3778" s="924" t="s">
        <v>10506</v>
      </c>
      <c r="D3778" s="923" t="s">
        <v>451</v>
      </c>
      <c r="E3778" s="923" t="n">
        <f aca="false">IF($K$2=$H$1,H3778,I3778)</f>
        <v>5.63</v>
      </c>
      <c r="F3778" s="396" t="n">
        <f aca="false">IF(LEN($B3778)=7,CONCATENATE(MID($B3778,1,6),"00",RIGHT($B3778,1)),IF(LEN($B3778)=8,CONCATENATE(MID($B3778,1,6),"0",RIGHT($B3778,2)),$B3778))</f>
        <v>92329</v>
      </c>
      <c r="H3778" s="925" t="n">
        <v>5.29</v>
      </c>
      <c r="I3778" s="923" t="n">
        <v>5.63</v>
      </c>
    </row>
    <row r="3779" customFormat="false" ht="15" hidden="false" customHeight="false" outlineLevel="0" collapsed="false">
      <c r="B3779" s="923" t="n">
        <v>92330</v>
      </c>
      <c r="C3779" s="924" t="s">
        <v>10507</v>
      </c>
      <c r="D3779" s="923" t="s">
        <v>451</v>
      </c>
      <c r="E3779" s="923" t="n">
        <f aca="false">IF($K$2=$H$1,H3779,I3779)</f>
        <v>9.29</v>
      </c>
      <c r="F3779" s="396" t="n">
        <f aca="false">IF(LEN($B3779)=7,CONCATENATE(MID($B3779,1,6),"00",RIGHT($B3779,1)),IF(LEN($B3779)=8,CONCATENATE(MID($B3779,1,6),"0",RIGHT($B3779,2)),$B3779))</f>
        <v>92330</v>
      </c>
      <c r="H3779" s="925" t="n">
        <v>8.78</v>
      </c>
      <c r="I3779" s="923" t="n">
        <v>9.29</v>
      </c>
    </row>
    <row r="3780" customFormat="false" ht="15" hidden="false" customHeight="false" outlineLevel="0" collapsed="false">
      <c r="B3780" s="923" t="n">
        <v>92331</v>
      </c>
      <c r="C3780" s="924" t="s">
        <v>10508</v>
      </c>
      <c r="D3780" s="923" t="s">
        <v>451</v>
      </c>
      <c r="E3780" s="923" t="n">
        <f aca="false">IF($K$2=$H$1,H3780,I3780)</f>
        <v>14.3</v>
      </c>
      <c r="F3780" s="396" t="n">
        <f aca="false">IF(LEN($B3780)=7,CONCATENATE(MID($B3780,1,6),"00",RIGHT($B3780,1)),IF(LEN($B3780)=8,CONCATENATE(MID($B3780,1,6),"0",RIGHT($B3780,2)),$B3780))</f>
        <v>92331</v>
      </c>
      <c r="H3780" s="925" t="n">
        <v>13.63</v>
      </c>
      <c r="I3780" s="923" t="n">
        <v>14.3</v>
      </c>
    </row>
    <row r="3781" customFormat="false" ht="15" hidden="false" customHeight="false" outlineLevel="0" collapsed="false">
      <c r="B3781" s="923" t="n">
        <v>92332</v>
      </c>
      <c r="C3781" s="924" t="s">
        <v>10509</v>
      </c>
      <c r="D3781" s="923" t="s">
        <v>451</v>
      </c>
      <c r="E3781" s="923" t="n">
        <f aca="false">IF($K$2=$H$1,H3781,I3781)</f>
        <v>11.64</v>
      </c>
      <c r="F3781" s="396" t="n">
        <f aca="false">IF(LEN($B3781)=7,CONCATENATE(MID($B3781,1,6),"00",RIGHT($B3781,1)),IF(LEN($B3781)=8,CONCATENATE(MID($B3781,1,6),"0",RIGHT($B3781,2)),$B3781))</f>
        <v>92332</v>
      </c>
      <c r="H3781" s="925" t="n">
        <v>10.96</v>
      </c>
      <c r="I3781" s="923" t="n">
        <v>11.64</v>
      </c>
    </row>
    <row r="3782" customFormat="false" ht="15" hidden="false" customHeight="false" outlineLevel="0" collapsed="false">
      <c r="B3782" s="923" t="n">
        <v>92333</v>
      </c>
      <c r="C3782" s="924" t="s">
        <v>10510</v>
      </c>
      <c r="D3782" s="923" t="s">
        <v>451</v>
      </c>
      <c r="E3782" s="923" t="n">
        <f aca="false">IF($K$2=$H$1,H3782,I3782)</f>
        <v>20.29</v>
      </c>
      <c r="F3782" s="396" t="n">
        <f aca="false">IF(LEN($B3782)=7,CONCATENATE(MID($B3782,1,6),"00",RIGHT($B3782,1)),IF(LEN($B3782)=8,CONCATENATE(MID($B3782,1,6),"0",RIGHT($B3782,2)),$B3782))</f>
        <v>92333</v>
      </c>
      <c r="H3782" s="925" t="n">
        <v>19.25</v>
      </c>
      <c r="I3782" s="923" t="n">
        <v>20.29</v>
      </c>
    </row>
    <row r="3783" customFormat="false" ht="15" hidden="false" customHeight="false" outlineLevel="0" collapsed="false">
      <c r="B3783" s="923" t="n">
        <v>92334</v>
      </c>
      <c r="C3783" s="924" t="s">
        <v>10511</v>
      </c>
      <c r="D3783" s="923" t="s">
        <v>451</v>
      </c>
      <c r="E3783" s="923" t="n">
        <f aca="false">IF($K$2=$H$1,H3783,I3783)</f>
        <v>29.25</v>
      </c>
      <c r="F3783" s="396" t="n">
        <f aca="false">IF(LEN($B3783)=7,CONCATENATE(MID($B3783,1,6),"00",RIGHT($B3783,1)),IF(LEN($B3783)=8,CONCATENATE(MID($B3783,1,6),"0",RIGHT($B3783,2)),$B3783))</f>
        <v>92334</v>
      </c>
      <c r="H3783" s="925" t="n">
        <v>27.92</v>
      </c>
      <c r="I3783" s="923" t="n">
        <v>29.25</v>
      </c>
    </row>
    <row r="3784" customFormat="false" ht="15" hidden="false" customHeight="false" outlineLevel="0" collapsed="false">
      <c r="B3784" s="923" t="n">
        <v>92344</v>
      </c>
      <c r="C3784" s="924" t="s">
        <v>10512</v>
      </c>
      <c r="D3784" s="923" t="s">
        <v>451</v>
      </c>
      <c r="E3784" s="923" t="n">
        <f aca="false">IF($K$2=$H$1,H3784,I3784)</f>
        <v>39.46</v>
      </c>
      <c r="F3784" s="396" t="n">
        <f aca="false">IF(LEN($B3784)=7,CONCATENATE(MID($B3784,1,6),"00",RIGHT($B3784,1)),IF(LEN($B3784)=8,CONCATENATE(MID($B3784,1,6),"0",RIGHT($B3784,2)),$B3784))</f>
        <v>92344</v>
      </c>
      <c r="H3784" s="925" t="n">
        <v>37.12</v>
      </c>
      <c r="I3784" s="923" t="n">
        <v>39.46</v>
      </c>
    </row>
    <row r="3785" customFormat="false" ht="15" hidden="false" customHeight="false" outlineLevel="0" collapsed="false">
      <c r="B3785" s="923" t="n">
        <v>92345</v>
      </c>
      <c r="C3785" s="924" t="s">
        <v>10513</v>
      </c>
      <c r="D3785" s="923" t="s">
        <v>451</v>
      </c>
      <c r="E3785" s="923" t="n">
        <f aca="false">IF($K$2=$H$1,H3785,I3785)</f>
        <v>39.45</v>
      </c>
      <c r="F3785" s="396" t="n">
        <f aca="false">IF(LEN($B3785)=7,CONCATENATE(MID($B3785,1,6),"00",RIGHT($B3785,1)),IF(LEN($B3785)=8,CONCATENATE(MID($B3785,1,6),"0",RIGHT($B3785,2)),$B3785))</f>
        <v>92345</v>
      </c>
      <c r="H3785" s="925" t="n">
        <v>37.11</v>
      </c>
      <c r="I3785" s="923" t="n">
        <v>39.45</v>
      </c>
    </row>
    <row r="3786" customFormat="false" ht="15" hidden="false" customHeight="false" outlineLevel="0" collapsed="false">
      <c r="B3786" s="923" t="n">
        <v>92346</v>
      </c>
      <c r="C3786" s="924" t="s">
        <v>10514</v>
      </c>
      <c r="D3786" s="923" t="s">
        <v>451</v>
      </c>
      <c r="E3786" s="923" t="n">
        <f aca="false">IF($K$2=$H$1,H3786,I3786)</f>
        <v>50.17</v>
      </c>
      <c r="F3786" s="396" t="n">
        <f aca="false">IF(LEN($B3786)=7,CONCATENATE(MID($B3786,1,6),"00",RIGHT($B3786,1)),IF(LEN($B3786)=8,CONCATENATE(MID($B3786,1,6),"0",RIGHT($B3786,2)),$B3786))</f>
        <v>92346</v>
      </c>
      <c r="H3786" s="925" t="n">
        <v>47.63</v>
      </c>
      <c r="I3786" s="923" t="n">
        <v>50.17</v>
      </c>
    </row>
    <row r="3787" customFormat="false" ht="15" hidden="false" customHeight="false" outlineLevel="0" collapsed="false">
      <c r="B3787" s="923" t="n">
        <v>92347</v>
      </c>
      <c r="C3787" s="924" t="s">
        <v>10515</v>
      </c>
      <c r="D3787" s="923" t="s">
        <v>451</v>
      </c>
      <c r="E3787" s="923" t="n">
        <f aca="false">IF($K$2=$H$1,H3787,I3787)</f>
        <v>54.9</v>
      </c>
      <c r="F3787" s="396" t="n">
        <f aca="false">IF(LEN($B3787)=7,CONCATENATE(MID($B3787,1,6),"00",RIGHT($B3787,1)),IF(LEN($B3787)=8,CONCATENATE(MID($B3787,1,6),"0",RIGHT($B3787,2)),$B3787))</f>
        <v>92347</v>
      </c>
      <c r="H3787" s="925" t="n">
        <v>52.36</v>
      </c>
      <c r="I3787" s="923" t="n">
        <v>54.9</v>
      </c>
    </row>
    <row r="3788" customFormat="false" ht="15" hidden="false" customHeight="false" outlineLevel="0" collapsed="false">
      <c r="B3788" s="923" t="n">
        <v>92348</v>
      </c>
      <c r="C3788" s="924" t="s">
        <v>10516</v>
      </c>
      <c r="D3788" s="923" t="s">
        <v>451</v>
      </c>
      <c r="E3788" s="923" t="n">
        <f aca="false">IF($K$2=$H$1,H3788,I3788)</f>
        <v>67.75</v>
      </c>
      <c r="F3788" s="396" t="n">
        <f aca="false">IF(LEN($B3788)=7,CONCATENATE(MID($B3788,1,6),"00",RIGHT($B3788,1)),IF(LEN($B3788)=8,CONCATENATE(MID($B3788,1,6),"0",RIGHT($B3788,2)),$B3788))</f>
        <v>92348</v>
      </c>
      <c r="H3788" s="925" t="n">
        <v>65.01</v>
      </c>
      <c r="I3788" s="923" t="n">
        <v>67.75</v>
      </c>
    </row>
    <row r="3789" customFormat="false" ht="15" hidden="false" customHeight="false" outlineLevel="0" collapsed="false">
      <c r="B3789" s="923" t="n">
        <v>92349</v>
      </c>
      <c r="C3789" s="924" t="s">
        <v>10517</v>
      </c>
      <c r="D3789" s="923" t="s">
        <v>451</v>
      </c>
      <c r="E3789" s="923" t="n">
        <f aca="false">IF($K$2=$H$1,H3789,I3789)</f>
        <v>71.96</v>
      </c>
      <c r="F3789" s="396" t="n">
        <f aca="false">IF(LEN($B3789)=7,CONCATENATE(MID($B3789,1,6),"00",RIGHT($B3789,1)),IF(LEN($B3789)=8,CONCATENATE(MID($B3789,1,6),"0",RIGHT($B3789,2)),$B3789))</f>
        <v>92349</v>
      </c>
      <c r="H3789" s="925" t="n">
        <v>69.22</v>
      </c>
      <c r="I3789" s="923" t="n">
        <v>71.96</v>
      </c>
    </row>
    <row r="3790" customFormat="false" ht="15" hidden="false" customHeight="false" outlineLevel="0" collapsed="false">
      <c r="B3790" s="923" t="n">
        <v>92350</v>
      </c>
      <c r="C3790" s="924" t="s">
        <v>10518</v>
      </c>
      <c r="D3790" s="923" t="s">
        <v>451</v>
      </c>
      <c r="E3790" s="923" t="n">
        <f aca="false">IF($K$2=$H$1,H3790,I3790)</f>
        <v>58.7</v>
      </c>
      <c r="F3790" s="396" t="n">
        <f aca="false">IF(LEN($B3790)=7,CONCATENATE(MID($B3790,1,6),"00",RIGHT($B3790,1)),IF(LEN($B3790)=8,CONCATENATE(MID($B3790,1,6),"0",RIGHT($B3790,2)),$B3790))</f>
        <v>92350</v>
      </c>
      <c r="H3790" s="925" t="n">
        <v>55.2</v>
      </c>
      <c r="I3790" s="923" t="n">
        <v>58.7</v>
      </c>
    </row>
    <row r="3791" customFormat="false" ht="15" hidden="false" customHeight="false" outlineLevel="0" collapsed="false">
      <c r="B3791" s="923" t="n">
        <v>92351</v>
      </c>
      <c r="C3791" s="924" t="s">
        <v>10519</v>
      </c>
      <c r="D3791" s="923" t="s">
        <v>451</v>
      </c>
      <c r="E3791" s="923" t="n">
        <f aca="false">IF($K$2=$H$1,H3791,I3791)</f>
        <v>57.65</v>
      </c>
      <c r="F3791" s="396" t="n">
        <f aca="false">IF(LEN($B3791)=7,CONCATENATE(MID($B3791,1,6),"00",RIGHT($B3791,1)),IF(LEN($B3791)=8,CONCATENATE(MID($B3791,1,6),"0",RIGHT($B3791,2)),$B3791))</f>
        <v>92351</v>
      </c>
      <c r="H3791" s="925" t="n">
        <v>54.15</v>
      </c>
      <c r="I3791" s="923" t="n">
        <v>57.65</v>
      </c>
    </row>
    <row r="3792" customFormat="false" ht="15" hidden="false" customHeight="false" outlineLevel="0" collapsed="false">
      <c r="B3792" s="923" t="n">
        <v>92352</v>
      </c>
      <c r="C3792" s="924" t="s">
        <v>10520</v>
      </c>
      <c r="D3792" s="923" t="s">
        <v>451</v>
      </c>
      <c r="E3792" s="923" t="n">
        <f aca="false">IF($K$2=$H$1,H3792,I3792)</f>
        <v>84.2</v>
      </c>
      <c r="F3792" s="396" t="n">
        <f aca="false">IF(LEN($B3792)=7,CONCATENATE(MID($B3792,1,6),"00",RIGHT($B3792,1)),IF(LEN($B3792)=8,CONCATENATE(MID($B3792,1,6),"0",RIGHT($B3792,2)),$B3792))</f>
        <v>92352</v>
      </c>
      <c r="H3792" s="925" t="n">
        <v>80.39</v>
      </c>
      <c r="I3792" s="923" t="n">
        <v>84.2</v>
      </c>
    </row>
    <row r="3793" customFormat="false" ht="15" hidden="false" customHeight="false" outlineLevel="0" collapsed="false">
      <c r="B3793" s="923" t="n">
        <v>92353</v>
      </c>
      <c r="C3793" s="924" t="s">
        <v>10521</v>
      </c>
      <c r="D3793" s="923" t="s">
        <v>451</v>
      </c>
      <c r="E3793" s="923" t="n">
        <f aca="false">IF($K$2=$H$1,H3793,I3793)</f>
        <v>79.57</v>
      </c>
      <c r="F3793" s="396" t="n">
        <f aca="false">IF(LEN($B3793)=7,CONCATENATE(MID($B3793,1,6),"00",RIGHT($B3793,1)),IF(LEN($B3793)=8,CONCATENATE(MID($B3793,1,6),"0",RIGHT($B3793,2)),$B3793))</f>
        <v>92353</v>
      </c>
      <c r="H3793" s="925" t="n">
        <v>75.76</v>
      </c>
      <c r="I3793" s="923" t="n">
        <v>79.57</v>
      </c>
    </row>
    <row r="3794" customFormat="false" ht="15" hidden="false" customHeight="false" outlineLevel="0" collapsed="false">
      <c r="B3794" s="923" t="n">
        <v>92354</v>
      </c>
      <c r="C3794" s="924" t="s">
        <v>10522</v>
      </c>
      <c r="D3794" s="923" t="s">
        <v>451</v>
      </c>
      <c r="E3794" s="923" t="n">
        <f aca="false">IF($K$2=$H$1,H3794,I3794)</f>
        <v>108.73</v>
      </c>
      <c r="F3794" s="396" t="n">
        <f aca="false">IF(LEN($B3794)=7,CONCATENATE(MID($B3794,1,6),"00",RIGHT($B3794,1)),IF(LEN($B3794)=8,CONCATENATE(MID($B3794,1,6),"0",RIGHT($B3794,2)),$B3794))</f>
        <v>92354</v>
      </c>
      <c r="H3794" s="925" t="n">
        <v>104.61</v>
      </c>
      <c r="I3794" s="923" t="n">
        <v>108.73</v>
      </c>
    </row>
    <row r="3795" customFormat="false" ht="15" hidden="false" customHeight="false" outlineLevel="0" collapsed="false">
      <c r="B3795" s="923" t="n">
        <v>92355</v>
      </c>
      <c r="C3795" s="924" t="s">
        <v>10523</v>
      </c>
      <c r="D3795" s="923" t="s">
        <v>451</v>
      </c>
      <c r="E3795" s="923" t="n">
        <f aca="false">IF($K$2=$H$1,H3795,I3795)</f>
        <v>99.82</v>
      </c>
      <c r="F3795" s="396" t="n">
        <f aca="false">IF(LEN($B3795)=7,CONCATENATE(MID($B3795,1,6),"00",RIGHT($B3795,1)),IF(LEN($B3795)=8,CONCATENATE(MID($B3795,1,6),"0",RIGHT($B3795,2)),$B3795))</f>
        <v>92355</v>
      </c>
      <c r="H3795" s="925" t="n">
        <v>95.7</v>
      </c>
      <c r="I3795" s="923" t="n">
        <v>99.82</v>
      </c>
    </row>
    <row r="3796" customFormat="false" ht="15" hidden="false" customHeight="false" outlineLevel="0" collapsed="false">
      <c r="B3796" s="923" t="n">
        <v>92356</v>
      </c>
      <c r="C3796" s="924" t="s">
        <v>10524</v>
      </c>
      <c r="D3796" s="923" t="s">
        <v>451</v>
      </c>
      <c r="E3796" s="923" t="n">
        <f aca="false">IF($K$2=$H$1,H3796,I3796)</f>
        <v>76.89</v>
      </c>
      <c r="F3796" s="396" t="n">
        <f aca="false">IF(LEN($B3796)=7,CONCATENATE(MID($B3796,1,6),"00",RIGHT($B3796,1)),IF(LEN($B3796)=8,CONCATENATE(MID($B3796,1,6),"0",RIGHT($B3796,2)),$B3796))</f>
        <v>92356</v>
      </c>
      <c r="H3796" s="925" t="n">
        <v>72.21</v>
      </c>
      <c r="I3796" s="923" t="n">
        <v>76.89</v>
      </c>
    </row>
    <row r="3797" customFormat="false" ht="15" hidden="false" customHeight="false" outlineLevel="0" collapsed="false">
      <c r="B3797" s="923" t="n">
        <v>92357</v>
      </c>
      <c r="C3797" s="924" t="s">
        <v>10525</v>
      </c>
      <c r="D3797" s="923" t="s">
        <v>451</v>
      </c>
      <c r="E3797" s="923" t="n">
        <f aca="false">IF($K$2=$H$1,H3797,I3797)</f>
        <v>108.48</v>
      </c>
      <c r="F3797" s="396" t="n">
        <f aca="false">IF(LEN($B3797)=7,CONCATENATE(MID($B3797,1,6),"00",RIGHT($B3797,1)),IF(LEN($B3797)=8,CONCATENATE(MID($B3797,1,6),"0",RIGHT($B3797,2)),$B3797))</f>
        <v>92357</v>
      </c>
      <c r="H3797" s="925" t="n">
        <v>103.39</v>
      </c>
      <c r="I3797" s="923" t="n">
        <v>108.48</v>
      </c>
    </row>
    <row r="3798" customFormat="false" ht="15" hidden="false" customHeight="false" outlineLevel="0" collapsed="false">
      <c r="B3798" s="923" t="n">
        <v>92358</v>
      </c>
      <c r="C3798" s="924" t="s">
        <v>10526</v>
      </c>
      <c r="D3798" s="923" t="s">
        <v>451</v>
      </c>
      <c r="E3798" s="923" t="n">
        <f aca="false">IF($K$2=$H$1,H3798,I3798)</f>
        <v>132.29</v>
      </c>
      <c r="F3798" s="396" t="n">
        <f aca="false">IF(LEN($B3798)=7,CONCATENATE(MID($B3798,1,6),"00",RIGHT($B3798,1)),IF(LEN($B3798)=8,CONCATENATE(MID($B3798,1,6),"0",RIGHT($B3798,2)),$B3798))</f>
        <v>92358</v>
      </c>
      <c r="H3798" s="925" t="n">
        <v>126.81</v>
      </c>
      <c r="I3798" s="923" t="n">
        <v>132.29</v>
      </c>
    </row>
    <row r="3799" customFormat="false" ht="15" hidden="false" customHeight="false" outlineLevel="0" collapsed="false">
      <c r="B3799" s="923" t="n">
        <v>92369</v>
      </c>
      <c r="C3799" s="924" t="s">
        <v>10527</v>
      </c>
      <c r="D3799" s="923" t="s">
        <v>451</v>
      </c>
      <c r="E3799" s="923" t="n">
        <f aca="false">IF($K$2=$H$1,H3799,I3799)</f>
        <v>22.9</v>
      </c>
      <c r="F3799" s="396" t="n">
        <f aca="false">IF(LEN($B3799)=7,CONCATENATE(MID($B3799,1,6),"00",RIGHT($B3799,1)),IF(LEN($B3799)=8,CONCATENATE(MID($B3799,1,6),"0",RIGHT($B3799,2)),$B3799))</f>
        <v>92369</v>
      </c>
      <c r="H3799" s="925" t="n">
        <v>21.13</v>
      </c>
      <c r="I3799" s="923" t="n">
        <v>22.9</v>
      </c>
    </row>
    <row r="3800" customFormat="false" ht="15" hidden="false" customHeight="false" outlineLevel="0" collapsed="false">
      <c r="B3800" s="923" t="n">
        <v>92370</v>
      </c>
      <c r="C3800" s="924" t="s">
        <v>10528</v>
      </c>
      <c r="D3800" s="923" t="s">
        <v>451</v>
      </c>
      <c r="E3800" s="923" t="n">
        <f aca="false">IF($K$2=$H$1,H3800,I3800)</f>
        <v>23.75</v>
      </c>
      <c r="F3800" s="396" t="n">
        <f aca="false">IF(LEN($B3800)=7,CONCATENATE(MID($B3800,1,6),"00",RIGHT($B3800,1)),IF(LEN($B3800)=8,CONCATENATE(MID($B3800,1,6),"0",RIGHT($B3800,2)),$B3800))</f>
        <v>92370</v>
      </c>
      <c r="H3800" s="925" t="n">
        <v>21.98</v>
      </c>
      <c r="I3800" s="923" t="n">
        <v>23.75</v>
      </c>
    </row>
    <row r="3801" customFormat="false" ht="15" hidden="false" customHeight="false" outlineLevel="0" collapsed="false">
      <c r="B3801" s="923" t="n">
        <v>92371</v>
      </c>
      <c r="C3801" s="924" t="s">
        <v>10529</v>
      </c>
      <c r="D3801" s="923" t="s">
        <v>451</v>
      </c>
      <c r="E3801" s="923" t="n">
        <f aca="false">IF($K$2=$H$1,H3801,I3801)</f>
        <v>27.01</v>
      </c>
      <c r="F3801" s="396" t="n">
        <f aca="false">IF(LEN($B3801)=7,CONCATENATE(MID($B3801,1,6),"00",RIGHT($B3801,1)),IF(LEN($B3801)=8,CONCATENATE(MID($B3801,1,6),"0",RIGHT($B3801,2)),$B3801))</f>
        <v>92371</v>
      </c>
      <c r="H3801" s="925" t="n">
        <v>25.08</v>
      </c>
      <c r="I3801" s="923" t="n">
        <v>27.01</v>
      </c>
    </row>
    <row r="3802" customFormat="false" ht="15" hidden="false" customHeight="false" outlineLevel="0" collapsed="false">
      <c r="B3802" s="923" t="n">
        <v>92372</v>
      </c>
      <c r="C3802" s="924" t="s">
        <v>10530</v>
      </c>
      <c r="D3802" s="923" t="s">
        <v>451</v>
      </c>
      <c r="E3802" s="923" t="n">
        <f aca="false">IF($K$2=$H$1,H3802,I3802)</f>
        <v>27.8</v>
      </c>
      <c r="F3802" s="396" t="n">
        <f aca="false">IF(LEN($B3802)=7,CONCATENATE(MID($B3802,1,6),"00",RIGHT($B3802,1)),IF(LEN($B3802)=8,CONCATENATE(MID($B3802,1,6),"0",RIGHT($B3802,2)),$B3802))</f>
        <v>92372</v>
      </c>
      <c r="H3802" s="925" t="n">
        <v>25.87</v>
      </c>
      <c r="I3802" s="923" t="n">
        <v>27.8</v>
      </c>
    </row>
    <row r="3803" customFormat="false" ht="15" hidden="false" customHeight="false" outlineLevel="0" collapsed="false">
      <c r="B3803" s="923" t="n">
        <v>92373</v>
      </c>
      <c r="C3803" s="924" t="s">
        <v>10531</v>
      </c>
      <c r="D3803" s="923" t="s">
        <v>451</v>
      </c>
      <c r="E3803" s="923" t="n">
        <f aca="false">IF($K$2=$H$1,H3803,I3803)</f>
        <v>31.37</v>
      </c>
      <c r="F3803" s="396" t="n">
        <f aca="false">IF(LEN($B3803)=7,CONCATENATE(MID($B3803,1,6),"00",RIGHT($B3803,1)),IF(LEN($B3803)=8,CONCATENATE(MID($B3803,1,6),"0",RIGHT($B3803,2)),$B3803))</f>
        <v>92373</v>
      </c>
      <c r="H3803" s="925" t="n">
        <v>29.27</v>
      </c>
      <c r="I3803" s="923" t="n">
        <v>31.37</v>
      </c>
    </row>
    <row r="3804" customFormat="false" ht="15" hidden="false" customHeight="false" outlineLevel="0" collapsed="false">
      <c r="B3804" s="923" t="n">
        <v>92374</v>
      </c>
      <c r="C3804" s="924" t="s">
        <v>10532</v>
      </c>
      <c r="D3804" s="923" t="s">
        <v>451</v>
      </c>
      <c r="E3804" s="923" t="n">
        <f aca="false">IF($K$2=$H$1,H3804,I3804)</f>
        <v>31.52</v>
      </c>
      <c r="F3804" s="396" t="n">
        <f aca="false">IF(LEN($B3804)=7,CONCATENATE(MID($B3804,1,6),"00",RIGHT($B3804,1)),IF(LEN($B3804)=8,CONCATENATE(MID($B3804,1,6),"0",RIGHT($B3804,2)),$B3804))</f>
        <v>92374</v>
      </c>
      <c r="H3804" s="925" t="n">
        <v>29.42</v>
      </c>
      <c r="I3804" s="923" t="n">
        <v>31.52</v>
      </c>
    </row>
    <row r="3805" customFormat="false" ht="15" hidden="false" customHeight="false" outlineLevel="0" collapsed="false">
      <c r="B3805" s="923" t="n">
        <v>92375</v>
      </c>
      <c r="C3805" s="924" t="s">
        <v>10533</v>
      </c>
      <c r="D3805" s="923" t="s">
        <v>451</v>
      </c>
      <c r="E3805" s="923" t="n">
        <f aca="false">IF($K$2=$H$1,H3805,I3805)</f>
        <v>39.43</v>
      </c>
      <c r="F3805" s="396" t="n">
        <f aca="false">IF(LEN($B3805)=7,CONCATENATE(MID($B3805,1,6),"00",RIGHT($B3805,1)),IF(LEN($B3805)=8,CONCATENATE(MID($B3805,1,6),"0",RIGHT($B3805,2)),$B3805))</f>
        <v>92375</v>
      </c>
      <c r="H3805" s="925" t="n">
        <v>37.1</v>
      </c>
      <c r="I3805" s="923" t="n">
        <v>39.43</v>
      </c>
    </row>
    <row r="3806" customFormat="false" ht="15" hidden="false" customHeight="false" outlineLevel="0" collapsed="false">
      <c r="B3806" s="923" t="n">
        <v>92376</v>
      </c>
      <c r="C3806" s="924" t="s">
        <v>10534</v>
      </c>
      <c r="D3806" s="923" t="s">
        <v>451</v>
      </c>
      <c r="E3806" s="923" t="n">
        <f aca="false">IF($K$2=$H$1,H3806,I3806)</f>
        <v>39.42</v>
      </c>
      <c r="F3806" s="396" t="n">
        <f aca="false">IF(LEN($B3806)=7,CONCATENATE(MID($B3806,1,6),"00",RIGHT($B3806,1)),IF(LEN($B3806)=8,CONCATENATE(MID($B3806,1,6),"0",RIGHT($B3806,2)),$B3806))</f>
        <v>92376</v>
      </c>
      <c r="H3806" s="925" t="n">
        <v>37.09</v>
      </c>
      <c r="I3806" s="923" t="n">
        <v>39.42</v>
      </c>
    </row>
    <row r="3807" customFormat="false" ht="15" hidden="false" customHeight="false" outlineLevel="0" collapsed="false">
      <c r="B3807" s="923" t="n">
        <v>92377</v>
      </c>
      <c r="C3807" s="924" t="s">
        <v>10535</v>
      </c>
      <c r="D3807" s="923" t="s">
        <v>451</v>
      </c>
      <c r="E3807" s="923" t="n">
        <f aca="false">IF($K$2=$H$1,H3807,I3807)</f>
        <v>51.37</v>
      </c>
      <c r="F3807" s="396" t="n">
        <f aca="false">IF(LEN($B3807)=7,CONCATENATE(MID($B3807,1,6),"00",RIGHT($B3807,1)),IF(LEN($B3807)=8,CONCATENATE(MID($B3807,1,6),"0",RIGHT($B3807,2)),$B3807))</f>
        <v>92377</v>
      </c>
      <c r="H3807" s="925" t="n">
        <v>48.71</v>
      </c>
      <c r="I3807" s="923" t="n">
        <v>51.37</v>
      </c>
    </row>
    <row r="3808" customFormat="false" ht="15" hidden="false" customHeight="false" outlineLevel="0" collapsed="false">
      <c r="B3808" s="923" t="n">
        <v>92378</v>
      </c>
      <c r="C3808" s="924" t="s">
        <v>10536</v>
      </c>
      <c r="D3808" s="923" t="s">
        <v>451</v>
      </c>
      <c r="E3808" s="923" t="n">
        <f aca="false">IF($K$2=$H$1,H3808,I3808)</f>
        <v>56.1</v>
      </c>
      <c r="F3808" s="396" t="n">
        <f aca="false">IF(LEN($B3808)=7,CONCATENATE(MID($B3808,1,6),"00",RIGHT($B3808,1)),IF(LEN($B3808)=8,CONCATENATE(MID($B3808,1,6),"0",RIGHT($B3808,2)),$B3808))</f>
        <v>92378</v>
      </c>
      <c r="H3808" s="925" t="n">
        <v>53.44</v>
      </c>
      <c r="I3808" s="923" t="n">
        <v>56.1</v>
      </c>
    </row>
    <row r="3809" customFormat="false" ht="15" hidden="false" customHeight="false" outlineLevel="0" collapsed="false">
      <c r="B3809" s="923" t="n">
        <v>92379</v>
      </c>
      <c r="C3809" s="924" t="s">
        <v>10537</v>
      </c>
      <c r="D3809" s="923" t="s">
        <v>451</v>
      </c>
      <c r="E3809" s="923" t="n">
        <f aca="false">IF($K$2=$H$1,H3809,I3809)</f>
        <v>70.23</v>
      </c>
      <c r="F3809" s="396" t="n">
        <f aca="false">IF(LEN($B3809)=7,CONCATENATE(MID($B3809,1,6),"00",RIGHT($B3809,1)),IF(LEN($B3809)=8,CONCATENATE(MID($B3809,1,6),"0",RIGHT($B3809,2)),$B3809))</f>
        <v>92379</v>
      </c>
      <c r="H3809" s="925" t="n">
        <v>67.23</v>
      </c>
      <c r="I3809" s="923" t="n">
        <v>70.23</v>
      </c>
    </row>
    <row r="3810" customFormat="false" ht="15" hidden="false" customHeight="false" outlineLevel="0" collapsed="false">
      <c r="B3810" s="923" t="n">
        <v>92380</v>
      </c>
      <c r="C3810" s="924" t="s">
        <v>10538</v>
      </c>
      <c r="D3810" s="923" t="s">
        <v>451</v>
      </c>
      <c r="E3810" s="923" t="n">
        <f aca="false">IF($K$2=$H$1,H3810,I3810)</f>
        <v>74.44</v>
      </c>
      <c r="F3810" s="396" t="n">
        <f aca="false">IF(LEN($B3810)=7,CONCATENATE(MID($B3810,1,6),"00",RIGHT($B3810,1)),IF(LEN($B3810)=8,CONCATENATE(MID($B3810,1,6),"0",RIGHT($B3810,2)),$B3810))</f>
        <v>92380</v>
      </c>
      <c r="H3810" s="925" t="n">
        <v>71.44</v>
      </c>
      <c r="I3810" s="923" t="n">
        <v>74.44</v>
      </c>
    </row>
    <row r="3811" customFormat="false" ht="15" hidden="false" customHeight="false" outlineLevel="0" collapsed="false">
      <c r="B3811" s="923" t="n">
        <v>92381</v>
      </c>
      <c r="C3811" s="924" t="s">
        <v>10539</v>
      </c>
      <c r="D3811" s="923" t="s">
        <v>451</v>
      </c>
      <c r="E3811" s="923" t="n">
        <f aca="false">IF($K$2=$H$1,H3811,I3811)</f>
        <v>34.55</v>
      </c>
      <c r="F3811" s="396" t="n">
        <f aca="false">IF(LEN($B3811)=7,CONCATENATE(MID($B3811,1,6),"00",RIGHT($B3811,1)),IF(LEN($B3811)=8,CONCATENATE(MID($B3811,1,6),"0",RIGHT($B3811,2)),$B3811))</f>
        <v>92381</v>
      </c>
      <c r="H3811" s="925" t="n">
        <v>31.89</v>
      </c>
      <c r="I3811" s="923" t="n">
        <v>34.55</v>
      </c>
    </row>
    <row r="3812" customFormat="false" ht="15" hidden="false" customHeight="false" outlineLevel="0" collapsed="false">
      <c r="B3812" s="923" t="n">
        <v>92382</v>
      </c>
      <c r="C3812" s="924" t="s">
        <v>10540</v>
      </c>
      <c r="D3812" s="923" t="s">
        <v>451</v>
      </c>
      <c r="E3812" s="923" t="n">
        <f aca="false">IF($K$2=$H$1,H3812,I3812)</f>
        <v>33.42</v>
      </c>
      <c r="F3812" s="396" t="n">
        <f aca="false">IF(LEN($B3812)=7,CONCATENATE(MID($B3812,1,6),"00",RIGHT($B3812,1)),IF(LEN($B3812)=8,CONCATENATE(MID($B3812,1,6),"0",RIGHT($B3812,2)),$B3812))</f>
        <v>92382</v>
      </c>
      <c r="H3812" s="925" t="n">
        <v>30.76</v>
      </c>
      <c r="I3812" s="923" t="n">
        <v>33.42</v>
      </c>
    </row>
    <row r="3813" customFormat="false" ht="15" hidden="false" customHeight="false" outlineLevel="0" collapsed="false">
      <c r="B3813" s="923" t="n">
        <v>92383</v>
      </c>
      <c r="C3813" s="924" t="s">
        <v>10541</v>
      </c>
      <c r="D3813" s="923" t="s">
        <v>451</v>
      </c>
      <c r="E3813" s="923" t="n">
        <f aca="false">IF($K$2=$H$1,H3813,I3813)</f>
        <v>42.08</v>
      </c>
      <c r="F3813" s="396" t="n">
        <f aca="false">IF(LEN($B3813)=7,CONCATENATE(MID($B3813,1,6),"00",RIGHT($B3813,1)),IF(LEN($B3813)=8,CONCATENATE(MID($B3813,1,6),"0",RIGHT($B3813,2)),$B3813))</f>
        <v>92383</v>
      </c>
      <c r="H3813" s="925" t="n">
        <v>39.19</v>
      </c>
      <c r="I3813" s="923" t="n">
        <v>42.08</v>
      </c>
    </row>
    <row r="3814" customFormat="false" ht="15" hidden="false" customHeight="false" outlineLevel="0" collapsed="false">
      <c r="B3814" s="923" t="n">
        <v>92384</v>
      </c>
      <c r="C3814" s="924" t="s">
        <v>10542</v>
      </c>
      <c r="D3814" s="923" t="s">
        <v>451</v>
      </c>
      <c r="E3814" s="923" t="n">
        <f aca="false">IF($K$2=$H$1,H3814,I3814)</f>
        <v>39.84</v>
      </c>
      <c r="F3814" s="396" t="n">
        <f aca="false">IF(LEN($B3814)=7,CONCATENATE(MID($B3814,1,6),"00",RIGHT($B3814,1)),IF(LEN($B3814)=8,CONCATENATE(MID($B3814,1,6),"0",RIGHT($B3814,2)),$B3814))</f>
        <v>92384</v>
      </c>
      <c r="H3814" s="925" t="n">
        <v>36.95</v>
      </c>
      <c r="I3814" s="923" t="n">
        <v>39.84</v>
      </c>
    </row>
    <row r="3815" customFormat="false" ht="15" hidden="false" customHeight="false" outlineLevel="0" collapsed="false">
      <c r="B3815" s="923" t="n">
        <v>92385</v>
      </c>
      <c r="C3815" s="924" t="s">
        <v>10543</v>
      </c>
      <c r="D3815" s="923" t="s">
        <v>451</v>
      </c>
      <c r="E3815" s="923" t="n">
        <f aca="false">IF($K$2=$H$1,H3815,I3815)</f>
        <v>47.73</v>
      </c>
      <c r="F3815" s="396" t="n">
        <f aca="false">IF(LEN($B3815)=7,CONCATENATE(MID($B3815,1,6),"00",RIGHT($B3815,1)),IF(LEN($B3815)=8,CONCATENATE(MID($B3815,1,6),"0",RIGHT($B3815,2)),$B3815))</f>
        <v>92385</v>
      </c>
      <c r="H3815" s="925" t="n">
        <v>44.57</v>
      </c>
      <c r="I3815" s="923" t="n">
        <v>47.73</v>
      </c>
    </row>
    <row r="3816" customFormat="false" ht="15" hidden="false" customHeight="false" outlineLevel="0" collapsed="false">
      <c r="B3816" s="923" t="n">
        <v>92386</v>
      </c>
      <c r="C3816" s="924" t="s">
        <v>10544</v>
      </c>
      <c r="D3816" s="923" t="s">
        <v>451</v>
      </c>
      <c r="E3816" s="923" t="n">
        <f aca="false">IF($K$2=$H$1,H3816,I3816)</f>
        <v>46.19</v>
      </c>
      <c r="F3816" s="396" t="n">
        <f aca="false">IF(LEN($B3816)=7,CONCATENATE(MID($B3816,1,6),"00",RIGHT($B3816,1)),IF(LEN($B3816)=8,CONCATENATE(MID($B3816,1,6),"0",RIGHT($B3816,2)),$B3816))</f>
        <v>92386</v>
      </c>
      <c r="H3816" s="925" t="n">
        <v>43.03</v>
      </c>
      <c r="I3816" s="923" t="n">
        <v>46.19</v>
      </c>
    </row>
    <row r="3817" customFormat="false" ht="15" hidden="false" customHeight="false" outlineLevel="0" collapsed="false">
      <c r="B3817" s="923" t="n">
        <v>92387</v>
      </c>
      <c r="C3817" s="924" t="s">
        <v>10545</v>
      </c>
      <c r="D3817" s="923" t="s">
        <v>451</v>
      </c>
      <c r="E3817" s="923" t="n">
        <f aca="false">IF($K$2=$H$1,H3817,I3817)</f>
        <v>58.63</v>
      </c>
      <c r="F3817" s="396" t="n">
        <f aca="false">IF(LEN($B3817)=7,CONCATENATE(MID($B3817,1,6),"00",RIGHT($B3817,1)),IF(LEN($B3817)=8,CONCATENATE(MID($B3817,1,6),"0",RIGHT($B3817,2)),$B3817))</f>
        <v>92387</v>
      </c>
      <c r="H3817" s="925" t="n">
        <v>55.13</v>
      </c>
      <c r="I3817" s="923" t="n">
        <v>58.63</v>
      </c>
    </row>
    <row r="3818" customFormat="false" ht="15" hidden="false" customHeight="false" outlineLevel="0" collapsed="false">
      <c r="B3818" s="923" t="n">
        <v>92388</v>
      </c>
      <c r="C3818" s="924" t="s">
        <v>10546</v>
      </c>
      <c r="D3818" s="923" t="s">
        <v>451</v>
      </c>
      <c r="E3818" s="923" t="n">
        <f aca="false">IF($K$2=$H$1,H3818,I3818)</f>
        <v>57.58</v>
      </c>
      <c r="F3818" s="396" t="n">
        <f aca="false">IF(LEN($B3818)=7,CONCATENATE(MID($B3818,1,6),"00",RIGHT($B3818,1)),IF(LEN($B3818)=8,CONCATENATE(MID($B3818,1,6),"0",RIGHT($B3818,2)),$B3818))</f>
        <v>92388</v>
      </c>
      <c r="H3818" s="925" t="n">
        <v>54.08</v>
      </c>
      <c r="I3818" s="923" t="n">
        <v>57.58</v>
      </c>
    </row>
    <row r="3819" customFormat="false" ht="15" hidden="false" customHeight="false" outlineLevel="0" collapsed="false">
      <c r="B3819" s="923" t="n">
        <v>92389</v>
      </c>
      <c r="C3819" s="924" t="s">
        <v>10547</v>
      </c>
      <c r="D3819" s="923" t="s">
        <v>451</v>
      </c>
      <c r="E3819" s="923" t="n">
        <f aca="false">IF($K$2=$H$1,H3819,I3819)</f>
        <v>86.04</v>
      </c>
      <c r="F3819" s="396" t="n">
        <f aca="false">IF(LEN($B3819)=7,CONCATENATE(MID($B3819,1,6),"00",RIGHT($B3819,1)),IF(LEN($B3819)=8,CONCATENATE(MID($B3819,1,6),"0",RIGHT($B3819,2)),$B3819))</f>
        <v>92389</v>
      </c>
      <c r="H3819" s="925" t="n">
        <v>82.04</v>
      </c>
      <c r="I3819" s="923" t="n">
        <v>86.04</v>
      </c>
    </row>
    <row r="3820" customFormat="false" ht="15" hidden="false" customHeight="false" outlineLevel="0" collapsed="false">
      <c r="B3820" s="923" t="n">
        <v>92390</v>
      </c>
      <c r="C3820" s="924" t="s">
        <v>10548</v>
      </c>
      <c r="D3820" s="923" t="s">
        <v>451</v>
      </c>
      <c r="E3820" s="923" t="n">
        <f aca="false">IF($K$2=$H$1,H3820,I3820)</f>
        <v>81.41</v>
      </c>
      <c r="F3820" s="396" t="n">
        <f aca="false">IF(LEN($B3820)=7,CONCATENATE(MID($B3820,1,6),"00",RIGHT($B3820,1)),IF(LEN($B3820)=8,CONCATENATE(MID($B3820,1,6),"0",RIGHT($B3820,2)),$B3820))</f>
        <v>92390</v>
      </c>
      <c r="H3820" s="925" t="n">
        <v>77.41</v>
      </c>
      <c r="I3820" s="923" t="n">
        <v>81.41</v>
      </c>
    </row>
    <row r="3821" customFormat="false" ht="15" hidden="false" customHeight="false" outlineLevel="0" collapsed="false">
      <c r="B3821" s="923" t="n">
        <v>92635</v>
      </c>
      <c r="C3821" s="924" t="s">
        <v>10549</v>
      </c>
      <c r="D3821" s="923" t="s">
        <v>451</v>
      </c>
      <c r="E3821" s="923" t="n">
        <f aca="false">IF($K$2=$H$1,H3821,I3821)</f>
        <v>112.45</v>
      </c>
      <c r="F3821" s="396" t="n">
        <f aca="false">IF(LEN($B3821)=7,CONCATENATE(MID($B3821,1,6),"00",RIGHT($B3821,1)),IF(LEN($B3821)=8,CONCATENATE(MID($B3821,1,6),"0",RIGHT($B3821,2)),$B3821))</f>
        <v>92635</v>
      </c>
      <c r="H3821" s="925" t="n">
        <v>107.95</v>
      </c>
      <c r="I3821" s="923" t="n">
        <v>112.45</v>
      </c>
    </row>
    <row r="3822" customFormat="false" ht="15" hidden="false" customHeight="false" outlineLevel="0" collapsed="false">
      <c r="B3822" s="923" t="n">
        <v>92636</v>
      </c>
      <c r="C3822" s="924" t="s">
        <v>10550</v>
      </c>
      <c r="D3822" s="923" t="s">
        <v>451</v>
      </c>
      <c r="E3822" s="923" t="n">
        <f aca="false">IF($K$2=$H$1,H3822,I3822)</f>
        <v>103.54</v>
      </c>
      <c r="F3822" s="396" t="n">
        <f aca="false">IF(LEN($B3822)=7,CONCATENATE(MID($B3822,1,6),"00",RIGHT($B3822,1)),IF(LEN($B3822)=8,CONCATENATE(MID($B3822,1,6),"0",RIGHT($B3822,2)),$B3822))</f>
        <v>92636</v>
      </c>
      <c r="H3822" s="925" t="n">
        <v>99.04</v>
      </c>
      <c r="I3822" s="923" t="n">
        <v>103.54</v>
      </c>
    </row>
    <row r="3823" customFormat="false" ht="15" hidden="false" customHeight="false" outlineLevel="0" collapsed="false">
      <c r="B3823" s="923" t="n">
        <v>92637</v>
      </c>
      <c r="C3823" s="924" t="s">
        <v>10551</v>
      </c>
      <c r="D3823" s="923" t="s">
        <v>451</v>
      </c>
      <c r="E3823" s="923" t="n">
        <f aca="false">IF($K$2=$H$1,H3823,I3823)</f>
        <v>45.02</v>
      </c>
      <c r="F3823" s="396" t="n">
        <f aca="false">IF(LEN($B3823)=7,CONCATENATE(MID($B3823,1,6),"00",RIGHT($B3823,1)),IF(LEN($B3823)=8,CONCATENATE(MID($B3823,1,6),"0",RIGHT($B3823,2)),$B3823))</f>
        <v>92637</v>
      </c>
      <c r="H3823" s="925" t="n">
        <v>41.47</v>
      </c>
      <c r="I3823" s="923" t="n">
        <v>45.02</v>
      </c>
    </row>
    <row r="3824" customFormat="false" ht="15" hidden="false" customHeight="false" outlineLevel="0" collapsed="false">
      <c r="B3824" s="923" t="n">
        <v>92638</v>
      </c>
      <c r="C3824" s="924" t="s">
        <v>10552</v>
      </c>
      <c r="D3824" s="923" t="s">
        <v>451</v>
      </c>
      <c r="E3824" s="923" t="n">
        <f aca="false">IF($K$2=$H$1,H3824,I3824)</f>
        <v>53.41</v>
      </c>
      <c r="F3824" s="396" t="n">
        <f aca="false">IF(LEN($B3824)=7,CONCATENATE(MID($B3824,1,6),"00",RIGHT($B3824,1)),IF(LEN($B3824)=8,CONCATENATE(MID($B3824,1,6),"0",RIGHT($B3824,2)),$B3824))</f>
        <v>92638</v>
      </c>
      <c r="H3824" s="925" t="n">
        <v>49.55</v>
      </c>
      <c r="I3824" s="923" t="n">
        <v>53.41</v>
      </c>
    </row>
    <row r="3825" customFormat="false" ht="15" hidden="false" customHeight="false" outlineLevel="0" collapsed="false">
      <c r="B3825" s="923" t="n">
        <v>92639</v>
      </c>
      <c r="C3825" s="924" t="s">
        <v>10553</v>
      </c>
      <c r="D3825" s="923" t="s">
        <v>451</v>
      </c>
      <c r="E3825" s="923" t="n">
        <f aca="false">IF($K$2=$H$1,H3825,I3825)</f>
        <v>61.03</v>
      </c>
      <c r="F3825" s="396" t="n">
        <f aca="false">IF(LEN($B3825)=7,CONCATENATE(MID($B3825,1,6),"00",RIGHT($B3825,1)),IF(LEN($B3825)=8,CONCATENATE(MID($B3825,1,6),"0",RIGHT($B3825,2)),$B3825))</f>
        <v>92639</v>
      </c>
      <c r="H3825" s="925" t="n">
        <v>56.82</v>
      </c>
      <c r="I3825" s="923" t="n">
        <v>61.03</v>
      </c>
    </row>
    <row r="3826" customFormat="false" ht="15" hidden="false" customHeight="false" outlineLevel="0" collapsed="false">
      <c r="B3826" s="923" t="n">
        <v>92640</v>
      </c>
      <c r="C3826" s="924" t="s">
        <v>10554</v>
      </c>
      <c r="D3826" s="923" t="s">
        <v>451</v>
      </c>
      <c r="E3826" s="923" t="n">
        <f aca="false">IF($K$2=$H$1,H3826,I3826)</f>
        <v>76.78</v>
      </c>
      <c r="F3826" s="396" t="n">
        <f aca="false">IF(LEN($B3826)=7,CONCATENATE(MID($B3826,1,6),"00",RIGHT($B3826,1)),IF(LEN($B3826)=8,CONCATENATE(MID($B3826,1,6),"0",RIGHT($B3826,2)),$B3826))</f>
        <v>92640</v>
      </c>
      <c r="H3826" s="925" t="n">
        <v>72.12</v>
      </c>
      <c r="I3826" s="923" t="n">
        <v>76.78</v>
      </c>
    </row>
    <row r="3827" customFormat="false" ht="15" hidden="false" customHeight="false" outlineLevel="0" collapsed="false">
      <c r="B3827" s="923" t="n">
        <v>92642</v>
      </c>
      <c r="C3827" s="924" t="s">
        <v>10555</v>
      </c>
      <c r="D3827" s="923" t="s">
        <v>451</v>
      </c>
      <c r="E3827" s="923" t="n">
        <f aca="false">IF($K$2=$H$1,H3827,I3827)</f>
        <v>110.89</v>
      </c>
      <c r="F3827" s="396" t="n">
        <f aca="false">IF(LEN($B3827)=7,CONCATENATE(MID($B3827,1,6),"00",RIGHT($B3827,1)),IF(LEN($B3827)=8,CONCATENATE(MID($B3827,1,6),"0",RIGHT($B3827,2)),$B3827))</f>
        <v>92642</v>
      </c>
      <c r="H3827" s="925" t="n">
        <v>105.56</v>
      </c>
      <c r="I3827" s="923" t="n">
        <v>110.89</v>
      </c>
    </row>
    <row r="3828" customFormat="false" ht="15" hidden="false" customHeight="false" outlineLevel="0" collapsed="false">
      <c r="B3828" s="923" t="n">
        <v>92644</v>
      </c>
      <c r="C3828" s="924" t="s">
        <v>10556</v>
      </c>
      <c r="D3828" s="923" t="s">
        <v>451</v>
      </c>
      <c r="E3828" s="923" t="n">
        <f aca="false">IF($K$2=$H$1,H3828,I3828)</f>
        <v>137.25</v>
      </c>
      <c r="F3828" s="396" t="n">
        <f aca="false">IF(LEN($B3828)=7,CONCATENATE(MID($B3828,1,6),"00",RIGHT($B3828,1)),IF(LEN($B3828)=8,CONCATENATE(MID($B3828,1,6),"0",RIGHT($B3828,2)),$B3828))</f>
        <v>92644</v>
      </c>
      <c r="H3828" s="925" t="n">
        <v>131.26</v>
      </c>
      <c r="I3828" s="923" t="n">
        <v>137.25</v>
      </c>
    </row>
    <row r="3829" customFormat="false" ht="15" hidden="false" customHeight="false" outlineLevel="0" collapsed="false">
      <c r="B3829" s="923" t="n">
        <v>92657</v>
      </c>
      <c r="C3829" s="924" t="s">
        <v>10557</v>
      </c>
      <c r="D3829" s="923" t="s">
        <v>451</v>
      </c>
      <c r="E3829" s="923" t="n">
        <f aca="false">IF($K$2=$H$1,H3829,I3829)</f>
        <v>16.21</v>
      </c>
      <c r="F3829" s="396" t="n">
        <f aca="false">IF(LEN($B3829)=7,CONCATENATE(MID($B3829,1,6),"00",RIGHT($B3829,1)),IF(LEN($B3829)=8,CONCATENATE(MID($B3829,1,6),"0",RIGHT($B3829,2)),$B3829))</f>
        <v>92657</v>
      </c>
      <c r="H3829" s="925" t="n">
        <v>15.11</v>
      </c>
      <c r="I3829" s="923" t="n">
        <v>16.21</v>
      </c>
    </row>
    <row r="3830" customFormat="false" ht="15" hidden="false" customHeight="false" outlineLevel="0" collapsed="false">
      <c r="B3830" s="923" t="n">
        <v>92658</v>
      </c>
      <c r="C3830" s="924" t="s">
        <v>10558</v>
      </c>
      <c r="D3830" s="923" t="s">
        <v>451</v>
      </c>
      <c r="E3830" s="923" t="n">
        <f aca="false">IF($K$2=$H$1,H3830,I3830)</f>
        <v>17.06</v>
      </c>
      <c r="F3830" s="396" t="n">
        <f aca="false">IF(LEN($B3830)=7,CONCATENATE(MID($B3830,1,6),"00",RIGHT($B3830,1)),IF(LEN($B3830)=8,CONCATENATE(MID($B3830,1,6),"0",RIGHT($B3830,2)),$B3830))</f>
        <v>92658</v>
      </c>
      <c r="H3830" s="925" t="n">
        <v>15.96</v>
      </c>
      <c r="I3830" s="923" t="n">
        <v>17.06</v>
      </c>
    </row>
    <row r="3831" customFormat="false" ht="15" hidden="false" customHeight="false" outlineLevel="0" collapsed="false">
      <c r="B3831" s="923" t="n">
        <v>92659</v>
      </c>
      <c r="C3831" s="924" t="s">
        <v>10559</v>
      </c>
      <c r="D3831" s="923" t="s">
        <v>451</v>
      </c>
      <c r="E3831" s="923" t="n">
        <f aca="false">IF($K$2=$H$1,H3831,I3831)</f>
        <v>19.41</v>
      </c>
      <c r="F3831" s="396" t="n">
        <f aca="false">IF(LEN($B3831)=7,CONCATENATE(MID($B3831,1,6),"00",RIGHT($B3831,1)),IF(LEN($B3831)=8,CONCATENATE(MID($B3831,1,6),"0",RIGHT($B3831,2)),$B3831))</f>
        <v>92659</v>
      </c>
      <c r="H3831" s="925" t="n">
        <v>18.25</v>
      </c>
      <c r="I3831" s="923" t="n">
        <v>19.41</v>
      </c>
    </row>
    <row r="3832" customFormat="false" ht="15" hidden="false" customHeight="false" outlineLevel="0" collapsed="false">
      <c r="B3832" s="923" t="n">
        <v>92660</v>
      </c>
      <c r="C3832" s="924" t="s">
        <v>10560</v>
      </c>
      <c r="D3832" s="923" t="s">
        <v>451</v>
      </c>
      <c r="E3832" s="923" t="n">
        <f aca="false">IF($K$2=$H$1,H3832,I3832)</f>
        <v>20.2</v>
      </c>
      <c r="F3832" s="396" t="n">
        <f aca="false">IF(LEN($B3832)=7,CONCATENATE(MID($B3832,1,6),"00",RIGHT($B3832,1)),IF(LEN($B3832)=8,CONCATENATE(MID($B3832,1,6),"0",RIGHT($B3832,2)),$B3832))</f>
        <v>92660</v>
      </c>
      <c r="H3832" s="925" t="n">
        <v>19.04</v>
      </c>
      <c r="I3832" s="923" t="n">
        <v>20.2</v>
      </c>
    </row>
    <row r="3833" customFormat="false" ht="15" hidden="false" customHeight="false" outlineLevel="0" collapsed="false">
      <c r="B3833" s="923" t="n">
        <v>92661</v>
      </c>
      <c r="C3833" s="924" t="s">
        <v>10561</v>
      </c>
      <c r="D3833" s="923" t="s">
        <v>451</v>
      </c>
      <c r="E3833" s="923" t="n">
        <f aca="false">IF($K$2=$H$1,H3833,I3833)</f>
        <v>22.7</v>
      </c>
      <c r="F3833" s="396" t="n">
        <f aca="false">IF(LEN($B3833)=7,CONCATENATE(MID($B3833,1,6),"00",RIGHT($B3833,1)),IF(LEN($B3833)=8,CONCATENATE(MID($B3833,1,6),"0",RIGHT($B3833,2)),$B3833))</f>
        <v>92661</v>
      </c>
      <c r="H3833" s="925" t="n">
        <v>21.48</v>
      </c>
      <c r="I3833" s="923" t="n">
        <v>22.7</v>
      </c>
    </row>
    <row r="3834" customFormat="false" ht="15" hidden="false" customHeight="false" outlineLevel="0" collapsed="false">
      <c r="B3834" s="923" t="n">
        <v>92662</v>
      </c>
      <c r="C3834" s="924" t="s">
        <v>10562</v>
      </c>
      <c r="D3834" s="923" t="s">
        <v>451</v>
      </c>
      <c r="E3834" s="923" t="n">
        <f aca="false">IF($K$2=$H$1,H3834,I3834)</f>
        <v>22.85</v>
      </c>
      <c r="F3834" s="396" t="n">
        <f aca="false">IF(LEN($B3834)=7,CONCATENATE(MID($B3834,1,6),"00",RIGHT($B3834,1)),IF(LEN($B3834)=8,CONCATENATE(MID($B3834,1,6),"0",RIGHT($B3834,2)),$B3834))</f>
        <v>92662</v>
      </c>
      <c r="H3834" s="925" t="n">
        <v>21.63</v>
      </c>
      <c r="I3834" s="923" t="n">
        <v>22.85</v>
      </c>
    </row>
    <row r="3835" customFormat="false" ht="15" hidden="false" customHeight="false" outlineLevel="0" collapsed="false">
      <c r="B3835" s="923" t="n">
        <v>92663</v>
      </c>
      <c r="C3835" s="924" t="s">
        <v>10563</v>
      </c>
      <c r="D3835" s="923" t="s">
        <v>451</v>
      </c>
      <c r="E3835" s="923" t="n">
        <f aca="false">IF($K$2=$H$1,H3835,I3835)</f>
        <v>29.45</v>
      </c>
      <c r="F3835" s="396" t="n">
        <f aca="false">IF(LEN($B3835)=7,CONCATENATE(MID($B3835,1,6),"00",RIGHT($B3835,1)),IF(LEN($B3835)=8,CONCATENATE(MID($B3835,1,6),"0",RIGHT($B3835,2)),$B3835))</f>
        <v>92663</v>
      </c>
      <c r="H3835" s="925" t="n">
        <v>28.13</v>
      </c>
      <c r="I3835" s="923" t="n">
        <v>29.45</v>
      </c>
    </row>
    <row r="3836" customFormat="false" ht="15" hidden="false" customHeight="false" outlineLevel="0" collapsed="false">
      <c r="B3836" s="923" t="n">
        <v>92664</v>
      </c>
      <c r="C3836" s="924" t="s">
        <v>10564</v>
      </c>
      <c r="D3836" s="923" t="s">
        <v>451</v>
      </c>
      <c r="E3836" s="923" t="n">
        <f aca="false">IF($K$2=$H$1,H3836,I3836)</f>
        <v>29.44</v>
      </c>
      <c r="F3836" s="396" t="n">
        <f aca="false">IF(LEN($B3836)=7,CONCATENATE(MID($B3836,1,6),"00",RIGHT($B3836,1)),IF(LEN($B3836)=8,CONCATENATE(MID($B3836,1,6),"0",RIGHT($B3836,2)),$B3836))</f>
        <v>92664</v>
      </c>
      <c r="H3836" s="925" t="n">
        <v>28.12</v>
      </c>
      <c r="I3836" s="923" t="n">
        <v>29.44</v>
      </c>
    </row>
    <row r="3837" customFormat="false" ht="15" hidden="false" customHeight="false" outlineLevel="0" collapsed="false">
      <c r="B3837" s="923" t="n">
        <v>92665</v>
      </c>
      <c r="C3837" s="924" t="s">
        <v>10565</v>
      </c>
      <c r="D3837" s="923" t="s">
        <v>451</v>
      </c>
      <c r="E3837" s="923" t="n">
        <f aca="false">IF($K$2=$H$1,H3837,I3837)</f>
        <v>39.41</v>
      </c>
      <c r="F3837" s="396" t="n">
        <f aca="false">IF(LEN($B3837)=7,CONCATENATE(MID($B3837,1,6),"00",RIGHT($B3837,1)),IF(LEN($B3837)=8,CONCATENATE(MID($B3837,1,6),"0",RIGHT($B3837,2)),$B3837))</f>
        <v>92665</v>
      </c>
      <c r="H3837" s="925" t="n">
        <v>37.97</v>
      </c>
      <c r="I3837" s="923" t="n">
        <v>39.41</v>
      </c>
    </row>
    <row r="3838" customFormat="false" ht="15" hidden="false" customHeight="false" outlineLevel="0" collapsed="false">
      <c r="B3838" s="923" t="n">
        <v>92666</v>
      </c>
      <c r="C3838" s="924" t="s">
        <v>10566</v>
      </c>
      <c r="D3838" s="923" t="s">
        <v>451</v>
      </c>
      <c r="E3838" s="923" t="n">
        <f aca="false">IF($K$2=$H$1,H3838,I3838)</f>
        <v>44.14</v>
      </c>
      <c r="F3838" s="396" t="n">
        <f aca="false">IF(LEN($B3838)=7,CONCATENATE(MID($B3838,1,6),"00",RIGHT($B3838,1)),IF(LEN($B3838)=8,CONCATENATE(MID($B3838,1,6),"0",RIGHT($B3838,2)),$B3838))</f>
        <v>92666</v>
      </c>
      <c r="H3838" s="925" t="n">
        <v>42.7</v>
      </c>
      <c r="I3838" s="923" t="n">
        <v>44.14</v>
      </c>
    </row>
    <row r="3839" customFormat="false" ht="15" hidden="false" customHeight="false" outlineLevel="0" collapsed="false">
      <c r="B3839" s="923" t="n">
        <v>92667</v>
      </c>
      <c r="C3839" s="924" t="s">
        <v>10567</v>
      </c>
      <c r="D3839" s="923" t="s">
        <v>451</v>
      </c>
      <c r="E3839" s="923" t="n">
        <f aca="false">IF($K$2=$H$1,H3839,I3839)</f>
        <v>56.32</v>
      </c>
      <c r="F3839" s="396" t="n">
        <f aca="false">IF(LEN($B3839)=7,CONCATENATE(MID($B3839,1,6),"00",RIGHT($B3839,1)),IF(LEN($B3839)=8,CONCATENATE(MID($B3839,1,6),"0",RIGHT($B3839,2)),$B3839))</f>
        <v>92667</v>
      </c>
      <c r="H3839" s="925" t="n">
        <v>54.74</v>
      </c>
      <c r="I3839" s="923" t="n">
        <v>56.32</v>
      </c>
    </row>
    <row r="3840" customFormat="false" ht="15" hidden="false" customHeight="false" outlineLevel="0" collapsed="false">
      <c r="B3840" s="923" t="n">
        <v>92668</v>
      </c>
      <c r="C3840" s="924" t="s">
        <v>10568</v>
      </c>
      <c r="D3840" s="923" t="s">
        <v>451</v>
      </c>
      <c r="E3840" s="923" t="n">
        <f aca="false">IF($K$2=$H$1,H3840,I3840)</f>
        <v>60.53</v>
      </c>
      <c r="F3840" s="396" t="n">
        <f aca="false">IF(LEN($B3840)=7,CONCATENATE(MID($B3840,1,6),"00",RIGHT($B3840,1)),IF(LEN($B3840)=8,CONCATENATE(MID($B3840,1,6),"0",RIGHT($B3840,2)),$B3840))</f>
        <v>92668</v>
      </c>
      <c r="H3840" s="925" t="n">
        <v>58.95</v>
      </c>
      <c r="I3840" s="923" t="n">
        <v>60.53</v>
      </c>
    </row>
    <row r="3841" customFormat="false" ht="15" hidden="false" customHeight="false" outlineLevel="0" collapsed="false">
      <c r="B3841" s="923" t="n">
        <v>92669</v>
      </c>
      <c r="C3841" s="924" t="s">
        <v>10569</v>
      </c>
      <c r="D3841" s="923" t="s">
        <v>451</v>
      </c>
      <c r="E3841" s="923" t="n">
        <f aca="false">IF($K$2=$H$1,H3841,I3841)</f>
        <v>24.5</v>
      </c>
      <c r="F3841" s="396" t="n">
        <f aca="false">IF(LEN($B3841)=7,CONCATENATE(MID($B3841,1,6),"00",RIGHT($B3841,1)),IF(LEN($B3841)=8,CONCATENATE(MID($B3841,1,6),"0",RIGHT($B3841,2)),$B3841))</f>
        <v>92669</v>
      </c>
      <c r="H3841" s="925" t="n">
        <v>22.86</v>
      </c>
      <c r="I3841" s="923" t="n">
        <v>24.5</v>
      </c>
    </row>
    <row r="3842" customFormat="false" ht="15" hidden="false" customHeight="false" outlineLevel="0" collapsed="false">
      <c r="B3842" s="923" t="n">
        <v>92670</v>
      </c>
      <c r="C3842" s="924" t="s">
        <v>10570</v>
      </c>
      <c r="D3842" s="923" t="s">
        <v>451</v>
      </c>
      <c r="E3842" s="923" t="n">
        <f aca="false">IF($K$2=$H$1,H3842,I3842)</f>
        <v>23.37</v>
      </c>
      <c r="F3842" s="396" t="n">
        <f aca="false">IF(LEN($B3842)=7,CONCATENATE(MID($B3842,1,6),"00",RIGHT($B3842,1)),IF(LEN($B3842)=8,CONCATENATE(MID($B3842,1,6),"0",RIGHT($B3842,2)),$B3842))</f>
        <v>92670</v>
      </c>
      <c r="H3842" s="925" t="n">
        <v>21.73</v>
      </c>
      <c r="I3842" s="923" t="n">
        <v>23.37</v>
      </c>
    </row>
    <row r="3843" customFormat="false" ht="15" hidden="false" customHeight="false" outlineLevel="0" collapsed="false">
      <c r="B3843" s="923" t="n">
        <v>92671</v>
      </c>
      <c r="C3843" s="924" t="s">
        <v>10571</v>
      </c>
      <c r="D3843" s="923" t="s">
        <v>451</v>
      </c>
      <c r="E3843" s="923" t="n">
        <f aca="false">IF($K$2=$H$1,H3843,I3843)</f>
        <v>30.68</v>
      </c>
      <c r="F3843" s="396" t="n">
        <f aca="false">IF(LEN($B3843)=7,CONCATENATE(MID($B3843,1,6),"00",RIGHT($B3843,1)),IF(LEN($B3843)=8,CONCATENATE(MID($B3843,1,6),"0",RIGHT($B3843,2)),$B3843))</f>
        <v>92671</v>
      </c>
      <c r="H3843" s="925" t="n">
        <v>28.94</v>
      </c>
      <c r="I3843" s="923" t="n">
        <v>30.68</v>
      </c>
    </row>
    <row r="3844" customFormat="false" ht="15" hidden="false" customHeight="false" outlineLevel="0" collapsed="false">
      <c r="B3844" s="923" t="n">
        <v>92672</v>
      </c>
      <c r="C3844" s="924" t="s">
        <v>10572</v>
      </c>
      <c r="D3844" s="923" t="s">
        <v>451</v>
      </c>
      <c r="E3844" s="923" t="n">
        <f aca="false">IF($K$2=$H$1,H3844,I3844)</f>
        <v>28.44</v>
      </c>
      <c r="F3844" s="396" t="n">
        <f aca="false">IF(LEN($B3844)=7,CONCATENATE(MID($B3844,1,6),"00",RIGHT($B3844,1)),IF(LEN($B3844)=8,CONCATENATE(MID($B3844,1,6),"0",RIGHT($B3844,2)),$B3844))</f>
        <v>92672</v>
      </c>
      <c r="H3844" s="925" t="n">
        <v>26.7</v>
      </c>
      <c r="I3844" s="923" t="n">
        <v>28.44</v>
      </c>
    </row>
    <row r="3845" customFormat="false" ht="15" hidden="false" customHeight="false" outlineLevel="0" collapsed="false">
      <c r="B3845" s="923" t="n">
        <v>92673</v>
      </c>
      <c r="C3845" s="924" t="s">
        <v>10573</v>
      </c>
      <c r="D3845" s="923" t="s">
        <v>451</v>
      </c>
      <c r="E3845" s="923" t="n">
        <f aca="false">IF($K$2=$H$1,H3845,I3845)</f>
        <v>34.73</v>
      </c>
      <c r="F3845" s="396" t="n">
        <f aca="false">IF(LEN($B3845)=7,CONCATENATE(MID($B3845,1,6),"00",RIGHT($B3845,1)),IF(LEN($B3845)=8,CONCATENATE(MID($B3845,1,6),"0",RIGHT($B3845,2)),$B3845))</f>
        <v>92673</v>
      </c>
      <c r="H3845" s="925" t="n">
        <v>32.9</v>
      </c>
      <c r="I3845" s="923" t="n">
        <v>34.73</v>
      </c>
    </row>
    <row r="3846" customFormat="false" ht="15" hidden="false" customHeight="false" outlineLevel="0" collapsed="false">
      <c r="B3846" s="923" t="n">
        <v>92674</v>
      </c>
      <c r="C3846" s="924" t="s">
        <v>10574</v>
      </c>
      <c r="D3846" s="923" t="s">
        <v>451</v>
      </c>
      <c r="E3846" s="923" t="n">
        <f aca="false">IF($K$2=$H$1,H3846,I3846)</f>
        <v>33.19</v>
      </c>
      <c r="F3846" s="396" t="n">
        <f aca="false">IF(LEN($B3846)=7,CONCATENATE(MID($B3846,1,6),"00",RIGHT($B3846,1)),IF(LEN($B3846)=8,CONCATENATE(MID($B3846,1,6),"0",RIGHT($B3846,2)),$B3846))</f>
        <v>92674</v>
      </c>
      <c r="H3846" s="925" t="n">
        <v>31.36</v>
      </c>
      <c r="I3846" s="923" t="n">
        <v>33.19</v>
      </c>
    </row>
    <row r="3847" customFormat="false" ht="15" hidden="false" customHeight="false" outlineLevel="0" collapsed="false">
      <c r="B3847" s="923" t="n">
        <v>92675</v>
      </c>
      <c r="C3847" s="924" t="s">
        <v>10575</v>
      </c>
      <c r="D3847" s="923" t="s">
        <v>451</v>
      </c>
      <c r="E3847" s="923" t="n">
        <f aca="false">IF($K$2=$H$1,H3847,I3847)</f>
        <v>43.68</v>
      </c>
      <c r="F3847" s="396" t="n">
        <f aca="false">IF(LEN($B3847)=7,CONCATENATE(MID($B3847,1,6),"00",RIGHT($B3847,1)),IF(LEN($B3847)=8,CONCATENATE(MID($B3847,1,6),"0",RIGHT($B3847,2)),$B3847))</f>
        <v>92675</v>
      </c>
      <c r="H3847" s="925" t="n">
        <v>41.71</v>
      </c>
      <c r="I3847" s="923" t="n">
        <v>43.68</v>
      </c>
    </row>
    <row r="3848" customFormat="false" ht="15" hidden="false" customHeight="false" outlineLevel="0" collapsed="false">
      <c r="B3848" s="923" t="n">
        <v>92676</v>
      </c>
      <c r="C3848" s="924" t="s">
        <v>10576</v>
      </c>
      <c r="D3848" s="923" t="s">
        <v>451</v>
      </c>
      <c r="E3848" s="923" t="n">
        <f aca="false">IF($K$2=$H$1,H3848,I3848)</f>
        <v>42.63</v>
      </c>
      <c r="F3848" s="396" t="n">
        <f aca="false">IF(LEN($B3848)=7,CONCATENATE(MID($B3848,1,6),"00",RIGHT($B3848,1)),IF(LEN($B3848)=8,CONCATENATE(MID($B3848,1,6),"0",RIGHT($B3848,2)),$B3848))</f>
        <v>92676</v>
      </c>
      <c r="H3848" s="925" t="n">
        <v>40.66</v>
      </c>
      <c r="I3848" s="923" t="n">
        <v>42.63</v>
      </c>
    </row>
    <row r="3849" customFormat="false" ht="15" hidden="false" customHeight="false" outlineLevel="0" collapsed="false">
      <c r="B3849" s="923" t="n">
        <v>92677</v>
      </c>
      <c r="C3849" s="924" t="s">
        <v>10577</v>
      </c>
      <c r="D3849" s="923" t="s">
        <v>451</v>
      </c>
      <c r="E3849" s="923" t="n">
        <f aca="false">IF($K$2=$H$1,H3849,I3849)</f>
        <v>68.13</v>
      </c>
      <c r="F3849" s="396" t="n">
        <f aca="false">IF(LEN($B3849)=7,CONCATENATE(MID($B3849,1,6),"00",RIGHT($B3849,1)),IF(LEN($B3849)=8,CONCATENATE(MID($B3849,1,6),"0",RIGHT($B3849,2)),$B3849))</f>
        <v>92677</v>
      </c>
      <c r="H3849" s="925" t="n">
        <v>65.97</v>
      </c>
      <c r="I3849" s="923" t="n">
        <v>68.13</v>
      </c>
    </row>
    <row r="3850" customFormat="false" ht="15" hidden="false" customHeight="false" outlineLevel="0" collapsed="false">
      <c r="B3850" s="923" t="n">
        <v>92678</v>
      </c>
      <c r="C3850" s="924" t="s">
        <v>10578</v>
      </c>
      <c r="D3850" s="923" t="s">
        <v>451</v>
      </c>
      <c r="E3850" s="923" t="n">
        <f aca="false">IF($K$2=$H$1,H3850,I3850)</f>
        <v>63.5</v>
      </c>
      <c r="F3850" s="396" t="n">
        <f aca="false">IF(LEN($B3850)=7,CONCATENATE(MID($B3850,1,6),"00",RIGHT($B3850,1)),IF(LEN($B3850)=8,CONCATENATE(MID($B3850,1,6),"0",RIGHT($B3850,2)),$B3850))</f>
        <v>92678</v>
      </c>
      <c r="H3850" s="925" t="n">
        <v>61.34</v>
      </c>
      <c r="I3850" s="923" t="n">
        <v>63.5</v>
      </c>
    </row>
    <row r="3851" customFormat="false" ht="15" hidden="false" customHeight="false" outlineLevel="0" collapsed="false">
      <c r="B3851" s="923" t="n">
        <v>92679</v>
      </c>
      <c r="C3851" s="924" t="s">
        <v>10579</v>
      </c>
      <c r="D3851" s="923" t="s">
        <v>451</v>
      </c>
      <c r="E3851" s="923" t="n">
        <f aca="false">IF($K$2=$H$1,H3851,I3851)</f>
        <v>91.59</v>
      </c>
      <c r="F3851" s="396" t="n">
        <f aca="false">IF(LEN($B3851)=7,CONCATENATE(MID($B3851,1,6),"00",RIGHT($B3851,1)),IF(LEN($B3851)=8,CONCATENATE(MID($B3851,1,6),"0",RIGHT($B3851,2)),$B3851))</f>
        <v>92679</v>
      </c>
      <c r="H3851" s="925" t="n">
        <v>89.23</v>
      </c>
      <c r="I3851" s="923" t="n">
        <v>91.59</v>
      </c>
    </row>
    <row r="3852" customFormat="false" ht="15" hidden="false" customHeight="false" outlineLevel="0" collapsed="false">
      <c r="B3852" s="923" t="n">
        <v>92680</v>
      </c>
      <c r="C3852" s="924" t="s">
        <v>10580</v>
      </c>
      <c r="D3852" s="923" t="s">
        <v>451</v>
      </c>
      <c r="E3852" s="923" t="n">
        <f aca="false">IF($K$2=$H$1,H3852,I3852)</f>
        <v>82.68</v>
      </c>
      <c r="F3852" s="396" t="n">
        <f aca="false">IF(LEN($B3852)=7,CONCATENATE(MID($B3852,1,6),"00",RIGHT($B3852,1)),IF(LEN($B3852)=8,CONCATENATE(MID($B3852,1,6),"0",RIGHT($B3852,2)),$B3852))</f>
        <v>92680</v>
      </c>
      <c r="H3852" s="925" t="n">
        <v>80.32</v>
      </c>
      <c r="I3852" s="923" t="n">
        <v>82.68</v>
      </c>
    </row>
    <row r="3853" customFormat="false" ht="15" hidden="false" customHeight="false" outlineLevel="0" collapsed="false">
      <c r="B3853" s="923" t="n">
        <v>92681</v>
      </c>
      <c r="C3853" s="924" t="s">
        <v>10581</v>
      </c>
      <c r="D3853" s="923" t="s">
        <v>451</v>
      </c>
      <c r="E3853" s="923" t="n">
        <f aca="false">IF($K$2=$H$1,H3853,I3853)</f>
        <v>31.59</v>
      </c>
      <c r="F3853" s="396" t="n">
        <f aca="false">IF(LEN($B3853)=7,CONCATENATE(MID($B3853,1,6),"00",RIGHT($B3853,1)),IF(LEN($B3853)=8,CONCATENATE(MID($B3853,1,6),"0",RIGHT($B3853,2)),$B3853))</f>
        <v>92681</v>
      </c>
      <c r="H3853" s="925" t="n">
        <v>29.42</v>
      </c>
      <c r="I3853" s="923" t="n">
        <v>31.59</v>
      </c>
    </row>
    <row r="3854" customFormat="false" ht="15" hidden="false" customHeight="false" outlineLevel="0" collapsed="false">
      <c r="B3854" s="923" t="n">
        <v>92682</v>
      </c>
      <c r="C3854" s="924" t="s">
        <v>10582</v>
      </c>
      <c r="D3854" s="923" t="s">
        <v>451</v>
      </c>
      <c r="E3854" s="923" t="n">
        <f aca="false">IF($K$2=$H$1,H3854,I3854)</f>
        <v>38.16</v>
      </c>
      <c r="F3854" s="396" t="n">
        <f aca="false">IF(LEN($B3854)=7,CONCATENATE(MID($B3854,1,6),"00",RIGHT($B3854,1)),IF(LEN($B3854)=8,CONCATENATE(MID($B3854,1,6),"0",RIGHT($B3854,2)),$B3854))</f>
        <v>92682</v>
      </c>
      <c r="H3854" s="925" t="n">
        <v>35.86</v>
      </c>
      <c r="I3854" s="923" t="n">
        <v>38.16</v>
      </c>
    </row>
    <row r="3855" customFormat="false" ht="15" hidden="false" customHeight="false" outlineLevel="0" collapsed="false">
      <c r="B3855" s="923" t="n">
        <v>92683</v>
      </c>
      <c r="C3855" s="924" t="s">
        <v>10583</v>
      </c>
      <c r="D3855" s="923" t="s">
        <v>451</v>
      </c>
      <c r="E3855" s="923" t="n">
        <f aca="false">IF($K$2=$H$1,H3855,I3855)</f>
        <v>43.72</v>
      </c>
      <c r="F3855" s="396" t="n">
        <f aca="false">IF(LEN($B3855)=7,CONCATENATE(MID($B3855,1,6),"00",RIGHT($B3855,1)),IF(LEN($B3855)=8,CONCATENATE(MID($B3855,1,6),"0",RIGHT($B3855,2)),$B3855))</f>
        <v>92683</v>
      </c>
      <c r="H3855" s="925" t="n">
        <v>41.28</v>
      </c>
      <c r="I3855" s="923" t="n">
        <v>43.72</v>
      </c>
    </row>
    <row r="3856" customFormat="false" ht="15" hidden="false" customHeight="false" outlineLevel="0" collapsed="false">
      <c r="B3856" s="923" t="n">
        <v>92684</v>
      </c>
      <c r="C3856" s="924" t="s">
        <v>10584</v>
      </c>
      <c r="D3856" s="923" t="s">
        <v>451</v>
      </c>
      <c r="E3856" s="923" t="n">
        <f aca="false">IF($K$2=$H$1,H3856,I3856)</f>
        <v>56.85</v>
      </c>
      <c r="F3856" s="396" t="n">
        <f aca="false">IF(LEN($B3856)=7,CONCATENATE(MID($B3856,1,6),"00",RIGHT($B3856,1)),IF(LEN($B3856)=8,CONCATENATE(MID($B3856,1,6),"0",RIGHT($B3856,2)),$B3856))</f>
        <v>92684</v>
      </c>
      <c r="H3856" s="925" t="n">
        <v>54.23</v>
      </c>
      <c r="I3856" s="923" t="n">
        <v>56.85</v>
      </c>
    </row>
    <row r="3857" customFormat="false" ht="15" hidden="false" customHeight="false" outlineLevel="0" collapsed="false">
      <c r="B3857" s="923" t="n">
        <v>92685</v>
      </c>
      <c r="C3857" s="924" t="s">
        <v>10585</v>
      </c>
      <c r="D3857" s="923" t="s">
        <v>451</v>
      </c>
      <c r="E3857" s="923" t="n">
        <f aca="false">IF($K$2=$H$1,H3857,I3857)</f>
        <v>87.02</v>
      </c>
      <c r="F3857" s="396" t="n">
        <f aca="false">IF(LEN($B3857)=7,CONCATENATE(MID($B3857,1,6),"00",RIGHT($B3857,1)),IF(LEN($B3857)=8,CONCATENATE(MID($B3857,1,6),"0",RIGHT($B3857,2)),$B3857))</f>
        <v>92685</v>
      </c>
      <c r="H3857" s="925" t="n">
        <v>84.14</v>
      </c>
      <c r="I3857" s="923" t="n">
        <v>87.02</v>
      </c>
    </row>
    <row r="3858" customFormat="false" ht="15" hidden="false" customHeight="false" outlineLevel="0" collapsed="false">
      <c r="B3858" s="923" t="n">
        <v>92686</v>
      </c>
      <c r="C3858" s="924" t="s">
        <v>10586</v>
      </c>
      <c r="D3858" s="923" t="s">
        <v>451</v>
      </c>
      <c r="E3858" s="923" t="n">
        <f aca="false">IF($K$2=$H$1,H3858,I3858)</f>
        <v>109.43</v>
      </c>
      <c r="F3858" s="396" t="n">
        <f aca="false">IF(LEN($B3858)=7,CONCATENATE(MID($B3858,1,6),"00",RIGHT($B3858,1)),IF(LEN($B3858)=8,CONCATENATE(MID($B3858,1,6),"0",RIGHT($B3858,2)),$B3858))</f>
        <v>92686</v>
      </c>
      <c r="H3858" s="925" t="n">
        <v>106.28</v>
      </c>
      <c r="I3858" s="923" t="n">
        <v>109.43</v>
      </c>
    </row>
    <row r="3859" customFormat="false" ht="15" hidden="false" customHeight="false" outlineLevel="0" collapsed="false">
      <c r="B3859" s="923" t="n">
        <v>92692</v>
      </c>
      <c r="C3859" s="924" t="s">
        <v>10587</v>
      </c>
      <c r="D3859" s="923" t="s">
        <v>451</v>
      </c>
      <c r="E3859" s="923" t="n">
        <f aca="false">IF($K$2=$H$1,H3859,I3859)</f>
        <v>8.86</v>
      </c>
      <c r="F3859" s="396" t="n">
        <f aca="false">IF(LEN($B3859)=7,CONCATENATE(MID($B3859,1,6),"00",RIGHT($B3859,1)),IF(LEN($B3859)=8,CONCATENATE(MID($B3859,1,6),"0",RIGHT($B3859,2)),$B3859))</f>
        <v>92692</v>
      </c>
      <c r="H3859" s="925" t="n">
        <v>8.23</v>
      </c>
      <c r="I3859" s="923" t="n">
        <v>8.86</v>
      </c>
    </row>
    <row r="3860" customFormat="false" ht="15" hidden="false" customHeight="false" outlineLevel="0" collapsed="false">
      <c r="B3860" s="923" t="n">
        <v>92693</v>
      </c>
      <c r="C3860" s="924" t="s">
        <v>10588</v>
      </c>
      <c r="D3860" s="923" t="s">
        <v>451</v>
      </c>
      <c r="E3860" s="923" t="n">
        <f aca="false">IF($K$2=$H$1,H3860,I3860)</f>
        <v>9.05</v>
      </c>
      <c r="F3860" s="396" t="n">
        <f aca="false">IF(LEN($B3860)=7,CONCATENATE(MID($B3860,1,6),"00",RIGHT($B3860,1)),IF(LEN($B3860)=8,CONCATENATE(MID($B3860,1,6),"0",RIGHT($B3860,2)),$B3860))</f>
        <v>92693</v>
      </c>
      <c r="H3860" s="925" t="n">
        <v>8.42</v>
      </c>
      <c r="I3860" s="923" t="n">
        <v>9.05</v>
      </c>
    </row>
    <row r="3861" customFormat="false" ht="15" hidden="false" customHeight="false" outlineLevel="0" collapsed="false">
      <c r="B3861" s="923" t="n">
        <v>92694</v>
      </c>
      <c r="C3861" s="924" t="s">
        <v>10589</v>
      </c>
      <c r="D3861" s="923" t="s">
        <v>451</v>
      </c>
      <c r="E3861" s="923" t="n">
        <f aca="false">IF($K$2=$H$1,H3861,I3861)</f>
        <v>14.32</v>
      </c>
      <c r="F3861" s="396" t="n">
        <f aca="false">IF(LEN($B3861)=7,CONCATENATE(MID($B3861,1,6),"00",RIGHT($B3861,1)),IF(LEN($B3861)=8,CONCATENATE(MID($B3861,1,6),"0",RIGHT($B3861,2)),$B3861))</f>
        <v>92694</v>
      </c>
      <c r="H3861" s="925" t="n">
        <v>13.25</v>
      </c>
      <c r="I3861" s="923" t="n">
        <v>14.32</v>
      </c>
    </row>
    <row r="3862" customFormat="false" ht="15" hidden="false" customHeight="false" outlineLevel="0" collapsed="false">
      <c r="B3862" s="923" t="n">
        <v>92695</v>
      </c>
      <c r="C3862" s="924" t="s">
        <v>10590</v>
      </c>
      <c r="D3862" s="923" t="s">
        <v>451</v>
      </c>
      <c r="E3862" s="923" t="n">
        <f aca="false">IF($K$2=$H$1,H3862,I3862)</f>
        <v>14.51</v>
      </c>
      <c r="F3862" s="396" t="n">
        <f aca="false">IF(LEN($B3862)=7,CONCATENATE(MID($B3862,1,6),"00",RIGHT($B3862,1)),IF(LEN($B3862)=8,CONCATENATE(MID($B3862,1,6),"0",RIGHT($B3862,2)),$B3862))</f>
        <v>92695</v>
      </c>
      <c r="H3862" s="925" t="n">
        <v>13.44</v>
      </c>
      <c r="I3862" s="923" t="n">
        <v>14.51</v>
      </c>
    </row>
    <row r="3863" customFormat="false" ht="15" hidden="false" customHeight="false" outlineLevel="0" collapsed="false">
      <c r="B3863" s="923" t="n">
        <v>92696</v>
      </c>
      <c r="C3863" s="924" t="s">
        <v>10591</v>
      </c>
      <c r="D3863" s="923" t="s">
        <v>451</v>
      </c>
      <c r="E3863" s="923" t="n">
        <f aca="false">IF($K$2=$H$1,H3863,I3863)</f>
        <v>22.62</v>
      </c>
      <c r="F3863" s="396" t="n">
        <f aca="false">IF(LEN($B3863)=7,CONCATENATE(MID($B3863,1,6),"00",RIGHT($B3863,1)),IF(LEN($B3863)=8,CONCATENATE(MID($B3863,1,6),"0",RIGHT($B3863,2)),$B3863))</f>
        <v>92696</v>
      </c>
      <c r="H3863" s="925" t="n">
        <v>20.86</v>
      </c>
      <c r="I3863" s="923" t="n">
        <v>22.62</v>
      </c>
    </row>
    <row r="3864" customFormat="false" ht="15" hidden="false" customHeight="false" outlineLevel="0" collapsed="false">
      <c r="B3864" s="923" t="n">
        <v>92697</v>
      </c>
      <c r="C3864" s="924" t="s">
        <v>10592</v>
      </c>
      <c r="D3864" s="923" t="s">
        <v>451</v>
      </c>
      <c r="E3864" s="923" t="n">
        <f aca="false">IF($K$2=$H$1,H3864,I3864)</f>
        <v>23.47</v>
      </c>
      <c r="F3864" s="396" t="n">
        <f aca="false">IF(LEN($B3864)=7,CONCATENATE(MID($B3864,1,6),"00",RIGHT($B3864,1)),IF(LEN($B3864)=8,CONCATENATE(MID($B3864,1,6),"0",RIGHT($B3864,2)),$B3864))</f>
        <v>92697</v>
      </c>
      <c r="H3864" s="925" t="n">
        <v>21.71</v>
      </c>
      <c r="I3864" s="923" t="n">
        <v>23.47</v>
      </c>
    </row>
    <row r="3865" customFormat="false" ht="15" hidden="false" customHeight="false" outlineLevel="0" collapsed="false">
      <c r="B3865" s="923" t="n">
        <v>92698</v>
      </c>
      <c r="C3865" s="924" t="s">
        <v>10593</v>
      </c>
      <c r="D3865" s="923" t="s">
        <v>451</v>
      </c>
      <c r="E3865" s="923" t="n">
        <f aca="false">IF($K$2=$H$1,H3865,I3865)</f>
        <v>13.12</v>
      </c>
      <c r="F3865" s="396" t="n">
        <f aca="false">IF(LEN($B3865)=7,CONCATENATE(MID($B3865,1,6),"00",RIGHT($B3865,1)),IF(LEN($B3865)=8,CONCATENATE(MID($B3865,1,6),"0",RIGHT($B3865,2)),$B3865))</f>
        <v>92698</v>
      </c>
      <c r="H3865" s="925" t="n">
        <v>12.18</v>
      </c>
      <c r="I3865" s="923" t="n">
        <v>13.12</v>
      </c>
    </row>
    <row r="3866" customFormat="false" ht="15" hidden="false" customHeight="false" outlineLevel="0" collapsed="false">
      <c r="B3866" s="923" t="n">
        <v>92699</v>
      </c>
      <c r="C3866" s="924" t="s">
        <v>10594</v>
      </c>
      <c r="D3866" s="923" t="s">
        <v>451</v>
      </c>
      <c r="E3866" s="923" t="n">
        <f aca="false">IF($K$2=$H$1,H3866,I3866)</f>
        <v>12.5</v>
      </c>
      <c r="F3866" s="396" t="n">
        <f aca="false">IF(LEN($B3866)=7,CONCATENATE(MID($B3866,1,6),"00",RIGHT($B3866,1)),IF(LEN($B3866)=8,CONCATENATE(MID($B3866,1,6),"0",RIGHT($B3866,2)),$B3866))</f>
        <v>92699</v>
      </c>
      <c r="H3866" s="925" t="n">
        <v>11.56</v>
      </c>
      <c r="I3866" s="923" t="n">
        <v>12.5</v>
      </c>
    </row>
    <row r="3867" customFormat="false" ht="15" hidden="false" customHeight="false" outlineLevel="0" collapsed="false">
      <c r="B3867" s="923" t="n">
        <v>92700</v>
      </c>
      <c r="C3867" s="924" t="s">
        <v>10595</v>
      </c>
      <c r="D3867" s="923" t="s">
        <v>451</v>
      </c>
      <c r="E3867" s="923" t="n">
        <f aca="false">IF($K$2=$H$1,H3867,I3867)</f>
        <v>21.65</v>
      </c>
      <c r="F3867" s="396" t="n">
        <f aca="false">IF(LEN($B3867)=7,CONCATENATE(MID($B3867,1,6),"00",RIGHT($B3867,1)),IF(LEN($B3867)=8,CONCATENATE(MID($B3867,1,6),"0",RIGHT($B3867,2)),$B3867))</f>
        <v>92700</v>
      </c>
      <c r="H3867" s="925" t="n">
        <v>20.03</v>
      </c>
      <c r="I3867" s="923" t="n">
        <v>21.65</v>
      </c>
    </row>
    <row r="3868" customFormat="false" ht="15" hidden="false" customHeight="false" outlineLevel="0" collapsed="false">
      <c r="B3868" s="923" t="n">
        <v>92701</v>
      </c>
      <c r="C3868" s="924" t="s">
        <v>10596</v>
      </c>
      <c r="D3868" s="923" t="s">
        <v>451</v>
      </c>
      <c r="E3868" s="923" t="n">
        <f aca="false">IF($K$2=$H$1,H3868,I3868)</f>
        <v>20.74</v>
      </c>
      <c r="F3868" s="396" t="n">
        <f aca="false">IF(LEN($B3868)=7,CONCATENATE(MID($B3868,1,6),"00",RIGHT($B3868,1)),IF(LEN($B3868)=8,CONCATENATE(MID($B3868,1,6),"0",RIGHT($B3868,2)),$B3868))</f>
        <v>92701</v>
      </c>
      <c r="H3868" s="925" t="n">
        <v>19.12</v>
      </c>
      <c r="I3868" s="923" t="n">
        <v>20.74</v>
      </c>
    </row>
    <row r="3869" customFormat="false" ht="15" hidden="false" customHeight="false" outlineLevel="0" collapsed="false">
      <c r="B3869" s="923" t="n">
        <v>92702</v>
      </c>
      <c r="C3869" s="924" t="s">
        <v>10597</v>
      </c>
      <c r="D3869" s="923" t="s">
        <v>451</v>
      </c>
      <c r="E3869" s="923" t="n">
        <f aca="false">IF($K$2=$H$1,H3869,I3869)</f>
        <v>34.16</v>
      </c>
      <c r="F3869" s="396" t="n">
        <f aca="false">IF(LEN($B3869)=7,CONCATENATE(MID($B3869,1,6),"00",RIGHT($B3869,1)),IF(LEN($B3869)=8,CONCATENATE(MID($B3869,1,6),"0",RIGHT($B3869,2)),$B3869))</f>
        <v>92702</v>
      </c>
      <c r="H3869" s="925" t="n">
        <v>31.54</v>
      </c>
      <c r="I3869" s="923" t="n">
        <v>34.16</v>
      </c>
    </row>
    <row r="3870" customFormat="false" ht="15" hidden="false" customHeight="false" outlineLevel="0" collapsed="false">
      <c r="B3870" s="923" t="n">
        <v>92703</v>
      </c>
      <c r="C3870" s="924" t="s">
        <v>10598</v>
      </c>
      <c r="D3870" s="923" t="s">
        <v>451</v>
      </c>
      <c r="E3870" s="923" t="n">
        <f aca="false">IF($K$2=$H$1,H3870,I3870)</f>
        <v>33.03</v>
      </c>
      <c r="F3870" s="396" t="n">
        <f aca="false">IF(LEN($B3870)=7,CONCATENATE(MID($B3870,1,6),"00",RIGHT($B3870,1)),IF(LEN($B3870)=8,CONCATENATE(MID($B3870,1,6),"0",RIGHT($B3870,2)),$B3870))</f>
        <v>92703</v>
      </c>
      <c r="H3870" s="925" t="n">
        <v>30.41</v>
      </c>
      <c r="I3870" s="923" t="n">
        <v>33.03</v>
      </c>
    </row>
    <row r="3871" customFormat="false" ht="15" hidden="false" customHeight="false" outlineLevel="0" collapsed="false">
      <c r="B3871" s="923" t="n">
        <v>92704</v>
      </c>
      <c r="C3871" s="924" t="s">
        <v>10599</v>
      </c>
      <c r="D3871" s="923" t="s">
        <v>451</v>
      </c>
      <c r="E3871" s="923" t="n">
        <f aca="false">IF($K$2=$H$1,H3871,I3871)</f>
        <v>16.82</v>
      </c>
      <c r="F3871" s="396" t="n">
        <f aca="false">IF(LEN($B3871)=7,CONCATENATE(MID($B3871,1,6),"00",RIGHT($B3871,1)),IF(LEN($B3871)=8,CONCATENATE(MID($B3871,1,6),"0",RIGHT($B3871,2)),$B3871))</f>
        <v>92704</v>
      </c>
      <c r="H3871" s="925" t="n">
        <v>15.56</v>
      </c>
      <c r="I3871" s="923" t="n">
        <v>16.82</v>
      </c>
    </row>
    <row r="3872" customFormat="false" ht="15" hidden="false" customHeight="false" outlineLevel="0" collapsed="false">
      <c r="B3872" s="923" t="n">
        <v>92705</v>
      </c>
      <c r="C3872" s="924" t="s">
        <v>10600</v>
      </c>
      <c r="D3872" s="923" t="s">
        <v>451</v>
      </c>
      <c r="E3872" s="923" t="n">
        <f aca="false">IF($K$2=$H$1,H3872,I3872)</f>
        <v>27.47</v>
      </c>
      <c r="F3872" s="396" t="n">
        <f aca="false">IF(LEN($B3872)=7,CONCATENATE(MID($B3872,1,6),"00",RIGHT($B3872,1)),IF(LEN($B3872)=8,CONCATENATE(MID($B3872,1,6),"0",RIGHT($B3872,2)),$B3872))</f>
        <v>92705</v>
      </c>
      <c r="H3872" s="925" t="n">
        <v>25.33</v>
      </c>
      <c r="I3872" s="923" t="n">
        <v>27.47</v>
      </c>
    </row>
    <row r="3873" customFormat="false" ht="15" hidden="false" customHeight="false" outlineLevel="0" collapsed="false">
      <c r="B3873" s="923" t="n">
        <v>92706</v>
      </c>
      <c r="C3873" s="924" t="s">
        <v>10601</v>
      </c>
      <c r="D3873" s="923" t="s">
        <v>451</v>
      </c>
      <c r="E3873" s="923" t="n">
        <f aca="false">IF($K$2=$H$1,H3873,I3873)</f>
        <v>44.49</v>
      </c>
      <c r="F3873" s="396" t="n">
        <f aca="false">IF(LEN($B3873)=7,CONCATENATE(MID($B3873,1,6),"00",RIGHT($B3873,1)),IF(LEN($B3873)=8,CONCATENATE(MID($B3873,1,6),"0",RIGHT($B3873,2)),$B3873))</f>
        <v>92706</v>
      </c>
      <c r="H3873" s="925" t="n">
        <v>40.99</v>
      </c>
      <c r="I3873" s="923" t="n">
        <v>44.49</v>
      </c>
    </row>
    <row r="3874" customFormat="false" ht="15" hidden="false" customHeight="false" outlineLevel="0" collapsed="false">
      <c r="B3874" s="923" t="n">
        <v>92889</v>
      </c>
      <c r="C3874" s="924" t="s">
        <v>10602</v>
      </c>
      <c r="D3874" s="923" t="s">
        <v>451</v>
      </c>
      <c r="E3874" s="923" t="n">
        <f aca="false">IF($K$2=$H$1,H3874,I3874)</f>
        <v>70.12</v>
      </c>
      <c r="F3874" s="396" t="n">
        <f aca="false">IF(LEN($B3874)=7,CONCATENATE(MID($B3874,1,6),"00",RIGHT($B3874,1)),IF(LEN($B3874)=8,CONCATENATE(MID($B3874,1,6),"0",RIGHT($B3874,2)),$B3874))</f>
        <v>92889</v>
      </c>
      <c r="H3874" s="925" t="n">
        <v>67.78</v>
      </c>
      <c r="I3874" s="923" t="n">
        <v>70.12</v>
      </c>
    </row>
    <row r="3875" customFormat="false" ht="15" hidden="false" customHeight="false" outlineLevel="0" collapsed="false">
      <c r="B3875" s="923" t="n">
        <v>92890</v>
      </c>
      <c r="C3875" s="924" t="s">
        <v>10603</v>
      </c>
      <c r="D3875" s="923" t="s">
        <v>451</v>
      </c>
      <c r="E3875" s="923" t="n">
        <f aca="false">IF($K$2=$H$1,H3875,I3875)</f>
        <v>102.91</v>
      </c>
      <c r="F3875" s="396" t="n">
        <f aca="false">IF(LEN($B3875)=7,CONCATENATE(MID($B3875,1,6),"00",RIGHT($B3875,1)),IF(LEN($B3875)=8,CONCATENATE(MID($B3875,1,6),"0",RIGHT($B3875,2)),$B3875))</f>
        <v>92890</v>
      </c>
      <c r="H3875" s="925" t="n">
        <v>100.37</v>
      </c>
      <c r="I3875" s="923" t="n">
        <v>102.91</v>
      </c>
    </row>
    <row r="3876" customFormat="false" ht="15" hidden="false" customHeight="false" outlineLevel="0" collapsed="false">
      <c r="B3876" s="923" t="n">
        <v>92891</v>
      </c>
      <c r="C3876" s="924" t="s">
        <v>10604</v>
      </c>
      <c r="D3876" s="923" t="s">
        <v>451</v>
      </c>
      <c r="E3876" s="923" t="n">
        <f aca="false">IF($K$2=$H$1,H3876,I3876)</f>
        <v>147.54</v>
      </c>
      <c r="F3876" s="396" t="n">
        <f aca="false">IF(LEN($B3876)=7,CONCATENATE(MID($B3876,1,6),"00",RIGHT($B3876,1)),IF(LEN($B3876)=8,CONCATENATE(MID($B3876,1,6),"0",RIGHT($B3876,2)),$B3876))</f>
        <v>92891</v>
      </c>
      <c r="H3876" s="925" t="n">
        <v>144.8</v>
      </c>
      <c r="I3876" s="923" t="n">
        <v>147.54</v>
      </c>
    </row>
    <row r="3877" customFormat="false" ht="15" hidden="false" customHeight="false" outlineLevel="0" collapsed="false">
      <c r="B3877" s="923" t="n">
        <v>92892</v>
      </c>
      <c r="C3877" s="924" t="s">
        <v>10605</v>
      </c>
      <c r="D3877" s="923" t="s">
        <v>451</v>
      </c>
      <c r="E3877" s="923" t="n">
        <f aca="false">IF($K$2=$H$1,H3877,I3877)</f>
        <v>32.88</v>
      </c>
      <c r="F3877" s="396" t="n">
        <f aca="false">IF(LEN($B3877)=7,CONCATENATE(MID($B3877,1,6),"00",RIGHT($B3877,1)),IF(LEN($B3877)=8,CONCATENATE(MID($B3877,1,6),"0",RIGHT($B3877,2)),$B3877))</f>
        <v>92892</v>
      </c>
      <c r="H3877" s="925" t="n">
        <v>31.11</v>
      </c>
      <c r="I3877" s="923" t="n">
        <v>32.88</v>
      </c>
    </row>
    <row r="3878" customFormat="false" ht="15" hidden="false" customHeight="false" outlineLevel="0" collapsed="false">
      <c r="B3878" s="923" t="n">
        <v>92893</v>
      </c>
      <c r="C3878" s="924" t="s">
        <v>10606</v>
      </c>
      <c r="D3878" s="923" t="s">
        <v>451</v>
      </c>
      <c r="E3878" s="923" t="n">
        <f aca="false">IF($K$2=$H$1,H3878,I3878)</f>
        <v>44.77</v>
      </c>
      <c r="F3878" s="396" t="n">
        <f aca="false">IF(LEN($B3878)=7,CONCATENATE(MID($B3878,1,6),"00",RIGHT($B3878,1)),IF(LEN($B3878)=8,CONCATENATE(MID($B3878,1,6),"0",RIGHT($B3878,2)),$B3878))</f>
        <v>92893</v>
      </c>
      <c r="H3878" s="925" t="n">
        <v>42.84</v>
      </c>
      <c r="I3878" s="923" t="n">
        <v>44.77</v>
      </c>
    </row>
    <row r="3879" customFormat="false" ht="15" hidden="false" customHeight="false" outlineLevel="0" collapsed="false">
      <c r="B3879" s="923" t="n">
        <v>92894</v>
      </c>
      <c r="C3879" s="924" t="s">
        <v>10607</v>
      </c>
      <c r="D3879" s="923" t="s">
        <v>451</v>
      </c>
      <c r="E3879" s="923" t="n">
        <f aca="false">IF($K$2=$H$1,H3879,I3879)</f>
        <v>52.82</v>
      </c>
      <c r="F3879" s="396" t="n">
        <f aca="false">IF(LEN($B3879)=7,CONCATENATE(MID($B3879,1,6),"00",RIGHT($B3879,1)),IF(LEN($B3879)=8,CONCATENATE(MID($B3879,1,6),"0",RIGHT($B3879,2)),$B3879))</f>
        <v>92894</v>
      </c>
      <c r="H3879" s="925" t="n">
        <v>50.72</v>
      </c>
      <c r="I3879" s="923" t="n">
        <v>52.82</v>
      </c>
    </row>
    <row r="3880" customFormat="false" ht="15" hidden="false" customHeight="false" outlineLevel="0" collapsed="false">
      <c r="B3880" s="923" t="n">
        <v>92895</v>
      </c>
      <c r="C3880" s="924" t="s">
        <v>10608</v>
      </c>
      <c r="D3880" s="923" t="s">
        <v>451</v>
      </c>
      <c r="E3880" s="923" t="n">
        <f aca="false">IF($K$2=$H$1,H3880,I3880)</f>
        <v>70.09</v>
      </c>
      <c r="F3880" s="396" t="n">
        <f aca="false">IF(LEN($B3880)=7,CONCATENATE(MID($B3880,1,6),"00",RIGHT($B3880,1)),IF(LEN($B3880)=8,CONCATENATE(MID($B3880,1,6),"0",RIGHT($B3880,2)),$B3880))</f>
        <v>92895</v>
      </c>
      <c r="H3880" s="925" t="n">
        <v>67.76</v>
      </c>
      <c r="I3880" s="923" t="n">
        <v>70.09</v>
      </c>
    </row>
    <row r="3881" customFormat="false" ht="15" hidden="false" customHeight="false" outlineLevel="0" collapsed="false">
      <c r="B3881" s="923" t="n">
        <v>92896</v>
      </c>
      <c r="C3881" s="924" t="s">
        <v>10609</v>
      </c>
      <c r="D3881" s="923" t="s">
        <v>451</v>
      </c>
      <c r="E3881" s="923" t="n">
        <f aca="false">IF($K$2=$H$1,H3881,I3881)</f>
        <v>104.11</v>
      </c>
      <c r="F3881" s="396" t="n">
        <f aca="false">IF(LEN($B3881)=7,CONCATENATE(MID($B3881,1,6),"00",RIGHT($B3881,1)),IF(LEN($B3881)=8,CONCATENATE(MID($B3881,1,6),"0",RIGHT($B3881,2)),$B3881))</f>
        <v>92896</v>
      </c>
      <c r="H3881" s="925" t="n">
        <v>101.45</v>
      </c>
      <c r="I3881" s="923" t="n">
        <v>104.11</v>
      </c>
    </row>
    <row r="3882" customFormat="false" ht="15" hidden="false" customHeight="false" outlineLevel="0" collapsed="false">
      <c r="B3882" s="923" t="n">
        <v>92897</v>
      </c>
      <c r="C3882" s="924" t="s">
        <v>10610</v>
      </c>
      <c r="D3882" s="923" t="s">
        <v>451</v>
      </c>
      <c r="E3882" s="923" t="n">
        <f aca="false">IF($K$2=$H$1,H3882,I3882)</f>
        <v>150.02</v>
      </c>
      <c r="F3882" s="396" t="n">
        <f aca="false">IF(LEN($B3882)=7,CONCATENATE(MID($B3882,1,6),"00",RIGHT($B3882,1)),IF(LEN($B3882)=8,CONCATENATE(MID($B3882,1,6),"0",RIGHT($B3882,2)),$B3882))</f>
        <v>92897</v>
      </c>
      <c r="H3882" s="925" t="n">
        <v>147.02</v>
      </c>
      <c r="I3882" s="923" t="n">
        <v>150.02</v>
      </c>
    </row>
    <row r="3883" customFormat="false" ht="15" hidden="false" customHeight="false" outlineLevel="0" collapsed="false">
      <c r="B3883" s="923" t="n">
        <v>92898</v>
      </c>
      <c r="C3883" s="924" t="s">
        <v>10611</v>
      </c>
      <c r="D3883" s="923" t="s">
        <v>451</v>
      </c>
      <c r="E3883" s="923" t="n">
        <f aca="false">IF($K$2=$H$1,H3883,I3883)</f>
        <v>26.19</v>
      </c>
      <c r="F3883" s="396" t="n">
        <f aca="false">IF(LEN($B3883)=7,CONCATENATE(MID($B3883,1,6),"00",RIGHT($B3883,1)),IF(LEN($B3883)=8,CONCATENATE(MID($B3883,1,6),"0",RIGHT($B3883,2)),$B3883))</f>
        <v>92898</v>
      </c>
      <c r="H3883" s="925" t="n">
        <v>25.09</v>
      </c>
      <c r="I3883" s="923" t="n">
        <v>26.19</v>
      </c>
    </row>
    <row r="3884" customFormat="false" ht="15" hidden="false" customHeight="false" outlineLevel="0" collapsed="false">
      <c r="B3884" s="923" t="n">
        <v>92899</v>
      </c>
      <c r="C3884" s="924" t="s">
        <v>10612</v>
      </c>
      <c r="D3884" s="923" t="s">
        <v>451</v>
      </c>
      <c r="E3884" s="923" t="n">
        <f aca="false">IF($K$2=$H$1,H3884,I3884)</f>
        <v>37.17</v>
      </c>
      <c r="F3884" s="396" t="n">
        <f aca="false">IF(LEN($B3884)=7,CONCATENATE(MID($B3884,1,6),"00",RIGHT($B3884,1)),IF(LEN($B3884)=8,CONCATENATE(MID($B3884,1,6),"0",RIGHT($B3884,2)),$B3884))</f>
        <v>92899</v>
      </c>
      <c r="H3884" s="925" t="n">
        <v>36.01</v>
      </c>
      <c r="I3884" s="923" t="n">
        <v>37.17</v>
      </c>
    </row>
    <row r="3885" customFormat="false" ht="15" hidden="false" customHeight="false" outlineLevel="0" collapsed="false">
      <c r="B3885" s="923" t="n">
        <v>92900</v>
      </c>
      <c r="C3885" s="924" t="s">
        <v>10613</v>
      </c>
      <c r="D3885" s="923" t="s">
        <v>451</v>
      </c>
      <c r="E3885" s="923" t="n">
        <f aca="false">IF($K$2=$H$1,H3885,I3885)</f>
        <v>44.15</v>
      </c>
      <c r="F3885" s="396" t="n">
        <f aca="false">IF(LEN($B3885)=7,CONCATENATE(MID($B3885,1,6),"00",RIGHT($B3885,1)),IF(LEN($B3885)=8,CONCATENATE(MID($B3885,1,6),"0",RIGHT($B3885,2)),$B3885))</f>
        <v>92900</v>
      </c>
      <c r="H3885" s="925" t="n">
        <v>42.93</v>
      </c>
      <c r="I3885" s="923" t="n">
        <v>44.15</v>
      </c>
    </row>
    <row r="3886" customFormat="false" ht="15" hidden="false" customHeight="false" outlineLevel="0" collapsed="false">
      <c r="B3886" s="923" t="n">
        <v>92901</v>
      </c>
      <c r="C3886" s="924" t="s">
        <v>10614</v>
      </c>
      <c r="D3886" s="923" t="s">
        <v>451</v>
      </c>
      <c r="E3886" s="923" t="n">
        <f aca="false">IF($K$2=$H$1,H3886,I3886)</f>
        <v>60.11</v>
      </c>
      <c r="F3886" s="396" t="n">
        <f aca="false">IF(LEN($B3886)=7,CONCATENATE(MID($B3886,1,6),"00",RIGHT($B3886,1)),IF(LEN($B3886)=8,CONCATENATE(MID($B3886,1,6),"0",RIGHT($B3886,2)),$B3886))</f>
        <v>92901</v>
      </c>
      <c r="H3886" s="925" t="n">
        <v>58.79</v>
      </c>
      <c r="I3886" s="923" t="n">
        <v>60.11</v>
      </c>
    </row>
    <row r="3887" customFormat="false" ht="15" hidden="false" customHeight="false" outlineLevel="0" collapsed="false">
      <c r="B3887" s="923" t="n">
        <v>92902</v>
      </c>
      <c r="C3887" s="924" t="s">
        <v>10615</v>
      </c>
      <c r="D3887" s="923" t="s">
        <v>451</v>
      </c>
      <c r="E3887" s="923" t="n">
        <f aca="false">IF($K$2=$H$1,H3887,I3887)</f>
        <v>92.15</v>
      </c>
      <c r="F3887" s="396" t="n">
        <f aca="false">IF(LEN($B3887)=7,CONCATENATE(MID($B3887,1,6),"00",RIGHT($B3887,1)),IF(LEN($B3887)=8,CONCATENATE(MID($B3887,1,6),"0",RIGHT($B3887,2)),$B3887))</f>
        <v>92902</v>
      </c>
      <c r="H3887" s="925" t="n">
        <v>90.71</v>
      </c>
      <c r="I3887" s="923" t="n">
        <v>92.15</v>
      </c>
    </row>
    <row r="3888" customFormat="false" ht="15" hidden="false" customHeight="false" outlineLevel="0" collapsed="false">
      <c r="B3888" s="923" t="n">
        <v>92903</v>
      </c>
      <c r="C3888" s="924" t="s">
        <v>10616</v>
      </c>
      <c r="D3888" s="923" t="s">
        <v>451</v>
      </c>
      <c r="E3888" s="923" t="n">
        <f aca="false">IF($K$2=$H$1,H3888,I3888)</f>
        <v>136.11</v>
      </c>
      <c r="F3888" s="396" t="n">
        <f aca="false">IF(LEN($B3888)=7,CONCATENATE(MID($B3888,1,6),"00",RIGHT($B3888,1)),IF(LEN($B3888)=8,CONCATENATE(MID($B3888,1,6),"0",RIGHT($B3888,2)),$B3888))</f>
        <v>92903</v>
      </c>
      <c r="H3888" s="925" t="n">
        <v>134.53</v>
      </c>
      <c r="I3888" s="923" t="n">
        <v>136.11</v>
      </c>
    </row>
    <row r="3889" customFormat="false" ht="15" hidden="false" customHeight="false" outlineLevel="0" collapsed="false">
      <c r="B3889" s="923" t="n">
        <v>92904</v>
      </c>
      <c r="C3889" s="924" t="s">
        <v>10617</v>
      </c>
      <c r="D3889" s="923" t="s">
        <v>451</v>
      </c>
      <c r="E3889" s="923" t="n">
        <f aca="false">IF($K$2=$H$1,H3889,I3889)</f>
        <v>17.43</v>
      </c>
      <c r="F3889" s="396" t="n">
        <f aca="false">IF(LEN($B3889)=7,CONCATENATE(MID($B3889,1,6),"00",RIGHT($B3889,1)),IF(LEN($B3889)=8,CONCATENATE(MID($B3889,1,6),"0",RIGHT($B3889,2)),$B3889))</f>
        <v>92904</v>
      </c>
      <c r="H3889" s="925" t="n">
        <v>16.8</v>
      </c>
      <c r="I3889" s="923" t="n">
        <v>17.43</v>
      </c>
    </row>
    <row r="3890" customFormat="false" ht="15" hidden="false" customHeight="false" outlineLevel="0" collapsed="false">
      <c r="B3890" s="923" t="n">
        <v>92905</v>
      </c>
      <c r="C3890" s="924" t="s">
        <v>10618</v>
      </c>
      <c r="D3890" s="923" t="s">
        <v>451</v>
      </c>
      <c r="E3890" s="923" t="n">
        <f aca="false">IF($K$2=$H$1,H3890,I3890)</f>
        <v>25.5</v>
      </c>
      <c r="F3890" s="396" t="n">
        <f aca="false">IF(LEN($B3890)=7,CONCATENATE(MID($B3890,1,6),"00",RIGHT($B3890,1)),IF(LEN($B3890)=8,CONCATENATE(MID($B3890,1,6),"0",RIGHT($B3890,2)),$B3890))</f>
        <v>92905</v>
      </c>
      <c r="H3890" s="925" t="n">
        <v>24.43</v>
      </c>
      <c r="I3890" s="923" t="n">
        <v>25.5</v>
      </c>
    </row>
    <row r="3891" customFormat="false" ht="15" hidden="false" customHeight="false" outlineLevel="0" collapsed="false">
      <c r="B3891" s="923" t="n">
        <v>92906</v>
      </c>
      <c r="C3891" s="924" t="s">
        <v>10619</v>
      </c>
      <c r="D3891" s="923" t="s">
        <v>451</v>
      </c>
      <c r="E3891" s="923" t="n">
        <f aca="false">IF($K$2=$H$1,H3891,I3891)</f>
        <v>32.6</v>
      </c>
      <c r="F3891" s="396" t="n">
        <f aca="false">IF(LEN($B3891)=7,CONCATENATE(MID($B3891,1,6),"00",RIGHT($B3891,1)),IF(LEN($B3891)=8,CONCATENATE(MID($B3891,1,6),"0",RIGHT($B3891,2)),$B3891))</f>
        <v>92906</v>
      </c>
      <c r="H3891" s="925" t="n">
        <v>30.84</v>
      </c>
      <c r="I3891" s="923" t="n">
        <v>32.6</v>
      </c>
    </row>
    <row r="3892" customFormat="false" ht="15" hidden="false" customHeight="false" outlineLevel="0" collapsed="false">
      <c r="B3892" s="923" t="n">
        <v>92907</v>
      </c>
      <c r="C3892" s="924" t="s">
        <v>10620</v>
      </c>
      <c r="D3892" s="923" t="s">
        <v>451</v>
      </c>
      <c r="E3892" s="923" t="n">
        <f aca="false">IF($K$2=$H$1,H3892,I3892)</f>
        <v>41.23</v>
      </c>
      <c r="F3892" s="396" t="n">
        <f aca="false">IF(LEN($B3892)=7,CONCATENATE(MID($B3892,1,6),"00",RIGHT($B3892,1)),IF(LEN($B3892)=8,CONCATENATE(MID($B3892,1,6),"0",RIGHT($B3892,2)),$B3892))</f>
        <v>92907</v>
      </c>
      <c r="H3892" s="925" t="n">
        <v>38.89</v>
      </c>
      <c r="I3892" s="923" t="n">
        <v>41.23</v>
      </c>
    </row>
    <row r="3893" customFormat="false" ht="15" hidden="false" customHeight="false" outlineLevel="0" collapsed="false">
      <c r="B3893" s="923" t="n">
        <v>92908</v>
      </c>
      <c r="C3893" s="924" t="s">
        <v>10621</v>
      </c>
      <c r="D3893" s="923" t="s">
        <v>451</v>
      </c>
      <c r="E3893" s="923" t="n">
        <f aca="false">IF($K$2=$H$1,H3893,I3893)</f>
        <v>41.23</v>
      </c>
      <c r="F3893" s="396" t="n">
        <f aca="false">IF(LEN($B3893)=7,CONCATENATE(MID($B3893,1,6),"00",RIGHT($B3893,1)),IF(LEN($B3893)=8,CONCATENATE(MID($B3893,1,6),"0",RIGHT($B3893,2)),$B3893))</f>
        <v>92908</v>
      </c>
      <c r="H3893" s="925" t="n">
        <v>38.89</v>
      </c>
      <c r="I3893" s="923" t="n">
        <v>41.23</v>
      </c>
    </row>
    <row r="3894" customFormat="false" ht="15" hidden="false" customHeight="false" outlineLevel="0" collapsed="false">
      <c r="B3894" s="923" t="n">
        <v>92909</v>
      </c>
      <c r="C3894" s="924" t="s">
        <v>10622</v>
      </c>
      <c r="D3894" s="923" t="s">
        <v>451</v>
      </c>
      <c r="E3894" s="923" t="n">
        <f aca="false">IF($K$2=$H$1,H3894,I3894)</f>
        <v>41.23</v>
      </c>
      <c r="F3894" s="396" t="n">
        <f aca="false">IF(LEN($B3894)=7,CONCATENATE(MID($B3894,1,6),"00",RIGHT($B3894,1)),IF(LEN($B3894)=8,CONCATENATE(MID($B3894,1,6),"0",RIGHT($B3894,2)),$B3894))</f>
        <v>92909</v>
      </c>
      <c r="H3894" s="925" t="n">
        <v>38.89</v>
      </c>
      <c r="I3894" s="923" t="n">
        <v>41.23</v>
      </c>
    </row>
    <row r="3895" customFormat="false" ht="15" hidden="false" customHeight="false" outlineLevel="0" collapsed="false">
      <c r="B3895" s="923" t="n">
        <v>92910</v>
      </c>
      <c r="C3895" s="924" t="s">
        <v>10623</v>
      </c>
      <c r="D3895" s="923" t="s">
        <v>451</v>
      </c>
      <c r="E3895" s="923" t="n">
        <f aca="false">IF($K$2=$H$1,H3895,I3895)</f>
        <v>56.89</v>
      </c>
      <c r="F3895" s="396" t="n">
        <f aca="false">IF(LEN($B3895)=7,CONCATENATE(MID($B3895,1,6),"00",RIGHT($B3895,1)),IF(LEN($B3895)=8,CONCATENATE(MID($B3895,1,6),"0",RIGHT($B3895,2)),$B3895))</f>
        <v>92910</v>
      </c>
      <c r="H3895" s="925" t="n">
        <v>54.35</v>
      </c>
      <c r="I3895" s="923" t="n">
        <v>56.89</v>
      </c>
    </row>
    <row r="3896" customFormat="false" ht="15" hidden="false" customHeight="false" outlineLevel="0" collapsed="false">
      <c r="B3896" s="923" t="n">
        <v>92911</v>
      </c>
      <c r="C3896" s="924" t="s">
        <v>10624</v>
      </c>
      <c r="D3896" s="923" t="s">
        <v>451</v>
      </c>
      <c r="E3896" s="923" t="n">
        <f aca="false">IF($K$2=$H$1,H3896,I3896)</f>
        <v>56.89</v>
      </c>
      <c r="F3896" s="396" t="n">
        <f aca="false">IF(LEN($B3896)=7,CONCATENATE(MID($B3896,1,6),"00",RIGHT($B3896,1)),IF(LEN($B3896)=8,CONCATENATE(MID($B3896,1,6),"0",RIGHT($B3896,2)),$B3896))</f>
        <v>92911</v>
      </c>
      <c r="H3896" s="925" t="n">
        <v>54.35</v>
      </c>
      <c r="I3896" s="923" t="n">
        <v>56.89</v>
      </c>
    </row>
    <row r="3897" customFormat="false" ht="15" hidden="false" customHeight="false" outlineLevel="0" collapsed="false">
      <c r="B3897" s="923" t="n">
        <v>92912</v>
      </c>
      <c r="C3897" s="924" t="s">
        <v>10625</v>
      </c>
      <c r="D3897" s="923" t="s">
        <v>451</v>
      </c>
      <c r="E3897" s="923" t="n">
        <f aca="false">IF($K$2=$H$1,H3897,I3897)</f>
        <v>73.36</v>
      </c>
      <c r="F3897" s="396" t="n">
        <f aca="false">IF(LEN($B3897)=7,CONCATENATE(MID($B3897,1,6),"00",RIGHT($B3897,1)),IF(LEN($B3897)=8,CONCATENATE(MID($B3897,1,6),"0",RIGHT($B3897,2)),$B3897))</f>
        <v>92912</v>
      </c>
      <c r="H3897" s="925" t="n">
        <v>70.82</v>
      </c>
      <c r="I3897" s="923" t="n">
        <v>73.36</v>
      </c>
    </row>
    <row r="3898" customFormat="false" ht="15" hidden="false" customHeight="false" outlineLevel="0" collapsed="false">
      <c r="B3898" s="923" t="n">
        <v>92913</v>
      </c>
      <c r="C3898" s="924" t="s">
        <v>10626</v>
      </c>
      <c r="D3898" s="923" t="s">
        <v>451</v>
      </c>
      <c r="E3898" s="923" t="n">
        <f aca="false">IF($K$2=$H$1,H3898,I3898)</f>
        <v>75.44</v>
      </c>
      <c r="F3898" s="396" t="n">
        <f aca="false">IF(LEN($B3898)=7,CONCATENATE(MID($B3898,1,6),"00",RIGHT($B3898,1)),IF(LEN($B3898)=8,CONCATENATE(MID($B3898,1,6),"0",RIGHT($B3898,2)),$B3898))</f>
        <v>92913</v>
      </c>
      <c r="H3898" s="925" t="n">
        <v>72.7</v>
      </c>
      <c r="I3898" s="923" t="n">
        <v>75.44</v>
      </c>
    </row>
    <row r="3899" customFormat="false" ht="15" hidden="false" customHeight="false" outlineLevel="0" collapsed="false">
      <c r="B3899" s="923" t="n">
        <v>92914</v>
      </c>
      <c r="C3899" s="924" t="s">
        <v>10627</v>
      </c>
      <c r="D3899" s="923" t="s">
        <v>451</v>
      </c>
      <c r="E3899" s="923" t="n">
        <f aca="false">IF($K$2=$H$1,H3899,I3899)</f>
        <v>75.44</v>
      </c>
      <c r="F3899" s="396" t="n">
        <f aca="false">IF(LEN($B3899)=7,CONCATENATE(MID($B3899,1,6),"00",RIGHT($B3899,1)),IF(LEN($B3899)=8,CONCATENATE(MID($B3899,1,6),"0",RIGHT($B3899,2)),$B3899))</f>
        <v>92914</v>
      </c>
      <c r="H3899" s="925" t="n">
        <v>72.7</v>
      </c>
      <c r="I3899" s="923" t="n">
        <v>75.44</v>
      </c>
    </row>
    <row r="3900" customFormat="false" ht="15" hidden="false" customHeight="false" outlineLevel="0" collapsed="false">
      <c r="B3900" s="923" t="n">
        <v>92918</v>
      </c>
      <c r="C3900" s="924" t="s">
        <v>10628</v>
      </c>
      <c r="D3900" s="923" t="s">
        <v>451</v>
      </c>
      <c r="E3900" s="923" t="n">
        <f aca="false">IF($K$2=$H$1,H3900,I3900)</f>
        <v>23.68</v>
      </c>
      <c r="F3900" s="396" t="n">
        <f aca="false">IF(LEN($B3900)=7,CONCATENATE(MID($B3900,1,6),"00",RIGHT($B3900,1)),IF(LEN($B3900)=8,CONCATENATE(MID($B3900,1,6),"0",RIGHT($B3900,2)),$B3900))</f>
        <v>92918</v>
      </c>
      <c r="H3900" s="925" t="n">
        <v>21.91</v>
      </c>
      <c r="I3900" s="923" t="n">
        <v>23.68</v>
      </c>
    </row>
    <row r="3901" customFormat="false" ht="15" hidden="false" customHeight="false" outlineLevel="0" collapsed="false">
      <c r="B3901" s="923" t="n">
        <v>92920</v>
      </c>
      <c r="C3901" s="924" t="s">
        <v>10629</v>
      </c>
      <c r="D3901" s="923" t="s">
        <v>451</v>
      </c>
      <c r="E3901" s="923" t="n">
        <f aca="false">IF($K$2=$H$1,H3901,I3901)</f>
        <v>23.8</v>
      </c>
      <c r="F3901" s="396" t="n">
        <f aca="false">IF(LEN($B3901)=7,CONCATENATE(MID($B3901,1,6),"00",RIGHT($B3901,1)),IF(LEN($B3901)=8,CONCATENATE(MID($B3901,1,6),"0",RIGHT($B3901,2)),$B3901))</f>
        <v>92920</v>
      </c>
      <c r="H3901" s="925" t="n">
        <v>22.03</v>
      </c>
      <c r="I3901" s="923" t="n">
        <v>23.8</v>
      </c>
    </row>
    <row r="3902" customFormat="false" ht="15" hidden="false" customHeight="false" outlineLevel="0" collapsed="false">
      <c r="B3902" s="923" t="n">
        <v>92925</v>
      </c>
      <c r="C3902" s="924" t="s">
        <v>10630</v>
      </c>
      <c r="D3902" s="923" t="s">
        <v>451</v>
      </c>
      <c r="E3902" s="923" t="n">
        <f aca="false">IF($K$2=$H$1,H3902,I3902)</f>
        <v>28.43</v>
      </c>
      <c r="F3902" s="396" t="n">
        <f aca="false">IF(LEN($B3902)=7,CONCATENATE(MID($B3902,1,6),"00",RIGHT($B3902,1)),IF(LEN($B3902)=8,CONCATENATE(MID($B3902,1,6),"0",RIGHT($B3902,2)),$B3902))</f>
        <v>92925</v>
      </c>
      <c r="H3902" s="925" t="n">
        <v>26.5</v>
      </c>
      <c r="I3902" s="923" t="n">
        <v>28.43</v>
      </c>
    </row>
    <row r="3903" customFormat="false" ht="15" hidden="false" customHeight="false" outlineLevel="0" collapsed="false">
      <c r="B3903" s="923" t="n">
        <v>92926</v>
      </c>
      <c r="C3903" s="924" t="s">
        <v>10631</v>
      </c>
      <c r="D3903" s="923" t="s">
        <v>451</v>
      </c>
      <c r="E3903" s="923" t="n">
        <f aca="false">IF($K$2=$H$1,H3903,I3903)</f>
        <v>28.43</v>
      </c>
      <c r="F3903" s="396" t="n">
        <f aca="false">IF(LEN($B3903)=7,CONCATENATE(MID($B3903,1,6),"00",RIGHT($B3903,1)),IF(LEN($B3903)=8,CONCATENATE(MID($B3903,1,6),"0",RIGHT($B3903,2)),$B3903))</f>
        <v>92926</v>
      </c>
      <c r="H3903" s="925" t="n">
        <v>26.5</v>
      </c>
      <c r="I3903" s="923" t="n">
        <v>28.43</v>
      </c>
    </row>
    <row r="3904" customFormat="false" ht="15" hidden="false" customHeight="false" outlineLevel="0" collapsed="false">
      <c r="B3904" s="923" t="n">
        <v>92927</v>
      </c>
      <c r="C3904" s="924" t="s">
        <v>10632</v>
      </c>
      <c r="D3904" s="923" t="s">
        <v>451</v>
      </c>
      <c r="E3904" s="923" t="n">
        <f aca="false">IF($K$2=$H$1,H3904,I3904)</f>
        <v>28.43</v>
      </c>
      <c r="F3904" s="396" t="n">
        <f aca="false">IF(LEN($B3904)=7,CONCATENATE(MID($B3904,1,6),"00",RIGHT($B3904,1)),IF(LEN($B3904)=8,CONCATENATE(MID($B3904,1,6),"0",RIGHT($B3904,2)),$B3904))</f>
        <v>92927</v>
      </c>
      <c r="H3904" s="925" t="n">
        <v>26.5</v>
      </c>
      <c r="I3904" s="923" t="n">
        <v>28.43</v>
      </c>
    </row>
    <row r="3905" customFormat="false" ht="15" hidden="false" customHeight="false" outlineLevel="0" collapsed="false">
      <c r="B3905" s="923" t="n">
        <v>92928</v>
      </c>
      <c r="C3905" s="924" t="s">
        <v>10633</v>
      </c>
      <c r="D3905" s="923" t="s">
        <v>451</v>
      </c>
      <c r="E3905" s="923" t="n">
        <f aca="false">IF($K$2=$H$1,H3905,I3905)</f>
        <v>32.18</v>
      </c>
      <c r="F3905" s="396" t="n">
        <f aca="false">IF(LEN($B3905)=7,CONCATENATE(MID($B3905,1,6),"00",RIGHT($B3905,1)),IF(LEN($B3905)=8,CONCATENATE(MID($B3905,1,6),"0",RIGHT($B3905,2)),$B3905))</f>
        <v>92928</v>
      </c>
      <c r="H3905" s="925" t="n">
        <v>30.08</v>
      </c>
      <c r="I3905" s="923" t="n">
        <v>32.18</v>
      </c>
    </row>
    <row r="3906" customFormat="false" ht="15" hidden="false" customHeight="false" outlineLevel="0" collapsed="false">
      <c r="B3906" s="923" t="n">
        <v>92929</v>
      </c>
      <c r="C3906" s="924" t="s">
        <v>10634</v>
      </c>
      <c r="D3906" s="923" t="s">
        <v>451</v>
      </c>
      <c r="E3906" s="923" t="n">
        <f aca="false">IF($K$2=$H$1,H3906,I3906)</f>
        <v>32.18</v>
      </c>
      <c r="F3906" s="396" t="n">
        <f aca="false">IF(LEN($B3906)=7,CONCATENATE(MID($B3906,1,6),"00",RIGHT($B3906,1)),IF(LEN($B3906)=8,CONCATENATE(MID($B3906,1,6),"0",RIGHT($B3906,2)),$B3906))</f>
        <v>92929</v>
      </c>
      <c r="H3906" s="925" t="n">
        <v>30.08</v>
      </c>
      <c r="I3906" s="923" t="n">
        <v>32.18</v>
      </c>
    </row>
    <row r="3907" customFormat="false" ht="15" hidden="false" customHeight="false" outlineLevel="0" collapsed="false">
      <c r="B3907" s="923" t="n">
        <v>92930</v>
      </c>
      <c r="C3907" s="924" t="s">
        <v>10635</v>
      </c>
      <c r="D3907" s="923" t="s">
        <v>451</v>
      </c>
      <c r="E3907" s="923" t="n">
        <f aca="false">IF($K$2=$H$1,H3907,I3907)</f>
        <v>32.18</v>
      </c>
      <c r="F3907" s="396" t="n">
        <f aca="false">IF(LEN($B3907)=7,CONCATENATE(MID($B3907,1,6),"00",RIGHT($B3907,1)),IF(LEN($B3907)=8,CONCATENATE(MID($B3907,1,6),"0",RIGHT($B3907,2)),$B3907))</f>
        <v>92930</v>
      </c>
      <c r="H3907" s="925" t="n">
        <v>30.08</v>
      </c>
      <c r="I3907" s="923" t="n">
        <v>32.18</v>
      </c>
    </row>
    <row r="3908" customFormat="false" ht="15" hidden="false" customHeight="false" outlineLevel="0" collapsed="false">
      <c r="B3908" s="923" t="n">
        <v>92931</v>
      </c>
      <c r="C3908" s="924" t="s">
        <v>10636</v>
      </c>
      <c r="D3908" s="923" t="s">
        <v>451</v>
      </c>
      <c r="E3908" s="923" t="n">
        <f aca="false">IF($K$2=$H$1,H3908,I3908)</f>
        <v>41.2</v>
      </c>
      <c r="F3908" s="396" t="n">
        <f aca="false">IF(LEN($B3908)=7,CONCATENATE(MID($B3908,1,6),"00",RIGHT($B3908,1)),IF(LEN($B3908)=8,CONCATENATE(MID($B3908,1,6),"0",RIGHT($B3908,2)),$B3908))</f>
        <v>92931</v>
      </c>
      <c r="H3908" s="925" t="n">
        <v>38.87</v>
      </c>
      <c r="I3908" s="923" t="n">
        <v>41.2</v>
      </c>
    </row>
    <row r="3909" customFormat="false" ht="15" hidden="false" customHeight="false" outlineLevel="0" collapsed="false">
      <c r="B3909" s="923" t="n">
        <v>92932</v>
      </c>
      <c r="C3909" s="924" t="s">
        <v>10637</v>
      </c>
      <c r="D3909" s="923" t="s">
        <v>451</v>
      </c>
      <c r="E3909" s="923" t="n">
        <f aca="false">IF($K$2=$H$1,H3909,I3909)</f>
        <v>41.2</v>
      </c>
      <c r="F3909" s="396" t="n">
        <f aca="false">IF(LEN($B3909)=7,CONCATENATE(MID($B3909,1,6),"00",RIGHT($B3909,1)),IF(LEN($B3909)=8,CONCATENATE(MID($B3909,1,6),"0",RIGHT($B3909,2)),$B3909))</f>
        <v>92932</v>
      </c>
      <c r="H3909" s="925" t="n">
        <v>38.87</v>
      </c>
      <c r="I3909" s="923" t="n">
        <v>41.2</v>
      </c>
    </row>
    <row r="3910" customFormat="false" ht="15" hidden="false" customHeight="false" outlineLevel="0" collapsed="false">
      <c r="B3910" s="923" t="n">
        <v>92933</v>
      </c>
      <c r="C3910" s="924" t="s">
        <v>10638</v>
      </c>
      <c r="D3910" s="923" t="s">
        <v>451</v>
      </c>
      <c r="E3910" s="923" t="n">
        <f aca="false">IF($K$2=$H$1,H3910,I3910)</f>
        <v>41.2</v>
      </c>
      <c r="F3910" s="396" t="n">
        <f aca="false">IF(LEN($B3910)=7,CONCATENATE(MID($B3910,1,6),"00",RIGHT($B3910,1)),IF(LEN($B3910)=8,CONCATENATE(MID($B3910,1,6),"0",RIGHT($B3910,2)),$B3910))</f>
        <v>92933</v>
      </c>
      <c r="H3910" s="925" t="n">
        <v>38.87</v>
      </c>
      <c r="I3910" s="923" t="n">
        <v>41.2</v>
      </c>
    </row>
    <row r="3911" customFormat="false" ht="15" hidden="false" customHeight="false" outlineLevel="0" collapsed="false">
      <c r="B3911" s="923" t="n">
        <v>92934</v>
      </c>
      <c r="C3911" s="924" t="s">
        <v>10639</v>
      </c>
      <c r="D3911" s="923" t="s">
        <v>451</v>
      </c>
      <c r="E3911" s="923" t="n">
        <f aca="false">IF($K$2=$H$1,H3911,I3911)</f>
        <v>58.09</v>
      </c>
      <c r="F3911" s="396" t="n">
        <f aca="false">IF(LEN($B3911)=7,CONCATENATE(MID($B3911,1,6),"00",RIGHT($B3911,1)),IF(LEN($B3911)=8,CONCATENATE(MID($B3911,1,6),"0",RIGHT($B3911,2)),$B3911))</f>
        <v>92934</v>
      </c>
      <c r="H3911" s="925" t="n">
        <v>55.43</v>
      </c>
      <c r="I3911" s="923" t="n">
        <v>58.09</v>
      </c>
    </row>
    <row r="3912" customFormat="false" ht="15" hidden="false" customHeight="false" outlineLevel="0" collapsed="false">
      <c r="B3912" s="923" t="n">
        <v>92935</v>
      </c>
      <c r="C3912" s="924" t="s">
        <v>10640</v>
      </c>
      <c r="D3912" s="923" t="s">
        <v>451</v>
      </c>
      <c r="E3912" s="923" t="n">
        <f aca="false">IF($K$2=$H$1,H3912,I3912)</f>
        <v>58.09</v>
      </c>
      <c r="F3912" s="396" t="n">
        <f aca="false">IF(LEN($B3912)=7,CONCATENATE(MID($B3912,1,6),"00",RIGHT($B3912,1)),IF(LEN($B3912)=8,CONCATENATE(MID($B3912,1,6),"0",RIGHT($B3912,2)),$B3912))</f>
        <v>92935</v>
      </c>
      <c r="H3912" s="925" t="n">
        <v>55.43</v>
      </c>
      <c r="I3912" s="923" t="n">
        <v>58.09</v>
      </c>
    </row>
    <row r="3913" customFormat="false" ht="15" hidden="false" customHeight="false" outlineLevel="0" collapsed="false">
      <c r="B3913" s="923" t="n">
        <v>92936</v>
      </c>
      <c r="C3913" s="924" t="s">
        <v>10641</v>
      </c>
      <c r="D3913" s="923" t="s">
        <v>451</v>
      </c>
      <c r="E3913" s="923" t="n">
        <f aca="false">IF($K$2=$H$1,H3913,I3913)</f>
        <v>77.92</v>
      </c>
      <c r="F3913" s="396" t="n">
        <f aca="false">IF(LEN($B3913)=7,CONCATENATE(MID($B3913,1,6),"00",RIGHT($B3913,1)),IF(LEN($B3913)=8,CONCATENATE(MID($B3913,1,6),"0",RIGHT($B3913,2)),$B3913))</f>
        <v>92936</v>
      </c>
      <c r="H3913" s="925" t="n">
        <v>74.92</v>
      </c>
      <c r="I3913" s="923" t="n">
        <v>77.92</v>
      </c>
    </row>
    <row r="3914" customFormat="false" ht="15" hidden="false" customHeight="false" outlineLevel="0" collapsed="false">
      <c r="B3914" s="923" t="n">
        <v>92937</v>
      </c>
      <c r="C3914" s="924" t="s">
        <v>10642</v>
      </c>
      <c r="D3914" s="923" t="s">
        <v>451</v>
      </c>
      <c r="E3914" s="923" t="n">
        <f aca="false">IF($K$2=$H$1,H3914,I3914)</f>
        <v>77.92</v>
      </c>
      <c r="F3914" s="396" t="n">
        <f aca="false">IF(LEN($B3914)=7,CONCATENATE(MID($B3914,1,6),"00",RIGHT($B3914,1)),IF(LEN($B3914)=8,CONCATENATE(MID($B3914,1,6),"0",RIGHT($B3914,2)),$B3914))</f>
        <v>92937</v>
      </c>
      <c r="H3914" s="925" t="n">
        <v>74.92</v>
      </c>
      <c r="I3914" s="923" t="n">
        <v>77.92</v>
      </c>
    </row>
    <row r="3915" customFormat="false" ht="15" hidden="false" customHeight="false" outlineLevel="0" collapsed="false">
      <c r="B3915" s="923" t="n">
        <v>92938</v>
      </c>
      <c r="C3915" s="924" t="s">
        <v>10643</v>
      </c>
      <c r="D3915" s="923" t="s">
        <v>451</v>
      </c>
      <c r="E3915" s="923" t="n">
        <f aca="false">IF($K$2=$H$1,H3915,I3915)</f>
        <v>16.99</v>
      </c>
      <c r="F3915" s="396" t="n">
        <f aca="false">IF(LEN($B3915)=7,CONCATENATE(MID($B3915,1,6),"00",RIGHT($B3915,1)),IF(LEN($B3915)=8,CONCATENATE(MID($B3915,1,6),"0",RIGHT($B3915,2)),$B3915))</f>
        <v>92938</v>
      </c>
      <c r="H3915" s="925" t="n">
        <v>15.89</v>
      </c>
      <c r="I3915" s="923" t="n">
        <v>16.99</v>
      </c>
    </row>
    <row r="3916" customFormat="false" ht="15" hidden="false" customHeight="false" outlineLevel="0" collapsed="false">
      <c r="B3916" s="923" t="n">
        <v>92939</v>
      </c>
      <c r="C3916" s="924" t="s">
        <v>10644</v>
      </c>
      <c r="D3916" s="923" t="s">
        <v>451</v>
      </c>
      <c r="E3916" s="923" t="n">
        <f aca="false">IF($K$2=$H$1,H3916,I3916)</f>
        <v>17.11</v>
      </c>
      <c r="F3916" s="396" t="n">
        <f aca="false">IF(LEN($B3916)=7,CONCATENATE(MID($B3916,1,6),"00",RIGHT($B3916,1)),IF(LEN($B3916)=8,CONCATENATE(MID($B3916,1,6),"0",RIGHT($B3916,2)),$B3916))</f>
        <v>92939</v>
      </c>
      <c r="H3916" s="925" t="n">
        <v>16.01</v>
      </c>
      <c r="I3916" s="923" t="n">
        <v>17.11</v>
      </c>
    </row>
    <row r="3917" customFormat="false" ht="15" hidden="false" customHeight="false" outlineLevel="0" collapsed="false">
      <c r="B3917" s="923" t="n">
        <v>92940</v>
      </c>
      <c r="C3917" s="924" t="s">
        <v>10645</v>
      </c>
      <c r="D3917" s="923" t="s">
        <v>451</v>
      </c>
      <c r="E3917" s="923" t="n">
        <f aca="false">IF($K$2=$H$1,H3917,I3917)</f>
        <v>20.83</v>
      </c>
      <c r="F3917" s="396" t="n">
        <f aca="false">IF(LEN($B3917)=7,CONCATENATE(MID($B3917,1,6),"00",RIGHT($B3917,1)),IF(LEN($B3917)=8,CONCATENATE(MID($B3917,1,6),"0",RIGHT($B3917,2)),$B3917))</f>
        <v>92940</v>
      </c>
      <c r="H3917" s="925" t="n">
        <v>19.67</v>
      </c>
      <c r="I3917" s="923" t="n">
        <v>20.83</v>
      </c>
    </row>
    <row r="3918" customFormat="false" ht="15" hidden="false" customHeight="false" outlineLevel="0" collapsed="false">
      <c r="B3918" s="923" t="n">
        <v>92941</v>
      </c>
      <c r="C3918" s="924" t="s">
        <v>10646</v>
      </c>
      <c r="D3918" s="923" t="s">
        <v>451</v>
      </c>
      <c r="E3918" s="923" t="n">
        <f aca="false">IF($K$2=$H$1,H3918,I3918)</f>
        <v>20.83</v>
      </c>
      <c r="F3918" s="396" t="n">
        <f aca="false">IF(LEN($B3918)=7,CONCATENATE(MID($B3918,1,6),"00",RIGHT($B3918,1)),IF(LEN($B3918)=8,CONCATENATE(MID($B3918,1,6),"0",RIGHT($B3918,2)),$B3918))</f>
        <v>92941</v>
      </c>
      <c r="H3918" s="925" t="n">
        <v>19.67</v>
      </c>
      <c r="I3918" s="923" t="n">
        <v>20.83</v>
      </c>
    </row>
    <row r="3919" customFormat="false" ht="15" hidden="false" customHeight="false" outlineLevel="0" collapsed="false">
      <c r="B3919" s="923" t="n">
        <v>92942</v>
      </c>
      <c r="C3919" s="924" t="s">
        <v>10647</v>
      </c>
      <c r="D3919" s="923" t="s">
        <v>451</v>
      </c>
      <c r="E3919" s="923" t="n">
        <f aca="false">IF($K$2=$H$1,H3919,I3919)</f>
        <v>20.83</v>
      </c>
      <c r="F3919" s="396" t="n">
        <f aca="false">IF(LEN($B3919)=7,CONCATENATE(MID($B3919,1,6),"00",RIGHT($B3919,1)),IF(LEN($B3919)=8,CONCATENATE(MID($B3919,1,6),"0",RIGHT($B3919,2)),$B3919))</f>
        <v>92942</v>
      </c>
      <c r="H3919" s="925" t="n">
        <v>19.67</v>
      </c>
      <c r="I3919" s="923" t="n">
        <v>20.83</v>
      </c>
    </row>
    <row r="3920" customFormat="false" ht="15" hidden="false" customHeight="false" outlineLevel="0" collapsed="false">
      <c r="B3920" s="923" t="n">
        <v>92943</v>
      </c>
      <c r="C3920" s="924" t="s">
        <v>10648</v>
      </c>
      <c r="D3920" s="923" t="s">
        <v>451</v>
      </c>
      <c r="E3920" s="923" t="n">
        <f aca="false">IF($K$2=$H$1,H3920,I3920)</f>
        <v>23.51</v>
      </c>
      <c r="F3920" s="396" t="n">
        <f aca="false">IF(LEN($B3920)=7,CONCATENATE(MID($B3920,1,6),"00",RIGHT($B3920,1)),IF(LEN($B3920)=8,CONCATENATE(MID($B3920,1,6),"0",RIGHT($B3920,2)),$B3920))</f>
        <v>92943</v>
      </c>
      <c r="H3920" s="925" t="n">
        <v>22.29</v>
      </c>
      <c r="I3920" s="923" t="n">
        <v>23.51</v>
      </c>
    </row>
    <row r="3921" customFormat="false" ht="15" hidden="false" customHeight="false" outlineLevel="0" collapsed="false">
      <c r="B3921" s="923" t="n">
        <v>92944</v>
      </c>
      <c r="C3921" s="924" t="s">
        <v>10649</v>
      </c>
      <c r="D3921" s="923" t="s">
        <v>451</v>
      </c>
      <c r="E3921" s="923" t="n">
        <f aca="false">IF($K$2=$H$1,H3921,I3921)</f>
        <v>23.51</v>
      </c>
      <c r="F3921" s="396" t="n">
        <f aca="false">IF(LEN($B3921)=7,CONCATENATE(MID($B3921,1,6),"00",RIGHT($B3921,1)),IF(LEN($B3921)=8,CONCATENATE(MID($B3921,1,6),"0",RIGHT($B3921,2)),$B3921))</f>
        <v>92944</v>
      </c>
      <c r="H3921" s="925" t="n">
        <v>22.29</v>
      </c>
      <c r="I3921" s="923" t="n">
        <v>23.51</v>
      </c>
    </row>
    <row r="3922" customFormat="false" ht="15" hidden="false" customHeight="false" outlineLevel="0" collapsed="false">
      <c r="B3922" s="923" t="n">
        <v>92945</v>
      </c>
      <c r="C3922" s="924" t="s">
        <v>10650</v>
      </c>
      <c r="D3922" s="923" t="s">
        <v>451</v>
      </c>
      <c r="E3922" s="923" t="n">
        <f aca="false">IF($K$2=$H$1,H3922,I3922)</f>
        <v>23.51</v>
      </c>
      <c r="F3922" s="396" t="n">
        <f aca="false">IF(LEN($B3922)=7,CONCATENATE(MID($B3922,1,6),"00",RIGHT($B3922,1)),IF(LEN($B3922)=8,CONCATENATE(MID($B3922,1,6),"0",RIGHT($B3922,2)),$B3922))</f>
        <v>92945</v>
      </c>
      <c r="H3922" s="925" t="n">
        <v>22.29</v>
      </c>
      <c r="I3922" s="923" t="n">
        <v>23.51</v>
      </c>
    </row>
    <row r="3923" customFormat="false" ht="15" hidden="false" customHeight="false" outlineLevel="0" collapsed="false">
      <c r="B3923" s="923" t="n">
        <v>92946</v>
      </c>
      <c r="C3923" s="924" t="s">
        <v>10651</v>
      </c>
      <c r="D3923" s="923" t="s">
        <v>451</v>
      </c>
      <c r="E3923" s="923" t="n">
        <f aca="false">IF($K$2=$H$1,H3923,I3923)</f>
        <v>31.22</v>
      </c>
      <c r="F3923" s="396" t="n">
        <f aca="false">IF(LEN($B3923)=7,CONCATENATE(MID($B3923,1,6),"00",RIGHT($B3923,1)),IF(LEN($B3923)=8,CONCATENATE(MID($B3923,1,6),"0",RIGHT($B3923,2)),$B3923))</f>
        <v>92946</v>
      </c>
      <c r="H3923" s="925" t="n">
        <v>29.9</v>
      </c>
      <c r="I3923" s="923" t="n">
        <v>31.22</v>
      </c>
    </row>
    <row r="3924" customFormat="false" ht="15" hidden="false" customHeight="false" outlineLevel="0" collapsed="false">
      <c r="B3924" s="923" t="n">
        <v>92947</v>
      </c>
      <c r="C3924" s="924" t="s">
        <v>10652</v>
      </c>
      <c r="D3924" s="923" t="s">
        <v>451</v>
      </c>
      <c r="E3924" s="923" t="n">
        <f aca="false">IF($K$2=$H$1,H3924,I3924)</f>
        <v>31.22</v>
      </c>
      <c r="F3924" s="396" t="n">
        <f aca="false">IF(LEN($B3924)=7,CONCATENATE(MID($B3924,1,6),"00",RIGHT($B3924,1)),IF(LEN($B3924)=8,CONCATENATE(MID($B3924,1,6),"0",RIGHT($B3924,2)),$B3924))</f>
        <v>92947</v>
      </c>
      <c r="H3924" s="925" t="n">
        <v>29.9</v>
      </c>
      <c r="I3924" s="923" t="n">
        <v>31.22</v>
      </c>
    </row>
    <row r="3925" customFormat="false" ht="15" hidden="false" customHeight="false" outlineLevel="0" collapsed="false">
      <c r="B3925" s="923" t="n">
        <v>92948</v>
      </c>
      <c r="C3925" s="924" t="s">
        <v>10653</v>
      </c>
      <c r="D3925" s="923" t="s">
        <v>451</v>
      </c>
      <c r="E3925" s="923" t="n">
        <f aca="false">IF($K$2=$H$1,H3925,I3925)</f>
        <v>31.22</v>
      </c>
      <c r="F3925" s="396" t="n">
        <f aca="false">IF(LEN($B3925)=7,CONCATENATE(MID($B3925,1,6),"00",RIGHT($B3925,1)),IF(LEN($B3925)=8,CONCATENATE(MID($B3925,1,6),"0",RIGHT($B3925,2)),$B3925))</f>
        <v>92948</v>
      </c>
      <c r="H3925" s="925" t="n">
        <v>29.9</v>
      </c>
      <c r="I3925" s="923" t="n">
        <v>31.22</v>
      </c>
    </row>
    <row r="3926" customFormat="false" ht="15" hidden="false" customHeight="false" outlineLevel="0" collapsed="false">
      <c r="B3926" s="923" t="n">
        <v>92949</v>
      </c>
      <c r="C3926" s="924" t="s">
        <v>10654</v>
      </c>
      <c r="D3926" s="923" t="s">
        <v>451</v>
      </c>
      <c r="E3926" s="923" t="n">
        <f aca="false">IF($K$2=$H$1,H3926,I3926)</f>
        <v>46.13</v>
      </c>
      <c r="F3926" s="396" t="n">
        <f aca="false">IF(LEN($B3926)=7,CONCATENATE(MID($B3926,1,6),"00",RIGHT($B3926,1)),IF(LEN($B3926)=8,CONCATENATE(MID($B3926,1,6),"0",RIGHT($B3926,2)),$B3926))</f>
        <v>92949</v>
      </c>
      <c r="H3926" s="925" t="n">
        <v>44.69</v>
      </c>
      <c r="I3926" s="923" t="n">
        <v>46.13</v>
      </c>
    </row>
    <row r="3927" customFormat="false" ht="15" hidden="false" customHeight="false" outlineLevel="0" collapsed="false">
      <c r="B3927" s="923" t="n">
        <v>92950</v>
      </c>
      <c r="C3927" s="924" t="s">
        <v>10655</v>
      </c>
      <c r="D3927" s="923" t="s">
        <v>451</v>
      </c>
      <c r="E3927" s="923" t="n">
        <f aca="false">IF($K$2=$H$1,H3927,I3927)</f>
        <v>46.13</v>
      </c>
      <c r="F3927" s="396" t="n">
        <f aca="false">IF(LEN($B3927)=7,CONCATENATE(MID($B3927,1,6),"00",RIGHT($B3927,1)),IF(LEN($B3927)=8,CONCATENATE(MID($B3927,1,6),"0",RIGHT($B3927,2)),$B3927))</f>
        <v>92950</v>
      </c>
      <c r="H3927" s="925" t="n">
        <v>44.69</v>
      </c>
      <c r="I3927" s="923" t="n">
        <v>46.13</v>
      </c>
    </row>
    <row r="3928" customFormat="false" ht="15" hidden="false" customHeight="false" outlineLevel="0" collapsed="false">
      <c r="B3928" s="923" t="n">
        <v>92951</v>
      </c>
      <c r="C3928" s="924" t="s">
        <v>10656</v>
      </c>
      <c r="D3928" s="923" t="s">
        <v>451</v>
      </c>
      <c r="E3928" s="923" t="n">
        <f aca="false">IF($K$2=$H$1,H3928,I3928)</f>
        <v>64.01</v>
      </c>
      <c r="F3928" s="396" t="n">
        <f aca="false">IF(LEN($B3928)=7,CONCATENATE(MID($B3928,1,6),"00",RIGHT($B3928,1)),IF(LEN($B3928)=8,CONCATENATE(MID($B3928,1,6),"0",RIGHT($B3928,2)),$B3928))</f>
        <v>92951</v>
      </c>
      <c r="H3928" s="925" t="n">
        <v>62.43</v>
      </c>
      <c r="I3928" s="923" t="n">
        <v>64.01</v>
      </c>
    </row>
    <row r="3929" customFormat="false" ht="15" hidden="false" customHeight="false" outlineLevel="0" collapsed="false">
      <c r="B3929" s="923" t="n">
        <v>92952</v>
      </c>
      <c r="C3929" s="924" t="s">
        <v>10657</v>
      </c>
      <c r="D3929" s="923" t="s">
        <v>451</v>
      </c>
      <c r="E3929" s="923" t="n">
        <f aca="false">IF($K$2=$H$1,H3929,I3929)</f>
        <v>64.01</v>
      </c>
      <c r="F3929" s="396" t="n">
        <f aca="false">IF(LEN($B3929)=7,CONCATENATE(MID($B3929,1,6),"00",RIGHT($B3929,1)),IF(LEN($B3929)=8,CONCATENATE(MID($B3929,1,6),"0",RIGHT($B3929,2)),$B3929))</f>
        <v>92952</v>
      </c>
      <c r="H3929" s="925" t="n">
        <v>62.43</v>
      </c>
      <c r="I3929" s="923" t="n">
        <v>64.01</v>
      </c>
    </row>
    <row r="3930" customFormat="false" ht="15" hidden="false" customHeight="false" outlineLevel="0" collapsed="false">
      <c r="B3930" s="923" t="n">
        <v>92953</v>
      </c>
      <c r="C3930" s="924" t="s">
        <v>10658</v>
      </c>
      <c r="D3930" s="923" t="s">
        <v>451</v>
      </c>
      <c r="E3930" s="923" t="n">
        <f aca="false">IF($K$2=$H$1,H3930,I3930)</f>
        <v>15.12</v>
      </c>
      <c r="F3930" s="396" t="n">
        <f aca="false">IF(LEN($B3930)=7,CONCATENATE(MID($B3930,1,6),"00",RIGHT($B3930,1)),IF(LEN($B3930)=8,CONCATENATE(MID($B3930,1,6),"0",RIGHT($B3930,2)),$B3930))</f>
        <v>92953</v>
      </c>
      <c r="H3930" s="925" t="n">
        <v>14.05</v>
      </c>
      <c r="I3930" s="923" t="n">
        <v>15.12</v>
      </c>
    </row>
    <row r="3931" customFormat="false" ht="15" hidden="false" customHeight="false" outlineLevel="0" collapsed="false">
      <c r="B3931" s="923" t="n">
        <v>93050</v>
      </c>
      <c r="C3931" s="924" t="s">
        <v>10659</v>
      </c>
      <c r="D3931" s="923" t="s">
        <v>451</v>
      </c>
      <c r="E3931" s="923" t="n">
        <f aca="false">IF($K$2=$H$1,H3931,I3931)</f>
        <v>7.19</v>
      </c>
      <c r="F3931" s="396" t="n">
        <f aca="false">IF(LEN($B3931)=7,CONCATENATE(MID($B3931,1,6),"00",RIGHT($B3931,1)),IF(LEN($B3931)=8,CONCATENATE(MID($B3931,1,6),"0",RIGHT($B3931,2)),$B3931))</f>
        <v>93050</v>
      </c>
      <c r="H3931" s="925" t="n">
        <v>6.97</v>
      </c>
      <c r="I3931" s="923" t="n">
        <v>7.19</v>
      </c>
    </row>
    <row r="3932" customFormat="false" ht="15" hidden="false" customHeight="false" outlineLevel="0" collapsed="false">
      <c r="B3932" s="923" t="n">
        <v>93051</v>
      </c>
      <c r="C3932" s="924" t="s">
        <v>10660</v>
      </c>
      <c r="D3932" s="923" t="s">
        <v>451</v>
      </c>
      <c r="E3932" s="923" t="n">
        <f aca="false">IF($K$2=$H$1,H3932,I3932)</f>
        <v>6.68</v>
      </c>
      <c r="F3932" s="396" t="n">
        <f aca="false">IF(LEN($B3932)=7,CONCATENATE(MID($B3932,1,6),"00",RIGHT($B3932,1)),IF(LEN($B3932)=8,CONCATENATE(MID($B3932,1,6),"0",RIGHT($B3932,2)),$B3932))</f>
        <v>93051</v>
      </c>
      <c r="H3932" s="925" t="n">
        <v>6.46</v>
      </c>
      <c r="I3932" s="923" t="n">
        <v>6.68</v>
      </c>
    </row>
    <row r="3933" customFormat="false" ht="15" hidden="false" customHeight="false" outlineLevel="0" collapsed="false">
      <c r="B3933" s="923" t="n">
        <v>93052</v>
      </c>
      <c r="C3933" s="924" t="s">
        <v>10661</v>
      </c>
      <c r="D3933" s="923" t="s">
        <v>451</v>
      </c>
      <c r="E3933" s="923" t="n">
        <f aca="false">IF($K$2=$H$1,H3933,I3933)</f>
        <v>297.29</v>
      </c>
      <c r="F3933" s="396" t="n">
        <f aca="false">IF(LEN($B3933)=7,CONCATENATE(MID($B3933,1,6),"00",RIGHT($B3933,1)),IF(LEN($B3933)=8,CONCATENATE(MID($B3933,1,6),"0",RIGHT($B3933,2)),$B3933))</f>
        <v>93052</v>
      </c>
      <c r="H3933" s="925" t="n">
        <v>297.07</v>
      </c>
      <c r="I3933" s="923" t="n">
        <v>297.29</v>
      </c>
    </row>
    <row r="3934" customFormat="false" ht="15" hidden="false" customHeight="false" outlineLevel="0" collapsed="false">
      <c r="B3934" s="923" t="n">
        <v>93054</v>
      </c>
      <c r="C3934" s="924" t="s">
        <v>10662</v>
      </c>
      <c r="D3934" s="923" t="s">
        <v>451</v>
      </c>
      <c r="E3934" s="923" t="n">
        <f aca="false">IF($K$2=$H$1,H3934,I3934)</f>
        <v>13.24</v>
      </c>
      <c r="F3934" s="396" t="n">
        <f aca="false">IF(LEN($B3934)=7,CONCATENATE(MID($B3934,1,6),"00",RIGHT($B3934,1)),IF(LEN($B3934)=8,CONCATENATE(MID($B3934,1,6),"0",RIGHT($B3934,2)),$B3934))</f>
        <v>93054</v>
      </c>
      <c r="H3934" s="925" t="n">
        <v>13.02</v>
      </c>
      <c r="I3934" s="923" t="n">
        <v>13.24</v>
      </c>
    </row>
    <row r="3935" customFormat="false" ht="15" hidden="false" customHeight="false" outlineLevel="0" collapsed="false">
      <c r="B3935" s="923" t="n">
        <v>93055</v>
      </c>
      <c r="C3935" s="924" t="s">
        <v>10663</v>
      </c>
      <c r="D3935" s="923" t="s">
        <v>451</v>
      </c>
      <c r="E3935" s="923" t="n">
        <f aca="false">IF($K$2=$H$1,H3935,I3935)</f>
        <v>26.4</v>
      </c>
      <c r="F3935" s="396" t="n">
        <f aca="false">IF(LEN($B3935)=7,CONCATENATE(MID($B3935,1,6),"00",RIGHT($B3935,1)),IF(LEN($B3935)=8,CONCATENATE(MID($B3935,1,6),"0",RIGHT($B3935,2)),$B3935))</f>
        <v>93055</v>
      </c>
      <c r="H3935" s="925" t="n">
        <v>26.18</v>
      </c>
      <c r="I3935" s="923" t="n">
        <v>26.4</v>
      </c>
    </row>
    <row r="3936" customFormat="false" ht="15" hidden="false" customHeight="false" outlineLevel="0" collapsed="false">
      <c r="B3936" s="923" t="n">
        <v>93056</v>
      </c>
      <c r="C3936" s="924" t="s">
        <v>10664</v>
      </c>
      <c r="D3936" s="923" t="s">
        <v>451</v>
      </c>
      <c r="E3936" s="923" t="n">
        <f aca="false">IF($K$2=$H$1,H3936,I3936)</f>
        <v>10.36</v>
      </c>
      <c r="F3936" s="396" t="n">
        <f aca="false">IF(LEN($B3936)=7,CONCATENATE(MID($B3936,1,6),"00",RIGHT($B3936,1)),IF(LEN($B3936)=8,CONCATENATE(MID($B3936,1,6),"0",RIGHT($B3936,2)),$B3936))</f>
        <v>93056</v>
      </c>
      <c r="H3936" s="925" t="n">
        <v>10.08</v>
      </c>
      <c r="I3936" s="923" t="n">
        <v>10.36</v>
      </c>
    </row>
    <row r="3937" customFormat="false" ht="15" hidden="false" customHeight="false" outlineLevel="0" collapsed="false">
      <c r="B3937" s="923" t="n">
        <v>93057</v>
      </c>
      <c r="C3937" s="924" t="s">
        <v>10665</v>
      </c>
      <c r="D3937" s="923" t="s">
        <v>451</v>
      </c>
      <c r="E3937" s="923" t="n">
        <f aca="false">IF($K$2=$H$1,H3937,I3937)</f>
        <v>9.13</v>
      </c>
      <c r="F3937" s="396" t="n">
        <f aca="false">IF(LEN($B3937)=7,CONCATENATE(MID($B3937,1,6),"00",RIGHT($B3937,1)),IF(LEN($B3937)=8,CONCATENATE(MID($B3937,1,6),"0",RIGHT($B3937,2)),$B3937))</f>
        <v>93057</v>
      </c>
      <c r="H3937" s="925" t="n">
        <v>8.85</v>
      </c>
      <c r="I3937" s="923" t="n">
        <v>9.13</v>
      </c>
    </row>
    <row r="3938" customFormat="false" ht="15" hidden="false" customHeight="false" outlineLevel="0" collapsed="false">
      <c r="B3938" s="923" t="n">
        <v>93058</v>
      </c>
      <c r="C3938" s="924" t="s">
        <v>10666</v>
      </c>
      <c r="D3938" s="923" t="s">
        <v>451</v>
      </c>
      <c r="E3938" s="923" t="n">
        <f aca="false">IF($K$2=$H$1,H3938,I3938)</f>
        <v>326.97</v>
      </c>
      <c r="F3938" s="396" t="n">
        <f aca="false">IF(LEN($B3938)=7,CONCATENATE(MID($B3938,1,6),"00",RIGHT($B3938,1)),IF(LEN($B3938)=8,CONCATENATE(MID($B3938,1,6),"0",RIGHT($B3938,2)),$B3938))</f>
        <v>93058</v>
      </c>
      <c r="H3938" s="925" t="n">
        <v>326.69</v>
      </c>
      <c r="I3938" s="923" t="n">
        <v>326.97</v>
      </c>
    </row>
    <row r="3939" customFormat="false" ht="15" hidden="false" customHeight="false" outlineLevel="0" collapsed="false">
      <c r="B3939" s="923" t="n">
        <v>93059</v>
      </c>
      <c r="C3939" s="924" t="s">
        <v>10667</v>
      </c>
      <c r="D3939" s="923" t="s">
        <v>451</v>
      </c>
      <c r="E3939" s="923" t="n">
        <f aca="false">IF($K$2=$H$1,H3939,I3939)</f>
        <v>18.07</v>
      </c>
      <c r="F3939" s="396" t="n">
        <f aca="false">IF(LEN($B3939)=7,CONCATENATE(MID($B3939,1,6),"00",RIGHT($B3939,1)),IF(LEN($B3939)=8,CONCATENATE(MID($B3939,1,6),"0",RIGHT($B3939,2)),$B3939))</f>
        <v>93059</v>
      </c>
      <c r="H3939" s="925" t="n">
        <v>17.79</v>
      </c>
      <c r="I3939" s="923" t="n">
        <v>18.07</v>
      </c>
    </row>
    <row r="3940" customFormat="false" ht="15" hidden="false" customHeight="false" outlineLevel="0" collapsed="false">
      <c r="B3940" s="923" t="n">
        <v>93060</v>
      </c>
      <c r="C3940" s="924" t="s">
        <v>10668</v>
      </c>
      <c r="D3940" s="923" t="s">
        <v>451</v>
      </c>
      <c r="E3940" s="923" t="n">
        <f aca="false">IF($K$2=$H$1,H3940,I3940)</f>
        <v>45.69</v>
      </c>
      <c r="F3940" s="396" t="n">
        <f aca="false">IF(LEN($B3940)=7,CONCATENATE(MID($B3940,1,6),"00",RIGHT($B3940,1)),IF(LEN($B3940)=8,CONCATENATE(MID($B3940,1,6),"0",RIGHT($B3940,2)),$B3940))</f>
        <v>93060</v>
      </c>
      <c r="H3940" s="925" t="n">
        <v>45.41</v>
      </c>
      <c r="I3940" s="923" t="n">
        <v>45.69</v>
      </c>
    </row>
    <row r="3941" customFormat="false" ht="15" hidden="false" customHeight="false" outlineLevel="0" collapsed="false">
      <c r="B3941" s="923" t="n">
        <v>93061</v>
      </c>
      <c r="C3941" s="924" t="s">
        <v>10669</v>
      </c>
      <c r="D3941" s="923" t="s">
        <v>451</v>
      </c>
      <c r="E3941" s="923" t="n">
        <f aca="false">IF($K$2=$H$1,H3941,I3941)</f>
        <v>18.93</v>
      </c>
      <c r="F3941" s="396" t="n">
        <f aca="false">IF(LEN($B3941)=7,CONCATENATE(MID($B3941,1,6),"00",RIGHT($B3941,1)),IF(LEN($B3941)=8,CONCATENATE(MID($B3941,1,6),"0",RIGHT($B3941,2)),$B3941))</f>
        <v>93061</v>
      </c>
      <c r="H3941" s="925" t="n">
        <v>18.6</v>
      </c>
      <c r="I3941" s="923" t="n">
        <v>18.93</v>
      </c>
    </row>
    <row r="3942" customFormat="false" ht="15" hidden="false" customHeight="false" outlineLevel="0" collapsed="false">
      <c r="B3942" s="923" t="n">
        <v>93062</v>
      </c>
      <c r="C3942" s="924" t="s">
        <v>10670</v>
      </c>
      <c r="D3942" s="923" t="s">
        <v>451</v>
      </c>
      <c r="E3942" s="923" t="n">
        <f aca="false">IF($K$2=$H$1,H3942,I3942)</f>
        <v>16.54</v>
      </c>
      <c r="F3942" s="396" t="n">
        <f aca="false">IF(LEN($B3942)=7,CONCATENATE(MID($B3942,1,6),"00",RIGHT($B3942,1)),IF(LEN($B3942)=8,CONCATENATE(MID($B3942,1,6),"0",RIGHT($B3942,2)),$B3942))</f>
        <v>93062</v>
      </c>
      <c r="H3942" s="925" t="n">
        <v>16.21</v>
      </c>
      <c r="I3942" s="923" t="n">
        <v>16.54</v>
      </c>
    </row>
    <row r="3943" customFormat="false" ht="15" hidden="false" customHeight="false" outlineLevel="0" collapsed="false">
      <c r="B3943" s="923" t="n">
        <v>93063</v>
      </c>
      <c r="C3943" s="924" t="s">
        <v>10671</v>
      </c>
      <c r="D3943" s="923" t="s">
        <v>451</v>
      </c>
      <c r="E3943" s="923" t="n">
        <f aca="false">IF($K$2=$H$1,H3943,I3943)</f>
        <v>374.52</v>
      </c>
      <c r="F3943" s="396" t="n">
        <f aca="false">IF(LEN($B3943)=7,CONCATENATE(MID($B3943,1,6),"00",RIGHT($B3943,1)),IF(LEN($B3943)=8,CONCATENATE(MID($B3943,1,6),"0",RIGHT($B3943,2)),$B3943))</f>
        <v>93063</v>
      </c>
      <c r="H3943" s="925" t="n">
        <v>374.19</v>
      </c>
      <c r="I3943" s="923" t="n">
        <v>374.52</v>
      </c>
    </row>
    <row r="3944" customFormat="false" ht="15" hidden="false" customHeight="false" outlineLevel="0" collapsed="false">
      <c r="B3944" s="923" t="n">
        <v>93064</v>
      </c>
      <c r="C3944" s="924" t="s">
        <v>10672</v>
      </c>
      <c r="D3944" s="923" t="s">
        <v>451</v>
      </c>
      <c r="E3944" s="923" t="n">
        <f aca="false">IF($K$2=$H$1,H3944,I3944)</f>
        <v>28.91</v>
      </c>
      <c r="F3944" s="396" t="n">
        <f aca="false">IF(LEN($B3944)=7,CONCATENATE(MID($B3944,1,6),"00",RIGHT($B3944,1)),IF(LEN($B3944)=8,CONCATENATE(MID($B3944,1,6),"0",RIGHT($B3944,2)),$B3944))</f>
        <v>93064</v>
      </c>
      <c r="H3944" s="925" t="n">
        <v>28.54</v>
      </c>
      <c r="I3944" s="923" t="n">
        <v>28.91</v>
      </c>
    </row>
    <row r="3945" customFormat="false" ht="15" hidden="false" customHeight="false" outlineLevel="0" collapsed="false">
      <c r="B3945" s="923" t="n">
        <v>93065</v>
      </c>
      <c r="C3945" s="924" t="s">
        <v>10673</v>
      </c>
      <c r="D3945" s="923" t="s">
        <v>451</v>
      </c>
      <c r="E3945" s="923" t="n">
        <f aca="false">IF($K$2=$H$1,H3945,I3945)</f>
        <v>27.14</v>
      </c>
      <c r="F3945" s="396" t="n">
        <f aca="false">IF(LEN($B3945)=7,CONCATENATE(MID($B3945,1,6),"00",RIGHT($B3945,1)),IF(LEN($B3945)=8,CONCATENATE(MID($B3945,1,6),"0",RIGHT($B3945,2)),$B3945))</f>
        <v>93065</v>
      </c>
      <c r="H3945" s="925" t="n">
        <v>26.77</v>
      </c>
      <c r="I3945" s="923" t="n">
        <v>27.14</v>
      </c>
    </row>
    <row r="3946" customFormat="false" ht="15" hidden="false" customHeight="false" outlineLevel="0" collapsed="false">
      <c r="B3946" s="923" t="n">
        <v>93066</v>
      </c>
      <c r="C3946" s="924" t="s">
        <v>10674</v>
      </c>
      <c r="D3946" s="923" t="s">
        <v>451</v>
      </c>
      <c r="E3946" s="923" t="n">
        <f aca="false">IF($K$2=$H$1,H3946,I3946)</f>
        <v>470.07</v>
      </c>
      <c r="F3946" s="396" t="n">
        <f aca="false">IF(LEN($B3946)=7,CONCATENATE(MID($B3946,1,6),"00",RIGHT($B3946,1)),IF(LEN($B3946)=8,CONCATENATE(MID($B3946,1,6),"0",RIGHT($B3946,2)),$B3946))</f>
        <v>93066</v>
      </c>
      <c r="H3946" s="925" t="n">
        <v>469.7</v>
      </c>
      <c r="I3946" s="923" t="n">
        <v>470.07</v>
      </c>
    </row>
    <row r="3947" customFormat="false" ht="15" hidden="false" customHeight="false" outlineLevel="0" collapsed="false">
      <c r="B3947" s="923" t="n">
        <v>93067</v>
      </c>
      <c r="C3947" s="924" t="s">
        <v>10675</v>
      </c>
      <c r="D3947" s="923" t="s">
        <v>451</v>
      </c>
      <c r="E3947" s="923" t="n">
        <f aca="false">IF($K$2=$H$1,H3947,I3947)</f>
        <v>42.62</v>
      </c>
      <c r="F3947" s="396" t="n">
        <f aca="false">IF(LEN($B3947)=7,CONCATENATE(MID($B3947,1,6),"00",RIGHT($B3947,1)),IF(LEN($B3947)=8,CONCATENATE(MID($B3947,1,6),"0",RIGHT($B3947,2)),$B3947))</f>
        <v>93067</v>
      </c>
      <c r="H3947" s="925" t="n">
        <v>42.16</v>
      </c>
      <c r="I3947" s="923" t="n">
        <v>42.62</v>
      </c>
    </row>
    <row r="3948" customFormat="false" ht="15" hidden="false" customHeight="false" outlineLevel="0" collapsed="false">
      <c r="B3948" s="923" t="n">
        <v>93068</v>
      </c>
      <c r="C3948" s="924" t="s">
        <v>10676</v>
      </c>
      <c r="D3948" s="923" t="s">
        <v>451</v>
      </c>
      <c r="E3948" s="923" t="n">
        <f aca="false">IF($K$2=$H$1,H3948,I3948)</f>
        <v>37.44</v>
      </c>
      <c r="F3948" s="396" t="n">
        <f aca="false">IF(LEN($B3948)=7,CONCATENATE(MID($B3948,1,6),"00",RIGHT($B3948,1)),IF(LEN($B3948)=8,CONCATENATE(MID($B3948,1,6),"0",RIGHT($B3948,2)),$B3948))</f>
        <v>93068</v>
      </c>
      <c r="H3948" s="925" t="n">
        <v>36.98</v>
      </c>
      <c r="I3948" s="923" t="n">
        <v>37.44</v>
      </c>
    </row>
    <row r="3949" customFormat="false" ht="15" hidden="false" customHeight="false" outlineLevel="0" collapsed="false">
      <c r="B3949" s="923" t="n">
        <v>93069</v>
      </c>
      <c r="C3949" s="924" t="s">
        <v>10677</v>
      </c>
      <c r="D3949" s="923" t="s">
        <v>451</v>
      </c>
      <c r="E3949" s="923" t="n">
        <f aca="false">IF($K$2=$H$1,H3949,I3949)</f>
        <v>651.3</v>
      </c>
      <c r="F3949" s="396" t="n">
        <f aca="false">IF(LEN($B3949)=7,CONCATENATE(MID($B3949,1,6),"00",RIGHT($B3949,1)),IF(LEN($B3949)=8,CONCATENATE(MID($B3949,1,6),"0",RIGHT($B3949,2)),$B3949))</f>
        <v>93069</v>
      </c>
      <c r="H3949" s="925" t="n">
        <v>650.84</v>
      </c>
      <c r="I3949" s="923" t="n">
        <v>651.3</v>
      </c>
    </row>
    <row r="3950" customFormat="false" ht="15" hidden="false" customHeight="false" outlineLevel="0" collapsed="false">
      <c r="B3950" s="923" t="n">
        <v>93070</v>
      </c>
      <c r="C3950" s="924" t="s">
        <v>10678</v>
      </c>
      <c r="D3950" s="923" t="s">
        <v>451</v>
      </c>
      <c r="E3950" s="923" t="n">
        <f aca="false">IF($K$2=$H$1,H3950,I3950)</f>
        <v>105.97</v>
      </c>
      <c r="F3950" s="396" t="n">
        <f aca="false">IF(LEN($B3950)=7,CONCATENATE(MID($B3950,1,6),"00",RIGHT($B3950,1)),IF(LEN($B3950)=8,CONCATENATE(MID($B3950,1,6),"0",RIGHT($B3950,2)),$B3950))</f>
        <v>93070</v>
      </c>
      <c r="H3950" s="925" t="n">
        <v>105.42</v>
      </c>
      <c r="I3950" s="923" t="n">
        <v>105.97</v>
      </c>
    </row>
    <row r="3951" customFormat="false" ht="15" hidden="false" customHeight="false" outlineLevel="0" collapsed="false">
      <c r="B3951" s="923" t="n">
        <v>93071</v>
      </c>
      <c r="C3951" s="924" t="s">
        <v>10679</v>
      </c>
      <c r="D3951" s="923" t="s">
        <v>451</v>
      </c>
      <c r="E3951" s="923" t="n">
        <f aca="false">IF($K$2=$H$1,H3951,I3951)</f>
        <v>98.51</v>
      </c>
      <c r="F3951" s="396" t="n">
        <f aca="false">IF(LEN($B3951)=7,CONCATENATE(MID($B3951,1,6),"00",RIGHT($B3951,1)),IF(LEN($B3951)=8,CONCATENATE(MID($B3951,1,6),"0",RIGHT($B3951,2)),$B3951))</f>
        <v>93071</v>
      </c>
      <c r="H3951" s="925" t="n">
        <v>97.96</v>
      </c>
      <c r="I3951" s="923" t="n">
        <v>98.51</v>
      </c>
    </row>
    <row r="3952" customFormat="false" ht="15" hidden="false" customHeight="false" outlineLevel="0" collapsed="false">
      <c r="B3952" s="923" t="n">
        <v>93072</v>
      </c>
      <c r="C3952" s="924" t="s">
        <v>10680</v>
      </c>
      <c r="D3952" s="923" t="s">
        <v>451</v>
      </c>
      <c r="E3952" s="923" t="n">
        <f aca="false">IF($K$2=$H$1,H3952,I3952)</f>
        <v>859.18</v>
      </c>
      <c r="F3952" s="396" t="n">
        <f aca="false">IF(LEN($B3952)=7,CONCATENATE(MID($B3952,1,6),"00",RIGHT($B3952,1)),IF(LEN($B3952)=8,CONCATENATE(MID($B3952,1,6),"0",RIGHT($B3952,2)),$B3952))</f>
        <v>93072</v>
      </c>
      <c r="H3952" s="925" t="n">
        <v>858.63</v>
      </c>
      <c r="I3952" s="923" t="n">
        <v>859.18</v>
      </c>
    </row>
    <row r="3953" customFormat="false" ht="15" hidden="false" customHeight="false" outlineLevel="0" collapsed="false">
      <c r="B3953" s="923" t="n">
        <v>93073</v>
      </c>
      <c r="C3953" s="924" t="s">
        <v>10681</v>
      </c>
      <c r="D3953" s="923" t="s">
        <v>451</v>
      </c>
      <c r="E3953" s="923" t="n">
        <f aca="false">IF($K$2=$H$1,H3953,I3953)</f>
        <v>48.4</v>
      </c>
      <c r="F3953" s="396" t="n">
        <f aca="false">IF(LEN($B3953)=7,CONCATENATE(MID($B3953,1,6),"00",RIGHT($B3953,1)),IF(LEN($B3953)=8,CONCATENATE(MID($B3953,1,6),"0",RIGHT($B3953,2)),$B3953))</f>
        <v>93073</v>
      </c>
      <c r="H3953" s="925" t="n">
        <v>47.94</v>
      </c>
      <c r="I3953" s="923" t="n">
        <v>48.4</v>
      </c>
    </row>
    <row r="3954" customFormat="false" ht="15" hidden="false" customHeight="false" outlineLevel="0" collapsed="false">
      <c r="B3954" s="923" t="n">
        <v>93074</v>
      </c>
      <c r="C3954" s="924" t="s">
        <v>10682</v>
      </c>
      <c r="D3954" s="923" t="s">
        <v>451</v>
      </c>
      <c r="E3954" s="923" t="n">
        <f aca="false">IF($K$2=$H$1,H3954,I3954)</f>
        <v>8.41</v>
      </c>
      <c r="F3954" s="396" t="n">
        <f aca="false">IF(LEN($B3954)=7,CONCATENATE(MID($B3954,1,6),"00",RIGHT($B3954,1)),IF(LEN($B3954)=8,CONCATENATE(MID($B3954,1,6),"0",RIGHT($B3954,2)),$B3954))</f>
        <v>93074</v>
      </c>
      <c r="H3954" s="925" t="n">
        <v>7.91</v>
      </c>
      <c r="I3954" s="923" t="n">
        <v>8.41</v>
      </c>
    </row>
    <row r="3955" customFormat="false" ht="15" hidden="false" customHeight="false" outlineLevel="0" collapsed="false">
      <c r="B3955" s="923" t="n">
        <v>93075</v>
      </c>
      <c r="C3955" s="924" t="s">
        <v>10683</v>
      </c>
      <c r="D3955" s="923" t="s">
        <v>451</v>
      </c>
      <c r="E3955" s="923" t="n">
        <f aca="false">IF($K$2=$H$1,H3955,I3955)</f>
        <v>13.34</v>
      </c>
      <c r="F3955" s="396" t="n">
        <f aca="false">IF(LEN($B3955)=7,CONCATENATE(MID($B3955,1,6),"00",RIGHT($B3955,1)),IF(LEN($B3955)=8,CONCATENATE(MID($B3955,1,6),"0",RIGHT($B3955,2)),$B3955))</f>
        <v>93075</v>
      </c>
      <c r="H3955" s="925" t="n">
        <v>12.84</v>
      </c>
      <c r="I3955" s="923" t="n">
        <v>13.34</v>
      </c>
    </row>
    <row r="3956" customFormat="false" ht="15" hidden="false" customHeight="false" outlineLevel="0" collapsed="false">
      <c r="B3956" s="923" t="n">
        <v>93076</v>
      </c>
      <c r="C3956" s="924" t="s">
        <v>10684</v>
      </c>
      <c r="D3956" s="923" t="s">
        <v>451</v>
      </c>
      <c r="E3956" s="923" t="n">
        <f aca="false">IF($K$2=$H$1,H3956,I3956)</f>
        <v>13.12</v>
      </c>
      <c r="F3956" s="396" t="n">
        <f aca="false">IF(LEN($B3956)=7,CONCATENATE(MID($B3956,1,6),"00",RIGHT($B3956,1)),IF(LEN($B3956)=8,CONCATENATE(MID($B3956,1,6),"0",RIGHT($B3956,2)),$B3956))</f>
        <v>93076</v>
      </c>
      <c r="H3956" s="925" t="n">
        <v>12.55</v>
      </c>
      <c r="I3956" s="923" t="n">
        <v>13.12</v>
      </c>
    </row>
    <row r="3957" customFormat="false" ht="15" hidden="false" customHeight="false" outlineLevel="0" collapsed="false">
      <c r="B3957" s="923" t="n">
        <v>93077</v>
      </c>
      <c r="C3957" s="924" t="s">
        <v>10685</v>
      </c>
      <c r="D3957" s="923" t="s">
        <v>451</v>
      </c>
      <c r="E3957" s="923" t="n">
        <f aca="false">IF($K$2=$H$1,H3957,I3957)</f>
        <v>18.65</v>
      </c>
      <c r="F3957" s="396" t="n">
        <f aca="false">IF(LEN($B3957)=7,CONCATENATE(MID($B3957,1,6),"00",RIGHT($B3957,1)),IF(LEN($B3957)=8,CONCATENATE(MID($B3957,1,6),"0",RIGHT($B3957,2)),$B3957))</f>
        <v>93077</v>
      </c>
      <c r="H3957" s="925" t="n">
        <v>18.08</v>
      </c>
      <c r="I3957" s="923" t="n">
        <v>18.65</v>
      </c>
    </row>
    <row r="3958" customFormat="false" ht="15" hidden="false" customHeight="false" outlineLevel="0" collapsed="false">
      <c r="B3958" s="923" t="n">
        <v>93078</v>
      </c>
      <c r="C3958" s="924" t="s">
        <v>10686</v>
      </c>
      <c r="D3958" s="923" t="s">
        <v>451</v>
      </c>
      <c r="E3958" s="923" t="n">
        <f aca="false">IF($K$2=$H$1,H3958,I3958)</f>
        <v>20.1</v>
      </c>
      <c r="F3958" s="396" t="n">
        <f aca="false">IF(LEN($B3958)=7,CONCATENATE(MID($B3958,1,6),"00",RIGHT($B3958,1)),IF(LEN($B3958)=8,CONCATENATE(MID($B3958,1,6),"0",RIGHT($B3958,2)),$B3958))</f>
        <v>93078</v>
      </c>
      <c r="H3958" s="925" t="n">
        <v>19.53</v>
      </c>
      <c r="I3958" s="923" t="n">
        <v>20.1</v>
      </c>
    </row>
    <row r="3959" customFormat="false" ht="15" hidden="false" customHeight="false" outlineLevel="0" collapsed="false">
      <c r="B3959" s="923" t="n">
        <v>93079</v>
      </c>
      <c r="C3959" s="924" t="s">
        <v>10687</v>
      </c>
      <c r="D3959" s="923" t="s">
        <v>451</v>
      </c>
      <c r="E3959" s="923" t="n">
        <f aca="false">IF($K$2=$H$1,H3959,I3959)</f>
        <v>18</v>
      </c>
      <c r="F3959" s="396" t="n">
        <f aca="false">IF(LEN($B3959)=7,CONCATENATE(MID($B3959,1,6),"00",RIGHT($B3959,1)),IF(LEN($B3959)=8,CONCATENATE(MID($B3959,1,6),"0",RIGHT($B3959,2)),$B3959))</f>
        <v>93079</v>
      </c>
      <c r="H3959" s="925" t="n">
        <v>17.36</v>
      </c>
      <c r="I3959" s="923" t="n">
        <v>18</v>
      </c>
    </row>
    <row r="3960" customFormat="false" ht="15" hidden="false" customHeight="false" outlineLevel="0" collapsed="false">
      <c r="B3960" s="923" t="n">
        <v>93080</v>
      </c>
      <c r="C3960" s="924" t="s">
        <v>10688</v>
      </c>
      <c r="D3960" s="923" t="s">
        <v>451</v>
      </c>
      <c r="E3960" s="923" t="n">
        <f aca="false">IF($K$2=$H$1,H3960,I3960)</f>
        <v>5.51</v>
      </c>
      <c r="F3960" s="396" t="n">
        <f aca="false">IF(LEN($B3960)=7,CONCATENATE(MID($B3960,1,6),"00",RIGHT($B3960,1)),IF(LEN($B3960)=8,CONCATENATE(MID($B3960,1,6),"0",RIGHT($B3960,2)),$B3960))</f>
        <v>93080</v>
      </c>
      <c r="H3960" s="925" t="n">
        <v>5.18</v>
      </c>
      <c r="I3960" s="923" t="n">
        <v>5.51</v>
      </c>
    </row>
    <row r="3961" customFormat="false" ht="15" hidden="false" customHeight="false" outlineLevel="0" collapsed="false">
      <c r="B3961" s="923" t="n">
        <v>93081</v>
      </c>
      <c r="C3961" s="924" t="s">
        <v>10689</v>
      </c>
      <c r="D3961" s="923" t="s">
        <v>451</v>
      </c>
      <c r="E3961" s="923" t="n">
        <f aca="false">IF($K$2=$H$1,H3961,I3961)</f>
        <v>11.76</v>
      </c>
      <c r="F3961" s="396" t="n">
        <f aca="false">IF(LEN($B3961)=7,CONCATENATE(MID($B3961,1,6),"00",RIGHT($B3961,1)),IF(LEN($B3961)=8,CONCATENATE(MID($B3961,1,6),"0",RIGHT($B3961,2)),$B3961))</f>
        <v>93081</v>
      </c>
      <c r="H3961" s="925" t="n">
        <v>11.43</v>
      </c>
      <c r="I3961" s="923" t="n">
        <v>11.76</v>
      </c>
    </row>
    <row r="3962" customFormat="false" ht="15" hidden="false" customHeight="false" outlineLevel="0" collapsed="false">
      <c r="B3962" s="923" t="n">
        <v>93082</v>
      </c>
      <c r="C3962" s="924" t="s">
        <v>10690</v>
      </c>
      <c r="D3962" s="923" t="s">
        <v>451</v>
      </c>
      <c r="E3962" s="923" t="n">
        <f aca="false">IF($K$2=$H$1,H3962,I3962)</f>
        <v>14.25</v>
      </c>
      <c r="F3962" s="396" t="n">
        <f aca="false">IF(LEN($B3962)=7,CONCATENATE(MID($B3962,1,6),"00",RIGHT($B3962,1)),IF(LEN($B3962)=8,CONCATENATE(MID($B3962,1,6),"0",RIGHT($B3962,2)),$B3962))</f>
        <v>93082</v>
      </c>
      <c r="H3962" s="925" t="n">
        <v>13.92</v>
      </c>
      <c r="I3962" s="923" t="n">
        <v>14.25</v>
      </c>
    </row>
    <row r="3963" customFormat="false" ht="15" hidden="false" customHeight="false" outlineLevel="0" collapsed="false">
      <c r="B3963" s="923" t="n">
        <v>93083</v>
      </c>
      <c r="C3963" s="924" t="s">
        <v>10691</v>
      </c>
      <c r="D3963" s="923" t="s">
        <v>451</v>
      </c>
      <c r="E3963" s="923" t="n">
        <f aca="false">IF($K$2=$H$1,H3963,I3963)</f>
        <v>257.31</v>
      </c>
      <c r="F3963" s="396" t="n">
        <f aca="false">IF(LEN($B3963)=7,CONCATENATE(MID($B3963,1,6),"00",RIGHT($B3963,1)),IF(LEN($B3963)=8,CONCATENATE(MID($B3963,1,6),"0",RIGHT($B3963,2)),$B3963))</f>
        <v>93083</v>
      </c>
      <c r="H3963" s="925" t="n">
        <v>256.98</v>
      </c>
      <c r="I3963" s="923" t="n">
        <v>257.31</v>
      </c>
    </row>
    <row r="3964" customFormat="false" ht="15" hidden="false" customHeight="false" outlineLevel="0" collapsed="false">
      <c r="B3964" s="923" t="n">
        <v>93084</v>
      </c>
      <c r="C3964" s="924" t="s">
        <v>10692</v>
      </c>
      <c r="D3964" s="923" t="s">
        <v>451</v>
      </c>
      <c r="E3964" s="923" t="n">
        <f aca="false">IF($K$2=$H$1,H3964,I3964)</f>
        <v>8.7</v>
      </c>
      <c r="F3964" s="396" t="n">
        <f aca="false">IF(LEN($B3964)=7,CONCATENATE(MID($B3964,1,6),"00",RIGHT($B3964,1)),IF(LEN($B3964)=8,CONCATENATE(MID($B3964,1,6),"0",RIGHT($B3964,2)),$B3964))</f>
        <v>93084</v>
      </c>
      <c r="H3964" s="925" t="n">
        <v>8.32</v>
      </c>
      <c r="I3964" s="923" t="n">
        <v>8.7</v>
      </c>
    </row>
    <row r="3965" customFormat="false" ht="15" hidden="false" customHeight="false" outlineLevel="0" collapsed="false">
      <c r="B3965" s="923" t="n">
        <v>93085</v>
      </c>
      <c r="C3965" s="924" t="s">
        <v>10693</v>
      </c>
      <c r="D3965" s="923" t="s">
        <v>451</v>
      </c>
      <c r="E3965" s="923" t="n">
        <f aca="false">IF($K$2=$H$1,H3965,I3965)</f>
        <v>8.19</v>
      </c>
      <c r="F3965" s="396" t="n">
        <f aca="false">IF(LEN($B3965)=7,CONCATENATE(MID($B3965,1,6),"00",RIGHT($B3965,1)),IF(LEN($B3965)=8,CONCATENATE(MID($B3965,1,6),"0",RIGHT($B3965,2)),$B3965))</f>
        <v>93085</v>
      </c>
      <c r="H3965" s="925" t="n">
        <v>7.81</v>
      </c>
      <c r="I3965" s="923" t="n">
        <v>8.19</v>
      </c>
    </row>
    <row r="3966" customFormat="false" ht="15" hidden="false" customHeight="false" outlineLevel="0" collapsed="false">
      <c r="B3966" s="923" t="n">
        <v>93086</v>
      </c>
      <c r="C3966" s="924" t="s">
        <v>10694</v>
      </c>
      <c r="D3966" s="923" t="s">
        <v>451</v>
      </c>
      <c r="E3966" s="923" t="n">
        <f aca="false">IF($K$2=$H$1,H3966,I3966)</f>
        <v>298.8</v>
      </c>
      <c r="F3966" s="396" t="n">
        <f aca="false">IF(LEN($B3966)=7,CONCATENATE(MID($B3966,1,6),"00",RIGHT($B3966,1)),IF(LEN($B3966)=8,CONCATENATE(MID($B3966,1,6),"0",RIGHT($B3966,2)),$B3966))</f>
        <v>93086</v>
      </c>
      <c r="H3966" s="925" t="n">
        <v>298.42</v>
      </c>
      <c r="I3966" s="923" t="n">
        <v>298.8</v>
      </c>
    </row>
    <row r="3967" customFormat="false" ht="15" hidden="false" customHeight="false" outlineLevel="0" collapsed="false">
      <c r="B3967" s="923" t="n">
        <v>93087</v>
      </c>
      <c r="C3967" s="924" t="s">
        <v>10695</v>
      </c>
      <c r="D3967" s="923" t="s">
        <v>451</v>
      </c>
      <c r="E3967" s="923" t="n">
        <f aca="false">IF($K$2=$H$1,H3967,I3967)</f>
        <v>12.82</v>
      </c>
      <c r="F3967" s="396" t="n">
        <f aca="false">IF(LEN($B3967)=7,CONCATENATE(MID($B3967,1,6),"00",RIGHT($B3967,1)),IF(LEN($B3967)=8,CONCATENATE(MID($B3967,1,6),"0",RIGHT($B3967,2)),$B3967))</f>
        <v>93087</v>
      </c>
      <c r="H3967" s="925" t="n">
        <v>12.44</v>
      </c>
      <c r="I3967" s="923" t="n">
        <v>12.82</v>
      </c>
    </row>
    <row r="3968" customFormat="false" ht="15" hidden="false" customHeight="false" outlineLevel="0" collapsed="false">
      <c r="B3968" s="923" t="n">
        <v>93088</v>
      </c>
      <c r="C3968" s="924" t="s">
        <v>10696</v>
      </c>
      <c r="D3968" s="923" t="s">
        <v>451</v>
      </c>
      <c r="E3968" s="923" t="n">
        <f aca="false">IF($K$2=$H$1,H3968,I3968)</f>
        <v>14.9</v>
      </c>
      <c r="F3968" s="396" t="n">
        <f aca="false">IF(LEN($B3968)=7,CONCATENATE(MID($B3968,1,6),"00",RIGHT($B3968,1)),IF(LEN($B3968)=8,CONCATENATE(MID($B3968,1,6),"0",RIGHT($B3968,2)),$B3968))</f>
        <v>93088</v>
      </c>
      <c r="H3968" s="925" t="n">
        <v>14.52</v>
      </c>
      <c r="I3968" s="923" t="n">
        <v>14.9</v>
      </c>
    </row>
    <row r="3969" customFormat="false" ht="15" hidden="false" customHeight="false" outlineLevel="0" collapsed="false">
      <c r="B3969" s="923" t="n">
        <v>93089</v>
      </c>
      <c r="C3969" s="924" t="s">
        <v>10697</v>
      </c>
      <c r="D3969" s="923" t="s">
        <v>451</v>
      </c>
      <c r="E3969" s="923" t="n">
        <f aca="false">IF($K$2=$H$1,H3969,I3969)</f>
        <v>27.91</v>
      </c>
      <c r="F3969" s="396" t="n">
        <f aca="false">IF(LEN($B3969)=7,CONCATENATE(MID($B3969,1,6),"00",RIGHT($B3969,1)),IF(LEN($B3969)=8,CONCATENATE(MID($B3969,1,6),"0",RIGHT($B3969,2)),$B3969))</f>
        <v>93089</v>
      </c>
      <c r="H3969" s="925" t="n">
        <v>27.53</v>
      </c>
      <c r="I3969" s="923" t="n">
        <v>27.91</v>
      </c>
    </row>
    <row r="3970" customFormat="false" ht="15" hidden="false" customHeight="false" outlineLevel="0" collapsed="false">
      <c r="B3970" s="923" t="n">
        <v>93090</v>
      </c>
      <c r="C3970" s="924" t="s">
        <v>10698</v>
      </c>
      <c r="D3970" s="923" t="s">
        <v>451</v>
      </c>
      <c r="E3970" s="923" t="n">
        <f aca="false">IF($K$2=$H$1,H3970,I3970)</f>
        <v>11.86</v>
      </c>
      <c r="F3970" s="396" t="n">
        <f aca="false">IF(LEN($B3970)=7,CONCATENATE(MID($B3970,1,6),"00",RIGHT($B3970,1)),IF(LEN($B3970)=8,CONCATENATE(MID($B3970,1,6),"0",RIGHT($B3970,2)),$B3970))</f>
        <v>93090</v>
      </c>
      <c r="H3970" s="925" t="n">
        <v>11.44</v>
      </c>
      <c r="I3970" s="923" t="n">
        <v>11.86</v>
      </c>
    </row>
    <row r="3971" customFormat="false" ht="15" hidden="false" customHeight="false" outlineLevel="0" collapsed="false">
      <c r="B3971" s="923" t="n">
        <v>93091</v>
      </c>
      <c r="C3971" s="924" t="s">
        <v>10699</v>
      </c>
      <c r="D3971" s="923" t="s">
        <v>451</v>
      </c>
      <c r="E3971" s="923" t="n">
        <f aca="false">IF($K$2=$H$1,H3971,I3971)</f>
        <v>10.63</v>
      </c>
      <c r="F3971" s="396" t="n">
        <f aca="false">IF(LEN($B3971)=7,CONCATENATE(MID($B3971,1,6),"00",RIGHT($B3971,1)),IF(LEN($B3971)=8,CONCATENATE(MID($B3971,1,6),"0",RIGHT($B3971,2)),$B3971))</f>
        <v>93091</v>
      </c>
      <c r="H3971" s="925" t="n">
        <v>10.21</v>
      </c>
      <c r="I3971" s="923" t="n">
        <v>10.63</v>
      </c>
    </row>
    <row r="3972" customFormat="false" ht="15" hidden="false" customHeight="false" outlineLevel="0" collapsed="false">
      <c r="B3972" s="923" t="n">
        <v>93092</v>
      </c>
      <c r="C3972" s="924" t="s">
        <v>10700</v>
      </c>
      <c r="D3972" s="923" t="s">
        <v>451</v>
      </c>
      <c r="E3972" s="923" t="n">
        <f aca="false">IF($K$2=$H$1,H3972,I3972)</f>
        <v>328.47</v>
      </c>
      <c r="F3972" s="396" t="n">
        <f aca="false">IF(LEN($B3972)=7,CONCATENATE(MID($B3972,1,6),"00",RIGHT($B3972,1)),IF(LEN($B3972)=8,CONCATENATE(MID($B3972,1,6),"0",RIGHT($B3972,2)),$B3972))</f>
        <v>93092</v>
      </c>
      <c r="H3972" s="925" t="n">
        <v>328.05</v>
      </c>
      <c r="I3972" s="923" t="n">
        <v>328.47</v>
      </c>
    </row>
    <row r="3973" customFormat="false" ht="15" hidden="false" customHeight="false" outlineLevel="0" collapsed="false">
      <c r="B3973" s="923" t="n">
        <v>93093</v>
      </c>
      <c r="C3973" s="924" t="s">
        <v>10701</v>
      </c>
      <c r="D3973" s="923" t="s">
        <v>451</v>
      </c>
      <c r="E3973" s="923" t="n">
        <f aca="false">IF($K$2=$H$1,H3973,I3973)</f>
        <v>19.57</v>
      </c>
      <c r="F3973" s="396" t="n">
        <f aca="false">IF(LEN($B3973)=7,CONCATENATE(MID($B3973,1,6),"00",RIGHT($B3973,1)),IF(LEN($B3973)=8,CONCATENATE(MID($B3973,1,6),"0",RIGHT($B3973,2)),$B3973))</f>
        <v>93093</v>
      </c>
      <c r="H3973" s="925" t="n">
        <v>19.15</v>
      </c>
      <c r="I3973" s="923" t="n">
        <v>19.57</v>
      </c>
    </row>
    <row r="3974" customFormat="false" ht="15" hidden="false" customHeight="false" outlineLevel="0" collapsed="false">
      <c r="B3974" s="923" t="n">
        <v>93094</v>
      </c>
      <c r="C3974" s="924" t="s">
        <v>10702</v>
      </c>
      <c r="D3974" s="923" t="s">
        <v>451</v>
      </c>
      <c r="E3974" s="923" t="n">
        <f aca="false">IF($K$2=$H$1,H3974,I3974)</f>
        <v>47.19</v>
      </c>
      <c r="F3974" s="396" t="n">
        <f aca="false">IF(LEN($B3974)=7,CONCATENATE(MID($B3974,1,6),"00",RIGHT($B3974,1)),IF(LEN($B3974)=8,CONCATENATE(MID($B3974,1,6),"0",RIGHT($B3974,2)),$B3974))</f>
        <v>93094</v>
      </c>
      <c r="H3974" s="925" t="n">
        <v>46.77</v>
      </c>
      <c r="I3974" s="923" t="n">
        <v>47.19</v>
      </c>
    </row>
    <row r="3975" customFormat="false" ht="15" hidden="false" customHeight="false" outlineLevel="0" collapsed="false">
      <c r="B3975" s="923" t="n">
        <v>93095</v>
      </c>
      <c r="C3975" s="924" t="s">
        <v>10703</v>
      </c>
      <c r="D3975" s="923" t="s">
        <v>451</v>
      </c>
      <c r="E3975" s="923" t="n">
        <f aca="false">IF($K$2=$H$1,H3975,I3975)</f>
        <v>36.3</v>
      </c>
      <c r="F3975" s="396" t="n">
        <f aca="false">IF(LEN($B3975)=7,CONCATENATE(MID($B3975,1,6),"00",RIGHT($B3975,1)),IF(LEN($B3975)=8,CONCATENATE(MID($B3975,1,6),"0",RIGHT($B3975,2)),$B3975))</f>
        <v>93095</v>
      </c>
      <c r="H3975" s="925" t="n">
        <v>35.63</v>
      </c>
      <c r="I3975" s="923" t="n">
        <v>36.3</v>
      </c>
    </row>
    <row r="3976" customFormat="false" ht="15" hidden="false" customHeight="false" outlineLevel="0" collapsed="false">
      <c r="B3976" s="923" t="n">
        <v>93096</v>
      </c>
      <c r="C3976" s="924" t="s">
        <v>10704</v>
      </c>
      <c r="D3976" s="923" t="s">
        <v>451</v>
      </c>
      <c r="E3976" s="923" t="n">
        <f aca="false">IF($K$2=$H$1,H3976,I3976)</f>
        <v>51.36</v>
      </c>
      <c r="F3976" s="396" t="n">
        <f aca="false">IF(LEN($B3976)=7,CONCATENATE(MID($B3976,1,6),"00",RIGHT($B3976,1)),IF(LEN($B3976)=8,CONCATENATE(MID($B3976,1,6),"0",RIGHT($B3976,2)),$B3976))</f>
        <v>93096</v>
      </c>
      <c r="H3976" s="925" t="n">
        <v>50.59</v>
      </c>
      <c r="I3976" s="923" t="n">
        <v>51.36</v>
      </c>
    </row>
    <row r="3977" customFormat="false" ht="15" hidden="false" customHeight="false" outlineLevel="0" collapsed="false">
      <c r="B3977" s="923" t="n">
        <v>93097</v>
      </c>
      <c r="C3977" s="924" t="s">
        <v>10705</v>
      </c>
      <c r="D3977" s="923" t="s">
        <v>451</v>
      </c>
      <c r="E3977" s="923" t="n">
        <f aca="false">IF($K$2=$H$1,H3977,I3977)</f>
        <v>8.58</v>
      </c>
      <c r="F3977" s="396" t="n">
        <f aca="false">IF(LEN($B3977)=7,CONCATENATE(MID($B3977,1,6),"00",RIGHT($B3977,1)),IF(LEN($B3977)=8,CONCATENATE(MID($B3977,1,6),"0",RIGHT($B3977,2)),$B3977))</f>
        <v>93097</v>
      </c>
      <c r="H3977" s="925" t="n">
        <v>8.07</v>
      </c>
      <c r="I3977" s="923" t="n">
        <v>8.58</v>
      </c>
    </row>
    <row r="3978" customFormat="false" ht="15" hidden="false" customHeight="false" outlineLevel="0" collapsed="false">
      <c r="B3978" s="923" t="n">
        <v>93098</v>
      </c>
      <c r="C3978" s="924" t="s">
        <v>10706</v>
      </c>
      <c r="D3978" s="923" t="s">
        <v>451</v>
      </c>
      <c r="E3978" s="923" t="n">
        <f aca="false">IF($K$2=$H$1,H3978,I3978)</f>
        <v>13.51</v>
      </c>
      <c r="F3978" s="396" t="n">
        <f aca="false">IF(LEN($B3978)=7,CONCATENATE(MID($B3978,1,6),"00",RIGHT($B3978,1)),IF(LEN($B3978)=8,CONCATENATE(MID($B3978,1,6),"0",RIGHT($B3978,2)),$B3978))</f>
        <v>93098</v>
      </c>
      <c r="H3978" s="925" t="n">
        <v>13</v>
      </c>
      <c r="I3978" s="923" t="n">
        <v>13.51</v>
      </c>
    </row>
    <row r="3979" customFormat="false" ht="15" hidden="false" customHeight="false" outlineLevel="0" collapsed="false">
      <c r="B3979" s="923" t="n">
        <v>93099</v>
      </c>
      <c r="C3979" s="924" t="s">
        <v>10707</v>
      </c>
      <c r="D3979" s="923" t="s">
        <v>451</v>
      </c>
      <c r="E3979" s="923" t="n">
        <f aca="false">IF($K$2=$H$1,H3979,I3979)</f>
        <v>15.17</v>
      </c>
      <c r="F3979" s="396" t="n">
        <f aca="false">IF(LEN($B3979)=7,CONCATENATE(MID($B3979,1,6),"00",RIGHT($B3979,1)),IF(LEN($B3979)=8,CONCATENATE(MID($B3979,1,6),"0",RIGHT($B3979,2)),$B3979))</f>
        <v>93099</v>
      </c>
      <c r="H3979" s="925" t="n">
        <v>14.39</v>
      </c>
      <c r="I3979" s="923" t="n">
        <v>15.17</v>
      </c>
    </row>
    <row r="3980" customFormat="false" ht="15" hidden="false" customHeight="false" outlineLevel="0" collapsed="false">
      <c r="B3980" s="923" t="n">
        <v>93100</v>
      </c>
      <c r="C3980" s="924" t="s">
        <v>10708</v>
      </c>
      <c r="D3980" s="923" t="s">
        <v>451</v>
      </c>
      <c r="E3980" s="923" t="n">
        <f aca="false">IF($K$2=$H$1,H3980,I3980)</f>
        <v>20.7</v>
      </c>
      <c r="F3980" s="396" t="n">
        <f aca="false">IF(LEN($B3980)=7,CONCATENATE(MID($B3980,1,6),"00",RIGHT($B3980,1)),IF(LEN($B3980)=8,CONCATENATE(MID($B3980,1,6),"0",RIGHT($B3980,2)),$B3980))</f>
        <v>93100</v>
      </c>
      <c r="H3980" s="925" t="n">
        <v>19.92</v>
      </c>
      <c r="I3980" s="923" t="n">
        <v>20.7</v>
      </c>
    </row>
    <row r="3981" customFormat="false" ht="15" hidden="false" customHeight="false" outlineLevel="0" collapsed="false">
      <c r="B3981" s="923" t="n">
        <v>93101</v>
      </c>
      <c r="C3981" s="924" t="s">
        <v>10709</v>
      </c>
      <c r="D3981" s="923" t="s">
        <v>451</v>
      </c>
      <c r="E3981" s="923" t="n">
        <f aca="false">IF($K$2=$H$1,H3981,I3981)</f>
        <v>22.15</v>
      </c>
      <c r="F3981" s="396" t="n">
        <f aca="false">IF(LEN($B3981)=7,CONCATENATE(MID($B3981,1,6),"00",RIGHT($B3981,1)),IF(LEN($B3981)=8,CONCATENATE(MID($B3981,1,6),"0",RIGHT($B3981,2)),$B3981))</f>
        <v>93101</v>
      </c>
      <c r="H3981" s="925" t="n">
        <v>21.37</v>
      </c>
      <c r="I3981" s="923" t="n">
        <v>22.15</v>
      </c>
    </row>
    <row r="3982" customFormat="false" ht="15" hidden="false" customHeight="false" outlineLevel="0" collapsed="false">
      <c r="B3982" s="923" t="n">
        <v>93102</v>
      </c>
      <c r="C3982" s="924" t="s">
        <v>10710</v>
      </c>
      <c r="D3982" s="923" t="s">
        <v>451</v>
      </c>
      <c r="E3982" s="923" t="n">
        <f aca="false">IF($K$2=$H$1,H3982,I3982)</f>
        <v>19.87</v>
      </c>
      <c r="F3982" s="396" t="n">
        <f aca="false">IF(LEN($B3982)=7,CONCATENATE(MID($B3982,1,6),"00",RIGHT($B3982,1)),IF(LEN($B3982)=8,CONCATENATE(MID($B3982,1,6),"0",RIGHT($B3982,2)),$B3982))</f>
        <v>93102</v>
      </c>
      <c r="H3982" s="925" t="n">
        <v>19.04</v>
      </c>
      <c r="I3982" s="923" t="n">
        <v>19.87</v>
      </c>
    </row>
    <row r="3983" customFormat="false" ht="15" hidden="false" customHeight="false" outlineLevel="0" collapsed="false">
      <c r="B3983" s="923" t="n">
        <v>93103</v>
      </c>
      <c r="C3983" s="924" t="s">
        <v>10711</v>
      </c>
      <c r="D3983" s="923" t="s">
        <v>451</v>
      </c>
      <c r="E3983" s="923" t="n">
        <f aca="false">IF($K$2=$H$1,H3983,I3983)</f>
        <v>5.65</v>
      </c>
      <c r="F3983" s="396" t="n">
        <f aca="false">IF(LEN($B3983)=7,CONCATENATE(MID($B3983,1,6),"00",RIGHT($B3983,1)),IF(LEN($B3983)=8,CONCATENATE(MID($B3983,1,6),"0",RIGHT($B3983,2)),$B3983))</f>
        <v>93103</v>
      </c>
      <c r="H3983" s="925" t="n">
        <v>5.31</v>
      </c>
      <c r="I3983" s="923" t="n">
        <v>5.65</v>
      </c>
    </row>
    <row r="3984" customFormat="false" ht="15" hidden="false" customHeight="false" outlineLevel="0" collapsed="false">
      <c r="B3984" s="923" t="n">
        <v>93104</v>
      </c>
      <c r="C3984" s="924" t="s">
        <v>10712</v>
      </c>
      <c r="D3984" s="923" t="s">
        <v>451</v>
      </c>
      <c r="E3984" s="923" t="n">
        <f aca="false">IF($K$2=$H$1,H3984,I3984)</f>
        <v>11.9</v>
      </c>
      <c r="F3984" s="396" t="n">
        <f aca="false">IF(LEN($B3984)=7,CONCATENATE(MID($B3984,1,6),"00",RIGHT($B3984,1)),IF(LEN($B3984)=8,CONCATENATE(MID($B3984,1,6),"0",RIGHT($B3984,2)),$B3984))</f>
        <v>93104</v>
      </c>
      <c r="H3984" s="925" t="n">
        <v>11.56</v>
      </c>
      <c r="I3984" s="923" t="n">
        <v>11.9</v>
      </c>
    </row>
    <row r="3985" customFormat="false" ht="15" hidden="false" customHeight="false" outlineLevel="0" collapsed="false">
      <c r="B3985" s="923" t="n">
        <v>93105</v>
      </c>
      <c r="C3985" s="924" t="s">
        <v>10713</v>
      </c>
      <c r="D3985" s="923" t="s">
        <v>451</v>
      </c>
      <c r="E3985" s="923" t="n">
        <f aca="false">IF($K$2=$H$1,H3985,I3985)</f>
        <v>14.39</v>
      </c>
      <c r="F3985" s="396" t="n">
        <f aca="false">IF(LEN($B3985)=7,CONCATENATE(MID($B3985,1,6),"00",RIGHT($B3985,1)),IF(LEN($B3985)=8,CONCATENATE(MID($B3985,1,6),"0",RIGHT($B3985,2)),$B3985))</f>
        <v>93105</v>
      </c>
      <c r="H3985" s="925" t="n">
        <v>14.05</v>
      </c>
      <c r="I3985" s="923" t="n">
        <v>14.39</v>
      </c>
    </row>
    <row r="3986" customFormat="false" ht="15" hidden="false" customHeight="false" outlineLevel="0" collapsed="false">
      <c r="B3986" s="923" t="n">
        <v>93106</v>
      </c>
      <c r="C3986" s="924" t="s">
        <v>10714</v>
      </c>
      <c r="D3986" s="923" t="s">
        <v>451</v>
      </c>
      <c r="E3986" s="923" t="n">
        <f aca="false">IF($K$2=$H$1,H3986,I3986)</f>
        <v>257.45</v>
      </c>
      <c r="F3986" s="396" t="n">
        <f aca="false">IF(LEN($B3986)=7,CONCATENATE(MID($B3986,1,6),"00",RIGHT($B3986,1)),IF(LEN($B3986)=8,CONCATENATE(MID($B3986,1,6),"0",RIGHT($B3986,2)),$B3986))</f>
        <v>93106</v>
      </c>
      <c r="H3986" s="925" t="n">
        <v>257.11</v>
      </c>
      <c r="I3986" s="923" t="n">
        <v>257.45</v>
      </c>
    </row>
    <row r="3987" customFormat="false" ht="15" hidden="false" customHeight="false" outlineLevel="0" collapsed="false">
      <c r="B3987" s="923" t="n">
        <v>93107</v>
      </c>
      <c r="C3987" s="924" t="s">
        <v>10715</v>
      </c>
      <c r="D3987" s="923" t="s">
        <v>451</v>
      </c>
      <c r="E3987" s="923" t="n">
        <f aca="false">IF($K$2=$H$1,H3987,I3987)</f>
        <v>10.04</v>
      </c>
      <c r="F3987" s="396" t="n">
        <f aca="false">IF(LEN($B3987)=7,CONCATENATE(MID($B3987,1,6),"00",RIGHT($B3987,1)),IF(LEN($B3987)=8,CONCATENATE(MID($B3987,1,6),"0",RIGHT($B3987,2)),$B3987))</f>
        <v>93107</v>
      </c>
      <c r="H3987" s="925" t="n">
        <v>9.53</v>
      </c>
      <c r="I3987" s="923" t="n">
        <v>10.04</v>
      </c>
    </row>
    <row r="3988" customFormat="false" ht="15" hidden="false" customHeight="false" outlineLevel="0" collapsed="false">
      <c r="B3988" s="923" t="n">
        <v>93108</v>
      </c>
      <c r="C3988" s="924" t="s">
        <v>10716</v>
      </c>
      <c r="D3988" s="923" t="s">
        <v>451</v>
      </c>
      <c r="E3988" s="923" t="n">
        <f aca="false">IF($K$2=$H$1,H3988,I3988)</f>
        <v>9.53</v>
      </c>
      <c r="F3988" s="396" t="n">
        <f aca="false">IF(LEN($B3988)=7,CONCATENATE(MID($B3988,1,6),"00",RIGHT($B3988,1)),IF(LEN($B3988)=8,CONCATENATE(MID($B3988,1,6),"0",RIGHT($B3988,2)),$B3988))</f>
        <v>93108</v>
      </c>
      <c r="H3988" s="925" t="n">
        <v>9.02</v>
      </c>
      <c r="I3988" s="923" t="n">
        <v>9.53</v>
      </c>
    </row>
    <row r="3989" customFormat="false" ht="15" hidden="false" customHeight="false" outlineLevel="0" collapsed="false">
      <c r="B3989" s="923" t="n">
        <v>93109</v>
      </c>
      <c r="C3989" s="924" t="s">
        <v>10717</v>
      </c>
      <c r="D3989" s="923" t="s">
        <v>451</v>
      </c>
      <c r="E3989" s="923" t="n">
        <f aca="false">IF($K$2=$H$1,H3989,I3989)</f>
        <v>300.14</v>
      </c>
      <c r="F3989" s="396" t="n">
        <f aca="false">IF(LEN($B3989)=7,CONCATENATE(MID($B3989,1,6),"00",RIGHT($B3989,1)),IF(LEN($B3989)=8,CONCATENATE(MID($B3989,1,6),"0",RIGHT($B3989,2)),$B3989))</f>
        <v>93109</v>
      </c>
      <c r="H3989" s="925" t="n">
        <v>299.63</v>
      </c>
      <c r="I3989" s="923" t="n">
        <v>300.14</v>
      </c>
    </row>
    <row r="3990" customFormat="false" ht="15" hidden="false" customHeight="false" outlineLevel="0" collapsed="false">
      <c r="B3990" s="923" t="n">
        <v>93110</v>
      </c>
      <c r="C3990" s="924" t="s">
        <v>10718</v>
      </c>
      <c r="D3990" s="923" t="s">
        <v>451</v>
      </c>
      <c r="E3990" s="923" t="n">
        <f aca="false">IF($K$2=$H$1,H3990,I3990)</f>
        <v>14.16</v>
      </c>
      <c r="F3990" s="396" t="n">
        <f aca="false">IF(LEN($B3990)=7,CONCATENATE(MID($B3990,1,6),"00",RIGHT($B3990,1)),IF(LEN($B3990)=8,CONCATENATE(MID($B3990,1,6),"0",RIGHT($B3990,2)),$B3990))</f>
        <v>93110</v>
      </c>
      <c r="H3990" s="925" t="n">
        <v>13.65</v>
      </c>
      <c r="I3990" s="923" t="n">
        <v>14.16</v>
      </c>
    </row>
    <row r="3991" customFormat="false" ht="15" hidden="false" customHeight="false" outlineLevel="0" collapsed="false">
      <c r="B3991" s="923" t="n">
        <v>93111</v>
      </c>
      <c r="C3991" s="924" t="s">
        <v>10719</v>
      </c>
      <c r="D3991" s="923" t="s">
        <v>451</v>
      </c>
      <c r="E3991" s="923" t="n">
        <f aca="false">IF($K$2=$H$1,H3991,I3991)</f>
        <v>16.09</v>
      </c>
      <c r="F3991" s="396" t="n">
        <f aca="false">IF(LEN($B3991)=7,CONCATENATE(MID($B3991,1,6),"00",RIGHT($B3991,1)),IF(LEN($B3991)=8,CONCATENATE(MID($B3991,1,6),"0",RIGHT($B3991,2)),$B3991))</f>
        <v>93111</v>
      </c>
      <c r="H3991" s="925" t="n">
        <v>15.58</v>
      </c>
      <c r="I3991" s="923" t="n">
        <v>16.09</v>
      </c>
    </row>
    <row r="3992" customFormat="false" ht="15" hidden="false" customHeight="false" outlineLevel="0" collapsed="false">
      <c r="B3992" s="923" t="n">
        <v>93112</v>
      </c>
      <c r="C3992" s="924" t="s">
        <v>10720</v>
      </c>
      <c r="D3992" s="923" t="s">
        <v>451</v>
      </c>
      <c r="E3992" s="923" t="n">
        <f aca="false">IF($K$2=$H$1,H3992,I3992)</f>
        <v>29.25</v>
      </c>
      <c r="F3992" s="396" t="n">
        <f aca="false">IF(LEN($B3992)=7,CONCATENATE(MID($B3992,1,6),"00",RIGHT($B3992,1)),IF(LEN($B3992)=8,CONCATENATE(MID($B3992,1,6),"0",RIGHT($B3992,2)),$B3992))</f>
        <v>93112</v>
      </c>
      <c r="H3992" s="925" t="n">
        <v>28.74</v>
      </c>
      <c r="I3992" s="923" t="n">
        <v>29.25</v>
      </c>
    </row>
    <row r="3993" customFormat="false" ht="15" hidden="false" customHeight="false" outlineLevel="0" collapsed="false">
      <c r="B3993" s="923" t="n">
        <v>93113</v>
      </c>
      <c r="C3993" s="924" t="s">
        <v>10721</v>
      </c>
      <c r="D3993" s="923" t="s">
        <v>451</v>
      </c>
      <c r="E3993" s="923" t="n">
        <f aca="false">IF($K$2=$H$1,H3993,I3993)</f>
        <v>14.3</v>
      </c>
      <c r="F3993" s="396" t="n">
        <f aca="false">IF(LEN($B3993)=7,CONCATENATE(MID($B3993,1,6),"00",RIGHT($B3993,1)),IF(LEN($B3993)=8,CONCATENATE(MID($B3993,1,6),"0",RIGHT($B3993,2)),$B3993))</f>
        <v>93113</v>
      </c>
      <c r="H3993" s="925" t="n">
        <v>13.63</v>
      </c>
      <c r="I3993" s="923" t="n">
        <v>14.3</v>
      </c>
    </row>
    <row r="3994" customFormat="false" ht="15" hidden="false" customHeight="false" outlineLevel="0" collapsed="false">
      <c r="B3994" s="923" t="n">
        <v>93114</v>
      </c>
      <c r="C3994" s="924" t="s">
        <v>10722</v>
      </c>
      <c r="D3994" s="923" t="s">
        <v>451</v>
      </c>
      <c r="E3994" s="923" t="n">
        <f aca="false">IF($K$2=$H$1,H3994,I3994)</f>
        <v>22.01</v>
      </c>
      <c r="F3994" s="396" t="n">
        <f aca="false">IF(LEN($B3994)=7,CONCATENATE(MID($B3994,1,6),"00",RIGHT($B3994,1)),IF(LEN($B3994)=8,CONCATENATE(MID($B3994,1,6),"0",RIGHT($B3994,2)),$B3994))</f>
        <v>93114</v>
      </c>
      <c r="H3994" s="925" t="n">
        <v>21.34</v>
      </c>
      <c r="I3994" s="923" t="n">
        <v>22.01</v>
      </c>
    </row>
    <row r="3995" customFormat="false" ht="15" hidden="false" customHeight="false" outlineLevel="0" collapsed="false">
      <c r="B3995" s="923" t="n">
        <v>93115</v>
      </c>
      <c r="C3995" s="924" t="s">
        <v>10723</v>
      </c>
      <c r="D3995" s="923" t="s">
        <v>451</v>
      </c>
      <c r="E3995" s="923" t="n">
        <f aca="false">IF($K$2=$H$1,H3995,I3995)</f>
        <v>49.63</v>
      </c>
      <c r="F3995" s="396" t="n">
        <f aca="false">IF(LEN($B3995)=7,CONCATENATE(MID($B3995,1,6),"00",RIGHT($B3995,1)),IF(LEN($B3995)=8,CONCATENATE(MID($B3995,1,6),"0",RIGHT($B3995,2)),$B3995))</f>
        <v>93115</v>
      </c>
      <c r="H3995" s="925" t="n">
        <v>48.96</v>
      </c>
      <c r="I3995" s="923" t="n">
        <v>49.63</v>
      </c>
    </row>
    <row r="3996" customFormat="false" ht="15" hidden="false" customHeight="false" outlineLevel="0" collapsed="false">
      <c r="B3996" s="923" t="n">
        <v>93116</v>
      </c>
      <c r="C3996" s="924" t="s">
        <v>10724</v>
      </c>
      <c r="D3996" s="923" t="s">
        <v>451</v>
      </c>
      <c r="E3996" s="923" t="n">
        <f aca="false">IF($K$2=$H$1,H3996,I3996)</f>
        <v>330.91</v>
      </c>
      <c r="F3996" s="396" t="n">
        <f aca="false">IF(LEN($B3996)=7,CONCATENATE(MID($B3996,1,6),"00",RIGHT($B3996,1)),IF(LEN($B3996)=8,CONCATENATE(MID($B3996,1,6),"0",RIGHT($B3996,2)),$B3996))</f>
        <v>93116</v>
      </c>
      <c r="H3996" s="925" t="n">
        <v>330.24</v>
      </c>
      <c r="I3996" s="923" t="n">
        <v>330.91</v>
      </c>
    </row>
    <row r="3997" customFormat="false" ht="15" hidden="false" customHeight="false" outlineLevel="0" collapsed="false">
      <c r="B3997" s="923" t="n">
        <v>93117</v>
      </c>
      <c r="C3997" s="924" t="s">
        <v>10725</v>
      </c>
      <c r="D3997" s="923" t="s">
        <v>451</v>
      </c>
      <c r="E3997" s="923" t="n">
        <f aca="false">IF($K$2=$H$1,H3997,I3997)</f>
        <v>36.51</v>
      </c>
      <c r="F3997" s="396" t="n">
        <f aca="false">IF(LEN($B3997)=7,CONCATENATE(MID($B3997,1,6),"00",RIGHT($B3997,1)),IF(LEN($B3997)=8,CONCATENATE(MID($B3997,1,6),"0",RIGHT($B3997,2)),$B3997))</f>
        <v>93117</v>
      </c>
      <c r="H3997" s="925" t="n">
        <v>35.83</v>
      </c>
      <c r="I3997" s="923" t="n">
        <v>36.51</v>
      </c>
    </row>
    <row r="3998" customFormat="false" ht="15" hidden="false" customHeight="false" outlineLevel="0" collapsed="false">
      <c r="B3998" s="923" t="n">
        <v>93118</v>
      </c>
      <c r="C3998" s="924" t="s">
        <v>10726</v>
      </c>
      <c r="D3998" s="923" t="s">
        <v>451</v>
      </c>
      <c r="E3998" s="923" t="n">
        <f aca="false">IF($K$2=$H$1,H3998,I3998)</f>
        <v>54.07</v>
      </c>
      <c r="F3998" s="396" t="n">
        <f aca="false">IF(LEN($B3998)=7,CONCATENATE(MID($B3998,1,6),"00",RIGHT($B3998,1)),IF(LEN($B3998)=8,CONCATENATE(MID($B3998,1,6),"0",RIGHT($B3998,2)),$B3998))</f>
        <v>93118</v>
      </c>
      <c r="H3998" s="925" t="n">
        <v>53.03</v>
      </c>
      <c r="I3998" s="923" t="n">
        <v>54.07</v>
      </c>
    </row>
    <row r="3999" customFormat="false" ht="15" hidden="false" customHeight="false" outlineLevel="0" collapsed="false">
      <c r="B3999" s="923" t="n">
        <v>93119</v>
      </c>
      <c r="C3999" s="924" t="s">
        <v>10727</v>
      </c>
      <c r="D3999" s="923" t="s">
        <v>451</v>
      </c>
      <c r="E3999" s="923" t="n">
        <f aca="false">IF($K$2=$H$1,H3999,I3999)</f>
        <v>10.91</v>
      </c>
      <c r="F3999" s="396" t="n">
        <f aca="false">IF(LEN($B3999)=7,CONCATENATE(MID($B3999,1,6),"00",RIGHT($B3999,1)),IF(LEN($B3999)=8,CONCATENATE(MID($B3999,1,6),"0",RIGHT($B3999,2)),$B3999))</f>
        <v>93119</v>
      </c>
      <c r="H3999" s="925" t="n">
        <v>10.56</v>
      </c>
      <c r="I3999" s="923" t="n">
        <v>10.91</v>
      </c>
    </row>
    <row r="4000" customFormat="false" ht="15" hidden="false" customHeight="false" outlineLevel="0" collapsed="false">
      <c r="B4000" s="923" t="n">
        <v>93120</v>
      </c>
      <c r="C4000" s="924" t="s">
        <v>10728</v>
      </c>
      <c r="D4000" s="923" t="s">
        <v>451</v>
      </c>
      <c r="E4000" s="923" t="n">
        <f aca="false">IF($K$2=$H$1,H4000,I4000)</f>
        <v>16.44</v>
      </c>
      <c r="F4000" s="396" t="n">
        <f aca="false">IF(LEN($B4000)=7,CONCATENATE(MID($B4000,1,6),"00",RIGHT($B4000,1)),IF(LEN($B4000)=8,CONCATENATE(MID($B4000,1,6),"0",RIGHT($B4000,2)),$B4000))</f>
        <v>93120</v>
      </c>
      <c r="H4000" s="925" t="n">
        <v>16.09</v>
      </c>
      <c r="I4000" s="923" t="n">
        <v>16.44</v>
      </c>
    </row>
    <row r="4001" customFormat="false" ht="15" hidden="false" customHeight="false" outlineLevel="0" collapsed="false">
      <c r="B4001" s="923" t="n">
        <v>93121</v>
      </c>
      <c r="C4001" s="924" t="s">
        <v>10729</v>
      </c>
      <c r="D4001" s="923" t="s">
        <v>451</v>
      </c>
      <c r="E4001" s="923" t="n">
        <f aca="false">IF($K$2=$H$1,H4001,I4001)</f>
        <v>17.89</v>
      </c>
      <c r="F4001" s="396" t="n">
        <f aca="false">IF(LEN($B4001)=7,CONCATENATE(MID($B4001,1,6),"00",RIGHT($B4001,1)),IF(LEN($B4001)=8,CONCATENATE(MID($B4001,1,6),"0",RIGHT($B4001,2)),$B4001))</f>
        <v>93121</v>
      </c>
      <c r="H4001" s="925" t="n">
        <v>17.54</v>
      </c>
      <c r="I4001" s="923" t="n">
        <v>17.89</v>
      </c>
    </row>
    <row r="4002" customFormat="false" ht="15" hidden="false" customHeight="false" outlineLevel="0" collapsed="false">
      <c r="B4002" s="923" t="n">
        <v>93122</v>
      </c>
      <c r="C4002" s="924" t="s">
        <v>10730</v>
      </c>
      <c r="D4002" s="923" t="s">
        <v>451</v>
      </c>
      <c r="E4002" s="923" t="n">
        <f aca="false">IF($K$2=$H$1,H4002,I4002)</f>
        <v>15.78</v>
      </c>
      <c r="F4002" s="396" t="n">
        <f aca="false">IF(LEN($B4002)=7,CONCATENATE(MID($B4002,1,6),"00",RIGHT($B4002,1)),IF(LEN($B4002)=8,CONCATENATE(MID($B4002,1,6),"0",RIGHT($B4002,2)),$B4002))</f>
        <v>93122</v>
      </c>
      <c r="H4002" s="925" t="n">
        <v>15.37</v>
      </c>
      <c r="I4002" s="923" t="n">
        <v>15.78</v>
      </c>
    </row>
    <row r="4003" customFormat="false" ht="15" hidden="false" customHeight="false" outlineLevel="0" collapsed="false">
      <c r="B4003" s="923" t="n">
        <v>93123</v>
      </c>
      <c r="C4003" s="924" t="s">
        <v>10731</v>
      </c>
      <c r="D4003" s="923" t="s">
        <v>451</v>
      </c>
      <c r="E4003" s="923" t="n">
        <f aca="false">IF($K$2=$H$1,H4003,I4003)</f>
        <v>33.88</v>
      </c>
      <c r="F4003" s="396" t="n">
        <f aca="false">IF(LEN($B4003)=7,CONCATENATE(MID($B4003,1,6),"00",RIGHT($B4003,1)),IF(LEN($B4003)=8,CONCATENATE(MID($B4003,1,6),"0",RIGHT($B4003,2)),$B4003))</f>
        <v>93123</v>
      </c>
      <c r="H4003" s="925" t="n">
        <v>33.4</v>
      </c>
      <c r="I4003" s="923" t="n">
        <v>33.88</v>
      </c>
    </row>
    <row r="4004" customFormat="false" ht="15" hidden="false" customHeight="false" outlineLevel="0" collapsed="false">
      <c r="B4004" s="923" t="n">
        <v>93124</v>
      </c>
      <c r="C4004" s="924" t="s">
        <v>10732</v>
      </c>
      <c r="D4004" s="923" t="s">
        <v>451</v>
      </c>
      <c r="E4004" s="923" t="n">
        <f aca="false">IF($K$2=$H$1,H4004,I4004)</f>
        <v>52.88</v>
      </c>
      <c r="F4004" s="396" t="n">
        <f aca="false">IF(LEN($B4004)=7,CONCATENATE(MID($B4004,1,6),"00",RIGHT($B4004,1)),IF(LEN($B4004)=8,CONCATENATE(MID($B4004,1,6),"0",RIGHT($B4004,2)),$B4004))</f>
        <v>93124</v>
      </c>
      <c r="H4004" s="925" t="n">
        <v>52.31</v>
      </c>
      <c r="I4004" s="923" t="n">
        <v>52.88</v>
      </c>
    </row>
    <row r="4005" customFormat="false" ht="15" hidden="false" customHeight="false" outlineLevel="0" collapsed="false">
      <c r="B4005" s="923" t="n">
        <v>93125</v>
      </c>
      <c r="C4005" s="924" t="s">
        <v>10733</v>
      </c>
      <c r="D4005" s="923" t="s">
        <v>451</v>
      </c>
      <c r="E4005" s="923" t="n">
        <f aca="false">IF($K$2=$H$1,H4005,I4005)</f>
        <v>76.63</v>
      </c>
      <c r="F4005" s="396" t="n">
        <f aca="false">IF(LEN($B4005)=7,CONCATENATE(MID($B4005,1,6),"00",RIGHT($B4005,1)),IF(LEN($B4005)=8,CONCATENATE(MID($B4005,1,6),"0",RIGHT($B4005,2)),$B4005))</f>
        <v>93125</v>
      </c>
      <c r="H4005" s="925" t="n">
        <v>75.95</v>
      </c>
      <c r="I4005" s="923" t="n">
        <v>76.63</v>
      </c>
    </row>
    <row r="4006" customFormat="false" ht="15" hidden="false" customHeight="false" outlineLevel="0" collapsed="false">
      <c r="B4006" s="923" t="n">
        <v>93126</v>
      </c>
      <c r="C4006" s="924" t="s">
        <v>10734</v>
      </c>
      <c r="D4006" s="923" t="s">
        <v>451</v>
      </c>
      <c r="E4006" s="923" t="n">
        <f aca="false">IF($K$2=$H$1,H4006,I4006)</f>
        <v>168.33</v>
      </c>
      <c r="F4006" s="396" t="n">
        <f aca="false">IF(LEN($B4006)=7,CONCATENATE(MID($B4006,1,6),"00",RIGHT($B4006,1)),IF(LEN($B4006)=8,CONCATENATE(MID($B4006,1,6),"0",RIGHT($B4006,2)),$B4006))</f>
        <v>93126</v>
      </c>
      <c r="H4006" s="925" t="n">
        <v>167.52</v>
      </c>
      <c r="I4006" s="923" t="n">
        <v>168.33</v>
      </c>
    </row>
    <row r="4007" customFormat="false" ht="15" hidden="false" customHeight="false" outlineLevel="0" collapsed="false">
      <c r="B4007" s="923" t="n">
        <v>93133</v>
      </c>
      <c r="C4007" s="924" t="s">
        <v>10735</v>
      </c>
      <c r="D4007" s="923" t="s">
        <v>451</v>
      </c>
      <c r="E4007" s="923" t="n">
        <f aca="false">IF($K$2=$H$1,H4007,I4007)</f>
        <v>13.07</v>
      </c>
      <c r="F4007" s="396" t="n">
        <f aca="false">IF(LEN($B4007)=7,CONCATENATE(MID($B4007,1,6),"00",RIGHT($B4007,1)),IF(LEN($B4007)=8,CONCATENATE(MID($B4007,1,6),"0",RIGHT($B4007,2)),$B4007))</f>
        <v>93133</v>
      </c>
      <c r="H4007" s="925" t="n">
        <v>12.4</v>
      </c>
      <c r="I4007" s="923" t="n">
        <v>13.07</v>
      </c>
    </row>
    <row r="4008" customFormat="false" ht="15" hidden="false" customHeight="false" outlineLevel="0" collapsed="false">
      <c r="B4008" s="923" t="n">
        <v>94465</v>
      </c>
      <c r="C4008" s="924" t="s">
        <v>10736</v>
      </c>
      <c r="D4008" s="923" t="s">
        <v>451</v>
      </c>
      <c r="E4008" s="923" t="n">
        <f aca="false">IF($K$2=$H$1,H4008,I4008)</f>
        <v>28.93</v>
      </c>
      <c r="F4008" s="396" t="n">
        <f aca="false">IF(LEN($B4008)=7,CONCATENATE(MID($B4008,1,6),"00",RIGHT($B4008,1)),IF(LEN($B4008)=8,CONCATENATE(MID($B4008,1,6),"0",RIGHT($B4008,2)),$B4008))</f>
        <v>94465</v>
      </c>
      <c r="H4008" s="925" t="n">
        <v>27.67</v>
      </c>
      <c r="I4008" s="923" t="n">
        <v>28.93</v>
      </c>
    </row>
    <row r="4009" customFormat="false" ht="15" hidden="false" customHeight="false" outlineLevel="0" collapsed="false">
      <c r="B4009" s="923" t="n">
        <v>94466</v>
      </c>
      <c r="C4009" s="924" t="s">
        <v>10737</v>
      </c>
      <c r="D4009" s="923" t="s">
        <v>451</v>
      </c>
      <c r="E4009" s="923" t="n">
        <f aca="false">IF($K$2=$H$1,H4009,I4009)</f>
        <v>28.94</v>
      </c>
      <c r="F4009" s="396" t="n">
        <f aca="false">IF(LEN($B4009)=7,CONCATENATE(MID($B4009,1,6),"00",RIGHT($B4009,1)),IF(LEN($B4009)=8,CONCATENATE(MID($B4009,1,6),"0",RIGHT($B4009,2)),$B4009))</f>
        <v>94466</v>
      </c>
      <c r="H4009" s="925" t="n">
        <v>27.68</v>
      </c>
      <c r="I4009" s="923" t="n">
        <v>28.94</v>
      </c>
    </row>
    <row r="4010" customFormat="false" ht="15" hidden="false" customHeight="false" outlineLevel="0" collapsed="false">
      <c r="B4010" s="923" t="n">
        <v>94467</v>
      </c>
      <c r="C4010" s="924" t="s">
        <v>10738</v>
      </c>
      <c r="D4010" s="923" t="s">
        <v>451</v>
      </c>
      <c r="E4010" s="923" t="n">
        <f aca="false">IF($K$2=$H$1,H4010,I4010)</f>
        <v>42.24</v>
      </c>
      <c r="F4010" s="396" t="n">
        <f aca="false">IF(LEN($B4010)=7,CONCATENATE(MID($B4010,1,6),"00",RIGHT($B4010,1)),IF(LEN($B4010)=8,CONCATENATE(MID($B4010,1,6),"0",RIGHT($B4010,2)),$B4010))</f>
        <v>94467</v>
      </c>
      <c r="H4010" s="925" t="n">
        <v>40.98</v>
      </c>
      <c r="I4010" s="923" t="n">
        <v>42.24</v>
      </c>
    </row>
    <row r="4011" customFormat="false" ht="15" hidden="false" customHeight="false" outlineLevel="0" collapsed="false">
      <c r="B4011" s="923" t="n">
        <v>94468</v>
      </c>
      <c r="C4011" s="924" t="s">
        <v>10739</v>
      </c>
      <c r="D4011" s="923" t="s">
        <v>451</v>
      </c>
      <c r="E4011" s="923" t="n">
        <f aca="false">IF($K$2=$H$1,H4011,I4011)</f>
        <v>37.51</v>
      </c>
      <c r="F4011" s="396" t="n">
        <f aca="false">IF(LEN($B4011)=7,CONCATENATE(MID($B4011,1,6),"00",RIGHT($B4011,1)),IF(LEN($B4011)=8,CONCATENATE(MID($B4011,1,6),"0",RIGHT($B4011,2)),$B4011))</f>
        <v>94468</v>
      </c>
      <c r="H4011" s="925" t="n">
        <v>36.25</v>
      </c>
      <c r="I4011" s="923" t="n">
        <v>37.51</v>
      </c>
    </row>
    <row r="4012" customFormat="false" ht="15" hidden="false" customHeight="false" outlineLevel="0" collapsed="false">
      <c r="B4012" s="923" t="n">
        <v>94469</v>
      </c>
      <c r="C4012" s="924" t="s">
        <v>10740</v>
      </c>
      <c r="D4012" s="923" t="s">
        <v>451</v>
      </c>
      <c r="E4012" s="923" t="n">
        <f aca="false">IF($K$2=$H$1,H4012,I4012)</f>
        <v>60.44</v>
      </c>
      <c r="F4012" s="396" t="n">
        <f aca="false">IF(LEN($B4012)=7,CONCATENATE(MID($B4012,1,6),"00",RIGHT($B4012,1)),IF(LEN($B4012)=8,CONCATENATE(MID($B4012,1,6),"0",RIGHT($B4012,2)),$B4012))</f>
        <v>94469</v>
      </c>
      <c r="H4012" s="925" t="n">
        <v>58.86</v>
      </c>
      <c r="I4012" s="923" t="n">
        <v>60.44</v>
      </c>
    </row>
    <row r="4013" customFormat="false" ht="15" hidden="false" customHeight="false" outlineLevel="0" collapsed="false">
      <c r="B4013" s="923" t="n">
        <v>94470</v>
      </c>
      <c r="C4013" s="924" t="s">
        <v>10741</v>
      </c>
      <c r="D4013" s="923" t="s">
        <v>451</v>
      </c>
      <c r="E4013" s="923" t="n">
        <f aca="false">IF($K$2=$H$1,H4013,I4013)</f>
        <v>56.23</v>
      </c>
      <c r="F4013" s="396" t="n">
        <f aca="false">IF(LEN($B4013)=7,CONCATENATE(MID($B4013,1,6),"00",RIGHT($B4013,1)),IF(LEN($B4013)=8,CONCATENATE(MID($B4013,1,6),"0",RIGHT($B4013,2)),$B4013))</f>
        <v>94470</v>
      </c>
      <c r="H4013" s="925" t="n">
        <v>54.65</v>
      </c>
      <c r="I4013" s="923" t="n">
        <v>56.23</v>
      </c>
    </row>
    <row r="4014" customFormat="false" ht="15" hidden="false" customHeight="false" outlineLevel="0" collapsed="false">
      <c r="B4014" s="923" t="n">
        <v>94471</v>
      </c>
      <c r="C4014" s="924" t="s">
        <v>10742</v>
      </c>
      <c r="D4014" s="923" t="s">
        <v>451</v>
      </c>
      <c r="E4014" s="923" t="n">
        <f aca="false">IF($K$2=$H$1,H4014,I4014)</f>
        <v>41.87</v>
      </c>
      <c r="F4014" s="396" t="n">
        <f aca="false">IF(LEN($B4014)=7,CONCATENATE(MID($B4014,1,6),"00",RIGHT($B4014,1)),IF(LEN($B4014)=8,CONCATENATE(MID($B4014,1,6),"0",RIGHT($B4014,2)),$B4014))</f>
        <v>94471</v>
      </c>
      <c r="H4014" s="925" t="n">
        <v>39.99</v>
      </c>
      <c r="I4014" s="923" t="n">
        <v>41.87</v>
      </c>
    </row>
    <row r="4015" customFormat="false" ht="15" hidden="false" customHeight="false" outlineLevel="0" collapsed="false">
      <c r="B4015" s="923" t="n">
        <v>94472</v>
      </c>
      <c r="C4015" s="924" t="s">
        <v>10743</v>
      </c>
      <c r="D4015" s="923" t="s">
        <v>451</v>
      </c>
      <c r="E4015" s="923" t="n">
        <f aca="false">IF($K$2=$H$1,H4015,I4015)</f>
        <v>42.92</v>
      </c>
      <c r="F4015" s="396" t="n">
        <f aca="false">IF(LEN($B4015)=7,CONCATENATE(MID($B4015,1,6),"00",RIGHT($B4015,1)),IF(LEN($B4015)=8,CONCATENATE(MID($B4015,1,6),"0",RIGHT($B4015,2)),$B4015))</f>
        <v>94472</v>
      </c>
      <c r="H4015" s="925" t="n">
        <v>41.04</v>
      </c>
      <c r="I4015" s="923" t="n">
        <v>42.92</v>
      </c>
    </row>
    <row r="4016" customFormat="false" ht="15" hidden="false" customHeight="false" outlineLevel="0" collapsed="false">
      <c r="B4016" s="923" t="n">
        <v>94473</v>
      </c>
      <c r="C4016" s="924" t="s">
        <v>10744</v>
      </c>
      <c r="D4016" s="923" t="s">
        <v>451</v>
      </c>
      <c r="E4016" s="923" t="n">
        <f aca="false">IF($K$2=$H$1,H4016,I4016)</f>
        <v>60.67</v>
      </c>
      <c r="F4016" s="396" t="n">
        <f aca="false">IF(LEN($B4016)=7,CONCATENATE(MID($B4016,1,6),"00",RIGHT($B4016,1)),IF(LEN($B4016)=8,CONCATENATE(MID($B4016,1,6),"0",RIGHT($B4016,2)),$B4016))</f>
        <v>94473</v>
      </c>
      <c r="H4016" s="925" t="n">
        <v>58.79</v>
      </c>
      <c r="I4016" s="923" t="n">
        <v>60.67</v>
      </c>
    </row>
    <row r="4017" customFormat="false" ht="15" hidden="false" customHeight="false" outlineLevel="0" collapsed="false">
      <c r="B4017" s="923" t="n">
        <v>94474</v>
      </c>
      <c r="C4017" s="924" t="s">
        <v>10745</v>
      </c>
      <c r="D4017" s="923" t="s">
        <v>451</v>
      </c>
      <c r="E4017" s="923" t="n">
        <f aca="false">IF($K$2=$H$1,H4017,I4017)</f>
        <v>65.3</v>
      </c>
      <c r="F4017" s="396" t="n">
        <f aca="false">IF(LEN($B4017)=7,CONCATENATE(MID($B4017,1,6),"00",RIGHT($B4017,1)),IF(LEN($B4017)=8,CONCATENATE(MID($B4017,1,6),"0",RIGHT($B4017,2)),$B4017))</f>
        <v>94474</v>
      </c>
      <c r="H4017" s="925" t="n">
        <v>63.42</v>
      </c>
      <c r="I4017" s="923" t="n">
        <v>65.3</v>
      </c>
    </row>
    <row r="4018" customFormat="false" ht="15" hidden="false" customHeight="false" outlineLevel="0" collapsed="false">
      <c r="B4018" s="923" t="n">
        <v>94475</v>
      </c>
      <c r="C4018" s="924" t="s">
        <v>10746</v>
      </c>
      <c r="D4018" s="923" t="s">
        <v>451</v>
      </c>
      <c r="E4018" s="923" t="n">
        <f aca="false">IF($K$2=$H$1,H4018,I4018)</f>
        <v>82.56</v>
      </c>
      <c r="F4018" s="396" t="n">
        <f aca="false">IF(LEN($B4018)=7,CONCATENATE(MID($B4018,1,6),"00",RIGHT($B4018,1)),IF(LEN($B4018)=8,CONCATENATE(MID($B4018,1,6),"0",RIGHT($B4018,2)),$B4018))</f>
        <v>94475</v>
      </c>
      <c r="H4018" s="925" t="n">
        <v>80.2</v>
      </c>
      <c r="I4018" s="923" t="n">
        <v>82.56</v>
      </c>
    </row>
    <row r="4019" customFormat="false" ht="15" hidden="false" customHeight="false" outlineLevel="0" collapsed="false">
      <c r="B4019" s="923" t="n">
        <v>94476</v>
      </c>
      <c r="C4019" s="924" t="s">
        <v>10747</v>
      </c>
      <c r="D4019" s="923" t="s">
        <v>451</v>
      </c>
      <c r="E4019" s="923" t="n">
        <f aca="false">IF($K$2=$H$1,H4019,I4019)</f>
        <v>91.47</v>
      </c>
      <c r="F4019" s="396" t="n">
        <f aca="false">IF(LEN($B4019)=7,CONCATENATE(MID($B4019,1,6),"00",RIGHT($B4019,1)),IF(LEN($B4019)=8,CONCATENATE(MID($B4019,1,6),"0",RIGHT($B4019,2)),$B4019))</f>
        <v>94476</v>
      </c>
      <c r="H4019" s="925" t="n">
        <v>89.11</v>
      </c>
      <c r="I4019" s="923" t="n">
        <v>91.47</v>
      </c>
    </row>
    <row r="4020" customFormat="false" ht="15" hidden="false" customHeight="false" outlineLevel="0" collapsed="false">
      <c r="B4020" s="923" t="n">
        <v>94477</v>
      </c>
      <c r="C4020" s="924" t="s">
        <v>10748</v>
      </c>
      <c r="D4020" s="923" t="s">
        <v>451</v>
      </c>
      <c r="E4020" s="923" t="n">
        <f aca="false">IF($K$2=$H$1,H4020,I4020)</f>
        <v>55.76</v>
      </c>
      <c r="F4020" s="396" t="n">
        <f aca="false">IF(LEN($B4020)=7,CONCATENATE(MID($B4020,1,6),"00",RIGHT($B4020,1)),IF(LEN($B4020)=8,CONCATENATE(MID($B4020,1,6),"0",RIGHT($B4020,2)),$B4020))</f>
        <v>94477</v>
      </c>
      <c r="H4020" s="925" t="n">
        <v>53.25</v>
      </c>
      <c r="I4020" s="923" t="n">
        <v>55.76</v>
      </c>
    </row>
    <row r="4021" customFormat="false" ht="15" hidden="false" customHeight="false" outlineLevel="0" collapsed="false">
      <c r="B4021" s="923" t="n">
        <v>94478</v>
      </c>
      <c r="C4021" s="924" t="s">
        <v>10749</v>
      </c>
      <c r="D4021" s="923" t="s">
        <v>451</v>
      </c>
      <c r="E4021" s="923" t="n">
        <f aca="false">IF($K$2=$H$1,H4021,I4021)</f>
        <v>83.18</v>
      </c>
      <c r="F4021" s="396" t="n">
        <f aca="false">IF(LEN($B4021)=7,CONCATENATE(MID($B4021,1,6),"00",RIGHT($B4021,1)),IF(LEN($B4021)=8,CONCATENATE(MID($B4021,1,6),"0",RIGHT($B4021,2)),$B4021))</f>
        <v>94478</v>
      </c>
      <c r="H4021" s="925" t="n">
        <v>80.67</v>
      </c>
      <c r="I4021" s="923" t="n">
        <v>83.18</v>
      </c>
    </row>
    <row r="4022" customFormat="false" ht="15" hidden="false" customHeight="false" outlineLevel="0" collapsed="false">
      <c r="B4022" s="923" t="n">
        <v>94479</v>
      </c>
      <c r="C4022" s="924" t="s">
        <v>10750</v>
      </c>
      <c r="D4022" s="923" t="s">
        <v>451</v>
      </c>
      <c r="E4022" s="923" t="n">
        <f aca="false">IF($K$2=$H$1,H4022,I4022)</f>
        <v>109.2</v>
      </c>
      <c r="F4022" s="396" t="n">
        <f aca="false">IF(LEN($B4022)=7,CONCATENATE(MID($B4022,1,6),"00",RIGHT($B4022,1)),IF(LEN($B4022)=8,CONCATENATE(MID($B4022,1,6),"0",RIGHT($B4022,2)),$B4022))</f>
        <v>94479</v>
      </c>
      <c r="H4022" s="925" t="n">
        <v>106.06</v>
      </c>
      <c r="I4022" s="923" t="n">
        <v>109.2</v>
      </c>
    </row>
    <row r="4023" customFormat="false" ht="15" hidden="false" customHeight="false" outlineLevel="0" collapsed="false">
      <c r="B4023" s="923" t="n">
        <v>94606</v>
      </c>
      <c r="C4023" s="924" t="s">
        <v>10751</v>
      </c>
      <c r="D4023" s="923" t="s">
        <v>451</v>
      </c>
      <c r="E4023" s="923" t="n">
        <f aca="false">IF($K$2=$H$1,H4023,I4023)</f>
        <v>48.82</v>
      </c>
      <c r="F4023" s="396" t="n">
        <f aca="false">IF(LEN($B4023)=7,CONCATENATE(MID($B4023,1,6),"00",RIGHT($B4023,1)),IF(LEN($B4023)=8,CONCATENATE(MID($B4023,1,6),"0",RIGHT($B4023,2)),$B4023))</f>
        <v>94606</v>
      </c>
      <c r="H4023" s="925" t="n">
        <v>47.34</v>
      </c>
      <c r="I4023" s="923" t="n">
        <v>48.82</v>
      </c>
    </row>
    <row r="4024" customFormat="false" ht="15" hidden="false" customHeight="false" outlineLevel="0" collapsed="false">
      <c r="B4024" s="923" t="n">
        <v>94608</v>
      </c>
      <c r="C4024" s="924" t="s">
        <v>10752</v>
      </c>
      <c r="D4024" s="923" t="s">
        <v>451</v>
      </c>
      <c r="E4024" s="923" t="n">
        <f aca="false">IF($K$2=$H$1,H4024,I4024)</f>
        <v>114.47</v>
      </c>
      <c r="F4024" s="396" t="n">
        <f aca="false">IF(LEN($B4024)=7,CONCATENATE(MID($B4024,1,6),"00",RIGHT($B4024,1)),IF(LEN($B4024)=8,CONCATENATE(MID($B4024,1,6),"0",RIGHT($B4024,2)),$B4024))</f>
        <v>94608</v>
      </c>
      <c r="H4024" s="925" t="n">
        <v>112.99</v>
      </c>
      <c r="I4024" s="923" t="n">
        <v>114.47</v>
      </c>
    </row>
    <row r="4025" customFormat="false" ht="15" hidden="false" customHeight="false" outlineLevel="0" collapsed="false">
      <c r="B4025" s="923" t="n">
        <v>94610</v>
      </c>
      <c r="C4025" s="924" t="s">
        <v>10753</v>
      </c>
      <c r="D4025" s="923" t="s">
        <v>451</v>
      </c>
      <c r="E4025" s="923" t="n">
        <f aca="false">IF($K$2=$H$1,H4025,I4025)</f>
        <v>168.54</v>
      </c>
      <c r="F4025" s="396" t="n">
        <f aca="false">IF(LEN($B4025)=7,CONCATENATE(MID($B4025,1,6),"00",RIGHT($B4025,1)),IF(LEN($B4025)=8,CONCATENATE(MID($B4025,1,6),"0",RIGHT($B4025,2)),$B4025))</f>
        <v>94610</v>
      </c>
      <c r="H4025" s="925" t="n">
        <v>166.92</v>
      </c>
      <c r="I4025" s="923" t="n">
        <v>168.54</v>
      </c>
    </row>
    <row r="4026" customFormat="false" ht="15" hidden="false" customHeight="false" outlineLevel="0" collapsed="false">
      <c r="B4026" s="923" t="n">
        <v>94612</v>
      </c>
      <c r="C4026" s="924" t="s">
        <v>10754</v>
      </c>
      <c r="D4026" s="923" t="s">
        <v>451</v>
      </c>
      <c r="E4026" s="923" t="n">
        <f aca="false">IF($K$2=$H$1,H4026,I4026)</f>
        <v>234.82</v>
      </c>
      <c r="F4026" s="396" t="n">
        <f aca="false">IF(LEN($B4026)=7,CONCATENATE(MID($B4026,1,6),"00",RIGHT($B4026,1)),IF(LEN($B4026)=8,CONCATENATE(MID($B4026,1,6),"0",RIGHT($B4026,2)),$B4026))</f>
        <v>94612</v>
      </c>
      <c r="H4026" s="925" t="n">
        <v>233.2</v>
      </c>
      <c r="I4026" s="923" t="n">
        <v>234.82</v>
      </c>
    </row>
    <row r="4027" customFormat="false" ht="15" hidden="false" customHeight="false" outlineLevel="0" collapsed="false">
      <c r="B4027" s="923" t="n">
        <v>94614</v>
      </c>
      <c r="C4027" s="924" t="s">
        <v>10755</v>
      </c>
      <c r="D4027" s="923" t="s">
        <v>451</v>
      </c>
      <c r="E4027" s="923" t="n">
        <f aca="false">IF($K$2=$H$1,H4027,I4027)</f>
        <v>81.85</v>
      </c>
      <c r="F4027" s="396" t="n">
        <f aca="false">IF(LEN($B4027)=7,CONCATENATE(MID($B4027,1,6),"00",RIGHT($B4027,1)),IF(LEN($B4027)=8,CONCATENATE(MID($B4027,1,6),"0",RIGHT($B4027,2)),$B4027))</f>
        <v>94614</v>
      </c>
      <c r="H4027" s="925" t="n">
        <v>79.63</v>
      </c>
      <c r="I4027" s="923" t="n">
        <v>81.85</v>
      </c>
    </row>
    <row r="4028" customFormat="false" ht="15" hidden="false" customHeight="false" outlineLevel="0" collapsed="false">
      <c r="B4028" s="923" t="n">
        <v>94615</v>
      </c>
      <c r="C4028" s="924" t="s">
        <v>10756</v>
      </c>
      <c r="D4028" s="923" t="s">
        <v>451</v>
      </c>
      <c r="E4028" s="923" t="n">
        <f aca="false">IF($K$2=$H$1,H4028,I4028)</f>
        <v>92.15</v>
      </c>
      <c r="F4028" s="396" t="n">
        <f aca="false">IF(LEN($B4028)=7,CONCATENATE(MID($B4028,1,6),"00",RIGHT($B4028,1)),IF(LEN($B4028)=8,CONCATENATE(MID($B4028,1,6),"0",RIGHT($B4028,2)),$B4028))</f>
        <v>94615</v>
      </c>
      <c r="H4028" s="925" t="n">
        <v>89.93</v>
      </c>
      <c r="I4028" s="923" t="n">
        <v>92.15</v>
      </c>
    </row>
    <row r="4029" customFormat="false" ht="15" hidden="false" customHeight="false" outlineLevel="0" collapsed="false">
      <c r="B4029" s="923" t="n">
        <v>94616</v>
      </c>
      <c r="C4029" s="924" t="s">
        <v>10757</v>
      </c>
      <c r="D4029" s="923" t="s">
        <v>451</v>
      </c>
      <c r="E4029" s="923" t="n">
        <f aca="false">IF($K$2=$H$1,H4029,I4029)</f>
        <v>217.29</v>
      </c>
      <c r="F4029" s="396" t="n">
        <f aca="false">IF(LEN($B4029)=7,CONCATENATE(MID($B4029,1,6),"00",RIGHT($B4029,1)),IF(LEN($B4029)=8,CONCATENATE(MID($B4029,1,6),"0",RIGHT($B4029,2)),$B4029))</f>
        <v>94616</v>
      </c>
      <c r="H4029" s="925" t="n">
        <v>215.07</v>
      </c>
      <c r="I4029" s="923" t="n">
        <v>217.29</v>
      </c>
    </row>
    <row r="4030" customFormat="false" ht="15" hidden="false" customHeight="false" outlineLevel="0" collapsed="false">
      <c r="B4030" s="923" t="n">
        <v>94617</v>
      </c>
      <c r="C4030" s="924" t="s">
        <v>10758</v>
      </c>
      <c r="D4030" s="923" t="s">
        <v>451</v>
      </c>
      <c r="E4030" s="923" t="n">
        <f aca="false">IF($K$2=$H$1,H4030,I4030)</f>
        <v>181.46</v>
      </c>
      <c r="F4030" s="396" t="n">
        <f aca="false">IF(LEN($B4030)=7,CONCATENATE(MID($B4030,1,6),"00",RIGHT($B4030,1)),IF(LEN($B4030)=8,CONCATENATE(MID($B4030,1,6),"0",RIGHT($B4030,2)),$B4030))</f>
        <v>94617</v>
      </c>
      <c r="H4030" s="925" t="n">
        <v>179.24</v>
      </c>
      <c r="I4030" s="923" t="n">
        <v>181.46</v>
      </c>
    </row>
    <row r="4031" customFormat="false" ht="15" hidden="false" customHeight="false" outlineLevel="0" collapsed="false">
      <c r="B4031" s="923" t="n">
        <v>94618</v>
      </c>
      <c r="C4031" s="924" t="s">
        <v>10759</v>
      </c>
      <c r="D4031" s="923" t="s">
        <v>451</v>
      </c>
      <c r="E4031" s="923" t="n">
        <f aca="false">IF($K$2=$H$1,H4031,I4031)</f>
        <v>214.01</v>
      </c>
      <c r="F4031" s="396" t="n">
        <f aca="false">IF(LEN($B4031)=7,CONCATENATE(MID($B4031,1,6),"00",RIGHT($B4031,1)),IF(LEN($B4031)=8,CONCATENATE(MID($B4031,1,6),"0",RIGHT($B4031,2)),$B4031))</f>
        <v>94618</v>
      </c>
      <c r="H4031" s="925" t="n">
        <v>211.59</v>
      </c>
      <c r="I4031" s="923" t="n">
        <v>214.01</v>
      </c>
    </row>
    <row r="4032" customFormat="false" ht="15" hidden="false" customHeight="false" outlineLevel="0" collapsed="false">
      <c r="B4032" s="923" t="n">
        <v>94620</v>
      </c>
      <c r="C4032" s="924" t="s">
        <v>10760</v>
      </c>
      <c r="D4032" s="923" t="s">
        <v>451</v>
      </c>
      <c r="E4032" s="923" t="n">
        <f aca="false">IF($K$2=$H$1,H4032,I4032)</f>
        <v>482.04</v>
      </c>
      <c r="F4032" s="396" t="n">
        <f aca="false">IF(LEN($B4032)=7,CONCATENATE(MID($B4032,1,6),"00",RIGHT($B4032,1)),IF(LEN($B4032)=8,CONCATENATE(MID($B4032,1,6),"0",RIGHT($B4032,2)),$B4032))</f>
        <v>94620</v>
      </c>
      <c r="H4032" s="925" t="n">
        <v>479.62</v>
      </c>
      <c r="I4032" s="923" t="n">
        <v>482.04</v>
      </c>
    </row>
    <row r="4033" customFormat="false" ht="15" hidden="false" customHeight="false" outlineLevel="0" collapsed="false">
      <c r="B4033" s="923" t="n">
        <v>94622</v>
      </c>
      <c r="C4033" s="924" t="s">
        <v>10761</v>
      </c>
      <c r="D4033" s="923" t="s">
        <v>451</v>
      </c>
      <c r="E4033" s="923" t="n">
        <f aca="false">IF($K$2=$H$1,H4033,I4033)</f>
        <v>119.03</v>
      </c>
      <c r="F4033" s="396" t="n">
        <f aca="false">IF(LEN($B4033)=7,CONCATENATE(MID($B4033,1,6),"00",RIGHT($B4033,1)),IF(LEN($B4033)=8,CONCATENATE(MID($B4033,1,6),"0",RIGHT($B4033,2)),$B4033))</f>
        <v>94622</v>
      </c>
      <c r="H4033" s="925" t="n">
        <v>116.06</v>
      </c>
      <c r="I4033" s="923" t="n">
        <v>119.03</v>
      </c>
    </row>
    <row r="4034" customFormat="false" ht="15" hidden="false" customHeight="false" outlineLevel="0" collapsed="false">
      <c r="B4034" s="923" t="n">
        <v>94623</v>
      </c>
      <c r="C4034" s="924" t="s">
        <v>10762</v>
      </c>
      <c r="D4034" s="923" t="s">
        <v>451</v>
      </c>
      <c r="E4034" s="923" t="n">
        <f aca="false">IF($K$2=$H$1,H4034,I4034)</f>
        <v>269.69</v>
      </c>
      <c r="F4034" s="396" t="n">
        <f aca="false">IF(LEN($B4034)=7,CONCATENATE(MID($B4034,1,6),"00",RIGHT($B4034,1)),IF(LEN($B4034)=8,CONCATENATE(MID($B4034,1,6),"0",RIGHT($B4034,2)),$B4034))</f>
        <v>94623</v>
      </c>
      <c r="H4034" s="925" t="n">
        <v>266.72</v>
      </c>
      <c r="I4034" s="923" t="n">
        <v>269.69</v>
      </c>
    </row>
    <row r="4035" customFormat="false" ht="15" hidden="false" customHeight="false" outlineLevel="0" collapsed="false">
      <c r="B4035" s="923" t="n">
        <v>94624</v>
      </c>
      <c r="C4035" s="924" t="s">
        <v>10763</v>
      </c>
      <c r="D4035" s="923" t="s">
        <v>451</v>
      </c>
      <c r="E4035" s="923" t="n">
        <f aca="false">IF($K$2=$H$1,H4035,I4035)</f>
        <v>407.12</v>
      </c>
      <c r="F4035" s="396" t="n">
        <f aca="false">IF(LEN($B4035)=7,CONCATENATE(MID($B4035,1,6),"00",RIGHT($B4035,1)),IF(LEN($B4035)=8,CONCATENATE(MID($B4035,1,6),"0",RIGHT($B4035,2)),$B4035))</f>
        <v>94624</v>
      </c>
      <c r="H4035" s="925" t="n">
        <v>403.9</v>
      </c>
      <c r="I4035" s="923" t="n">
        <v>407.12</v>
      </c>
    </row>
    <row r="4036" customFormat="false" ht="15" hidden="false" customHeight="false" outlineLevel="0" collapsed="false">
      <c r="B4036" s="923" t="n">
        <v>94625</v>
      </c>
      <c r="C4036" s="924" t="s">
        <v>10764</v>
      </c>
      <c r="D4036" s="923" t="s">
        <v>451</v>
      </c>
      <c r="E4036" s="923" t="n">
        <f aca="false">IF($K$2=$H$1,H4036,I4036)</f>
        <v>838.23</v>
      </c>
      <c r="F4036" s="396" t="n">
        <f aca="false">IF(LEN($B4036)=7,CONCATENATE(MID($B4036,1,6),"00",RIGHT($B4036,1)),IF(LEN($B4036)=8,CONCATENATE(MID($B4036,1,6),"0",RIGHT($B4036,2)),$B4036))</f>
        <v>94625</v>
      </c>
      <c r="H4036" s="925" t="n">
        <v>835.01</v>
      </c>
      <c r="I4036" s="923" t="n">
        <v>838.23</v>
      </c>
    </row>
    <row r="4037" customFormat="false" ht="15" hidden="false" customHeight="false" outlineLevel="0" collapsed="false">
      <c r="B4037" s="923" t="n">
        <v>94656</v>
      </c>
      <c r="C4037" s="924" t="s">
        <v>10765</v>
      </c>
      <c r="D4037" s="923" t="s">
        <v>451</v>
      </c>
      <c r="E4037" s="923" t="n">
        <f aca="false">IF($K$2=$H$1,H4037,I4037)</f>
        <v>4.8</v>
      </c>
      <c r="F4037" s="396" t="n">
        <f aca="false">IF(LEN($B4037)=7,CONCATENATE(MID($B4037,1,6),"00",RIGHT($B4037,1)),IF(LEN($B4037)=8,CONCATENATE(MID($B4037,1,6),"0",RIGHT($B4037,2)),$B4037))</f>
        <v>94656</v>
      </c>
      <c r="H4037" s="925" t="n">
        <v>4.51</v>
      </c>
      <c r="I4037" s="923" t="n">
        <v>4.8</v>
      </c>
    </row>
    <row r="4038" customFormat="false" ht="15" hidden="false" customHeight="false" outlineLevel="0" collapsed="false">
      <c r="B4038" s="923" t="n">
        <v>94657</v>
      </c>
      <c r="C4038" s="924" t="s">
        <v>10766</v>
      </c>
      <c r="D4038" s="923" t="s">
        <v>451</v>
      </c>
      <c r="E4038" s="923" t="n">
        <f aca="false">IF($K$2=$H$1,H4038,I4038)</f>
        <v>4.74</v>
      </c>
      <c r="F4038" s="396" t="n">
        <f aca="false">IF(LEN($B4038)=7,CONCATENATE(MID($B4038,1,6),"00",RIGHT($B4038,1)),IF(LEN($B4038)=8,CONCATENATE(MID($B4038,1,6),"0",RIGHT($B4038,2)),$B4038))</f>
        <v>94657</v>
      </c>
      <c r="H4038" s="925" t="n">
        <v>4.45</v>
      </c>
      <c r="I4038" s="923" t="n">
        <v>4.74</v>
      </c>
    </row>
    <row r="4039" customFormat="false" ht="15" hidden="false" customHeight="false" outlineLevel="0" collapsed="false">
      <c r="B4039" s="923" t="n">
        <v>94658</v>
      </c>
      <c r="C4039" s="924" t="s">
        <v>10767</v>
      </c>
      <c r="D4039" s="923" t="s">
        <v>451</v>
      </c>
      <c r="E4039" s="923" t="n">
        <f aca="false">IF($K$2=$H$1,H4039,I4039)</f>
        <v>5.44</v>
      </c>
      <c r="F4039" s="396" t="n">
        <f aca="false">IF(LEN($B4039)=7,CONCATENATE(MID($B4039,1,6),"00",RIGHT($B4039,1)),IF(LEN($B4039)=8,CONCATENATE(MID($B4039,1,6),"0",RIGHT($B4039,2)),$B4039))</f>
        <v>94658</v>
      </c>
      <c r="H4039" s="925" t="n">
        <v>5.15</v>
      </c>
      <c r="I4039" s="923" t="n">
        <v>5.44</v>
      </c>
    </row>
    <row r="4040" customFormat="false" ht="15" hidden="false" customHeight="false" outlineLevel="0" collapsed="false">
      <c r="B4040" s="923" t="n">
        <v>94659</v>
      </c>
      <c r="C4040" s="924" t="s">
        <v>10768</v>
      </c>
      <c r="D4040" s="923" t="s">
        <v>451</v>
      </c>
      <c r="E4040" s="923" t="n">
        <f aca="false">IF($K$2=$H$1,H4040,I4040)</f>
        <v>5.51</v>
      </c>
      <c r="F4040" s="396" t="n">
        <f aca="false">IF(LEN($B4040)=7,CONCATENATE(MID($B4040,1,6),"00",RIGHT($B4040,1)),IF(LEN($B4040)=8,CONCATENATE(MID($B4040,1,6),"0",RIGHT($B4040,2)),$B4040))</f>
        <v>94659</v>
      </c>
      <c r="H4040" s="925" t="n">
        <v>5.22</v>
      </c>
      <c r="I4040" s="923" t="n">
        <v>5.51</v>
      </c>
    </row>
    <row r="4041" customFormat="false" ht="15" hidden="false" customHeight="false" outlineLevel="0" collapsed="false">
      <c r="B4041" s="923" t="n">
        <v>94660</v>
      </c>
      <c r="C4041" s="924" t="s">
        <v>10769</v>
      </c>
      <c r="D4041" s="923" t="s">
        <v>451</v>
      </c>
      <c r="E4041" s="923" t="n">
        <f aca="false">IF($K$2=$H$1,H4041,I4041)</f>
        <v>8.84</v>
      </c>
      <c r="F4041" s="396" t="n">
        <f aca="false">IF(LEN($B4041)=7,CONCATENATE(MID($B4041,1,6),"00",RIGHT($B4041,1)),IF(LEN($B4041)=8,CONCATENATE(MID($B4041,1,6),"0",RIGHT($B4041,2)),$B4041))</f>
        <v>94660</v>
      </c>
      <c r="H4041" s="925" t="n">
        <v>8.43</v>
      </c>
      <c r="I4041" s="923" t="n">
        <v>8.84</v>
      </c>
    </row>
    <row r="4042" customFormat="false" ht="15" hidden="false" customHeight="false" outlineLevel="0" collapsed="false">
      <c r="B4042" s="923" t="n">
        <v>94661</v>
      </c>
      <c r="C4042" s="924" t="s">
        <v>10770</v>
      </c>
      <c r="D4042" s="923" t="s">
        <v>451</v>
      </c>
      <c r="E4042" s="923" t="n">
        <f aca="false">IF($K$2=$H$1,H4042,I4042)</f>
        <v>9.15</v>
      </c>
      <c r="F4042" s="396" t="n">
        <f aca="false">IF(LEN($B4042)=7,CONCATENATE(MID($B4042,1,6),"00",RIGHT($B4042,1)),IF(LEN($B4042)=8,CONCATENATE(MID($B4042,1,6),"0",RIGHT($B4042,2)),$B4042))</f>
        <v>94661</v>
      </c>
      <c r="H4042" s="925" t="n">
        <v>8.74</v>
      </c>
      <c r="I4042" s="923" t="n">
        <v>9.15</v>
      </c>
    </row>
    <row r="4043" customFormat="false" ht="15" hidden="false" customHeight="false" outlineLevel="0" collapsed="false">
      <c r="B4043" s="923" t="n">
        <v>94662</v>
      </c>
      <c r="C4043" s="924" t="s">
        <v>10771</v>
      </c>
      <c r="D4043" s="923" t="s">
        <v>451</v>
      </c>
      <c r="E4043" s="923" t="n">
        <f aca="false">IF($K$2=$H$1,H4043,I4043)</f>
        <v>9.48</v>
      </c>
      <c r="F4043" s="396" t="n">
        <f aca="false">IF(LEN($B4043)=7,CONCATENATE(MID($B4043,1,6),"00",RIGHT($B4043,1)),IF(LEN($B4043)=8,CONCATENATE(MID($B4043,1,6),"0",RIGHT($B4043,2)),$B4043))</f>
        <v>94662</v>
      </c>
      <c r="H4043" s="925" t="n">
        <v>9.07</v>
      </c>
      <c r="I4043" s="923" t="n">
        <v>9.48</v>
      </c>
    </row>
    <row r="4044" customFormat="false" ht="15" hidden="false" customHeight="false" outlineLevel="0" collapsed="false">
      <c r="B4044" s="923" t="n">
        <v>94663</v>
      </c>
      <c r="C4044" s="924" t="s">
        <v>10772</v>
      </c>
      <c r="D4044" s="923" t="s">
        <v>451</v>
      </c>
      <c r="E4044" s="923" t="n">
        <f aca="false">IF($K$2=$H$1,H4044,I4044)</f>
        <v>9.61</v>
      </c>
      <c r="F4044" s="396" t="n">
        <f aca="false">IF(LEN($B4044)=7,CONCATENATE(MID($B4044,1,6),"00",RIGHT($B4044,1)),IF(LEN($B4044)=8,CONCATENATE(MID($B4044,1,6),"0",RIGHT($B4044,2)),$B4044))</f>
        <v>94663</v>
      </c>
      <c r="H4044" s="925" t="n">
        <v>9.2</v>
      </c>
      <c r="I4044" s="923" t="n">
        <v>9.61</v>
      </c>
    </row>
    <row r="4045" customFormat="false" ht="15" hidden="false" customHeight="false" outlineLevel="0" collapsed="false">
      <c r="B4045" s="923" t="n">
        <v>94664</v>
      </c>
      <c r="C4045" s="924" t="s">
        <v>10773</v>
      </c>
      <c r="D4045" s="923" t="s">
        <v>451</v>
      </c>
      <c r="E4045" s="923" t="n">
        <f aca="false">IF($K$2=$H$1,H4045,I4045)</f>
        <v>20.11</v>
      </c>
      <c r="F4045" s="396" t="n">
        <f aca="false">IF(LEN($B4045)=7,CONCATENATE(MID($B4045,1,6),"00",RIGHT($B4045,1)),IF(LEN($B4045)=8,CONCATENATE(MID($B4045,1,6),"0",RIGHT($B4045,2)),$B4045))</f>
        <v>94664</v>
      </c>
      <c r="H4045" s="925" t="n">
        <v>19.45</v>
      </c>
      <c r="I4045" s="923" t="n">
        <v>20.11</v>
      </c>
    </row>
    <row r="4046" customFormat="false" ht="15" hidden="false" customHeight="false" outlineLevel="0" collapsed="false">
      <c r="B4046" s="923" t="n">
        <v>94665</v>
      </c>
      <c r="C4046" s="924" t="s">
        <v>10774</v>
      </c>
      <c r="D4046" s="923" t="s">
        <v>451</v>
      </c>
      <c r="E4046" s="923" t="n">
        <f aca="false">IF($K$2=$H$1,H4046,I4046)</f>
        <v>20.1</v>
      </c>
      <c r="F4046" s="396" t="n">
        <f aca="false">IF(LEN($B4046)=7,CONCATENATE(MID($B4046,1,6),"00",RIGHT($B4046,1)),IF(LEN($B4046)=8,CONCATENATE(MID($B4046,1,6),"0",RIGHT($B4046,2)),$B4046))</f>
        <v>94665</v>
      </c>
      <c r="H4046" s="925" t="n">
        <v>19.44</v>
      </c>
      <c r="I4046" s="923" t="n">
        <v>20.1</v>
      </c>
    </row>
    <row r="4047" customFormat="false" ht="15" hidden="false" customHeight="false" outlineLevel="0" collapsed="false">
      <c r="B4047" s="923" t="n">
        <v>94666</v>
      </c>
      <c r="C4047" s="924" t="s">
        <v>10775</v>
      </c>
      <c r="D4047" s="923" t="s">
        <v>451</v>
      </c>
      <c r="E4047" s="923" t="n">
        <f aca="false">IF($K$2=$H$1,H4047,I4047)</f>
        <v>23.8</v>
      </c>
      <c r="F4047" s="396" t="n">
        <f aca="false">IF(LEN($B4047)=7,CONCATENATE(MID($B4047,1,6),"00",RIGHT($B4047,1)),IF(LEN($B4047)=8,CONCATENATE(MID($B4047,1,6),"0",RIGHT($B4047,2)),$B4047))</f>
        <v>94666</v>
      </c>
      <c r="H4047" s="925" t="n">
        <v>23.14</v>
      </c>
      <c r="I4047" s="923" t="n">
        <v>23.8</v>
      </c>
    </row>
    <row r="4048" customFormat="false" ht="15" hidden="false" customHeight="false" outlineLevel="0" collapsed="false">
      <c r="B4048" s="923" t="n">
        <v>94667</v>
      </c>
      <c r="C4048" s="924" t="s">
        <v>10776</v>
      </c>
      <c r="D4048" s="923" t="s">
        <v>451</v>
      </c>
      <c r="E4048" s="923" t="n">
        <f aca="false">IF($K$2=$H$1,H4048,I4048)</f>
        <v>26.09</v>
      </c>
      <c r="F4048" s="396" t="n">
        <f aca="false">IF(LEN($B4048)=7,CONCATENATE(MID($B4048,1,6),"00",RIGHT($B4048,1)),IF(LEN($B4048)=8,CONCATENATE(MID($B4048,1,6),"0",RIGHT($B4048,2)),$B4048))</f>
        <v>94667</v>
      </c>
      <c r="H4048" s="925" t="n">
        <v>25.43</v>
      </c>
      <c r="I4048" s="923" t="n">
        <v>26.09</v>
      </c>
    </row>
    <row r="4049" customFormat="false" ht="15" hidden="false" customHeight="false" outlineLevel="0" collapsed="false">
      <c r="B4049" s="923" t="n">
        <v>94668</v>
      </c>
      <c r="C4049" s="924" t="s">
        <v>10777</v>
      </c>
      <c r="D4049" s="923" t="s">
        <v>451</v>
      </c>
      <c r="E4049" s="923" t="n">
        <f aca="false">IF($K$2=$H$1,H4049,I4049)</f>
        <v>41.08</v>
      </c>
      <c r="F4049" s="396" t="n">
        <f aca="false">IF(LEN($B4049)=7,CONCATENATE(MID($B4049,1,6),"00",RIGHT($B4049,1)),IF(LEN($B4049)=8,CONCATENATE(MID($B4049,1,6),"0",RIGHT($B4049,2)),$B4049))</f>
        <v>94668</v>
      </c>
      <c r="H4049" s="925" t="n">
        <v>39.9</v>
      </c>
      <c r="I4049" s="923" t="n">
        <v>41.08</v>
      </c>
    </row>
    <row r="4050" customFormat="false" ht="15" hidden="false" customHeight="false" outlineLevel="0" collapsed="false">
      <c r="B4050" s="923" t="n">
        <v>94669</v>
      </c>
      <c r="C4050" s="924" t="s">
        <v>10778</v>
      </c>
      <c r="D4050" s="923" t="s">
        <v>451</v>
      </c>
      <c r="E4050" s="923" t="n">
        <f aca="false">IF($K$2=$H$1,H4050,I4050)</f>
        <v>53.96</v>
      </c>
      <c r="F4050" s="396" t="n">
        <f aca="false">IF(LEN($B4050)=7,CONCATENATE(MID($B4050,1,6),"00",RIGHT($B4050,1)),IF(LEN($B4050)=8,CONCATENATE(MID($B4050,1,6),"0",RIGHT($B4050,2)),$B4050))</f>
        <v>94669</v>
      </c>
      <c r="H4050" s="925" t="n">
        <v>52.78</v>
      </c>
      <c r="I4050" s="923" t="n">
        <v>53.96</v>
      </c>
    </row>
    <row r="4051" customFormat="false" ht="15" hidden="false" customHeight="false" outlineLevel="0" collapsed="false">
      <c r="B4051" s="923" t="n">
        <v>94670</v>
      </c>
      <c r="C4051" s="924" t="s">
        <v>10779</v>
      </c>
      <c r="D4051" s="923" t="s">
        <v>451</v>
      </c>
      <c r="E4051" s="923" t="n">
        <f aca="false">IF($K$2=$H$1,H4051,I4051)</f>
        <v>52.55</v>
      </c>
      <c r="F4051" s="396" t="n">
        <f aca="false">IF(LEN($B4051)=7,CONCATENATE(MID($B4051,1,6),"00",RIGHT($B4051,1)),IF(LEN($B4051)=8,CONCATENATE(MID($B4051,1,6),"0",RIGHT($B4051,2)),$B4051))</f>
        <v>94670</v>
      </c>
      <c r="H4051" s="925" t="n">
        <v>51.37</v>
      </c>
      <c r="I4051" s="923" t="n">
        <v>52.55</v>
      </c>
    </row>
    <row r="4052" customFormat="false" ht="15" hidden="false" customHeight="false" outlineLevel="0" collapsed="false">
      <c r="B4052" s="923" t="n">
        <v>94671</v>
      </c>
      <c r="C4052" s="924" t="s">
        <v>10780</v>
      </c>
      <c r="D4052" s="923" t="s">
        <v>451</v>
      </c>
      <c r="E4052" s="923" t="n">
        <f aca="false">IF($K$2=$H$1,H4052,I4052)</f>
        <v>74.01</v>
      </c>
      <c r="F4052" s="396" t="n">
        <f aca="false">IF(LEN($B4052)=7,CONCATENATE(MID($B4052,1,6),"00",RIGHT($B4052,1)),IF(LEN($B4052)=8,CONCATENATE(MID($B4052,1,6),"0",RIGHT($B4052,2)),$B4052))</f>
        <v>94671</v>
      </c>
      <c r="H4052" s="925" t="n">
        <v>72.83</v>
      </c>
      <c r="I4052" s="923" t="n">
        <v>74.01</v>
      </c>
    </row>
    <row r="4053" customFormat="false" ht="15" hidden="false" customHeight="false" outlineLevel="0" collapsed="false">
      <c r="B4053" s="923" t="n">
        <v>94672</v>
      </c>
      <c r="C4053" s="924" t="s">
        <v>10781</v>
      </c>
      <c r="D4053" s="923" t="s">
        <v>451</v>
      </c>
      <c r="E4053" s="923" t="n">
        <f aca="false">IF($K$2=$H$1,H4053,I4053)</f>
        <v>7.89</v>
      </c>
      <c r="F4053" s="396" t="n">
        <f aca="false">IF(LEN($B4053)=7,CONCATENATE(MID($B4053,1,6),"00",RIGHT($B4053,1)),IF(LEN($B4053)=8,CONCATENATE(MID($B4053,1,6),"0",RIGHT($B4053,2)),$B4053))</f>
        <v>94672</v>
      </c>
      <c r="H4053" s="925" t="n">
        <v>7.46</v>
      </c>
      <c r="I4053" s="923" t="n">
        <v>7.89</v>
      </c>
    </row>
    <row r="4054" customFormat="false" ht="15" hidden="false" customHeight="false" outlineLevel="0" collapsed="false">
      <c r="B4054" s="923" t="n">
        <v>94673</v>
      </c>
      <c r="C4054" s="924" t="s">
        <v>10782</v>
      </c>
      <c r="D4054" s="923" t="s">
        <v>451</v>
      </c>
      <c r="E4054" s="923" t="n">
        <f aca="false">IF($K$2=$H$1,H4054,I4054)</f>
        <v>7.71</v>
      </c>
      <c r="F4054" s="396" t="n">
        <f aca="false">IF(LEN($B4054)=7,CONCATENATE(MID($B4054,1,6),"00",RIGHT($B4054,1)),IF(LEN($B4054)=8,CONCATENATE(MID($B4054,1,6),"0",RIGHT($B4054,2)),$B4054))</f>
        <v>94673</v>
      </c>
      <c r="H4054" s="925" t="n">
        <v>7.28</v>
      </c>
      <c r="I4054" s="923" t="n">
        <v>7.71</v>
      </c>
    </row>
    <row r="4055" customFormat="false" ht="15" hidden="false" customHeight="false" outlineLevel="0" collapsed="false">
      <c r="B4055" s="923" t="n">
        <v>94674</v>
      </c>
      <c r="C4055" s="924" t="s">
        <v>10783</v>
      </c>
      <c r="D4055" s="923" t="s">
        <v>451</v>
      </c>
      <c r="E4055" s="923" t="n">
        <f aca="false">IF($K$2=$H$1,H4055,I4055)</f>
        <v>7.11</v>
      </c>
      <c r="F4055" s="396" t="n">
        <f aca="false">IF(LEN($B4055)=7,CONCATENATE(MID($B4055,1,6),"00",RIGHT($B4055,1)),IF(LEN($B4055)=8,CONCATENATE(MID($B4055,1,6),"0",RIGHT($B4055,2)),$B4055))</f>
        <v>94674</v>
      </c>
      <c r="H4055" s="925" t="n">
        <v>6.68</v>
      </c>
      <c r="I4055" s="923" t="n">
        <v>7.11</v>
      </c>
    </row>
    <row r="4056" customFormat="false" ht="15" hidden="false" customHeight="false" outlineLevel="0" collapsed="false">
      <c r="B4056" s="923" t="n">
        <v>94675</v>
      </c>
      <c r="C4056" s="924" t="s">
        <v>10784</v>
      </c>
      <c r="D4056" s="923" t="s">
        <v>451</v>
      </c>
      <c r="E4056" s="923" t="n">
        <f aca="false">IF($K$2=$H$1,H4056,I4056)</f>
        <v>10.36</v>
      </c>
      <c r="F4056" s="396" t="n">
        <f aca="false">IF(LEN($B4056)=7,CONCATENATE(MID($B4056,1,6),"00",RIGHT($B4056,1)),IF(LEN($B4056)=8,CONCATENATE(MID($B4056,1,6),"0",RIGHT($B4056,2)),$B4056))</f>
        <v>94675</v>
      </c>
      <c r="H4056" s="925" t="n">
        <v>9.93</v>
      </c>
      <c r="I4056" s="923" t="n">
        <v>10.36</v>
      </c>
    </row>
    <row r="4057" customFormat="false" ht="15" hidden="false" customHeight="false" outlineLevel="0" collapsed="false">
      <c r="B4057" s="923" t="n">
        <v>94676</v>
      </c>
      <c r="C4057" s="924" t="s">
        <v>10785</v>
      </c>
      <c r="D4057" s="923" t="s">
        <v>451</v>
      </c>
      <c r="E4057" s="923" t="n">
        <f aca="false">IF($K$2=$H$1,H4057,I4057)</f>
        <v>12.03</v>
      </c>
      <c r="F4057" s="396" t="n">
        <f aca="false">IF(LEN($B4057)=7,CONCATENATE(MID($B4057,1,6),"00",RIGHT($B4057,1)),IF(LEN($B4057)=8,CONCATENATE(MID($B4057,1,6),"0",RIGHT($B4057,2)),$B4057))</f>
        <v>94676</v>
      </c>
      <c r="H4057" s="925" t="n">
        <v>11.42</v>
      </c>
      <c r="I4057" s="923" t="n">
        <v>12.03</v>
      </c>
    </row>
    <row r="4058" customFormat="false" ht="15" hidden="false" customHeight="false" outlineLevel="0" collapsed="false">
      <c r="B4058" s="923" t="n">
        <v>94677</v>
      </c>
      <c r="C4058" s="924" t="s">
        <v>10786</v>
      </c>
      <c r="D4058" s="923" t="s">
        <v>451</v>
      </c>
      <c r="E4058" s="923" t="n">
        <f aca="false">IF($K$2=$H$1,H4058,I4058)</f>
        <v>16.91</v>
      </c>
      <c r="F4058" s="396" t="n">
        <f aca="false">IF(LEN($B4058)=7,CONCATENATE(MID($B4058,1,6),"00",RIGHT($B4058,1)),IF(LEN($B4058)=8,CONCATENATE(MID($B4058,1,6),"0",RIGHT($B4058,2)),$B4058))</f>
        <v>94677</v>
      </c>
      <c r="H4058" s="925" t="n">
        <v>16.3</v>
      </c>
      <c r="I4058" s="923" t="n">
        <v>16.91</v>
      </c>
    </row>
    <row r="4059" customFormat="false" ht="15" hidden="false" customHeight="false" outlineLevel="0" collapsed="false">
      <c r="B4059" s="923" t="n">
        <v>94678</v>
      </c>
      <c r="C4059" s="924" t="s">
        <v>10787</v>
      </c>
      <c r="D4059" s="923" t="s">
        <v>451</v>
      </c>
      <c r="E4059" s="923" t="n">
        <f aca="false">IF($K$2=$H$1,H4059,I4059)</f>
        <v>12.32</v>
      </c>
      <c r="F4059" s="396" t="n">
        <f aca="false">IF(LEN($B4059)=7,CONCATENATE(MID($B4059,1,6),"00",RIGHT($B4059,1)),IF(LEN($B4059)=8,CONCATENATE(MID($B4059,1,6),"0",RIGHT($B4059,2)),$B4059))</f>
        <v>94678</v>
      </c>
      <c r="H4059" s="925" t="n">
        <v>11.71</v>
      </c>
      <c r="I4059" s="923" t="n">
        <v>12.32</v>
      </c>
    </row>
    <row r="4060" customFormat="false" ht="15" hidden="false" customHeight="false" outlineLevel="0" collapsed="false">
      <c r="B4060" s="923" t="n">
        <v>94679</v>
      </c>
      <c r="C4060" s="924" t="s">
        <v>10788</v>
      </c>
      <c r="D4060" s="923" t="s">
        <v>451</v>
      </c>
      <c r="E4060" s="923" t="n">
        <f aca="false">IF($K$2=$H$1,H4060,I4060)</f>
        <v>18.75</v>
      </c>
      <c r="F4060" s="396" t="n">
        <f aca="false">IF(LEN($B4060)=7,CONCATENATE(MID($B4060,1,6),"00",RIGHT($B4060,1)),IF(LEN($B4060)=8,CONCATENATE(MID($B4060,1,6),"0",RIGHT($B4060,2)),$B4060))</f>
        <v>94679</v>
      </c>
      <c r="H4060" s="925" t="n">
        <v>18.14</v>
      </c>
      <c r="I4060" s="923" t="n">
        <v>18.75</v>
      </c>
    </row>
    <row r="4061" customFormat="false" ht="15" hidden="false" customHeight="false" outlineLevel="0" collapsed="false">
      <c r="B4061" s="923" t="n">
        <v>94680</v>
      </c>
      <c r="C4061" s="924" t="s">
        <v>10789</v>
      </c>
      <c r="D4061" s="923" t="s">
        <v>451</v>
      </c>
      <c r="E4061" s="923" t="n">
        <f aca="false">IF($K$2=$H$1,H4061,I4061)</f>
        <v>31.74</v>
      </c>
      <c r="F4061" s="396" t="n">
        <f aca="false">IF(LEN($B4061)=7,CONCATENATE(MID($B4061,1,6),"00",RIGHT($B4061,1)),IF(LEN($B4061)=8,CONCATENATE(MID($B4061,1,6),"0",RIGHT($B4061,2)),$B4061))</f>
        <v>94680</v>
      </c>
      <c r="H4061" s="925" t="n">
        <v>30.74</v>
      </c>
      <c r="I4061" s="923" t="n">
        <v>31.74</v>
      </c>
    </row>
    <row r="4062" customFormat="false" ht="15" hidden="false" customHeight="false" outlineLevel="0" collapsed="false">
      <c r="B4062" s="923" t="n">
        <v>94681</v>
      </c>
      <c r="C4062" s="924" t="s">
        <v>10790</v>
      </c>
      <c r="D4062" s="923" t="s">
        <v>451</v>
      </c>
      <c r="E4062" s="923" t="n">
        <f aca="false">IF($K$2=$H$1,H4062,I4062)</f>
        <v>40.55</v>
      </c>
      <c r="F4062" s="396" t="n">
        <f aca="false">IF(LEN($B4062)=7,CONCATENATE(MID($B4062,1,6),"00",RIGHT($B4062,1)),IF(LEN($B4062)=8,CONCATENATE(MID($B4062,1,6),"0",RIGHT($B4062,2)),$B4062))</f>
        <v>94681</v>
      </c>
      <c r="H4062" s="925" t="n">
        <v>39.55</v>
      </c>
      <c r="I4062" s="923" t="n">
        <v>40.55</v>
      </c>
    </row>
    <row r="4063" customFormat="false" ht="15" hidden="false" customHeight="false" outlineLevel="0" collapsed="false">
      <c r="B4063" s="923" t="n">
        <v>94682</v>
      </c>
      <c r="C4063" s="924" t="s">
        <v>10791</v>
      </c>
      <c r="D4063" s="923" t="s">
        <v>451</v>
      </c>
      <c r="E4063" s="923" t="n">
        <f aca="false">IF($K$2=$H$1,H4063,I4063)</f>
        <v>77.08</v>
      </c>
      <c r="F4063" s="396" t="n">
        <f aca="false">IF(LEN($B4063)=7,CONCATENATE(MID($B4063,1,6),"00",RIGHT($B4063,1)),IF(LEN($B4063)=8,CONCATENATE(MID($B4063,1,6),"0",RIGHT($B4063,2)),$B4063))</f>
        <v>94682</v>
      </c>
      <c r="H4063" s="925" t="n">
        <v>76.08</v>
      </c>
      <c r="I4063" s="923" t="n">
        <v>77.08</v>
      </c>
    </row>
    <row r="4064" customFormat="false" ht="15" hidden="false" customHeight="false" outlineLevel="0" collapsed="false">
      <c r="B4064" s="923" t="n">
        <v>94683</v>
      </c>
      <c r="C4064" s="924" t="s">
        <v>10792</v>
      </c>
      <c r="D4064" s="923" t="s">
        <v>451</v>
      </c>
      <c r="E4064" s="923" t="n">
        <f aca="false">IF($K$2=$H$1,H4064,I4064)</f>
        <v>51.21</v>
      </c>
      <c r="F4064" s="396" t="n">
        <f aca="false">IF(LEN($B4064)=7,CONCATENATE(MID($B4064,1,6),"00",RIGHT($B4064,1)),IF(LEN($B4064)=8,CONCATENATE(MID($B4064,1,6),"0",RIGHT($B4064,2)),$B4064))</f>
        <v>94683</v>
      </c>
      <c r="H4064" s="925" t="n">
        <v>50.21</v>
      </c>
      <c r="I4064" s="923" t="n">
        <v>51.21</v>
      </c>
    </row>
    <row r="4065" customFormat="false" ht="15" hidden="false" customHeight="false" outlineLevel="0" collapsed="false">
      <c r="B4065" s="923" t="n">
        <v>94684</v>
      </c>
      <c r="C4065" s="924" t="s">
        <v>10793</v>
      </c>
      <c r="D4065" s="923" t="s">
        <v>451</v>
      </c>
      <c r="E4065" s="923" t="n">
        <f aca="false">IF($K$2=$H$1,H4065,I4065)</f>
        <v>100.65</v>
      </c>
      <c r="F4065" s="396" t="n">
        <f aca="false">IF(LEN($B4065)=7,CONCATENATE(MID($B4065,1,6),"00",RIGHT($B4065,1)),IF(LEN($B4065)=8,CONCATENATE(MID($B4065,1,6),"0",RIGHT($B4065,2)),$B4065))</f>
        <v>94684</v>
      </c>
      <c r="H4065" s="925" t="n">
        <v>98.9</v>
      </c>
      <c r="I4065" s="923" t="n">
        <v>100.65</v>
      </c>
    </row>
    <row r="4066" customFormat="false" ht="15" hidden="false" customHeight="false" outlineLevel="0" collapsed="false">
      <c r="B4066" s="923" t="n">
        <v>94685</v>
      </c>
      <c r="C4066" s="924" t="s">
        <v>10794</v>
      </c>
      <c r="D4066" s="923" t="s">
        <v>451</v>
      </c>
      <c r="E4066" s="923" t="n">
        <f aca="false">IF($K$2=$H$1,H4066,I4066)</f>
        <v>79.12</v>
      </c>
      <c r="F4066" s="396" t="n">
        <f aca="false">IF(LEN($B4066)=7,CONCATENATE(MID($B4066,1,6),"00",RIGHT($B4066,1)),IF(LEN($B4066)=8,CONCATENATE(MID($B4066,1,6),"0",RIGHT($B4066,2)),$B4066))</f>
        <v>94685</v>
      </c>
      <c r="H4066" s="925" t="n">
        <v>77.37</v>
      </c>
      <c r="I4066" s="923" t="n">
        <v>79.12</v>
      </c>
    </row>
    <row r="4067" customFormat="false" ht="15" hidden="false" customHeight="false" outlineLevel="0" collapsed="false">
      <c r="B4067" s="923" t="n">
        <v>94686</v>
      </c>
      <c r="C4067" s="924" t="s">
        <v>10795</v>
      </c>
      <c r="D4067" s="923" t="s">
        <v>451</v>
      </c>
      <c r="E4067" s="923" t="n">
        <f aca="false">IF($K$2=$H$1,H4067,I4067)</f>
        <v>181.82</v>
      </c>
      <c r="F4067" s="396" t="n">
        <f aca="false">IF(LEN($B4067)=7,CONCATENATE(MID($B4067,1,6),"00",RIGHT($B4067,1)),IF(LEN($B4067)=8,CONCATENATE(MID($B4067,1,6),"0",RIGHT($B4067,2)),$B4067))</f>
        <v>94686</v>
      </c>
      <c r="H4067" s="925" t="n">
        <v>180.07</v>
      </c>
      <c r="I4067" s="923" t="n">
        <v>181.82</v>
      </c>
    </row>
    <row r="4068" customFormat="false" ht="15" hidden="false" customHeight="false" outlineLevel="0" collapsed="false">
      <c r="B4068" s="923" t="n">
        <v>94687</v>
      </c>
      <c r="C4068" s="924" t="s">
        <v>10796</v>
      </c>
      <c r="D4068" s="923" t="s">
        <v>451</v>
      </c>
      <c r="E4068" s="923" t="n">
        <f aca="false">IF($K$2=$H$1,H4068,I4068)</f>
        <v>149.37</v>
      </c>
      <c r="F4068" s="396" t="n">
        <f aca="false">IF(LEN($B4068)=7,CONCATENATE(MID($B4068,1,6),"00",RIGHT($B4068,1)),IF(LEN($B4068)=8,CONCATENATE(MID($B4068,1,6),"0",RIGHT($B4068,2)),$B4068))</f>
        <v>94687</v>
      </c>
      <c r="H4068" s="925" t="n">
        <v>147.62</v>
      </c>
      <c r="I4068" s="923" t="n">
        <v>149.37</v>
      </c>
    </row>
    <row r="4069" customFormat="false" ht="15" hidden="false" customHeight="false" outlineLevel="0" collapsed="false">
      <c r="B4069" s="923" t="n">
        <v>94688</v>
      </c>
      <c r="C4069" s="924" t="s">
        <v>10797</v>
      </c>
      <c r="D4069" s="923" t="s">
        <v>451</v>
      </c>
      <c r="E4069" s="923" t="n">
        <f aca="false">IF($K$2=$H$1,H4069,I4069)</f>
        <v>8.52</v>
      </c>
      <c r="F4069" s="396" t="n">
        <f aca="false">IF(LEN($B4069)=7,CONCATENATE(MID($B4069,1,6),"00",RIGHT($B4069,1)),IF(LEN($B4069)=8,CONCATENATE(MID($B4069,1,6),"0",RIGHT($B4069,2)),$B4069))</f>
        <v>94688</v>
      </c>
      <c r="H4069" s="925" t="n">
        <v>7.94</v>
      </c>
      <c r="I4069" s="923" t="n">
        <v>8.52</v>
      </c>
    </row>
    <row r="4070" customFormat="false" ht="15" hidden="false" customHeight="false" outlineLevel="0" collapsed="false">
      <c r="B4070" s="923" t="n">
        <v>94689</v>
      </c>
      <c r="C4070" s="924" t="s">
        <v>10798</v>
      </c>
      <c r="D4070" s="923" t="s">
        <v>451</v>
      </c>
      <c r="E4070" s="923" t="n">
        <f aca="false">IF($K$2=$H$1,H4070,I4070)</f>
        <v>10.85</v>
      </c>
      <c r="F4070" s="396" t="n">
        <f aca="false">IF(LEN($B4070)=7,CONCATENATE(MID($B4070,1,6),"00",RIGHT($B4070,1)),IF(LEN($B4070)=8,CONCATENATE(MID($B4070,1,6),"0",RIGHT($B4070,2)),$B4070))</f>
        <v>94689</v>
      </c>
      <c r="H4070" s="925" t="n">
        <v>10.27</v>
      </c>
      <c r="I4070" s="923" t="n">
        <v>10.85</v>
      </c>
    </row>
    <row r="4071" customFormat="false" ht="15" hidden="false" customHeight="false" outlineLevel="0" collapsed="false">
      <c r="B4071" s="923" t="n">
        <v>94690</v>
      </c>
      <c r="C4071" s="924" t="s">
        <v>10799</v>
      </c>
      <c r="D4071" s="923" t="s">
        <v>451</v>
      </c>
      <c r="E4071" s="923" t="n">
        <f aca="false">IF($K$2=$H$1,H4071,I4071)</f>
        <v>10.47</v>
      </c>
      <c r="F4071" s="396" t="n">
        <f aca="false">IF(LEN($B4071)=7,CONCATENATE(MID($B4071,1,6),"00",RIGHT($B4071,1)),IF(LEN($B4071)=8,CONCATENATE(MID($B4071,1,6),"0",RIGHT($B4071,2)),$B4071))</f>
        <v>94690</v>
      </c>
      <c r="H4071" s="925" t="n">
        <v>9.89</v>
      </c>
      <c r="I4071" s="923" t="n">
        <v>10.47</v>
      </c>
    </row>
    <row r="4072" customFormat="false" ht="15" hidden="false" customHeight="false" outlineLevel="0" collapsed="false">
      <c r="B4072" s="923" t="n">
        <v>94691</v>
      </c>
      <c r="C4072" s="924" t="s">
        <v>10800</v>
      </c>
      <c r="D4072" s="923" t="s">
        <v>451</v>
      </c>
      <c r="E4072" s="923" t="n">
        <f aca="false">IF($K$2=$H$1,H4072,I4072)</f>
        <v>11.82</v>
      </c>
      <c r="F4072" s="396" t="n">
        <f aca="false">IF(LEN($B4072)=7,CONCATENATE(MID($B4072,1,6),"00",RIGHT($B4072,1)),IF(LEN($B4072)=8,CONCATENATE(MID($B4072,1,6),"0",RIGHT($B4072,2)),$B4072))</f>
        <v>94691</v>
      </c>
      <c r="H4072" s="925" t="n">
        <v>11.24</v>
      </c>
      <c r="I4072" s="923" t="n">
        <v>11.82</v>
      </c>
    </row>
    <row r="4073" customFormat="false" ht="15" hidden="false" customHeight="false" outlineLevel="0" collapsed="false">
      <c r="B4073" s="923" t="n">
        <v>94692</v>
      </c>
      <c r="C4073" s="924" t="s">
        <v>10801</v>
      </c>
      <c r="D4073" s="923" t="s">
        <v>451</v>
      </c>
      <c r="E4073" s="923" t="n">
        <f aca="false">IF($K$2=$H$1,H4073,I4073)</f>
        <v>17.91</v>
      </c>
      <c r="F4073" s="396" t="n">
        <f aca="false">IF(LEN($B4073)=7,CONCATENATE(MID($B4073,1,6),"00",RIGHT($B4073,1)),IF(LEN($B4073)=8,CONCATENATE(MID($B4073,1,6),"0",RIGHT($B4073,2)),$B4073))</f>
        <v>94692</v>
      </c>
      <c r="H4073" s="925" t="n">
        <v>17.08</v>
      </c>
      <c r="I4073" s="923" t="n">
        <v>17.91</v>
      </c>
    </row>
    <row r="4074" customFormat="false" ht="15" hidden="false" customHeight="false" outlineLevel="0" collapsed="false">
      <c r="B4074" s="923" t="n">
        <v>94693</v>
      </c>
      <c r="C4074" s="924" t="s">
        <v>10802</v>
      </c>
      <c r="D4074" s="923" t="s">
        <v>451</v>
      </c>
      <c r="E4074" s="923" t="n">
        <f aca="false">IF($K$2=$H$1,H4074,I4074)</f>
        <v>18.59</v>
      </c>
      <c r="F4074" s="396" t="n">
        <f aca="false">IF(LEN($B4074)=7,CONCATENATE(MID($B4074,1,6),"00",RIGHT($B4074,1)),IF(LEN($B4074)=8,CONCATENATE(MID($B4074,1,6),"0",RIGHT($B4074,2)),$B4074))</f>
        <v>94693</v>
      </c>
      <c r="H4074" s="925" t="n">
        <v>17.76</v>
      </c>
      <c r="I4074" s="923" t="n">
        <v>18.59</v>
      </c>
    </row>
    <row r="4075" customFormat="false" ht="15" hidden="false" customHeight="false" outlineLevel="0" collapsed="false">
      <c r="B4075" s="923" t="n">
        <v>94694</v>
      </c>
      <c r="C4075" s="924" t="s">
        <v>10803</v>
      </c>
      <c r="D4075" s="923" t="s">
        <v>451</v>
      </c>
      <c r="E4075" s="923" t="n">
        <f aca="false">IF($K$2=$H$1,H4075,I4075)</f>
        <v>18.63</v>
      </c>
      <c r="F4075" s="396" t="n">
        <f aca="false">IF(LEN($B4075)=7,CONCATENATE(MID($B4075,1,6),"00",RIGHT($B4075,1)),IF(LEN($B4075)=8,CONCATENATE(MID($B4075,1,6),"0",RIGHT($B4075,2)),$B4075))</f>
        <v>94694</v>
      </c>
      <c r="H4075" s="925" t="n">
        <v>17.8</v>
      </c>
      <c r="I4075" s="923" t="n">
        <v>18.63</v>
      </c>
    </row>
    <row r="4076" customFormat="false" ht="15" hidden="false" customHeight="false" outlineLevel="0" collapsed="false">
      <c r="B4076" s="923" t="n">
        <v>94695</v>
      </c>
      <c r="C4076" s="924" t="s">
        <v>10804</v>
      </c>
      <c r="D4076" s="923" t="s">
        <v>451</v>
      </c>
      <c r="E4076" s="923" t="n">
        <f aca="false">IF($K$2=$H$1,H4076,I4076)</f>
        <v>23.88</v>
      </c>
      <c r="F4076" s="396" t="n">
        <f aca="false">IF(LEN($B4076)=7,CONCATENATE(MID($B4076,1,6),"00",RIGHT($B4076,1)),IF(LEN($B4076)=8,CONCATENATE(MID($B4076,1,6),"0",RIGHT($B4076,2)),$B4076))</f>
        <v>94695</v>
      </c>
      <c r="H4076" s="925" t="n">
        <v>23.05</v>
      </c>
      <c r="I4076" s="923" t="n">
        <v>23.88</v>
      </c>
    </row>
    <row r="4077" customFormat="false" ht="15" hidden="false" customHeight="false" outlineLevel="0" collapsed="false">
      <c r="B4077" s="923" t="n">
        <v>94696</v>
      </c>
      <c r="C4077" s="924" t="s">
        <v>10805</v>
      </c>
      <c r="D4077" s="923" t="s">
        <v>451</v>
      </c>
      <c r="E4077" s="923" t="n">
        <f aca="false">IF($K$2=$H$1,H4077,I4077)</f>
        <v>41.72</v>
      </c>
      <c r="F4077" s="396" t="n">
        <f aca="false">IF(LEN($B4077)=7,CONCATENATE(MID($B4077,1,6),"00",RIGHT($B4077,1)),IF(LEN($B4077)=8,CONCATENATE(MID($B4077,1,6),"0",RIGHT($B4077,2)),$B4077))</f>
        <v>94696</v>
      </c>
      <c r="H4077" s="925" t="n">
        <v>40.39</v>
      </c>
      <c r="I4077" s="923" t="n">
        <v>41.72</v>
      </c>
    </row>
    <row r="4078" customFormat="false" ht="15" hidden="false" customHeight="false" outlineLevel="0" collapsed="false">
      <c r="B4078" s="923" t="n">
        <v>94697</v>
      </c>
      <c r="C4078" s="924" t="s">
        <v>10806</v>
      </c>
      <c r="D4078" s="923" t="s">
        <v>451</v>
      </c>
      <c r="E4078" s="923" t="n">
        <f aca="false">IF($K$2=$H$1,H4078,I4078)</f>
        <v>62.08</v>
      </c>
      <c r="F4078" s="396" t="n">
        <f aca="false">IF(LEN($B4078)=7,CONCATENATE(MID($B4078,1,6),"00",RIGHT($B4078,1)),IF(LEN($B4078)=8,CONCATENATE(MID($B4078,1,6),"0",RIGHT($B4078,2)),$B4078))</f>
        <v>94697</v>
      </c>
      <c r="H4078" s="925" t="n">
        <v>60.75</v>
      </c>
      <c r="I4078" s="923" t="n">
        <v>62.08</v>
      </c>
    </row>
    <row r="4079" customFormat="false" ht="15" hidden="false" customHeight="false" outlineLevel="0" collapsed="false">
      <c r="B4079" s="923" t="n">
        <v>94698</v>
      </c>
      <c r="C4079" s="924" t="s">
        <v>10807</v>
      </c>
      <c r="D4079" s="923" t="s">
        <v>451</v>
      </c>
      <c r="E4079" s="923" t="n">
        <f aca="false">IF($K$2=$H$1,H4079,I4079)</f>
        <v>54.92</v>
      </c>
      <c r="F4079" s="396" t="n">
        <f aca="false">IF(LEN($B4079)=7,CONCATENATE(MID($B4079,1,6),"00",RIGHT($B4079,1)),IF(LEN($B4079)=8,CONCATENATE(MID($B4079,1,6),"0",RIGHT($B4079,2)),$B4079))</f>
        <v>94698</v>
      </c>
      <c r="H4079" s="925" t="n">
        <v>53.59</v>
      </c>
      <c r="I4079" s="923" t="n">
        <v>54.92</v>
      </c>
    </row>
    <row r="4080" customFormat="false" ht="15" hidden="false" customHeight="false" outlineLevel="0" collapsed="false">
      <c r="B4080" s="923" t="n">
        <v>94699</v>
      </c>
      <c r="C4080" s="924" t="s">
        <v>10808</v>
      </c>
      <c r="D4080" s="923" t="s">
        <v>451</v>
      </c>
      <c r="E4080" s="923" t="n">
        <f aca="false">IF($K$2=$H$1,H4080,I4080)</f>
        <v>105.14</v>
      </c>
      <c r="F4080" s="396" t="n">
        <f aca="false">IF(LEN($B4080)=7,CONCATENATE(MID($B4080,1,6),"00",RIGHT($B4080,1)),IF(LEN($B4080)=8,CONCATENATE(MID($B4080,1,6),"0",RIGHT($B4080,2)),$B4080))</f>
        <v>94699</v>
      </c>
      <c r="H4080" s="925" t="n">
        <v>102.8</v>
      </c>
      <c r="I4080" s="923" t="n">
        <v>105.14</v>
      </c>
    </row>
    <row r="4081" customFormat="false" ht="15" hidden="false" customHeight="false" outlineLevel="0" collapsed="false">
      <c r="B4081" s="923" t="n">
        <v>94700</v>
      </c>
      <c r="C4081" s="924" t="s">
        <v>10809</v>
      </c>
      <c r="D4081" s="923" t="s">
        <v>451</v>
      </c>
      <c r="E4081" s="923" t="n">
        <f aca="false">IF($K$2=$H$1,H4081,I4081)</f>
        <v>90.49</v>
      </c>
      <c r="F4081" s="396" t="n">
        <f aca="false">IF(LEN($B4081)=7,CONCATENATE(MID($B4081,1,6),"00",RIGHT($B4081,1)),IF(LEN($B4081)=8,CONCATENATE(MID($B4081,1,6),"0",RIGHT($B4081,2)),$B4081))</f>
        <v>94700</v>
      </c>
      <c r="H4081" s="925" t="n">
        <v>88.15</v>
      </c>
      <c r="I4081" s="923" t="n">
        <v>90.49</v>
      </c>
    </row>
    <row r="4082" customFormat="false" ht="15" hidden="false" customHeight="false" outlineLevel="0" collapsed="false">
      <c r="B4082" s="923" t="n">
        <v>94701</v>
      </c>
      <c r="C4082" s="924" t="s">
        <v>10810</v>
      </c>
      <c r="D4082" s="923" t="s">
        <v>451</v>
      </c>
      <c r="E4082" s="923" t="n">
        <f aca="false">IF($K$2=$H$1,H4082,I4082)</f>
        <v>151.61</v>
      </c>
      <c r="F4082" s="396" t="n">
        <f aca="false">IF(LEN($B4082)=7,CONCATENATE(MID($B4082,1,6),"00",RIGHT($B4082,1)),IF(LEN($B4082)=8,CONCATENATE(MID($B4082,1,6),"0",RIGHT($B4082,2)),$B4082))</f>
        <v>94701</v>
      </c>
      <c r="H4082" s="925" t="n">
        <v>149.27</v>
      </c>
      <c r="I4082" s="923" t="n">
        <v>151.61</v>
      </c>
    </row>
    <row r="4083" customFormat="false" ht="15" hidden="false" customHeight="false" outlineLevel="0" collapsed="false">
      <c r="B4083" s="923" t="n">
        <v>94702</v>
      </c>
      <c r="C4083" s="924" t="s">
        <v>10811</v>
      </c>
      <c r="D4083" s="923" t="s">
        <v>451</v>
      </c>
      <c r="E4083" s="923" t="n">
        <f aca="false">IF($K$2=$H$1,H4083,I4083)</f>
        <v>144.12</v>
      </c>
      <c r="F4083" s="396" t="n">
        <f aca="false">IF(LEN($B4083)=7,CONCATENATE(MID($B4083,1,6),"00",RIGHT($B4083,1)),IF(LEN($B4083)=8,CONCATENATE(MID($B4083,1,6),"0",RIGHT($B4083,2)),$B4083))</f>
        <v>94702</v>
      </c>
      <c r="H4083" s="925" t="n">
        <v>141.78</v>
      </c>
      <c r="I4083" s="923" t="n">
        <v>144.12</v>
      </c>
    </row>
    <row r="4084" customFormat="false" ht="15" hidden="false" customHeight="false" outlineLevel="0" collapsed="false">
      <c r="B4084" s="923" t="n">
        <v>94703</v>
      </c>
      <c r="C4084" s="924" t="s">
        <v>10812</v>
      </c>
      <c r="D4084" s="923" t="s">
        <v>451</v>
      </c>
      <c r="E4084" s="923" t="n">
        <f aca="false">IF($K$2=$H$1,H4084,I4084)</f>
        <v>13.91</v>
      </c>
      <c r="F4084" s="396" t="n">
        <f aca="false">IF(LEN($B4084)=7,CONCATENATE(MID($B4084,1,6),"00",RIGHT($B4084,1)),IF(LEN($B4084)=8,CONCATENATE(MID($B4084,1,6),"0",RIGHT($B4084,2)),$B4084))</f>
        <v>94703</v>
      </c>
      <c r="H4084" s="925" t="n">
        <v>13.42</v>
      </c>
      <c r="I4084" s="923" t="n">
        <v>13.91</v>
      </c>
    </row>
    <row r="4085" customFormat="false" ht="15" hidden="false" customHeight="false" outlineLevel="0" collapsed="false">
      <c r="B4085" s="923" t="n">
        <v>94704</v>
      </c>
      <c r="C4085" s="924" t="s">
        <v>10813</v>
      </c>
      <c r="D4085" s="923" t="s">
        <v>451</v>
      </c>
      <c r="E4085" s="923" t="n">
        <f aca="false">IF($K$2=$H$1,H4085,I4085)</f>
        <v>16.16</v>
      </c>
      <c r="F4085" s="396" t="n">
        <f aca="false">IF(LEN($B4085)=7,CONCATENATE(MID($B4085,1,6),"00",RIGHT($B4085,1)),IF(LEN($B4085)=8,CONCATENATE(MID($B4085,1,6),"0",RIGHT($B4085,2)),$B4085))</f>
        <v>94704</v>
      </c>
      <c r="H4085" s="925" t="n">
        <v>15.67</v>
      </c>
      <c r="I4085" s="923" t="n">
        <v>16.16</v>
      </c>
    </row>
    <row r="4086" customFormat="false" ht="15" hidden="false" customHeight="false" outlineLevel="0" collapsed="false">
      <c r="B4086" s="923" t="n">
        <v>94705</v>
      </c>
      <c r="C4086" s="924" t="s">
        <v>10814</v>
      </c>
      <c r="D4086" s="923" t="s">
        <v>451</v>
      </c>
      <c r="E4086" s="923" t="n">
        <f aca="false">IF($K$2=$H$1,H4086,I4086)</f>
        <v>19.56</v>
      </c>
      <c r="F4086" s="396" t="n">
        <f aca="false">IF(LEN($B4086)=7,CONCATENATE(MID($B4086,1,6),"00",RIGHT($B4086,1)),IF(LEN($B4086)=8,CONCATENATE(MID($B4086,1,6),"0",RIGHT($B4086,2)),$B4086))</f>
        <v>94705</v>
      </c>
      <c r="H4086" s="925" t="n">
        <v>19.07</v>
      </c>
      <c r="I4086" s="923" t="n">
        <v>19.56</v>
      </c>
    </row>
    <row r="4087" customFormat="false" ht="15" hidden="false" customHeight="false" outlineLevel="0" collapsed="false">
      <c r="B4087" s="923" t="n">
        <v>94706</v>
      </c>
      <c r="C4087" s="924" t="s">
        <v>10815</v>
      </c>
      <c r="D4087" s="923" t="s">
        <v>451</v>
      </c>
      <c r="E4087" s="923" t="n">
        <f aca="false">IF($K$2=$H$1,H4087,I4087)</f>
        <v>29.35</v>
      </c>
      <c r="F4087" s="396" t="n">
        <f aca="false">IF(LEN($B4087)=7,CONCATENATE(MID($B4087,1,6),"00",RIGHT($B4087,1)),IF(LEN($B4087)=8,CONCATENATE(MID($B4087,1,6),"0",RIGHT($B4087,2)),$B4087))</f>
        <v>94706</v>
      </c>
      <c r="H4087" s="925" t="n">
        <v>28.69</v>
      </c>
      <c r="I4087" s="923" t="n">
        <v>29.35</v>
      </c>
    </row>
    <row r="4088" customFormat="false" ht="15" hidden="false" customHeight="false" outlineLevel="0" collapsed="false">
      <c r="B4088" s="923" t="n">
        <v>94707</v>
      </c>
      <c r="C4088" s="924" t="s">
        <v>10816</v>
      </c>
      <c r="D4088" s="923" t="s">
        <v>451</v>
      </c>
      <c r="E4088" s="923" t="n">
        <f aca="false">IF($K$2=$H$1,H4088,I4088)</f>
        <v>35.67</v>
      </c>
      <c r="F4088" s="396" t="n">
        <f aca="false">IF(LEN($B4088)=7,CONCATENATE(MID($B4088,1,6),"00",RIGHT($B4088,1)),IF(LEN($B4088)=8,CONCATENATE(MID($B4088,1,6),"0",RIGHT($B4088,2)),$B4088))</f>
        <v>94707</v>
      </c>
      <c r="H4088" s="925" t="n">
        <v>35.01</v>
      </c>
      <c r="I4088" s="923" t="n">
        <v>35.67</v>
      </c>
    </row>
    <row r="4089" customFormat="false" ht="15" hidden="false" customHeight="false" outlineLevel="0" collapsed="false">
      <c r="B4089" s="923" t="n">
        <v>94708</v>
      </c>
      <c r="C4089" s="924" t="s">
        <v>10817</v>
      </c>
      <c r="D4089" s="923" t="s">
        <v>451</v>
      </c>
      <c r="E4089" s="923" t="n">
        <f aca="false">IF($K$2=$H$1,H4089,I4089)</f>
        <v>18.24</v>
      </c>
      <c r="F4089" s="396" t="n">
        <f aca="false">IF(LEN($B4089)=7,CONCATENATE(MID($B4089,1,6),"00",RIGHT($B4089,1)),IF(LEN($B4089)=8,CONCATENATE(MID($B4089,1,6),"0",RIGHT($B4089,2)),$B4089))</f>
        <v>94708</v>
      </c>
      <c r="H4089" s="925" t="n">
        <v>17.4</v>
      </c>
      <c r="I4089" s="923" t="n">
        <v>18.24</v>
      </c>
    </row>
    <row r="4090" customFormat="false" ht="15" hidden="false" customHeight="false" outlineLevel="0" collapsed="false">
      <c r="B4090" s="923" t="n">
        <v>94709</v>
      </c>
      <c r="C4090" s="924" t="s">
        <v>10818</v>
      </c>
      <c r="D4090" s="923" t="s">
        <v>451</v>
      </c>
      <c r="E4090" s="923" t="n">
        <f aca="false">IF($K$2=$H$1,H4090,I4090)</f>
        <v>22.72</v>
      </c>
      <c r="F4090" s="396" t="n">
        <f aca="false">IF(LEN($B4090)=7,CONCATENATE(MID($B4090,1,6),"00",RIGHT($B4090,1)),IF(LEN($B4090)=8,CONCATENATE(MID($B4090,1,6),"0",RIGHT($B4090,2)),$B4090))</f>
        <v>94709</v>
      </c>
      <c r="H4090" s="925" t="n">
        <v>21.88</v>
      </c>
      <c r="I4090" s="923" t="n">
        <v>22.72</v>
      </c>
    </row>
    <row r="4091" customFormat="false" ht="15" hidden="false" customHeight="false" outlineLevel="0" collapsed="false">
      <c r="B4091" s="923" t="n">
        <v>94710</v>
      </c>
      <c r="C4091" s="924" t="s">
        <v>10819</v>
      </c>
      <c r="D4091" s="923" t="s">
        <v>451</v>
      </c>
      <c r="E4091" s="923" t="n">
        <f aca="false">IF($K$2=$H$1,H4091,I4091)</f>
        <v>33.86</v>
      </c>
      <c r="F4091" s="396" t="n">
        <f aca="false">IF(LEN($B4091)=7,CONCATENATE(MID($B4091,1,6),"00",RIGHT($B4091,1)),IF(LEN($B4091)=8,CONCATENATE(MID($B4091,1,6),"0",RIGHT($B4091,2)),$B4091))</f>
        <v>94710</v>
      </c>
      <c r="H4091" s="925" t="n">
        <v>33.02</v>
      </c>
      <c r="I4091" s="923" t="n">
        <v>33.86</v>
      </c>
    </row>
    <row r="4092" customFormat="false" ht="15" hidden="false" customHeight="false" outlineLevel="0" collapsed="false">
      <c r="B4092" s="923" t="n">
        <v>94711</v>
      </c>
      <c r="C4092" s="924" t="s">
        <v>10820</v>
      </c>
      <c r="D4092" s="923" t="s">
        <v>451</v>
      </c>
      <c r="E4092" s="923" t="n">
        <f aca="false">IF($K$2=$H$1,H4092,I4092)</f>
        <v>42.04</v>
      </c>
      <c r="F4092" s="396" t="n">
        <f aca="false">IF(LEN($B4092)=7,CONCATENATE(MID($B4092,1,6),"00",RIGHT($B4092,1)),IF(LEN($B4092)=8,CONCATENATE(MID($B4092,1,6),"0",RIGHT($B4092,2)),$B4092))</f>
        <v>94711</v>
      </c>
      <c r="H4092" s="925" t="n">
        <v>40.93</v>
      </c>
      <c r="I4092" s="923" t="n">
        <v>42.04</v>
      </c>
    </row>
    <row r="4093" customFormat="false" ht="15" hidden="false" customHeight="false" outlineLevel="0" collapsed="false">
      <c r="B4093" s="923" t="n">
        <v>94712</v>
      </c>
      <c r="C4093" s="924" t="s">
        <v>10821</v>
      </c>
      <c r="D4093" s="923" t="s">
        <v>451</v>
      </c>
      <c r="E4093" s="923" t="n">
        <f aca="false">IF($K$2=$H$1,H4093,I4093)</f>
        <v>54.82</v>
      </c>
      <c r="F4093" s="396" t="n">
        <f aca="false">IF(LEN($B4093)=7,CONCATENATE(MID($B4093,1,6),"00",RIGHT($B4093,1)),IF(LEN($B4093)=8,CONCATENATE(MID($B4093,1,6),"0",RIGHT($B4093,2)),$B4093))</f>
        <v>94712</v>
      </c>
      <c r="H4093" s="925" t="n">
        <v>53.71</v>
      </c>
      <c r="I4093" s="923" t="n">
        <v>54.82</v>
      </c>
    </row>
    <row r="4094" customFormat="false" ht="15" hidden="false" customHeight="false" outlineLevel="0" collapsed="false">
      <c r="B4094" s="923" t="n">
        <v>94713</v>
      </c>
      <c r="C4094" s="924" t="s">
        <v>10822</v>
      </c>
      <c r="D4094" s="923" t="s">
        <v>451</v>
      </c>
      <c r="E4094" s="923" t="n">
        <f aca="false">IF($K$2=$H$1,H4094,I4094)</f>
        <v>135.88</v>
      </c>
      <c r="F4094" s="396" t="n">
        <f aca="false">IF(LEN($B4094)=7,CONCATENATE(MID($B4094,1,6),"00",RIGHT($B4094,1)),IF(LEN($B4094)=8,CONCATENATE(MID($B4094,1,6),"0",RIGHT($B4094,2)),$B4094))</f>
        <v>94713</v>
      </c>
      <c r="H4094" s="925" t="n">
        <v>134.77</v>
      </c>
      <c r="I4094" s="923" t="n">
        <v>135.88</v>
      </c>
    </row>
    <row r="4095" customFormat="false" ht="15" hidden="false" customHeight="false" outlineLevel="0" collapsed="false">
      <c r="B4095" s="923" t="n">
        <v>94714</v>
      </c>
      <c r="C4095" s="924" t="s">
        <v>10823</v>
      </c>
      <c r="D4095" s="923" t="s">
        <v>451</v>
      </c>
      <c r="E4095" s="923" t="n">
        <f aca="false">IF($K$2=$H$1,H4095,I4095)</f>
        <v>182.63</v>
      </c>
      <c r="F4095" s="396" t="n">
        <f aca="false">IF(LEN($B4095)=7,CONCATENATE(MID($B4095,1,6),"00",RIGHT($B4095,1)),IF(LEN($B4095)=8,CONCATENATE(MID($B4095,1,6),"0",RIGHT($B4095,2)),$B4095))</f>
        <v>94714</v>
      </c>
      <c r="H4095" s="925" t="n">
        <v>181.52</v>
      </c>
      <c r="I4095" s="923" t="n">
        <v>182.63</v>
      </c>
    </row>
    <row r="4096" customFormat="false" ht="15" hidden="false" customHeight="false" outlineLevel="0" collapsed="false">
      <c r="B4096" s="923" t="n">
        <v>94715</v>
      </c>
      <c r="C4096" s="924" t="s">
        <v>10824</v>
      </c>
      <c r="D4096" s="923" t="s">
        <v>451</v>
      </c>
      <c r="E4096" s="923" t="n">
        <f aca="false">IF($K$2=$H$1,H4096,I4096)</f>
        <v>250.41</v>
      </c>
      <c r="F4096" s="396" t="n">
        <f aca="false">IF(LEN($B4096)=7,CONCATENATE(MID($B4096,1,6),"00",RIGHT($B4096,1)),IF(LEN($B4096)=8,CONCATENATE(MID($B4096,1,6),"0",RIGHT($B4096,2)),$B4096))</f>
        <v>94715</v>
      </c>
      <c r="H4096" s="925" t="n">
        <v>249.3</v>
      </c>
      <c r="I4096" s="923" t="n">
        <v>250.41</v>
      </c>
    </row>
    <row r="4097" customFormat="false" ht="15" hidden="false" customHeight="false" outlineLevel="0" collapsed="false">
      <c r="B4097" s="923" t="n">
        <v>94724</v>
      </c>
      <c r="C4097" s="924" t="s">
        <v>10825</v>
      </c>
      <c r="D4097" s="923" t="s">
        <v>451</v>
      </c>
      <c r="E4097" s="923" t="n">
        <f aca="false">IF($K$2=$H$1,H4097,I4097)</f>
        <v>28.1</v>
      </c>
      <c r="F4097" s="396" t="n">
        <f aca="false">IF(LEN($B4097)=7,CONCATENATE(MID($B4097,1,6),"00",RIGHT($B4097,1)),IF(LEN($B4097)=8,CONCATENATE(MID($B4097,1,6),"0",RIGHT($B4097,2)),$B4097))</f>
        <v>94724</v>
      </c>
      <c r="H4097" s="925" t="n">
        <v>27.83</v>
      </c>
      <c r="I4097" s="923" t="n">
        <v>28.1</v>
      </c>
    </row>
    <row r="4098" customFormat="false" ht="15" hidden="false" customHeight="false" outlineLevel="0" collapsed="false">
      <c r="B4098" s="923" t="n">
        <v>94725</v>
      </c>
      <c r="C4098" s="924" t="s">
        <v>10826</v>
      </c>
      <c r="D4098" s="923" t="s">
        <v>451</v>
      </c>
      <c r="E4098" s="923" t="n">
        <f aca="false">IF($K$2=$H$1,H4098,I4098)</f>
        <v>6</v>
      </c>
      <c r="F4098" s="396" t="n">
        <f aca="false">IF(LEN($B4098)=7,CONCATENATE(MID($B4098,1,6),"00",RIGHT($B4098,1)),IF(LEN($B4098)=8,CONCATENATE(MID($B4098,1,6),"0",RIGHT($B4098,2)),$B4098))</f>
        <v>94725</v>
      </c>
      <c r="H4098" s="925" t="n">
        <v>5.73</v>
      </c>
      <c r="I4098" s="923" t="n">
        <v>6</v>
      </c>
    </row>
    <row r="4099" customFormat="false" ht="15" hidden="false" customHeight="false" outlineLevel="0" collapsed="false">
      <c r="B4099" s="923" t="n">
        <v>94726</v>
      </c>
      <c r="C4099" s="924" t="s">
        <v>10827</v>
      </c>
      <c r="D4099" s="923" t="s">
        <v>451</v>
      </c>
      <c r="E4099" s="923" t="n">
        <f aca="false">IF($K$2=$H$1,H4099,I4099)</f>
        <v>43.91</v>
      </c>
      <c r="F4099" s="396" t="n">
        <f aca="false">IF(LEN($B4099)=7,CONCATENATE(MID($B4099,1,6),"00",RIGHT($B4099,1)),IF(LEN($B4099)=8,CONCATENATE(MID($B4099,1,6),"0",RIGHT($B4099,2)),$B4099))</f>
        <v>94726</v>
      </c>
      <c r="H4099" s="925" t="n">
        <v>43.64</v>
      </c>
      <c r="I4099" s="923" t="n">
        <v>43.91</v>
      </c>
    </row>
    <row r="4100" customFormat="false" ht="15" hidden="false" customHeight="false" outlineLevel="0" collapsed="false">
      <c r="B4100" s="923" t="n">
        <v>94727</v>
      </c>
      <c r="C4100" s="924" t="s">
        <v>10828</v>
      </c>
      <c r="D4100" s="923" t="s">
        <v>451</v>
      </c>
      <c r="E4100" s="923" t="n">
        <f aca="false">IF($K$2=$H$1,H4100,I4100)</f>
        <v>8.93</v>
      </c>
      <c r="F4100" s="396" t="n">
        <f aca="false">IF(LEN($B4100)=7,CONCATENATE(MID($B4100,1,6),"00",RIGHT($B4100,1)),IF(LEN($B4100)=8,CONCATENATE(MID($B4100,1,6),"0",RIGHT($B4100,2)),$B4100))</f>
        <v>94727</v>
      </c>
      <c r="H4100" s="925" t="n">
        <v>8.66</v>
      </c>
      <c r="I4100" s="923" t="n">
        <v>8.93</v>
      </c>
    </row>
    <row r="4101" customFormat="false" ht="15" hidden="false" customHeight="false" outlineLevel="0" collapsed="false">
      <c r="B4101" s="923" t="n">
        <v>94728</v>
      </c>
      <c r="C4101" s="924" t="s">
        <v>10829</v>
      </c>
      <c r="D4101" s="923" t="s">
        <v>451</v>
      </c>
      <c r="E4101" s="923" t="n">
        <f aca="false">IF($K$2=$H$1,H4101,I4101)</f>
        <v>168.46</v>
      </c>
      <c r="F4101" s="396" t="n">
        <f aca="false">IF(LEN($B4101)=7,CONCATENATE(MID($B4101,1,6),"00",RIGHT($B4101,1)),IF(LEN($B4101)=8,CONCATENATE(MID($B4101,1,6),"0",RIGHT($B4101,2)),$B4101))</f>
        <v>94728</v>
      </c>
      <c r="H4101" s="925" t="n">
        <v>168.1</v>
      </c>
      <c r="I4101" s="923" t="n">
        <v>168.46</v>
      </c>
    </row>
    <row r="4102" customFormat="false" ht="15" hidden="false" customHeight="false" outlineLevel="0" collapsed="false">
      <c r="B4102" s="923" t="n">
        <v>94729</v>
      </c>
      <c r="C4102" s="924" t="s">
        <v>10830</v>
      </c>
      <c r="D4102" s="923" t="s">
        <v>451</v>
      </c>
      <c r="E4102" s="923" t="n">
        <f aca="false">IF($K$2=$H$1,H4102,I4102)</f>
        <v>16.16</v>
      </c>
      <c r="F4102" s="396" t="n">
        <f aca="false">IF(LEN($B4102)=7,CONCATENATE(MID($B4102,1,6),"00",RIGHT($B4102,1)),IF(LEN($B4102)=8,CONCATENATE(MID($B4102,1,6),"0",RIGHT($B4102,2)),$B4102))</f>
        <v>94729</v>
      </c>
      <c r="H4102" s="925" t="n">
        <v>15.8</v>
      </c>
      <c r="I4102" s="923" t="n">
        <v>16.16</v>
      </c>
    </row>
    <row r="4103" customFormat="false" ht="15" hidden="false" customHeight="false" outlineLevel="0" collapsed="false">
      <c r="B4103" s="923" t="n">
        <v>94730</v>
      </c>
      <c r="C4103" s="924" t="s">
        <v>10831</v>
      </c>
      <c r="D4103" s="923" t="s">
        <v>451</v>
      </c>
      <c r="E4103" s="923" t="n">
        <f aca="false">IF($K$2=$H$1,H4103,I4103)</f>
        <v>204.92</v>
      </c>
      <c r="F4103" s="396" t="n">
        <f aca="false">IF(LEN($B4103)=7,CONCATENATE(MID($B4103,1,6),"00",RIGHT($B4103,1)),IF(LEN($B4103)=8,CONCATENATE(MID($B4103,1,6),"0",RIGHT($B4103,2)),$B4103))</f>
        <v>94730</v>
      </c>
      <c r="H4103" s="925" t="n">
        <v>204.56</v>
      </c>
      <c r="I4103" s="923" t="n">
        <v>204.92</v>
      </c>
    </row>
    <row r="4104" customFormat="false" ht="15" hidden="false" customHeight="false" outlineLevel="0" collapsed="false">
      <c r="B4104" s="923" t="n">
        <v>94731</v>
      </c>
      <c r="C4104" s="924" t="s">
        <v>10832</v>
      </c>
      <c r="D4104" s="923" t="s">
        <v>451</v>
      </c>
      <c r="E4104" s="923" t="n">
        <f aca="false">IF($K$2=$H$1,H4104,I4104)</f>
        <v>20.6</v>
      </c>
      <c r="F4104" s="396" t="n">
        <f aca="false">IF(LEN($B4104)=7,CONCATENATE(MID($B4104,1,6),"00",RIGHT($B4104,1)),IF(LEN($B4104)=8,CONCATENATE(MID($B4104,1,6),"0",RIGHT($B4104,2)),$B4104))</f>
        <v>94731</v>
      </c>
      <c r="H4104" s="925" t="n">
        <v>20.24</v>
      </c>
      <c r="I4104" s="923" t="n">
        <v>20.6</v>
      </c>
    </row>
    <row r="4105" customFormat="false" ht="15" hidden="false" customHeight="false" outlineLevel="0" collapsed="false">
      <c r="B4105" s="923" t="n">
        <v>94733</v>
      </c>
      <c r="C4105" s="924" t="s">
        <v>10833</v>
      </c>
      <c r="D4105" s="923" t="s">
        <v>451</v>
      </c>
      <c r="E4105" s="923" t="n">
        <f aca="false">IF($K$2=$H$1,H4105,I4105)</f>
        <v>40.25</v>
      </c>
      <c r="F4105" s="396" t="n">
        <f aca="false">IF(LEN($B4105)=7,CONCATENATE(MID($B4105,1,6),"00",RIGHT($B4105,1)),IF(LEN($B4105)=8,CONCATENATE(MID($B4105,1,6),"0",RIGHT($B4105,2)),$B4105))</f>
        <v>94733</v>
      </c>
      <c r="H4105" s="925" t="n">
        <v>39.64</v>
      </c>
      <c r="I4105" s="923" t="n">
        <v>40.25</v>
      </c>
    </row>
    <row r="4106" customFormat="false" ht="15" hidden="false" customHeight="false" outlineLevel="0" collapsed="false">
      <c r="B4106" s="923" t="n">
        <v>94737</v>
      </c>
      <c r="C4106" s="924" t="s">
        <v>10834</v>
      </c>
      <c r="D4106" s="923" t="s">
        <v>451</v>
      </c>
      <c r="E4106" s="923" t="n">
        <f aca="false">IF($K$2=$H$1,H4106,I4106)</f>
        <v>173.12</v>
      </c>
      <c r="F4106" s="396" t="n">
        <f aca="false">IF(LEN($B4106)=7,CONCATENATE(MID($B4106,1,6),"00",RIGHT($B4106,1)),IF(LEN($B4106)=8,CONCATENATE(MID($B4106,1,6),"0",RIGHT($B4106,2)),$B4106))</f>
        <v>94737</v>
      </c>
      <c r="H4106" s="925" t="n">
        <v>171.88</v>
      </c>
      <c r="I4106" s="923" t="n">
        <v>173.12</v>
      </c>
    </row>
    <row r="4107" customFormat="false" ht="15" hidden="false" customHeight="false" outlineLevel="0" collapsed="false">
      <c r="B4107" s="923" t="n">
        <v>94740</v>
      </c>
      <c r="C4107" s="924" t="s">
        <v>10835</v>
      </c>
      <c r="D4107" s="923" t="s">
        <v>451</v>
      </c>
      <c r="E4107" s="923" t="n">
        <f aca="false">IF($K$2=$H$1,H4107,I4107)</f>
        <v>9.57</v>
      </c>
      <c r="F4107" s="396" t="n">
        <f aca="false">IF(LEN($B4107)=7,CONCATENATE(MID($B4107,1,6),"00",RIGHT($B4107,1)),IF(LEN($B4107)=8,CONCATENATE(MID($B4107,1,6),"0",RIGHT($B4107,2)),$B4107))</f>
        <v>94740</v>
      </c>
      <c r="H4107" s="925" t="n">
        <v>9.17</v>
      </c>
      <c r="I4107" s="923" t="n">
        <v>9.57</v>
      </c>
    </row>
    <row r="4108" customFormat="false" ht="15" hidden="false" customHeight="false" outlineLevel="0" collapsed="false">
      <c r="B4108" s="923" t="n">
        <v>94741</v>
      </c>
      <c r="C4108" s="924" t="s">
        <v>10836</v>
      </c>
      <c r="D4108" s="923" t="s">
        <v>451</v>
      </c>
      <c r="E4108" s="923" t="n">
        <f aca="false">IF($K$2=$H$1,H4108,I4108)</f>
        <v>12.24</v>
      </c>
      <c r="F4108" s="396" t="n">
        <f aca="false">IF(LEN($B4108)=7,CONCATENATE(MID($B4108,1,6),"00",RIGHT($B4108,1)),IF(LEN($B4108)=8,CONCATENATE(MID($B4108,1,6),"0",RIGHT($B4108,2)),$B4108))</f>
        <v>94741</v>
      </c>
      <c r="H4108" s="925" t="n">
        <v>11.84</v>
      </c>
      <c r="I4108" s="923" t="n">
        <v>12.24</v>
      </c>
    </row>
    <row r="4109" customFormat="false" ht="15" hidden="false" customHeight="false" outlineLevel="0" collapsed="false">
      <c r="B4109" s="923" t="n">
        <v>94742</v>
      </c>
      <c r="C4109" s="924" t="s">
        <v>10837</v>
      </c>
      <c r="D4109" s="923" t="s">
        <v>451</v>
      </c>
      <c r="E4109" s="923" t="n">
        <f aca="false">IF($K$2=$H$1,H4109,I4109)</f>
        <v>15.23</v>
      </c>
      <c r="F4109" s="396" t="n">
        <f aca="false">IF(LEN($B4109)=7,CONCATENATE(MID($B4109,1,6),"00",RIGHT($B4109,1)),IF(LEN($B4109)=8,CONCATENATE(MID($B4109,1,6),"0",RIGHT($B4109,2)),$B4109))</f>
        <v>94742</v>
      </c>
      <c r="H4109" s="925" t="n">
        <v>14.83</v>
      </c>
      <c r="I4109" s="923" t="n">
        <v>15.23</v>
      </c>
    </row>
    <row r="4110" customFormat="false" ht="15" hidden="false" customHeight="false" outlineLevel="0" collapsed="false">
      <c r="B4110" s="923" t="n">
        <v>94743</v>
      </c>
      <c r="C4110" s="924" t="s">
        <v>10838</v>
      </c>
      <c r="D4110" s="923" t="s">
        <v>451</v>
      </c>
      <c r="E4110" s="923" t="n">
        <f aca="false">IF($K$2=$H$1,H4110,I4110)</f>
        <v>16.91</v>
      </c>
      <c r="F4110" s="396" t="n">
        <f aca="false">IF(LEN($B4110)=7,CONCATENATE(MID($B4110,1,6),"00",RIGHT($B4110,1)),IF(LEN($B4110)=8,CONCATENATE(MID($B4110,1,6),"0",RIGHT($B4110,2)),$B4110))</f>
        <v>94743</v>
      </c>
      <c r="H4110" s="925" t="n">
        <v>16.51</v>
      </c>
      <c r="I4110" s="923" t="n">
        <v>16.91</v>
      </c>
    </row>
    <row r="4111" customFormat="false" ht="15" hidden="false" customHeight="false" outlineLevel="0" collapsed="false">
      <c r="B4111" s="923" t="n">
        <v>94744</v>
      </c>
      <c r="C4111" s="924" t="s">
        <v>10839</v>
      </c>
      <c r="D4111" s="923" t="s">
        <v>451</v>
      </c>
      <c r="E4111" s="923" t="n">
        <f aca="false">IF($K$2=$H$1,H4111,I4111)</f>
        <v>24.68</v>
      </c>
      <c r="F4111" s="396" t="n">
        <f aca="false">IF(LEN($B4111)=7,CONCATENATE(MID($B4111,1,6),"00",RIGHT($B4111,1)),IF(LEN($B4111)=8,CONCATENATE(MID($B4111,1,6),"0",RIGHT($B4111,2)),$B4111))</f>
        <v>94744</v>
      </c>
      <c r="H4111" s="925" t="n">
        <v>24.15</v>
      </c>
      <c r="I4111" s="923" t="n">
        <v>24.68</v>
      </c>
    </row>
    <row r="4112" customFormat="false" ht="15" hidden="false" customHeight="false" outlineLevel="0" collapsed="false">
      <c r="B4112" s="923" t="n">
        <v>94746</v>
      </c>
      <c r="C4112" s="924" t="s">
        <v>10840</v>
      </c>
      <c r="D4112" s="923" t="s">
        <v>451</v>
      </c>
      <c r="E4112" s="923" t="n">
        <f aca="false">IF($K$2=$H$1,H4112,I4112)</f>
        <v>35.93</v>
      </c>
      <c r="F4112" s="396" t="n">
        <f aca="false">IF(LEN($B4112)=7,CONCATENATE(MID($B4112,1,6),"00",RIGHT($B4112,1)),IF(LEN($B4112)=8,CONCATENATE(MID($B4112,1,6),"0",RIGHT($B4112,2)),$B4112))</f>
        <v>94746</v>
      </c>
      <c r="H4112" s="925" t="n">
        <v>35.4</v>
      </c>
      <c r="I4112" s="923" t="n">
        <v>35.93</v>
      </c>
    </row>
    <row r="4113" customFormat="false" ht="15" hidden="false" customHeight="false" outlineLevel="0" collapsed="false">
      <c r="B4113" s="923" t="n">
        <v>94748</v>
      </c>
      <c r="C4113" s="924" t="s">
        <v>10841</v>
      </c>
      <c r="D4113" s="923" t="s">
        <v>451</v>
      </c>
      <c r="E4113" s="923" t="n">
        <f aca="false">IF($K$2=$H$1,H4113,I4113)</f>
        <v>74.68</v>
      </c>
      <c r="F4113" s="396" t="n">
        <f aca="false">IF(LEN($B4113)=7,CONCATENATE(MID($B4113,1,6),"00",RIGHT($B4113,1)),IF(LEN($B4113)=8,CONCATENATE(MID($B4113,1,6),"0",RIGHT($B4113,2)),$B4113))</f>
        <v>94748</v>
      </c>
      <c r="H4113" s="925" t="n">
        <v>73.76</v>
      </c>
      <c r="I4113" s="923" t="n">
        <v>74.68</v>
      </c>
    </row>
    <row r="4114" customFormat="false" ht="15" hidden="false" customHeight="false" outlineLevel="0" collapsed="false">
      <c r="B4114" s="923" t="n">
        <v>94750</v>
      </c>
      <c r="C4114" s="924" t="s">
        <v>10842</v>
      </c>
      <c r="D4114" s="923" t="s">
        <v>451</v>
      </c>
      <c r="E4114" s="923" t="n">
        <f aca="false">IF($K$2=$H$1,H4114,I4114)</f>
        <v>181.14</v>
      </c>
      <c r="F4114" s="396" t="n">
        <f aca="false">IF(LEN($B4114)=7,CONCATENATE(MID($B4114,1,6),"00",RIGHT($B4114,1)),IF(LEN($B4114)=8,CONCATENATE(MID($B4114,1,6),"0",RIGHT($B4114,2)),$B4114))</f>
        <v>94750</v>
      </c>
      <c r="H4114" s="925" t="n">
        <v>180.22</v>
      </c>
      <c r="I4114" s="923" t="n">
        <v>181.14</v>
      </c>
    </row>
    <row r="4115" customFormat="false" ht="15" hidden="false" customHeight="false" outlineLevel="0" collapsed="false">
      <c r="B4115" s="923" t="n">
        <v>94752</v>
      </c>
      <c r="C4115" s="924" t="s">
        <v>10843</v>
      </c>
      <c r="D4115" s="923" t="s">
        <v>451</v>
      </c>
      <c r="E4115" s="923" t="n">
        <f aca="false">IF($K$2=$H$1,H4115,I4115)</f>
        <v>218.54</v>
      </c>
      <c r="F4115" s="396" t="n">
        <f aca="false">IF(LEN($B4115)=7,CONCATENATE(MID($B4115,1,6),"00",RIGHT($B4115,1)),IF(LEN($B4115)=8,CONCATENATE(MID($B4115,1,6),"0",RIGHT($B4115,2)),$B4115))</f>
        <v>94752</v>
      </c>
      <c r="H4115" s="925" t="n">
        <v>216.68</v>
      </c>
      <c r="I4115" s="923" t="n">
        <v>218.54</v>
      </c>
    </row>
    <row r="4116" customFormat="false" ht="15" hidden="false" customHeight="false" outlineLevel="0" collapsed="false">
      <c r="B4116" s="923" t="n">
        <v>94756</v>
      </c>
      <c r="C4116" s="924" t="s">
        <v>10844</v>
      </c>
      <c r="D4116" s="923" t="s">
        <v>451</v>
      </c>
      <c r="E4116" s="923" t="n">
        <f aca="false">IF($K$2=$H$1,H4116,I4116)</f>
        <v>12.01</v>
      </c>
      <c r="F4116" s="396" t="n">
        <f aca="false">IF(LEN($B4116)=7,CONCATENATE(MID($B4116,1,6),"00",RIGHT($B4116,1)),IF(LEN($B4116)=8,CONCATENATE(MID($B4116,1,6),"0",RIGHT($B4116,2)),$B4116))</f>
        <v>94756</v>
      </c>
      <c r="H4116" s="925" t="n">
        <v>11.48</v>
      </c>
      <c r="I4116" s="923" t="n">
        <v>12.01</v>
      </c>
    </row>
    <row r="4117" customFormat="false" ht="15" hidden="false" customHeight="false" outlineLevel="0" collapsed="false">
      <c r="B4117" s="923" t="n">
        <v>94757</v>
      </c>
      <c r="C4117" s="924" t="s">
        <v>10845</v>
      </c>
      <c r="D4117" s="923" t="s">
        <v>451</v>
      </c>
      <c r="E4117" s="923" t="n">
        <f aca="false">IF($K$2=$H$1,H4117,I4117)</f>
        <v>17.06</v>
      </c>
      <c r="F4117" s="396" t="n">
        <f aca="false">IF(LEN($B4117)=7,CONCATENATE(MID($B4117,1,6),"00",RIGHT($B4117,1)),IF(LEN($B4117)=8,CONCATENATE(MID($B4117,1,6),"0",RIGHT($B4117,2)),$B4117))</f>
        <v>94757</v>
      </c>
      <c r="H4117" s="925" t="n">
        <v>16.53</v>
      </c>
      <c r="I4117" s="923" t="n">
        <v>17.06</v>
      </c>
    </row>
    <row r="4118" customFormat="false" ht="15" hidden="false" customHeight="false" outlineLevel="0" collapsed="false">
      <c r="B4118" s="923" t="n">
        <v>94758</v>
      </c>
      <c r="C4118" s="924" t="s">
        <v>10846</v>
      </c>
      <c r="D4118" s="923" t="s">
        <v>451</v>
      </c>
      <c r="E4118" s="923" t="n">
        <f aca="false">IF($K$2=$H$1,H4118,I4118)</f>
        <v>45.81</v>
      </c>
      <c r="F4118" s="396" t="n">
        <f aca="false">IF(LEN($B4118)=7,CONCATENATE(MID($B4118,1,6),"00",RIGHT($B4118,1)),IF(LEN($B4118)=8,CONCATENATE(MID($B4118,1,6),"0",RIGHT($B4118,2)),$B4118))</f>
        <v>94758</v>
      </c>
      <c r="H4118" s="925" t="n">
        <v>45.1</v>
      </c>
      <c r="I4118" s="923" t="n">
        <v>45.81</v>
      </c>
    </row>
    <row r="4119" customFormat="false" ht="15" hidden="false" customHeight="false" outlineLevel="0" collapsed="false">
      <c r="B4119" s="923" t="n">
        <v>94759</v>
      </c>
      <c r="C4119" s="924" t="s">
        <v>10847</v>
      </c>
      <c r="D4119" s="923" t="s">
        <v>451</v>
      </c>
      <c r="E4119" s="923" t="n">
        <f aca="false">IF($K$2=$H$1,H4119,I4119)</f>
        <v>57.04</v>
      </c>
      <c r="F4119" s="396" t="n">
        <f aca="false">IF(LEN($B4119)=7,CONCATENATE(MID($B4119,1,6),"00",RIGHT($B4119,1)),IF(LEN($B4119)=8,CONCATENATE(MID($B4119,1,6),"0",RIGHT($B4119,2)),$B4119))</f>
        <v>94759</v>
      </c>
      <c r="H4119" s="925" t="n">
        <v>56.33</v>
      </c>
      <c r="I4119" s="923" t="n">
        <v>57.04</v>
      </c>
    </row>
    <row r="4120" customFormat="false" ht="15" hidden="false" customHeight="false" outlineLevel="0" collapsed="false">
      <c r="B4120" s="923" t="n">
        <v>94760</v>
      </c>
      <c r="C4120" s="924" t="s">
        <v>10848</v>
      </c>
      <c r="D4120" s="923" t="s">
        <v>451</v>
      </c>
      <c r="E4120" s="923" t="n">
        <f aca="false">IF($K$2=$H$1,H4120,I4120)</f>
        <v>93.48</v>
      </c>
      <c r="F4120" s="396" t="n">
        <f aca="false">IF(LEN($B4120)=7,CONCATENATE(MID($B4120,1,6),"00",RIGHT($B4120,1)),IF(LEN($B4120)=8,CONCATENATE(MID($B4120,1,6),"0",RIGHT($B4120,2)),$B4120))</f>
        <v>94760</v>
      </c>
      <c r="H4120" s="925" t="n">
        <v>92.25</v>
      </c>
      <c r="I4120" s="923" t="n">
        <v>93.48</v>
      </c>
    </row>
    <row r="4121" customFormat="false" ht="15" hidden="false" customHeight="false" outlineLevel="0" collapsed="false">
      <c r="B4121" s="923" t="n">
        <v>94761</v>
      </c>
      <c r="C4121" s="924" t="s">
        <v>10849</v>
      </c>
      <c r="D4121" s="923" t="s">
        <v>451</v>
      </c>
      <c r="E4121" s="923" t="n">
        <f aca="false">IF($K$2=$H$1,H4121,I4121)</f>
        <v>206</v>
      </c>
      <c r="F4121" s="396" t="n">
        <f aca="false">IF(LEN($B4121)=7,CONCATENATE(MID($B4121,1,6),"00",RIGHT($B4121,1)),IF(LEN($B4121)=8,CONCATENATE(MID($B4121,1,6),"0",RIGHT($B4121,2)),$B4121))</f>
        <v>94761</v>
      </c>
      <c r="H4121" s="925" t="n">
        <v>204.77</v>
      </c>
      <c r="I4121" s="923" t="n">
        <v>206</v>
      </c>
    </row>
    <row r="4122" customFormat="false" ht="15" hidden="false" customHeight="false" outlineLevel="0" collapsed="false">
      <c r="B4122" s="923" t="n">
        <v>94762</v>
      </c>
      <c r="C4122" s="924" t="s">
        <v>10850</v>
      </c>
      <c r="D4122" s="923" t="s">
        <v>451</v>
      </c>
      <c r="E4122" s="923" t="n">
        <f aca="false">IF($K$2=$H$1,H4122,I4122)</f>
        <v>260.7</v>
      </c>
      <c r="F4122" s="396" t="n">
        <f aca="false">IF(LEN($B4122)=7,CONCATENATE(MID($B4122,1,6),"00",RIGHT($B4122,1)),IF(LEN($B4122)=8,CONCATENATE(MID($B4122,1,6),"0",RIGHT($B4122,2)),$B4122))</f>
        <v>94762</v>
      </c>
      <c r="H4122" s="925" t="n">
        <v>258.21</v>
      </c>
      <c r="I4122" s="923" t="n">
        <v>260.7</v>
      </c>
    </row>
    <row r="4123" customFormat="false" ht="15" hidden="false" customHeight="false" outlineLevel="0" collapsed="false">
      <c r="B4123" s="923" t="n">
        <v>94783</v>
      </c>
      <c r="C4123" s="924" t="s">
        <v>10851</v>
      </c>
      <c r="D4123" s="923" t="s">
        <v>451</v>
      </c>
      <c r="E4123" s="923" t="n">
        <f aca="false">IF($K$2=$H$1,H4123,I4123)</f>
        <v>12.93</v>
      </c>
      <c r="F4123" s="396" t="n">
        <f aca="false">IF(LEN($B4123)=7,CONCATENATE(MID($B4123,1,6),"00",RIGHT($B4123,1)),IF(LEN($B4123)=8,CONCATENATE(MID($B4123,1,6),"0",RIGHT($B4123,2)),$B4123))</f>
        <v>94783</v>
      </c>
      <c r="H4123" s="925" t="n">
        <v>12.44</v>
      </c>
      <c r="I4123" s="923" t="n">
        <v>12.93</v>
      </c>
    </row>
    <row r="4124" customFormat="false" ht="15" hidden="false" customHeight="false" outlineLevel="0" collapsed="false">
      <c r="B4124" s="923" t="n">
        <v>94785</v>
      </c>
      <c r="C4124" s="924" t="s">
        <v>10852</v>
      </c>
      <c r="D4124" s="923" t="s">
        <v>451</v>
      </c>
      <c r="E4124" s="923" t="n">
        <f aca="false">IF($K$2=$H$1,H4124,I4124)</f>
        <v>23.04</v>
      </c>
      <c r="F4124" s="396" t="n">
        <f aca="false">IF(LEN($B4124)=7,CONCATENATE(MID($B4124,1,6),"00",RIGHT($B4124,1)),IF(LEN($B4124)=8,CONCATENATE(MID($B4124,1,6),"0",RIGHT($B4124,2)),$B4124))</f>
        <v>94785</v>
      </c>
      <c r="H4124" s="925" t="n">
        <v>22.2</v>
      </c>
      <c r="I4124" s="923" t="n">
        <v>23.04</v>
      </c>
    </row>
    <row r="4125" customFormat="false" ht="15" hidden="false" customHeight="false" outlineLevel="0" collapsed="false">
      <c r="B4125" s="923" t="n">
        <v>94786</v>
      </c>
      <c r="C4125" s="924" t="s">
        <v>10853</v>
      </c>
      <c r="D4125" s="923" t="s">
        <v>451</v>
      </c>
      <c r="E4125" s="923" t="n">
        <f aca="false">IF($K$2=$H$1,H4125,I4125)</f>
        <v>29.4</v>
      </c>
      <c r="F4125" s="396" t="n">
        <f aca="false">IF(LEN($B4125)=7,CONCATENATE(MID($B4125,1,6),"00",RIGHT($B4125,1)),IF(LEN($B4125)=8,CONCATENATE(MID($B4125,1,6),"0",RIGHT($B4125,2)),$B4125))</f>
        <v>94786</v>
      </c>
      <c r="H4125" s="925" t="n">
        <v>28.56</v>
      </c>
      <c r="I4125" s="923" t="n">
        <v>29.4</v>
      </c>
    </row>
    <row r="4126" customFormat="false" ht="15" hidden="false" customHeight="false" outlineLevel="0" collapsed="false">
      <c r="B4126" s="923" t="n">
        <v>94787</v>
      </c>
      <c r="C4126" s="924" t="s">
        <v>10854</v>
      </c>
      <c r="D4126" s="923" t="s">
        <v>451</v>
      </c>
      <c r="E4126" s="923" t="n">
        <f aca="false">IF($K$2=$H$1,H4126,I4126)</f>
        <v>40.36</v>
      </c>
      <c r="F4126" s="396" t="n">
        <f aca="false">IF(LEN($B4126)=7,CONCATENATE(MID($B4126,1,6),"00",RIGHT($B4126,1)),IF(LEN($B4126)=8,CONCATENATE(MID($B4126,1,6),"0",RIGHT($B4126,2)),$B4126))</f>
        <v>94787</v>
      </c>
      <c r="H4126" s="925" t="n">
        <v>39.25</v>
      </c>
      <c r="I4126" s="923" t="n">
        <v>40.36</v>
      </c>
    </row>
    <row r="4127" customFormat="false" ht="15" hidden="false" customHeight="false" outlineLevel="0" collapsed="false">
      <c r="B4127" s="923" t="n">
        <v>94788</v>
      </c>
      <c r="C4127" s="924" t="s">
        <v>10855</v>
      </c>
      <c r="D4127" s="923" t="s">
        <v>451</v>
      </c>
      <c r="E4127" s="923" t="n">
        <f aca="false">IF($K$2=$H$1,H4127,I4127)</f>
        <v>56.34</v>
      </c>
      <c r="F4127" s="396" t="n">
        <f aca="false">IF(LEN($B4127)=7,CONCATENATE(MID($B4127,1,6),"00",RIGHT($B4127,1)),IF(LEN($B4127)=8,CONCATENATE(MID($B4127,1,6),"0",RIGHT($B4127,2)),$B4127))</f>
        <v>94788</v>
      </c>
      <c r="H4127" s="925" t="n">
        <v>55.23</v>
      </c>
      <c r="I4127" s="923" t="n">
        <v>56.34</v>
      </c>
    </row>
    <row r="4128" customFormat="false" ht="15" hidden="false" customHeight="false" outlineLevel="0" collapsed="false">
      <c r="B4128" s="923" t="n">
        <v>94789</v>
      </c>
      <c r="C4128" s="924" t="s">
        <v>10856</v>
      </c>
      <c r="D4128" s="923" t="s">
        <v>451</v>
      </c>
      <c r="E4128" s="923" t="n">
        <f aca="false">IF($K$2=$H$1,H4128,I4128)</f>
        <v>167.21</v>
      </c>
      <c r="F4128" s="396" t="n">
        <f aca="false">IF(LEN($B4128)=7,CONCATENATE(MID($B4128,1,6),"00",RIGHT($B4128,1)),IF(LEN($B4128)=8,CONCATENATE(MID($B4128,1,6),"0",RIGHT($B4128,2)),$B4128))</f>
        <v>94789</v>
      </c>
      <c r="H4128" s="925" t="n">
        <v>166.1</v>
      </c>
      <c r="I4128" s="923" t="n">
        <v>167.21</v>
      </c>
    </row>
    <row r="4129" customFormat="false" ht="15" hidden="false" customHeight="false" outlineLevel="0" collapsed="false">
      <c r="B4129" s="923" t="n">
        <v>94790</v>
      </c>
      <c r="C4129" s="924" t="s">
        <v>10857</v>
      </c>
      <c r="D4129" s="923" t="s">
        <v>451</v>
      </c>
      <c r="E4129" s="923" t="n">
        <f aca="false">IF($K$2=$H$1,H4129,I4129)</f>
        <v>192.71</v>
      </c>
      <c r="F4129" s="396" t="n">
        <f aca="false">IF(LEN($B4129)=7,CONCATENATE(MID($B4129,1,6),"00",RIGHT($B4129,1)),IF(LEN($B4129)=8,CONCATENATE(MID($B4129,1,6),"0",RIGHT($B4129,2)),$B4129))</f>
        <v>94790</v>
      </c>
      <c r="H4129" s="925" t="n">
        <v>191.6</v>
      </c>
      <c r="I4129" s="923" t="n">
        <v>192.71</v>
      </c>
    </row>
    <row r="4130" customFormat="false" ht="15" hidden="false" customHeight="false" outlineLevel="0" collapsed="false">
      <c r="B4130" s="923" t="n">
        <v>94791</v>
      </c>
      <c r="C4130" s="924" t="s">
        <v>10858</v>
      </c>
      <c r="D4130" s="923" t="s">
        <v>451</v>
      </c>
      <c r="E4130" s="923" t="n">
        <f aca="false">IF($K$2=$H$1,H4130,I4130)</f>
        <v>268.16</v>
      </c>
      <c r="F4130" s="396" t="n">
        <f aca="false">IF(LEN($B4130)=7,CONCATENATE(MID($B4130,1,6),"00",RIGHT($B4130,1)),IF(LEN($B4130)=8,CONCATENATE(MID($B4130,1,6),"0",RIGHT($B4130,2)),$B4130))</f>
        <v>94791</v>
      </c>
      <c r="H4130" s="925" t="n">
        <v>267.05</v>
      </c>
      <c r="I4130" s="923" t="n">
        <v>268.16</v>
      </c>
    </row>
    <row r="4131" customFormat="false" ht="15" hidden="false" customHeight="false" outlineLevel="0" collapsed="false">
      <c r="B4131" s="923" t="n">
        <v>94863</v>
      </c>
      <c r="C4131" s="924" t="s">
        <v>10859</v>
      </c>
      <c r="D4131" s="923" t="s">
        <v>451</v>
      </c>
      <c r="E4131" s="923" t="n">
        <f aca="false">IF($K$2=$H$1,H4131,I4131)</f>
        <v>148.95</v>
      </c>
      <c r="F4131" s="396" t="n">
        <f aca="false">IF(LEN($B4131)=7,CONCATENATE(MID($B4131,1,6),"00",RIGHT($B4131,1)),IF(LEN($B4131)=8,CONCATENATE(MID($B4131,1,6),"0",RIGHT($B4131,2)),$B4131))</f>
        <v>94863</v>
      </c>
      <c r="H4131" s="925" t="n">
        <v>148.34</v>
      </c>
      <c r="I4131" s="923" t="n">
        <v>148.95</v>
      </c>
    </row>
    <row r="4132" customFormat="false" ht="15" hidden="false" customHeight="false" outlineLevel="0" collapsed="false">
      <c r="B4132" s="923" t="n">
        <v>95141</v>
      </c>
      <c r="C4132" s="924" t="s">
        <v>10860</v>
      </c>
      <c r="D4132" s="923" t="s">
        <v>451</v>
      </c>
      <c r="E4132" s="923" t="n">
        <f aca="false">IF($K$2=$H$1,H4132,I4132)</f>
        <v>21.66</v>
      </c>
      <c r="F4132" s="396" t="n">
        <f aca="false">IF(LEN($B4132)=7,CONCATENATE(MID($B4132,1,6),"00",RIGHT($B4132,1)),IF(LEN($B4132)=8,CONCATENATE(MID($B4132,1,6),"0",RIGHT($B4132,2)),$B4132))</f>
        <v>95141</v>
      </c>
      <c r="H4132" s="925" t="n">
        <v>20.82</v>
      </c>
      <c r="I4132" s="923" t="n">
        <v>21.66</v>
      </c>
    </row>
    <row r="4133" customFormat="false" ht="15" hidden="false" customHeight="false" outlineLevel="0" collapsed="false">
      <c r="B4133" s="923" t="n">
        <v>95237</v>
      </c>
      <c r="C4133" s="924" t="s">
        <v>10861</v>
      </c>
      <c r="D4133" s="923" t="s">
        <v>451</v>
      </c>
      <c r="E4133" s="923" t="n">
        <f aca="false">IF($K$2=$H$1,H4133,I4133)</f>
        <v>16.17</v>
      </c>
      <c r="F4133" s="396" t="n">
        <f aca="false">IF(LEN($B4133)=7,CONCATENATE(MID($B4133,1,6),"00",RIGHT($B4133,1)),IF(LEN($B4133)=8,CONCATENATE(MID($B4133,1,6),"0",RIGHT($B4133,2)),$B4133))</f>
        <v>95237</v>
      </c>
      <c r="H4133" s="925" t="n">
        <v>15.91</v>
      </c>
      <c r="I4133" s="923" t="n">
        <v>16.17</v>
      </c>
    </row>
    <row r="4134" customFormat="false" ht="15" hidden="false" customHeight="false" outlineLevel="0" collapsed="false">
      <c r="B4134" s="923" t="n">
        <v>95693</v>
      </c>
      <c r="C4134" s="924" t="s">
        <v>10862</v>
      </c>
      <c r="D4134" s="923" t="s">
        <v>451</v>
      </c>
      <c r="E4134" s="923" t="n">
        <f aca="false">IF($K$2=$H$1,H4134,I4134)</f>
        <v>37.07</v>
      </c>
      <c r="F4134" s="396" t="n">
        <f aca="false">IF(LEN($B4134)=7,CONCATENATE(MID($B4134,1,6),"00",RIGHT($B4134,1)),IF(LEN($B4134)=8,CONCATENATE(MID($B4134,1,6),"0",RIGHT($B4134,2)),$B4134))</f>
        <v>95693</v>
      </c>
      <c r="H4134" s="925" t="n">
        <v>36.27</v>
      </c>
      <c r="I4134" s="923" t="n">
        <v>37.07</v>
      </c>
    </row>
    <row r="4135" customFormat="false" ht="15" hidden="false" customHeight="false" outlineLevel="0" collapsed="false">
      <c r="B4135" s="923" t="n">
        <v>95694</v>
      </c>
      <c r="C4135" s="924" t="s">
        <v>10863</v>
      </c>
      <c r="D4135" s="923" t="s">
        <v>451</v>
      </c>
      <c r="E4135" s="923" t="n">
        <f aca="false">IF($K$2=$H$1,H4135,I4135)</f>
        <v>43.64</v>
      </c>
      <c r="F4135" s="396" t="n">
        <f aca="false">IF(LEN($B4135)=7,CONCATENATE(MID($B4135,1,6),"00",RIGHT($B4135,1)),IF(LEN($B4135)=8,CONCATENATE(MID($B4135,1,6),"0",RIGHT($B4135,2)),$B4135))</f>
        <v>95694</v>
      </c>
      <c r="H4135" s="925" t="n">
        <v>43.14</v>
      </c>
      <c r="I4135" s="923" t="n">
        <v>43.64</v>
      </c>
    </row>
    <row r="4136" customFormat="false" ht="15" hidden="false" customHeight="false" outlineLevel="0" collapsed="false">
      <c r="B4136" s="923" t="n">
        <v>95695</v>
      </c>
      <c r="C4136" s="924" t="s">
        <v>10864</v>
      </c>
      <c r="D4136" s="923" t="s">
        <v>451</v>
      </c>
      <c r="E4136" s="923" t="n">
        <f aca="false">IF($K$2=$H$1,H4136,I4136)</f>
        <v>42.23</v>
      </c>
      <c r="F4136" s="396" t="n">
        <f aca="false">IF(LEN($B4136)=7,CONCATENATE(MID($B4136,1,6),"00",RIGHT($B4136,1)),IF(LEN($B4136)=8,CONCATENATE(MID($B4136,1,6),"0",RIGHT($B4136,2)),$B4136))</f>
        <v>95695</v>
      </c>
      <c r="H4136" s="925" t="n">
        <v>41.87</v>
      </c>
      <c r="I4136" s="923" t="n">
        <v>42.23</v>
      </c>
    </row>
    <row r="4137" customFormat="false" ht="15" hidden="false" customHeight="false" outlineLevel="0" collapsed="false">
      <c r="B4137" s="923" t="n">
        <v>95696</v>
      </c>
      <c r="C4137" s="924" t="s">
        <v>10865</v>
      </c>
      <c r="D4137" s="923" t="s">
        <v>451</v>
      </c>
      <c r="E4137" s="923" t="n">
        <f aca="false">IF($K$2=$H$1,H4137,I4137)</f>
        <v>27.94</v>
      </c>
      <c r="F4137" s="396" t="n">
        <f aca="false">IF(LEN($B4137)=7,CONCATENATE(MID($B4137,1,6),"00",RIGHT($B4137,1)),IF(LEN($B4137)=8,CONCATENATE(MID($B4137,1,6),"0",RIGHT($B4137,2)),$B4137))</f>
        <v>95696</v>
      </c>
      <c r="H4137" s="925" t="n">
        <v>27.7</v>
      </c>
      <c r="I4137" s="923" t="n">
        <v>27.94</v>
      </c>
    </row>
    <row r="4138" customFormat="false" ht="15" hidden="false" customHeight="false" outlineLevel="0" collapsed="false">
      <c r="B4138" s="923" t="n">
        <v>96637</v>
      </c>
      <c r="C4138" s="924" t="s">
        <v>10866</v>
      </c>
      <c r="D4138" s="923" t="s">
        <v>451</v>
      </c>
      <c r="E4138" s="923" t="n">
        <f aca="false">IF($K$2=$H$1,H4138,I4138)</f>
        <v>10.16</v>
      </c>
      <c r="F4138" s="396" t="n">
        <f aca="false">IF(LEN($B4138)=7,CONCATENATE(MID($B4138,1,6),"00",RIGHT($B4138,1)),IF(LEN($B4138)=8,CONCATENATE(MID($B4138,1,6),"0",RIGHT($B4138,2)),$B4138))</f>
        <v>96637</v>
      </c>
      <c r="H4138" s="925" t="n">
        <v>9.31</v>
      </c>
      <c r="I4138" s="923" t="n">
        <v>10.16</v>
      </c>
    </row>
    <row r="4139" customFormat="false" ht="15" hidden="false" customHeight="false" outlineLevel="0" collapsed="false">
      <c r="B4139" s="923" t="n">
        <v>96638</v>
      </c>
      <c r="C4139" s="924" t="s">
        <v>10867</v>
      </c>
      <c r="D4139" s="923" t="s">
        <v>451</v>
      </c>
      <c r="E4139" s="923" t="n">
        <f aca="false">IF($K$2=$H$1,H4139,I4139)</f>
        <v>9.82</v>
      </c>
      <c r="F4139" s="396" t="n">
        <f aca="false">IF(LEN($B4139)=7,CONCATENATE(MID($B4139,1,6),"00",RIGHT($B4139,1)),IF(LEN($B4139)=8,CONCATENATE(MID($B4139,1,6),"0",RIGHT($B4139,2)),$B4139))</f>
        <v>96638</v>
      </c>
      <c r="H4139" s="925" t="n">
        <v>8.97</v>
      </c>
      <c r="I4139" s="923" t="n">
        <v>9.82</v>
      </c>
    </row>
    <row r="4140" customFormat="false" ht="15" hidden="false" customHeight="false" outlineLevel="0" collapsed="false">
      <c r="B4140" s="923" t="n">
        <v>96639</v>
      </c>
      <c r="C4140" s="924" t="s">
        <v>10868</v>
      </c>
      <c r="D4140" s="923" t="s">
        <v>451</v>
      </c>
      <c r="E4140" s="923" t="n">
        <f aca="false">IF($K$2=$H$1,H4140,I4140)</f>
        <v>7.05</v>
      </c>
      <c r="F4140" s="396" t="n">
        <f aca="false">IF(LEN($B4140)=7,CONCATENATE(MID($B4140,1,6),"00",RIGHT($B4140,1)),IF(LEN($B4140)=8,CONCATENATE(MID($B4140,1,6),"0",RIGHT($B4140,2)),$B4140))</f>
        <v>96639</v>
      </c>
      <c r="H4140" s="925" t="n">
        <v>6.48</v>
      </c>
      <c r="I4140" s="923" t="n">
        <v>7.05</v>
      </c>
    </row>
    <row r="4141" customFormat="false" ht="15" hidden="false" customHeight="false" outlineLevel="0" collapsed="false">
      <c r="B4141" s="923" t="n">
        <v>96640</v>
      </c>
      <c r="C4141" s="924" t="s">
        <v>10869</v>
      </c>
      <c r="D4141" s="923" t="s">
        <v>451</v>
      </c>
      <c r="E4141" s="923" t="n">
        <f aca="false">IF($K$2=$H$1,H4141,I4141)</f>
        <v>16.4</v>
      </c>
      <c r="F4141" s="396" t="n">
        <f aca="false">IF(LEN($B4141)=7,CONCATENATE(MID($B4141,1,6),"00",RIGHT($B4141,1)),IF(LEN($B4141)=8,CONCATENATE(MID($B4141,1,6),"0",RIGHT($B4141,2)),$B4141))</f>
        <v>96640</v>
      </c>
      <c r="H4141" s="925" t="n">
        <v>15.83</v>
      </c>
      <c r="I4141" s="923" t="n">
        <v>16.4</v>
      </c>
    </row>
    <row r="4142" customFormat="false" ht="15" hidden="false" customHeight="false" outlineLevel="0" collapsed="false">
      <c r="B4142" s="923" t="n">
        <v>96641</v>
      </c>
      <c r="C4142" s="924" t="s">
        <v>10870</v>
      </c>
      <c r="D4142" s="923" t="s">
        <v>451</v>
      </c>
      <c r="E4142" s="923" t="n">
        <f aca="false">IF($K$2=$H$1,H4142,I4142)</f>
        <v>13.06</v>
      </c>
      <c r="F4142" s="396" t="n">
        <f aca="false">IF(LEN($B4142)=7,CONCATENATE(MID($B4142,1,6),"00",RIGHT($B4142,1)),IF(LEN($B4142)=8,CONCATENATE(MID($B4142,1,6),"0",RIGHT($B4142,2)),$B4142))</f>
        <v>96641</v>
      </c>
      <c r="H4142" s="925" t="n">
        <v>12.49</v>
      </c>
      <c r="I4142" s="923" t="n">
        <v>13.06</v>
      </c>
    </row>
    <row r="4143" customFormat="false" ht="15" hidden="false" customHeight="false" outlineLevel="0" collapsed="false">
      <c r="B4143" s="923" t="n">
        <v>96642</v>
      </c>
      <c r="C4143" s="924" t="s">
        <v>10871</v>
      </c>
      <c r="D4143" s="923" t="s">
        <v>451</v>
      </c>
      <c r="E4143" s="923" t="n">
        <f aca="false">IF($K$2=$H$1,H4143,I4143)</f>
        <v>13.47</v>
      </c>
      <c r="F4143" s="396" t="n">
        <f aca="false">IF(LEN($B4143)=7,CONCATENATE(MID($B4143,1,6),"00",RIGHT($B4143,1)),IF(LEN($B4143)=8,CONCATENATE(MID($B4143,1,6),"0",RIGHT($B4143,2)),$B4143))</f>
        <v>96642</v>
      </c>
      <c r="H4143" s="925" t="n">
        <v>12.33</v>
      </c>
      <c r="I4143" s="923" t="n">
        <v>13.47</v>
      </c>
    </row>
    <row r="4144" customFormat="false" ht="15" hidden="false" customHeight="false" outlineLevel="0" collapsed="false">
      <c r="B4144" s="923" t="n">
        <v>96643</v>
      </c>
      <c r="C4144" s="924" t="s">
        <v>10872</v>
      </c>
      <c r="D4144" s="923" t="s">
        <v>451</v>
      </c>
      <c r="E4144" s="923" t="n">
        <f aca="false">IF($K$2=$H$1,H4144,I4144)</f>
        <v>33.05</v>
      </c>
      <c r="F4144" s="396" t="n">
        <f aca="false">IF(LEN($B4144)=7,CONCATENATE(MID($B4144,1,6),"00",RIGHT($B4144,1)),IF(LEN($B4144)=8,CONCATENATE(MID($B4144,1,6),"0",RIGHT($B4144,2)),$B4144))</f>
        <v>96643</v>
      </c>
      <c r="H4144" s="925" t="n">
        <v>31.91</v>
      </c>
      <c r="I4144" s="923" t="n">
        <v>33.05</v>
      </c>
    </row>
    <row r="4145" customFormat="false" ht="15" hidden="false" customHeight="false" outlineLevel="0" collapsed="false">
      <c r="B4145" s="923" t="n">
        <v>96650</v>
      </c>
      <c r="C4145" s="924" t="s">
        <v>10873</v>
      </c>
      <c r="D4145" s="923" t="s">
        <v>451</v>
      </c>
      <c r="E4145" s="923" t="n">
        <f aca="false">IF($K$2=$H$1,H4145,I4145)</f>
        <v>7.47</v>
      </c>
      <c r="F4145" s="396" t="n">
        <f aca="false">IF(LEN($B4145)=7,CONCATENATE(MID($B4145,1,6),"00",RIGHT($B4145,1)),IF(LEN($B4145)=8,CONCATENATE(MID($B4145,1,6),"0",RIGHT($B4145,2)),$B4145))</f>
        <v>96650</v>
      </c>
      <c r="H4145" s="925" t="n">
        <v>6.89</v>
      </c>
      <c r="I4145" s="923" t="n">
        <v>7.47</v>
      </c>
    </row>
    <row r="4146" customFormat="false" ht="15" hidden="false" customHeight="false" outlineLevel="0" collapsed="false">
      <c r="B4146" s="923" t="n">
        <v>96651</v>
      </c>
      <c r="C4146" s="924" t="s">
        <v>10874</v>
      </c>
      <c r="D4146" s="923" t="s">
        <v>451</v>
      </c>
      <c r="E4146" s="923" t="n">
        <f aca="false">IF($K$2=$H$1,H4146,I4146)</f>
        <v>7.13</v>
      </c>
      <c r="F4146" s="396" t="n">
        <f aca="false">IF(LEN($B4146)=7,CONCATENATE(MID($B4146,1,6),"00",RIGHT($B4146,1)),IF(LEN($B4146)=8,CONCATENATE(MID($B4146,1,6),"0",RIGHT($B4146,2)),$B4146))</f>
        <v>96651</v>
      </c>
      <c r="H4146" s="925" t="n">
        <v>6.55</v>
      </c>
      <c r="I4146" s="923" t="n">
        <v>7.13</v>
      </c>
    </row>
    <row r="4147" customFormat="false" ht="15" hidden="false" customHeight="false" outlineLevel="0" collapsed="false">
      <c r="B4147" s="923" t="n">
        <v>96652</v>
      </c>
      <c r="C4147" s="924" t="s">
        <v>10875</v>
      </c>
      <c r="D4147" s="923" t="s">
        <v>451</v>
      </c>
      <c r="E4147" s="923" t="n">
        <f aca="false">IF($K$2=$H$1,H4147,I4147)</f>
        <v>14.39</v>
      </c>
      <c r="F4147" s="396" t="n">
        <f aca="false">IF(LEN($B4147)=7,CONCATENATE(MID($B4147,1,6),"00",RIGHT($B4147,1)),IF(LEN($B4147)=8,CONCATENATE(MID($B4147,1,6),"0",RIGHT($B4147,2)),$B4147))</f>
        <v>96652</v>
      </c>
      <c r="H4147" s="925" t="n">
        <v>13.2</v>
      </c>
      <c r="I4147" s="923" t="n">
        <v>14.39</v>
      </c>
    </row>
    <row r="4148" customFormat="false" ht="15" hidden="false" customHeight="false" outlineLevel="0" collapsed="false">
      <c r="B4148" s="923" t="n">
        <v>96653</v>
      </c>
      <c r="C4148" s="924" t="s">
        <v>10876</v>
      </c>
      <c r="D4148" s="923" t="s">
        <v>451</v>
      </c>
      <c r="E4148" s="923" t="n">
        <f aca="false">IF($K$2=$H$1,H4148,I4148)</f>
        <v>14.35</v>
      </c>
      <c r="F4148" s="396" t="n">
        <f aca="false">IF(LEN($B4148)=7,CONCATENATE(MID($B4148,1,6),"00",RIGHT($B4148,1)),IF(LEN($B4148)=8,CONCATENATE(MID($B4148,1,6),"0",RIGHT($B4148,2)),$B4148))</f>
        <v>96653</v>
      </c>
      <c r="H4148" s="925" t="n">
        <v>13.16</v>
      </c>
      <c r="I4148" s="923" t="n">
        <v>14.35</v>
      </c>
    </row>
    <row r="4149" customFormat="false" ht="15" hidden="false" customHeight="false" outlineLevel="0" collapsed="false">
      <c r="B4149" s="923" t="n">
        <v>96654</v>
      </c>
      <c r="C4149" s="924" t="s">
        <v>10877</v>
      </c>
      <c r="D4149" s="923" t="s">
        <v>451</v>
      </c>
      <c r="E4149" s="923" t="n">
        <f aca="false">IF($K$2=$H$1,H4149,I4149)</f>
        <v>23.68</v>
      </c>
      <c r="F4149" s="396" t="n">
        <f aca="false">IF(LEN($B4149)=7,CONCATENATE(MID($B4149,1,6),"00",RIGHT($B4149,1)),IF(LEN($B4149)=8,CONCATENATE(MID($B4149,1,6),"0",RIGHT($B4149,2)),$B4149))</f>
        <v>96654</v>
      </c>
      <c r="H4149" s="925" t="n">
        <v>21.8</v>
      </c>
      <c r="I4149" s="923" t="n">
        <v>23.68</v>
      </c>
    </row>
    <row r="4150" customFormat="false" ht="15" hidden="false" customHeight="false" outlineLevel="0" collapsed="false">
      <c r="B4150" s="923" t="n">
        <v>96655</v>
      </c>
      <c r="C4150" s="924" t="s">
        <v>10878</v>
      </c>
      <c r="D4150" s="923" t="s">
        <v>451</v>
      </c>
      <c r="E4150" s="923" t="n">
        <f aca="false">IF($K$2=$H$1,H4150,I4150)</f>
        <v>23.32</v>
      </c>
      <c r="F4150" s="396" t="n">
        <f aca="false">IF(LEN($B4150)=7,CONCATENATE(MID($B4150,1,6),"00",RIGHT($B4150,1)),IF(LEN($B4150)=8,CONCATENATE(MID($B4150,1,6),"0",RIGHT($B4150,2)),$B4150))</f>
        <v>96655</v>
      </c>
      <c r="H4150" s="925" t="n">
        <v>21.44</v>
      </c>
      <c r="I4150" s="923" t="n">
        <v>23.32</v>
      </c>
    </row>
    <row r="4151" customFormat="false" ht="15" hidden="false" customHeight="false" outlineLevel="0" collapsed="false">
      <c r="B4151" s="923" t="n">
        <v>96656</v>
      </c>
      <c r="C4151" s="924" t="s">
        <v>10879</v>
      </c>
      <c r="D4151" s="923" t="s">
        <v>451</v>
      </c>
      <c r="E4151" s="923" t="n">
        <f aca="false">IF($K$2=$H$1,H4151,I4151)</f>
        <v>5.27</v>
      </c>
      <c r="F4151" s="396" t="n">
        <f aca="false">IF(LEN($B4151)=7,CONCATENATE(MID($B4151,1,6),"00",RIGHT($B4151,1)),IF(LEN($B4151)=8,CONCATENATE(MID($B4151,1,6),"0",RIGHT($B4151,2)),$B4151))</f>
        <v>96656</v>
      </c>
      <c r="H4151" s="925" t="n">
        <v>4.89</v>
      </c>
      <c r="I4151" s="923" t="n">
        <v>5.27</v>
      </c>
    </row>
    <row r="4152" customFormat="false" ht="15" hidden="false" customHeight="false" outlineLevel="0" collapsed="false">
      <c r="B4152" s="923" t="n">
        <v>96657</v>
      </c>
      <c r="C4152" s="924" t="s">
        <v>10880</v>
      </c>
      <c r="D4152" s="923" t="s">
        <v>451</v>
      </c>
      <c r="E4152" s="923" t="n">
        <f aca="false">IF($K$2=$H$1,H4152,I4152)</f>
        <v>14.62</v>
      </c>
      <c r="F4152" s="396" t="n">
        <f aca="false">IF(LEN($B4152)=7,CONCATENATE(MID($B4152,1,6),"00",RIGHT($B4152,1)),IF(LEN($B4152)=8,CONCATENATE(MID($B4152,1,6),"0",RIGHT($B4152,2)),$B4152))</f>
        <v>96657</v>
      </c>
      <c r="H4152" s="925" t="n">
        <v>14.24</v>
      </c>
      <c r="I4152" s="923" t="n">
        <v>14.62</v>
      </c>
    </row>
    <row r="4153" customFormat="false" ht="15" hidden="false" customHeight="false" outlineLevel="0" collapsed="false">
      <c r="B4153" s="923" t="n">
        <v>96658</v>
      </c>
      <c r="C4153" s="924" t="s">
        <v>10881</v>
      </c>
      <c r="D4153" s="923" t="s">
        <v>451</v>
      </c>
      <c r="E4153" s="923" t="n">
        <f aca="false">IF($K$2=$H$1,H4153,I4153)</f>
        <v>11.28</v>
      </c>
      <c r="F4153" s="396" t="n">
        <f aca="false">IF(LEN($B4153)=7,CONCATENATE(MID($B4153,1,6),"00",RIGHT($B4153,1)),IF(LEN($B4153)=8,CONCATENATE(MID($B4153,1,6),"0",RIGHT($B4153,2)),$B4153))</f>
        <v>96658</v>
      </c>
      <c r="H4153" s="925" t="n">
        <v>10.9</v>
      </c>
      <c r="I4153" s="923" t="n">
        <v>11.28</v>
      </c>
    </row>
    <row r="4154" customFormat="false" ht="15" hidden="false" customHeight="false" outlineLevel="0" collapsed="false">
      <c r="B4154" s="923" t="n">
        <v>96659</v>
      </c>
      <c r="C4154" s="924" t="s">
        <v>10882</v>
      </c>
      <c r="D4154" s="923" t="s">
        <v>451</v>
      </c>
      <c r="E4154" s="923" t="n">
        <f aca="false">IF($K$2=$H$1,H4154,I4154)</f>
        <v>9.71</v>
      </c>
      <c r="F4154" s="396" t="n">
        <f aca="false">IF(LEN($B4154)=7,CONCATENATE(MID($B4154,1,6),"00",RIGHT($B4154,1)),IF(LEN($B4154)=8,CONCATENATE(MID($B4154,1,6),"0",RIGHT($B4154,2)),$B4154))</f>
        <v>96659</v>
      </c>
      <c r="H4154" s="925" t="n">
        <v>8.92</v>
      </c>
      <c r="I4154" s="923" t="n">
        <v>9.71</v>
      </c>
    </row>
    <row r="4155" customFormat="false" ht="15" hidden="false" customHeight="false" outlineLevel="0" collapsed="false">
      <c r="B4155" s="923" t="n">
        <v>96660</v>
      </c>
      <c r="C4155" s="924" t="s">
        <v>10883</v>
      </c>
      <c r="D4155" s="923" t="s">
        <v>451</v>
      </c>
      <c r="E4155" s="923" t="n">
        <f aca="false">IF($K$2=$H$1,H4155,I4155)</f>
        <v>25.3</v>
      </c>
      <c r="F4155" s="396" t="n">
        <f aca="false">IF(LEN($B4155)=7,CONCATENATE(MID($B4155,1,6),"00",RIGHT($B4155,1)),IF(LEN($B4155)=8,CONCATENATE(MID($B4155,1,6),"0",RIGHT($B4155,2)),$B4155))</f>
        <v>96660</v>
      </c>
      <c r="H4155" s="925" t="n">
        <v>24.51</v>
      </c>
      <c r="I4155" s="923" t="n">
        <v>25.3</v>
      </c>
    </row>
    <row r="4156" customFormat="false" ht="15" hidden="false" customHeight="false" outlineLevel="0" collapsed="false">
      <c r="B4156" s="923" t="n">
        <v>96661</v>
      </c>
      <c r="C4156" s="924" t="s">
        <v>10884</v>
      </c>
      <c r="D4156" s="923" t="s">
        <v>451</v>
      </c>
      <c r="E4156" s="923" t="n">
        <f aca="false">IF($K$2=$H$1,H4156,I4156)</f>
        <v>20.16</v>
      </c>
      <c r="F4156" s="396" t="n">
        <f aca="false">IF(LEN($B4156)=7,CONCATENATE(MID($B4156,1,6),"00",RIGHT($B4156,1)),IF(LEN($B4156)=8,CONCATENATE(MID($B4156,1,6),"0",RIGHT($B4156,2)),$B4156))</f>
        <v>96661</v>
      </c>
      <c r="H4156" s="925" t="n">
        <v>19.37</v>
      </c>
      <c r="I4156" s="923" t="n">
        <v>20.16</v>
      </c>
    </row>
    <row r="4157" customFormat="false" ht="15" hidden="false" customHeight="false" outlineLevel="0" collapsed="false">
      <c r="B4157" s="923" t="n">
        <v>96662</v>
      </c>
      <c r="C4157" s="924" t="s">
        <v>10885</v>
      </c>
      <c r="D4157" s="923" t="s">
        <v>451</v>
      </c>
      <c r="E4157" s="923" t="n">
        <f aca="false">IF($K$2=$H$1,H4157,I4157)</f>
        <v>9.88</v>
      </c>
      <c r="F4157" s="396" t="n">
        <f aca="false">IF(LEN($B4157)=7,CONCATENATE(MID($B4157,1,6),"00",RIGHT($B4157,1)),IF(LEN($B4157)=8,CONCATENATE(MID($B4157,1,6),"0",RIGHT($B4157,2)),$B4157))</f>
        <v>96662</v>
      </c>
      <c r="H4157" s="925" t="n">
        <v>9.09</v>
      </c>
      <c r="I4157" s="923" t="n">
        <v>9.88</v>
      </c>
    </row>
    <row r="4158" customFormat="false" ht="15" hidden="false" customHeight="false" outlineLevel="0" collapsed="false">
      <c r="B4158" s="923" t="n">
        <v>96663</v>
      </c>
      <c r="C4158" s="924" t="s">
        <v>10886</v>
      </c>
      <c r="D4158" s="923" t="s">
        <v>451</v>
      </c>
      <c r="E4158" s="923" t="n">
        <f aca="false">IF($K$2=$H$1,H4158,I4158)</f>
        <v>17.29</v>
      </c>
      <c r="F4158" s="396" t="n">
        <f aca="false">IF(LEN($B4158)=7,CONCATENATE(MID($B4158,1,6),"00",RIGHT($B4158,1)),IF(LEN($B4158)=8,CONCATENATE(MID($B4158,1,6),"0",RIGHT($B4158,2)),$B4158))</f>
        <v>96663</v>
      </c>
      <c r="H4158" s="925" t="n">
        <v>16.03</v>
      </c>
      <c r="I4158" s="923" t="n">
        <v>17.29</v>
      </c>
    </row>
    <row r="4159" customFormat="false" ht="15" hidden="false" customHeight="false" outlineLevel="0" collapsed="false">
      <c r="B4159" s="923" t="n">
        <v>96664</v>
      </c>
      <c r="C4159" s="924" t="s">
        <v>10887</v>
      </c>
      <c r="D4159" s="923" t="s">
        <v>451</v>
      </c>
      <c r="E4159" s="923" t="n">
        <f aca="false">IF($K$2=$H$1,H4159,I4159)</f>
        <v>18.39</v>
      </c>
      <c r="F4159" s="396" t="n">
        <f aca="false">IF(LEN($B4159)=7,CONCATENATE(MID($B4159,1,6),"00",RIGHT($B4159,1)),IF(LEN($B4159)=8,CONCATENATE(MID($B4159,1,6),"0",RIGHT($B4159,2)),$B4159))</f>
        <v>96664</v>
      </c>
      <c r="H4159" s="925" t="n">
        <v>17.13</v>
      </c>
      <c r="I4159" s="923" t="n">
        <v>18.39</v>
      </c>
    </row>
    <row r="4160" customFormat="false" ht="15" hidden="false" customHeight="false" outlineLevel="0" collapsed="false">
      <c r="B4160" s="923" t="n">
        <v>96665</v>
      </c>
      <c r="C4160" s="924" t="s">
        <v>10888</v>
      </c>
      <c r="D4160" s="923" t="s">
        <v>451</v>
      </c>
      <c r="E4160" s="923" t="n">
        <f aca="false">IF($K$2=$H$1,H4160,I4160)</f>
        <v>9.86</v>
      </c>
      <c r="F4160" s="396" t="n">
        <f aca="false">IF(LEN($B4160)=7,CONCATENATE(MID($B4160,1,6),"00",RIGHT($B4160,1)),IF(LEN($B4160)=8,CONCATENATE(MID($B4160,1,6),"0",RIGHT($B4160,2)),$B4160))</f>
        <v>96665</v>
      </c>
      <c r="H4160" s="925" t="n">
        <v>9.09</v>
      </c>
      <c r="I4160" s="923" t="n">
        <v>9.86</v>
      </c>
    </row>
    <row r="4161" customFormat="false" ht="15" hidden="false" customHeight="false" outlineLevel="0" collapsed="false">
      <c r="B4161" s="923" t="n">
        <v>96666</v>
      </c>
      <c r="C4161" s="924" t="s">
        <v>10889</v>
      </c>
      <c r="D4161" s="923" t="s">
        <v>451</v>
      </c>
      <c r="E4161" s="923" t="n">
        <f aca="false">IF($K$2=$H$1,H4161,I4161)</f>
        <v>19.26</v>
      </c>
      <c r="F4161" s="396" t="n">
        <f aca="false">IF(LEN($B4161)=7,CONCATENATE(MID($B4161,1,6),"00",RIGHT($B4161,1)),IF(LEN($B4161)=8,CONCATENATE(MID($B4161,1,6),"0",RIGHT($B4161,2)),$B4161))</f>
        <v>96666</v>
      </c>
      <c r="H4161" s="925" t="n">
        <v>17.68</v>
      </c>
      <c r="I4161" s="923" t="n">
        <v>19.26</v>
      </c>
    </row>
    <row r="4162" customFormat="false" ht="15" hidden="false" customHeight="false" outlineLevel="0" collapsed="false">
      <c r="B4162" s="923" t="n">
        <v>96667</v>
      </c>
      <c r="C4162" s="924" t="s">
        <v>10890</v>
      </c>
      <c r="D4162" s="923" t="s">
        <v>451</v>
      </c>
      <c r="E4162" s="923" t="n">
        <f aca="false">IF($K$2=$H$1,H4162,I4162)</f>
        <v>33.12</v>
      </c>
      <c r="F4162" s="396" t="n">
        <f aca="false">IF(LEN($B4162)=7,CONCATENATE(MID($B4162,1,6),"00",RIGHT($B4162,1)),IF(LEN($B4162)=8,CONCATENATE(MID($B4162,1,6),"0",RIGHT($B4162,2)),$B4162))</f>
        <v>96667</v>
      </c>
      <c r="H4162" s="925" t="n">
        <v>30.61</v>
      </c>
      <c r="I4162" s="923" t="n">
        <v>33.12</v>
      </c>
    </row>
    <row r="4163" customFormat="false" ht="15" hidden="false" customHeight="false" outlineLevel="0" collapsed="false">
      <c r="B4163" s="923" t="n">
        <v>96684</v>
      </c>
      <c r="C4163" s="924" t="s">
        <v>10891</v>
      </c>
      <c r="D4163" s="923" t="s">
        <v>451</v>
      </c>
      <c r="E4163" s="923" t="n">
        <f aca="false">IF($K$2=$H$1,H4163,I4163)</f>
        <v>3.43</v>
      </c>
      <c r="F4163" s="396" t="n">
        <f aca="false">IF(LEN($B4163)=7,CONCATENATE(MID($B4163,1,6),"00",RIGHT($B4163,1)),IF(LEN($B4163)=8,CONCATENATE(MID($B4163,1,6),"0",RIGHT($B4163,2)),$B4163))</f>
        <v>96684</v>
      </c>
      <c r="H4163" s="925" t="n">
        <v>3.28</v>
      </c>
      <c r="I4163" s="923" t="n">
        <v>3.43</v>
      </c>
    </row>
    <row r="4164" customFormat="false" ht="15" hidden="false" customHeight="false" outlineLevel="0" collapsed="false">
      <c r="B4164" s="923" t="n">
        <v>96685</v>
      </c>
      <c r="C4164" s="924" t="s">
        <v>10892</v>
      </c>
      <c r="D4164" s="923" t="s">
        <v>451</v>
      </c>
      <c r="E4164" s="923" t="n">
        <f aca="false">IF($K$2=$H$1,H4164,I4164)</f>
        <v>3.09</v>
      </c>
      <c r="F4164" s="396" t="n">
        <f aca="false">IF(LEN($B4164)=7,CONCATENATE(MID($B4164,1,6),"00",RIGHT($B4164,1)),IF(LEN($B4164)=8,CONCATENATE(MID($B4164,1,6),"0",RIGHT($B4164,2)),$B4164))</f>
        <v>96685</v>
      </c>
      <c r="H4164" s="925" t="n">
        <v>2.94</v>
      </c>
      <c r="I4164" s="923" t="n">
        <v>3.09</v>
      </c>
    </row>
    <row r="4165" customFormat="false" ht="15" hidden="false" customHeight="false" outlineLevel="0" collapsed="false">
      <c r="B4165" s="923" t="n">
        <v>96686</v>
      </c>
      <c r="C4165" s="924" t="s">
        <v>10893</v>
      </c>
      <c r="D4165" s="923" t="s">
        <v>451</v>
      </c>
      <c r="E4165" s="923" t="n">
        <f aca="false">IF($K$2=$H$1,H4165,I4165)</f>
        <v>5.15</v>
      </c>
      <c r="F4165" s="396" t="n">
        <f aca="false">IF(LEN($B4165)=7,CONCATENATE(MID($B4165,1,6),"00",RIGHT($B4165,1)),IF(LEN($B4165)=8,CONCATENATE(MID($B4165,1,6),"0",RIGHT($B4165,2)),$B4165))</f>
        <v>96686</v>
      </c>
      <c r="H4165" s="925" t="n">
        <v>4.91</v>
      </c>
      <c r="I4165" s="923" t="n">
        <v>5.15</v>
      </c>
    </row>
    <row r="4166" customFormat="false" ht="15" hidden="false" customHeight="false" outlineLevel="0" collapsed="false">
      <c r="B4166" s="923" t="n">
        <v>96687</v>
      </c>
      <c r="C4166" s="924" t="s">
        <v>10894</v>
      </c>
      <c r="D4166" s="923" t="s">
        <v>451</v>
      </c>
      <c r="E4166" s="923" t="n">
        <f aca="false">IF($K$2=$H$1,H4166,I4166)</f>
        <v>5.11</v>
      </c>
      <c r="F4166" s="396" t="n">
        <f aca="false">IF(LEN($B4166)=7,CONCATENATE(MID($B4166,1,6),"00",RIGHT($B4166,1)),IF(LEN($B4166)=8,CONCATENATE(MID($B4166,1,6),"0",RIGHT($B4166,2)),$B4166))</f>
        <v>96687</v>
      </c>
      <c r="H4166" s="925" t="n">
        <v>4.87</v>
      </c>
      <c r="I4166" s="923" t="n">
        <v>5.11</v>
      </c>
    </row>
    <row r="4167" customFormat="false" ht="15" hidden="false" customHeight="false" outlineLevel="0" collapsed="false">
      <c r="B4167" s="923" t="n">
        <v>96688</v>
      </c>
      <c r="C4167" s="924" t="s">
        <v>10895</v>
      </c>
      <c r="D4167" s="923" t="s">
        <v>451</v>
      </c>
      <c r="E4167" s="923" t="n">
        <f aca="false">IF($K$2=$H$1,H4167,I4167)</f>
        <v>8.75</v>
      </c>
      <c r="F4167" s="396" t="n">
        <f aca="false">IF(LEN($B4167)=7,CONCATENATE(MID($B4167,1,6),"00",RIGHT($B4167,1)),IF(LEN($B4167)=8,CONCATENATE(MID($B4167,1,6),"0",RIGHT($B4167,2)),$B4167))</f>
        <v>96688</v>
      </c>
      <c r="H4167" s="925" t="n">
        <v>8.4</v>
      </c>
      <c r="I4167" s="923" t="n">
        <v>8.75</v>
      </c>
    </row>
    <row r="4168" customFormat="false" ht="15" hidden="false" customHeight="false" outlineLevel="0" collapsed="false">
      <c r="B4168" s="923" t="n">
        <v>96689</v>
      </c>
      <c r="C4168" s="924" t="s">
        <v>10896</v>
      </c>
      <c r="D4168" s="923" t="s">
        <v>451</v>
      </c>
      <c r="E4168" s="923" t="n">
        <f aca="false">IF($K$2=$H$1,H4168,I4168)</f>
        <v>8.39</v>
      </c>
      <c r="F4168" s="396" t="n">
        <f aca="false">IF(LEN($B4168)=7,CONCATENATE(MID($B4168,1,6),"00",RIGHT($B4168,1)),IF(LEN($B4168)=8,CONCATENATE(MID($B4168,1,6),"0",RIGHT($B4168,2)),$B4168))</f>
        <v>96689</v>
      </c>
      <c r="H4168" s="925" t="n">
        <v>8.04</v>
      </c>
      <c r="I4168" s="923" t="n">
        <v>8.39</v>
      </c>
    </row>
    <row r="4169" customFormat="false" ht="15" hidden="false" customHeight="false" outlineLevel="0" collapsed="false">
      <c r="B4169" s="923" t="n">
        <v>96690</v>
      </c>
      <c r="C4169" s="924" t="s">
        <v>10897</v>
      </c>
      <c r="D4169" s="923" t="s">
        <v>451</v>
      </c>
      <c r="E4169" s="923" t="n">
        <f aca="false">IF($K$2=$H$1,H4169,I4169)</f>
        <v>16.07</v>
      </c>
      <c r="F4169" s="396" t="n">
        <f aca="false">IF(LEN($B4169)=7,CONCATENATE(MID($B4169,1,6),"00",RIGHT($B4169,1)),IF(LEN($B4169)=8,CONCATENATE(MID($B4169,1,6),"0",RIGHT($B4169,2)),$B4169))</f>
        <v>96690</v>
      </c>
      <c r="H4169" s="925" t="n">
        <v>15.54</v>
      </c>
      <c r="I4169" s="923" t="n">
        <v>16.07</v>
      </c>
    </row>
    <row r="4170" customFormat="false" ht="15" hidden="false" customHeight="false" outlineLevel="0" collapsed="false">
      <c r="B4170" s="923" t="n">
        <v>96691</v>
      </c>
      <c r="C4170" s="924" t="s">
        <v>10898</v>
      </c>
      <c r="D4170" s="923" t="s">
        <v>451</v>
      </c>
      <c r="E4170" s="923" t="n">
        <f aca="false">IF($K$2=$H$1,H4170,I4170)</f>
        <v>16.57</v>
      </c>
      <c r="F4170" s="396" t="n">
        <f aca="false">IF(LEN($B4170)=7,CONCATENATE(MID($B4170,1,6),"00",RIGHT($B4170,1)),IF(LEN($B4170)=8,CONCATENATE(MID($B4170,1,6),"0",RIGHT($B4170,2)),$B4170))</f>
        <v>96691</v>
      </c>
      <c r="H4170" s="925" t="n">
        <v>16.04</v>
      </c>
      <c r="I4170" s="923" t="n">
        <v>16.57</v>
      </c>
    </row>
    <row r="4171" customFormat="false" ht="15" hidden="false" customHeight="false" outlineLevel="0" collapsed="false">
      <c r="B4171" s="923" t="n">
        <v>96692</v>
      </c>
      <c r="C4171" s="924" t="s">
        <v>10899</v>
      </c>
      <c r="D4171" s="923" t="s">
        <v>451</v>
      </c>
      <c r="E4171" s="923" t="n">
        <f aca="false">IF($K$2=$H$1,H4171,I4171)</f>
        <v>24.32</v>
      </c>
      <c r="F4171" s="396" t="n">
        <f aca="false">IF(LEN($B4171)=7,CONCATENATE(MID($B4171,1,6),"00",RIGHT($B4171,1)),IF(LEN($B4171)=8,CONCATENATE(MID($B4171,1,6),"0",RIGHT($B4171,2)),$B4171))</f>
        <v>96692</v>
      </c>
      <c r="H4171" s="925" t="n">
        <v>23.52</v>
      </c>
      <c r="I4171" s="923" t="n">
        <v>24.32</v>
      </c>
    </row>
    <row r="4172" customFormat="false" ht="15" hidden="false" customHeight="false" outlineLevel="0" collapsed="false">
      <c r="B4172" s="923" t="n">
        <v>96693</v>
      </c>
      <c r="C4172" s="924" t="s">
        <v>10900</v>
      </c>
      <c r="D4172" s="923" t="s">
        <v>451</v>
      </c>
      <c r="E4172" s="923" t="n">
        <f aca="false">IF($K$2=$H$1,H4172,I4172)</f>
        <v>23.09</v>
      </c>
      <c r="F4172" s="396" t="n">
        <f aca="false">IF(LEN($B4172)=7,CONCATENATE(MID($B4172,1,6),"00",RIGHT($B4172,1)),IF(LEN($B4172)=8,CONCATENATE(MID($B4172,1,6),"0",RIGHT($B4172,2)),$B4172))</f>
        <v>96693</v>
      </c>
      <c r="H4172" s="925" t="n">
        <v>22.29</v>
      </c>
      <c r="I4172" s="923" t="n">
        <v>23.09</v>
      </c>
    </row>
    <row r="4173" customFormat="false" ht="15" hidden="false" customHeight="false" outlineLevel="0" collapsed="false">
      <c r="B4173" s="923" t="n">
        <v>96694</v>
      </c>
      <c r="C4173" s="924" t="s">
        <v>10901</v>
      </c>
      <c r="D4173" s="923" t="s">
        <v>451</v>
      </c>
      <c r="E4173" s="923" t="n">
        <f aca="false">IF($K$2=$H$1,H4173,I4173)</f>
        <v>52.51</v>
      </c>
      <c r="F4173" s="396" t="n">
        <f aca="false">IF(LEN($B4173)=7,CONCATENATE(MID($B4173,1,6),"00",RIGHT($B4173,1)),IF(LEN($B4173)=8,CONCATENATE(MID($B4173,1,6),"0",RIGHT($B4173,2)),$B4173))</f>
        <v>96694</v>
      </c>
      <c r="H4173" s="925" t="n">
        <v>51.38</v>
      </c>
      <c r="I4173" s="923" t="n">
        <v>52.51</v>
      </c>
    </row>
    <row r="4174" customFormat="false" ht="15" hidden="false" customHeight="false" outlineLevel="0" collapsed="false">
      <c r="B4174" s="923" t="n">
        <v>96695</v>
      </c>
      <c r="C4174" s="924" t="s">
        <v>10902</v>
      </c>
      <c r="D4174" s="923" t="s">
        <v>451</v>
      </c>
      <c r="E4174" s="923" t="n">
        <f aca="false">IF($K$2=$H$1,H4174,I4174)</f>
        <v>51.07</v>
      </c>
      <c r="F4174" s="396" t="n">
        <f aca="false">IF(LEN($B4174)=7,CONCATENATE(MID($B4174,1,6),"00",RIGHT($B4174,1)),IF(LEN($B4174)=8,CONCATENATE(MID($B4174,1,6),"0",RIGHT($B4174,2)),$B4174))</f>
        <v>96695</v>
      </c>
      <c r="H4174" s="925" t="n">
        <v>49.94</v>
      </c>
      <c r="I4174" s="923" t="n">
        <v>51.07</v>
      </c>
    </row>
    <row r="4175" customFormat="false" ht="15" hidden="false" customHeight="false" outlineLevel="0" collapsed="false">
      <c r="B4175" s="923" t="n">
        <v>96696</v>
      </c>
      <c r="C4175" s="924" t="s">
        <v>10903</v>
      </c>
      <c r="D4175" s="923" t="s">
        <v>451</v>
      </c>
      <c r="E4175" s="923" t="n">
        <f aca="false">IF($K$2=$H$1,H4175,I4175)</f>
        <v>78.93</v>
      </c>
      <c r="F4175" s="396" t="n">
        <f aca="false">IF(LEN($B4175)=7,CONCATENATE(MID($B4175,1,6),"00",RIGHT($B4175,1)),IF(LEN($B4175)=8,CONCATENATE(MID($B4175,1,6),"0",RIGHT($B4175,2)),$B4175))</f>
        <v>96696</v>
      </c>
      <c r="H4175" s="925" t="n">
        <v>77.32</v>
      </c>
      <c r="I4175" s="923" t="n">
        <v>78.93</v>
      </c>
    </row>
    <row r="4176" customFormat="false" ht="15" hidden="false" customHeight="false" outlineLevel="0" collapsed="false">
      <c r="B4176" s="923" t="n">
        <v>96697</v>
      </c>
      <c r="C4176" s="924" t="s">
        <v>10904</v>
      </c>
      <c r="D4176" s="923" t="s">
        <v>451</v>
      </c>
      <c r="E4176" s="923" t="n">
        <f aca="false">IF($K$2=$H$1,H4176,I4176)</f>
        <v>118.03</v>
      </c>
      <c r="F4176" s="396" t="n">
        <f aca="false">IF(LEN($B4176)=7,CONCATENATE(MID($B4176,1,6),"00",RIGHT($B4176,1)),IF(LEN($B4176)=8,CONCATENATE(MID($B4176,1,6),"0",RIGHT($B4176,2)),$B4176))</f>
        <v>96697</v>
      </c>
      <c r="H4176" s="925" t="n">
        <v>115.67</v>
      </c>
      <c r="I4176" s="923" t="n">
        <v>118.03</v>
      </c>
    </row>
    <row r="4177" customFormat="false" ht="15" hidden="false" customHeight="false" outlineLevel="0" collapsed="false">
      <c r="B4177" s="923" t="n">
        <v>96698</v>
      </c>
      <c r="C4177" s="924" t="s">
        <v>10905</v>
      </c>
      <c r="D4177" s="923" t="s">
        <v>451</v>
      </c>
      <c r="E4177" s="923" t="n">
        <f aca="false">IF($K$2=$H$1,H4177,I4177)</f>
        <v>2.58</v>
      </c>
      <c r="F4177" s="396" t="n">
        <f aca="false">IF(LEN($B4177)=7,CONCATENATE(MID($B4177,1,6),"00",RIGHT($B4177,1)),IF(LEN($B4177)=8,CONCATENATE(MID($B4177,1,6),"0",RIGHT($B4177,2)),$B4177))</f>
        <v>96698</v>
      </c>
      <c r="H4177" s="925" t="n">
        <v>2.48</v>
      </c>
      <c r="I4177" s="923" t="n">
        <v>2.58</v>
      </c>
    </row>
    <row r="4178" customFormat="false" ht="15" hidden="false" customHeight="false" outlineLevel="0" collapsed="false">
      <c r="B4178" s="923" t="n">
        <v>96699</v>
      </c>
      <c r="C4178" s="924" t="s">
        <v>10906</v>
      </c>
      <c r="D4178" s="923" t="s">
        <v>451</v>
      </c>
      <c r="E4178" s="923" t="n">
        <f aca="false">IF($K$2=$H$1,H4178,I4178)</f>
        <v>11.93</v>
      </c>
      <c r="F4178" s="396" t="n">
        <f aca="false">IF(LEN($B4178)=7,CONCATENATE(MID($B4178,1,6),"00",RIGHT($B4178,1)),IF(LEN($B4178)=8,CONCATENATE(MID($B4178,1,6),"0",RIGHT($B4178,2)),$B4178))</f>
        <v>96699</v>
      </c>
      <c r="H4178" s="925" t="n">
        <v>11.83</v>
      </c>
      <c r="I4178" s="923" t="n">
        <v>11.93</v>
      </c>
    </row>
    <row r="4179" customFormat="false" ht="15" hidden="false" customHeight="false" outlineLevel="0" collapsed="false">
      <c r="B4179" s="923" t="n">
        <v>96700</v>
      </c>
      <c r="C4179" s="924" t="s">
        <v>10907</v>
      </c>
      <c r="D4179" s="923" t="s">
        <v>451</v>
      </c>
      <c r="E4179" s="923" t="n">
        <f aca="false">IF($K$2=$H$1,H4179,I4179)</f>
        <v>8.59</v>
      </c>
      <c r="F4179" s="396" t="n">
        <f aca="false">IF(LEN($B4179)=7,CONCATENATE(MID($B4179,1,6),"00",RIGHT($B4179,1)),IF(LEN($B4179)=8,CONCATENATE(MID($B4179,1,6),"0",RIGHT($B4179,2)),$B4179))</f>
        <v>96700</v>
      </c>
      <c r="H4179" s="925" t="n">
        <v>8.49</v>
      </c>
      <c r="I4179" s="923" t="n">
        <v>8.59</v>
      </c>
    </row>
    <row r="4180" customFormat="false" ht="15" hidden="false" customHeight="false" outlineLevel="0" collapsed="false">
      <c r="B4180" s="923" t="n">
        <v>96701</v>
      </c>
      <c r="C4180" s="924" t="s">
        <v>10908</v>
      </c>
      <c r="D4180" s="923" t="s">
        <v>451</v>
      </c>
      <c r="E4180" s="923" t="n">
        <f aca="false">IF($K$2=$H$1,H4180,I4180)</f>
        <v>3.55</v>
      </c>
      <c r="F4180" s="396" t="n">
        <f aca="false">IF(LEN($B4180)=7,CONCATENATE(MID($B4180,1,6),"00",RIGHT($B4180,1)),IF(LEN($B4180)=8,CONCATENATE(MID($B4180,1,6),"0",RIGHT($B4180,2)),$B4180))</f>
        <v>96701</v>
      </c>
      <c r="H4180" s="925" t="n">
        <v>3.39</v>
      </c>
      <c r="I4180" s="923" t="n">
        <v>3.55</v>
      </c>
    </row>
    <row r="4181" customFormat="false" ht="15" hidden="false" customHeight="false" outlineLevel="0" collapsed="false">
      <c r="B4181" s="923" t="n">
        <v>96702</v>
      </c>
      <c r="C4181" s="924" t="s">
        <v>10909</v>
      </c>
      <c r="D4181" s="923" t="s">
        <v>451</v>
      </c>
      <c r="E4181" s="923" t="n">
        <f aca="false">IF($K$2=$H$1,H4181,I4181)</f>
        <v>3.72</v>
      </c>
      <c r="F4181" s="396" t="n">
        <f aca="false">IF(LEN($B4181)=7,CONCATENATE(MID($B4181,1,6),"00",RIGHT($B4181,1)),IF(LEN($B4181)=8,CONCATENATE(MID($B4181,1,6),"0",RIGHT($B4181,2)),$B4181))</f>
        <v>96702</v>
      </c>
      <c r="H4181" s="925" t="n">
        <v>3.56</v>
      </c>
      <c r="I4181" s="923" t="n">
        <v>3.72</v>
      </c>
    </row>
    <row r="4182" customFormat="false" ht="15" hidden="false" customHeight="false" outlineLevel="0" collapsed="false">
      <c r="B4182" s="923" t="n">
        <v>96703</v>
      </c>
      <c r="C4182" s="924" t="s">
        <v>10910</v>
      </c>
      <c r="D4182" s="923" t="s">
        <v>451</v>
      </c>
      <c r="E4182" s="923" t="n">
        <f aca="false">IF($K$2=$H$1,H4182,I4182)</f>
        <v>7.3</v>
      </c>
      <c r="F4182" s="396" t="n">
        <f aca="false">IF(LEN($B4182)=7,CONCATENATE(MID($B4182,1,6),"00",RIGHT($B4182,1)),IF(LEN($B4182)=8,CONCATENATE(MID($B4182,1,6),"0",RIGHT($B4182,2)),$B4182))</f>
        <v>96703</v>
      </c>
      <c r="H4182" s="925" t="n">
        <v>7.07</v>
      </c>
      <c r="I4182" s="923" t="n">
        <v>7.3</v>
      </c>
    </row>
    <row r="4183" customFormat="false" ht="15" hidden="false" customHeight="false" outlineLevel="0" collapsed="false">
      <c r="B4183" s="923" t="n">
        <v>96704</v>
      </c>
      <c r="C4183" s="924" t="s">
        <v>10911</v>
      </c>
      <c r="D4183" s="923" t="s">
        <v>451</v>
      </c>
      <c r="E4183" s="923" t="n">
        <f aca="false">IF($K$2=$H$1,H4183,I4183)</f>
        <v>8.4</v>
      </c>
      <c r="F4183" s="396" t="n">
        <f aca="false">IF(LEN($B4183)=7,CONCATENATE(MID($B4183,1,6),"00",RIGHT($B4183,1)),IF(LEN($B4183)=8,CONCATENATE(MID($B4183,1,6),"0",RIGHT($B4183,2)),$B4183))</f>
        <v>96704</v>
      </c>
      <c r="H4183" s="925" t="n">
        <v>8.17</v>
      </c>
      <c r="I4183" s="923" t="n">
        <v>8.4</v>
      </c>
    </row>
    <row r="4184" customFormat="false" ht="15" hidden="false" customHeight="false" outlineLevel="0" collapsed="false">
      <c r="B4184" s="923" t="n">
        <v>96705</v>
      </c>
      <c r="C4184" s="924" t="s">
        <v>10912</v>
      </c>
      <c r="D4184" s="923" t="s">
        <v>451</v>
      </c>
      <c r="E4184" s="923" t="n">
        <f aca="false">IF($K$2=$H$1,H4184,I4184)</f>
        <v>10.99</v>
      </c>
      <c r="F4184" s="396" t="n">
        <f aca="false">IF(LEN($B4184)=7,CONCATENATE(MID($B4184,1,6),"00",RIGHT($B4184,1)),IF(LEN($B4184)=8,CONCATENATE(MID($B4184,1,6),"0",RIGHT($B4184,2)),$B4184))</f>
        <v>96705</v>
      </c>
      <c r="H4184" s="925" t="n">
        <v>10.65</v>
      </c>
      <c r="I4184" s="923" t="n">
        <v>10.99</v>
      </c>
    </row>
    <row r="4185" customFormat="false" ht="15" hidden="false" customHeight="false" outlineLevel="0" collapsed="false">
      <c r="B4185" s="923" t="n">
        <v>96706</v>
      </c>
      <c r="C4185" s="924" t="s">
        <v>10913</v>
      </c>
      <c r="D4185" s="923" t="s">
        <v>451</v>
      </c>
      <c r="E4185" s="923" t="n">
        <f aca="false">IF($K$2=$H$1,H4185,I4185)</f>
        <v>16.53</v>
      </c>
      <c r="F4185" s="396" t="n">
        <f aca="false">IF(LEN($B4185)=7,CONCATENATE(MID($B4185,1,6),"00",RIGHT($B4185,1)),IF(LEN($B4185)=8,CONCATENATE(MID($B4185,1,6),"0",RIGHT($B4185,2)),$B4185))</f>
        <v>96706</v>
      </c>
      <c r="H4185" s="925" t="n">
        <v>16</v>
      </c>
      <c r="I4185" s="923" t="n">
        <v>16.53</v>
      </c>
    </row>
    <row r="4186" customFormat="false" ht="15" hidden="false" customHeight="false" outlineLevel="0" collapsed="false">
      <c r="B4186" s="923" t="n">
        <v>96707</v>
      </c>
      <c r="C4186" s="924" t="s">
        <v>10914</v>
      </c>
      <c r="D4186" s="923" t="s">
        <v>451</v>
      </c>
      <c r="E4186" s="923" t="n">
        <f aca="false">IF($K$2=$H$1,H4186,I4186)</f>
        <v>33.79</v>
      </c>
      <c r="F4186" s="396" t="n">
        <f aca="false">IF(LEN($B4186)=7,CONCATENATE(MID($B4186,1,6),"00",RIGHT($B4186,1)),IF(LEN($B4186)=8,CONCATENATE(MID($B4186,1,6),"0",RIGHT($B4186,2)),$B4186))</f>
        <v>96707</v>
      </c>
      <c r="H4186" s="925" t="n">
        <v>33.04</v>
      </c>
      <c r="I4186" s="923" t="n">
        <v>33.79</v>
      </c>
    </row>
    <row r="4187" customFormat="false" ht="15" hidden="false" customHeight="false" outlineLevel="0" collapsed="false">
      <c r="B4187" s="923" t="n">
        <v>96708</v>
      </c>
      <c r="C4187" s="924" t="s">
        <v>10915</v>
      </c>
      <c r="D4187" s="923" t="s">
        <v>451</v>
      </c>
      <c r="E4187" s="923" t="n">
        <f aca="false">IF($K$2=$H$1,H4187,I4187)</f>
        <v>53.12</v>
      </c>
      <c r="F4187" s="396" t="n">
        <f aca="false">IF(LEN($B4187)=7,CONCATENATE(MID($B4187,1,6),"00",RIGHT($B4187,1)),IF(LEN($B4187)=8,CONCATENATE(MID($B4187,1,6),"0",RIGHT($B4187,2)),$B4187))</f>
        <v>96708</v>
      </c>
      <c r="H4187" s="925" t="n">
        <v>52.06</v>
      </c>
      <c r="I4187" s="923" t="n">
        <v>53.12</v>
      </c>
    </row>
    <row r="4188" customFormat="false" ht="15" hidden="false" customHeight="false" outlineLevel="0" collapsed="false">
      <c r="B4188" s="923" t="n">
        <v>96709</v>
      </c>
      <c r="C4188" s="924" t="s">
        <v>10916</v>
      </c>
      <c r="D4188" s="923" t="s">
        <v>451</v>
      </c>
      <c r="E4188" s="923" t="n">
        <f aca="false">IF($K$2=$H$1,H4188,I4188)</f>
        <v>83.74</v>
      </c>
      <c r="F4188" s="396" t="n">
        <f aca="false">IF(LEN($B4188)=7,CONCATENATE(MID($B4188,1,6),"00",RIGHT($B4188,1)),IF(LEN($B4188)=8,CONCATENATE(MID($B4188,1,6),"0",RIGHT($B4188,2)),$B4188))</f>
        <v>96709</v>
      </c>
      <c r="H4188" s="925" t="n">
        <v>82.16</v>
      </c>
      <c r="I4188" s="923" t="n">
        <v>83.74</v>
      </c>
    </row>
    <row r="4189" customFormat="false" ht="15" hidden="false" customHeight="false" outlineLevel="0" collapsed="false">
      <c r="B4189" s="923" t="n">
        <v>96710</v>
      </c>
      <c r="C4189" s="924" t="s">
        <v>10917</v>
      </c>
      <c r="D4189" s="923" t="s">
        <v>451</v>
      </c>
      <c r="E4189" s="923" t="n">
        <f aca="false">IF($K$2=$H$1,H4189,I4189)</f>
        <v>4.51</v>
      </c>
      <c r="F4189" s="396" t="n">
        <f aca="false">IF(LEN($B4189)=7,CONCATENATE(MID($B4189,1,6),"00",RIGHT($B4189,1)),IF(LEN($B4189)=8,CONCATENATE(MID($B4189,1,6),"0",RIGHT($B4189,2)),$B4189))</f>
        <v>96710</v>
      </c>
      <c r="H4189" s="925" t="n">
        <v>4.29</v>
      </c>
      <c r="I4189" s="923" t="n">
        <v>4.51</v>
      </c>
    </row>
    <row r="4190" customFormat="false" ht="15" hidden="false" customHeight="false" outlineLevel="0" collapsed="false">
      <c r="B4190" s="923" t="n">
        <v>96711</v>
      </c>
      <c r="C4190" s="924" t="s">
        <v>10918</v>
      </c>
      <c r="D4190" s="923" t="s">
        <v>451</v>
      </c>
      <c r="E4190" s="923" t="n">
        <f aca="false">IF($K$2=$H$1,H4190,I4190)</f>
        <v>6.97</v>
      </c>
      <c r="F4190" s="396" t="n">
        <f aca="false">IF(LEN($B4190)=7,CONCATENATE(MID($B4190,1,6),"00",RIGHT($B4190,1)),IF(LEN($B4190)=8,CONCATENATE(MID($B4190,1,6),"0",RIGHT($B4190,2)),$B4190))</f>
        <v>96711</v>
      </c>
      <c r="H4190" s="925" t="n">
        <v>6.65</v>
      </c>
      <c r="I4190" s="923" t="n">
        <v>6.97</v>
      </c>
    </row>
    <row r="4191" customFormat="false" ht="15" hidden="false" customHeight="false" outlineLevel="0" collapsed="false">
      <c r="B4191" s="923" t="n">
        <v>96712</v>
      </c>
      <c r="C4191" s="924" t="s">
        <v>10919</v>
      </c>
      <c r="D4191" s="923" t="s">
        <v>451</v>
      </c>
      <c r="E4191" s="923" t="n">
        <f aca="false">IF($K$2=$H$1,H4191,I4191)</f>
        <v>13.15</v>
      </c>
      <c r="F4191" s="396" t="n">
        <f aca="false">IF(LEN($B4191)=7,CONCATENATE(MID($B4191,1,6),"00",RIGHT($B4191,1)),IF(LEN($B4191)=8,CONCATENATE(MID($B4191,1,6),"0",RIGHT($B4191,2)),$B4191))</f>
        <v>96712</v>
      </c>
      <c r="H4191" s="925" t="n">
        <v>12.68</v>
      </c>
      <c r="I4191" s="923" t="n">
        <v>13.15</v>
      </c>
    </row>
    <row r="4192" customFormat="false" ht="15" hidden="false" customHeight="false" outlineLevel="0" collapsed="false">
      <c r="B4192" s="923" t="n">
        <v>96713</v>
      </c>
      <c r="C4192" s="924" t="s">
        <v>10920</v>
      </c>
      <c r="D4192" s="923" t="s">
        <v>451</v>
      </c>
      <c r="E4192" s="923" t="n">
        <f aca="false">IF($K$2=$H$1,H4192,I4192)</f>
        <v>18.34</v>
      </c>
      <c r="F4192" s="396" t="n">
        <f aca="false">IF(LEN($B4192)=7,CONCATENATE(MID($B4192,1,6),"00",RIGHT($B4192,1)),IF(LEN($B4192)=8,CONCATENATE(MID($B4192,1,6),"0",RIGHT($B4192,2)),$B4192))</f>
        <v>96713</v>
      </c>
      <c r="H4192" s="925" t="n">
        <v>17.64</v>
      </c>
      <c r="I4192" s="923" t="n">
        <v>18.34</v>
      </c>
    </row>
    <row r="4193" customFormat="false" ht="15" hidden="false" customHeight="false" outlineLevel="0" collapsed="false">
      <c r="B4193" s="923" t="n">
        <v>96714</v>
      </c>
      <c r="C4193" s="924" t="s">
        <v>10921</v>
      </c>
      <c r="D4193" s="923" t="s">
        <v>451</v>
      </c>
      <c r="E4193" s="923" t="n">
        <f aca="false">IF($K$2=$H$1,H4193,I4193)</f>
        <v>30.76</v>
      </c>
      <c r="F4193" s="396" t="n">
        <f aca="false">IF(LEN($B4193)=7,CONCATENATE(MID($B4193,1,6),"00",RIGHT($B4193,1)),IF(LEN($B4193)=8,CONCATENATE(MID($B4193,1,6),"0",RIGHT($B4193,2)),$B4193))</f>
        <v>96714</v>
      </c>
      <c r="H4193" s="925" t="n">
        <v>29.69</v>
      </c>
      <c r="I4193" s="923" t="n">
        <v>30.76</v>
      </c>
    </row>
    <row r="4194" customFormat="false" ht="15" hidden="false" customHeight="false" outlineLevel="0" collapsed="false">
      <c r="B4194" s="923" t="n">
        <v>96715</v>
      </c>
      <c r="C4194" s="924" t="s">
        <v>10922</v>
      </c>
      <c r="D4194" s="923" t="s">
        <v>451</v>
      </c>
      <c r="E4194" s="923" t="n">
        <f aca="false">IF($K$2=$H$1,H4194,I4194)</f>
        <v>56.97</v>
      </c>
      <c r="F4194" s="396" t="n">
        <f aca="false">IF(LEN($B4194)=7,CONCATENATE(MID($B4194,1,6),"00",RIGHT($B4194,1)),IF(LEN($B4194)=8,CONCATENATE(MID($B4194,1,6),"0",RIGHT($B4194,2)),$B4194))</f>
        <v>96715</v>
      </c>
      <c r="H4194" s="925" t="n">
        <v>55.47</v>
      </c>
      <c r="I4194" s="923" t="n">
        <v>56.97</v>
      </c>
    </row>
    <row r="4195" customFormat="false" ht="15" hidden="false" customHeight="false" outlineLevel="0" collapsed="false">
      <c r="B4195" s="923" t="n">
        <v>96716</v>
      </c>
      <c r="C4195" s="924" t="s">
        <v>10923</v>
      </c>
      <c r="D4195" s="923" t="s">
        <v>451</v>
      </c>
      <c r="E4195" s="923" t="n">
        <f aca="false">IF($K$2=$H$1,H4195,I4195)</f>
        <v>85.36</v>
      </c>
      <c r="F4195" s="396" t="n">
        <f aca="false">IF(LEN($B4195)=7,CONCATENATE(MID($B4195,1,6),"00",RIGHT($B4195,1)),IF(LEN($B4195)=8,CONCATENATE(MID($B4195,1,6),"0",RIGHT($B4195,2)),$B4195))</f>
        <v>96716</v>
      </c>
      <c r="H4195" s="925" t="n">
        <v>83.24</v>
      </c>
      <c r="I4195" s="923" t="n">
        <v>85.36</v>
      </c>
    </row>
    <row r="4196" customFormat="false" ht="15" hidden="false" customHeight="false" outlineLevel="0" collapsed="false">
      <c r="B4196" s="923" t="n">
        <v>96717</v>
      </c>
      <c r="C4196" s="924" t="s">
        <v>10924</v>
      </c>
      <c r="D4196" s="923" t="s">
        <v>451</v>
      </c>
      <c r="E4196" s="923" t="n">
        <f aca="false">IF($K$2=$H$1,H4196,I4196)</f>
        <v>134.11</v>
      </c>
      <c r="F4196" s="396" t="n">
        <f aca="false">IF(LEN($B4196)=7,CONCATENATE(MID($B4196,1,6),"00",RIGHT($B4196,1)),IF(LEN($B4196)=8,CONCATENATE(MID($B4196,1,6),"0",RIGHT($B4196,2)),$B4196))</f>
        <v>96717</v>
      </c>
      <c r="H4196" s="925" t="n">
        <v>130.96</v>
      </c>
      <c r="I4196" s="923" t="n">
        <v>134.11</v>
      </c>
    </row>
    <row r="4197" customFormat="false" ht="15" hidden="false" customHeight="false" outlineLevel="0" collapsed="false">
      <c r="B4197" s="923" t="n">
        <v>96736</v>
      </c>
      <c r="C4197" s="924" t="s">
        <v>10925</v>
      </c>
      <c r="D4197" s="923" t="s">
        <v>451</v>
      </c>
      <c r="E4197" s="923" t="n">
        <f aca="false">IF($K$2=$H$1,H4197,I4197)</f>
        <v>4.02</v>
      </c>
      <c r="F4197" s="396" t="n">
        <f aca="false">IF(LEN($B4197)=7,CONCATENATE(MID($B4197,1,6),"00",RIGHT($B4197,1)),IF(LEN($B4197)=8,CONCATENATE(MID($B4197,1,6),"0",RIGHT($B4197,2)),$B4197))</f>
        <v>96736</v>
      </c>
      <c r="H4197" s="925" t="n">
        <v>3.71</v>
      </c>
      <c r="I4197" s="923" t="n">
        <v>4.02</v>
      </c>
    </row>
    <row r="4198" customFormat="false" ht="15" hidden="false" customHeight="false" outlineLevel="0" collapsed="false">
      <c r="B4198" s="923" t="n">
        <v>96737</v>
      </c>
      <c r="C4198" s="924" t="s">
        <v>10926</v>
      </c>
      <c r="D4198" s="923" t="s">
        <v>451</v>
      </c>
      <c r="E4198" s="923" t="n">
        <f aca="false">IF($K$2=$H$1,H4198,I4198)</f>
        <v>4.53</v>
      </c>
      <c r="F4198" s="396" t="n">
        <f aca="false">IF(LEN($B4198)=7,CONCATENATE(MID($B4198,1,6),"00",RIGHT($B4198,1)),IF(LEN($B4198)=8,CONCATENATE(MID($B4198,1,6),"0",RIGHT($B4198,2)),$B4198))</f>
        <v>96737</v>
      </c>
      <c r="H4198" s="925" t="n">
        <v>4.22</v>
      </c>
      <c r="I4198" s="923" t="n">
        <v>4.53</v>
      </c>
    </row>
    <row r="4199" customFormat="false" ht="15" hidden="false" customHeight="false" outlineLevel="0" collapsed="false">
      <c r="B4199" s="923" t="n">
        <v>96738</v>
      </c>
      <c r="C4199" s="924" t="s">
        <v>10927</v>
      </c>
      <c r="D4199" s="923" t="s">
        <v>451</v>
      </c>
      <c r="E4199" s="923" t="n">
        <f aca="false">IF($K$2=$H$1,H4199,I4199)</f>
        <v>13.88</v>
      </c>
      <c r="F4199" s="396" t="n">
        <f aca="false">IF(LEN($B4199)=7,CONCATENATE(MID($B4199,1,6),"00",RIGHT($B4199,1)),IF(LEN($B4199)=8,CONCATENATE(MID($B4199,1,6),"0",RIGHT($B4199,2)),$B4199))</f>
        <v>96738</v>
      </c>
      <c r="H4199" s="925" t="n">
        <v>13.57</v>
      </c>
      <c r="I4199" s="923" t="n">
        <v>13.88</v>
      </c>
    </row>
    <row r="4200" customFormat="false" ht="15" hidden="false" customHeight="false" outlineLevel="0" collapsed="false">
      <c r="B4200" s="923" t="n">
        <v>96739</v>
      </c>
      <c r="C4200" s="924" t="s">
        <v>10928</v>
      </c>
      <c r="D4200" s="923" t="s">
        <v>451</v>
      </c>
      <c r="E4200" s="923" t="n">
        <f aca="false">IF($K$2=$H$1,H4200,I4200)</f>
        <v>5.85</v>
      </c>
      <c r="F4200" s="396" t="n">
        <f aca="false">IF(LEN($B4200)=7,CONCATENATE(MID($B4200,1,6),"00",RIGHT($B4200,1)),IF(LEN($B4200)=8,CONCATENATE(MID($B4200,1,6),"0",RIGHT($B4200,2)),$B4200))</f>
        <v>96739</v>
      </c>
      <c r="H4200" s="925" t="n">
        <v>5.46</v>
      </c>
      <c r="I4200" s="923" t="n">
        <v>5.85</v>
      </c>
    </row>
    <row r="4201" customFormat="false" ht="15" hidden="false" customHeight="false" outlineLevel="0" collapsed="false">
      <c r="B4201" s="923" t="n">
        <v>96740</v>
      </c>
      <c r="C4201" s="924" t="s">
        <v>10929</v>
      </c>
      <c r="D4201" s="923" t="s">
        <v>451</v>
      </c>
      <c r="E4201" s="923" t="n">
        <f aca="false">IF($K$2=$H$1,H4201,I4201)</f>
        <v>21.44</v>
      </c>
      <c r="F4201" s="396" t="n">
        <f aca="false">IF(LEN($B4201)=7,CONCATENATE(MID($B4201,1,6),"00",RIGHT($B4201,1)),IF(LEN($B4201)=8,CONCATENATE(MID($B4201,1,6),"0",RIGHT($B4201,2)),$B4201))</f>
        <v>96740</v>
      </c>
      <c r="H4201" s="925" t="n">
        <v>21.05</v>
      </c>
      <c r="I4201" s="923" t="n">
        <v>21.44</v>
      </c>
    </row>
    <row r="4202" customFormat="false" ht="15" hidden="false" customHeight="false" outlineLevel="0" collapsed="false">
      <c r="B4202" s="923" t="n">
        <v>96741</v>
      </c>
      <c r="C4202" s="924" t="s">
        <v>10930</v>
      </c>
      <c r="D4202" s="923" t="s">
        <v>451</v>
      </c>
      <c r="E4202" s="923" t="n">
        <f aca="false">IF($K$2=$H$1,H4202,I4202)</f>
        <v>8.89</v>
      </c>
      <c r="F4202" s="396" t="n">
        <f aca="false">IF(LEN($B4202)=7,CONCATENATE(MID($B4202,1,6),"00",RIGHT($B4202,1)),IF(LEN($B4202)=8,CONCATENATE(MID($B4202,1,6),"0",RIGHT($B4202,2)),$B4202))</f>
        <v>96741</v>
      </c>
      <c r="H4202" s="925" t="n">
        <v>8.5</v>
      </c>
      <c r="I4202" s="923" t="n">
        <v>8.89</v>
      </c>
    </row>
    <row r="4203" customFormat="false" ht="15" hidden="false" customHeight="false" outlineLevel="0" collapsed="false">
      <c r="B4203" s="923" t="n">
        <v>96742</v>
      </c>
      <c r="C4203" s="924" t="s">
        <v>10931</v>
      </c>
      <c r="D4203" s="923" t="s">
        <v>451</v>
      </c>
      <c r="E4203" s="923" t="n">
        <f aca="false">IF($K$2=$H$1,H4203,I4203)</f>
        <v>13.51</v>
      </c>
      <c r="F4203" s="396" t="n">
        <f aca="false">IF(LEN($B4203)=7,CONCATENATE(MID($B4203,1,6),"00",RIGHT($B4203,1)),IF(LEN($B4203)=8,CONCATENATE(MID($B4203,1,6),"0",RIGHT($B4203,2)),$B4203))</f>
        <v>96742</v>
      </c>
      <c r="H4203" s="925" t="n">
        <v>12.9</v>
      </c>
      <c r="I4203" s="923" t="n">
        <v>13.51</v>
      </c>
    </row>
    <row r="4204" customFormat="false" ht="15" hidden="false" customHeight="false" outlineLevel="0" collapsed="false">
      <c r="B4204" s="923" t="n">
        <v>96743</v>
      </c>
      <c r="C4204" s="924" t="s">
        <v>10932</v>
      </c>
      <c r="D4204" s="923" t="s">
        <v>451</v>
      </c>
      <c r="E4204" s="923" t="n">
        <f aca="false">IF($K$2=$H$1,H4204,I4204)</f>
        <v>17.21</v>
      </c>
      <c r="F4204" s="396" t="n">
        <f aca="false">IF(LEN($B4204)=7,CONCATENATE(MID($B4204,1,6),"00",RIGHT($B4204,1)),IF(LEN($B4204)=8,CONCATENATE(MID($B4204,1,6),"0",RIGHT($B4204,2)),$B4204))</f>
        <v>96743</v>
      </c>
      <c r="H4204" s="925" t="n">
        <v>16.6</v>
      </c>
      <c r="I4204" s="923" t="n">
        <v>17.21</v>
      </c>
    </row>
    <row r="4205" customFormat="false" ht="15" hidden="false" customHeight="false" outlineLevel="0" collapsed="false">
      <c r="B4205" s="923" t="n">
        <v>96744</v>
      </c>
      <c r="C4205" s="924" t="s">
        <v>10933</v>
      </c>
      <c r="D4205" s="923" t="s">
        <v>451</v>
      </c>
      <c r="E4205" s="923" t="n">
        <f aca="false">IF($K$2=$H$1,H4205,I4205)</f>
        <v>36.27</v>
      </c>
      <c r="F4205" s="396" t="n">
        <f aca="false">IF(LEN($B4205)=7,CONCATENATE(MID($B4205,1,6),"00",RIGHT($B4205,1)),IF(LEN($B4205)=8,CONCATENATE(MID($B4205,1,6),"0",RIGHT($B4205,2)),$B4205))</f>
        <v>96744</v>
      </c>
      <c r="H4205" s="925" t="n">
        <v>35.26</v>
      </c>
      <c r="I4205" s="923" t="n">
        <v>36.27</v>
      </c>
    </row>
    <row r="4206" customFormat="false" ht="15" hidden="false" customHeight="false" outlineLevel="0" collapsed="false">
      <c r="B4206" s="923" t="n">
        <v>96745</v>
      </c>
      <c r="C4206" s="924" t="s">
        <v>10934</v>
      </c>
      <c r="D4206" s="923" t="s">
        <v>451</v>
      </c>
      <c r="E4206" s="923" t="n">
        <f aca="false">IF($K$2=$H$1,H4206,I4206)</f>
        <v>52.52</v>
      </c>
      <c r="F4206" s="396" t="n">
        <f aca="false">IF(LEN($B4206)=7,CONCATENATE(MID($B4206,1,6),"00",RIGHT($B4206,1)),IF(LEN($B4206)=8,CONCATENATE(MID($B4206,1,6),"0",RIGHT($B4206,2)),$B4206))</f>
        <v>96745</v>
      </c>
      <c r="H4206" s="925" t="n">
        <v>51.51</v>
      </c>
      <c r="I4206" s="923" t="n">
        <v>52.52</v>
      </c>
    </row>
    <row r="4207" customFormat="false" ht="15" hidden="false" customHeight="false" outlineLevel="0" collapsed="false">
      <c r="B4207" s="923" t="n">
        <v>96746</v>
      </c>
      <c r="C4207" s="924" t="s">
        <v>10935</v>
      </c>
      <c r="D4207" s="923" t="s">
        <v>451</v>
      </c>
      <c r="E4207" s="923" t="n">
        <f aca="false">IF($K$2=$H$1,H4207,I4207)</f>
        <v>83.71</v>
      </c>
      <c r="F4207" s="396" t="n">
        <f aca="false">IF(LEN($B4207)=7,CONCATENATE(MID($B4207,1,6),"00",RIGHT($B4207,1)),IF(LEN($B4207)=8,CONCATENATE(MID($B4207,1,6),"0",RIGHT($B4207,2)),$B4207))</f>
        <v>96746</v>
      </c>
      <c r="H4207" s="925" t="n">
        <v>82.14</v>
      </c>
      <c r="I4207" s="923" t="n">
        <v>83.71</v>
      </c>
    </row>
    <row r="4208" customFormat="false" ht="15" hidden="false" customHeight="false" outlineLevel="0" collapsed="false">
      <c r="B4208" s="923" t="n">
        <v>96747</v>
      </c>
      <c r="C4208" s="924" t="s">
        <v>10936</v>
      </c>
      <c r="D4208" s="923" t="s">
        <v>451</v>
      </c>
      <c r="E4208" s="923" t="n">
        <f aca="false">IF($K$2=$H$1,H4208,I4208)</f>
        <v>5.73</v>
      </c>
      <c r="F4208" s="396" t="n">
        <f aca="false">IF(LEN($B4208)=7,CONCATENATE(MID($B4208,1,6),"00",RIGHT($B4208,1)),IF(LEN($B4208)=8,CONCATENATE(MID($B4208,1,6),"0",RIGHT($B4208,2)),$B4208))</f>
        <v>96747</v>
      </c>
      <c r="H4208" s="925" t="n">
        <v>5.27</v>
      </c>
      <c r="I4208" s="923" t="n">
        <v>5.73</v>
      </c>
    </row>
    <row r="4209" customFormat="false" ht="15" hidden="false" customHeight="false" outlineLevel="0" collapsed="false">
      <c r="B4209" s="923" t="n">
        <v>96748</v>
      </c>
      <c r="C4209" s="924" t="s">
        <v>10937</v>
      </c>
      <c r="D4209" s="923" t="s">
        <v>451</v>
      </c>
      <c r="E4209" s="923" t="n">
        <f aca="false">IF($K$2=$H$1,H4209,I4209)</f>
        <v>6.37</v>
      </c>
      <c r="F4209" s="396" t="n">
        <f aca="false">IF(LEN($B4209)=7,CONCATENATE(MID($B4209,1,6),"00",RIGHT($B4209,1)),IF(LEN($B4209)=8,CONCATENATE(MID($B4209,1,6),"0",RIGHT($B4209,2)),$B4209))</f>
        <v>96748</v>
      </c>
      <c r="H4209" s="925" t="n">
        <v>5.91</v>
      </c>
      <c r="I4209" s="923" t="n">
        <v>6.37</v>
      </c>
    </row>
    <row r="4210" customFormat="false" ht="15" hidden="false" customHeight="false" outlineLevel="0" collapsed="false">
      <c r="B4210" s="923" t="n">
        <v>96749</v>
      </c>
      <c r="C4210" s="924" t="s">
        <v>10938</v>
      </c>
      <c r="D4210" s="923" t="s">
        <v>451</v>
      </c>
      <c r="E4210" s="923" t="n">
        <f aca="false">IF($K$2=$H$1,H4210,I4210)</f>
        <v>8.62</v>
      </c>
      <c r="F4210" s="396" t="n">
        <f aca="false">IF(LEN($B4210)=7,CONCATENATE(MID($B4210,1,6),"00",RIGHT($B4210,1)),IF(LEN($B4210)=8,CONCATENATE(MID($B4210,1,6),"0",RIGHT($B4210,2)),$B4210))</f>
        <v>96749</v>
      </c>
      <c r="H4210" s="925" t="n">
        <v>8.02</v>
      </c>
      <c r="I4210" s="923" t="n">
        <v>8.62</v>
      </c>
    </row>
    <row r="4211" customFormat="false" ht="15" hidden="false" customHeight="false" outlineLevel="0" collapsed="false">
      <c r="B4211" s="923" t="n">
        <v>96750</v>
      </c>
      <c r="C4211" s="924" t="s">
        <v>10939</v>
      </c>
      <c r="D4211" s="923" t="s">
        <v>451</v>
      </c>
      <c r="E4211" s="923" t="n">
        <f aca="false">IF($K$2=$H$1,H4211,I4211)</f>
        <v>11.12</v>
      </c>
      <c r="F4211" s="396" t="n">
        <f aca="false">IF(LEN($B4211)=7,CONCATENATE(MID($B4211,1,6),"00",RIGHT($B4211,1)),IF(LEN($B4211)=8,CONCATENATE(MID($B4211,1,6),"0",RIGHT($B4211,2)),$B4211))</f>
        <v>96750</v>
      </c>
      <c r="H4211" s="925" t="n">
        <v>10.52</v>
      </c>
      <c r="I4211" s="923" t="n">
        <v>11.12</v>
      </c>
    </row>
    <row r="4212" customFormat="false" ht="15" hidden="false" customHeight="false" outlineLevel="0" collapsed="false">
      <c r="B4212" s="923" t="n">
        <v>96751</v>
      </c>
      <c r="C4212" s="924" t="s">
        <v>10940</v>
      </c>
      <c r="D4212" s="923" t="s">
        <v>451</v>
      </c>
      <c r="E4212" s="923" t="n">
        <f aca="false">IF($K$2=$H$1,H4212,I4212)</f>
        <v>19.83</v>
      </c>
      <c r="F4212" s="396" t="n">
        <f aca="false">IF(LEN($B4212)=7,CONCATENATE(MID($B4212,1,6),"00",RIGHT($B4212,1)),IF(LEN($B4212)=8,CONCATENATE(MID($B4212,1,6),"0",RIGHT($B4212,2)),$B4212))</f>
        <v>96751</v>
      </c>
      <c r="H4212" s="925" t="n">
        <v>18.92</v>
      </c>
      <c r="I4212" s="923" t="n">
        <v>19.83</v>
      </c>
    </row>
    <row r="4213" customFormat="false" ht="15" hidden="false" customHeight="false" outlineLevel="0" collapsed="false">
      <c r="B4213" s="923" t="n">
        <v>96752</v>
      </c>
      <c r="C4213" s="924" t="s">
        <v>10941</v>
      </c>
      <c r="D4213" s="923" t="s">
        <v>451</v>
      </c>
      <c r="E4213" s="923" t="n">
        <f aca="false">IF($K$2=$H$1,H4213,I4213)</f>
        <v>25.32</v>
      </c>
      <c r="F4213" s="396" t="n">
        <f aca="false">IF(LEN($B4213)=7,CONCATENATE(MID($B4213,1,6),"00",RIGHT($B4213,1)),IF(LEN($B4213)=8,CONCATENATE(MID($B4213,1,6),"0",RIGHT($B4213,2)),$B4213))</f>
        <v>96752</v>
      </c>
      <c r="H4213" s="925" t="n">
        <v>24.41</v>
      </c>
      <c r="I4213" s="923" t="n">
        <v>25.32</v>
      </c>
    </row>
    <row r="4214" customFormat="false" ht="15" hidden="false" customHeight="false" outlineLevel="0" collapsed="false">
      <c r="B4214" s="923" t="n">
        <v>96753</v>
      </c>
      <c r="C4214" s="924" t="s">
        <v>10942</v>
      </c>
      <c r="D4214" s="923" t="s">
        <v>451</v>
      </c>
      <c r="E4214" s="923" t="n">
        <f aca="false">IF($K$2=$H$1,H4214,I4214)</f>
        <v>56.22</v>
      </c>
      <c r="F4214" s="396" t="n">
        <f aca="false">IF(LEN($B4214)=7,CONCATENATE(MID($B4214,1,6),"00",RIGHT($B4214,1)),IF(LEN($B4214)=8,CONCATENATE(MID($B4214,1,6),"0",RIGHT($B4214,2)),$B4214))</f>
        <v>96753</v>
      </c>
      <c r="H4214" s="925" t="n">
        <v>54.72</v>
      </c>
      <c r="I4214" s="923" t="n">
        <v>56.22</v>
      </c>
    </row>
    <row r="4215" customFormat="false" ht="15" hidden="false" customHeight="false" outlineLevel="0" collapsed="false">
      <c r="B4215" s="923" t="n">
        <v>96754</v>
      </c>
      <c r="C4215" s="924" t="s">
        <v>10943</v>
      </c>
      <c r="D4215" s="923" t="s">
        <v>451</v>
      </c>
      <c r="E4215" s="923" t="n">
        <f aca="false">IF($K$2=$H$1,H4215,I4215)</f>
        <v>78</v>
      </c>
      <c r="F4215" s="396" t="n">
        <f aca="false">IF(LEN($B4215)=7,CONCATENATE(MID($B4215,1,6),"00",RIGHT($B4215,1)),IF(LEN($B4215)=8,CONCATENATE(MID($B4215,1,6),"0",RIGHT($B4215,2)),$B4215))</f>
        <v>96754</v>
      </c>
      <c r="H4215" s="925" t="n">
        <v>76.5</v>
      </c>
      <c r="I4215" s="923" t="n">
        <v>78</v>
      </c>
    </row>
    <row r="4216" customFormat="false" ht="15" hidden="false" customHeight="false" outlineLevel="0" collapsed="false">
      <c r="B4216" s="923" t="n">
        <v>96755</v>
      </c>
      <c r="C4216" s="924" t="s">
        <v>10944</v>
      </c>
      <c r="D4216" s="923" t="s">
        <v>451</v>
      </c>
      <c r="E4216" s="923" t="n">
        <f aca="false">IF($K$2=$H$1,H4216,I4216)</f>
        <v>117.99</v>
      </c>
      <c r="F4216" s="396" t="n">
        <f aca="false">IF(LEN($B4216)=7,CONCATENATE(MID($B4216,1,6),"00",RIGHT($B4216,1)),IF(LEN($B4216)=8,CONCATENATE(MID($B4216,1,6),"0",RIGHT($B4216,2)),$B4216))</f>
        <v>96755</v>
      </c>
      <c r="H4216" s="925" t="n">
        <v>115.64</v>
      </c>
      <c r="I4216" s="923" t="n">
        <v>117.99</v>
      </c>
    </row>
    <row r="4217" customFormat="false" ht="15" hidden="false" customHeight="false" outlineLevel="0" collapsed="false">
      <c r="B4217" s="923" t="n">
        <v>96756</v>
      </c>
      <c r="C4217" s="924" t="s">
        <v>10945</v>
      </c>
      <c r="D4217" s="923" t="s">
        <v>451</v>
      </c>
      <c r="E4217" s="923" t="n">
        <f aca="false">IF($K$2=$H$1,H4217,I4217)</f>
        <v>10.07</v>
      </c>
      <c r="F4217" s="396" t="n">
        <f aca="false">IF(LEN($B4217)=7,CONCATENATE(MID($B4217,1,6),"00",RIGHT($B4217,1)),IF(LEN($B4217)=8,CONCATENATE(MID($B4217,1,6),"0",RIGHT($B4217,2)),$B4217))</f>
        <v>96756</v>
      </c>
      <c r="H4217" s="925" t="n">
        <v>9.45</v>
      </c>
      <c r="I4217" s="923" t="n">
        <v>10.07</v>
      </c>
    </row>
    <row r="4218" customFormat="false" ht="15" hidden="false" customHeight="false" outlineLevel="0" collapsed="false">
      <c r="B4218" s="923" t="n">
        <v>96757</v>
      </c>
      <c r="C4218" s="924" t="s">
        <v>10946</v>
      </c>
      <c r="D4218" s="923" t="s">
        <v>451</v>
      </c>
      <c r="E4218" s="923" t="n">
        <f aca="false">IF($K$2=$H$1,H4218,I4218)</f>
        <v>9.74</v>
      </c>
      <c r="F4218" s="396" t="n">
        <f aca="false">IF(LEN($B4218)=7,CONCATENATE(MID($B4218,1,6),"00",RIGHT($B4218,1)),IF(LEN($B4218)=8,CONCATENATE(MID($B4218,1,6),"0",RIGHT($B4218,2)),$B4218))</f>
        <v>96757</v>
      </c>
      <c r="H4218" s="925" t="n">
        <v>9.12</v>
      </c>
      <c r="I4218" s="923" t="n">
        <v>9.74</v>
      </c>
    </row>
    <row r="4219" customFormat="false" ht="15" hidden="false" customHeight="false" outlineLevel="0" collapsed="false">
      <c r="B4219" s="923" t="n">
        <v>96758</v>
      </c>
      <c r="C4219" s="924" t="s">
        <v>10947</v>
      </c>
      <c r="D4219" s="923" t="s">
        <v>451</v>
      </c>
      <c r="E4219" s="923" t="n">
        <f aca="false">IF($K$2=$H$1,H4219,I4219)</f>
        <v>11.58</v>
      </c>
      <c r="F4219" s="396" t="n">
        <f aca="false">IF(LEN($B4219)=7,CONCATENATE(MID($B4219,1,6),"00",RIGHT($B4219,1)),IF(LEN($B4219)=8,CONCATENATE(MID($B4219,1,6),"0",RIGHT($B4219,2)),$B4219))</f>
        <v>96758</v>
      </c>
      <c r="H4219" s="925" t="n">
        <v>10.78</v>
      </c>
      <c r="I4219" s="923" t="n">
        <v>11.58</v>
      </c>
    </row>
    <row r="4220" customFormat="false" ht="15" hidden="false" customHeight="false" outlineLevel="0" collapsed="false">
      <c r="B4220" s="923" t="n">
        <v>96759</v>
      </c>
      <c r="C4220" s="924" t="s">
        <v>10948</v>
      </c>
      <c r="D4220" s="923" t="s">
        <v>451</v>
      </c>
      <c r="E4220" s="923" t="n">
        <f aca="false">IF($K$2=$H$1,H4220,I4220)</f>
        <v>16.34</v>
      </c>
      <c r="F4220" s="396" t="n">
        <f aca="false">IF(LEN($B4220)=7,CONCATENATE(MID($B4220,1,6),"00",RIGHT($B4220,1)),IF(LEN($B4220)=8,CONCATENATE(MID($B4220,1,6),"0",RIGHT($B4220,2)),$B4220))</f>
        <v>96759</v>
      </c>
      <c r="H4220" s="925" t="n">
        <v>15.54</v>
      </c>
      <c r="I4220" s="923" t="n">
        <v>16.34</v>
      </c>
    </row>
    <row r="4221" customFormat="false" ht="15" hidden="false" customHeight="false" outlineLevel="0" collapsed="false">
      <c r="B4221" s="923" t="n">
        <v>96760</v>
      </c>
      <c r="C4221" s="924" t="s">
        <v>10949</v>
      </c>
      <c r="D4221" s="923" t="s">
        <v>451</v>
      </c>
      <c r="E4221" s="923" t="n">
        <f aca="false">IF($K$2=$H$1,H4221,I4221)</f>
        <v>23.33</v>
      </c>
      <c r="F4221" s="396" t="n">
        <f aca="false">IF(LEN($B4221)=7,CONCATENATE(MID($B4221,1,6),"00",RIGHT($B4221,1)),IF(LEN($B4221)=8,CONCATENATE(MID($B4221,1,6),"0",RIGHT($B4221,2)),$B4221))</f>
        <v>96760</v>
      </c>
      <c r="H4221" s="925" t="n">
        <v>22.12</v>
      </c>
      <c r="I4221" s="923" t="n">
        <v>23.33</v>
      </c>
    </row>
    <row r="4222" customFormat="false" ht="15" hidden="false" customHeight="false" outlineLevel="0" collapsed="false">
      <c r="B4222" s="923" t="n">
        <v>96761</v>
      </c>
      <c r="C4222" s="924" t="s">
        <v>10950</v>
      </c>
      <c r="D4222" s="923" t="s">
        <v>451</v>
      </c>
      <c r="E4222" s="923" t="n">
        <f aca="false">IF($K$2=$H$1,H4222,I4222)</f>
        <v>32.11</v>
      </c>
      <c r="F4222" s="396" t="n">
        <f aca="false">IF(LEN($B4222)=7,CONCATENATE(MID($B4222,1,6),"00",RIGHT($B4222,1)),IF(LEN($B4222)=8,CONCATENATE(MID($B4222,1,6),"0",RIGHT($B4222,2)),$B4222))</f>
        <v>96761</v>
      </c>
      <c r="H4222" s="925" t="n">
        <v>30.9</v>
      </c>
      <c r="I4222" s="923" t="n">
        <v>32.11</v>
      </c>
    </row>
    <row r="4223" customFormat="false" ht="15" hidden="false" customHeight="false" outlineLevel="0" collapsed="false">
      <c r="B4223" s="923" t="n">
        <v>96762</v>
      </c>
      <c r="C4223" s="924" t="s">
        <v>10951</v>
      </c>
      <c r="D4223" s="923" t="s">
        <v>451</v>
      </c>
      <c r="E4223" s="923" t="n">
        <f aca="false">IF($K$2=$H$1,H4223,I4223)</f>
        <v>61.88</v>
      </c>
      <c r="F4223" s="396" t="n">
        <f aca="false">IF(LEN($B4223)=7,CONCATENATE(MID($B4223,1,6),"00",RIGHT($B4223,1)),IF(LEN($B4223)=8,CONCATENATE(MID($B4223,1,6),"0",RIGHT($B4223,2)),$B4223))</f>
        <v>96762</v>
      </c>
      <c r="H4223" s="925" t="n">
        <v>59.88</v>
      </c>
      <c r="I4223" s="923" t="n">
        <v>61.88</v>
      </c>
    </row>
    <row r="4224" customFormat="false" ht="15" hidden="false" customHeight="false" outlineLevel="0" collapsed="false">
      <c r="B4224" s="923" t="n">
        <v>96763</v>
      </c>
      <c r="C4224" s="924" t="s">
        <v>10952</v>
      </c>
      <c r="D4224" s="923" t="s">
        <v>451</v>
      </c>
      <c r="E4224" s="923" t="n">
        <f aca="false">IF($K$2=$H$1,H4224,I4224)</f>
        <v>84.12</v>
      </c>
      <c r="F4224" s="396" t="n">
        <f aca="false">IF(LEN($B4224)=7,CONCATENATE(MID($B4224,1,6),"00",RIGHT($B4224,1)),IF(LEN($B4224)=8,CONCATENATE(MID($B4224,1,6),"0",RIGHT($B4224,2)),$B4224))</f>
        <v>96763</v>
      </c>
      <c r="H4224" s="925" t="n">
        <v>82.12</v>
      </c>
      <c r="I4224" s="923" t="n">
        <v>84.12</v>
      </c>
    </row>
    <row r="4225" customFormat="false" ht="15" hidden="false" customHeight="false" outlineLevel="0" collapsed="false">
      <c r="B4225" s="923" t="n">
        <v>96764</v>
      </c>
      <c r="C4225" s="924" t="s">
        <v>10953</v>
      </c>
      <c r="D4225" s="923" t="s">
        <v>451</v>
      </c>
      <c r="E4225" s="923" t="n">
        <f aca="false">IF($K$2=$H$1,H4225,I4225)</f>
        <v>134.04</v>
      </c>
      <c r="F4225" s="396" t="n">
        <f aca="false">IF(LEN($B4225)=7,CONCATENATE(MID($B4225,1,6),"00",RIGHT($B4225,1)),IF(LEN($B4225)=8,CONCATENATE(MID($B4225,1,6),"0",RIGHT($B4225,2)),$B4225))</f>
        <v>96764</v>
      </c>
      <c r="H4225" s="925" t="n">
        <v>130.9</v>
      </c>
      <c r="I4225" s="923" t="n">
        <v>134.04</v>
      </c>
    </row>
    <row r="4226" customFormat="false" ht="15" hidden="false" customHeight="false" outlineLevel="0" collapsed="false">
      <c r="B4226" s="923" t="n">
        <v>96802</v>
      </c>
      <c r="C4226" s="924" t="s">
        <v>10954</v>
      </c>
      <c r="D4226" s="923" t="s">
        <v>451</v>
      </c>
      <c r="E4226" s="923" t="n">
        <f aca="false">IF($K$2=$H$1,H4226,I4226)</f>
        <v>194.54</v>
      </c>
      <c r="F4226" s="396" t="n">
        <f aca="false">IF(LEN($B4226)=7,CONCATENATE(MID($B4226,1,6),"00",RIGHT($B4226,1)),IF(LEN($B4226)=8,CONCATENATE(MID($B4226,1,6),"0",RIGHT($B4226,2)),$B4226))</f>
        <v>96802</v>
      </c>
      <c r="H4226" s="925" t="n">
        <v>193.49</v>
      </c>
      <c r="I4226" s="923" t="n">
        <v>194.54</v>
      </c>
    </row>
    <row r="4227" customFormat="false" ht="15" hidden="false" customHeight="false" outlineLevel="0" collapsed="false">
      <c r="B4227" s="923" t="n">
        <v>96803</v>
      </c>
      <c r="C4227" s="924" t="s">
        <v>10955</v>
      </c>
      <c r="D4227" s="923" t="s">
        <v>451</v>
      </c>
      <c r="E4227" s="923" t="n">
        <f aca="false">IF($K$2=$H$1,H4227,I4227)</f>
        <v>100.15</v>
      </c>
      <c r="F4227" s="396" t="n">
        <f aca="false">IF(LEN($B4227)=7,CONCATENATE(MID($B4227,1,6),"00",RIGHT($B4227,1)),IF(LEN($B4227)=8,CONCATENATE(MID($B4227,1,6),"0",RIGHT($B4227,2)),$B4227))</f>
        <v>96803</v>
      </c>
      <c r="H4227" s="925" t="n">
        <v>99.29</v>
      </c>
      <c r="I4227" s="923" t="n">
        <v>100.15</v>
      </c>
    </row>
    <row r="4228" customFormat="false" ht="15" hidden="false" customHeight="false" outlineLevel="0" collapsed="false">
      <c r="B4228" s="923" t="n">
        <v>96804</v>
      </c>
      <c r="C4228" s="924" t="s">
        <v>10956</v>
      </c>
      <c r="D4228" s="923" t="s">
        <v>451</v>
      </c>
      <c r="E4228" s="923" t="n">
        <f aca="false">IF($K$2=$H$1,H4228,I4228)</f>
        <v>179.9</v>
      </c>
      <c r="F4228" s="396" t="n">
        <f aca="false">IF(LEN($B4228)=7,CONCATENATE(MID($B4228,1,6),"00",RIGHT($B4228,1)),IF(LEN($B4228)=8,CONCATENATE(MID($B4228,1,6),"0",RIGHT($B4228,2)),$B4228))</f>
        <v>96804</v>
      </c>
      <c r="H4228" s="925" t="n">
        <v>177.49</v>
      </c>
      <c r="I4228" s="923" t="n">
        <v>179.9</v>
      </c>
    </row>
    <row r="4229" customFormat="false" ht="15" hidden="false" customHeight="false" outlineLevel="0" collapsed="false">
      <c r="B4229" s="923" t="n">
        <v>96805</v>
      </c>
      <c r="C4229" s="924" t="s">
        <v>10957</v>
      </c>
      <c r="D4229" s="923" t="s">
        <v>451</v>
      </c>
      <c r="E4229" s="923" t="n">
        <f aca="false">IF($K$2=$H$1,H4229,I4229)</f>
        <v>201.34</v>
      </c>
      <c r="F4229" s="396" t="n">
        <f aca="false">IF(LEN($B4229)=7,CONCATENATE(MID($B4229,1,6),"00",RIGHT($B4229,1)),IF(LEN($B4229)=8,CONCATENATE(MID($B4229,1,6),"0",RIGHT($B4229,2)),$B4229))</f>
        <v>96805</v>
      </c>
      <c r="H4229" s="925" t="n">
        <v>199.64</v>
      </c>
      <c r="I4229" s="923" t="n">
        <v>201.34</v>
      </c>
    </row>
    <row r="4230" customFormat="false" ht="15" hidden="false" customHeight="false" outlineLevel="0" collapsed="false">
      <c r="B4230" s="923" t="n">
        <v>96806</v>
      </c>
      <c r="C4230" s="924" t="s">
        <v>10958</v>
      </c>
      <c r="D4230" s="923" t="s">
        <v>451</v>
      </c>
      <c r="E4230" s="923" t="n">
        <f aca="false">IF($K$2=$H$1,H4230,I4230)</f>
        <v>98.22</v>
      </c>
      <c r="F4230" s="396" t="n">
        <f aca="false">IF(LEN($B4230)=7,CONCATENATE(MID($B4230,1,6),"00",RIGHT($B4230,1)),IF(LEN($B4230)=8,CONCATENATE(MID($B4230,1,6),"0",RIGHT($B4230,2)),$B4230))</f>
        <v>96806</v>
      </c>
      <c r="H4230" s="925" t="n">
        <v>96.72</v>
      </c>
      <c r="I4230" s="923" t="n">
        <v>98.22</v>
      </c>
    </row>
    <row r="4231" customFormat="false" ht="15" hidden="false" customHeight="false" outlineLevel="0" collapsed="false">
      <c r="B4231" s="923" t="n">
        <v>96807</v>
      </c>
      <c r="C4231" s="924" t="s">
        <v>10959</v>
      </c>
      <c r="D4231" s="923" t="s">
        <v>451</v>
      </c>
      <c r="E4231" s="923" t="n">
        <f aca="false">IF($K$2=$H$1,H4231,I4231)</f>
        <v>164.2</v>
      </c>
      <c r="F4231" s="396" t="n">
        <f aca="false">IF(LEN($B4231)=7,CONCATENATE(MID($B4231,1,6),"00",RIGHT($B4231,1)),IF(LEN($B4231)=8,CONCATENATE(MID($B4231,1,6),"0",RIGHT($B4231,2)),$B4231))</f>
        <v>96807</v>
      </c>
      <c r="H4231" s="925" t="n">
        <v>161.15</v>
      </c>
      <c r="I4231" s="923" t="n">
        <v>164.2</v>
      </c>
    </row>
    <row r="4232" customFormat="false" ht="15" hidden="false" customHeight="false" outlineLevel="0" collapsed="false">
      <c r="B4232" s="923" t="n">
        <v>96808</v>
      </c>
      <c r="C4232" s="924" t="s">
        <v>10960</v>
      </c>
      <c r="D4232" s="923" t="s">
        <v>451</v>
      </c>
      <c r="E4232" s="923" t="n">
        <f aca="false">IF($K$2=$H$1,H4232,I4232)</f>
        <v>9.42</v>
      </c>
      <c r="F4232" s="396" t="n">
        <f aca="false">IF(LEN($B4232)=7,CONCATENATE(MID($B4232,1,6),"00",RIGHT($B4232,1)),IF(LEN($B4232)=8,CONCATENATE(MID($B4232,1,6),"0",RIGHT($B4232,2)),$B4232))</f>
        <v>96808</v>
      </c>
      <c r="H4232" s="925" t="n">
        <v>9.02</v>
      </c>
      <c r="I4232" s="923" t="n">
        <v>9.42</v>
      </c>
    </row>
    <row r="4233" customFormat="false" ht="15" hidden="false" customHeight="false" outlineLevel="0" collapsed="false">
      <c r="B4233" s="923" t="n">
        <v>96809</v>
      </c>
      <c r="C4233" s="924" t="s">
        <v>10961</v>
      </c>
      <c r="D4233" s="923" t="s">
        <v>451</v>
      </c>
      <c r="E4233" s="923" t="n">
        <f aca="false">IF($K$2=$H$1,H4233,I4233)</f>
        <v>10.73</v>
      </c>
      <c r="F4233" s="396" t="n">
        <f aca="false">IF(LEN($B4233)=7,CONCATENATE(MID($B4233,1,6),"00",RIGHT($B4233,1)),IF(LEN($B4233)=8,CONCATENATE(MID($B4233,1,6),"0",RIGHT($B4233,2)),$B4233))</f>
        <v>96809</v>
      </c>
      <c r="H4233" s="925" t="n">
        <v>10.33</v>
      </c>
      <c r="I4233" s="923" t="n">
        <v>10.73</v>
      </c>
    </row>
    <row r="4234" customFormat="false" ht="15" hidden="false" customHeight="false" outlineLevel="0" collapsed="false">
      <c r="B4234" s="923" t="n">
        <v>96810</v>
      </c>
      <c r="C4234" s="924" t="s">
        <v>10962</v>
      </c>
      <c r="D4234" s="923" t="s">
        <v>451</v>
      </c>
      <c r="E4234" s="923" t="n">
        <f aca="false">IF($K$2=$H$1,H4234,I4234)</f>
        <v>11.61</v>
      </c>
      <c r="F4234" s="396" t="n">
        <f aca="false">IF(LEN($B4234)=7,CONCATENATE(MID($B4234,1,6),"00",RIGHT($B4234,1)),IF(LEN($B4234)=8,CONCATENATE(MID($B4234,1,6),"0",RIGHT($B4234,2)),$B4234))</f>
        <v>96810</v>
      </c>
      <c r="H4234" s="925" t="n">
        <v>11.21</v>
      </c>
      <c r="I4234" s="923" t="n">
        <v>11.61</v>
      </c>
    </row>
    <row r="4235" customFormat="false" ht="15" hidden="false" customHeight="false" outlineLevel="0" collapsed="false">
      <c r="B4235" s="923" t="n">
        <v>96811</v>
      </c>
      <c r="C4235" s="924" t="s">
        <v>10963</v>
      </c>
      <c r="D4235" s="923" t="s">
        <v>451</v>
      </c>
      <c r="E4235" s="923" t="n">
        <f aca="false">IF($K$2=$H$1,H4235,I4235)</f>
        <v>12.52</v>
      </c>
      <c r="F4235" s="396" t="n">
        <f aca="false">IF(LEN($B4235)=7,CONCATENATE(MID($B4235,1,6),"00",RIGHT($B4235,1)),IF(LEN($B4235)=8,CONCATENATE(MID($B4235,1,6),"0",RIGHT($B4235,2)),$B4235))</f>
        <v>96811</v>
      </c>
      <c r="H4235" s="925" t="n">
        <v>12.07</v>
      </c>
      <c r="I4235" s="923" t="n">
        <v>12.52</v>
      </c>
    </row>
    <row r="4236" customFormat="false" ht="15" hidden="false" customHeight="false" outlineLevel="0" collapsed="false">
      <c r="B4236" s="923" t="n">
        <v>96812</v>
      </c>
      <c r="C4236" s="924" t="s">
        <v>10964</v>
      </c>
      <c r="D4236" s="923" t="s">
        <v>451</v>
      </c>
      <c r="E4236" s="923" t="n">
        <f aca="false">IF($K$2=$H$1,H4236,I4236)</f>
        <v>12.05</v>
      </c>
      <c r="F4236" s="396" t="n">
        <f aca="false">IF(LEN($B4236)=7,CONCATENATE(MID($B4236,1,6),"00",RIGHT($B4236,1)),IF(LEN($B4236)=8,CONCATENATE(MID($B4236,1,6),"0",RIGHT($B4236,2)),$B4236))</f>
        <v>96812</v>
      </c>
      <c r="H4236" s="925" t="n">
        <v>11.6</v>
      </c>
      <c r="I4236" s="923" t="n">
        <v>12.05</v>
      </c>
    </row>
    <row r="4237" customFormat="false" ht="15" hidden="false" customHeight="false" outlineLevel="0" collapsed="false">
      <c r="B4237" s="923" t="n">
        <v>96813</v>
      </c>
      <c r="C4237" s="924" t="s">
        <v>10965</v>
      </c>
      <c r="D4237" s="923" t="s">
        <v>451</v>
      </c>
      <c r="E4237" s="923" t="n">
        <f aca="false">IF($K$2=$H$1,H4237,I4237)</f>
        <v>13.81</v>
      </c>
      <c r="F4237" s="396" t="n">
        <f aca="false">IF(LEN($B4237)=7,CONCATENATE(MID($B4237,1,6),"00",RIGHT($B4237,1)),IF(LEN($B4237)=8,CONCATENATE(MID($B4237,1,6),"0",RIGHT($B4237,2)),$B4237))</f>
        <v>96813</v>
      </c>
      <c r="H4237" s="925" t="n">
        <v>13.36</v>
      </c>
      <c r="I4237" s="923" t="n">
        <v>13.81</v>
      </c>
    </row>
    <row r="4238" customFormat="false" ht="15" hidden="false" customHeight="false" outlineLevel="0" collapsed="false">
      <c r="B4238" s="923" t="n">
        <v>96814</v>
      </c>
      <c r="C4238" s="924" t="s">
        <v>10966</v>
      </c>
      <c r="D4238" s="923" t="s">
        <v>451</v>
      </c>
      <c r="E4238" s="923" t="n">
        <f aca="false">IF($K$2=$H$1,H4238,I4238)</f>
        <v>11.75</v>
      </c>
      <c r="F4238" s="396" t="n">
        <f aca="false">IF(LEN($B4238)=7,CONCATENATE(MID($B4238,1,6),"00",RIGHT($B4238,1)),IF(LEN($B4238)=8,CONCATENATE(MID($B4238,1,6),"0",RIGHT($B4238,2)),$B4238))</f>
        <v>96814</v>
      </c>
      <c r="H4238" s="925" t="n">
        <v>11.3</v>
      </c>
      <c r="I4238" s="923" t="n">
        <v>11.75</v>
      </c>
    </row>
    <row r="4239" customFormat="false" ht="15" hidden="false" customHeight="false" outlineLevel="0" collapsed="false">
      <c r="B4239" s="923" t="n">
        <v>96815</v>
      </c>
      <c r="C4239" s="924" t="s">
        <v>10967</v>
      </c>
      <c r="D4239" s="923" t="s">
        <v>451</v>
      </c>
      <c r="E4239" s="923" t="n">
        <f aca="false">IF($K$2=$H$1,H4239,I4239)</f>
        <v>19.57</v>
      </c>
      <c r="F4239" s="396" t="n">
        <f aca="false">IF(LEN($B4239)=7,CONCATENATE(MID($B4239,1,6),"00",RIGHT($B4239,1)),IF(LEN($B4239)=8,CONCATENATE(MID($B4239,1,6),"0",RIGHT($B4239,2)),$B4239))</f>
        <v>96815</v>
      </c>
      <c r="H4239" s="925" t="n">
        <v>19.01</v>
      </c>
      <c r="I4239" s="923" t="n">
        <v>19.57</v>
      </c>
    </row>
    <row r="4240" customFormat="false" ht="15" hidden="false" customHeight="false" outlineLevel="0" collapsed="false">
      <c r="B4240" s="923" t="n">
        <v>96816</v>
      </c>
      <c r="C4240" s="924" t="s">
        <v>10968</v>
      </c>
      <c r="D4240" s="923" t="s">
        <v>451</v>
      </c>
      <c r="E4240" s="923" t="n">
        <f aca="false">IF($K$2=$H$1,H4240,I4240)</f>
        <v>16.22</v>
      </c>
      <c r="F4240" s="396" t="n">
        <f aca="false">IF(LEN($B4240)=7,CONCATENATE(MID($B4240,1,6),"00",RIGHT($B4240,1)),IF(LEN($B4240)=8,CONCATENATE(MID($B4240,1,6),"0",RIGHT($B4240,2)),$B4240))</f>
        <v>96816</v>
      </c>
      <c r="H4240" s="925" t="n">
        <v>15.66</v>
      </c>
      <c r="I4240" s="923" t="n">
        <v>16.22</v>
      </c>
    </row>
    <row r="4241" customFormat="false" ht="15" hidden="false" customHeight="false" outlineLevel="0" collapsed="false">
      <c r="B4241" s="923" t="n">
        <v>96817</v>
      </c>
      <c r="C4241" s="924" t="s">
        <v>10969</v>
      </c>
      <c r="D4241" s="923" t="s">
        <v>451</v>
      </c>
      <c r="E4241" s="923" t="n">
        <f aca="false">IF($K$2=$H$1,H4241,I4241)</f>
        <v>18.36</v>
      </c>
      <c r="F4241" s="396" t="n">
        <f aca="false">IF(LEN($B4241)=7,CONCATENATE(MID($B4241,1,6),"00",RIGHT($B4241,1)),IF(LEN($B4241)=8,CONCATENATE(MID($B4241,1,6),"0",RIGHT($B4241,2)),$B4241))</f>
        <v>96817</v>
      </c>
      <c r="H4241" s="925" t="n">
        <v>17.8</v>
      </c>
      <c r="I4241" s="923" t="n">
        <v>18.36</v>
      </c>
    </row>
    <row r="4242" customFormat="false" ht="15" hidden="false" customHeight="false" outlineLevel="0" collapsed="false">
      <c r="B4242" s="923" t="n">
        <v>96818</v>
      </c>
      <c r="C4242" s="924" t="s">
        <v>10970</v>
      </c>
      <c r="D4242" s="923" t="s">
        <v>451</v>
      </c>
      <c r="E4242" s="923" t="n">
        <f aca="false">IF($K$2=$H$1,H4242,I4242)</f>
        <v>17.14</v>
      </c>
      <c r="F4242" s="396" t="n">
        <f aca="false">IF(LEN($B4242)=7,CONCATENATE(MID($B4242,1,6),"00",RIGHT($B4242,1)),IF(LEN($B4242)=8,CONCATENATE(MID($B4242,1,6),"0",RIGHT($B4242,2)),$B4242))</f>
        <v>96818</v>
      </c>
      <c r="H4242" s="925" t="n">
        <v>16.58</v>
      </c>
      <c r="I4242" s="923" t="n">
        <v>17.14</v>
      </c>
    </row>
    <row r="4243" customFormat="false" ht="15" hidden="false" customHeight="false" outlineLevel="0" collapsed="false">
      <c r="B4243" s="923" t="n">
        <v>96819</v>
      </c>
      <c r="C4243" s="924" t="s">
        <v>10971</v>
      </c>
      <c r="D4243" s="923" t="s">
        <v>451</v>
      </c>
      <c r="E4243" s="923" t="n">
        <f aca="false">IF($K$2=$H$1,H4243,I4243)</f>
        <v>17.14</v>
      </c>
      <c r="F4243" s="396" t="n">
        <f aca="false">IF(LEN($B4243)=7,CONCATENATE(MID($B4243,1,6),"00",RIGHT($B4243,1)),IF(LEN($B4243)=8,CONCATENATE(MID($B4243,1,6),"0",RIGHT($B4243,2)),$B4243))</f>
        <v>96819</v>
      </c>
      <c r="H4243" s="925" t="n">
        <v>16.58</v>
      </c>
      <c r="I4243" s="923" t="n">
        <v>17.14</v>
      </c>
    </row>
    <row r="4244" customFormat="false" ht="15" hidden="false" customHeight="false" outlineLevel="0" collapsed="false">
      <c r="B4244" s="923" t="n">
        <v>96820</v>
      </c>
      <c r="C4244" s="924" t="s">
        <v>10972</v>
      </c>
      <c r="D4244" s="923" t="s">
        <v>451</v>
      </c>
      <c r="E4244" s="923" t="n">
        <f aca="false">IF($K$2=$H$1,H4244,I4244)</f>
        <v>30.78</v>
      </c>
      <c r="F4244" s="396" t="n">
        <f aca="false">IF(LEN($B4244)=7,CONCATENATE(MID($B4244,1,6),"00",RIGHT($B4244,1)),IF(LEN($B4244)=8,CONCATENATE(MID($B4244,1,6),"0",RIGHT($B4244,2)),$B4244))</f>
        <v>96820</v>
      </c>
      <c r="H4244" s="925" t="n">
        <v>30.1</v>
      </c>
      <c r="I4244" s="923" t="n">
        <v>30.78</v>
      </c>
    </row>
    <row r="4245" customFormat="false" ht="15" hidden="false" customHeight="false" outlineLevel="0" collapsed="false">
      <c r="B4245" s="923" t="n">
        <v>96821</v>
      </c>
      <c r="C4245" s="924" t="s">
        <v>10973</v>
      </c>
      <c r="D4245" s="923" t="s">
        <v>451</v>
      </c>
      <c r="E4245" s="923" t="n">
        <f aca="false">IF($K$2=$H$1,H4245,I4245)</f>
        <v>26.35</v>
      </c>
      <c r="F4245" s="396" t="n">
        <f aca="false">IF(LEN($B4245)=7,CONCATENATE(MID($B4245,1,6),"00",RIGHT($B4245,1)),IF(LEN($B4245)=8,CONCATENATE(MID($B4245,1,6),"0",RIGHT($B4245,2)),$B4245))</f>
        <v>96821</v>
      </c>
      <c r="H4245" s="925" t="n">
        <v>25.67</v>
      </c>
      <c r="I4245" s="923" t="n">
        <v>26.35</v>
      </c>
    </row>
    <row r="4246" customFormat="false" ht="15" hidden="false" customHeight="false" outlineLevel="0" collapsed="false">
      <c r="B4246" s="923" t="n">
        <v>96822</v>
      </c>
      <c r="C4246" s="924" t="s">
        <v>10974</v>
      </c>
      <c r="D4246" s="923" t="s">
        <v>451</v>
      </c>
      <c r="E4246" s="923" t="n">
        <f aca="false">IF($K$2=$H$1,H4246,I4246)</f>
        <v>26.69</v>
      </c>
      <c r="F4246" s="396" t="n">
        <f aca="false">IF(LEN($B4246)=7,CONCATENATE(MID($B4246,1,6),"00",RIGHT($B4246,1)),IF(LEN($B4246)=8,CONCATENATE(MID($B4246,1,6),"0",RIGHT($B4246,2)),$B4246))</f>
        <v>96822</v>
      </c>
      <c r="H4246" s="925" t="n">
        <v>26.01</v>
      </c>
      <c r="I4246" s="923" t="n">
        <v>26.69</v>
      </c>
    </row>
    <row r="4247" customFormat="false" ht="15" hidden="false" customHeight="false" outlineLevel="0" collapsed="false">
      <c r="B4247" s="923" t="n">
        <v>96823</v>
      </c>
      <c r="C4247" s="924" t="s">
        <v>10975</v>
      </c>
      <c r="D4247" s="923" t="s">
        <v>451</v>
      </c>
      <c r="E4247" s="923" t="n">
        <f aca="false">IF($K$2=$H$1,H4247,I4247)</f>
        <v>11.02</v>
      </c>
      <c r="F4247" s="396" t="n">
        <f aca="false">IF(LEN($B4247)=7,CONCATENATE(MID($B4247,1,6),"00",RIGHT($B4247,1)),IF(LEN($B4247)=8,CONCATENATE(MID($B4247,1,6),"0",RIGHT($B4247,2)),$B4247))</f>
        <v>96823</v>
      </c>
      <c r="H4247" s="925" t="n">
        <v>10.72</v>
      </c>
      <c r="I4247" s="923" t="n">
        <v>11.02</v>
      </c>
    </row>
    <row r="4248" customFormat="false" ht="15" hidden="false" customHeight="false" outlineLevel="0" collapsed="false">
      <c r="B4248" s="923" t="n">
        <v>96824</v>
      </c>
      <c r="C4248" s="924" t="s">
        <v>10976</v>
      </c>
      <c r="D4248" s="923" t="s">
        <v>451</v>
      </c>
      <c r="E4248" s="923" t="n">
        <f aca="false">IF($K$2=$H$1,H4248,I4248)</f>
        <v>12.39</v>
      </c>
      <c r="F4248" s="396" t="n">
        <f aca="false">IF(LEN($B4248)=7,CONCATENATE(MID($B4248,1,6),"00",RIGHT($B4248,1)),IF(LEN($B4248)=8,CONCATENATE(MID($B4248,1,6),"0",RIGHT($B4248,2)),$B4248))</f>
        <v>96824</v>
      </c>
      <c r="H4248" s="925" t="n">
        <v>12.09</v>
      </c>
      <c r="I4248" s="923" t="n">
        <v>12.39</v>
      </c>
    </row>
    <row r="4249" customFormat="false" ht="15" hidden="false" customHeight="false" outlineLevel="0" collapsed="false">
      <c r="B4249" s="923" t="n">
        <v>96825</v>
      </c>
      <c r="C4249" s="924" t="s">
        <v>10977</v>
      </c>
      <c r="D4249" s="923" t="s">
        <v>451</v>
      </c>
      <c r="E4249" s="923" t="n">
        <f aca="false">IF($K$2=$H$1,H4249,I4249)</f>
        <v>16.65</v>
      </c>
      <c r="F4249" s="396" t="n">
        <f aca="false">IF(LEN($B4249)=7,CONCATENATE(MID($B4249,1,6),"00",RIGHT($B4249,1)),IF(LEN($B4249)=8,CONCATENATE(MID($B4249,1,6),"0",RIGHT($B4249,2)),$B4249))</f>
        <v>96825</v>
      </c>
      <c r="H4249" s="925" t="n">
        <v>16.35</v>
      </c>
      <c r="I4249" s="923" t="n">
        <v>16.65</v>
      </c>
    </row>
    <row r="4250" customFormat="false" ht="15" hidden="false" customHeight="false" outlineLevel="0" collapsed="false">
      <c r="B4250" s="923" t="n">
        <v>96826</v>
      </c>
      <c r="C4250" s="924" t="s">
        <v>10978</v>
      </c>
      <c r="D4250" s="923" t="s">
        <v>451</v>
      </c>
      <c r="E4250" s="923" t="n">
        <f aca="false">IF($K$2=$H$1,H4250,I4250)</f>
        <v>15.21</v>
      </c>
      <c r="F4250" s="396" t="n">
        <f aca="false">IF(LEN($B4250)=7,CONCATENATE(MID($B4250,1,6),"00",RIGHT($B4250,1)),IF(LEN($B4250)=8,CONCATENATE(MID($B4250,1,6),"0",RIGHT($B4250,2)),$B4250))</f>
        <v>96826</v>
      </c>
      <c r="H4250" s="925" t="n">
        <v>14.85</v>
      </c>
      <c r="I4250" s="923" t="n">
        <v>15.21</v>
      </c>
    </row>
    <row r="4251" customFormat="false" ht="15" hidden="false" customHeight="false" outlineLevel="0" collapsed="false">
      <c r="B4251" s="923" t="n">
        <v>96827</v>
      </c>
      <c r="C4251" s="924" t="s">
        <v>10979</v>
      </c>
      <c r="D4251" s="923" t="s">
        <v>451</v>
      </c>
      <c r="E4251" s="923" t="n">
        <f aca="false">IF($K$2=$H$1,H4251,I4251)</f>
        <v>15.77</v>
      </c>
      <c r="F4251" s="396" t="n">
        <f aca="false">IF(LEN($B4251)=7,CONCATENATE(MID($B4251,1,6),"00",RIGHT($B4251,1)),IF(LEN($B4251)=8,CONCATENATE(MID($B4251,1,6),"0",RIGHT($B4251,2)),$B4251))</f>
        <v>96827</v>
      </c>
      <c r="H4251" s="925" t="n">
        <v>15.41</v>
      </c>
      <c r="I4251" s="923" t="n">
        <v>15.77</v>
      </c>
    </row>
    <row r="4252" customFormat="false" ht="15" hidden="false" customHeight="false" outlineLevel="0" collapsed="false">
      <c r="B4252" s="923" t="n">
        <v>96828</v>
      </c>
      <c r="C4252" s="924" t="s">
        <v>10980</v>
      </c>
      <c r="D4252" s="923" t="s">
        <v>451</v>
      </c>
      <c r="E4252" s="923" t="n">
        <f aca="false">IF($K$2=$H$1,H4252,I4252)</f>
        <v>19.68</v>
      </c>
      <c r="F4252" s="396" t="n">
        <f aca="false">IF(LEN($B4252)=7,CONCATENATE(MID($B4252,1,6),"00",RIGHT($B4252,1)),IF(LEN($B4252)=8,CONCATENATE(MID($B4252,1,6),"0",RIGHT($B4252,2)),$B4252))</f>
        <v>96828</v>
      </c>
      <c r="H4252" s="925" t="n">
        <v>19.32</v>
      </c>
      <c r="I4252" s="923" t="n">
        <v>19.68</v>
      </c>
    </row>
    <row r="4253" customFormat="false" ht="15" hidden="false" customHeight="false" outlineLevel="0" collapsed="false">
      <c r="B4253" s="923" t="n">
        <v>96829</v>
      </c>
      <c r="C4253" s="924" t="s">
        <v>10981</v>
      </c>
      <c r="D4253" s="923" t="s">
        <v>451</v>
      </c>
      <c r="E4253" s="923" t="n">
        <f aca="false">IF($K$2=$H$1,H4253,I4253)</f>
        <v>15.19</v>
      </c>
      <c r="F4253" s="396" t="n">
        <f aca="false">IF(LEN($B4253)=7,CONCATENATE(MID($B4253,1,6),"00",RIGHT($B4253,1)),IF(LEN($B4253)=8,CONCATENATE(MID($B4253,1,6),"0",RIGHT($B4253,2)),$B4253))</f>
        <v>96829</v>
      </c>
      <c r="H4253" s="925" t="n">
        <v>14.83</v>
      </c>
      <c r="I4253" s="923" t="n">
        <v>15.19</v>
      </c>
    </row>
    <row r="4254" customFormat="false" ht="15" hidden="false" customHeight="false" outlineLevel="0" collapsed="false">
      <c r="B4254" s="923" t="n">
        <v>96830</v>
      </c>
      <c r="C4254" s="924" t="s">
        <v>10982</v>
      </c>
      <c r="D4254" s="923" t="s">
        <v>451</v>
      </c>
      <c r="E4254" s="923" t="n">
        <f aca="false">IF($K$2=$H$1,H4254,I4254)</f>
        <v>21.96</v>
      </c>
      <c r="F4254" s="396" t="n">
        <f aca="false">IF(LEN($B4254)=7,CONCATENATE(MID($B4254,1,6),"00",RIGHT($B4254,1)),IF(LEN($B4254)=8,CONCATENATE(MID($B4254,1,6),"0",RIGHT($B4254,2)),$B4254))</f>
        <v>96830</v>
      </c>
      <c r="H4254" s="925" t="n">
        <v>21.54</v>
      </c>
      <c r="I4254" s="923" t="n">
        <v>21.96</v>
      </c>
    </row>
    <row r="4255" customFormat="false" ht="15" hidden="false" customHeight="false" outlineLevel="0" collapsed="false">
      <c r="B4255" s="923" t="n">
        <v>96831</v>
      </c>
      <c r="C4255" s="924" t="s">
        <v>10983</v>
      </c>
      <c r="D4255" s="923" t="s">
        <v>451</v>
      </c>
      <c r="E4255" s="923" t="n">
        <f aca="false">IF($K$2=$H$1,H4255,I4255)</f>
        <v>18.01</v>
      </c>
      <c r="F4255" s="396" t="n">
        <f aca="false">IF(LEN($B4255)=7,CONCATENATE(MID($B4255,1,6),"00",RIGHT($B4255,1)),IF(LEN($B4255)=8,CONCATENATE(MID($B4255,1,6),"0",RIGHT($B4255,2)),$B4255))</f>
        <v>96831</v>
      </c>
      <c r="H4255" s="925" t="n">
        <v>17.59</v>
      </c>
      <c r="I4255" s="923" t="n">
        <v>18.01</v>
      </c>
    </row>
    <row r="4256" customFormat="false" ht="15" hidden="false" customHeight="false" outlineLevel="0" collapsed="false">
      <c r="B4256" s="923" t="n">
        <v>96832</v>
      </c>
      <c r="C4256" s="924" t="s">
        <v>10984</v>
      </c>
      <c r="D4256" s="923" t="s">
        <v>451</v>
      </c>
      <c r="E4256" s="923" t="n">
        <f aca="false">IF($K$2=$H$1,H4256,I4256)</f>
        <v>20.73</v>
      </c>
      <c r="F4256" s="396" t="n">
        <f aca="false">IF(LEN($B4256)=7,CONCATENATE(MID($B4256,1,6),"00",RIGHT($B4256,1)),IF(LEN($B4256)=8,CONCATENATE(MID($B4256,1,6),"0",RIGHT($B4256,2)),$B4256))</f>
        <v>96832</v>
      </c>
      <c r="H4256" s="925" t="n">
        <v>20.31</v>
      </c>
      <c r="I4256" s="923" t="n">
        <v>20.73</v>
      </c>
    </row>
    <row r="4257" customFormat="false" ht="15" hidden="false" customHeight="false" outlineLevel="0" collapsed="false">
      <c r="B4257" s="923" t="n">
        <v>96833</v>
      </c>
      <c r="C4257" s="924" t="s">
        <v>10985</v>
      </c>
      <c r="D4257" s="923" t="s">
        <v>451</v>
      </c>
      <c r="E4257" s="923" t="n">
        <f aca="false">IF($K$2=$H$1,H4257,I4257)</f>
        <v>19.45</v>
      </c>
      <c r="F4257" s="396" t="n">
        <f aca="false">IF(LEN($B4257)=7,CONCATENATE(MID($B4257,1,6),"00",RIGHT($B4257,1)),IF(LEN($B4257)=8,CONCATENATE(MID($B4257,1,6),"0",RIGHT($B4257,2)),$B4257))</f>
        <v>96833</v>
      </c>
      <c r="H4257" s="925" t="n">
        <v>19.03</v>
      </c>
      <c r="I4257" s="923" t="n">
        <v>19.45</v>
      </c>
    </row>
    <row r="4258" customFormat="false" ht="15" hidden="false" customHeight="false" outlineLevel="0" collapsed="false">
      <c r="B4258" s="923" t="n">
        <v>96834</v>
      </c>
      <c r="C4258" s="924" t="s">
        <v>10986</v>
      </c>
      <c r="D4258" s="923" t="s">
        <v>451</v>
      </c>
      <c r="E4258" s="923" t="n">
        <f aca="false">IF($K$2=$H$1,H4258,I4258)</f>
        <v>31.89</v>
      </c>
      <c r="F4258" s="396" t="n">
        <f aca="false">IF(LEN($B4258)=7,CONCATENATE(MID($B4258,1,6),"00",RIGHT($B4258,1)),IF(LEN($B4258)=8,CONCATENATE(MID($B4258,1,6),"0",RIGHT($B4258,2)),$B4258))</f>
        <v>96834</v>
      </c>
      <c r="H4258" s="925" t="n">
        <v>31.37</v>
      </c>
      <c r="I4258" s="923" t="n">
        <v>31.89</v>
      </c>
    </row>
    <row r="4259" customFormat="false" ht="15" hidden="false" customHeight="false" outlineLevel="0" collapsed="false">
      <c r="B4259" s="923" t="n">
        <v>96835</v>
      </c>
      <c r="C4259" s="924" t="s">
        <v>10987</v>
      </c>
      <c r="D4259" s="923" t="s">
        <v>451</v>
      </c>
      <c r="E4259" s="923" t="n">
        <f aca="false">IF($K$2=$H$1,H4259,I4259)</f>
        <v>27.66</v>
      </c>
      <c r="F4259" s="396" t="n">
        <f aca="false">IF(LEN($B4259)=7,CONCATENATE(MID($B4259,1,6),"00",RIGHT($B4259,1)),IF(LEN($B4259)=8,CONCATENATE(MID($B4259,1,6),"0",RIGHT($B4259,2)),$B4259))</f>
        <v>96835</v>
      </c>
      <c r="H4259" s="925" t="n">
        <v>27.14</v>
      </c>
      <c r="I4259" s="923" t="n">
        <v>27.66</v>
      </c>
    </row>
    <row r="4260" customFormat="false" ht="15" hidden="false" customHeight="false" outlineLevel="0" collapsed="false">
      <c r="B4260" s="923" t="n">
        <v>96836</v>
      </c>
      <c r="C4260" s="924" t="s">
        <v>10988</v>
      </c>
      <c r="D4260" s="923" t="s">
        <v>451</v>
      </c>
      <c r="E4260" s="923" t="n">
        <f aca="false">IF($K$2=$H$1,H4260,I4260)</f>
        <v>29.42</v>
      </c>
      <c r="F4260" s="396" t="n">
        <f aca="false">IF(LEN($B4260)=7,CONCATENATE(MID($B4260,1,6),"00",RIGHT($B4260,1)),IF(LEN($B4260)=8,CONCATENATE(MID($B4260,1,6),"0",RIGHT($B4260,2)),$B4260))</f>
        <v>96836</v>
      </c>
      <c r="H4260" s="925" t="n">
        <v>28.9</v>
      </c>
      <c r="I4260" s="923" t="n">
        <v>29.42</v>
      </c>
    </row>
    <row r="4261" customFormat="false" ht="15" hidden="false" customHeight="false" outlineLevel="0" collapsed="false">
      <c r="B4261" s="923" t="n">
        <v>96837</v>
      </c>
      <c r="C4261" s="924" t="s">
        <v>10989</v>
      </c>
      <c r="D4261" s="923" t="s">
        <v>451</v>
      </c>
      <c r="E4261" s="923" t="n">
        <f aca="false">IF($K$2=$H$1,H4261,I4261)</f>
        <v>16.33</v>
      </c>
      <c r="F4261" s="396" t="n">
        <f aca="false">IF(LEN($B4261)=7,CONCATENATE(MID($B4261,1,6),"00",RIGHT($B4261,1)),IF(LEN($B4261)=8,CONCATENATE(MID($B4261,1,6),"0",RIGHT($B4261,2)),$B4261))</f>
        <v>96837</v>
      </c>
      <c r="H4261" s="925" t="n">
        <v>15.75</v>
      </c>
      <c r="I4261" s="923" t="n">
        <v>16.33</v>
      </c>
    </row>
    <row r="4262" customFormat="false" ht="15" hidden="false" customHeight="false" outlineLevel="0" collapsed="false">
      <c r="B4262" s="923" t="n">
        <v>96838</v>
      </c>
      <c r="C4262" s="924" t="s">
        <v>10990</v>
      </c>
      <c r="D4262" s="923" t="s">
        <v>451</v>
      </c>
      <c r="E4262" s="923" t="n">
        <f aca="false">IF($K$2=$H$1,H4262,I4262)</f>
        <v>15.07</v>
      </c>
      <c r="F4262" s="396" t="n">
        <f aca="false">IF(LEN($B4262)=7,CONCATENATE(MID($B4262,1,6),"00",RIGHT($B4262,1)),IF(LEN($B4262)=8,CONCATENATE(MID($B4262,1,6),"0",RIGHT($B4262,2)),$B4262))</f>
        <v>96838</v>
      </c>
      <c r="H4262" s="925" t="n">
        <v>14.49</v>
      </c>
      <c r="I4262" s="923" t="n">
        <v>15.07</v>
      </c>
    </row>
    <row r="4263" customFormat="false" ht="15" hidden="false" customHeight="false" outlineLevel="0" collapsed="false">
      <c r="B4263" s="923" t="n">
        <v>96839</v>
      </c>
      <c r="C4263" s="924" t="s">
        <v>10991</v>
      </c>
      <c r="D4263" s="923" t="s">
        <v>451</v>
      </c>
      <c r="E4263" s="923" t="n">
        <f aca="false">IF($K$2=$H$1,H4263,I4263)</f>
        <v>14.85</v>
      </c>
      <c r="F4263" s="396" t="n">
        <f aca="false">IF(LEN($B4263)=7,CONCATENATE(MID($B4263,1,6),"00",RIGHT($B4263,1)),IF(LEN($B4263)=8,CONCATENATE(MID($B4263,1,6),"0",RIGHT($B4263,2)),$B4263))</f>
        <v>96839</v>
      </c>
      <c r="H4263" s="925" t="n">
        <v>14.27</v>
      </c>
      <c r="I4263" s="923" t="n">
        <v>14.85</v>
      </c>
    </row>
    <row r="4264" customFormat="false" ht="15" hidden="false" customHeight="false" outlineLevel="0" collapsed="false">
      <c r="B4264" s="923" t="n">
        <v>96840</v>
      </c>
      <c r="C4264" s="924" t="s">
        <v>10992</v>
      </c>
      <c r="D4264" s="923" t="s">
        <v>451</v>
      </c>
      <c r="E4264" s="923" t="n">
        <f aca="false">IF($K$2=$H$1,H4264,I4264)</f>
        <v>19.11</v>
      </c>
      <c r="F4264" s="396" t="n">
        <f aca="false">IF(LEN($B4264)=7,CONCATENATE(MID($B4264,1,6),"00",RIGHT($B4264,1)),IF(LEN($B4264)=8,CONCATENATE(MID($B4264,1,6),"0",RIGHT($B4264,2)),$B4264))</f>
        <v>96840</v>
      </c>
      <c r="H4264" s="925" t="n">
        <v>18.41</v>
      </c>
      <c r="I4264" s="923" t="n">
        <v>19.11</v>
      </c>
    </row>
    <row r="4265" customFormat="false" ht="15" hidden="false" customHeight="false" outlineLevel="0" collapsed="false">
      <c r="B4265" s="923" t="n">
        <v>96841</v>
      </c>
      <c r="C4265" s="924" t="s">
        <v>10993</v>
      </c>
      <c r="D4265" s="923" t="s">
        <v>451</v>
      </c>
      <c r="E4265" s="923" t="n">
        <f aca="false">IF($K$2=$H$1,H4265,I4265)</f>
        <v>16.84</v>
      </c>
      <c r="F4265" s="396" t="n">
        <f aca="false">IF(LEN($B4265)=7,CONCATENATE(MID($B4265,1,6),"00",RIGHT($B4265,1)),IF(LEN($B4265)=8,CONCATENATE(MID($B4265,1,6),"0",RIGHT($B4265,2)),$B4265))</f>
        <v>96841</v>
      </c>
      <c r="H4265" s="925" t="n">
        <v>16.14</v>
      </c>
      <c r="I4265" s="923" t="n">
        <v>16.84</v>
      </c>
    </row>
    <row r="4266" customFormat="false" ht="15" hidden="false" customHeight="false" outlineLevel="0" collapsed="false">
      <c r="B4266" s="923" t="n">
        <v>96842</v>
      </c>
      <c r="C4266" s="924" t="s">
        <v>10994</v>
      </c>
      <c r="D4266" s="923" t="s">
        <v>451</v>
      </c>
      <c r="E4266" s="923" t="n">
        <f aca="false">IF($K$2=$H$1,H4266,I4266)</f>
        <v>21.19</v>
      </c>
      <c r="F4266" s="396" t="n">
        <f aca="false">IF(LEN($B4266)=7,CONCATENATE(MID($B4266,1,6),"00",RIGHT($B4266,1)),IF(LEN($B4266)=8,CONCATENATE(MID($B4266,1,6),"0",RIGHT($B4266,2)),$B4266))</f>
        <v>96842</v>
      </c>
      <c r="H4266" s="925" t="n">
        <v>20.49</v>
      </c>
      <c r="I4266" s="923" t="n">
        <v>21.19</v>
      </c>
    </row>
    <row r="4267" customFormat="false" ht="15" hidden="false" customHeight="false" outlineLevel="0" collapsed="false">
      <c r="B4267" s="923" t="n">
        <v>96843</v>
      </c>
      <c r="C4267" s="924" t="s">
        <v>10995</v>
      </c>
      <c r="D4267" s="923" t="s">
        <v>451</v>
      </c>
      <c r="E4267" s="923" t="n">
        <f aca="false">IF($K$2=$H$1,H4267,I4267)</f>
        <v>20.41</v>
      </c>
      <c r="F4267" s="396" t="n">
        <f aca="false">IF(LEN($B4267)=7,CONCATENATE(MID($B4267,1,6),"00",RIGHT($B4267,1)),IF(LEN($B4267)=8,CONCATENATE(MID($B4267,1,6),"0",RIGHT($B4267,2)),$B4267))</f>
        <v>96843</v>
      </c>
      <c r="H4267" s="925" t="n">
        <v>19.71</v>
      </c>
      <c r="I4267" s="923" t="n">
        <v>20.41</v>
      </c>
    </row>
    <row r="4268" customFormat="false" ht="15" hidden="false" customHeight="false" outlineLevel="0" collapsed="false">
      <c r="B4268" s="923" t="n">
        <v>96844</v>
      </c>
      <c r="C4268" s="924" t="s">
        <v>10996</v>
      </c>
      <c r="D4268" s="923" t="s">
        <v>451</v>
      </c>
      <c r="E4268" s="923" t="n">
        <f aca="false">IF($K$2=$H$1,H4268,I4268)</f>
        <v>27.51</v>
      </c>
      <c r="F4268" s="396" t="n">
        <f aca="false">IF(LEN($B4268)=7,CONCATENATE(MID($B4268,1,6),"00",RIGHT($B4268,1)),IF(LEN($B4268)=8,CONCATENATE(MID($B4268,1,6),"0",RIGHT($B4268,2)),$B4268))</f>
        <v>96844</v>
      </c>
      <c r="H4268" s="925" t="n">
        <v>26.81</v>
      </c>
      <c r="I4268" s="923" t="n">
        <v>27.51</v>
      </c>
    </row>
    <row r="4269" customFormat="false" ht="15" hidden="false" customHeight="false" outlineLevel="0" collapsed="false">
      <c r="B4269" s="923" t="n">
        <v>96845</v>
      </c>
      <c r="C4269" s="924" t="s">
        <v>10997</v>
      </c>
      <c r="D4269" s="923" t="s">
        <v>451</v>
      </c>
      <c r="E4269" s="923" t="n">
        <f aca="false">IF($K$2=$H$1,H4269,I4269)</f>
        <v>29.56</v>
      </c>
      <c r="F4269" s="396" t="n">
        <f aca="false">IF(LEN($B4269)=7,CONCATENATE(MID($B4269,1,6),"00",RIGHT($B4269,1)),IF(LEN($B4269)=8,CONCATENATE(MID($B4269,1,6),"0",RIGHT($B4269,2)),$B4269))</f>
        <v>96845</v>
      </c>
      <c r="H4269" s="925" t="n">
        <v>28.72</v>
      </c>
      <c r="I4269" s="923" t="n">
        <v>29.56</v>
      </c>
    </row>
    <row r="4270" customFormat="false" ht="15" hidden="false" customHeight="false" outlineLevel="0" collapsed="false">
      <c r="B4270" s="923" t="n">
        <v>96846</v>
      </c>
      <c r="C4270" s="924" t="s">
        <v>10998</v>
      </c>
      <c r="D4270" s="923" t="s">
        <v>451</v>
      </c>
      <c r="E4270" s="923" t="n">
        <f aca="false">IF($K$2=$H$1,H4270,I4270)</f>
        <v>23.49</v>
      </c>
      <c r="F4270" s="396" t="n">
        <f aca="false">IF(LEN($B4270)=7,CONCATENATE(MID($B4270,1,6),"00",RIGHT($B4270,1)),IF(LEN($B4270)=8,CONCATENATE(MID($B4270,1,6),"0",RIGHT($B4270,2)),$B4270))</f>
        <v>96846</v>
      </c>
      <c r="H4270" s="925" t="n">
        <v>22.65</v>
      </c>
      <c r="I4270" s="923" t="n">
        <v>23.49</v>
      </c>
    </row>
    <row r="4271" customFormat="false" ht="15" hidden="false" customHeight="false" outlineLevel="0" collapsed="false">
      <c r="B4271" s="923" t="n">
        <v>96847</v>
      </c>
      <c r="C4271" s="924" t="s">
        <v>10999</v>
      </c>
      <c r="D4271" s="923" t="s">
        <v>451</v>
      </c>
      <c r="E4271" s="923" t="n">
        <f aca="false">IF($K$2=$H$1,H4271,I4271)</f>
        <v>25.72</v>
      </c>
      <c r="F4271" s="396" t="n">
        <f aca="false">IF(LEN($B4271)=7,CONCATENATE(MID($B4271,1,6),"00",RIGHT($B4271,1)),IF(LEN($B4271)=8,CONCATENATE(MID($B4271,1,6),"0",RIGHT($B4271,2)),$B4271))</f>
        <v>96847</v>
      </c>
      <c r="H4271" s="925" t="n">
        <v>24.88</v>
      </c>
      <c r="I4271" s="923" t="n">
        <v>25.72</v>
      </c>
    </row>
    <row r="4272" customFormat="false" ht="15" hidden="false" customHeight="false" outlineLevel="0" collapsed="false">
      <c r="B4272" s="923" t="n">
        <v>96848</v>
      </c>
      <c r="C4272" s="924" t="s">
        <v>11000</v>
      </c>
      <c r="D4272" s="923" t="s">
        <v>451</v>
      </c>
      <c r="E4272" s="923" t="n">
        <f aca="false">IF($K$2=$H$1,H4272,I4272)</f>
        <v>38.26</v>
      </c>
      <c r="F4272" s="396" t="n">
        <f aca="false">IF(LEN($B4272)=7,CONCATENATE(MID($B4272,1,6),"00",RIGHT($B4272,1)),IF(LEN($B4272)=8,CONCATENATE(MID($B4272,1,6),"0",RIGHT($B4272,2)),$B4272))</f>
        <v>96848</v>
      </c>
      <c r="H4272" s="925" t="n">
        <v>37.23</v>
      </c>
      <c r="I4272" s="923" t="n">
        <v>38.26</v>
      </c>
    </row>
    <row r="4273" customFormat="false" ht="15" hidden="false" customHeight="false" outlineLevel="0" collapsed="false">
      <c r="B4273" s="923" t="n">
        <v>96849</v>
      </c>
      <c r="C4273" s="924" t="s">
        <v>11001</v>
      </c>
      <c r="D4273" s="923" t="s">
        <v>451</v>
      </c>
      <c r="E4273" s="923" t="n">
        <f aca="false">IF($K$2=$H$1,H4273,I4273)</f>
        <v>13.98</v>
      </c>
      <c r="F4273" s="396" t="n">
        <f aca="false">IF(LEN($B4273)=7,CONCATENATE(MID($B4273,1,6),"00",RIGHT($B4273,1)),IF(LEN($B4273)=8,CONCATENATE(MID($B4273,1,6),"0",RIGHT($B4273,2)),$B4273))</f>
        <v>96849</v>
      </c>
      <c r="H4273" s="925" t="n">
        <v>13.54</v>
      </c>
      <c r="I4273" s="923" t="n">
        <v>13.98</v>
      </c>
    </row>
    <row r="4274" customFormat="false" ht="15" hidden="false" customHeight="false" outlineLevel="0" collapsed="false">
      <c r="B4274" s="923" t="n">
        <v>96850</v>
      </c>
      <c r="C4274" s="924" t="s">
        <v>11002</v>
      </c>
      <c r="D4274" s="923" t="s">
        <v>451</v>
      </c>
      <c r="E4274" s="923" t="n">
        <f aca="false">IF($K$2=$H$1,H4274,I4274)</f>
        <v>16.25</v>
      </c>
      <c r="F4274" s="396" t="n">
        <f aca="false">IF(LEN($B4274)=7,CONCATENATE(MID($B4274,1,6),"00",RIGHT($B4274,1)),IF(LEN($B4274)=8,CONCATENATE(MID($B4274,1,6),"0",RIGHT($B4274,2)),$B4274))</f>
        <v>96850</v>
      </c>
      <c r="H4274" s="925" t="n">
        <v>15.81</v>
      </c>
      <c r="I4274" s="923" t="n">
        <v>16.25</v>
      </c>
    </row>
    <row r="4275" customFormat="false" ht="15" hidden="false" customHeight="false" outlineLevel="0" collapsed="false">
      <c r="B4275" s="923" t="n">
        <v>96851</v>
      </c>
      <c r="C4275" s="924" t="s">
        <v>11003</v>
      </c>
      <c r="D4275" s="923" t="s">
        <v>451</v>
      </c>
      <c r="E4275" s="923" t="n">
        <f aca="false">IF($K$2=$H$1,H4275,I4275)</f>
        <v>21.33</v>
      </c>
      <c r="F4275" s="396" t="n">
        <f aca="false">IF(LEN($B4275)=7,CONCATENATE(MID($B4275,1,6),"00",RIGHT($B4275,1)),IF(LEN($B4275)=8,CONCATENATE(MID($B4275,1,6),"0",RIGHT($B4275,2)),$B4275))</f>
        <v>96851</v>
      </c>
      <c r="H4275" s="925" t="n">
        <v>20.89</v>
      </c>
      <c r="I4275" s="923" t="n">
        <v>21.33</v>
      </c>
    </row>
    <row r="4276" customFormat="false" ht="15" hidden="false" customHeight="false" outlineLevel="0" collapsed="false">
      <c r="B4276" s="923" t="n">
        <v>96852</v>
      </c>
      <c r="C4276" s="924" t="s">
        <v>11004</v>
      </c>
      <c r="D4276" s="923" t="s">
        <v>451</v>
      </c>
      <c r="E4276" s="923" t="n">
        <f aca="false">IF($K$2=$H$1,H4276,I4276)</f>
        <v>18.52</v>
      </c>
      <c r="F4276" s="396" t="n">
        <f aca="false">IF(LEN($B4276)=7,CONCATENATE(MID($B4276,1,6),"00",RIGHT($B4276,1)),IF(LEN($B4276)=8,CONCATENATE(MID($B4276,1,6),"0",RIGHT($B4276,2)),$B4276))</f>
        <v>96852</v>
      </c>
      <c r="H4276" s="925" t="n">
        <v>17.99</v>
      </c>
      <c r="I4276" s="923" t="n">
        <v>18.52</v>
      </c>
    </row>
    <row r="4277" customFormat="false" ht="15" hidden="false" customHeight="false" outlineLevel="0" collapsed="false">
      <c r="B4277" s="923" t="n">
        <v>96853</v>
      </c>
      <c r="C4277" s="924" t="s">
        <v>11005</v>
      </c>
      <c r="D4277" s="923" t="s">
        <v>451</v>
      </c>
      <c r="E4277" s="923" t="n">
        <f aca="false">IF($K$2=$H$1,H4277,I4277)</f>
        <v>20.74</v>
      </c>
      <c r="F4277" s="396" t="n">
        <f aca="false">IF(LEN($B4277)=7,CONCATENATE(MID($B4277,1,6),"00",RIGHT($B4277,1)),IF(LEN($B4277)=8,CONCATENATE(MID($B4277,1,6),"0",RIGHT($B4277,2)),$B4277))</f>
        <v>96853</v>
      </c>
      <c r="H4277" s="925" t="n">
        <v>20.21</v>
      </c>
      <c r="I4277" s="923" t="n">
        <v>20.74</v>
      </c>
    </row>
    <row r="4278" customFormat="false" ht="15" hidden="false" customHeight="false" outlineLevel="0" collapsed="false">
      <c r="B4278" s="923" t="n">
        <v>96854</v>
      </c>
      <c r="C4278" s="924" t="s">
        <v>11006</v>
      </c>
      <c r="D4278" s="923" t="s">
        <v>451</v>
      </c>
      <c r="E4278" s="923" t="n">
        <f aca="false">IF($K$2=$H$1,H4278,I4278)</f>
        <v>24.67</v>
      </c>
      <c r="F4278" s="396" t="n">
        <f aca="false">IF(LEN($B4278)=7,CONCATENATE(MID($B4278,1,6),"00",RIGHT($B4278,1)),IF(LEN($B4278)=8,CONCATENATE(MID($B4278,1,6),"0",RIGHT($B4278,2)),$B4278))</f>
        <v>96854</v>
      </c>
      <c r="H4278" s="925" t="n">
        <v>24.14</v>
      </c>
      <c r="I4278" s="923" t="n">
        <v>24.67</v>
      </c>
    </row>
    <row r="4279" customFormat="false" ht="15" hidden="false" customHeight="false" outlineLevel="0" collapsed="false">
      <c r="B4279" s="923" t="n">
        <v>96855</v>
      </c>
      <c r="C4279" s="924" t="s">
        <v>11007</v>
      </c>
      <c r="D4279" s="923" t="s">
        <v>451</v>
      </c>
      <c r="E4279" s="923" t="n">
        <f aca="false">IF($K$2=$H$1,H4279,I4279)</f>
        <v>22.97</v>
      </c>
      <c r="F4279" s="396" t="n">
        <f aca="false">IF(LEN($B4279)=7,CONCATENATE(MID($B4279,1,6),"00",RIGHT($B4279,1)),IF(LEN($B4279)=8,CONCATENATE(MID($B4279,1,6),"0",RIGHT($B4279,2)),$B4279))</f>
        <v>96855</v>
      </c>
      <c r="H4279" s="925" t="n">
        <v>22.33</v>
      </c>
      <c r="I4279" s="923" t="n">
        <v>22.97</v>
      </c>
    </row>
    <row r="4280" customFormat="false" ht="15" hidden="false" customHeight="false" outlineLevel="0" collapsed="false">
      <c r="B4280" s="923" t="n">
        <v>96856</v>
      </c>
      <c r="C4280" s="924" t="s">
        <v>11008</v>
      </c>
      <c r="D4280" s="923" t="s">
        <v>451</v>
      </c>
      <c r="E4280" s="923" t="n">
        <f aca="false">IF($K$2=$H$1,H4280,I4280)</f>
        <v>23.29</v>
      </c>
      <c r="F4280" s="396" t="n">
        <f aca="false">IF(LEN($B4280)=7,CONCATENATE(MID($B4280,1,6),"00",RIGHT($B4280,1)),IF(LEN($B4280)=8,CONCATENATE(MID($B4280,1,6),"0",RIGHT($B4280,2)),$B4280))</f>
        <v>96856</v>
      </c>
      <c r="H4280" s="925" t="n">
        <v>22.65</v>
      </c>
      <c r="I4280" s="923" t="n">
        <v>23.29</v>
      </c>
    </row>
    <row r="4281" customFormat="false" ht="15" hidden="false" customHeight="false" outlineLevel="0" collapsed="false">
      <c r="B4281" s="923" t="n">
        <v>96857</v>
      </c>
      <c r="C4281" s="924" t="s">
        <v>11009</v>
      </c>
      <c r="D4281" s="923" t="s">
        <v>451</v>
      </c>
      <c r="E4281" s="923" t="n">
        <f aca="false">IF($K$2=$H$1,H4281,I4281)</f>
        <v>36.58</v>
      </c>
      <c r="F4281" s="396" t="n">
        <f aca="false">IF(LEN($B4281)=7,CONCATENATE(MID($B4281,1,6),"00",RIGHT($B4281,1)),IF(LEN($B4281)=8,CONCATENATE(MID($B4281,1,6),"0",RIGHT($B4281,2)),$B4281))</f>
        <v>96857</v>
      </c>
      <c r="H4281" s="925" t="n">
        <v>35.94</v>
      </c>
      <c r="I4281" s="923" t="n">
        <v>36.58</v>
      </c>
    </row>
    <row r="4282" customFormat="false" ht="15" hidden="false" customHeight="false" outlineLevel="0" collapsed="false">
      <c r="B4282" s="923" t="n">
        <v>96858</v>
      </c>
      <c r="C4282" s="924" t="s">
        <v>11010</v>
      </c>
      <c r="D4282" s="923" t="s">
        <v>451</v>
      </c>
      <c r="E4282" s="923" t="n">
        <f aca="false">IF($K$2=$H$1,H4282,I4282)</f>
        <v>37.18</v>
      </c>
      <c r="F4282" s="396" t="n">
        <f aca="false">IF(LEN($B4282)=7,CONCATENATE(MID($B4282,1,6),"00",RIGHT($B4282,1)),IF(LEN($B4282)=8,CONCATENATE(MID($B4282,1,6),"0",RIGHT($B4282,2)),$B4282))</f>
        <v>96858</v>
      </c>
      <c r="H4282" s="925" t="n">
        <v>36.4</v>
      </c>
      <c r="I4282" s="923" t="n">
        <v>37.18</v>
      </c>
    </row>
    <row r="4283" customFormat="false" ht="15" hidden="false" customHeight="false" outlineLevel="0" collapsed="false">
      <c r="B4283" s="923" t="n">
        <v>96859</v>
      </c>
      <c r="C4283" s="924" t="s">
        <v>11011</v>
      </c>
      <c r="D4283" s="923" t="s">
        <v>451</v>
      </c>
      <c r="E4283" s="923" t="n">
        <f aca="false">IF($K$2=$H$1,H4283,I4283)</f>
        <v>45.82</v>
      </c>
      <c r="F4283" s="396" t="n">
        <f aca="false">IF(LEN($B4283)=7,CONCATENATE(MID($B4283,1,6),"00",RIGHT($B4283,1)),IF(LEN($B4283)=8,CONCATENATE(MID($B4283,1,6),"0",RIGHT($B4283,2)),$B4283))</f>
        <v>96859</v>
      </c>
      <c r="H4283" s="925" t="n">
        <v>45.04</v>
      </c>
      <c r="I4283" s="923" t="n">
        <v>45.82</v>
      </c>
    </row>
    <row r="4284" customFormat="false" ht="15" hidden="false" customHeight="false" outlineLevel="0" collapsed="false">
      <c r="B4284" s="923" t="n">
        <v>96860</v>
      </c>
      <c r="C4284" s="924" t="s">
        <v>11012</v>
      </c>
      <c r="D4284" s="923" t="s">
        <v>451</v>
      </c>
      <c r="E4284" s="923" t="n">
        <f aca="false">IF($K$2=$H$1,H4284,I4284)</f>
        <v>19.11</v>
      </c>
      <c r="F4284" s="396" t="n">
        <f aca="false">IF(LEN($B4284)=7,CONCATENATE(MID($B4284,1,6),"00",RIGHT($B4284,1)),IF(LEN($B4284)=8,CONCATENATE(MID($B4284,1,6),"0",RIGHT($B4284,2)),$B4284))</f>
        <v>96860</v>
      </c>
      <c r="H4284" s="925" t="n">
        <v>18.33</v>
      </c>
      <c r="I4284" s="923" t="n">
        <v>19.11</v>
      </c>
    </row>
    <row r="4285" customFormat="false" ht="15" hidden="false" customHeight="false" outlineLevel="0" collapsed="false">
      <c r="B4285" s="923" t="n">
        <v>96861</v>
      </c>
      <c r="C4285" s="924" t="s">
        <v>11013</v>
      </c>
      <c r="D4285" s="923" t="s">
        <v>451</v>
      </c>
      <c r="E4285" s="923" t="n">
        <f aca="false">IF($K$2=$H$1,H4285,I4285)</f>
        <v>20.54</v>
      </c>
      <c r="F4285" s="396" t="n">
        <f aca="false">IF(LEN($B4285)=7,CONCATENATE(MID($B4285,1,6),"00",RIGHT($B4285,1)),IF(LEN($B4285)=8,CONCATENATE(MID($B4285,1,6),"0",RIGHT($B4285,2)),$B4285))</f>
        <v>96861</v>
      </c>
      <c r="H4285" s="925" t="n">
        <v>19.76</v>
      </c>
      <c r="I4285" s="923" t="n">
        <v>20.54</v>
      </c>
    </row>
    <row r="4286" customFormat="false" ht="15" hidden="false" customHeight="false" outlineLevel="0" collapsed="false">
      <c r="B4286" s="923" t="n">
        <v>96862</v>
      </c>
      <c r="C4286" s="924" t="s">
        <v>11014</v>
      </c>
      <c r="D4286" s="923" t="s">
        <v>451</v>
      </c>
      <c r="E4286" s="923" t="n">
        <f aca="false">IF($K$2=$H$1,H4286,I4286)</f>
        <v>23</v>
      </c>
      <c r="F4286" s="396" t="n">
        <f aca="false">IF(LEN($B4286)=7,CONCATENATE(MID($B4286,1,6),"00",RIGHT($B4286,1)),IF(LEN($B4286)=8,CONCATENATE(MID($B4286,1,6),"0",RIGHT($B4286,2)),$B4286))</f>
        <v>96862</v>
      </c>
      <c r="H4286" s="925" t="n">
        <v>22.08</v>
      </c>
      <c r="I4286" s="923" t="n">
        <v>23</v>
      </c>
    </row>
    <row r="4287" customFormat="false" ht="15" hidden="false" customHeight="false" outlineLevel="0" collapsed="false">
      <c r="B4287" s="923" t="n">
        <v>96863</v>
      </c>
      <c r="C4287" s="924" t="s">
        <v>11015</v>
      </c>
      <c r="D4287" s="923" t="s">
        <v>451</v>
      </c>
      <c r="E4287" s="923" t="n">
        <f aca="false">IF($K$2=$H$1,H4287,I4287)</f>
        <v>22.76</v>
      </c>
      <c r="F4287" s="396" t="n">
        <f aca="false">IF(LEN($B4287)=7,CONCATENATE(MID($B4287,1,6),"00",RIGHT($B4287,1)),IF(LEN($B4287)=8,CONCATENATE(MID($B4287,1,6),"0",RIGHT($B4287,2)),$B4287))</f>
        <v>96863</v>
      </c>
      <c r="H4287" s="925" t="n">
        <v>21.84</v>
      </c>
      <c r="I4287" s="923" t="n">
        <v>22.76</v>
      </c>
    </row>
    <row r="4288" customFormat="false" ht="15" hidden="false" customHeight="false" outlineLevel="0" collapsed="false">
      <c r="B4288" s="923" t="n">
        <v>96864</v>
      </c>
      <c r="C4288" s="924" t="s">
        <v>11016</v>
      </c>
      <c r="D4288" s="923" t="s">
        <v>451</v>
      </c>
      <c r="E4288" s="923" t="n">
        <f aca="false">IF($K$2=$H$1,H4288,I4288)</f>
        <v>35.56</v>
      </c>
      <c r="F4288" s="396" t="n">
        <f aca="false">IF(LEN($B4288)=7,CONCATENATE(MID($B4288,1,6),"00",RIGHT($B4288,1)),IF(LEN($B4288)=8,CONCATENATE(MID($B4288,1,6),"0",RIGHT($B4288,2)),$B4288))</f>
        <v>96864</v>
      </c>
      <c r="H4288" s="925" t="n">
        <v>34.45</v>
      </c>
      <c r="I4288" s="923" t="n">
        <v>35.56</v>
      </c>
    </row>
    <row r="4289" customFormat="false" ht="15" hidden="false" customHeight="false" outlineLevel="0" collapsed="false">
      <c r="B4289" s="923" t="n">
        <v>96865</v>
      </c>
      <c r="C4289" s="924" t="s">
        <v>11017</v>
      </c>
      <c r="D4289" s="923" t="s">
        <v>451</v>
      </c>
      <c r="E4289" s="923" t="n">
        <f aca="false">IF($K$2=$H$1,H4289,I4289)</f>
        <v>34.86</v>
      </c>
      <c r="F4289" s="396" t="n">
        <f aca="false">IF(LEN($B4289)=7,CONCATENATE(MID($B4289,1,6),"00",RIGHT($B4289,1)),IF(LEN($B4289)=8,CONCATENATE(MID($B4289,1,6),"0",RIGHT($B4289,2)),$B4289))</f>
        <v>96865</v>
      </c>
      <c r="H4289" s="925" t="n">
        <v>33.75</v>
      </c>
      <c r="I4289" s="923" t="n">
        <v>34.86</v>
      </c>
    </row>
    <row r="4290" customFormat="false" ht="15" hidden="false" customHeight="false" outlineLevel="0" collapsed="false">
      <c r="B4290" s="923" t="n">
        <v>96866</v>
      </c>
      <c r="C4290" s="924" t="s">
        <v>11018</v>
      </c>
      <c r="D4290" s="923" t="s">
        <v>451</v>
      </c>
      <c r="E4290" s="923" t="n">
        <f aca="false">IF($K$2=$H$1,H4290,I4290)</f>
        <v>46.61</v>
      </c>
      <c r="F4290" s="396" t="n">
        <f aca="false">IF(LEN($B4290)=7,CONCATENATE(MID($B4290,1,6),"00",RIGHT($B4290,1)),IF(LEN($B4290)=8,CONCATENATE(MID($B4290,1,6),"0",RIGHT($B4290,2)),$B4290))</f>
        <v>96866</v>
      </c>
      <c r="H4290" s="925" t="n">
        <v>45.25</v>
      </c>
      <c r="I4290" s="923" t="n">
        <v>46.61</v>
      </c>
    </row>
    <row r="4291" customFormat="false" ht="15" hidden="false" customHeight="false" outlineLevel="0" collapsed="false">
      <c r="B4291" s="923" t="n">
        <v>96867</v>
      </c>
      <c r="C4291" s="924" t="s">
        <v>11019</v>
      </c>
      <c r="D4291" s="923" t="s">
        <v>451</v>
      </c>
      <c r="E4291" s="923" t="n">
        <f aca="false">IF($K$2=$H$1,H4291,I4291)</f>
        <v>53.86</v>
      </c>
      <c r="F4291" s="396" t="n">
        <f aca="false">IF(LEN($B4291)=7,CONCATENATE(MID($B4291,1,6),"00",RIGHT($B4291,1)),IF(LEN($B4291)=8,CONCATENATE(MID($B4291,1,6),"0",RIGHT($B4291,2)),$B4291))</f>
        <v>96867</v>
      </c>
      <c r="H4291" s="925" t="n">
        <v>52.5</v>
      </c>
      <c r="I4291" s="923" t="n">
        <v>53.86</v>
      </c>
    </row>
    <row r="4292" customFormat="false" ht="15" hidden="false" customHeight="false" outlineLevel="0" collapsed="false">
      <c r="B4292" s="923" t="n">
        <v>96868</v>
      </c>
      <c r="C4292" s="924" t="s">
        <v>11020</v>
      </c>
      <c r="D4292" s="923" t="s">
        <v>451</v>
      </c>
      <c r="E4292" s="923" t="n">
        <f aca="false">IF($K$2=$H$1,H4292,I4292)</f>
        <v>21.55</v>
      </c>
      <c r="F4292" s="396" t="n">
        <f aca="false">IF(LEN($B4292)=7,CONCATENATE(MID($B4292,1,6),"00",RIGHT($B4292,1)),IF(LEN($B4292)=8,CONCATENATE(MID($B4292,1,6),"0",RIGHT($B4292,2)),$B4292))</f>
        <v>96868</v>
      </c>
      <c r="H4292" s="925" t="n">
        <v>20.94</v>
      </c>
      <c r="I4292" s="923" t="n">
        <v>21.55</v>
      </c>
    </row>
    <row r="4293" customFormat="false" ht="15" hidden="false" customHeight="false" outlineLevel="0" collapsed="false">
      <c r="B4293" s="923" t="n">
        <v>96869</v>
      </c>
      <c r="C4293" s="924" t="s">
        <v>11021</v>
      </c>
      <c r="D4293" s="923" t="s">
        <v>451</v>
      </c>
      <c r="E4293" s="923" t="n">
        <f aca="false">IF($K$2=$H$1,H4293,I4293)</f>
        <v>25.73</v>
      </c>
      <c r="F4293" s="396" t="n">
        <f aca="false">IF(LEN($B4293)=7,CONCATENATE(MID($B4293,1,6),"00",RIGHT($B4293,1)),IF(LEN($B4293)=8,CONCATENATE(MID($B4293,1,6),"0",RIGHT($B4293,2)),$B4293))</f>
        <v>96869</v>
      </c>
      <c r="H4293" s="925" t="n">
        <v>25.03</v>
      </c>
      <c r="I4293" s="923" t="n">
        <v>25.73</v>
      </c>
    </row>
    <row r="4294" customFormat="false" ht="15" hidden="false" customHeight="false" outlineLevel="0" collapsed="false">
      <c r="B4294" s="923" t="n">
        <v>96870</v>
      </c>
      <c r="C4294" s="924" t="s">
        <v>11022</v>
      </c>
      <c r="D4294" s="923" t="s">
        <v>451</v>
      </c>
      <c r="E4294" s="923" t="n">
        <f aca="false">IF($K$2=$H$1,H4294,I4294)</f>
        <v>40.27</v>
      </c>
      <c r="F4294" s="396" t="n">
        <f aca="false">IF(LEN($B4294)=7,CONCATENATE(MID($B4294,1,6),"00",RIGHT($B4294,1)),IF(LEN($B4294)=8,CONCATENATE(MID($B4294,1,6),"0",RIGHT($B4294,2)),$B4294))</f>
        <v>96870</v>
      </c>
      <c r="H4294" s="925" t="n">
        <v>39.42</v>
      </c>
      <c r="I4294" s="923" t="n">
        <v>40.27</v>
      </c>
    </row>
    <row r="4295" customFormat="false" ht="15" hidden="false" customHeight="false" outlineLevel="0" collapsed="false">
      <c r="B4295" s="923" t="n">
        <v>96871</v>
      </c>
      <c r="C4295" s="924" t="s">
        <v>11023</v>
      </c>
      <c r="D4295" s="923" t="s">
        <v>451</v>
      </c>
      <c r="E4295" s="923" t="n">
        <f aca="false">IF($K$2=$H$1,H4295,I4295)</f>
        <v>58.12</v>
      </c>
      <c r="F4295" s="396" t="n">
        <f aca="false">IF(LEN($B4295)=7,CONCATENATE(MID($B4295,1,6),"00",RIGHT($B4295,1)),IF(LEN($B4295)=8,CONCATENATE(MID($B4295,1,6),"0",RIGHT($B4295,2)),$B4295))</f>
        <v>96871</v>
      </c>
      <c r="H4295" s="925" t="n">
        <v>57.07</v>
      </c>
      <c r="I4295" s="923" t="n">
        <v>58.12</v>
      </c>
    </row>
    <row r="4296" customFormat="false" ht="15" hidden="false" customHeight="false" outlineLevel="0" collapsed="false">
      <c r="B4296" s="923" t="n">
        <v>96872</v>
      </c>
      <c r="C4296" s="924" t="s">
        <v>11024</v>
      </c>
      <c r="D4296" s="923" t="s">
        <v>451</v>
      </c>
      <c r="E4296" s="923" t="n">
        <f aca="false">IF($K$2=$H$1,H4296,I4296)</f>
        <v>56.44</v>
      </c>
      <c r="F4296" s="396" t="n">
        <f aca="false">IF(LEN($B4296)=7,CONCATENATE(MID($B4296,1,6),"00",RIGHT($B4296,1)),IF(LEN($B4296)=8,CONCATENATE(MID($B4296,1,6),"0",RIGHT($B4296,2)),$B4296))</f>
        <v>96872</v>
      </c>
      <c r="H4296" s="925" t="n">
        <v>54.76</v>
      </c>
      <c r="I4296" s="923" t="n">
        <v>56.44</v>
      </c>
    </row>
    <row r="4297" customFormat="false" ht="15" hidden="false" customHeight="false" outlineLevel="0" collapsed="false">
      <c r="B4297" s="923" t="n">
        <v>96873</v>
      </c>
      <c r="C4297" s="924" t="s">
        <v>11025</v>
      </c>
      <c r="D4297" s="923" t="s">
        <v>451</v>
      </c>
      <c r="E4297" s="923" t="n">
        <f aca="false">IF($K$2=$H$1,H4297,I4297)</f>
        <v>64.43</v>
      </c>
      <c r="F4297" s="396" t="n">
        <f aca="false">IF(LEN($B4297)=7,CONCATENATE(MID($B4297,1,6),"00",RIGHT($B4297,1)),IF(LEN($B4297)=8,CONCATENATE(MID($B4297,1,6),"0",RIGHT($B4297,2)),$B4297))</f>
        <v>96873</v>
      </c>
      <c r="H4297" s="925" t="n">
        <v>62.75</v>
      </c>
      <c r="I4297" s="923" t="n">
        <v>64.43</v>
      </c>
    </row>
    <row r="4298" customFormat="false" ht="15" hidden="false" customHeight="false" outlineLevel="0" collapsed="false">
      <c r="B4298" s="923" t="n">
        <v>96874</v>
      </c>
      <c r="C4298" s="924" t="s">
        <v>11026</v>
      </c>
      <c r="D4298" s="923" t="s">
        <v>451</v>
      </c>
      <c r="E4298" s="923" t="n">
        <f aca="false">IF($K$2=$H$1,H4298,I4298)</f>
        <v>68.49</v>
      </c>
      <c r="F4298" s="396" t="n">
        <f aca="false">IF(LEN($B4298)=7,CONCATENATE(MID($B4298,1,6),"00",RIGHT($B4298,1)),IF(LEN($B4298)=8,CONCATENATE(MID($B4298,1,6),"0",RIGHT($B4298,2)),$B4298))</f>
        <v>96874</v>
      </c>
      <c r="H4298" s="925" t="n">
        <v>66.29</v>
      </c>
      <c r="I4298" s="923" t="n">
        <v>68.49</v>
      </c>
    </row>
    <row r="4299" customFormat="false" ht="15" hidden="false" customHeight="false" outlineLevel="0" collapsed="false">
      <c r="B4299" s="923" t="n">
        <v>96875</v>
      </c>
      <c r="C4299" s="924" t="s">
        <v>11027</v>
      </c>
      <c r="D4299" s="923" t="s">
        <v>451</v>
      </c>
      <c r="E4299" s="923" t="n">
        <f aca="false">IF($K$2=$H$1,H4299,I4299)</f>
        <v>81.35</v>
      </c>
      <c r="F4299" s="396" t="n">
        <f aca="false">IF(LEN($B4299)=7,CONCATENATE(MID($B4299,1,6),"00",RIGHT($B4299,1)),IF(LEN($B4299)=8,CONCATENATE(MID($B4299,1,6),"0",RIGHT($B4299,2)),$B4299))</f>
        <v>96875</v>
      </c>
      <c r="H4299" s="925" t="n">
        <v>79.15</v>
      </c>
      <c r="I4299" s="923" t="n">
        <v>81.35</v>
      </c>
    </row>
    <row r="4300" customFormat="false" ht="15" hidden="false" customHeight="false" outlineLevel="0" collapsed="false">
      <c r="B4300" s="923" t="n">
        <v>96876</v>
      </c>
      <c r="C4300" s="924" t="s">
        <v>11028</v>
      </c>
      <c r="D4300" s="923" t="s">
        <v>451</v>
      </c>
      <c r="E4300" s="923" t="n">
        <f aca="false">IF($K$2=$H$1,H4300,I4300)</f>
        <v>137.51</v>
      </c>
      <c r="F4300" s="396" t="n">
        <f aca="false">IF(LEN($B4300)=7,CONCATENATE(MID($B4300,1,6),"00",RIGHT($B4300,1)),IF(LEN($B4300)=8,CONCATENATE(MID($B4300,1,6),"0",RIGHT($B4300,2)),$B4300))</f>
        <v>96876</v>
      </c>
      <c r="H4300" s="925" t="n">
        <v>136.22</v>
      </c>
      <c r="I4300" s="923" t="n">
        <v>137.51</v>
      </c>
    </row>
    <row r="4301" customFormat="false" ht="15" hidden="false" customHeight="false" outlineLevel="0" collapsed="false">
      <c r="B4301" s="923" t="n">
        <v>96877</v>
      </c>
      <c r="C4301" s="924" t="s">
        <v>11029</v>
      </c>
      <c r="D4301" s="923" t="s">
        <v>451</v>
      </c>
      <c r="E4301" s="923" t="n">
        <f aca="false">IF($K$2=$H$1,H4301,I4301)</f>
        <v>146.85</v>
      </c>
      <c r="F4301" s="396" t="n">
        <f aca="false">IF(LEN($B4301)=7,CONCATENATE(MID($B4301,1,6),"00",RIGHT($B4301,1)),IF(LEN($B4301)=8,CONCATENATE(MID($B4301,1,6),"0",RIGHT($B4301,2)),$B4301))</f>
        <v>96877</v>
      </c>
      <c r="H4301" s="925" t="n">
        <v>145.56</v>
      </c>
      <c r="I4301" s="923" t="n">
        <v>146.85</v>
      </c>
    </row>
    <row r="4302" customFormat="false" ht="15" hidden="false" customHeight="false" outlineLevel="0" collapsed="false">
      <c r="B4302" s="923" t="n">
        <v>96878</v>
      </c>
      <c r="C4302" s="924" t="s">
        <v>11030</v>
      </c>
      <c r="D4302" s="923" t="s">
        <v>451</v>
      </c>
      <c r="E4302" s="923" t="n">
        <f aca="false">IF($K$2=$H$1,H4302,I4302)</f>
        <v>148.6</v>
      </c>
      <c r="F4302" s="396" t="n">
        <f aca="false">IF(LEN($B4302)=7,CONCATENATE(MID($B4302,1,6),"00",RIGHT($B4302,1)),IF(LEN($B4302)=8,CONCATENATE(MID($B4302,1,6),"0",RIGHT($B4302,2)),$B4302))</f>
        <v>96878</v>
      </c>
      <c r="H4302" s="925" t="n">
        <v>147.31</v>
      </c>
      <c r="I4302" s="923" t="n">
        <v>148.6</v>
      </c>
    </row>
    <row r="4303" customFormat="false" ht="15" hidden="false" customHeight="false" outlineLevel="0" collapsed="false">
      <c r="B4303" s="923" t="n">
        <v>96879</v>
      </c>
      <c r="C4303" s="924" t="s">
        <v>11031</v>
      </c>
      <c r="D4303" s="923" t="s">
        <v>451</v>
      </c>
      <c r="E4303" s="923" t="n">
        <f aca="false">IF($K$2=$H$1,H4303,I4303)</f>
        <v>149.72</v>
      </c>
      <c r="F4303" s="396" t="n">
        <f aca="false">IF(LEN($B4303)=7,CONCATENATE(MID($B4303,1,6),"00",RIGHT($B4303,1)),IF(LEN($B4303)=8,CONCATENATE(MID($B4303,1,6),"0",RIGHT($B4303,2)),$B4303))</f>
        <v>96879</v>
      </c>
      <c r="H4303" s="925" t="n">
        <v>148.04</v>
      </c>
      <c r="I4303" s="923" t="n">
        <v>149.72</v>
      </c>
    </row>
    <row r="4304" customFormat="false" ht="15" hidden="false" customHeight="false" outlineLevel="0" collapsed="false">
      <c r="B4304" s="923" t="n">
        <v>96880</v>
      </c>
      <c r="C4304" s="924" t="s">
        <v>11032</v>
      </c>
      <c r="D4304" s="923" t="s">
        <v>451</v>
      </c>
      <c r="E4304" s="923" t="n">
        <f aca="false">IF($K$2=$H$1,H4304,I4304)</f>
        <v>170.63</v>
      </c>
      <c r="F4304" s="396" t="n">
        <f aca="false">IF(LEN($B4304)=7,CONCATENATE(MID($B4304,1,6),"00",RIGHT($B4304,1)),IF(LEN($B4304)=8,CONCATENATE(MID($B4304,1,6),"0",RIGHT($B4304,2)),$B4304))</f>
        <v>96880</v>
      </c>
      <c r="H4304" s="925" t="n">
        <v>168.95</v>
      </c>
      <c r="I4304" s="923" t="n">
        <v>170.63</v>
      </c>
    </row>
    <row r="4305" customFormat="false" ht="15" hidden="false" customHeight="false" outlineLevel="0" collapsed="false">
      <c r="B4305" s="923" t="n">
        <v>96881</v>
      </c>
      <c r="C4305" s="924" t="s">
        <v>11033</v>
      </c>
      <c r="D4305" s="923" t="s">
        <v>451</v>
      </c>
      <c r="E4305" s="923" t="n">
        <f aca="false">IF($K$2=$H$1,H4305,I4305)</f>
        <v>180.11</v>
      </c>
      <c r="F4305" s="396" t="n">
        <f aca="false">IF(LEN($B4305)=7,CONCATENATE(MID($B4305,1,6),"00",RIGHT($B4305,1)),IF(LEN($B4305)=8,CONCATENATE(MID($B4305,1,6),"0",RIGHT($B4305,2)),$B4305))</f>
        <v>96881</v>
      </c>
      <c r="H4305" s="925" t="n">
        <v>178.43</v>
      </c>
      <c r="I4305" s="923" t="n">
        <v>180.11</v>
      </c>
    </row>
    <row r="4306" customFormat="false" ht="15" hidden="false" customHeight="false" outlineLevel="0" collapsed="false">
      <c r="B4306" s="923" t="n">
        <v>97425</v>
      </c>
      <c r="C4306" s="924" t="s">
        <v>11034</v>
      </c>
      <c r="D4306" s="923" t="s">
        <v>451</v>
      </c>
      <c r="E4306" s="923" t="n">
        <f aca="false">IF($K$2=$H$1,H4306,I4306)</f>
        <v>17.95</v>
      </c>
      <c r="F4306" s="396" t="n">
        <f aca="false">IF(LEN($B4306)=7,CONCATENATE(MID($B4306,1,6),"00",RIGHT($B4306,1)),IF(LEN($B4306)=8,CONCATENATE(MID($B4306,1,6),"0",RIGHT($B4306,2)),$B4306))</f>
        <v>97425</v>
      </c>
      <c r="H4306" s="925" t="n">
        <v>16.99</v>
      </c>
      <c r="I4306" s="923" t="n">
        <v>17.95</v>
      </c>
    </row>
    <row r="4307" customFormat="false" ht="15" hidden="false" customHeight="false" outlineLevel="0" collapsed="false">
      <c r="B4307" s="923" t="n">
        <v>97426</v>
      </c>
      <c r="C4307" s="924" t="s">
        <v>11035</v>
      </c>
      <c r="D4307" s="923" t="s">
        <v>451</v>
      </c>
      <c r="E4307" s="923" t="n">
        <f aca="false">IF($K$2=$H$1,H4307,I4307)</f>
        <v>21.05</v>
      </c>
      <c r="F4307" s="396" t="n">
        <f aca="false">IF(LEN($B4307)=7,CONCATENATE(MID($B4307,1,6),"00",RIGHT($B4307,1)),IF(LEN($B4307)=8,CONCATENATE(MID($B4307,1,6),"0",RIGHT($B4307,2)),$B4307))</f>
        <v>97426</v>
      </c>
      <c r="H4307" s="925" t="n">
        <v>20.09</v>
      </c>
      <c r="I4307" s="923" t="n">
        <v>21.05</v>
      </c>
    </row>
    <row r="4308" customFormat="false" ht="15" hidden="false" customHeight="false" outlineLevel="0" collapsed="false">
      <c r="B4308" s="923" t="n">
        <v>97427</v>
      </c>
      <c r="C4308" s="924" t="s">
        <v>11036</v>
      </c>
      <c r="D4308" s="923" t="s">
        <v>451</v>
      </c>
      <c r="E4308" s="923" t="n">
        <f aca="false">IF($K$2=$H$1,H4308,I4308)</f>
        <v>23.38</v>
      </c>
      <c r="F4308" s="396" t="n">
        <f aca="false">IF(LEN($B4308)=7,CONCATENATE(MID($B4308,1,6),"00",RIGHT($B4308,1)),IF(LEN($B4308)=8,CONCATENATE(MID($B4308,1,6),"0",RIGHT($B4308,2)),$B4308))</f>
        <v>97427</v>
      </c>
      <c r="H4308" s="925" t="n">
        <v>22.42</v>
      </c>
      <c r="I4308" s="923" t="n">
        <v>23.38</v>
      </c>
    </row>
    <row r="4309" customFormat="false" ht="15" hidden="false" customHeight="false" outlineLevel="0" collapsed="false">
      <c r="B4309" s="923" t="n">
        <v>97428</v>
      </c>
      <c r="C4309" s="924" t="s">
        <v>11037</v>
      </c>
      <c r="D4309" s="923" t="s">
        <v>451</v>
      </c>
      <c r="E4309" s="923" t="n">
        <f aca="false">IF($K$2=$H$1,H4309,I4309)</f>
        <v>28.81</v>
      </c>
      <c r="F4309" s="396" t="n">
        <f aca="false">IF(LEN($B4309)=7,CONCATENATE(MID($B4309,1,6),"00",RIGHT($B4309,1)),IF(LEN($B4309)=8,CONCATENATE(MID($B4309,1,6),"0",RIGHT($B4309,2)),$B4309))</f>
        <v>97428</v>
      </c>
      <c r="H4309" s="925" t="n">
        <v>27.85</v>
      </c>
      <c r="I4309" s="923" t="n">
        <v>28.81</v>
      </c>
    </row>
    <row r="4310" customFormat="false" ht="15" hidden="false" customHeight="false" outlineLevel="0" collapsed="false">
      <c r="B4310" s="923" t="n">
        <v>97429</v>
      </c>
      <c r="C4310" s="924" t="s">
        <v>11038</v>
      </c>
      <c r="D4310" s="923" t="s">
        <v>451</v>
      </c>
      <c r="E4310" s="923" t="n">
        <f aca="false">IF($K$2=$H$1,H4310,I4310)</f>
        <v>33.81</v>
      </c>
      <c r="F4310" s="396" t="n">
        <f aca="false">IF(LEN($B4310)=7,CONCATENATE(MID($B4310,1,6),"00",RIGHT($B4310,1)),IF(LEN($B4310)=8,CONCATENATE(MID($B4310,1,6),"0",RIGHT($B4310,2)),$B4310))</f>
        <v>97429</v>
      </c>
      <c r="H4310" s="925" t="n">
        <v>32.85</v>
      </c>
      <c r="I4310" s="923" t="n">
        <v>33.81</v>
      </c>
    </row>
    <row r="4311" customFormat="false" ht="15" hidden="false" customHeight="false" outlineLevel="0" collapsed="false">
      <c r="B4311" s="923" t="n">
        <v>97430</v>
      </c>
      <c r="C4311" s="924" t="s">
        <v>11039</v>
      </c>
      <c r="D4311" s="923" t="s">
        <v>451</v>
      </c>
      <c r="E4311" s="923" t="n">
        <f aca="false">IF($K$2=$H$1,H4311,I4311)</f>
        <v>26.48</v>
      </c>
      <c r="F4311" s="396" t="n">
        <f aca="false">IF(LEN($B4311)=7,CONCATENATE(MID($B4311,1,6),"00",RIGHT($B4311,1)),IF(LEN($B4311)=8,CONCATENATE(MID($B4311,1,6),"0",RIGHT($B4311,2)),$B4311))</f>
        <v>97430</v>
      </c>
      <c r="H4311" s="925" t="n">
        <v>25.18</v>
      </c>
      <c r="I4311" s="923" t="n">
        <v>26.48</v>
      </c>
    </row>
    <row r="4312" customFormat="false" ht="15" hidden="false" customHeight="false" outlineLevel="0" collapsed="false">
      <c r="B4312" s="923" t="n">
        <v>97431</v>
      </c>
      <c r="C4312" s="924" t="s">
        <v>11040</v>
      </c>
      <c r="D4312" s="923" t="s">
        <v>451</v>
      </c>
      <c r="E4312" s="923" t="n">
        <f aca="false">IF($K$2=$H$1,H4312,I4312)</f>
        <v>29.63</v>
      </c>
      <c r="F4312" s="396" t="n">
        <f aca="false">IF(LEN($B4312)=7,CONCATENATE(MID($B4312,1,6),"00",RIGHT($B4312,1)),IF(LEN($B4312)=8,CONCATENATE(MID($B4312,1,6),"0",RIGHT($B4312,2)),$B4312))</f>
        <v>97431</v>
      </c>
      <c r="H4312" s="925" t="n">
        <v>28.13</v>
      </c>
      <c r="I4312" s="923" t="n">
        <v>29.63</v>
      </c>
    </row>
    <row r="4313" customFormat="false" ht="15" hidden="false" customHeight="false" outlineLevel="0" collapsed="false">
      <c r="B4313" s="923" t="n">
        <v>97432</v>
      </c>
      <c r="C4313" s="924" t="s">
        <v>11041</v>
      </c>
      <c r="D4313" s="923" t="s">
        <v>451</v>
      </c>
      <c r="E4313" s="923" t="n">
        <f aca="false">IF($K$2=$H$1,H4313,I4313)</f>
        <v>33.47</v>
      </c>
      <c r="F4313" s="396" t="n">
        <f aca="false">IF(LEN($B4313)=7,CONCATENATE(MID($B4313,1,6),"00",RIGHT($B4313,1)),IF(LEN($B4313)=8,CONCATENATE(MID($B4313,1,6),"0",RIGHT($B4313,2)),$B4313))</f>
        <v>97432</v>
      </c>
      <c r="H4313" s="925" t="n">
        <v>31.78</v>
      </c>
      <c r="I4313" s="923" t="n">
        <v>33.47</v>
      </c>
    </row>
    <row r="4314" customFormat="false" ht="15" hidden="false" customHeight="false" outlineLevel="0" collapsed="false">
      <c r="B4314" s="923" t="n">
        <v>97433</v>
      </c>
      <c r="C4314" s="924" t="s">
        <v>11042</v>
      </c>
      <c r="D4314" s="923" t="s">
        <v>451</v>
      </c>
      <c r="E4314" s="923" t="n">
        <f aca="false">IF($K$2=$H$1,H4314,I4314)</f>
        <v>58.57</v>
      </c>
      <c r="F4314" s="396" t="n">
        <f aca="false">IF(LEN($B4314)=7,CONCATENATE(MID($B4314,1,6),"00",RIGHT($B4314,1)),IF(LEN($B4314)=8,CONCATENATE(MID($B4314,1,6),"0",RIGHT($B4314,2)),$B4314))</f>
        <v>97433</v>
      </c>
      <c r="H4314" s="925" t="n">
        <v>56.63</v>
      </c>
      <c r="I4314" s="923" t="n">
        <v>58.57</v>
      </c>
    </row>
    <row r="4315" customFormat="false" ht="15" hidden="false" customHeight="false" outlineLevel="0" collapsed="false">
      <c r="B4315" s="923" t="n">
        <v>97434</v>
      </c>
      <c r="C4315" s="924" t="s">
        <v>11043</v>
      </c>
      <c r="D4315" s="923" t="s">
        <v>451</v>
      </c>
      <c r="E4315" s="923" t="n">
        <f aca="false">IF($K$2=$H$1,H4315,I4315)</f>
        <v>59.6</v>
      </c>
      <c r="F4315" s="396" t="n">
        <f aca="false">IF(LEN($B4315)=7,CONCATENATE(MID($B4315,1,6),"00",RIGHT($B4315,1)),IF(LEN($B4315)=8,CONCATENATE(MID($B4315,1,6),"0",RIGHT($B4315,2)),$B4315))</f>
        <v>97434</v>
      </c>
      <c r="H4315" s="925" t="n">
        <v>57.66</v>
      </c>
      <c r="I4315" s="923" t="n">
        <v>59.6</v>
      </c>
    </row>
    <row r="4316" customFormat="false" ht="15" hidden="false" customHeight="false" outlineLevel="0" collapsed="false">
      <c r="B4316" s="923" t="n">
        <v>97435</v>
      </c>
      <c r="C4316" s="924" t="s">
        <v>11044</v>
      </c>
      <c r="D4316" s="923" t="s">
        <v>451</v>
      </c>
      <c r="E4316" s="923" t="n">
        <f aca="false">IF($K$2=$H$1,H4316,I4316)</f>
        <v>68.46</v>
      </c>
      <c r="F4316" s="396" t="n">
        <f aca="false">IF(LEN($B4316)=7,CONCATENATE(MID($B4316,1,6),"00",RIGHT($B4316,1)),IF(LEN($B4316)=8,CONCATENATE(MID($B4316,1,6),"0",RIGHT($B4316,2)),$B4316))</f>
        <v>97435</v>
      </c>
      <c r="H4316" s="925" t="n">
        <v>66.22</v>
      </c>
      <c r="I4316" s="923" t="n">
        <v>68.46</v>
      </c>
    </row>
    <row r="4317" customFormat="false" ht="15" hidden="false" customHeight="false" outlineLevel="0" collapsed="false">
      <c r="B4317" s="923" t="n">
        <v>97436</v>
      </c>
      <c r="C4317" s="924" t="s">
        <v>11045</v>
      </c>
      <c r="D4317" s="923" t="s">
        <v>451</v>
      </c>
      <c r="E4317" s="923" t="n">
        <f aca="false">IF($K$2=$H$1,H4317,I4317)</f>
        <v>70.44</v>
      </c>
      <c r="F4317" s="396" t="n">
        <f aca="false">IF(LEN($B4317)=7,CONCATENATE(MID($B4317,1,6),"00",RIGHT($B4317,1)),IF(LEN($B4317)=8,CONCATENATE(MID($B4317,1,6),"0",RIGHT($B4317,2)),$B4317))</f>
        <v>97436</v>
      </c>
      <c r="H4317" s="925" t="n">
        <v>68.2</v>
      </c>
      <c r="I4317" s="923" t="n">
        <v>70.44</v>
      </c>
    </row>
    <row r="4318" customFormat="false" ht="15" hidden="false" customHeight="false" outlineLevel="0" collapsed="false">
      <c r="B4318" s="923" t="n">
        <v>97437</v>
      </c>
      <c r="C4318" s="924" t="s">
        <v>11046</v>
      </c>
      <c r="D4318" s="923" t="s">
        <v>451</v>
      </c>
      <c r="E4318" s="923" t="n">
        <f aca="false">IF($K$2=$H$1,H4318,I4318)</f>
        <v>78.33</v>
      </c>
      <c r="F4318" s="396" t="n">
        <f aca="false">IF(LEN($B4318)=7,CONCATENATE(MID($B4318,1,6),"00",RIGHT($B4318,1)),IF(LEN($B4318)=8,CONCATENATE(MID($B4318,1,6),"0",RIGHT($B4318,2)),$B4318))</f>
        <v>97437</v>
      </c>
      <c r="H4318" s="925" t="n">
        <v>75.79</v>
      </c>
      <c r="I4318" s="923" t="n">
        <v>78.33</v>
      </c>
    </row>
    <row r="4319" customFormat="false" ht="15" hidden="false" customHeight="false" outlineLevel="0" collapsed="false">
      <c r="B4319" s="923" t="n">
        <v>97438</v>
      </c>
      <c r="C4319" s="924" t="s">
        <v>11047</v>
      </c>
      <c r="D4319" s="923" t="s">
        <v>451</v>
      </c>
      <c r="E4319" s="923" t="n">
        <f aca="false">IF($K$2=$H$1,H4319,I4319)</f>
        <v>80.45</v>
      </c>
      <c r="F4319" s="396" t="n">
        <f aca="false">IF(LEN($B4319)=7,CONCATENATE(MID($B4319,1,6),"00",RIGHT($B4319,1)),IF(LEN($B4319)=8,CONCATENATE(MID($B4319,1,6),"0",RIGHT($B4319,2)),$B4319))</f>
        <v>97438</v>
      </c>
      <c r="H4319" s="925" t="n">
        <v>77.91</v>
      </c>
      <c r="I4319" s="923" t="n">
        <v>80.45</v>
      </c>
    </row>
    <row r="4320" customFormat="false" ht="15" hidden="false" customHeight="false" outlineLevel="0" collapsed="false">
      <c r="B4320" s="923" t="n">
        <v>97439</v>
      </c>
      <c r="C4320" s="924" t="s">
        <v>11048</v>
      </c>
      <c r="D4320" s="923" t="s">
        <v>451</v>
      </c>
      <c r="E4320" s="923" t="n">
        <f aca="false">IF($K$2=$H$1,H4320,I4320)</f>
        <v>87.97</v>
      </c>
      <c r="F4320" s="396" t="n">
        <f aca="false">IF(LEN($B4320)=7,CONCATENATE(MID($B4320,1,6),"00",RIGHT($B4320,1)),IF(LEN($B4320)=8,CONCATENATE(MID($B4320,1,6),"0",RIGHT($B4320,2)),$B4320))</f>
        <v>97439</v>
      </c>
      <c r="H4320" s="925" t="n">
        <v>85.37</v>
      </c>
      <c r="I4320" s="923" t="n">
        <v>87.97</v>
      </c>
    </row>
    <row r="4321" customFormat="false" ht="15" hidden="false" customHeight="false" outlineLevel="0" collapsed="false">
      <c r="B4321" s="923" t="n">
        <v>97440</v>
      </c>
      <c r="C4321" s="924" t="s">
        <v>11049</v>
      </c>
      <c r="D4321" s="923" t="s">
        <v>451</v>
      </c>
      <c r="E4321" s="923" t="n">
        <f aca="false">IF($K$2=$H$1,H4321,I4321)</f>
        <v>105.29</v>
      </c>
      <c r="F4321" s="396" t="n">
        <f aca="false">IF(LEN($B4321)=7,CONCATENATE(MID($B4321,1,6),"00",RIGHT($B4321,1)),IF(LEN($B4321)=8,CONCATENATE(MID($B4321,1,6),"0",RIGHT($B4321,2)),$B4321))</f>
        <v>97440</v>
      </c>
      <c r="H4321" s="925" t="n">
        <v>102.3</v>
      </c>
      <c r="I4321" s="923" t="n">
        <v>105.29</v>
      </c>
    </row>
    <row r="4322" customFormat="false" ht="15" hidden="false" customHeight="false" outlineLevel="0" collapsed="false">
      <c r="B4322" s="923" t="n">
        <v>97442</v>
      </c>
      <c r="C4322" s="924" t="s">
        <v>11050</v>
      </c>
      <c r="D4322" s="923" t="s">
        <v>451</v>
      </c>
      <c r="E4322" s="923" t="n">
        <f aca="false">IF($K$2=$H$1,H4322,I4322)</f>
        <v>116.34</v>
      </c>
      <c r="F4322" s="396" t="n">
        <f aca="false">IF(LEN($B4322)=7,CONCATENATE(MID($B4322,1,6),"00",RIGHT($B4322,1)),IF(LEN($B4322)=8,CONCATENATE(MID($B4322,1,6),"0",RIGHT($B4322,2)),$B4322))</f>
        <v>97442</v>
      </c>
      <c r="H4322" s="925" t="n">
        <v>112.96</v>
      </c>
      <c r="I4322" s="923" t="n">
        <v>116.34</v>
      </c>
    </row>
    <row r="4323" customFormat="false" ht="15" hidden="false" customHeight="false" outlineLevel="0" collapsed="false">
      <c r="B4323" s="923" t="n">
        <v>97443</v>
      </c>
      <c r="C4323" s="924" t="s">
        <v>11051</v>
      </c>
      <c r="D4323" s="923" t="s">
        <v>451</v>
      </c>
      <c r="E4323" s="923" t="n">
        <f aca="false">IF($K$2=$H$1,H4323,I4323)</f>
        <v>63.9</v>
      </c>
      <c r="F4323" s="396" t="n">
        <f aca="false">IF(LEN($B4323)=7,CONCATENATE(MID($B4323,1,6),"00",RIGHT($B4323,1)),IF(LEN($B4323)=8,CONCATENATE(MID($B4323,1,6),"0",RIGHT($B4323,2)),$B4323))</f>
        <v>97443</v>
      </c>
      <c r="H4323" s="925" t="n">
        <v>61.05</v>
      </c>
      <c r="I4323" s="923" t="n">
        <v>63.9</v>
      </c>
    </row>
    <row r="4324" customFormat="false" ht="15" hidden="false" customHeight="false" outlineLevel="0" collapsed="false">
      <c r="B4324" s="923" t="n">
        <v>97444</v>
      </c>
      <c r="C4324" s="924" t="s">
        <v>11052</v>
      </c>
      <c r="D4324" s="923" t="s">
        <v>451</v>
      </c>
      <c r="E4324" s="923" t="n">
        <f aca="false">IF($K$2=$H$1,H4324,I4324)</f>
        <v>73.84</v>
      </c>
      <c r="F4324" s="396" t="n">
        <f aca="false">IF(LEN($B4324)=7,CONCATENATE(MID($B4324,1,6),"00",RIGHT($B4324,1)),IF(LEN($B4324)=8,CONCATENATE(MID($B4324,1,6),"0",RIGHT($B4324,2)),$B4324))</f>
        <v>97444</v>
      </c>
      <c r="H4324" s="925" t="n">
        <v>70.99</v>
      </c>
      <c r="I4324" s="923" t="n">
        <v>73.84</v>
      </c>
    </row>
    <row r="4325" customFormat="false" ht="15" hidden="false" customHeight="false" outlineLevel="0" collapsed="false">
      <c r="B4325" s="923" t="n">
        <v>97446</v>
      </c>
      <c r="C4325" s="924" t="s">
        <v>11053</v>
      </c>
      <c r="D4325" s="923" t="s">
        <v>451</v>
      </c>
      <c r="E4325" s="923" t="n">
        <f aca="false">IF($K$2=$H$1,H4325,I4325)</f>
        <v>122.79</v>
      </c>
      <c r="F4325" s="396" t="n">
        <f aca="false">IF(LEN($B4325)=7,CONCATENATE(MID($B4325,1,6),"00",RIGHT($B4325,1)),IF(LEN($B4325)=8,CONCATENATE(MID($B4325,1,6),"0",RIGHT($B4325,2)),$B4325))</f>
        <v>97446</v>
      </c>
      <c r="H4325" s="925" t="n">
        <v>119.63</v>
      </c>
      <c r="I4325" s="923" t="n">
        <v>122.79</v>
      </c>
    </row>
    <row r="4326" customFormat="false" ht="15" hidden="false" customHeight="false" outlineLevel="0" collapsed="false">
      <c r="B4326" s="923" t="n">
        <v>97447</v>
      </c>
      <c r="C4326" s="924" t="s">
        <v>11054</v>
      </c>
      <c r="D4326" s="923" t="s">
        <v>451</v>
      </c>
      <c r="E4326" s="923" t="n">
        <f aca="false">IF($K$2=$H$1,H4326,I4326)</f>
        <v>122.79</v>
      </c>
      <c r="F4326" s="396" t="n">
        <f aca="false">IF(LEN($B4326)=7,CONCATENATE(MID($B4326,1,6),"00",RIGHT($B4326,1)),IF(LEN($B4326)=8,CONCATENATE(MID($B4326,1,6),"0",RIGHT($B4326,2)),$B4326))</f>
        <v>97447</v>
      </c>
      <c r="H4326" s="925" t="n">
        <v>119.63</v>
      </c>
      <c r="I4326" s="923" t="n">
        <v>122.79</v>
      </c>
    </row>
    <row r="4327" customFormat="false" ht="15" hidden="false" customHeight="false" outlineLevel="0" collapsed="false">
      <c r="B4327" s="923" t="n">
        <v>97449</v>
      </c>
      <c r="C4327" s="924" t="s">
        <v>11055</v>
      </c>
      <c r="D4327" s="923" t="s">
        <v>451</v>
      </c>
      <c r="E4327" s="923" t="n">
        <f aca="false">IF($K$2=$H$1,H4327,I4327)</f>
        <v>130.98</v>
      </c>
      <c r="F4327" s="396" t="n">
        <f aca="false">IF(LEN($B4327)=7,CONCATENATE(MID($B4327,1,6),"00",RIGHT($B4327,1)),IF(LEN($B4327)=8,CONCATENATE(MID($B4327,1,6),"0",RIGHT($B4327,2)),$B4327))</f>
        <v>97449</v>
      </c>
      <c r="H4327" s="925" t="n">
        <v>127.52</v>
      </c>
      <c r="I4327" s="923" t="n">
        <v>130.98</v>
      </c>
    </row>
    <row r="4328" customFormat="false" ht="15" hidden="false" customHeight="false" outlineLevel="0" collapsed="false">
      <c r="B4328" s="923" t="n">
        <v>97450</v>
      </c>
      <c r="C4328" s="924" t="s">
        <v>11056</v>
      </c>
      <c r="D4328" s="923" t="s">
        <v>451</v>
      </c>
      <c r="E4328" s="923" t="n">
        <f aca="false">IF($K$2=$H$1,H4328,I4328)</f>
        <v>158.05</v>
      </c>
      <c r="F4328" s="396" t="n">
        <f aca="false">IF(LEN($B4328)=7,CONCATENATE(MID($B4328,1,6),"00",RIGHT($B4328,1)),IF(LEN($B4328)=8,CONCATENATE(MID($B4328,1,6),"0",RIGHT($B4328,2)),$B4328))</f>
        <v>97450</v>
      </c>
      <c r="H4328" s="925" t="n">
        <v>154.59</v>
      </c>
      <c r="I4328" s="923" t="n">
        <v>158.05</v>
      </c>
    </row>
    <row r="4329" customFormat="false" ht="15" hidden="false" customHeight="false" outlineLevel="0" collapsed="false">
      <c r="B4329" s="923" t="n">
        <v>97452</v>
      </c>
      <c r="C4329" s="924" t="s">
        <v>11057</v>
      </c>
      <c r="D4329" s="923" t="s">
        <v>451</v>
      </c>
      <c r="E4329" s="923" t="n">
        <f aca="false">IF($K$2=$H$1,H4329,I4329)</f>
        <v>104.09</v>
      </c>
      <c r="F4329" s="396" t="n">
        <f aca="false">IF(LEN($B4329)=7,CONCATENATE(MID($B4329,1,6),"00",RIGHT($B4329,1)),IF(LEN($B4329)=8,CONCATENATE(MID($B4329,1,6),"0",RIGHT($B4329,2)),$B4329))</f>
        <v>97452</v>
      </c>
      <c r="H4329" s="925" t="n">
        <v>99.81</v>
      </c>
      <c r="I4329" s="923" t="n">
        <v>104.09</v>
      </c>
    </row>
    <row r="4330" customFormat="false" ht="15" hidden="false" customHeight="false" outlineLevel="0" collapsed="false">
      <c r="B4330" s="923" t="n">
        <v>97453</v>
      </c>
      <c r="C4330" s="924" t="s">
        <v>11058</v>
      </c>
      <c r="D4330" s="923" t="s">
        <v>451</v>
      </c>
      <c r="E4330" s="923" t="n">
        <f aca="false">IF($K$2=$H$1,H4330,I4330)</f>
        <v>109.76</v>
      </c>
      <c r="F4330" s="396" t="n">
        <f aca="false">IF(LEN($B4330)=7,CONCATENATE(MID($B4330,1,6),"00",RIGHT($B4330,1)),IF(LEN($B4330)=8,CONCATENATE(MID($B4330,1,6),"0",RIGHT($B4330,2)),$B4330))</f>
        <v>97453</v>
      </c>
      <c r="H4330" s="925" t="n">
        <v>105.48</v>
      </c>
      <c r="I4330" s="923" t="n">
        <v>109.76</v>
      </c>
    </row>
    <row r="4331" customFormat="false" ht="15" hidden="false" customHeight="false" outlineLevel="0" collapsed="false">
      <c r="B4331" s="923" t="n">
        <v>97454</v>
      </c>
      <c r="C4331" s="924" t="s">
        <v>11059</v>
      </c>
      <c r="D4331" s="923" t="s">
        <v>451</v>
      </c>
      <c r="E4331" s="923" t="n">
        <f aca="false">IF($K$2=$H$1,H4331,I4331)</f>
        <v>170</v>
      </c>
      <c r="F4331" s="396" t="n">
        <f aca="false">IF(LEN($B4331)=7,CONCATENATE(MID($B4331,1,6),"00",RIGHT($B4331,1)),IF(LEN($B4331)=8,CONCATENATE(MID($B4331,1,6),"0",RIGHT($B4331,2)),$B4331))</f>
        <v>97454</v>
      </c>
      <c r="H4331" s="925" t="n">
        <v>165.26</v>
      </c>
      <c r="I4331" s="923" t="n">
        <v>170</v>
      </c>
    </row>
    <row r="4332" customFormat="false" ht="15" hidden="false" customHeight="false" outlineLevel="0" collapsed="false">
      <c r="B4332" s="923" t="n">
        <v>97455</v>
      </c>
      <c r="C4332" s="924" t="s">
        <v>11060</v>
      </c>
      <c r="D4332" s="923" t="s">
        <v>451</v>
      </c>
      <c r="E4332" s="923" t="n">
        <f aca="false">IF($K$2=$H$1,H4332,I4332)</f>
        <v>179.08</v>
      </c>
      <c r="F4332" s="396" t="n">
        <f aca="false">IF(LEN($B4332)=7,CONCATENATE(MID($B4332,1,6),"00",RIGHT($B4332,1)),IF(LEN($B4332)=8,CONCATENATE(MID($B4332,1,6),"0",RIGHT($B4332,2)),$B4332))</f>
        <v>97455</v>
      </c>
      <c r="H4332" s="925" t="n">
        <v>174.34</v>
      </c>
      <c r="I4332" s="923" t="n">
        <v>179.08</v>
      </c>
    </row>
    <row r="4333" customFormat="false" ht="15" hidden="false" customHeight="false" outlineLevel="0" collapsed="false">
      <c r="B4333" s="923" t="n">
        <v>97456</v>
      </c>
      <c r="C4333" s="924" t="s">
        <v>11061</v>
      </c>
      <c r="D4333" s="923" t="s">
        <v>451</v>
      </c>
      <c r="E4333" s="923" t="n">
        <f aca="false">IF($K$2=$H$1,H4333,I4333)</f>
        <v>369.81</v>
      </c>
      <c r="F4333" s="396" t="n">
        <f aca="false">IF(LEN($B4333)=7,CONCATENATE(MID($B4333,1,6),"00",RIGHT($B4333,1)),IF(LEN($B4333)=8,CONCATENATE(MID($B4333,1,6),"0",RIGHT($B4333,2)),$B4333))</f>
        <v>97456</v>
      </c>
      <c r="H4333" s="925" t="n">
        <v>364.6</v>
      </c>
      <c r="I4333" s="923" t="n">
        <v>369.81</v>
      </c>
    </row>
    <row r="4334" customFormat="false" ht="15" hidden="false" customHeight="false" outlineLevel="0" collapsed="false">
      <c r="B4334" s="923" t="n">
        <v>97457</v>
      </c>
      <c r="C4334" s="924" t="s">
        <v>11062</v>
      </c>
      <c r="D4334" s="923" t="s">
        <v>451</v>
      </c>
      <c r="E4334" s="923" t="n">
        <f aca="false">IF($K$2=$H$1,H4334,I4334)</f>
        <v>329.1</v>
      </c>
      <c r="F4334" s="396" t="n">
        <f aca="false">IF(LEN($B4334)=7,CONCATENATE(MID($B4334,1,6),"00",RIGHT($B4334,1)),IF(LEN($B4334)=8,CONCATENATE(MID($B4334,1,6),"0",RIGHT($B4334,2)),$B4334))</f>
        <v>97457</v>
      </c>
      <c r="H4334" s="925" t="n">
        <v>323.89</v>
      </c>
      <c r="I4334" s="923" t="n">
        <v>329.1</v>
      </c>
    </row>
    <row r="4335" customFormat="false" ht="15" hidden="false" customHeight="false" outlineLevel="0" collapsed="false">
      <c r="B4335" s="923" t="n">
        <v>97458</v>
      </c>
      <c r="C4335" s="924" t="s">
        <v>11063</v>
      </c>
      <c r="D4335" s="923" t="s">
        <v>451</v>
      </c>
      <c r="E4335" s="923" t="n">
        <f aca="false">IF($K$2=$H$1,H4335,I4335)</f>
        <v>161.54</v>
      </c>
      <c r="F4335" s="396" t="n">
        <f aca="false">IF(LEN($B4335)=7,CONCATENATE(MID($B4335,1,6),"00",RIGHT($B4335,1)),IF(LEN($B4335)=8,CONCATENATE(MID($B4335,1,6),"0",RIGHT($B4335,2)),$B4335))</f>
        <v>97458</v>
      </c>
      <c r="H4335" s="925" t="n">
        <v>155.83</v>
      </c>
      <c r="I4335" s="923" t="n">
        <v>161.54</v>
      </c>
    </row>
    <row r="4336" customFormat="false" ht="15" hidden="false" customHeight="false" outlineLevel="0" collapsed="false">
      <c r="B4336" s="923" t="n">
        <v>97459</v>
      </c>
      <c r="C4336" s="924" t="s">
        <v>11064</v>
      </c>
      <c r="D4336" s="923" t="s">
        <v>451</v>
      </c>
      <c r="E4336" s="923" t="n">
        <f aca="false">IF($K$2=$H$1,H4336,I4336)</f>
        <v>267.39</v>
      </c>
      <c r="F4336" s="396" t="n">
        <f aca="false">IF(LEN($B4336)=7,CONCATENATE(MID($B4336,1,6),"00",RIGHT($B4336,1)),IF(LEN($B4336)=8,CONCATENATE(MID($B4336,1,6),"0",RIGHT($B4336,2)),$B4336))</f>
        <v>97459</v>
      </c>
      <c r="H4336" s="925" t="n">
        <v>261.06</v>
      </c>
      <c r="I4336" s="923" t="n">
        <v>267.39</v>
      </c>
    </row>
    <row r="4337" customFormat="false" ht="15" hidden="false" customHeight="false" outlineLevel="0" collapsed="false">
      <c r="B4337" s="923" t="n">
        <v>97460</v>
      </c>
      <c r="C4337" s="924" t="s">
        <v>11065</v>
      </c>
      <c r="D4337" s="923" t="s">
        <v>451</v>
      </c>
      <c r="E4337" s="923" t="n">
        <f aca="false">IF($K$2=$H$1,H4337,I4337)</f>
        <v>403.23</v>
      </c>
      <c r="F4337" s="396" t="n">
        <f aca="false">IF(LEN($B4337)=7,CONCATENATE(MID($B4337,1,6),"00",RIGHT($B4337,1)),IF(LEN($B4337)=8,CONCATENATE(MID($B4337,1,6),"0",RIGHT($B4337,2)),$B4337))</f>
        <v>97460</v>
      </c>
      <c r="H4337" s="925" t="n">
        <v>396.3</v>
      </c>
      <c r="I4337" s="923" t="n">
        <v>403.23</v>
      </c>
    </row>
    <row r="4338" customFormat="false" ht="15" hidden="false" customHeight="false" outlineLevel="0" collapsed="false">
      <c r="B4338" s="923" t="n">
        <v>97461</v>
      </c>
      <c r="C4338" s="924" t="s">
        <v>11066</v>
      </c>
      <c r="D4338" s="923" t="s">
        <v>451</v>
      </c>
      <c r="E4338" s="923" t="n">
        <f aca="false">IF($K$2=$H$1,H4338,I4338)</f>
        <v>19.95</v>
      </c>
      <c r="F4338" s="396" t="n">
        <f aca="false">IF(LEN($B4338)=7,CONCATENATE(MID($B4338,1,6),"00",RIGHT($B4338,1)),IF(LEN($B4338)=8,CONCATENATE(MID($B4338,1,6),"0",RIGHT($B4338,2)),$B4338))</f>
        <v>97461</v>
      </c>
      <c r="H4338" s="925" t="n">
        <v>19.1</v>
      </c>
      <c r="I4338" s="923" t="n">
        <v>19.95</v>
      </c>
    </row>
    <row r="4339" customFormat="false" ht="15" hidden="false" customHeight="false" outlineLevel="0" collapsed="false">
      <c r="B4339" s="923" t="n">
        <v>97462</v>
      </c>
      <c r="C4339" s="924" t="s">
        <v>11067</v>
      </c>
      <c r="D4339" s="923" t="s">
        <v>451</v>
      </c>
      <c r="E4339" s="923" t="n">
        <f aca="false">IF($K$2=$H$1,H4339,I4339)</f>
        <v>17.03</v>
      </c>
      <c r="F4339" s="396" t="n">
        <f aca="false">IF(LEN($B4339)=7,CONCATENATE(MID($B4339,1,6),"00",RIGHT($B4339,1)),IF(LEN($B4339)=8,CONCATENATE(MID($B4339,1,6),"0",RIGHT($B4339,2)),$B4339))</f>
        <v>97462</v>
      </c>
      <c r="H4339" s="925" t="n">
        <v>16.18</v>
      </c>
      <c r="I4339" s="923" t="n">
        <v>17.03</v>
      </c>
    </row>
    <row r="4340" customFormat="false" ht="15" hidden="false" customHeight="false" outlineLevel="0" collapsed="false">
      <c r="B4340" s="923" t="n">
        <v>97464</v>
      </c>
      <c r="C4340" s="924" t="s">
        <v>11068</v>
      </c>
      <c r="D4340" s="923" t="s">
        <v>451</v>
      </c>
      <c r="E4340" s="923" t="n">
        <f aca="false">IF($K$2=$H$1,H4340,I4340)</f>
        <v>28.35</v>
      </c>
      <c r="F4340" s="396" t="n">
        <f aca="false">IF(LEN($B4340)=7,CONCATENATE(MID($B4340,1,6),"00",RIGHT($B4340,1)),IF(LEN($B4340)=8,CONCATENATE(MID($B4340,1,6),"0",RIGHT($B4340,2)),$B4340))</f>
        <v>97464</v>
      </c>
      <c r="H4340" s="925" t="n">
        <v>27.27</v>
      </c>
      <c r="I4340" s="923" t="n">
        <v>28.35</v>
      </c>
    </row>
    <row r="4341" customFormat="false" ht="15" hidden="false" customHeight="false" outlineLevel="0" collapsed="false">
      <c r="B4341" s="923" t="n">
        <v>97465</v>
      </c>
      <c r="C4341" s="924" t="s">
        <v>11069</v>
      </c>
      <c r="D4341" s="923" t="s">
        <v>451</v>
      </c>
      <c r="E4341" s="923" t="n">
        <f aca="false">IF($K$2=$H$1,H4341,I4341)</f>
        <v>33.26</v>
      </c>
      <c r="F4341" s="396" t="n">
        <f aca="false">IF(LEN($B4341)=7,CONCATENATE(MID($B4341,1,6),"00",RIGHT($B4341,1)),IF(LEN($B4341)=8,CONCATENATE(MID($B4341,1,6),"0",RIGHT($B4341,2)),$B4341))</f>
        <v>97465</v>
      </c>
      <c r="H4341" s="925" t="n">
        <v>32.18</v>
      </c>
      <c r="I4341" s="923" t="n">
        <v>33.26</v>
      </c>
    </row>
    <row r="4342" customFormat="false" ht="15" hidden="false" customHeight="false" outlineLevel="0" collapsed="false">
      <c r="B4342" s="923" t="n">
        <v>97467</v>
      </c>
      <c r="C4342" s="924" t="s">
        <v>11070</v>
      </c>
      <c r="D4342" s="923" t="s">
        <v>451</v>
      </c>
      <c r="E4342" s="923" t="n">
        <f aca="false">IF($K$2=$H$1,H4342,I4342)</f>
        <v>35.93</v>
      </c>
      <c r="F4342" s="396" t="n">
        <f aca="false">IF(LEN($B4342)=7,CONCATENATE(MID($B4342,1,6),"00",RIGHT($B4342,1)),IF(LEN($B4342)=8,CONCATENATE(MID($B4342,1,6),"0",RIGHT($B4342,2)),$B4342))</f>
        <v>97467</v>
      </c>
      <c r="H4342" s="925" t="n">
        <v>34.59</v>
      </c>
      <c r="I4342" s="923" t="n">
        <v>35.93</v>
      </c>
    </row>
    <row r="4343" customFormat="false" ht="15" hidden="false" customHeight="false" outlineLevel="0" collapsed="false">
      <c r="B4343" s="923" t="n">
        <v>97468</v>
      </c>
      <c r="C4343" s="924" t="s">
        <v>11071</v>
      </c>
      <c r="D4343" s="923" t="s">
        <v>451</v>
      </c>
      <c r="E4343" s="923" t="n">
        <f aca="false">IF($K$2=$H$1,H4343,I4343)</f>
        <v>42.21</v>
      </c>
      <c r="F4343" s="396" t="n">
        <f aca="false">IF(LEN($B4343)=7,CONCATENATE(MID($B4343,1,6),"00",RIGHT($B4343,1)),IF(LEN($B4343)=8,CONCATENATE(MID($B4343,1,6),"0",RIGHT($B4343,2)),$B4343))</f>
        <v>97468</v>
      </c>
      <c r="H4343" s="925" t="n">
        <v>40.87</v>
      </c>
      <c r="I4343" s="923" t="n">
        <v>42.21</v>
      </c>
    </row>
    <row r="4344" customFormat="false" ht="15" hidden="false" customHeight="false" outlineLevel="0" collapsed="false">
      <c r="B4344" s="923" t="n">
        <v>97470</v>
      </c>
      <c r="C4344" s="924" t="s">
        <v>11072</v>
      </c>
      <c r="D4344" s="923" t="s">
        <v>451</v>
      </c>
      <c r="E4344" s="923" t="n">
        <f aca="false">IF($K$2=$H$1,H4344,I4344)</f>
        <v>52.21</v>
      </c>
      <c r="F4344" s="396" t="n">
        <f aca="false">IF(LEN($B4344)=7,CONCATENATE(MID($B4344,1,6),"00",RIGHT($B4344,1)),IF(LEN($B4344)=8,CONCATENATE(MID($B4344,1,6),"0",RIGHT($B4344,2)),$B4344))</f>
        <v>97470</v>
      </c>
      <c r="H4344" s="925" t="n">
        <v>50.53</v>
      </c>
      <c r="I4344" s="923" t="n">
        <v>52.21</v>
      </c>
    </row>
    <row r="4345" customFormat="false" ht="15" hidden="false" customHeight="false" outlineLevel="0" collapsed="false">
      <c r="B4345" s="923" t="n">
        <v>97471</v>
      </c>
      <c r="C4345" s="924" t="s">
        <v>11073</v>
      </c>
      <c r="D4345" s="923" t="s">
        <v>451</v>
      </c>
      <c r="E4345" s="923" t="n">
        <f aca="false">IF($K$2=$H$1,H4345,I4345)</f>
        <v>62.15</v>
      </c>
      <c r="F4345" s="396" t="n">
        <f aca="false">IF(LEN($B4345)=7,CONCATENATE(MID($B4345,1,6),"00",RIGHT($B4345,1)),IF(LEN($B4345)=8,CONCATENATE(MID($B4345,1,6),"0",RIGHT($B4345,2)),$B4345))</f>
        <v>97471</v>
      </c>
      <c r="H4345" s="925" t="n">
        <v>60.47</v>
      </c>
      <c r="I4345" s="923" t="n">
        <v>62.15</v>
      </c>
    </row>
    <row r="4346" customFormat="false" ht="15" hidden="false" customHeight="false" outlineLevel="0" collapsed="false">
      <c r="B4346" s="923" t="n">
        <v>97474</v>
      </c>
      <c r="C4346" s="924" t="s">
        <v>11074</v>
      </c>
      <c r="D4346" s="923" t="s">
        <v>451</v>
      </c>
      <c r="E4346" s="923" t="n">
        <f aca="false">IF($K$2=$H$1,H4346,I4346)</f>
        <v>93</v>
      </c>
      <c r="F4346" s="396" t="n">
        <f aca="false">IF(LEN($B4346)=7,CONCATENATE(MID($B4346,1,6),"00",RIGHT($B4346,1)),IF(LEN($B4346)=8,CONCATENATE(MID($B4346,1,6),"0",RIGHT($B4346,2)),$B4346))</f>
        <v>97474</v>
      </c>
      <c r="H4346" s="925" t="n">
        <v>90.81</v>
      </c>
      <c r="I4346" s="923" t="n">
        <v>93</v>
      </c>
    </row>
    <row r="4347" customFormat="false" ht="15" hidden="false" customHeight="false" outlineLevel="0" collapsed="false">
      <c r="B4347" s="923" t="n">
        <v>97475</v>
      </c>
      <c r="C4347" s="924" t="s">
        <v>11075</v>
      </c>
      <c r="D4347" s="923" t="s">
        <v>451</v>
      </c>
      <c r="E4347" s="923" t="n">
        <f aca="false">IF($K$2=$H$1,H4347,I4347)</f>
        <v>113.09</v>
      </c>
      <c r="F4347" s="396" t="n">
        <f aca="false">IF(LEN($B4347)=7,CONCATENATE(MID($B4347,1,6),"00",RIGHT($B4347,1)),IF(LEN($B4347)=8,CONCATENATE(MID($B4347,1,6),"0",RIGHT($B4347,2)),$B4347))</f>
        <v>97475</v>
      </c>
      <c r="H4347" s="925" t="n">
        <v>110.9</v>
      </c>
      <c r="I4347" s="923" t="n">
        <v>113.09</v>
      </c>
    </row>
    <row r="4348" customFormat="false" ht="15" hidden="false" customHeight="false" outlineLevel="0" collapsed="false">
      <c r="B4348" s="923" t="n">
        <v>97477</v>
      </c>
      <c r="C4348" s="924" t="s">
        <v>11076</v>
      </c>
      <c r="D4348" s="923" t="s">
        <v>451</v>
      </c>
      <c r="E4348" s="923" t="n">
        <f aca="false">IF($K$2=$H$1,H4348,I4348)</f>
        <v>123.27</v>
      </c>
      <c r="F4348" s="396" t="n">
        <f aca="false">IF(LEN($B4348)=7,CONCATENATE(MID($B4348,1,6),"00",RIGHT($B4348,1)),IF(LEN($B4348)=8,CONCATENATE(MID($B4348,1,6),"0",RIGHT($B4348,2)),$B4348))</f>
        <v>97477</v>
      </c>
      <c r="H4348" s="925" t="n">
        <v>120.59</v>
      </c>
      <c r="I4348" s="923" t="n">
        <v>123.27</v>
      </c>
    </row>
    <row r="4349" customFormat="false" ht="15" hidden="false" customHeight="false" outlineLevel="0" collapsed="false">
      <c r="B4349" s="923" t="n">
        <v>97478</v>
      </c>
      <c r="C4349" s="924" t="s">
        <v>11077</v>
      </c>
      <c r="D4349" s="923" t="s">
        <v>451</v>
      </c>
      <c r="E4349" s="923" t="n">
        <f aca="false">IF($K$2=$H$1,H4349,I4349)</f>
        <v>150.34</v>
      </c>
      <c r="F4349" s="396" t="n">
        <f aca="false">IF(LEN($B4349)=7,CONCATENATE(MID($B4349,1,6),"00",RIGHT($B4349,1)),IF(LEN($B4349)=8,CONCATENATE(MID($B4349,1,6),"0",RIGHT($B4349,2)),$B4349))</f>
        <v>97478</v>
      </c>
      <c r="H4349" s="925" t="n">
        <v>147.66</v>
      </c>
      <c r="I4349" s="923" t="n">
        <v>150.34</v>
      </c>
    </row>
    <row r="4350" customFormat="false" ht="15" hidden="false" customHeight="false" outlineLevel="0" collapsed="false">
      <c r="B4350" s="923" t="n">
        <v>97479</v>
      </c>
      <c r="C4350" s="924" t="s">
        <v>11078</v>
      </c>
      <c r="D4350" s="923" t="s">
        <v>451</v>
      </c>
      <c r="E4350" s="923" t="n">
        <f aca="false">IF($K$2=$H$1,H4350,I4350)</f>
        <v>31.94</v>
      </c>
      <c r="F4350" s="396" t="n">
        <f aca="false">IF(LEN($B4350)=7,CONCATENATE(MID($B4350,1,6),"00",RIGHT($B4350,1)),IF(LEN($B4350)=8,CONCATENATE(MID($B4350,1,6),"0",RIGHT($B4350,2)),$B4350))</f>
        <v>97479</v>
      </c>
      <c r="H4350" s="925" t="n">
        <v>30.69</v>
      </c>
      <c r="I4350" s="923" t="n">
        <v>31.94</v>
      </c>
    </row>
    <row r="4351" customFormat="false" ht="15" hidden="false" customHeight="false" outlineLevel="0" collapsed="false">
      <c r="B4351" s="923" t="n">
        <v>97480</v>
      </c>
      <c r="C4351" s="924" t="s">
        <v>11079</v>
      </c>
      <c r="D4351" s="923" t="s">
        <v>451</v>
      </c>
      <c r="E4351" s="923" t="n">
        <f aca="false">IF($K$2=$H$1,H4351,I4351)</f>
        <v>31.94</v>
      </c>
      <c r="F4351" s="396" t="n">
        <f aca="false">IF(LEN($B4351)=7,CONCATENATE(MID($B4351,1,6),"00",RIGHT($B4351,1)),IF(LEN($B4351)=8,CONCATENATE(MID($B4351,1,6),"0",RIGHT($B4351,2)),$B4351))</f>
        <v>97480</v>
      </c>
      <c r="H4351" s="925" t="n">
        <v>30.69</v>
      </c>
      <c r="I4351" s="923" t="n">
        <v>31.94</v>
      </c>
    </row>
    <row r="4352" customFormat="false" ht="15" hidden="false" customHeight="false" outlineLevel="0" collapsed="false">
      <c r="B4352" s="923" t="n">
        <v>97481</v>
      </c>
      <c r="C4352" s="924" t="s">
        <v>11080</v>
      </c>
      <c r="D4352" s="923" t="s">
        <v>451</v>
      </c>
      <c r="E4352" s="923" t="n">
        <f aca="false">IF($K$2=$H$1,H4352,I4352)</f>
        <v>45.69</v>
      </c>
      <c r="F4352" s="396" t="n">
        <f aca="false">IF(LEN($B4352)=7,CONCATENATE(MID($B4352,1,6),"00",RIGHT($B4352,1)),IF(LEN($B4352)=8,CONCATENATE(MID($B4352,1,6),"0",RIGHT($B4352,2)),$B4352))</f>
        <v>97481</v>
      </c>
      <c r="H4352" s="925" t="n">
        <v>44.07</v>
      </c>
      <c r="I4352" s="923" t="n">
        <v>45.69</v>
      </c>
    </row>
    <row r="4353" customFormat="false" ht="15" hidden="false" customHeight="false" outlineLevel="0" collapsed="false">
      <c r="B4353" s="923" t="n">
        <v>97482</v>
      </c>
      <c r="C4353" s="924" t="s">
        <v>11081</v>
      </c>
      <c r="D4353" s="923" t="s">
        <v>451</v>
      </c>
      <c r="E4353" s="923" t="n">
        <f aca="false">IF($K$2=$H$1,H4353,I4353)</f>
        <v>45.69</v>
      </c>
      <c r="F4353" s="396" t="n">
        <f aca="false">IF(LEN($B4353)=7,CONCATENATE(MID($B4353,1,6),"00",RIGHT($B4353,1)),IF(LEN($B4353)=8,CONCATENATE(MID($B4353,1,6),"0",RIGHT($B4353,2)),$B4353))</f>
        <v>97482</v>
      </c>
      <c r="H4353" s="925" t="n">
        <v>44.07</v>
      </c>
      <c r="I4353" s="923" t="n">
        <v>45.69</v>
      </c>
    </row>
    <row r="4354" customFormat="false" ht="15" hidden="false" customHeight="false" outlineLevel="0" collapsed="false">
      <c r="B4354" s="923" t="n">
        <v>97483</v>
      </c>
      <c r="C4354" s="924" t="s">
        <v>11082</v>
      </c>
      <c r="D4354" s="923" t="s">
        <v>451</v>
      </c>
      <c r="E4354" s="923" t="n">
        <f aca="false">IF($K$2=$H$1,H4354,I4354)</f>
        <v>63.31</v>
      </c>
      <c r="F4354" s="396" t="n">
        <f aca="false">IF(LEN($B4354)=7,CONCATENATE(MID($B4354,1,6),"00",RIGHT($B4354,1)),IF(LEN($B4354)=8,CONCATENATE(MID($B4354,1,6),"0",RIGHT($B4354,2)),$B4354))</f>
        <v>97483</v>
      </c>
      <c r="H4354" s="925" t="n">
        <v>61.29</v>
      </c>
      <c r="I4354" s="923" t="n">
        <v>63.31</v>
      </c>
    </row>
    <row r="4355" customFormat="false" ht="15" hidden="false" customHeight="false" outlineLevel="0" collapsed="false">
      <c r="B4355" s="923" t="n">
        <v>97484</v>
      </c>
      <c r="C4355" s="924" t="s">
        <v>11083</v>
      </c>
      <c r="D4355" s="923" t="s">
        <v>451</v>
      </c>
      <c r="E4355" s="923" t="n">
        <f aca="false">IF($K$2=$H$1,H4355,I4355)</f>
        <v>63.31</v>
      </c>
      <c r="F4355" s="396" t="n">
        <f aca="false">IF(LEN($B4355)=7,CONCATENATE(MID($B4355,1,6),"00",RIGHT($B4355,1)),IF(LEN($B4355)=8,CONCATENATE(MID($B4355,1,6),"0",RIGHT($B4355,2)),$B4355))</f>
        <v>97484</v>
      </c>
      <c r="H4355" s="925" t="n">
        <v>61.29</v>
      </c>
      <c r="I4355" s="923" t="n">
        <v>63.31</v>
      </c>
    </row>
    <row r="4356" customFormat="false" ht="15" hidden="false" customHeight="false" outlineLevel="0" collapsed="false">
      <c r="B4356" s="923" t="n">
        <v>97485</v>
      </c>
      <c r="C4356" s="924" t="s">
        <v>11084</v>
      </c>
      <c r="D4356" s="923" t="s">
        <v>451</v>
      </c>
      <c r="E4356" s="923" t="n">
        <f aca="false">IF($K$2=$H$1,H4356,I4356)</f>
        <v>86.57</v>
      </c>
      <c r="F4356" s="396" t="n">
        <f aca="false">IF(LEN($B4356)=7,CONCATENATE(MID($B4356,1,6),"00",RIGHT($B4356,1)),IF(LEN($B4356)=8,CONCATENATE(MID($B4356,1,6),"0",RIGHT($B4356,2)),$B4356))</f>
        <v>97485</v>
      </c>
      <c r="H4356" s="925" t="n">
        <v>84.06</v>
      </c>
      <c r="I4356" s="923" t="n">
        <v>86.57</v>
      </c>
    </row>
    <row r="4357" customFormat="false" ht="15" hidden="false" customHeight="false" outlineLevel="0" collapsed="false">
      <c r="B4357" s="923" t="n">
        <v>97486</v>
      </c>
      <c r="C4357" s="924" t="s">
        <v>11085</v>
      </c>
      <c r="D4357" s="923" t="s">
        <v>451</v>
      </c>
      <c r="E4357" s="923" t="n">
        <f aca="false">IF($K$2=$H$1,H4357,I4357)</f>
        <v>92.24</v>
      </c>
      <c r="F4357" s="396" t="n">
        <f aca="false">IF(LEN($B4357)=7,CONCATENATE(MID($B4357,1,6),"00",RIGHT($B4357,1)),IF(LEN($B4357)=8,CONCATENATE(MID($B4357,1,6),"0",RIGHT($B4357,2)),$B4357))</f>
        <v>97486</v>
      </c>
      <c r="H4357" s="925" t="n">
        <v>89.73</v>
      </c>
      <c r="I4357" s="923" t="n">
        <v>92.24</v>
      </c>
    </row>
    <row r="4358" customFormat="false" ht="15" hidden="false" customHeight="false" outlineLevel="0" collapsed="false">
      <c r="B4358" s="923" t="n">
        <v>97487</v>
      </c>
      <c r="C4358" s="924" t="s">
        <v>11086</v>
      </c>
      <c r="D4358" s="923" t="s">
        <v>451</v>
      </c>
      <c r="E4358" s="923" t="n">
        <f aca="false">IF($K$2=$H$1,H4358,I4358)</f>
        <v>155.48</v>
      </c>
      <c r="F4358" s="396" t="n">
        <f aca="false">IF(LEN($B4358)=7,CONCATENATE(MID($B4358,1,6),"00",RIGHT($B4358,1)),IF(LEN($B4358)=8,CONCATENATE(MID($B4358,1,6),"0",RIGHT($B4358,2)),$B4358))</f>
        <v>97487</v>
      </c>
      <c r="H4358" s="925" t="n">
        <v>152.2</v>
      </c>
      <c r="I4358" s="923" t="n">
        <v>155.48</v>
      </c>
    </row>
    <row r="4359" customFormat="false" ht="15" hidden="false" customHeight="false" outlineLevel="0" collapsed="false">
      <c r="B4359" s="923" t="n">
        <v>97488</v>
      </c>
      <c r="C4359" s="924" t="s">
        <v>11087</v>
      </c>
      <c r="D4359" s="923" t="s">
        <v>451</v>
      </c>
      <c r="E4359" s="923" t="n">
        <f aca="false">IF($K$2=$H$1,H4359,I4359)</f>
        <v>164.56</v>
      </c>
      <c r="F4359" s="396" t="n">
        <f aca="false">IF(LEN($B4359)=7,CONCATENATE(MID($B4359,1,6),"00",RIGHT($B4359,1)),IF(LEN($B4359)=8,CONCATENATE(MID($B4359,1,6),"0",RIGHT($B4359,2)),$B4359))</f>
        <v>97488</v>
      </c>
      <c r="H4359" s="925" t="n">
        <v>161.28</v>
      </c>
      <c r="I4359" s="923" t="n">
        <v>164.56</v>
      </c>
    </row>
    <row r="4360" customFormat="false" ht="15" hidden="false" customHeight="false" outlineLevel="0" collapsed="false">
      <c r="B4360" s="923" t="n">
        <v>97489</v>
      </c>
      <c r="C4360" s="924" t="s">
        <v>11088</v>
      </c>
      <c r="D4360" s="923" t="s">
        <v>451</v>
      </c>
      <c r="E4360" s="923" t="n">
        <f aca="false">IF($K$2=$H$1,H4360,I4360)</f>
        <v>358.22</v>
      </c>
      <c r="F4360" s="396" t="n">
        <f aca="false">IF(LEN($B4360)=7,CONCATENATE(MID($B4360,1,6),"00",RIGHT($B4360,1)),IF(LEN($B4360)=8,CONCATENATE(MID($B4360,1,6),"0",RIGHT($B4360,2)),$B4360))</f>
        <v>97489</v>
      </c>
      <c r="H4360" s="925" t="n">
        <v>354.19</v>
      </c>
      <c r="I4360" s="923" t="n">
        <v>358.22</v>
      </c>
    </row>
    <row r="4361" customFormat="false" ht="15" hidden="false" customHeight="false" outlineLevel="0" collapsed="false">
      <c r="B4361" s="923" t="n">
        <v>97490</v>
      </c>
      <c r="C4361" s="924" t="s">
        <v>11089</v>
      </c>
      <c r="D4361" s="923" t="s">
        <v>451</v>
      </c>
      <c r="E4361" s="923" t="n">
        <f aca="false">IF($K$2=$H$1,H4361,I4361)</f>
        <v>317.51</v>
      </c>
      <c r="F4361" s="396" t="n">
        <f aca="false">IF(LEN($B4361)=7,CONCATENATE(MID($B4361,1,6),"00",RIGHT($B4361,1)),IF(LEN($B4361)=8,CONCATENATE(MID($B4361,1,6),"0",RIGHT($B4361,2)),$B4361))</f>
        <v>97490</v>
      </c>
      <c r="H4361" s="925" t="n">
        <v>313.48</v>
      </c>
      <c r="I4361" s="923" t="n">
        <v>317.51</v>
      </c>
    </row>
    <row r="4362" customFormat="false" ht="15" hidden="false" customHeight="false" outlineLevel="0" collapsed="false">
      <c r="B4362" s="923" t="n">
        <v>97491</v>
      </c>
      <c r="C4362" s="924" t="s">
        <v>11090</v>
      </c>
      <c r="D4362" s="923" t="s">
        <v>451</v>
      </c>
      <c r="E4362" s="923" t="n">
        <f aca="false">IF($K$2=$H$1,H4362,I4362)</f>
        <v>48.58</v>
      </c>
      <c r="F4362" s="396" t="n">
        <f aca="false">IF(LEN($B4362)=7,CONCATENATE(MID($B4362,1,6),"00",RIGHT($B4362,1)),IF(LEN($B4362)=8,CONCATENATE(MID($B4362,1,6),"0",RIGHT($B4362,2)),$B4362))</f>
        <v>97491</v>
      </c>
      <c r="H4362" s="925" t="n">
        <v>46.91</v>
      </c>
      <c r="I4362" s="923" t="n">
        <v>48.58</v>
      </c>
    </row>
    <row r="4363" customFormat="false" ht="15" hidden="false" customHeight="false" outlineLevel="0" collapsed="false">
      <c r="B4363" s="923" t="n">
        <v>97492</v>
      </c>
      <c r="C4363" s="924" t="s">
        <v>11091</v>
      </c>
      <c r="D4363" s="923" t="s">
        <v>451</v>
      </c>
      <c r="E4363" s="923" t="n">
        <f aca="false">IF($K$2=$H$1,H4363,I4363)</f>
        <v>70.39</v>
      </c>
      <c r="F4363" s="396" t="n">
        <f aca="false">IF(LEN($B4363)=7,CONCATENATE(MID($B4363,1,6),"00",RIGHT($B4363,1)),IF(LEN($B4363)=8,CONCATENATE(MID($B4363,1,6),"0",RIGHT($B4363,2)),$B4363))</f>
        <v>97492</v>
      </c>
      <c r="H4363" s="925" t="n">
        <v>68.24</v>
      </c>
      <c r="I4363" s="923" t="n">
        <v>70.39</v>
      </c>
    </row>
    <row r="4364" customFormat="false" ht="15" hidden="false" customHeight="false" outlineLevel="0" collapsed="false">
      <c r="B4364" s="923" t="n">
        <v>97493</v>
      </c>
      <c r="C4364" s="924" t="s">
        <v>11092</v>
      </c>
      <c r="D4364" s="923" t="s">
        <v>451</v>
      </c>
      <c r="E4364" s="923" t="n">
        <f aca="false">IF($K$2=$H$1,H4364,I4364)</f>
        <v>90.55</v>
      </c>
      <c r="F4364" s="396" t="n">
        <f aca="false">IF(LEN($B4364)=7,CONCATENATE(MID($B4364,1,6),"00",RIGHT($B4364,1)),IF(LEN($B4364)=8,CONCATENATE(MID($B4364,1,6),"0",RIGHT($B4364,2)),$B4364))</f>
        <v>97493</v>
      </c>
      <c r="H4364" s="925" t="n">
        <v>87.87</v>
      </c>
      <c r="I4364" s="923" t="n">
        <v>90.55</v>
      </c>
    </row>
    <row r="4365" customFormat="false" ht="15" hidden="false" customHeight="false" outlineLevel="0" collapsed="false">
      <c r="B4365" s="923" t="n">
        <v>97494</v>
      </c>
      <c r="C4365" s="924" t="s">
        <v>11093</v>
      </c>
      <c r="D4365" s="923" t="s">
        <v>451</v>
      </c>
      <c r="E4365" s="923" t="n">
        <f aca="false">IF($K$2=$H$1,H4365,I4365)</f>
        <v>138.16</v>
      </c>
      <c r="F4365" s="396" t="n">
        <f aca="false">IF(LEN($B4365)=7,CONCATENATE(MID($B4365,1,6),"00",RIGHT($B4365,1)),IF(LEN($B4365)=8,CONCATENATE(MID($B4365,1,6),"0",RIGHT($B4365,2)),$B4365))</f>
        <v>97494</v>
      </c>
      <c r="H4365" s="925" t="n">
        <v>134.81</v>
      </c>
      <c r="I4365" s="923" t="n">
        <v>138.16</v>
      </c>
    </row>
    <row r="4366" customFormat="false" ht="15" hidden="false" customHeight="false" outlineLevel="0" collapsed="false">
      <c r="B4366" s="923" t="n">
        <v>97495</v>
      </c>
      <c r="C4366" s="924" t="s">
        <v>11094</v>
      </c>
      <c r="D4366" s="923" t="s">
        <v>451</v>
      </c>
      <c r="E4366" s="923" t="n">
        <f aca="false">IF($K$2=$H$1,H4366,I4366)</f>
        <v>247.99</v>
      </c>
      <c r="F4366" s="396" t="n">
        <f aca="false">IF(LEN($B4366)=7,CONCATENATE(MID($B4366,1,6),"00",RIGHT($B4366,1)),IF(LEN($B4366)=8,CONCATENATE(MID($B4366,1,6),"0",RIGHT($B4366,2)),$B4366))</f>
        <v>97495</v>
      </c>
      <c r="H4366" s="925" t="n">
        <v>243.62</v>
      </c>
      <c r="I4366" s="923" t="n">
        <v>247.99</v>
      </c>
    </row>
    <row r="4367" customFormat="false" ht="15" hidden="false" customHeight="false" outlineLevel="0" collapsed="false">
      <c r="B4367" s="923" t="n">
        <v>97496</v>
      </c>
      <c r="C4367" s="924" t="s">
        <v>11095</v>
      </c>
      <c r="D4367" s="923" t="s">
        <v>451</v>
      </c>
      <c r="E4367" s="923" t="n">
        <f aca="false">IF($K$2=$H$1,H4367,I4367)</f>
        <v>387.82</v>
      </c>
      <c r="F4367" s="396" t="n">
        <f aca="false">IF(LEN($B4367)=7,CONCATENATE(MID($B4367,1,6),"00",RIGHT($B4367,1)),IF(LEN($B4367)=8,CONCATENATE(MID($B4367,1,6),"0",RIGHT($B4367,2)),$B4367))</f>
        <v>97496</v>
      </c>
      <c r="H4367" s="925" t="n">
        <v>382.45</v>
      </c>
      <c r="I4367" s="923" t="n">
        <v>387.82</v>
      </c>
    </row>
    <row r="4368" customFormat="false" ht="15" hidden="false" customHeight="false" outlineLevel="0" collapsed="false">
      <c r="B4368" s="923" t="n">
        <v>97499</v>
      </c>
      <c r="C4368" s="924" t="s">
        <v>11096</v>
      </c>
      <c r="D4368" s="923" t="s">
        <v>451</v>
      </c>
      <c r="E4368" s="923" t="n">
        <f aca="false">IF($K$2=$H$1,H4368,I4368)</f>
        <v>18.06</v>
      </c>
      <c r="F4368" s="396" t="n">
        <f aca="false">IF(LEN($B4368)=7,CONCATENATE(MID($B4368,1,6),"00",RIGHT($B4368,1)),IF(LEN($B4368)=8,CONCATENATE(MID($B4368,1,6),"0",RIGHT($B4368,2)),$B4368))</f>
        <v>97499</v>
      </c>
      <c r="H4368" s="925" t="n">
        <v>17.42</v>
      </c>
      <c r="I4368" s="923" t="n">
        <v>18.06</v>
      </c>
    </row>
    <row r="4369" customFormat="false" ht="15" hidden="false" customHeight="false" outlineLevel="0" collapsed="false">
      <c r="B4369" s="923" t="n">
        <v>97500</v>
      </c>
      <c r="C4369" s="924" t="s">
        <v>11097</v>
      </c>
      <c r="D4369" s="923" t="s">
        <v>451</v>
      </c>
      <c r="E4369" s="923" t="n">
        <f aca="false">IF($K$2=$H$1,H4369,I4369)</f>
        <v>15.14</v>
      </c>
      <c r="F4369" s="396" t="n">
        <f aca="false">IF(LEN($B4369)=7,CONCATENATE(MID($B4369,1,6),"00",RIGHT($B4369,1)),IF(LEN($B4369)=8,CONCATENATE(MID($B4369,1,6),"0",RIGHT($B4369,2)),$B4369))</f>
        <v>97500</v>
      </c>
      <c r="H4369" s="925" t="n">
        <v>14.5</v>
      </c>
      <c r="I4369" s="923" t="n">
        <v>15.14</v>
      </c>
    </row>
    <row r="4370" customFormat="false" ht="15" hidden="false" customHeight="false" outlineLevel="0" collapsed="false">
      <c r="B4370" s="923" t="n">
        <v>97502</v>
      </c>
      <c r="C4370" s="924" t="s">
        <v>11098</v>
      </c>
      <c r="D4370" s="923" t="s">
        <v>451</v>
      </c>
      <c r="E4370" s="923" t="n">
        <f aca="false">IF($K$2=$H$1,H4370,I4370)</f>
        <v>24.84</v>
      </c>
      <c r="F4370" s="396" t="n">
        <f aca="false">IF(LEN($B4370)=7,CONCATENATE(MID($B4370,1,6),"00",RIGHT($B4370,1)),IF(LEN($B4370)=8,CONCATENATE(MID($B4370,1,6),"0",RIGHT($B4370,2)),$B4370))</f>
        <v>97502</v>
      </c>
      <c r="H4370" s="925" t="n">
        <v>24.12</v>
      </c>
      <c r="I4370" s="923" t="n">
        <v>24.84</v>
      </c>
    </row>
    <row r="4371" customFormat="false" ht="15" hidden="false" customHeight="false" outlineLevel="0" collapsed="false">
      <c r="B4371" s="923" t="n">
        <v>97503</v>
      </c>
      <c r="C4371" s="924" t="s">
        <v>11099</v>
      </c>
      <c r="D4371" s="923" t="s">
        <v>451</v>
      </c>
      <c r="E4371" s="923" t="n">
        <f aca="false">IF($K$2=$H$1,H4371,I4371)</f>
        <v>29.93</v>
      </c>
      <c r="F4371" s="396" t="n">
        <f aca="false">IF(LEN($B4371)=7,CONCATENATE(MID($B4371,1,6),"00",RIGHT($B4371,1)),IF(LEN($B4371)=8,CONCATENATE(MID($B4371,1,6),"0",RIGHT($B4371,2)),$B4371))</f>
        <v>97503</v>
      </c>
      <c r="H4371" s="925" t="n">
        <v>29.19</v>
      </c>
      <c r="I4371" s="923" t="n">
        <v>29.93</v>
      </c>
    </row>
    <row r="4372" customFormat="false" ht="15" hidden="false" customHeight="false" outlineLevel="0" collapsed="false">
      <c r="B4372" s="923" t="n">
        <v>97505</v>
      </c>
      <c r="C4372" s="924" t="s">
        <v>11100</v>
      </c>
      <c r="D4372" s="923" t="s">
        <v>451</v>
      </c>
      <c r="E4372" s="923" t="n">
        <f aca="false">IF($K$2=$H$1,H4372,I4372)</f>
        <v>30.99</v>
      </c>
      <c r="F4372" s="396" t="n">
        <f aca="false">IF(LEN($B4372)=7,CONCATENATE(MID($B4372,1,6),"00",RIGHT($B4372,1)),IF(LEN($B4372)=8,CONCATENATE(MID($B4372,1,6),"0",RIGHT($B4372,2)),$B4372))</f>
        <v>97505</v>
      </c>
      <c r="H4372" s="925" t="n">
        <v>30.15</v>
      </c>
      <c r="I4372" s="923" t="n">
        <v>30.99</v>
      </c>
    </row>
    <row r="4373" customFormat="false" ht="15" hidden="false" customHeight="false" outlineLevel="0" collapsed="false">
      <c r="B4373" s="923" t="n">
        <v>97506</v>
      </c>
      <c r="C4373" s="924" t="s">
        <v>11101</v>
      </c>
      <c r="D4373" s="923" t="s">
        <v>451</v>
      </c>
      <c r="E4373" s="923" t="n">
        <f aca="false">IF($K$2=$H$1,H4373,I4373)</f>
        <v>37.27</v>
      </c>
      <c r="F4373" s="396" t="n">
        <f aca="false">IF(LEN($B4373)=7,CONCATENATE(MID($B4373,1,6),"00",RIGHT($B4373,1)),IF(LEN($B4373)=8,CONCATENATE(MID($B4373,1,6),"0",RIGHT($B4373,2)),$B4373))</f>
        <v>97506</v>
      </c>
      <c r="H4373" s="925" t="n">
        <v>36.43</v>
      </c>
      <c r="I4373" s="923" t="n">
        <v>37.27</v>
      </c>
    </row>
    <row r="4374" customFormat="false" ht="15" hidden="false" customHeight="false" outlineLevel="0" collapsed="false">
      <c r="B4374" s="923" t="n">
        <v>97508</v>
      </c>
      <c r="C4374" s="924" t="s">
        <v>11102</v>
      </c>
      <c r="D4374" s="923" t="s">
        <v>451</v>
      </c>
      <c r="E4374" s="923" t="n">
        <f aca="false">IF($K$2=$H$1,H4374,I4374)</f>
        <v>45.23</v>
      </c>
      <c r="F4374" s="396" t="n">
        <f aca="false">IF(LEN($B4374)=7,CONCATENATE(MID($B4374,1,6),"00",RIGHT($B4374,1)),IF(LEN($B4374)=8,CONCATENATE(MID($B4374,1,6),"0",RIGHT($B4374,2)),$B4374))</f>
        <v>97508</v>
      </c>
      <c r="H4374" s="925" t="n">
        <v>44.26</v>
      </c>
      <c r="I4374" s="923" t="n">
        <v>45.23</v>
      </c>
    </row>
    <row r="4375" customFormat="false" ht="15" hidden="false" customHeight="false" outlineLevel="0" collapsed="false">
      <c r="B4375" s="923" t="n">
        <v>97509</v>
      </c>
      <c r="C4375" s="924" t="s">
        <v>11103</v>
      </c>
      <c r="D4375" s="923" t="s">
        <v>451</v>
      </c>
      <c r="E4375" s="923" t="n">
        <f aca="false">IF($K$2=$H$1,H4375,I4375)</f>
        <v>55.17</v>
      </c>
      <c r="F4375" s="396" t="n">
        <f aca="false">IF(LEN($B4375)=7,CONCATENATE(MID($B4375,1,6),"00",RIGHT($B4375,1)),IF(LEN($B4375)=8,CONCATENATE(MID($B4375,1,6),"0",RIGHT($B4375,2)),$B4375))</f>
        <v>97509</v>
      </c>
      <c r="H4375" s="925" t="n">
        <v>54.2</v>
      </c>
      <c r="I4375" s="923" t="n">
        <v>55.17</v>
      </c>
    </row>
    <row r="4376" customFormat="false" ht="15" hidden="false" customHeight="false" outlineLevel="0" collapsed="false">
      <c r="B4376" s="923" t="n">
        <v>97511</v>
      </c>
      <c r="C4376" s="924" t="s">
        <v>11104</v>
      </c>
      <c r="D4376" s="923" t="s">
        <v>451</v>
      </c>
      <c r="E4376" s="923" t="n">
        <f aca="false">IF($K$2=$H$1,H4376,I4376)</f>
        <v>82.97</v>
      </c>
      <c r="F4376" s="396" t="n">
        <f aca="false">IF(LEN($B4376)=7,CONCATENATE(MID($B4376,1,6),"00",RIGHT($B4376,1)),IF(LEN($B4376)=8,CONCATENATE(MID($B4376,1,6),"0",RIGHT($B4376,2)),$B4376))</f>
        <v>97511</v>
      </c>
      <c r="H4376" s="925" t="n">
        <v>81.8</v>
      </c>
      <c r="I4376" s="923" t="n">
        <v>82.97</v>
      </c>
    </row>
    <row r="4377" customFormat="false" ht="15" hidden="false" customHeight="false" outlineLevel="0" collapsed="false">
      <c r="B4377" s="923" t="n">
        <v>97512</v>
      </c>
      <c r="C4377" s="924" t="s">
        <v>11105</v>
      </c>
      <c r="D4377" s="923" t="s">
        <v>451</v>
      </c>
      <c r="E4377" s="923" t="n">
        <f aca="false">IF($K$2=$H$1,H4377,I4377)</f>
        <v>103.06</v>
      </c>
      <c r="F4377" s="396" t="n">
        <f aca="false">IF(LEN($B4377)=7,CONCATENATE(MID($B4377,1,6),"00",RIGHT($B4377,1)),IF(LEN($B4377)=8,CONCATENATE(MID($B4377,1,6),"0",RIGHT($B4377,2)),$B4377))</f>
        <v>97512</v>
      </c>
      <c r="H4377" s="925" t="n">
        <v>101.89</v>
      </c>
      <c r="I4377" s="923" t="n">
        <v>103.06</v>
      </c>
    </row>
    <row r="4378" customFormat="false" ht="15" hidden="false" customHeight="false" outlineLevel="0" collapsed="false">
      <c r="B4378" s="923" t="n">
        <v>97514</v>
      </c>
      <c r="C4378" s="924" t="s">
        <v>11106</v>
      </c>
      <c r="D4378" s="923" t="s">
        <v>451</v>
      </c>
      <c r="E4378" s="923" t="n">
        <f aca="false">IF($K$2=$H$1,H4378,I4378)</f>
        <v>110.08</v>
      </c>
      <c r="F4378" s="396" t="n">
        <f aca="false">IF(LEN($B4378)=7,CONCATENATE(MID($B4378,1,6),"00",RIGHT($B4378,1)),IF(LEN($B4378)=8,CONCATENATE(MID($B4378,1,6),"0",RIGHT($B4378,2)),$B4378))</f>
        <v>97514</v>
      </c>
      <c r="H4378" s="925" t="n">
        <v>108.72</v>
      </c>
      <c r="I4378" s="923" t="n">
        <v>110.08</v>
      </c>
    </row>
    <row r="4379" customFormat="false" ht="15" hidden="false" customHeight="false" outlineLevel="0" collapsed="false">
      <c r="B4379" s="923" t="n">
        <v>97515</v>
      </c>
      <c r="C4379" s="924" t="s">
        <v>11107</v>
      </c>
      <c r="D4379" s="923" t="s">
        <v>451</v>
      </c>
      <c r="E4379" s="923" t="n">
        <f aca="false">IF($K$2=$H$1,H4379,I4379)</f>
        <v>137.15</v>
      </c>
      <c r="F4379" s="396" t="n">
        <f aca="false">IF(LEN($B4379)=7,CONCATENATE(MID($B4379,1,6),"00",RIGHT($B4379,1)),IF(LEN($B4379)=8,CONCATENATE(MID($B4379,1,6),"0",RIGHT($B4379,2)),$B4379))</f>
        <v>97515</v>
      </c>
      <c r="H4379" s="925" t="n">
        <v>135.79</v>
      </c>
      <c r="I4379" s="923" t="n">
        <v>137.15</v>
      </c>
    </row>
    <row r="4380" customFormat="false" ht="15" hidden="false" customHeight="false" outlineLevel="0" collapsed="false">
      <c r="B4380" s="923" t="n">
        <v>97517</v>
      </c>
      <c r="C4380" s="924" t="s">
        <v>11108</v>
      </c>
      <c r="D4380" s="923" t="s">
        <v>451</v>
      </c>
      <c r="E4380" s="923" t="n">
        <f aca="false">IF($K$2=$H$1,H4380,I4380)</f>
        <v>29.12</v>
      </c>
      <c r="F4380" s="396" t="n">
        <f aca="false">IF(LEN($B4380)=7,CONCATENATE(MID($B4380,1,6),"00",RIGHT($B4380,1)),IF(LEN($B4380)=8,CONCATENATE(MID($B4380,1,6),"0",RIGHT($B4380,2)),$B4380))</f>
        <v>97517</v>
      </c>
      <c r="H4380" s="925" t="n">
        <v>28.15</v>
      </c>
      <c r="I4380" s="923" t="n">
        <v>29.12</v>
      </c>
    </row>
    <row r="4381" customFormat="false" ht="15" hidden="false" customHeight="false" outlineLevel="0" collapsed="false">
      <c r="B4381" s="923" t="n">
        <v>97518</v>
      </c>
      <c r="C4381" s="924" t="s">
        <v>11109</v>
      </c>
      <c r="D4381" s="923" t="s">
        <v>451</v>
      </c>
      <c r="E4381" s="923" t="n">
        <f aca="false">IF($K$2=$H$1,H4381,I4381)</f>
        <v>29.12</v>
      </c>
      <c r="F4381" s="396" t="n">
        <f aca="false">IF(LEN($B4381)=7,CONCATENATE(MID($B4381,1,6),"00",RIGHT($B4381,1)),IF(LEN($B4381)=8,CONCATENATE(MID($B4381,1,6),"0",RIGHT($B4381,2)),$B4381))</f>
        <v>97518</v>
      </c>
      <c r="H4381" s="925" t="n">
        <v>28.15</v>
      </c>
      <c r="I4381" s="923" t="n">
        <v>29.12</v>
      </c>
    </row>
    <row r="4382" customFormat="false" ht="15" hidden="false" customHeight="false" outlineLevel="0" collapsed="false">
      <c r="B4382" s="923" t="n">
        <v>97519</v>
      </c>
      <c r="C4382" s="924" t="s">
        <v>11110</v>
      </c>
      <c r="D4382" s="923" t="s">
        <v>451</v>
      </c>
      <c r="E4382" s="923" t="n">
        <f aca="false">IF($K$2=$H$1,H4382,I4382)</f>
        <v>40.7</v>
      </c>
      <c r="F4382" s="396" t="n">
        <f aca="false">IF(LEN($B4382)=7,CONCATENATE(MID($B4382,1,6),"00",RIGHT($B4382,1)),IF(LEN($B4382)=8,CONCATENATE(MID($B4382,1,6),"0",RIGHT($B4382,2)),$B4382))</f>
        <v>97519</v>
      </c>
      <c r="H4382" s="925" t="n">
        <v>39.59</v>
      </c>
      <c r="I4382" s="923" t="n">
        <v>40.7</v>
      </c>
    </row>
    <row r="4383" customFormat="false" ht="15" hidden="false" customHeight="false" outlineLevel="0" collapsed="false">
      <c r="B4383" s="923" t="n">
        <v>97520</v>
      </c>
      <c r="C4383" s="924" t="s">
        <v>11111</v>
      </c>
      <c r="D4383" s="923" t="s">
        <v>451</v>
      </c>
      <c r="E4383" s="923" t="n">
        <f aca="false">IF($K$2=$H$1,H4383,I4383)</f>
        <v>40.7</v>
      </c>
      <c r="F4383" s="396" t="n">
        <f aca="false">IF(LEN($B4383)=7,CONCATENATE(MID($B4383,1,6),"00",RIGHT($B4383,1)),IF(LEN($B4383)=8,CONCATENATE(MID($B4383,1,6),"0",RIGHT($B4383,2)),$B4383))</f>
        <v>97520</v>
      </c>
      <c r="H4383" s="925" t="n">
        <v>39.59</v>
      </c>
      <c r="I4383" s="923" t="n">
        <v>40.7</v>
      </c>
    </row>
    <row r="4384" customFormat="false" ht="15" hidden="false" customHeight="false" outlineLevel="0" collapsed="false">
      <c r="B4384" s="923" t="n">
        <v>97521</v>
      </c>
      <c r="C4384" s="924" t="s">
        <v>11112</v>
      </c>
      <c r="D4384" s="923" t="s">
        <v>451</v>
      </c>
      <c r="E4384" s="923" t="n">
        <f aca="false">IF($K$2=$H$1,H4384,I4384)</f>
        <v>55.88</v>
      </c>
      <c r="F4384" s="396" t="n">
        <f aca="false">IF(LEN($B4384)=7,CONCATENATE(MID($B4384,1,6),"00",RIGHT($B4384,1)),IF(LEN($B4384)=8,CONCATENATE(MID($B4384,1,6),"0",RIGHT($B4384,2)),$B4384))</f>
        <v>97521</v>
      </c>
      <c r="H4384" s="925" t="n">
        <v>54.61</v>
      </c>
      <c r="I4384" s="923" t="n">
        <v>55.88</v>
      </c>
    </row>
    <row r="4385" customFormat="false" ht="15" hidden="false" customHeight="false" outlineLevel="0" collapsed="false">
      <c r="B4385" s="923" t="n">
        <v>97522</v>
      </c>
      <c r="C4385" s="924" t="s">
        <v>11113</v>
      </c>
      <c r="D4385" s="923" t="s">
        <v>451</v>
      </c>
      <c r="E4385" s="923" t="n">
        <f aca="false">IF($K$2=$H$1,H4385,I4385)</f>
        <v>55.88</v>
      </c>
      <c r="F4385" s="396" t="n">
        <f aca="false">IF(LEN($B4385)=7,CONCATENATE(MID($B4385,1,6),"00",RIGHT($B4385,1)),IF(LEN($B4385)=8,CONCATENATE(MID($B4385,1,6),"0",RIGHT($B4385,2)),$B4385))</f>
        <v>97522</v>
      </c>
      <c r="H4385" s="925" t="n">
        <v>54.61</v>
      </c>
      <c r="I4385" s="923" t="n">
        <v>55.88</v>
      </c>
    </row>
    <row r="4386" customFormat="false" ht="15" hidden="false" customHeight="false" outlineLevel="0" collapsed="false">
      <c r="B4386" s="923" t="n">
        <v>97523</v>
      </c>
      <c r="C4386" s="924" t="s">
        <v>11114</v>
      </c>
      <c r="D4386" s="923" t="s">
        <v>451</v>
      </c>
      <c r="E4386" s="923" t="n">
        <f aca="false">IF($K$2=$H$1,H4386,I4386)</f>
        <v>76.1</v>
      </c>
      <c r="F4386" s="396" t="n">
        <f aca="false">IF(LEN($B4386)=7,CONCATENATE(MID($B4386,1,6),"00",RIGHT($B4386,1)),IF(LEN($B4386)=8,CONCATENATE(MID($B4386,1,6),"0",RIGHT($B4386,2)),$B4386))</f>
        <v>97523</v>
      </c>
      <c r="H4386" s="925" t="n">
        <v>74.65</v>
      </c>
      <c r="I4386" s="923" t="n">
        <v>76.1</v>
      </c>
    </row>
    <row r="4387" customFormat="false" ht="15" hidden="false" customHeight="false" outlineLevel="0" collapsed="false">
      <c r="B4387" s="923" t="n">
        <v>97524</v>
      </c>
      <c r="C4387" s="924" t="s">
        <v>11115</v>
      </c>
      <c r="D4387" s="923" t="s">
        <v>451</v>
      </c>
      <c r="E4387" s="923" t="n">
        <f aca="false">IF($K$2=$H$1,H4387,I4387)</f>
        <v>81.77</v>
      </c>
      <c r="F4387" s="396" t="n">
        <f aca="false">IF(LEN($B4387)=7,CONCATENATE(MID($B4387,1,6),"00",RIGHT($B4387,1)),IF(LEN($B4387)=8,CONCATENATE(MID($B4387,1,6),"0",RIGHT($B4387,2)),$B4387))</f>
        <v>97524</v>
      </c>
      <c r="H4387" s="925" t="n">
        <v>80.32</v>
      </c>
      <c r="I4387" s="923" t="n">
        <v>81.77</v>
      </c>
    </row>
    <row r="4388" customFormat="false" ht="15" hidden="false" customHeight="false" outlineLevel="0" collapsed="false">
      <c r="B4388" s="923" t="n">
        <v>97525</v>
      </c>
      <c r="C4388" s="924" t="s">
        <v>11116</v>
      </c>
      <c r="D4388" s="923" t="s">
        <v>451</v>
      </c>
      <c r="E4388" s="923" t="n">
        <f aca="false">IF($K$2=$H$1,H4388,I4388)</f>
        <v>140.35</v>
      </c>
      <c r="F4388" s="396" t="n">
        <f aca="false">IF(LEN($B4388)=7,CONCATENATE(MID($B4388,1,6),"00",RIGHT($B4388,1)),IF(LEN($B4388)=8,CONCATENATE(MID($B4388,1,6),"0",RIGHT($B4388,2)),$B4388))</f>
        <v>97525</v>
      </c>
      <c r="H4388" s="925" t="n">
        <v>138.6</v>
      </c>
      <c r="I4388" s="923" t="n">
        <v>140.35</v>
      </c>
    </row>
    <row r="4389" customFormat="false" ht="15" hidden="false" customHeight="false" outlineLevel="0" collapsed="false">
      <c r="B4389" s="923" t="n">
        <v>97526</v>
      </c>
      <c r="C4389" s="924" t="s">
        <v>11117</v>
      </c>
      <c r="D4389" s="923" t="s">
        <v>451</v>
      </c>
      <c r="E4389" s="923" t="n">
        <f aca="false">IF($K$2=$H$1,H4389,I4389)</f>
        <v>149.43</v>
      </c>
      <c r="F4389" s="396" t="n">
        <f aca="false">IF(LEN($B4389)=7,CONCATENATE(MID($B4389,1,6),"00",RIGHT($B4389,1)),IF(LEN($B4389)=8,CONCATENATE(MID($B4389,1,6),"0",RIGHT($B4389,2)),$B4389))</f>
        <v>97526</v>
      </c>
      <c r="H4389" s="925" t="n">
        <v>147.68</v>
      </c>
      <c r="I4389" s="923" t="n">
        <v>149.43</v>
      </c>
    </row>
    <row r="4390" customFormat="false" ht="15" hidden="false" customHeight="false" outlineLevel="0" collapsed="false">
      <c r="B4390" s="923" t="n">
        <v>97527</v>
      </c>
      <c r="C4390" s="924" t="s">
        <v>11118</v>
      </c>
      <c r="D4390" s="923" t="s">
        <v>451</v>
      </c>
      <c r="E4390" s="923" t="n">
        <f aca="false">IF($K$2=$H$1,H4390,I4390)</f>
        <v>338.49</v>
      </c>
      <c r="F4390" s="396" t="n">
        <f aca="false">IF(LEN($B4390)=7,CONCATENATE(MID($B4390,1,6),"00",RIGHT($B4390,1)),IF(LEN($B4390)=8,CONCATENATE(MID($B4390,1,6),"0",RIGHT($B4390,2)),$B4390))</f>
        <v>97527</v>
      </c>
      <c r="H4390" s="925" t="n">
        <v>336.45</v>
      </c>
      <c r="I4390" s="923" t="n">
        <v>338.49</v>
      </c>
    </row>
    <row r="4391" customFormat="false" ht="15" hidden="false" customHeight="false" outlineLevel="0" collapsed="false">
      <c r="B4391" s="923" t="n">
        <v>97528</v>
      </c>
      <c r="C4391" s="924" t="s">
        <v>11119</v>
      </c>
      <c r="D4391" s="923" t="s">
        <v>451</v>
      </c>
      <c r="E4391" s="923" t="n">
        <f aca="false">IF($K$2=$H$1,H4391,I4391)</f>
        <v>297.78</v>
      </c>
      <c r="F4391" s="396" t="n">
        <f aca="false">IF(LEN($B4391)=7,CONCATENATE(MID($B4391,1,6),"00",RIGHT($B4391,1)),IF(LEN($B4391)=8,CONCATENATE(MID($B4391,1,6),"0",RIGHT($B4391,2)),$B4391))</f>
        <v>97528</v>
      </c>
      <c r="H4391" s="925" t="n">
        <v>295.74</v>
      </c>
      <c r="I4391" s="923" t="n">
        <v>297.78</v>
      </c>
    </row>
    <row r="4392" customFormat="false" ht="15" hidden="false" customHeight="false" outlineLevel="0" collapsed="false">
      <c r="B4392" s="923" t="n">
        <v>97529</v>
      </c>
      <c r="C4392" s="924" t="s">
        <v>11120</v>
      </c>
      <c r="D4392" s="923" t="s">
        <v>451</v>
      </c>
      <c r="E4392" s="923" t="n">
        <f aca="false">IF($K$2=$H$1,H4392,I4392)</f>
        <v>44.86</v>
      </c>
      <c r="F4392" s="396" t="n">
        <f aca="false">IF(LEN($B4392)=7,CONCATENATE(MID($B4392,1,6),"00",RIGHT($B4392,1)),IF(LEN($B4392)=8,CONCATENATE(MID($B4392,1,6),"0",RIGHT($B4392,2)),$B4392))</f>
        <v>97529</v>
      </c>
      <c r="H4392" s="925" t="n">
        <v>43.56</v>
      </c>
      <c r="I4392" s="923" t="n">
        <v>44.86</v>
      </c>
    </row>
    <row r="4393" customFormat="false" ht="15" hidden="false" customHeight="false" outlineLevel="0" collapsed="false">
      <c r="B4393" s="923" t="n">
        <v>97530</v>
      </c>
      <c r="C4393" s="924" t="s">
        <v>11121</v>
      </c>
      <c r="D4393" s="923" t="s">
        <v>451</v>
      </c>
      <c r="E4393" s="923" t="n">
        <f aca="false">IF($K$2=$H$1,H4393,I4393)</f>
        <v>63.74</v>
      </c>
      <c r="F4393" s="396" t="n">
        <f aca="false">IF(LEN($B4393)=7,CONCATENATE(MID($B4393,1,6),"00",RIGHT($B4393,1)),IF(LEN($B4393)=8,CONCATENATE(MID($B4393,1,6),"0",RIGHT($B4393,2)),$B4393))</f>
        <v>97530</v>
      </c>
      <c r="H4393" s="925" t="n">
        <v>62.26</v>
      </c>
      <c r="I4393" s="923" t="n">
        <v>63.74</v>
      </c>
    </row>
    <row r="4394" customFormat="false" ht="15" hidden="false" customHeight="false" outlineLevel="0" collapsed="false">
      <c r="B4394" s="923" t="n">
        <v>97531</v>
      </c>
      <c r="C4394" s="924" t="s">
        <v>11122</v>
      </c>
      <c r="D4394" s="923" t="s">
        <v>451</v>
      </c>
      <c r="E4394" s="923" t="n">
        <f aca="false">IF($K$2=$H$1,H4394,I4394)</f>
        <v>80.63</v>
      </c>
      <c r="F4394" s="396" t="n">
        <f aca="false">IF(LEN($B4394)=7,CONCATENATE(MID($B4394,1,6),"00",RIGHT($B4394,1)),IF(LEN($B4394)=8,CONCATENATE(MID($B4394,1,6),"0",RIGHT($B4394,2)),$B4394))</f>
        <v>97531</v>
      </c>
      <c r="H4394" s="925" t="n">
        <v>78.94</v>
      </c>
      <c r="I4394" s="923" t="n">
        <v>80.63</v>
      </c>
    </row>
    <row r="4395" customFormat="false" ht="15" hidden="false" customHeight="false" outlineLevel="0" collapsed="false">
      <c r="B4395" s="923" t="n">
        <v>97532</v>
      </c>
      <c r="C4395" s="924" t="s">
        <v>11123</v>
      </c>
      <c r="D4395" s="923" t="s">
        <v>451</v>
      </c>
      <c r="E4395" s="923" t="n">
        <f aca="false">IF($K$2=$H$1,H4395,I4395)</f>
        <v>124.19</v>
      </c>
      <c r="F4395" s="396" t="n">
        <f aca="false">IF(LEN($B4395)=7,CONCATENATE(MID($B4395,1,6),"00",RIGHT($B4395,1)),IF(LEN($B4395)=8,CONCATENATE(MID($B4395,1,6),"0",RIGHT($B4395,2)),$B4395))</f>
        <v>97532</v>
      </c>
      <c r="H4395" s="925" t="n">
        <v>122.25</v>
      </c>
      <c r="I4395" s="923" t="n">
        <v>124.19</v>
      </c>
    </row>
    <row r="4396" customFormat="false" ht="15" hidden="false" customHeight="false" outlineLevel="0" collapsed="false">
      <c r="B4396" s="923" t="n">
        <v>97533</v>
      </c>
      <c r="C4396" s="924" t="s">
        <v>11124</v>
      </c>
      <c r="D4396" s="923" t="s">
        <v>451</v>
      </c>
      <c r="E4396" s="923" t="n">
        <f aca="false">IF($K$2=$H$1,H4396,I4396)</f>
        <v>230.81</v>
      </c>
      <c r="F4396" s="396" t="n">
        <f aca="false">IF(LEN($B4396)=7,CONCATENATE(MID($B4396,1,6),"00",RIGHT($B4396,1)),IF(LEN($B4396)=8,CONCATENATE(MID($B4396,1,6),"0",RIGHT($B4396,2)),$B4396))</f>
        <v>97533</v>
      </c>
      <c r="H4396" s="925" t="n">
        <v>228.18</v>
      </c>
      <c r="I4396" s="923" t="n">
        <v>230.81</v>
      </c>
    </row>
    <row r="4397" customFormat="false" ht="15" hidden="false" customHeight="false" outlineLevel="0" collapsed="false">
      <c r="B4397" s="923" t="n">
        <v>97534</v>
      </c>
      <c r="C4397" s="924" t="s">
        <v>11125</v>
      </c>
      <c r="D4397" s="923" t="s">
        <v>451</v>
      </c>
      <c r="E4397" s="923" t="n">
        <f aca="false">IF($K$2=$H$1,H4397,I4397)</f>
        <v>361.49</v>
      </c>
      <c r="F4397" s="396" t="n">
        <f aca="false">IF(LEN($B4397)=7,CONCATENATE(MID($B4397,1,6),"00",RIGHT($B4397,1)),IF(LEN($B4397)=8,CONCATENATE(MID($B4397,1,6),"0",RIGHT($B4397,2)),$B4397))</f>
        <v>97534</v>
      </c>
      <c r="H4397" s="925" t="n">
        <v>358.77</v>
      </c>
      <c r="I4397" s="923" t="n">
        <v>361.49</v>
      </c>
    </row>
    <row r="4398" customFormat="false" ht="15" hidden="false" customHeight="false" outlineLevel="0" collapsed="false">
      <c r="B4398" s="923" t="n">
        <v>97537</v>
      </c>
      <c r="C4398" s="924" t="s">
        <v>11126</v>
      </c>
      <c r="D4398" s="923" t="s">
        <v>451</v>
      </c>
      <c r="E4398" s="923" t="n">
        <f aca="false">IF($K$2=$H$1,H4398,I4398)</f>
        <v>14</v>
      </c>
      <c r="F4398" s="396" t="n">
        <f aca="false">IF(LEN($B4398)=7,CONCATENATE(MID($B4398,1,6),"00",RIGHT($B4398,1)),IF(LEN($B4398)=8,CONCATENATE(MID($B4398,1,6),"0",RIGHT($B4398,2)),$B4398))</f>
        <v>97537</v>
      </c>
      <c r="H4398" s="925" t="n">
        <v>13.36</v>
      </c>
      <c r="I4398" s="923" t="n">
        <v>14</v>
      </c>
    </row>
    <row r="4399" customFormat="false" ht="15" hidden="false" customHeight="false" outlineLevel="0" collapsed="false">
      <c r="B4399" s="923" t="n">
        <v>97540</v>
      </c>
      <c r="C4399" s="924" t="s">
        <v>11127</v>
      </c>
      <c r="D4399" s="923" t="s">
        <v>451</v>
      </c>
      <c r="E4399" s="923" t="n">
        <f aca="false">IF($K$2=$H$1,H4399,I4399)</f>
        <v>19.5</v>
      </c>
      <c r="F4399" s="396" t="n">
        <f aca="false">IF(LEN($B4399)=7,CONCATENATE(MID($B4399,1,6),"00",RIGHT($B4399,1)),IF(LEN($B4399)=8,CONCATENATE(MID($B4399,1,6),"0",RIGHT($B4399,2)),$B4399))</f>
        <v>97540</v>
      </c>
      <c r="H4399" s="925" t="n">
        <v>18.4</v>
      </c>
      <c r="I4399" s="923" t="n">
        <v>19.5</v>
      </c>
    </row>
    <row r="4400" customFormat="false" ht="15" hidden="false" customHeight="false" outlineLevel="0" collapsed="false">
      <c r="B4400" s="923" t="n">
        <v>97541</v>
      </c>
      <c r="C4400" s="924" t="s">
        <v>11128</v>
      </c>
      <c r="D4400" s="923" t="s">
        <v>451</v>
      </c>
      <c r="E4400" s="923" t="n">
        <f aca="false">IF($K$2=$H$1,H4400,I4400)</f>
        <v>17.09</v>
      </c>
      <c r="F4400" s="396" t="n">
        <f aca="false">IF(LEN($B4400)=7,CONCATENATE(MID($B4400,1,6),"00",RIGHT($B4400,1)),IF(LEN($B4400)=8,CONCATENATE(MID($B4400,1,6),"0",RIGHT($B4400,2)),$B4400))</f>
        <v>97541</v>
      </c>
      <c r="H4400" s="925" t="n">
        <v>15.99</v>
      </c>
      <c r="I4400" s="923" t="n">
        <v>17.09</v>
      </c>
    </row>
    <row r="4401" customFormat="false" ht="15" hidden="false" customHeight="false" outlineLevel="0" collapsed="false">
      <c r="B4401" s="923" t="n">
        <v>97543</v>
      </c>
      <c r="C4401" s="924" t="s">
        <v>11129</v>
      </c>
      <c r="D4401" s="923" t="s">
        <v>451</v>
      </c>
      <c r="E4401" s="923" t="n">
        <f aca="false">IF($K$2=$H$1,H4401,I4401)</f>
        <v>32.75</v>
      </c>
      <c r="F4401" s="396" t="n">
        <f aca="false">IF(LEN($B4401)=7,CONCATENATE(MID($B4401,1,6),"00",RIGHT($B4401,1)),IF(LEN($B4401)=8,CONCATENATE(MID($B4401,1,6),"0",RIGHT($B4401,2)),$B4401))</f>
        <v>97543</v>
      </c>
      <c r="H4401" s="925" t="n">
        <v>30.62</v>
      </c>
      <c r="I4401" s="923" t="n">
        <v>32.75</v>
      </c>
    </row>
    <row r="4402" customFormat="false" ht="15" hidden="false" customHeight="false" outlineLevel="0" collapsed="false">
      <c r="B4402" s="923" t="n">
        <v>97544</v>
      </c>
      <c r="C4402" s="924" t="s">
        <v>11130</v>
      </c>
      <c r="D4402" s="923" t="s">
        <v>451</v>
      </c>
      <c r="E4402" s="923" t="n">
        <f aca="false">IF($K$2=$H$1,H4402,I4402)</f>
        <v>29.83</v>
      </c>
      <c r="F4402" s="396" t="n">
        <f aca="false">IF(LEN($B4402)=7,CONCATENATE(MID($B4402,1,6),"00",RIGHT($B4402,1)),IF(LEN($B4402)=8,CONCATENATE(MID($B4402,1,6),"0",RIGHT($B4402,2)),$B4402))</f>
        <v>97544</v>
      </c>
      <c r="H4402" s="925" t="n">
        <v>27.7</v>
      </c>
      <c r="I4402" s="923" t="n">
        <v>29.83</v>
      </c>
    </row>
    <row r="4403" customFormat="false" ht="15" hidden="false" customHeight="false" outlineLevel="0" collapsed="false">
      <c r="B4403" s="923" t="n">
        <v>97546</v>
      </c>
      <c r="C4403" s="924" t="s">
        <v>11131</v>
      </c>
      <c r="D4403" s="923" t="s">
        <v>451</v>
      </c>
      <c r="E4403" s="923" t="n">
        <f aca="false">IF($K$2=$H$1,H4403,I4403)</f>
        <v>19.81</v>
      </c>
      <c r="F4403" s="396" t="n">
        <f aca="false">IF(LEN($B4403)=7,CONCATENATE(MID($B4403,1,6),"00",RIGHT($B4403,1)),IF(LEN($B4403)=8,CONCATENATE(MID($B4403,1,6),"0",RIGHT($B4403,2)),$B4403))</f>
        <v>97546</v>
      </c>
      <c r="H4403" s="925" t="n">
        <v>18.85</v>
      </c>
      <c r="I4403" s="923" t="n">
        <v>19.81</v>
      </c>
    </row>
    <row r="4404" customFormat="false" ht="15" hidden="false" customHeight="false" outlineLevel="0" collapsed="false">
      <c r="B4404" s="923" t="n">
        <v>97547</v>
      </c>
      <c r="C4404" s="924" t="s">
        <v>11132</v>
      </c>
      <c r="D4404" s="923" t="s">
        <v>451</v>
      </c>
      <c r="E4404" s="923" t="n">
        <f aca="false">IF($K$2=$H$1,H4404,I4404)</f>
        <v>19.81</v>
      </c>
      <c r="F4404" s="396" t="n">
        <f aca="false">IF(LEN($B4404)=7,CONCATENATE(MID($B4404,1,6),"00",RIGHT($B4404,1)),IF(LEN($B4404)=8,CONCATENATE(MID($B4404,1,6),"0",RIGHT($B4404,2)),$B4404))</f>
        <v>97547</v>
      </c>
      <c r="H4404" s="925" t="n">
        <v>18.85</v>
      </c>
      <c r="I4404" s="923" t="n">
        <v>19.81</v>
      </c>
    </row>
    <row r="4405" customFormat="false" ht="15" hidden="false" customHeight="false" outlineLevel="0" collapsed="false">
      <c r="B4405" s="923" t="n">
        <v>97548</v>
      </c>
      <c r="C4405" s="924" t="s">
        <v>11133</v>
      </c>
      <c r="D4405" s="923" t="s">
        <v>451</v>
      </c>
      <c r="E4405" s="923" t="n">
        <f aca="false">IF($K$2=$H$1,H4405,I4405)</f>
        <v>29.99</v>
      </c>
      <c r="F4405" s="396" t="n">
        <f aca="false">IF(LEN($B4405)=7,CONCATENATE(MID($B4405,1,6),"00",RIGHT($B4405,1)),IF(LEN($B4405)=8,CONCATENATE(MID($B4405,1,6),"0",RIGHT($B4405,2)),$B4405))</f>
        <v>97548</v>
      </c>
      <c r="H4405" s="925" t="n">
        <v>28.35</v>
      </c>
      <c r="I4405" s="923" t="n">
        <v>29.99</v>
      </c>
    </row>
    <row r="4406" customFormat="false" ht="15" hidden="false" customHeight="false" outlineLevel="0" collapsed="false">
      <c r="B4406" s="923" t="n">
        <v>97549</v>
      </c>
      <c r="C4406" s="924" t="s">
        <v>11134</v>
      </c>
      <c r="D4406" s="923" t="s">
        <v>451</v>
      </c>
      <c r="E4406" s="923" t="n">
        <f aca="false">IF($K$2=$H$1,H4406,I4406)</f>
        <v>29.99</v>
      </c>
      <c r="F4406" s="396" t="n">
        <f aca="false">IF(LEN($B4406)=7,CONCATENATE(MID($B4406,1,6),"00",RIGHT($B4406,1)),IF(LEN($B4406)=8,CONCATENATE(MID($B4406,1,6),"0",RIGHT($B4406,2)),$B4406))</f>
        <v>97549</v>
      </c>
      <c r="H4406" s="925" t="n">
        <v>28.35</v>
      </c>
      <c r="I4406" s="923" t="n">
        <v>29.99</v>
      </c>
    </row>
    <row r="4407" customFormat="false" ht="15" hidden="false" customHeight="false" outlineLevel="0" collapsed="false">
      <c r="B4407" s="923" t="n">
        <v>97550</v>
      </c>
      <c r="C4407" s="924" t="s">
        <v>11135</v>
      </c>
      <c r="D4407" s="923" t="s">
        <v>451</v>
      </c>
      <c r="E4407" s="923" t="n">
        <f aca="false">IF($K$2=$H$1,H4407,I4407)</f>
        <v>51.18</v>
      </c>
      <c r="F4407" s="396" t="n">
        <f aca="false">IF(LEN($B4407)=7,CONCATENATE(MID($B4407,1,6),"00",RIGHT($B4407,1)),IF(LEN($B4407)=8,CONCATENATE(MID($B4407,1,6),"0",RIGHT($B4407,2)),$B4407))</f>
        <v>97550</v>
      </c>
      <c r="H4407" s="925" t="n">
        <v>47.98</v>
      </c>
      <c r="I4407" s="923" t="n">
        <v>51.18</v>
      </c>
    </row>
    <row r="4408" customFormat="false" ht="15" hidden="false" customHeight="false" outlineLevel="0" collapsed="false">
      <c r="B4408" s="923" t="n">
        <v>97551</v>
      </c>
      <c r="C4408" s="924" t="s">
        <v>11136</v>
      </c>
      <c r="D4408" s="923" t="s">
        <v>451</v>
      </c>
      <c r="E4408" s="923" t="n">
        <f aca="false">IF($K$2=$H$1,H4408,I4408)</f>
        <v>51.18</v>
      </c>
      <c r="F4408" s="396" t="n">
        <f aca="false">IF(LEN($B4408)=7,CONCATENATE(MID($B4408,1,6),"00",RIGHT($B4408,1)),IF(LEN($B4408)=8,CONCATENATE(MID($B4408,1,6),"0",RIGHT($B4408,2)),$B4408))</f>
        <v>97551</v>
      </c>
      <c r="H4408" s="925" t="n">
        <v>47.98</v>
      </c>
      <c r="I4408" s="923" t="n">
        <v>51.18</v>
      </c>
    </row>
    <row r="4409" customFormat="false" ht="15" hidden="false" customHeight="false" outlineLevel="0" collapsed="false">
      <c r="B4409" s="923" t="n">
        <v>97552</v>
      </c>
      <c r="C4409" s="924" t="s">
        <v>11137</v>
      </c>
      <c r="D4409" s="923" t="s">
        <v>451</v>
      </c>
      <c r="E4409" s="923" t="n">
        <f aca="false">IF($K$2=$H$1,H4409,I4409)</f>
        <v>28.51</v>
      </c>
      <c r="F4409" s="396" t="n">
        <f aca="false">IF(LEN($B4409)=7,CONCATENATE(MID($B4409,1,6),"00",RIGHT($B4409,1)),IF(LEN($B4409)=8,CONCATENATE(MID($B4409,1,6),"0",RIGHT($B4409,2)),$B4409))</f>
        <v>97552</v>
      </c>
      <c r="H4409" s="925" t="n">
        <v>27.22</v>
      </c>
      <c r="I4409" s="923" t="n">
        <v>28.51</v>
      </c>
    </row>
    <row r="4410" customFormat="false" ht="15" hidden="false" customHeight="false" outlineLevel="0" collapsed="false">
      <c r="B4410" s="923" t="n">
        <v>97553</v>
      </c>
      <c r="C4410" s="924" t="s">
        <v>11138</v>
      </c>
      <c r="D4410" s="923" t="s">
        <v>451</v>
      </c>
      <c r="E4410" s="923" t="n">
        <f aca="false">IF($K$2=$H$1,H4410,I4410)</f>
        <v>42.1</v>
      </c>
      <c r="F4410" s="396" t="n">
        <f aca="false">IF(LEN($B4410)=7,CONCATENATE(MID($B4410,1,6),"00",RIGHT($B4410,1)),IF(LEN($B4410)=8,CONCATENATE(MID($B4410,1,6),"0",RIGHT($B4410,2)),$B4410))</f>
        <v>97553</v>
      </c>
      <c r="H4410" s="925" t="n">
        <v>39.91</v>
      </c>
      <c r="I4410" s="923" t="n">
        <v>42.1</v>
      </c>
    </row>
    <row r="4411" customFormat="false" ht="15" hidden="false" customHeight="false" outlineLevel="0" collapsed="false">
      <c r="B4411" s="923" t="n">
        <v>97554</v>
      </c>
      <c r="C4411" s="924" t="s">
        <v>11139</v>
      </c>
      <c r="D4411" s="923" t="s">
        <v>451</v>
      </c>
      <c r="E4411" s="923" t="n">
        <f aca="false">IF($K$2=$H$1,H4411,I4411)</f>
        <v>74.29</v>
      </c>
      <c r="F4411" s="396" t="n">
        <f aca="false">IF(LEN($B4411)=7,CONCATENATE(MID($B4411,1,6),"00",RIGHT($B4411,1)),IF(LEN($B4411)=8,CONCATENATE(MID($B4411,1,6),"0",RIGHT($B4411,2)),$B4411))</f>
        <v>97554</v>
      </c>
      <c r="H4411" s="925" t="n">
        <v>70.03</v>
      </c>
      <c r="I4411" s="923" t="n">
        <v>74.29</v>
      </c>
    </row>
    <row r="4412" customFormat="false" ht="15" hidden="false" customHeight="false" outlineLevel="0" collapsed="false">
      <c r="B4412" s="923" t="n">
        <v>98602</v>
      </c>
      <c r="C4412" s="924" t="s">
        <v>11140</v>
      </c>
      <c r="D4412" s="923" t="s">
        <v>451</v>
      </c>
      <c r="E4412" s="923" t="n">
        <f aca="false">IF($K$2=$H$1,H4412,I4412)</f>
        <v>11.31</v>
      </c>
      <c r="F4412" s="396" t="n">
        <f aca="false">IF(LEN($B4412)=7,CONCATENATE(MID($B4412,1,6),"00",RIGHT($B4412,1)),IF(LEN($B4412)=8,CONCATENATE(MID($B4412,1,6),"0",RIGHT($B4412,2)),$B4412))</f>
        <v>98602</v>
      </c>
      <c r="H4412" s="925" t="n">
        <v>11.09</v>
      </c>
      <c r="I4412" s="923" t="n">
        <v>11.31</v>
      </c>
    </row>
    <row r="4413" customFormat="false" ht="15" hidden="false" customHeight="false" outlineLevel="0" collapsed="false">
      <c r="B4413" s="923" t="n">
        <v>6171</v>
      </c>
      <c r="C4413" s="924" t="s">
        <v>11141</v>
      </c>
      <c r="D4413" s="923" t="s">
        <v>451</v>
      </c>
      <c r="E4413" s="923" t="n">
        <f aca="false">IF($K$2=$H$1,H4413,I4413)</f>
        <v>23.55</v>
      </c>
      <c r="F4413" s="396" t="n">
        <f aca="false">IF(LEN($B4413)=7,CONCATENATE(MID($B4413,1,6),"00",RIGHT($B4413,1)),IF(LEN($B4413)=8,CONCATENATE(MID($B4413,1,6),"0",RIGHT($B4413,2)),$B4413))</f>
        <v>6171</v>
      </c>
      <c r="H4413" s="925" t="n">
        <v>22.84</v>
      </c>
      <c r="I4413" s="923" t="n">
        <v>23.55</v>
      </c>
    </row>
    <row r="4414" customFormat="false" ht="15" hidden="false" customHeight="false" outlineLevel="0" collapsed="false">
      <c r="B4414" s="923" t="s">
        <v>318</v>
      </c>
      <c r="C4414" s="924" t="s">
        <v>11142</v>
      </c>
      <c r="D4414" s="923" t="s">
        <v>451</v>
      </c>
      <c r="E4414" s="923" t="n">
        <f aca="false">IF($K$2=$H$1,H4414,I4414)</f>
        <v>219.93</v>
      </c>
      <c r="F4414" s="396" t="str">
        <f aca="false">IF(LEN($B4414)=7,CONCATENATE(MID($B4414,1,6),"00",RIGHT($B4414,1)),IF(LEN($B4414)=8,CONCATENATE(MID($B4414,1,6),"0",RIGHT($B4414,2)),$B4414))</f>
        <v>74166/001</v>
      </c>
      <c r="H4414" s="925" t="n">
        <v>210.93</v>
      </c>
      <c r="I4414" s="923" t="n">
        <v>219.93</v>
      </c>
    </row>
    <row r="4415" customFormat="false" ht="15" hidden="false" customHeight="false" outlineLevel="0" collapsed="false">
      <c r="B4415" s="923" t="s">
        <v>11143</v>
      </c>
      <c r="C4415" s="924" t="s">
        <v>11144</v>
      </c>
      <c r="D4415" s="923" t="s">
        <v>451</v>
      </c>
      <c r="E4415" s="923" t="n">
        <f aca="false">IF($K$2=$H$1,H4415,I4415)</f>
        <v>299.68</v>
      </c>
      <c r="F4415" s="396" t="str">
        <f aca="false">IF(LEN($B4415)=7,CONCATENATE(MID($B4415,1,6),"00",RIGHT($B4415,1)),IF(LEN($B4415)=8,CONCATENATE(MID($B4415,1,6),"0",RIGHT($B4415,2)),$B4415))</f>
        <v>74166/002</v>
      </c>
      <c r="H4415" s="925" t="n">
        <v>293.86</v>
      </c>
      <c r="I4415" s="923" t="n">
        <v>299.68</v>
      </c>
    </row>
    <row r="4416" customFormat="false" ht="15" hidden="false" customHeight="false" outlineLevel="0" collapsed="false">
      <c r="B4416" s="923" t="n">
        <v>88503</v>
      </c>
      <c r="C4416" s="924" t="s">
        <v>11145</v>
      </c>
      <c r="D4416" s="923" t="s">
        <v>451</v>
      </c>
      <c r="E4416" s="923" t="n">
        <f aca="false">IF($K$2=$H$1,H4416,I4416)</f>
        <v>651.76</v>
      </c>
      <c r="F4416" s="396" t="n">
        <f aca="false">IF(LEN($B4416)=7,CONCATENATE(MID($B4416,1,6),"00",RIGHT($B4416,1)),IF(LEN($B4416)=8,CONCATENATE(MID($B4416,1,6),"0",RIGHT($B4416,2)),$B4416))</f>
        <v>88503</v>
      </c>
      <c r="H4416" s="925" t="n">
        <v>623.89</v>
      </c>
      <c r="I4416" s="923" t="n">
        <v>651.76</v>
      </c>
    </row>
    <row r="4417" customFormat="false" ht="15" hidden="false" customHeight="false" outlineLevel="0" collapsed="false">
      <c r="B4417" s="923" t="n">
        <v>88504</v>
      </c>
      <c r="C4417" s="924" t="s">
        <v>11146</v>
      </c>
      <c r="D4417" s="923" t="s">
        <v>451</v>
      </c>
      <c r="E4417" s="923" t="n">
        <f aca="false">IF($K$2=$H$1,H4417,I4417)</f>
        <v>532.75</v>
      </c>
      <c r="F4417" s="396" t="n">
        <f aca="false">IF(LEN($B4417)=7,CONCATENATE(MID($B4417,1,6),"00",RIGHT($B4417,1)),IF(LEN($B4417)=8,CONCATENATE(MID($B4417,1,6),"0",RIGHT($B4417,2)),$B4417))</f>
        <v>88504</v>
      </c>
      <c r="H4417" s="925" t="n">
        <v>504.88</v>
      </c>
      <c r="I4417" s="923" t="n">
        <v>532.75</v>
      </c>
    </row>
    <row r="4418" customFormat="false" ht="15" hidden="false" customHeight="false" outlineLevel="0" collapsed="false">
      <c r="B4418" s="923" t="n">
        <v>97900</v>
      </c>
      <c r="C4418" s="924" t="s">
        <v>11147</v>
      </c>
      <c r="D4418" s="923" t="s">
        <v>451</v>
      </c>
      <c r="E4418" s="923" t="n">
        <f aca="false">IF($K$2=$H$1,H4418,I4418)</f>
        <v>139.55</v>
      </c>
      <c r="F4418" s="396" t="n">
        <f aca="false">IF(LEN($B4418)=7,CONCATENATE(MID($B4418,1,6),"00",RIGHT($B4418,1)),IF(LEN($B4418)=8,CONCATENATE(MID($B4418,1,6),"0",RIGHT($B4418,2)),$B4418))</f>
        <v>97900</v>
      </c>
      <c r="H4418" s="925" t="n">
        <v>130.2</v>
      </c>
      <c r="I4418" s="923" t="n">
        <v>139.55</v>
      </c>
    </row>
    <row r="4419" customFormat="false" ht="15" hidden="false" customHeight="false" outlineLevel="0" collapsed="false">
      <c r="B4419" s="923" t="n">
        <v>97901</v>
      </c>
      <c r="C4419" s="924" t="s">
        <v>11148</v>
      </c>
      <c r="D4419" s="923" t="s">
        <v>451</v>
      </c>
      <c r="E4419" s="923" t="n">
        <f aca="false">IF($K$2=$H$1,H4419,I4419)</f>
        <v>221.6</v>
      </c>
      <c r="F4419" s="396" t="n">
        <f aca="false">IF(LEN($B4419)=7,CONCATENATE(MID($B4419,1,6),"00",RIGHT($B4419,1)),IF(LEN($B4419)=8,CONCATENATE(MID($B4419,1,6),"0",RIGHT($B4419,2)),$B4419))</f>
        <v>97901</v>
      </c>
      <c r="H4419" s="925" t="n">
        <v>206.8</v>
      </c>
      <c r="I4419" s="923" t="n">
        <v>221.6</v>
      </c>
    </row>
    <row r="4420" customFormat="false" ht="15" hidden="false" customHeight="false" outlineLevel="0" collapsed="false">
      <c r="B4420" s="923" t="n">
        <v>97902</v>
      </c>
      <c r="C4420" s="924" t="s">
        <v>11149</v>
      </c>
      <c r="D4420" s="923" t="s">
        <v>451</v>
      </c>
      <c r="E4420" s="923" t="n">
        <f aca="false">IF($K$2=$H$1,H4420,I4420)</f>
        <v>437.04</v>
      </c>
      <c r="F4420" s="396" t="n">
        <f aca="false">IF(LEN($B4420)=7,CONCATENATE(MID($B4420,1,6),"00",RIGHT($B4420,1)),IF(LEN($B4420)=8,CONCATENATE(MID($B4420,1,6),"0",RIGHT($B4420,2)),$B4420))</f>
        <v>97902</v>
      </c>
      <c r="H4420" s="925" t="n">
        <v>408.54</v>
      </c>
      <c r="I4420" s="923" t="n">
        <v>437.04</v>
      </c>
    </row>
    <row r="4421" customFormat="false" ht="15" hidden="false" customHeight="false" outlineLevel="0" collapsed="false">
      <c r="B4421" s="923" t="n">
        <v>97903</v>
      </c>
      <c r="C4421" s="924" t="s">
        <v>11150</v>
      </c>
      <c r="D4421" s="923" t="s">
        <v>451</v>
      </c>
      <c r="E4421" s="923" t="n">
        <f aca="false">IF($K$2=$H$1,H4421,I4421)</f>
        <v>602.73</v>
      </c>
      <c r="F4421" s="396" t="n">
        <f aca="false">IF(LEN($B4421)=7,CONCATENATE(MID($B4421,1,6),"00",RIGHT($B4421,1)),IF(LEN($B4421)=8,CONCATENATE(MID($B4421,1,6),"0",RIGHT($B4421,2)),$B4421))</f>
        <v>97903</v>
      </c>
      <c r="H4421" s="925" t="n">
        <v>563.51</v>
      </c>
      <c r="I4421" s="923" t="n">
        <v>602.73</v>
      </c>
    </row>
    <row r="4422" customFormat="false" ht="15" hidden="false" customHeight="false" outlineLevel="0" collapsed="false">
      <c r="B4422" s="923" t="n">
        <v>97904</v>
      </c>
      <c r="C4422" s="924" t="s">
        <v>11151</v>
      </c>
      <c r="D4422" s="923" t="s">
        <v>451</v>
      </c>
      <c r="E4422" s="923" t="n">
        <f aca="false">IF($K$2=$H$1,H4422,I4422)</f>
        <v>711.5</v>
      </c>
      <c r="F4422" s="396" t="n">
        <f aca="false">IF(LEN($B4422)=7,CONCATENATE(MID($B4422,1,6),"00",RIGHT($B4422,1)),IF(LEN($B4422)=8,CONCATENATE(MID($B4422,1,6),"0",RIGHT($B4422,2)),$B4422))</f>
        <v>97904</v>
      </c>
      <c r="H4422" s="925" t="n">
        <v>668.09</v>
      </c>
      <c r="I4422" s="923" t="n">
        <v>711.5</v>
      </c>
    </row>
    <row r="4423" customFormat="false" ht="15" hidden="false" customHeight="false" outlineLevel="0" collapsed="false">
      <c r="B4423" s="923" t="n">
        <v>97905</v>
      </c>
      <c r="C4423" s="924" t="s">
        <v>11152</v>
      </c>
      <c r="D4423" s="923" t="s">
        <v>451</v>
      </c>
      <c r="E4423" s="923" t="n">
        <f aca="false">IF($K$2=$H$1,H4423,I4423)</f>
        <v>178.32</v>
      </c>
      <c r="F4423" s="396" t="n">
        <f aca="false">IF(LEN($B4423)=7,CONCATENATE(MID($B4423,1,6),"00",RIGHT($B4423,1)),IF(LEN($B4423)=8,CONCATENATE(MID($B4423,1,6),"0",RIGHT($B4423,2)),$B4423))</f>
        <v>97905</v>
      </c>
      <c r="H4423" s="925" t="n">
        <v>166.51</v>
      </c>
      <c r="I4423" s="923" t="n">
        <v>178.32</v>
      </c>
    </row>
    <row r="4424" customFormat="false" ht="15" hidden="false" customHeight="false" outlineLevel="0" collapsed="false">
      <c r="B4424" s="923" t="n">
        <v>97906</v>
      </c>
      <c r="C4424" s="924" t="s">
        <v>11153</v>
      </c>
      <c r="D4424" s="923" t="s">
        <v>451</v>
      </c>
      <c r="E4424" s="923" t="n">
        <f aca="false">IF($K$2=$H$1,H4424,I4424)</f>
        <v>333.02</v>
      </c>
      <c r="F4424" s="396" t="n">
        <f aca="false">IF(LEN($B4424)=7,CONCATENATE(MID($B4424,1,6),"00",RIGHT($B4424,1)),IF(LEN($B4424)=8,CONCATENATE(MID($B4424,1,6),"0",RIGHT($B4424,2)),$B4424))</f>
        <v>97906</v>
      </c>
      <c r="H4424" s="925" t="n">
        <v>311.44</v>
      </c>
      <c r="I4424" s="923" t="n">
        <v>333.02</v>
      </c>
    </row>
    <row r="4425" customFormat="false" ht="15" hidden="false" customHeight="false" outlineLevel="0" collapsed="false">
      <c r="B4425" s="923" t="n">
        <v>97907</v>
      </c>
      <c r="C4425" s="924" t="s">
        <v>11154</v>
      </c>
      <c r="D4425" s="923" t="s">
        <v>451</v>
      </c>
      <c r="E4425" s="923" t="n">
        <f aca="false">IF($K$2=$H$1,H4425,I4425)</f>
        <v>469.98</v>
      </c>
      <c r="F4425" s="396" t="n">
        <f aca="false">IF(LEN($B4425)=7,CONCATENATE(MID($B4425,1,6),"00",RIGHT($B4425,1)),IF(LEN($B4425)=8,CONCATENATE(MID($B4425,1,6),"0",RIGHT($B4425,2)),$B4425))</f>
        <v>97907</v>
      </c>
      <c r="H4425" s="925" t="n">
        <v>439.61</v>
      </c>
      <c r="I4425" s="923" t="n">
        <v>469.98</v>
      </c>
    </row>
    <row r="4426" customFormat="false" ht="15" hidden="false" customHeight="false" outlineLevel="0" collapsed="false">
      <c r="B4426" s="923" t="n">
        <v>97908</v>
      </c>
      <c r="C4426" s="924" t="s">
        <v>11155</v>
      </c>
      <c r="D4426" s="923" t="s">
        <v>451</v>
      </c>
      <c r="E4426" s="923" t="n">
        <f aca="false">IF($K$2=$H$1,H4426,I4426)</f>
        <v>554.43</v>
      </c>
      <c r="F4426" s="396" t="n">
        <f aca="false">IF(LEN($B4426)=7,CONCATENATE(MID($B4426,1,6),"00",RIGHT($B4426,1)),IF(LEN($B4426)=8,CONCATENATE(MID($B4426,1,6),"0",RIGHT($B4426,2)),$B4426))</f>
        <v>97908</v>
      </c>
      <c r="H4426" s="925" t="n">
        <v>521.48</v>
      </c>
      <c r="I4426" s="923" t="n">
        <v>554.43</v>
      </c>
    </row>
    <row r="4427" customFormat="false" ht="15" hidden="false" customHeight="false" outlineLevel="0" collapsed="false">
      <c r="B4427" s="923" t="n">
        <v>98102</v>
      </c>
      <c r="C4427" s="924" t="s">
        <v>11156</v>
      </c>
      <c r="D4427" s="923" t="s">
        <v>451</v>
      </c>
      <c r="E4427" s="923" t="n">
        <f aca="false">IF($K$2=$H$1,H4427,I4427)</f>
        <v>77.68</v>
      </c>
      <c r="F4427" s="396" t="n">
        <f aca="false">IF(LEN($B4427)=7,CONCATENATE(MID($B4427,1,6),"00",RIGHT($B4427,1)),IF(LEN($B4427)=8,CONCATENATE(MID($B4427,1,6),"0",RIGHT($B4427,2)),$B4427))</f>
        <v>98102</v>
      </c>
      <c r="H4427" s="925" t="n">
        <v>77.22</v>
      </c>
      <c r="I4427" s="923" t="n">
        <v>77.68</v>
      </c>
    </row>
    <row r="4428" customFormat="false" ht="15" hidden="false" customHeight="false" outlineLevel="0" collapsed="false">
      <c r="B4428" s="923" t="n">
        <v>98103</v>
      </c>
      <c r="C4428" s="924" t="s">
        <v>11157</v>
      </c>
      <c r="D4428" s="923" t="s">
        <v>451</v>
      </c>
      <c r="E4428" s="923" t="n">
        <f aca="false">IF($K$2=$H$1,H4428,I4428)</f>
        <v>163.39</v>
      </c>
      <c r="F4428" s="396" t="n">
        <f aca="false">IF(LEN($B4428)=7,CONCATENATE(MID($B4428,1,6),"00",RIGHT($B4428,1)),IF(LEN($B4428)=8,CONCATENATE(MID($B4428,1,6),"0",RIGHT($B4428,2)),$B4428))</f>
        <v>98103</v>
      </c>
      <c r="H4428" s="925" t="n">
        <v>162.64</v>
      </c>
      <c r="I4428" s="923" t="n">
        <v>163.39</v>
      </c>
    </row>
    <row r="4429" customFormat="false" ht="15" hidden="false" customHeight="false" outlineLevel="0" collapsed="false">
      <c r="B4429" s="923" t="n">
        <v>98104</v>
      </c>
      <c r="C4429" s="924" t="s">
        <v>11158</v>
      </c>
      <c r="D4429" s="923" t="s">
        <v>451</v>
      </c>
      <c r="E4429" s="923" t="n">
        <f aca="false">IF($K$2=$H$1,H4429,I4429)</f>
        <v>295.16</v>
      </c>
      <c r="F4429" s="396" t="n">
        <f aca="false">IF(LEN($B4429)=7,CONCATENATE(MID($B4429,1,6),"00",RIGHT($B4429,1)),IF(LEN($B4429)=8,CONCATENATE(MID($B4429,1,6),"0",RIGHT($B4429,2)),$B4429))</f>
        <v>98104</v>
      </c>
      <c r="H4429" s="925" t="n">
        <v>275.56</v>
      </c>
      <c r="I4429" s="923" t="n">
        <v>295.16</v>
      </c>
    </row>
    <row r="4430" customFormat="false" ht="15" hidden="false" customHeight="false" outlineLevel="0" collapsed="false">
      <c r="B4430" s="923" t="n">
        <v>98105</v>
      </c>
      <c r="C4430" s="924" t="s">
        <v>11159</v>
      </c>
      <c r="D4430" s="923" t="s">
        <v>451</v>
      </c>
      <c r="E4430" s="923" t="n">
        <f aca="false">IF($K$2=$H$1,H4430,I4430)</f>
        <v>510.71</v>
      </c>
      <c r="F4430" s="396" t="n">
        <f aca="false">IF(LEN($B4430)=7,CONCATENATE(MID($B4430,1,6),"00",RIGHT($B4430,1)),IF(LEN($B4430)=8,CONCATENATE(MID($B4430,1,6),"0",RIGHT($B4430,2)),$B4430))</f>
        <v>98105</v>
      </c>
      <c r="H4430" s="925" t="n">
        <v>476.53</v>
      </c>
      <c r="I4430" s="923" t="n">
        <v>510.71</v>
      </c>
    </row>
    <row r="4431" customFormat="false" ht="15" hidden="false" customHeight="false" outlineLevel="0" collapsed="false">
      <c r="B4431" s="923" t="n">
        <v>98106</v>
      </c>
      <c r="C4431" s="924" t="s">
        <v>11160</v>
      </c>
      <c r="D4431" s="923" t="s">
        <v>451</v>
      </c>
      <c r="E4431" s="923" t="n">
        <f aca="false">IF($K$2=$H$1,H4431,I4431)</f>
        <v>845.13</v>
      </c>
      <c r="F4431" s="396" t="n">
        <f aca="false">IF(LEN($B4431)=7,CONCATENATE(MID($B4431,1,6),"00",RIGHT($B4431,1)),IF(LEN($B4431)=8,CONCATENATE(MID($B4431,1,6),"0",RIGHT($B4431,2)),$B4431))</f>
        <v>98106</v>
      </c>
      <c r="H4431" s="925" t="n">
        <v>788.71</v>
      </c>
      <c r="I4431" s="923" t="n">
        <v>845.13</v>
      </c>
    </row>
    <row r="4432" customFormat="false" ht="15" hidden="false" customHeight="false" outlineLevel="0" collapsed="false">
      <c r="B4432" s="923" t="n">
        <v>98107</v>
      </c>
      <c r="C4432" s="924" t="s">
        <v>11161</v>
      </c>
      <c r="D4432" s="923" t="s">
        <v>451</v>
      </c>
      <c r="E4432" s="923" t="n">
        <f aca="false">IF($K$2=$H$1,H4432,I4432)</f>
        <v>214.19</v>
      </c>
      <c r="F4432" s="396" t="n">
        <f aca="false">IF(LEN($B4432)=7,CONCATENATE(MID($B4432,1,6),"00",RIGHT($B4432,1)),IF(LEN($B4432)=8,CONCATENATE(MID($B4432,1,6),"0",RIGHT($B4432,2)),$B4432))</f>
        <v>98107</v>
      </c>
      <c r="H4432" s="925" t="n">
        <v>199.98</v>
      </c>
      <c r="I4432" s="923" t="n">
        <v>214.19</v>
      </c>
    </row>
    <row r="4433" customFormat="false" ht="15" hidden="false" customHeight="false" outlineLevel="0" collapsed="false">
      <c r="B4433" s="923" t="n">
        <v>98108</v>
      </c>
      <c r="C4433" s="924" t="s">
        <v>11162</v>
      </c>
      <c r="D4433" s="923" t="s">
        <v>451</v>
      </c>
      <c r="E4433" s="923" t="n">
        <f aca="false">IF($K$2=$H$1,H4433,I4433)</f>
        <v>380.22</v>
      </c>
      <c r="F4433" s="396" t="n">
        <f aca="false">IF(LEN($B4433)=7,CONCATENATE(MID($B4433,1,6),"00",RIGHT($B4433,1)),IF(LEN($B4433)=8,CONCATENATE(MID($B4433,1,6),"0",RIGHT($B4433,2)),$B4433))</f>
        <v>98108</v>
      </c>
      <c r="H4433" s="925" t="n">
        <v>354.73</v>
      </c>
      <c r="I4433" s="923" t="n">
        <v>380.22</v>
      </c>
    </row>
    <row r="4434" customFormat="false" ht="15" hidden="false" customHeight="false" outlineLevel="0" collapsed="false">
      <c r="B4434" s="923" t="n">
        <v>99250</v>
      </c>
      <c r="C4434" s="924" t="s">
        <v>11163</v>
      </c>
      <c r="D4434" s="923" t="s">
        <v>451</v>
      </c>
      <c r="E4434" s="923" t="n">
        <f aca="false">IF($K$2=$H$1,H4434,I4434)</f>
        <v>136.74</v>
      </c>
      <c r="F4434" s="396" t="n">
        <f aca="false">IF(LEN($B4434)=7,CONCATENATE(MID($B4434,1,6),"00",RIGHT($B4434,1)),IF(LEN($B4434)=8,CONCATENATE(MID($B4434,1,6),"0",RIGHT($B4434,2)),$B4434))</f>
        <v>99250</v>
      </c>
      <c r="H4434" s="925" t="n">
        <v>127.41</v>
      </c>
      <c r="I4434" s="923" t="n">
        <v>136.74</v>
      </c>
    </row>
    <row r="4435" customFormat="false" ht="15" hidden="false" customHeight="false" outlineLevel="0" collapsed="false">
      <c r="B4435" s="923" t="n">
        <v>99251</v>
      </c>
      <c r="C4435" s="924" t="s">
        <v>11164</v>
      </c>
      <c r="D4435" s="923" t="s">
        <v>451</v>
      </c>
      <c r="E4435" s="923" t="n">
        <f aca="false">IF($K$2=$H$1,H4435,I4435)</f>
        <v>216.79</v>
      </c>
      <c r="F4435" s="396" t="n">
        <f aca="false">IF(LEN($B4435)=7,CONCATENATE(MID($B4435,1,6),"00",RIGHT($B4435,1)),IF(LEN($B4435)=8,CONCATENATE(MID($B4435,1,6),"0",RIGHT($B4435,2)),$B4435))</f>
        <v>99251</v>
      </c>
      <c r="H4435" s="925" t="n">
        <v>202.01</v>
      </c>
      <c r="I4435" s="923" t="n">
        <v>216.79</v>
      </c>
    </row>
    <row r="4436" customFormat="false" ht="15" hidden="false" customHeight="false" outlineLevel="0" collapsed="false">
      <c r="B4436" s="923" t="n">
        <v>99253</v>
      </c>
      <c r="C4436" s="924" t="s">
        <v>11165</v>
      </c>
      <c r="D4436" s="923" t="s">
        <v>451</v>
      </c>
      <c r="E4436" s="923" t="n">
        <f aca="false">IF($K$2=$H$1,H4436,I4436)</f>
        <v>426.23</v>
      </c>
      <c r="F4436" s="396" t="n">
        <f aca="false">IF(LEN($B4436)=7,CONCATENATE(MID($B4436,1,6),"00",RIGHT($B4436,1)),IF(LEN($B4436)=8,CONCATENATE(MID($B4436,1,6),"0",RIGHT($B4436,2)),$B4436))</f>
        <v>99253</v>
      </c>
      <c r="H4436" s="925" t="n">
        <v>397.78</v>
      </c>
      <c r="I4436" s="923" t="n">
        <v>426.23</v>
      </c>
    </row>
    <row r="4437" customFormat="false" ht="15" hidden="false" customHeight="false" outlineLevel="0" collapsed="false">
      <c r="B4437" s="923" t="n">
        <v>99255</v>
      </c>
      <c r="C4437" s="924" t="s">
        <v>11166</v>
      </c>
      <c r="D4437" s="923" t="s">
        <v>451</v>
      </c>
      <c r="E4437" s="923" t="n">
        <f aca="false">IF($K$2=$H$1,H4437,I4437)</f>
        <v>587.9</v>
      </c>
      <c r="F4437" s="396" t="n">
        <f aca="false">IF(LEN($B4437)=7,CONCATENATE(MID($B4437,1,6),"00",RIGHT($B4437,1)),IF(LEN($B4437)=8,CONCATENATE(MID($B4437,1,6),"0",RIGHT($B4437,2)),$B4437))</f>
        <v>99255</v>
      </c>
      <c r="H4437" s="925" t="n">
        <v>548.76</v>
      </c>
      <c r="I4437" s="923" t="n">
        <v>587.9</v>
      </c>
    </row>
    <row r="4438" customFormat="false" ht="15" hidden="false" customHeight="false" outlineLevel="0" collapsed="false">
      <c r="B4438" s="923" t="n">
        <v>99257</v>
      </c>
      <c r="C4438" s="924" t="s">
        <v>11167</v>
      </c>
      <c r="D4438" s="923" t="s">
        <v>451</v>
      </c>
      <c r="E4438" s="923" t="n">
        <f aca="false">IF($K$2=$H$1,H4438,I4438)</f>
        <v>692.33</v>
      </c>
      <c r="F4438" s="396" t="n">
        <f aca="false">IF(LEN($B4438)=7,CONCATENATE(MID($B4438,1,6),"00",RIGHT($B4438,1)),IF(LEN($B4438)=8,CONCATENATE(MID($B4438,1,6),"0",RIGHT($B4438,2)),$B4438))</f>
        <v>99257</v>
      </c>
      <c r="H4438" s="925" t="n">
        <v>649.01</v>
      </c>
      <c r="I4438" s="923" t="n">
        <v>692.33</v>
      </c>
    </row>
    <row r="4439" customFormat="false" ht="15" hidden="false" customHeight="false" outlineLevel="0" collapsed="false">
      <c r="B4439" s="923" t="n">
        <v>99258</v>
      </c>
      <c r="C4439" s="924" t="s">
        <v>11168</v>
      </c>
      <c r="D4439" s="923" t="s">
        <v>451</v>
      </c>
      <c r="E4439" s="923" t="n">
        <f aca="false">IF($K$2=$H$1,H4439,I4439)</f>
        <v>174.35</v>
      </c>
      <c r="F4439" s="396" t="n">
        <f aca="false">IF(LEN($B4439)=7,CONCATENATE(MID($B4439,1,6),"00",RIGHT($B4439,1)),IF(LEN($B4439)=8,CONCATENATE(MID($B4439,1,6),"0",RIGHT($B4439,2)),$B4439))</f>
        <v>99258</v>
      </c>
      <c r="H4439" s="925" t="n">
        <v>162.55</v>
      </c>
      <c r="I4439" s="923" t="n">
        <v>174.35</v>
      </c>
    </row>
    <row r="4440" customFormat="false" ht="15" hidden="false" customHeight="false" outlineLevel="0" collapsed="false">
      <c r="B4440" s="923" t="n">
        <v>99260</v>
      </c>
      <c r="C4440" s="924" t="s">
        <v>11169</v>
      </c>
      <c r="D4440" s="923" t="s">
        <v>451</v>
      </c>
      <c r="E4440" s="923" t="n">
        <f aca="false">IF($K$2=$H$1,H4440,I4440)</f>
        <v>326.21</v>
      </c>
      <c r="F4440" s="396" t="n">
        <f aca="false">IF(LEN($B4440)=7,CONCATENATE(MID($B4440,1,6),"00",RIGHT($B4440,1)),IF(LEN($B4440)=8,CONCATENATE(MID($B4440,1,6),"0",RIGHT($B4440,2)),$B4440))</f>
        <v>99260</v>
      </c>
      <c r="H4440" s="925" t="n">
        <v>304.66</v>
      </c>
      <c r="I4440" s="923" t="n">
        <v>326.21</v>
      </c>
    </row>
    <row r="4441" customFormat="false" ht="15" hidden="false" customHeight="false" outlineLevel="0" collapsed="false">
      <c r="B4441" s="923" t="n">
        <v>99262</v>
      </c>
      <c r="C4441" s="924" t="s">
        <v>11170</v>
      </c>
      <c r="D4441" s="923" t="s">
        <v>451</v>
      </c>
      <c r="E4441" s="923" t="n">
        <f aca="false">IF($K$2=$H$1,H4441,I4441)</f>
        <v>460.26</v>
      </c>
      <c r="F4441" s="396" t="n">
        <f aca="false">IF(LEN($B4441)=7,CONCATENATE(MID($B4441,1,6),"00",RIGHT($B4441,1)),IF(LEN($B4441)=8,CONCATENATE(MID($B4441,1,6),"0",RIGHT($B4441,2)),$B4441))</f>
        <v>99262</v>
      </c>
      <c r="H4441" s="925" t="n">
        <v>429.94</v>
      </c>
      <c r="I4441" s="923" t="n">
        <v>460.26</v>
      </c>
    </row>
    <row r="4442" customFormat="false" ht="15" hidden="false" customHeight="false" outlineLevel="0" collapsed="false">
      <c r="B4442" s="923" t="n">
        <v>99264</v>
      </c>
      <c r="C4442" s="924" t="s">
        <v>11171</v>
      </c>
      <c r="D4442" s="923" t="s">
        <v>451</v>
      </c>
      <c r="E4442" s="923" t="n">
        <f aca="false">IF($K$2=$H$1,H4442,I4442)</f>
        <v>541.3</v>
      </c>
      <c r="F4442" s="396" t="n">
        <f aca="false">IF(LEN($B4442)=7,CONCATENATE(MID($B4442,1,6),"00",RIGHT($B4442,1)),IF(LEN($B4442)=8,CONCATENATE(MID($B4442,1,6),"0",RIGHT($B4442,2)),$B4442))</f>
        <v>99264</v>
      </c>
      <c r="H4442" s="925" t="n">
        <v>508.41</v>
      </c>
      <c r="I4442" s="923" t="n">
        <v>541.3</v>
      </c>
    </row>
    <row r="4443" customFormat="false" ht="15" hidden="false" customHeight="false" outlineLevel="0" collapsed="false">
      <c r="B4443" s="923" t="n">
        <v>89482</v>
      </c>
      <c r="C4443" s="924" t="s">
        <v>11172</v>
      </c>
      <c r="D4443" s="923" t="s">
        <v>451</v>
      </c>
      <c r="E4443" s="923" t="n">
        <f aca="false">IF($K$2=$H$1,H4443,I4443)</f>
        <v>20.63</v>
      </c>
      <c r="F4443" s="396" t="n">
        <f aca="false">IF(LEN($B4443)=7,CONCATENATE(MID($B4443,1,6),"00",RIGHT($B4443,1)),IF(LEN($B4443)=8,CONCATENATE(MID($B4443,1,6),"0",RIGHT($B4443,2)),$B4443))</f>
        <v>89482</v>
      </c>
      <c r="H4443" s="925" t="n">
        <v>20.14</v>
      </c>
      <c r="I4443" s="923" t="n">
        <v>20.63</v>
      </c>
    </row>
    <row r="4444" customFormat="false" ht="15" hidden="false" customHeight="false" outlineLevel="0" collapsed="false">
      <c r="B4444" s="923" t="n">
        <v>89491</v>
      </c>
      <c r="C4444" s="924" t="s">
        <v>11173</v>
      </c>
      <c r="D4444" s="923" t="s">
        <v>451</v>
      </c>
      <c r="E4444" s="923" t="n">
        <f aca="false">IF($K$2=$H$1,H4444,I4444)</f>
        <v>49.65</v>
      </c>
      <c r="F4444" s="396" t="n">
        <f aca="false">IF(LEN($B4444)=7,CONCATENATE(MID($B4444,1,6),"00",RIGHT($B4444,1)),IF(LEN($B4444)=8,CONCATENATE(MID($B4444,1,6),"0",RIGHT($B4444,2)),$B4444))</f>
        <v>89491</v>
      </c>
      <c r="H4444" s="925" t="n">
        <v>48.9</v>
      </c>
      <c r="I4444" s="923" t="n">
        <v>49.65</v>
      </c>
    </row>
    <row r="4445" customFormat="false" ht="15" hidden="false" customHeight="false" outlineLevel="0" collapsed="false">
      <c r="B4445" s="923" t="n">
        <v>89495</v>
      </c>
      <c r="C4445" s="924" t="s">
        <v>11174</v>
      </c>
      <c r="D4445" s="923" t="s">
        <v>451</v>
      </c>
      <c r="E4445" s="923" t="n">
        <f aca="false">IF($K$2=$H$1,H4445,I4445)</f>
        <v>7.94</v>
      </c>
      <c r="F4445" s="396" t="n">
        <f aca="false">IF(LEN($B4445)=7,CONCATENATE(MID($B4445,1,6),"00",RIGHT($B4445,1)),IF(LEN($B4445)=8,CONCATENATE(MID($B4445,1,6),"0",RIGHT($B4445,2)),$B4445))</f>
        <v>89495</v>
      </c>
      <c r="H4445" s="925" t="n">
        <v>7.82</v>
      </c>
      <c r="I4445" s="923" t="n">
        <v>7.94</v>
      </c>
    </row>
    <row r="4446" customFormat="false" ht="15" hidden="false" customHeight="false" outlineLevel="0" collapsed="false">
      <c r="B4446" s="923" t="n">
        <v>89707</v>
      </c>
      <c r="C4446" s="924" t="s">
        <v>11175</v>
      </c>
      <c r="D4446" s="923" t="s">
        <v>451</v>
      </c>
      <c r="E4446" s="923" t="n">
        <f aca="false">IF($K$2=$H$1,H4446,I4446)</f>
        <v>24.93</v>
      </c>
      <c r="F4446" s="396" t="n">
        <f aca="false">IF(LEN($B4446)=7,CONCATENATE(MID($B4446,1,6),"00",RIGHT($B4446,1)),IF(LEN($B4446)=8,CONCATENATE(MID($B4446,1,6),"0",RIGHT($B4446,2)),$B4446))</f>
        <v>89707</v>
      </c>
      <c r="H4446" s="925" t="n">
        <v>24.03</v>
      </c>
      <c r="I4446" s="923" t="n">
        <v>24.93</v>
      </c>
    </row>
    <row r="4447" customFormat="false" ht="15" hidden="false" customHeight="false" outlineLevel="0" collapsed="false">
      <c r="B4447" s="923" t="n">
        <v>89708</v>
      </c>
      <c r="C4447" s="924" t="s">
        <v>11176</v>
      </c>
      <c r="D4447" s="923" t="s">
        <v>451</v>
      </c>
      <c r="E4447" s="923" t="n">
        <f aca="false">IF($K$2=$H$1,H4447,I4447)</f>
        <v>55.35</v>
      </c>
      <c r="F4447" s="396" t="n">
        <f aca="false">IF(LEN($B4447)=7,CONCATENATE(MID($B4447,1,6),"00",RIGHT($B4447,1)),IF(LEN($B4447)=8,CONCATENATE(MID($B4447,1,6),"0",RIGHT($B4447,2)),$B4447))</f>
        <v>89708</v>
      </c>
      <c r="H4447" s="925" t="n">
        <v>53.97</v>
      </c>
      <c r="I4447" s="923" t="n">
        <v>55.35</v>
      </c>
    </row>
    <row r="4448" customFormat="false" ht="15" hidden="false" customHeight="false" outlineLevel="0" collapsed="false">
      <c r="B4448" s="923" t="n">
        <v>89709</v>
      </c>
      <c r="C4448" s="924" t="s">
        <v>11177</v>
      </c>
      <c r="D4448" s="923" t="s">
        <v>451</v>
      </c>
      <c r="E4448" s="923" t="n">
        <f aca="false">IF($K$2=$H$1,H4448,I4448)</f>
        <v>9.18</v>
      </c>
      <c r="F4448" s="396" t="n">
        <f aca="false">IF(LEN($B4448)=7,CONCATENATE(MID($B4448,1,6),"00",RIGHT($B4448,1)),IF(LEN($B4448)=8,CONCATENATE(MID($B4448,1,6),"0",RIGHT($B4448,2)),$B4448))</f>
        <v>89709</v>
      </c>
      <c r="H4448" s="925" t="n">
        <v>8.94</v>
      </c>
      <c r="I4448" s="923" t="n">
        <v>9.18</v>
      </c>
    </row>
    <row r="4449" customFormat="false" ht="15" hidden="false" customHeight="false" outlineLevel="0" collapsed="false">
      <c r="B4449" s="923" t="n">
        <v>89710</v>
      </c>
      <c r="C4449" s="924" t="s">
        <v>11178</v>
      </c>
      <c r="D4449" s="923" t="s">
        <v>451</v>
      </c>
      <c r="E4449" s="923" t="n">
        <f aca="false">IF($K$2=$H$1,H4449,I4449)</f>
        <v>9</v>
      </c>
      <c r="F4449" s="396" t="n">
        <f aca="false">IF(LEN($B4449)=7,CONCATENATE(MID($B4449,1,6),"00",RIGHT($B4449,1)),IF(LEN($B4449)=8,CONCATENATE(MID($B4449,1,6),"0",RIGHT($B4449,2)),$B4449))</f>
        <v>89710</v>
      </c>
      <c r="H4449" s="925" t="n">
        <v>8.76</v>
      </c>
      <c r="I4449" s="923" t="n">
        <v>9</v>
      </c>
    </row>
    <row r="4450" customFormat="false" ht="15" hidden="false" customHeight="false" outlineLevel="0" collapsed="false">
      <c r="B4450" s="923" t="n">
        <v>72739</v>
      </c>
      <c r="C4450" s="924" t="s">
        <v>11179</v>
      </c>
      <c r="D4450" s="923" t="s">
        <v>451</v>
      </c>
      <c r="E4450" s="923" t="n">
        <f aca="false">IF($K$2=$H$1,H4450,I4450)</f>
        <v>422.56</v>
      </c>
      <c r="F4450" s="396" t="n">
        <f aca="false">IF(LEN($B4450)=7,CONCATENATE(MID($B4450,1,6),"00",RIGHT($B4450,1)),IF(LEN($B4450)=8,CONCATENATE(MID($B4450,1,6),"0",RIGHT($B4450,2)),$B4450))</f>
        <v>72739</v>
      </c>
      <c r="H4450" s="925" t="n">
        <v>410.51</v>
      </c>
      <c r="I4450" s="923" t="n">
        <v>422.56</v>
      </c>
    </row>
    <row r="4451" customFormat="false" ht="15" hidden="false" customHeight="false" outlineLevel="0" collapsed="false">
      <c r="B4451" s="923" t="s">
        <v>292</v>
      </c>
      <c r="C4451" s="924" t="s">
        <v>11180</v>
      </c>
      <c r="D4451" s="923" t="s">
        <v>451</v>
      </c>
      <c r="E4451" s="923" t="n">
        <f aca="false">IF($K$2=$H$1,H4451,I4451)</f>
        <v>453.52</v>
      </c>
      <c r="F4451" s="396" t="str">
        <f aca="false">IF(LEN($B4451)=7,CONCATENATE(MID($B4451,1,6),"00",RIGHT($B4451,1)),IF(LEN($B4451)=8,CONCATENATE(MID($B4451,1,6),"0",RIGHT($B4451,2)),$B4451))</f>
        <v>74234/001</v>
      </c>
      <c r="H4451" s="925" t="n">
        <v>441.94</v>
      </c>
      <c r="I4451" s="923" t="n">
        <v>453.52</v>
      </c>
    </row>
    <row r="4452" customFormat="false" ht="15" hidden="false" customHeight="false" outlineLevel="0" collapsed="false">
      <c r="B4452" s="923" t="n">
        <v>86872</v>
      </c>
      <c r="C4452" s="924" t="s">
        <v>11181</v>
      </c>
      <c r="D4452" s="923" t="s">
        <v>451</v>
      </c>
      <c r="E4452" s="923" t="n">
        <f aca="false">IF($K$2=$H$1,H4452,I4452)</f>
        <v>573.17</v>
      </c>
      <c r="F4452" s="396" t="n">
        <f aca="false">IF(LEN($B4452)=7,CONCATENATE(MID($B4452,1,6),"00",RIGHT($B4452,1)),IF(LEN($B4452)=8,CONCATENATE(MID($B4452,1,6),"0",RIGHT($B4452,2)),$B4452))</f>
        <v>86872</v>
      </c>
      <c r="H4452" s="925" t="n">
        <v>568.33</v>
      </c>
      <c r="I4452" s="923" t="n">
        <v>573.17</v>
      </c>
    </row>
    <row r="4453" customFormat="false" ht="15" hidden="false" customHeight="false" outlineLevel="0" collapsed="false">
      <c r="B4453" s="923" t="n">
        <v>86874</v>
      </c>
      <c r="C4453" s="924" t="s">
        <v>11182</v>
      </c>
      <c r="D4453" s="923" t="s">
        <v>451</v>
      </c>
      <c r="E4453" s="923" t="n">
        <f aca="false">IF($K$2=$H$1,H4453,I4453)</f>
        <v>351.14</v>
      </c>
      <c r="F4453" s="396" t="n">
        <f aca="false">IF(LEN($B4453)=7,CONCATENATE(MID($B4453,1,6),"00",RIGHT($B4453,1)),IF(LEN($B4453)=8,CONCATENATE(MID($B4453,1,6),"0",RIGHT($B4453,2)),$B4453))</f>
        <v>86874</v>
      </c>
      <c r="H4453" s="925" t="n">
        <v>348.88</v>
      </c>
      <c r="I4453" s="923" t="n">
        <v>351.14</v>
      </c>
    </row>
    <row r="4454" customFormat="false" ht="15" hidden="false" customHeight="false" outlineLevel="0" collapsed="false">
      <c r="B4454" s="923" t="n">
        <v>86875</v>
      </c>
      <c r="C4454" s="924" t="s">
        <v>11183</v>
      </c>
      <c r="D4454" s="923" t="s">
        <v>451</v>
      </c>
      <c r="E4454" s="923" t="n">
        <f aca="false">IF($K$2=$H$1,H4454,I4454)</f>
        <v>331.3</v>
      </c>
      <c r="F4454" s="396" t="n">
        <f aca="false">IF(LEN($B4454)=7,CONCATENATE(MID($B4454,1,6),"00",RIGHT($B4454,1)),IF(LEN($B4454)=8,CONCATENATE(MID($B4454,1,6),"0",RIGHT($B4454,2)),$B4454))</f>
        <v>86875</v>
      </c>
      <c r="H4454" s="925" t="n">
        <v>328.54</v>
      </c>
      <c r="I4454" s="923" t="n">
        <v>331.3</v>
      </c>
    </row>
    <row r="4455" customFormat="false" ht="15" hidden="false" customHeight="false" outlineLevel="0" collapsed="false">
      <c r="B4455" s="923" t="n">
        <v>86876</v>
      </c>
      <c r="C4455" s="924" t="s">
        <v>11184</v>
      </c>
      <c r="D4455" s="923" t="s">
        <v>451</v>
      </c>
      <c r="E4455" s="923" t="n">
        <f aca="false">IF($K$2=$H$1,H4455,I4455)</f>
        <v>190.86</v>
      </c>
      <c r="F4455" s="396" t="n">
        <f aca="false">IF(LEN($B4455)=7,CONCATENATE(MID($B4455,1,6),"00",RIGHT($B4455,1)),IF(LEN($B4455)=8,CONCATENATE(MID($B4455,1,6),"0",RIGHT($B4455,2)),$B4455))</f>
        <v>86876</v>
      </c>
      <c r="H4455" s="925" t="n">
        <v>188.89</v>
      </c>
      <c r="I4455" s="923" t="n">
        <v>190.86</v>
      </c>
    </row>
    <row r="4456" customFormat="false" ht="15" hidden="false" customHeight="false" outlineLevel="0" collapsed="false">
      <c r="B4456" s="923" t="n">
        <v>86877</v>
      </c>
      <c r="C4456" s="924" t="s">
        <v>11185</v>
      </c>
      <c r="D4456" s="923" t="s">
        <v>451</v>
      </c>
      <c r="E4456" s="923" t="n">
        <f aca="false">IF($K$2=$H$1,H4456,I4456)</f>
        <v>25.45</v>
      </c>
      <c r="F4456" s="396" t="n">
        <f aca="false">IF(LEN($B4456)=7,CONCATENATE(MID($B4456,1,6),"00",RIGHT($B4456,1)),IF(LEN($B4456)=8,CONCATENATE(MID($B4456,1,6),"0",RIGHT($B4456,2)),$B4456))</f>
        <v>86877</v>
      </c>
      <c r="H4456" s="925" t="n">
        <v>25.02</v>
      </c>
      <c r="I4456" s="923" t="n">
        <v>25.45</v>
      </c>
    </row>
    <row r="4457" customFormat="false" ht="15" hidden="false" customHeight="false" outlineLevel="0" collapsed="false">
      <c r="B4457" s="923" t="n">
        <v>86878</v>
      </c>
      <c r="C4457" s="924" t="s">
        <v>11186</v>
      </c>
      <c r="D4457" s="923" t="s">
        <v>451</v>
      </c>
      <c r="E4457" s="923" t="n">
        <f aca="false">IF($K$2=$H$1,H4457,I4457)</f>
        <v>54.44</v>
      </c>
      <c r="F4457" s="396" t="n">
        <f aca="false">IF(LEN($B4457)=7,CONCATENATE(MID($B4457,1,6),"00",RIGHT($B4457,1)),IF(LEN($B4457)=8,CONCATENATE(MID($B4457,1,6),"0",RIGHT($B4457,2)),$B4457))</f>
        <v>86878</v>
      </c>
      <c r="H4457" s="925" t="n">
        <v>54.01</v>
      </c>
      <c r="I4457" s="923" t="n">
        <v>54.44</v>
      </c>
    </row>
    <row r="4458" customFormat="false" ht="15" hidden="false" customHeight="false" outlineLevel="0" collapsed="false">
      <c r="B4458" s="923" t="n">
        <v>86879</v>
      </c>
      <c r="C4458" s="924" t="s">
        <v>11187</v>
      </c>
      <c r="D4458" s="923" t="s">
        <v>451</v>
      </c>
      <c r="E4458" s="923" t="n">
        <f aca="false">IF($K$2=$H$1,H4458,I4458)</f>
        <v>6.23</v>
      </c>
      <c r="F4458" s="396" t="n">
        <f aca="false">IF(LEN($B4458)=7,CONCATENATE(MID($B4458,1,6),"00",RIGHT($B4458,1)),IF(LEN($B4458)=8,CONCATENATE(MID($B4458,1,6),"0",RIGHT($B4458,2)),$B4458))</f>
        <v>86879</v>
      </c>
      <c r="H4458" s="925" t="n">
        <v>5.92</v>
      </c>
      <c r="I4458" s="923" t="n">
        <v>6.23</v>
      </c>
    </row>
    <row r="4459" customFormat="false" ht="15" hidden="false" customHeight="false" outlineLevel="0" collapsed="false">
      <c r="B4459" s="923" t="n">
        <v>86880</v>
      </c>
      <c r="C4459" s="924" t="s">
        <v>11188</v>
      </c>
      <c r="D4459" s="923" t="s">
        <v>451</v>
      </c>
      <c r="E4459" s="923" t="n">
        <f aca="false">IF($K$2=$H$1,H4459,I4459)</f>
        <v>18.19</v>
      </c>
      <c r="F4459" s="396" t="n">
        <f aca="false">IF(LEN($B4459)=7,CONCATENATE(MID($B4459,1,6),"00",RIGHT($B4459,1)),IF(LEN($B4459)=8,CONCATENATE(MID($B4459,1,6),"0",RIGHT($B4459,2)),$B4459))</f>
        <v>86880</v>
      </c>
      <c r="H4459" s="925" t="n">
        <v>17.88</v>
      </c>
      <c r="I4459" s="923" t="n">
        <v>18.19</v>
      </c>
    </row>
    <row r="4460" customFormat="false" ht="15" hidden="false" customHeight="false" outlineLevel="0" collapsed="false">
      <c r="B4460" s="923" t="n">
        <v>86881</v>
      </c>
      <c r="C4460" s="924" t="s">
        <v>11189</v>
      </c>
      <c r="D4460" s="923" t="s">
        <v>451</v>
      </c>
      <c r="E4460" s="923" t="n">
        <f aca="false">IF($K$2=$H$1,H4460,I4460)</f>
        <v>153.72</v>
      </c>
      <c r="F4460" s="396" t="n">
        <f aca="false">IF(LEN($B4460)=7,CONCATENATE(MID($B4460,1,6),"00",RIGHT($B4460,1)),IF(LEN($B4460)=8,CONCATENATE(MID($B4460,1,6),"0",RIGHT($B4460,2)),$B4460))</f>
        <v>86881</v>
      </c>
      <c r="H4460" s="925" t="n">
        <v>153.01</v>
      </c>
      <c r="I4460" s="923" t="n">
        <v>153.72</v>
      </c>
    </row>
    <row r="4461" customFormat="false" ht="15" hidden="false" customHeight="false" outlineLevel="0" collapsed="false">
      <c r="B4461" s="923" t="n">
        <v>86882</v>
      </c>
      <c r="C4461" s="924" t="s">
        <v>11190</v>
      </c>
      <c r="D4461" s="923" t="s">
        <v>451</v>
      </c>
      <c r="E4461" s="923" t="n">
        <f aca="false">IF($K$2=$H$1,H4461,I4461)</f>
        <v>18.78</v>
      </c>
      <c r="F4461" s="396" t="n">
        <f aca="false">IF(LEN($B4461)=7,CONCATENATE(MID($B4461,1,6),"00",RIGHT($B4461,1)),IF(LEN($B4461)=8,CONCATENATE(MID($B4461,1,6),"0",RIGHT($B4461,2)),$B4461))</f>
        <v>86882</v>
      </c>
      <c r="H4461" s="925" t="n">
        <v>18.43</v>
      </c>
      <c r="I4461" s="923" t="n">
        <v>18.78</v>
      </c>
    </row>
    <row r="4462" customFormat="false" ht="15" hidden="false" customHeight="false" outlineLevel="0" collapsed="false">
      <c r="B4462" s="923" t="n">
        <v>86883</v>
      </c>
      <c r="C4462" s="924" t="s">
        <v>11191</v>
      </c>
      <c r="D4462" s="923" t="s">
        <v>451</v>
      </c>
      <c r="E4462" s="923" t="n">
        <f aca="false">IF($K$2=$H$1,H4462,I4462)</f>
        <v>10.71</v>
      </c>
      <c r="F4462" s="396" t="n">
        <f aca="false">IF(LEN($B4462)=7,CONCATENATE(MID($B4462,1,6),"00",RIGHT($B4462,1)),IF(LEN($B4462)=8,CONCATENATE(MID($B4462,1,6),"0",RIGHT($B4462,2)),$B4462))</f>
        <v>86883</v>
      </c>
      <c r="H4462" s="925" t="n">
        <v>10.5</v>
      </c>
      <c r="I4462" s="923" t="n">
        <v>10.71</v>
      </c>
    </row>
    <row r="4463" customFormat="false" ht="15" hidden="false" customHeight="false" outlineLevel="0" collapsed="false">
      <c r="B4463" s="923" t="n">
        <v>86884</v>
      </c>
      <c r="C4463" s="924" t="s">
        <v>11192</v>
      </c>
      <c r="D4463" s="923" t="s">
        <v>451</v>
      </c>
      <c r="E4463" s="923" t="n">
        <f aca="false">IF($K$2=$H$1,H4463,I4463)</f>
        <v>7.65</v>
      </c>
      <c r="F4463" s="396" t="n">
        <f aca="false">IF(LEN($B4463)=7,CONCATENATE(MID($B4463,1,6),"00",RIGHT($B4463,1)),IF(LEN($B4463)=8,CONCATENATE(MID($B4463,1,6),"0",RIGHT($B4463,2)),$B4463))</f>
        <v>86884</v>
      </c>
      <c r="H4463" s="925" t="n">
        <v>7.26</v>
      </c>
      <c r="I4463" s="923" t="n">
        <v>7.65</v>
      </c>
    </row>
    <row r="4464" customFormat="false" ht="15" hidden="false" customHeight="false" outlineLevel="0" collapsed="false">
      <c r="B4464" s="923" t="n">
        <v>86885</v>
      </c>
      <c r="C4464" s="924" t="s">
        <v>11193</v>
      </c>
      <c r="D4464" s="923" t="s">
        <v>451</v>
      </c>
      <c r="E4464" s="923" t="n">
        <f aca="false">IF($K$2=$H$1,H4464,I4464)</f>
        <v>10.21</v>
      </c>
      <c r="F4464" s="396" t="n">
        <f aca="false">IF(LEN($B4464)=7,CONCATENATE(MID($B4464,1,6),"00",RIGHT($B4464,1)),IF(LEN($B4464)=8,CONCATENATE(MID($B4464,1,6),"0",RIGHT($B4464,2)),$B4464))</f>
        <v>86885</v>
      </c>
      <c r="H4464" s="925" t="n">
        <v>9.82</v>
      </c>
      <c r="I4464" s="923" t="n">
        <v>10.21</v>
      </c>
    </row>
    <row r="4465" customFormat="false" ht="15" hidden="false" customHeight="false" outlineLevel="0" collapsed="false">
      <c r="B4465" s="923" t="n">
        <v>86886</v>
      </c>
      <c r="C4465" s="924" t="s">
        <v>11194</v>
      </c>
      <c r="D4465" s="923" t="s">
        <v>451</v>
      </c>
      <c r="E4465" s="923" t="n">
        <f aca="false">IF($K$2=$H$1,H4465,I4465)</f>
        <v>37.49</v>
      </c>
      <c r="F4465" s="396" t="n">
        <f aca="false">IF(LEN($B4465)=7,CONCATENATE(MID($B4465,1,6),"00",RIGHT($B4465,1)),IF(LEN($B4465)=8,CONCATENATE(MID($B4465,1,6),"0",RIGHT($B4465,2)),$B4465))</f>
        <v>86886</v>
      </c>
      <c r="H4465" s="925" t="n">
        <v>37.1</v>
      </c>
      <c r="I4465" s="923" t="n">
        <v>37.49</v>
      </c>
    </row>
    <row r="4466" customFormat="false" ht="15" hidden="false" customHeight="false" outlineLevel="0" collapsed="false">
      <c r="B4466" s="923" t="n">
        <v>86887</v>
      </c>
      <c r="C4466" s="924" t="s">
        <v>11195</v>
      </c>
      <c r="D4466" s="923" t="s">
        <v>451</v>
      </c>
      <c r="E4466" s="923" t="n">
        <f aca="false">IF($K$2=$H$1,H4466,I4466)</f>
        <v>40.67</v>
      </c>
      <c r="F4466" s="396" t="n">
        <f aca="false">IF(LEN($B4466)=7,CONCATENATE(MID($B4466,1,6),"00",RIGHT($B4466,1)),IF(LEN($B4466)=8,CONCATENATE(MID($B4466,1,6),"0",RIGHT($B4466,2)),$B4466))</f>
        <v>86887</v>
      </c>
      <c r="H4466" s="925" t="n">
        <v>40.28</v>
      </c>
      <c r="I4466" s="923" t="n">
        <v>40.67</v>
      </c>
    </row>
    <row r="4467" customFormat="false" ht="15" hidden="false" customHeight="false" outlineLevel="0" collapsed="false">
      <c r="B4467" s="923" t="n">
        <v>86888</v>
      </c>
      <c r="C4467" s="924" t="s">
        <v>11196</v>
      </c>
      <c r="D4467" s="923" t="s">
        <v>451</v>
      </c>
      <c r="E4467" s="923" t="n">
        <f aca="false">IF($K$2=$H$1,H4467,I4467)</f>
        <v>338.87</v>
      </c>
      <c r="F4467" s="396" t="n">
        <f aca="false">IF(LEN($B4467)=7,CONCATENATE(MID($B4467,1,6),"00",RIGHT($B4467,1)),IF(LEN($B4467)=8,CONCATENATE(MID($B4467,1,6),"0",RIGHT($B4467,2)),$B4467))</f>
        <v>86888</v>
      </c>
      <c r="H4467" s="925" t="n">
        <v>336.55</v>
      </c>
      <c r="I4467" s="923" t="n">
        <v>338.87</v>
      </c>
    </row>
    <row r="4468" customFormat="false" ht="15" hidden="false" customHeight="false" outlineLevel="0" collapsed="false">
      <c r="B4468" s="923" t="n">
        <v>86889</v>
      </c>
      <c r="C4468" s="924" t="s">
        <v>11197</v>
      </c>
      <c r="D4468" s="923" t="s">
        <v>451</v>
      </c>
      <c r="E4468" s="923" t="n">
        <f aca="false">IF($K$2=$H$1,H4468,I4468)</f>
        <v>583.31</v>
      </c>
      <c r="F4468" s="396" t="n">
        <f aca="false">IF(LEN($B4468)=7,CONCATENATE(MID($B4468,1,6),"00",RIGHT($B4468,1)),IF(LEN($B4468)=8,CONCATENATE(MID($B4468,1,6),"0",RIGHT($B4468,2)),$B4468))</f>
        <v>86889</v>
      </c>
      <c r="H4468" s="925" t="n">
        <v>578.7</v>
      </c>
      <c r="I4468" s="923" t="n">
        <v>583.31</v>
      </c>
    </row>
    <row r="4469" customFormat="false" ht="15" hidden="false" customHeight="false" outlineLevel="0" collapsed="false">
      <c r="B4469" s="923" t="n">
        <v>86893</v>
      </c>
      <c r="C4469" s="924" t="s">
        <v>11198</v>
      </c>
      <c r="D4469" s="923" t="s">
        <v>451</v>
      </c>
      <c r="E4469" s="923" t="n">
        <f aca="false">IF($K$2=$H$1,H4469,I4469)</f>
        <v>462.19</v>
      </c>
      <c r="F4469" s="396" t="n">
        <f aca="false">IF(LEN($B4469)=7,CONCATENATE(MID($B4469,1,6),"00",RIGHT($B4469,1)),IF(LEN($B4469)=8,CONCATENATE(MID($B4469,1,6),"0",RIGHT($B4469,2)),$B4469))</f>
        <v>86893</v>
      </c>
      <c r="H4469" s="925" t="n">
        <v>457.58</v>
      </c>
      <c r="I4469" s="923" t="n">
        <v>462.19</v>
      </c>
    </row>
    <row r="4470" customFormat="false" ht="15" hidden="false" customHeight="false" outlineLevel="0" collapsed="false">
      <c r="B4470" s="923" t="n">
        <v>86894</v>
      </c>
      <c r="C4470" s="924" t="s">
        <v>11199</v>
      </c>
      <c r="D4470" s="923" t="s">
        <v>451</v>
      </c>
      <c r="E4470" s="923" t="n">
        <f aca="false">IF($K$2=$H$1,H4470,I4470)</f>
        <v>233.39</v>
      </c>
      <c r="F4470" s="396" t="n">
        <f aca="false">IF(LEN($B4470)=7,CONCATENATE(MID($B4470,1,6),"00",RIGHT($B4470,1)),IF(LEN($B4470)=8,CONCATENATE(MID($B4470,1,6),"0",RIGHT($B4470,2)),$B4470))</f>
        <v>86894</v>
      </c>
      <c r="H4470" s="925" t="n">
        <v>230.65</v>
      </c>
      <c r="I4470" s="923" t="n">
        <v>233.39</v>
      </c>
    </row>
    <row r="4471" customFormat="false" ht="15" hidden="false" customHeight="false" outlineLevel="0" collapsed="false">
      <c r="B4471" s="923" t="n">
        <v>86895</v>
      </c>
      <c r="C4471" s="924" t="s">
        <v>11200</v>
      </c>
      <c r="D4471" s="923" t="s">
        <v>451</v>
      </c>
      <c r="E4471" s="923" t="n">
        <f aca="false">IF($K$2=$H$1,H4471,I4471)</f>
        <v>287.75</v>
      </c>
      <c r="F4471" s="396" t="n">
        <f aca="false">IF(LEN($B4471)=7,CONCATENATE(MID($B4471,1,6),"00",RIGHT($B4471,1)),IF(LEN($B4471)=8,CONCATENATE(MID($B4471,1,6),"0",RIGHT($B4471,2)),$B4471))</f>
        <v>86895</v>
      </c>
      <c r="H4471" s="925" t="n">
        <v>282.24</v>
      </c>
      <c r="I4471" s="923" t="n">
        <v>287.75</v>
      </c>
    </row>
    <row r="4472" customFormat="false" ht="15" hidden="false" customHeight="false" outlineLevel="0" collapsed="false">
      <c r="B4472" s="923" t="n">
        <v>86899</v>
      </c>
      <c r="C4472" s="924" t="s">
        <v>11201</v>
      </c>
      <c r="D4472" s="923" t="s">
        <v>451</v>
      </c>
      <c r="E4472" s="923" t="n">
        <f aca="false">IF($K$2=$H$1,H4472,I4472)</f>
        <v>242.31</v>
      </c>
      <c r="F4472" s="396" t="n">
        <f aca="false">IF(LEN($B4472)=7,CONCATENATE(MID($B4472,1,6),"00",RIGHT($B4472,1)),IF(LEN($B4472)=8,CONCATENATE(MID($B4472,1,6),"0",RIGHT($B4472,2)),$B4472))</f>
        <v>86899</v>
      </c>
      <c r="H4472" s="925" t="n">
        <v>236.8</v>
      </c>
      <c r="I4472" s="923" t="n">
        <v>242.31</v>
      </c>
    </row>
    <row r="4473" customFormat="false" ht="15" hidden="false" customHeight="false" outlineLevel="0" collapsed="false">
      <c r="B4473" s="923" t="n">
        <v>86900</v>
      </c>
      <c r="C4473" s="924" t="s">
        <v>11202</v>
      </c>
      <c r="D4473" s="923" t="s">
        <v>451</v>
      </c>
      <c r="E4473" s="923" t="n">
        <f aca="false">IF($K$2=$H$1,H4473,I4473)</f>
        <v>147.73</v>
      </c>
      <c r="F4473" s="396" t="n">
        <f aca="false">IF(LEN($B4473)=7,CONCATENATE(MID($B4473,1,6),"00",RIGHT($B4473,1)),IF(LEN($B4473)=8,CONCATENATE(MID($B4473,1,6),"0",RIGHT($B4473,2)),$B4473))</f>
        <v>86900</v>
      </c>
      <c r="H4473" s="925" t="n">
        <v>146.5</v>
      </c>
      <c r="I4473" s="923" t="n">
        <v>147.73</v>
      </c>
    </row>
    <row r="4474" customFormat="false" ht="15" hidden="false" customHeight="false" outlineLevel="0" collapsed="false">
      <c r="B4474" s="923" t="n">
        <v>86901</v>
      </c>
      <c r="C4474" s="924" t="s">
        <v>11203</v>
      </c>
      <c r="D4474" s="923" t="s">
        <v>451</v>
      </c>
      <c r="E4474" s="923" t="n">
        <f aca="false">IF($K$2=$H$1,H4474,I4474)</f>
        <v>103.55</v>
      </c>
      <c r="F4474" s="396" t="n">
        <f aca="false">IF(LEN($B4474)=7,CONCATENATE(MID($B4474,1,6),"00",RIGHT($B4474,1)),IF(LEN($B4474)=8,CONCATENATE(MID($B4474,1,6),"0",RIGHT($B4474,2)),$B4474))</f>
        <v>86901</v>
      </c>
      <c r="H4474" s="925" t="n">
        <v>101.37</v>
      </c>
      <c r="I4474" s="923" t="n">
        <v>103.55</v>
      </c>
    </row>
    <row r="4475" customFormat="false" ht="15" hidden="false" customHeight="false" outlineLevel="0" collapsed="false">
      <c r="B4475" s="923" t="n">
        <v>86902</v>
      </c>
      <c r="C4475" s="924" t="s">
        <v>11204</v>
      </c>
      <c r="D4475" s="923" t="s">
        <v>451</v>
      </c>
      <c r="E4475" s="923" t="n">
        <f aca="false">IF($K$2=$H$1,H4475,I4475)</f>
        <v>206.42</v>
      </c>
      <c r="F4475" s="396" t="n">
        <f aca="false">IF(LEN($B4475)=7,CONCATENATE(MID($B4475,1,6),"00",RIGHT($B4475,1)),IF(LEN($B4475)=8,CONCATENATE(MID($B4475,1,6),"0",RIGHT($B4475,2)),$B4475))</f>
        <v>86902</v>
      </c>
      <c r="H4475" s="925" t="n">
        <v>203.88</v>
      </c>
      <c r="I4475" s="923" t="n">
        <v>206.42</v>
      </c>
    </row>
    <row r="4476" customFormat="false" ht="15" hidden="false" customHeight="false" outlineLevel="0" collapsed="false">
      <c r="B4476" s="923" t="n">
        <v>86903</v>
      </c>
      <c r="C4476" s="924" t="s">
        <v>11205</v>
      </c>
      <c r="D4476" s="923" t="s">
        <v>451</v>
      </c>
      <c r="E4476" s="923" t="n">
        <f aca="false">IF($K$2=$H$1,H4476,I4476)</f>
        <v>269.23</v>
      </c>
      <c r="F4476" s="396" t="n">
        <f aca="false">IF(LEN($B4476)=7,CONCATENATE(MID($B4476,1,6),"00",RIGHT($B4476,1)),IF(LEN($B4476)=8,CONCATENATE(MID($B4476,1,6),"0",RIGHT($B4476,2)),$B4476))</f>
        <v>86903</v>
      </c>
      <c r="H4476" s="925" t="n">
        <v>265.12</v>
      </c>
      <c r="I4476" s="923" t="n">
        <v>269.23</v>
      </c>
    </row>
    <row r="4477" customFormat="false" ht="15" hidden="false" customHeight="false" outlineLevel="0" collapsed="false">
      <c r="B4477" s="923" t="n">
        <v>86904</v>
      </c>
      <c r="C4477" s="924" t="s">
        <v>11206</v>
      </c>
      <c r="D4477" s="923" t="s">
        <v>451</v>
      </c>
      <c r="E4477" s="923" t="n">
        <f aca="false">IF($K$2=$H$1,H4477,I4477)</f>
        <v>103.93</v>
      </c>
      <c r="F4477" s="396" t="n">
        <f aca="false">IF(LEN($B4477)=7,CONCATENATE(MID($B4477,1,6),"00",RIGHT($B4477,1)),IF(LEN($B4477)=8,CONCATENATE(MID($B4477,1,6),"0",RIGHT($B4477,2)),$B4477))</f>
        <v>86904</v>
      </c>
      <c r="H4477" s="925" t="n">
        <v>102.8</v>
      </c>
      <c r="I4477" s="923" t="n">
        <v>103.93</v>
      </c>
    </row>
    <row r="4478" customFormat="false" ht="15" hidden="false" customHeight="false" outlineLevel="0" collapsed="false">
      <c r="B4478" s="923" t="n">
        <v>86905</v>
      </c>
      <c r="C4478" s="924" t="s">
        <v>11207</v>
      </c>
      <c r="D4478" s="923" t="s">
        <v>451</v>
      </c>
      <c r="E4478" s="923" t="n">
        <f aca="false">IF($K$2=$H$1,H4478,I4478)</f>
        <v>210.83</v>
      </c>
      <c r="F4478" s="396" t="n">
        <f aca="false">IF(LEN($B4478)=7,CONCATENATE(MID($B4478,1,6),"00",RIGHT($B4478,1)),IF(LEN($B4478)=8,CONCATENATE(MID($B4478,1,6),"0",RIGHT($B4478,2)),$B4478))</f>
        <v>86905</v>
      </c>
      <c r="H4478" s="925" t="n">
        <v>209.62</v>
      </c>
      <c r="I4478" s="923" t="n">
        <v>210.83</v>
      </c>
    </row>
    <row r="4479" customFormat="false" ht="15" hidden="false" customHeight="false" outlineLevel="0" collapsed="false">
      <c r="B4479" s="923" t="n">
        <v>86906</v>
      </c>
      <c r="C4479" s="924" t="s">
        <v>11208</v>
      </c>
      <c r="D4479" s="923" t="s">
        <v>451</v>
      </c>
      <c r="E4479" s="923" t="n">
        <f aca="false">IF($K$2=$H$1,H4479,I4479)</f>
        <v>49.3</v>
      </c>
      <c r="F4479" s="396" t="n">
        <f aca="false">IF(LEN($B4479)=7,CONCATENATE(MID($B4479,1,6),"00",RIGHT($B4479,1)),IF(LEN($B4479)=8,CONCATENATE(MID($B4479,1,6),"0",RIGHT($B4479,2)),$B4479))</f>
        <v>86906</v>
      </c>
      <c r="H4479" s="925" t="n">
        <v>49.05</v>
      </c>
      <c r="I4479" s="923" t="n">
        <v>49.3</v>
      </c>
    </row>
    <row r="4480" customFormat="false" ht="15" hidden="false" customHeight="false" outlineLevel="0" collapsed="false">
      <c r="B4480" s="923" t="n">
        <v>86908</v>
      </c>
      <c r="C4480" s="924" t="s">
        <v>11209</v>
      </c>
      <c r="D4480" s="923" t="s">
        <v>451</v>
      </c>
      <c r="E4480" s="923" t="n">
        <f aca="false">IF($K$2=$H$1,H4480,I4480)</f>
        <v>252.78</v>
      </c>
      <c r="F4480" s="396" t="n">
        <f aca="false">IF(LEN($B4480)=7,CONCATENATE(MID($B4480,1,6),"00",RIGHT($B4480,1)),IF(LEN($B4480)=8,CONCATENATE(MID($B4480,1,6),"0",RIGHT($B4480,2)),$B4480))</f>
        <v>86908</v>
      </c>
      <c r="H4480" s="926" t="n">
        <v>252.18</v>
      </c>
      <c r="I4480" s="927" t="n">
        <v>252.78</v>
      </c>
    </row>
    <row r="4481" customFormat="false" ht="15" hidden="false" customHeight="false" outlineLevel="0" collapsed="false">
      <c r="B4481" s="923" t="n">
        <v>86909</v>
      </c>
      <c r="C4481" s="924" t="s">
        <v>11210</v>
      </c>
      <c r="D4481" s="923" t="s">
        <v>451</v>
      </c>
      <c r="E4481" s="923" t="n">
        <f aca="false">IF($K$2=$H$1,H4481,I4481)</f>
        <v>98.5</v>
      </c>
      <c r="F4481" s="396" t="n">
        <f aca="false">IF(LEN($B4481)=7,CONCATENATE(MID($B4481,1,6),"00",RIGHT($B4481,1)),IF(LEN($B4481)=8,CONCATENATE(MID($B4481,1,6),"0",RIGHT($B4481,2)),$B4481))</f>
        <v>86909</v>
      </c>
      <c r="H4481" s="926" t="n">
        <v>98.07</v>
      </c>
      <c r="I4481" s="927" t="n">
        <v>98.5</v>
      </c>
    </row>
    <row r="4482" customFormat="false" ht="15" hidden="false" customHeight="false" outlineLevel="0" collapsed="false">
      <c r="B4482" s="923" t="n">
        <v>86910</v>
      </c>
      <c r="C4482" s="924" t="s">
        <v>11211</v>
      </c>
      <c r="D4482" s="923" t="s">
        <v>451</v>
      </c>
      <c r="E4482" s="923" t="n">
        <f aca="false">IF($K$2=$H$1,H4482,I4482)</f>
        <v>94.23</v>
      </c>
      <c r="F4482" s="396" t="n">
        <f aca="false">IF(LEN($B4482)=7,CONCATENATE(MID($B4482,1,6),"00",RIGHT($B4482,1)),IF(LEN($B4482)=8,CONCATENATE(MID($B4482,1,6),"0",RIGHT($B4482,2)),$B4482))</f>
        <v>86910</v>
      </c>
      <c r="H4482" s="926" t="n">
        <v>93.8</v>
      </c>
      <c r="I4482" s="927" t="n">
        <v>94.23</v>
      </c>
    </row>
    <row r="4483" customFormat="false" ht="15" hidden="false" customHeight="false" outlineLevel="0" collapsed="false">
      <c r="B4483" s="923" t="n">
        <v>86911</v>
      </c>
      <c r="C4483" s="924" t="s">
        <v>11212</v>
      </c>
      <c r="D4483" s="923" t="s">
        <v>451</v>
      </c>
      <c r="E4483" s="923" t="n">
        <f aca="false">IF($K$2=$H$1,H4483,I4483)</f>
        <v>41.83</v>
      </c>
      <c r="F4483" s="396" t="n">
        <f aca="false">IF(LEN($B4483)=7,CONCATENATE(MID($B4483,1,6),"00",RIGHT($B4483,1)),IF(LEN($B4483)=8,CONCATENATE(MID($B4483,1,6),"0",RIGHT($B4483,2)),$B4483))</f>
        <v>86911</v>
      </c>
      <c r="H4483" s="926" t="n">
        <v>41.52</v>
      </c>
      <c r="I4483" s="927" t="n">
        <v>41.83</v>
      </c>
    </row>
    <row r="4484" customFormat="false" ht="15" hidden="false" customHeight="false" outlineLevel="0" collapsed="false">
      <c r="B4484" s="923" t="n">
        <v>86912</v>
      </c>
      <c r="C4484" s="924" t="s">
        <v>11213</v>
      </c>
      <c r="D4484" s="923" t="s">
        <v>451</v>
      </c>
      <c r="E4484" s="923" t="n">
        <f aca="false">IF($K$2=$H$1,H4484,I4484)</f>
        <v>41.83</v>
      </c>
      <c r="F4484" s="396" t="n">
        <f aca="false">IF(LEN($B4484)=7,CONCATENATE(MID($B4484,1,6),"00",RIGHT($B4484,1)),IF(LEN($B4484)=8,CONCATENATE(MID($B4484,1,6),"0",RIGHT($B4484,2)),$B4484))</f>
        <v>86912</v>
      </c>
      <c r="H4484" s="926" t="n">
        <v>41.52</v>
      </c>
      <c r="I4484" s="927" t="n">
        <v>41.83</v>
      </c>
    </row>
    <row r="4485" customFormat="false" ht="15" hidden="false" customHeight="false" outlineLevel="0" collapsed="false">
      <c r="B4485" s="923" t="n">
        <v>86913</v>
      </c>
      <c r="C4485" s="924" t="s">
        <v>11214</v>
      </c>
      <c r="D4485" s="923" t="s">
        <v>451</v>
      </c>
      <c r="E4485" s="923" t="n">
        <f aca="false">IF($K$2=$H$1,H4485,I4485)</f>
        <v>18.68</v>
      </c>
      <c r="F4485" s="396" t="n">
        <f aca="false">IF(LEN($B4485)=7,CONCATENATE(MID($B4485,1,6),"00",RIGHT($B4485,1)),IF(LEN($B4485)=8,CONCATENATE(MID($B4485,1,6),"0",RIGHT($B4485,2)),$B4485))</f>
        <v>86913</v>
      </c>
      <c r="H4485" s="926" t="n">
        <v>18.29</v>
      </c>
      <c r="I4485" s="927" t="n">
        <v>18.68</v>
      </c>
    </row>
    <row r="4486" customFormat="false" ht="15" hidden="false" customHeight="false" outlineLevel="0" collapsed="false">
      <c r="B4486" s="923" t="n">
        <v>86914</v>
      </c>
      <c r="C4486" s="924" t="s">
        <v>11215</v>
      </c>
      <c r="D4486" s="923" t="s">
        <v>451</v>
      </c>
      <c r="E4486" s="923" t="n">
        <f aca="false">IF($K$2=$H$1,H4486,I4486)</f>
        <v>38.03</v>
      </c>
      <c r="F4486" s="396" t="n">
        <f aca="false">IF(LEN($B4486)=7,CONCATENATE(MID($B4486,1,6),"00",RIGHT($B4486,1)),IF(LEN($B4486)=8,CONCATENATE(MID($B4486,1,6),"0",RIGHT($B4486,2)),$B4486))</f>
        <v>86914</v>
      </c>
      <c r="H4486" s="926" t="n">
        <v>37.64</v>
      </c>
      <c r="I4486" s="927" t="n">
        <v>38.03</v>
      </c>
    </row>
    <row r="4487" customFormat="false" ht="15" hidden="false" customHeight="false" outlineLevel="0" collapsed="false">
      <c r="B4487" s="923" t="n">
        <v>86915</v>
      </c>
      <c r="C4487" s="924" t="s">
        <v>11216</v>
      </c>
      <c r="D4487" s="923" t="s">
        <v>451</v>
      </c>
      <c r="E4487" s="923" t="n">
        <f aca="false">IF($K$2=$H$1,H4487,I4487)</f>
        <v>82.95</v>
      </c>
      <c r="F4487" s="396" t="n">
        <f aca="false">IF(LEN($B4487)=7,CONCATENATE(MID($B4487,1,6),"00",RIGHT($B4487,1)),IF(LEN($B4487)=8,CONCATENATE(MID($B4487,1,6),"0",RIGHT($B4487,2)),$B4487))</f>
        <v>86915</v>
      </c>
      <c r="H4487" s="926" t="n">
        <v>82.7</v>
      </c>
      <c r="I4487" s="927" t="n">
        <v>82.95</v>
      </c>
    </row>
    <row r="4488" customFormat="false" ht="15" hidden="false" customHeight="false" outlineLevel="0" collapsed="false">
      <c r="B4488" s="923" t="n">
        <v>86916</v>
      </c>
      <c r="C4488" s="924" t="s">
        <v>11217</v>
      </c>
      <c r="D4488" s="923" t="s">
        <v>451</v>
      </c>
      <c r="E4488" s="923" t="n">
        <f aca="false">IF($K$2=$H$1,H4488,I4488)</f>
        <v>32.03</v>
      </c>
      <c r="F4488" s="396" t="n">
        <f aca="false">IF(LEN($B4488)=7,CONCATENATE(MID($B4488,1,6),"00",RIGHT($B4488,1)),IF(LEN($B4488)=8,CONCATENATE(MID($B4488,1,6),"0",RIGHT($B4488,2)),$B4488))</f>
        <v>86916</v>
      </c>
      <c r="H4488" s="926" t="n">
        <v>31.64</v>
      </c>
      <c r="I4488" s="927" t="n">
        <v>32.03</v>
      </c>
    </row>
    <row r="4489" customFormat="false" ht="15" hidden="false" customHeight="false" outlineLevel="0" collapsed="false">
      <c r="B4489" s="923" t="n">
        <v>86919</v>
      </c>
      <c r="C4489" s="924" t="s">
        <v>11218</v>
      </c>
      <c r="D4489" s="923" t="s">
        <v>451</v>
      </c>
      <c r="E4489" s="923" t="n">
        <f aca="false">IF($K$2=$H$1,H4489,I4489)</f>
        <v>647.36</v>
      </c>
      <c r="F4489" s="396" t="n">
        <f aca="false">IF(LEN($B4489)=7,CONCATENATE(MID($B4489,1,6),"00",RIGHT($B4489,1)),IF(LEN($B4489)=8,CONCATENATE(MID($B4489,1,6),"0",RIGHT($B4489,2)),$B4489))</f>
        <v>86919</v>
      </c>
      <c r="H4489" s="926" t="n">
        <v>641.49</v>
      </c>
      <c r="I4489" s="927" t="n">
        <v>647.36</v>
      </c>
    </row>
    <row r="4490" customFormat="false" ht="15" hidden="false" customHeight="false" outlineLevel="0" collapsed="false">
      <c r="B4490" s="923" t="n">
        <v>86920</v>
      </c>
      <c r="C4490" s="924" t="s">
        <v>11219</v>
      </c>
      <c r="D4490" s="923" t="s">
        <v>451</v>
      </c>
      <c r="E4490" s="923" t="n">
        <f aca="false">IF($K$2=$H$1,H4490,I4490)</f>
        <v>608.79</v>
      </c>
      <c r="F4490" s="396" t="n">
        <f aca="false">IF(LEN($B4490)=7,CONCATENATE(MID($B4490,1,6),"00",RIGHT($B4490,1)),IF(LEN($B4490)=8,CONCATENATE(MID($B4490,1,6),"0",RIGHT($B4490,2)),$B4490))</f>
        <v>86920</v>
      </c>
      <c r="H4490" s="926" t="n">
        <v>603.04</v>
      </c>
      <c r="I4490" s="927" t="n">
        <v>608.79</v>
      </c>
    </row>
    <row r="4491" customFormat="false" ht="15" hidden="false" customHeight="false" outlineLevel="0" collapsed="false">
      <c r="B4491" s="923" t="n">
        <v>86921</v>
      </c>
      <c r="C4491" s="924" t="s">
        <v>11220</v>
      </c>
      <c r="D4491" s="923" t="s">
        <v>451</v>
      </c>
      <c r="E4491" s="923" t="n">
        <f aca="false">IF($K$2=$H$1,H4491,I4491)</f>
        <v>622.14</v>
      </c>
      <c r="F4491" s="396" t="n">
        <f aca="false">IF(LEN($B4491)=7,CONCATENATE(MID($B4491,1,6),"00",RIGHT($B4491,1)),IF(LEN($B4491)=8,CONCATENATE(MID($B4491,1,6),"0",RIGHT($B4491,2)),$B4491))</f>
        <v>86921</v>
      </c>
      <c r="H4491" s="926" t="n">
        <v>616.39</v>
      </c>
      <c r="I4491" s="927" t="n">
        <v>622.14</v>
      </c>
    </row>
    <row r="4492" customFormat="false" ht="15" hidden="false" customHeight="false" outlineLevel="0" collapsed="false">
      <c r="B4492" s="923" t="n">
        <v>86922</v>
      </c>
      <c r="C4492" s="924" t="s">
        <v>11221</v>
      </c>
      <c r="D4492" s="923" t="s">
        <v>451</v>
      </c>
      <c r="E4492" s="923" t="n">
        <f aca="false">IF($K$2=$H$1,H4492,I4492)</f>
        <v>568.34</v>
      </c>
      <c r="F4492" s="396" t="n">
        <f aca="false">IF(LEN($B4492)=7,CONCATENATE(MID($B4492,1,6),"00",RIGHT($B4492,1)),IF(LEN($B4492)=8,CONCATENATE(MID($B4492,1,6),"0",RIGHT($B4492,2)),$B4492))</f>
        <v>86922</v>
      </c>
      <c r="H4492" s="926" t="n">
        <v>564.55</v>
      </c>
      <c r="I4492" s="927" t="n">
        <v>568.34</v>
      </c>
    </row>
    <row r="4493" customFormat="false" ht="15" hidden="false" customHeight="false" outlineLevel="0" collapsed="false">
      <c r="B4493" s="923" t="n">
        <v>86923</v>
      </c>
      <c r="C4493" s="924" t="s">
        <v>11222</v>
      </c>
      <c r="D4493" s="923" t="s">
        <v>451</v>
      </c>
      <c r="E4493" s="923" t="n">
        <f aca="false">IF($K$2=$H$1,H4493,I4493)</f>
        <v>394.83</v>
      </c>
      <c r="F4493" s="396" t="n">
        <f aca="false">IF(LEN($B4493)=7,CONCATENATE(MID($B4493,1,6),"00",RIGHT($B4493,1)),IF(LEN($B4493)=8,CONCATENATE(MID($B4493,1,6),"0",RIGHT($B4493,2)),$B4493))</f>
        <v>86923</v>
      </c>
      <c r="H4493" s="926" t="n">
        <v>391.52</v>
      </c>
      <c r="I4493" s="927" t="n">
        <v>394.83</v>
      </c>
    </row>
    <row r="4494" customFormat="false" ht="15" hidden="false" customHeight="false" outlineLevel="0" collapsed="false">
      <c r="B4494" s="923" t="n">
        <v>86924</v>
      </c>
      <c r="C4494" s="924" t="s">
        <v>11223</v>
      </c>
      <c r="D4494" s="923" t="s">
        <v>451</v>
      </c>
      <c r="E4494" s="923" t="n">
        <f aca="false">IF($K$2=$H$1,H4494,I4494)</f>
        <v>408.18</v>
      </c>
      <c r="F4494" s="396" t="n">
        <f aca="false">IF(LEN($B4494)=7,CONCATENATE(MID($B4494,1,6),"00",RIGHT($B4494,1)),IF(LEN($B4494)=8,CONCATENATE(MID($B4494,1,6),"0",RIGHT($B4494,2)),$B4494))</f>
        <v>86924</v>
      </c>
      <c r="H4494" s="926" t="n">
        <v>404.87</v>
      </c>
      <c r="I4494" s="927" t="n">
        <v>408.18</v>
      </c>
    </row>
    <row r="4495" customFormat="false" ht="15" hidden="false" customHeight="false" outlineLevel="0" collapsed="false">
      <c r="B4495" s="923" t="n">
        <v>86925</v>
      </c>
      <c r="C4495" s="924" t="s">
        <v>11224</v>
      </c>
      <c r="D4495" s="923" t="s">
        <v>451</v>
      </c>
      <c r="E4495" s="923" t="n">
        <f aca="false">IF($K$2=$H$1,H4495,I4495)</f>
        <v>366.92</v>
      </c>
      <c r="F4495" s="396" t="n">
        <f aca="false">IF(LEN($B4495)=7,CONCATENATE(MID($B4495,1,6),"00",RIGHT($B4495,1)),IF(LEN($B4495)=8,CONCATENATE(MID($B4495,1,6),"0",RIGHT($B4495,2)),$B4495))</f>
        <v>86925</v>
      </c>
      <c r="H4495" s="926" t="n">
        <v>363.25</v>
      </c>
      <c r="I4495" s="927" t="n">
        <v>366.92</v>
      </c>
    </row>
    <row r="4496" customFormat="false" ht="15" hidden="false" customHeight="false" outlineLevel="0" collapsed="false">
      <c r="B4496" s="923" t="n">
        <v>86926</v>
      </c>
      <c r="C4496" s="924" t="s">
        <v>11225</v>
      </c>
      <c r="D4496" s="923" t="s">
        <v>451</v>
      </c>
      <c r="E4496" s="923" t="n">
        <f aca="false">IF($K$2=$H$1,H4496,I4496)</f>
        <v>380.27</v>
      </c>
      <c r="F4496" s="396" t="n">
        <f aca="false">IF(LEN($B4496)=7,CONCATENATE(MID($B4496,1,6),"00",RIGHT($B4496,1)),IF(LEN($B4496)=8,CONCATENATE(MID($B4496,1,6),"0",RIGHT($B4496,2)),$B4496))</f>
        <v>86926</v>
      </c>
      <c r="H4496" s="926" t="n">
        <v>376.6</v>
      </c>
      <c r="I4496" s="927" t="n">
        <v>380.27</v>
      </c>
    </row>
    <row r="4497" customFormat="false" ht="15" hidden="false" customHeight="false" outlineLevel="0" collapsed="false">
      <c r="B4497" s="923" t="n">
        <v>86927</v>
      </c>
      <c r="C4497" s="924" t="s">
        <v>11226</v>
      </c>
      <c r="D4497" s="923" t="s">
        <v>451</v>
      </c>
      <c r="E4497" s="923" t="n">
        <f aca="false">IF($K$2=$H$1,H4497,I4497)</f>
        <v>234.55</v>
      </c>
      <c r="F4497" s="396" t="n">
        <f aca="false">IF(LEN($B4497)=7,CONCATENATE(MID($B4497,1,6),"00",RIGHT($B4497,1)),IF(LEN($B4497)=8,CONCATENATE(MID($B4497,1,6),"0",RIGHT($B4497,2)),$B4497))</f>
        <v>86927</v>
      </c>
      <c r="H4497" s="926" t="n">
        <v>231.53</v>
      </c>
      <c r="I4497" s="927" t="n">
        <v>234.55</v>
      </c>
    </row>
    <row r="4498" customFormat="false" ht="15" hidden="false" customHeight="false" outlineLevel="0" collapsed="false">
      <c r="B4498" s="923" t="n">
        <v>86928</v>
      </c>
      <c r="C4498" s="924" t="s">
        <v>11227</v>
      </c>
      <c r="D4498" s="923" t="s">
        <v>451</v>
      </c>
      <c r="E4498" s="923" t="n">
        <f aca="false">IF($K$2=$H$1,H4498,I4498)</f>
        <v>247.9</v>
      </c>
      <c r="F4498" s="396" t="n">
        <f aca="false">IF(LEN($B4498)=7,CONCATENATE(MID($B4498,1,6),"00",RIGHT($B4498,1)),IF(LEN($B4498)=8,CONCATENATE(MID($B4498,1,6),"0",RIGHT($B4498,2)),$B4498))</f>
        <v>86928</v>
      </c>
      <c r="H4498" s="926" t="n">
        <v>244.88</v>
      </c>
      <c r="I4498" s="927" t="n">
        <v>247.9</v>
      </c>
    </row>
    <row r="4499" customFormat="false" ht="15" hidden="false" customHeight="false" outlineLevel="0" collapsed="false">
      <c r="B4499" s="923" t="n">
        <v>86929</v>
      </c>
      <c r="C4499" s="924" t="s">
        <v>11228</v>
      </c>
      <c r="D4499" s="923" t="s">
        <v>451</v>
      </c>
      <c r="E4499" s="923" t="n">
        <f aca="false">IF($K$2=$H$1,H4499,I4499)</f>
        <v>226.48</v>
      </c>
      <c r="F4499" s="396" t="n">
        <f aca="false">IF(LEN($B4499)=7,CONCATENATE(MID($B4499,1,6),"00",RIGHT($B4499,1)),IF(LEN($B4499)=8,CONCATENATE(MID($B4499,1,6),"0",RIGHT($B4499,2)),$B4499))</f>
        <v>86929</v>
      </c>
      <c r="H4499" s="926" t="n">
        <v>223.6</v>
      </c>
      <c r="I4499" s="927" t="n">
        <v>226.48</v>
      </c>
    </row>
    <row r="4500" customFormat="false" ht="15" hidden="false" customHeight="false" outlineLevel="0" collapsed="false">
      <c r="B4500" s="923" t="n">
        <v>86930</v>
      </c>
      <c r="C4500" s="924" t="s">
        <v>11229</v>
      </c>
      <c r="D4500" s="923" t="s">
        <v>451</v>
      </c>
      <c r="E4500" s="923" t="n">
        <f aca="false">IF($K$2=$H$1,H4500,I4500)</f>
        <v>239.83</v>
      </c>
      <c r="F4500" s="396" t="n">
        <f aca="false">IF(LEN($B4500)=7,CONCATENATE(MID($B4500,1,6),"00",RIGHT($B4500,1)),IF(LEN($B4500)=8,CONCATENATE(MID($B4500,1,6),"0",RIGHT($B4500,2)),$B4500))</f>
        <v>86930</v>
      </c>
      <c r="H4500" s="926" t="n">
        <v>236.95</v>
      </c>
      <c r="I4500" s="927" t="n">
        <v>239.83</v>
      </c>
    </row>
    <row r="4501" customFormat="false" ht="15" hidden="false" customHeight="false" outlineLevel="0" collapsed="false">
      <c r="B4501" s="923" t="n">
        <v>86931</v>
      </c>
      <c r="C4501" s="924" t="s">
        <v>11230</v>
      </c>
      <c r="D4501" s="923" t="s">
        <v>451</v>
      </c>
      <c r="E4501" s="923" t="n">
        <f aca="false">IF($K$2=$H$1,H4501,I4501)</f>
        <v>349.08</v>
      </c>
      <c r="F4501" s="396" t="n">
        <f aca="false">IF(LEN($B4501)=7,CONCATENATE(MID($B4501,1,6),"00",RIGHT($B4501,1)),IF(LEN($B4501)=8,CONCATENATE(MID($B4501,1,6),"0",RIGHT($B4501,2)),$B4501))</f>
        <v>86931</v>
      </c>
      <c r="H4501" s="926" t="n">
        <v>346.37</v>
      </c>
      <c r="I4501" s="927" t="n">
        <v>349.08</v>
      </c>
    </row>
    <row r="4502" customFormat="false" ht="15" hidden="false" customHeight="false" outlineLevel="0" collapsed="false">
      <c r="B4502" s="923" t="n">
        <v>86932</v>
      </c>
      <c r="C4502" s="924" t="s">
        <v>11231</v>
      </c>
      <c r="D4502" s="923" t="s">
        <v>451</v>
      </c>
      <c r="E4502" s="923" t="n">
        <f aca="false">IF($K$2=$H$1,H4502,I4502)</f>
        <v>379.54</v>
      </c>
      <c r="F4502" s="396" t="n">
        <f aca="false">IF(LEN($B4502)=7,CONCATENATE(MID($B4502,1,6),"00",RIGHT($B4502,1)),IF(LEN($B4502)=8,CONCATENATE(MID($B4502,1,6),"0",RIGHT($B4502,2)),$B4502))</f>
        <v>86932</v>
      </c>
      <c r="H4502" s="926" t="n">
        <v>376.83</v>
      </c>
      <c r="I4502" s="927" t="n">
        <v>379.54</v>
      </c>
    </row>
    <row r="4503" customFormat="false" ht="15" hidden="false" customHeight="false" outlineLevel="0" collapsed="false">
      <c r="B4503" s="923" t="n">
        <v>86933</v>
      </c>
      <c r="C4503" s="924" t="s">
        <v>11232</v>
      </c>
      <c r="D4503" s="923" t="s">
        <v>451</v>
      </c>
      <c r="E4503" s="923" t="n">
        <f aca="false">IF($K$2=$H$1,H4503,I4503)</f>
        <v>312.19</v>
      </c>
      <c r="F4503" s="396" t="n">
        <f aca="false">IF(LEN($B4503)=7,CONCATENATE(MID($B4503,1,6),"00",RIGHT($B4503,1)),IF(LEN($B4503)=8,CONCATENATE(MID($B4503,1,6),"0",RIGHT($B4503,2)),$B4503))</f>
        <v>86933</v>
      </c>
      <c r="H4503" s="926" t="n">
        <v>308.48</v>
      </c>
      <c r="I4503" s="927" t="n">
        <v>312.19</v>
      </c>
    </row>
    <row r="4504" customFormat="false" ht="15" hidden="false" customHeight="false" outlineLevel="0" collapsed="false">
      <c r="B4504" s="923" t="n">
        <v>86934</v>
      </c>
      <c r="C4504" s="924" t="s">
        <v>11233</v>
      </c>
      <c r="D4504" s="923" t="s">
        <v>451</v>
      </c>
      <c r="E4504" s="923" t="n">
        <f aca="false">IF($K$2=$H$1,H4504,I4504)</f>
        <v>304.12</v>
      </c>
      <c r="F4504" s="396" t="n">
        <f aca="false">IF(LEN($B4504)=7,CONCATENATE(MID($B4504,1,6),"00",RIGHT($B4504,1)),IF(LEN($B4504)=8,CONCATENATE(MID($B4504,1,6),"0",RIGHT($B4504,2)),$B4504))</f>
        <v>86934</v>
      </c>
      <c r="H4504" s="926" t="n">
        <v>300.55</v>
      </c>
      <c r="I4504" s="927" t="n">
        <v>304.12</v>
      </c>
    </row>
    <row r="4505" customFormat="false" ht="15" hidden="false" customHeight="false" outlineLevel="0" collapsed="false">
      <c r="B4505" s="923" t="n">
        <v>86935</v>
      </c>
      <c r="C4505" s="924" t="s">
        <v>11234</v>
      </c>
      <c r="D4505" s="923" t="s">
        <v>451</v>
      </c>
      <c r="E4505" s="923" t="n">
        <f aca="false">IF($K$2=$H$1,H4505,I4505)</f>
        <v>212.88</v>
      </c>
      <c r="F4505" s="396" t="n">
        <f aca="false">IF(LEN($B4505)=7,CONCATENATE(MID($B4505,1,6),"00",RIGHT($B4505,1)),IF(LEN($B4505)=8,CONCATENATE(MID($B4505,1,6),"0",RIGHT($B4505,2)),$B4505))</f>
        <v>86935</v>
      </c>
      <c r="H4505" s="926" t="n">
        <v>211.01</v>
      </c>
      <c r="I4505" s="927" t="n">
        <v>212.88</v>
      </c>
    </row>
    <row r="4506" customFormat="false" ht="15" hidden="false" customHeight="false" outlineLevel="0" collapsed="false">
      <c r="B4506" s="923" t="n">
        <v>86936</v>
      </c>
      <c r="C4506" s="924" t="s">
        <v>11235</v>
      </c>
      <c r="D4506" s="923" t="s">
        <v>451</v>
      </c>
      <c r="E4506" s="923" t="n">
        <f aca="false">IF($K$2=$H$1,H4506,I4506)</f>
        <v>355.89</v>
      </c>
      <c r="F4506" s="396" t="n">
        <f aca="false">IF(LEN($B4506)=7,CONCATENATE(MID($B4506,1,6),"00",RIGHT($B4506,1)),IF(LEN($B4506)=8,CONCATENATE(MID($B4506,1,6),"0",RIGHT($B4506,2)),$B4506))</f>
        <v>86936</v>
      </c>
      <c r="H4506" s="926" t="n">
        <v>353.52</v>
      </c>
      <c r="I4506" s="927" t="n">
        <v>355.89</v>
      </c>
    </row>
    <row r="4507" customFormat="false" ht="15" hidden="false" customHeight="false" outlineLevel="0" collapsed="false">
      <c r="B4507" s="923" t="n">
        <v>86937</v>
      </c>
      <c r="C4507" s="924" t="s">
        <v>11236</v>
      </c>
      <c r="D4507" s="923" t="s">
        <v>451</v>
      </c>
      <c r="E4507" s="923" t="n">
        <f aca="false">IF($K$2=$H$1,H4507,I4507)</f>
        <v>139.71</v>
      </c>
      <c r="F4507" s="396" t="n">
        <f aca="false">IF(LEN($B4507)=7,CONCATENATE(MID($B4507,1,6),"00",RIGHT($B4507,1)),IF(LEN($B4507)=8,CONCATENATE(MID($B4507,1,6),"0",RIGHT($B4507,2)),$B4507))</f>
        <v>86937</v>
      </c>
      <c r="H4507" s="926" t="n">
        <v>136.89</v>
      </c>
      <c r="I4507" s="927" t="n">
        <v>139.71</v>
      </c>
    </row>
    <row r="4508" customFormat="false" ht="15" hidden="false" customHeight="false" outlineLevel="0" collapsed="false">
      <c r="B4508" s="923" t="n">
        <v>86938</v>
      </c>
      <c r="C4508" s="924" t="s">
        <v>11237</v>
      </c>
      <c r="D4508" s="923" t="s">
        <v>451</v>
      </c>
      <c r="E4508" s="923" t="n">
        <f aca="false">IF($K$2=$H$1,H4508,I4508)</f>
        <v>282.72</v>
      </c>
      <c r="F4508" s="396" t="n">
        <f aca="false">IF(LEN($B4508)=7,CONCATENATE(MID($B4508,1,6),"00",RIGHT($B4508,1)),IF(LEN($B4508)=8,CONCATENATE(MID($B4508,1,6),"0",RIGHT($B4508,2)),$B4508))</f>
        <v>86938</v>
      </c>
      <c r="H4508" s="926" t="n">
        <v>279.4</v>
      </c>
      <c r="I4508" s="927" t="n">
        <v>282.72</v>
      </c>
    </row>
    <row r="4509" customFormat="false" ht="15" hidden="false" customHeight="false" outlineLevel="0" collapsed="false">
      <c r="B4509" s="923" t="n">
        <v>86939</v>
      </c>
      <c r="C4509" s="924" t="s">
        <v>11238</v>
      </c>
      <c r="D4509" s="923" t="s">
        <v>451</v>
      </c>
      <c r="E4509" s="923" t="n">
        <f aca="false">IF($K$2=$H$1,H4509,I4509)</f>
        <v>280.31</v>
      </c>
      <c r="F4509" s="396" t="n">
        <f aca="false">IF(LEN($B4509)=7,CONCATENATE(MID($B4509,1,6),"00",RIGHT($B4509,1)),IF(LEN($B4509)=8,CONCATENATE(MID($B4509,1,6),"0",RIGHT($B4509,2)),$B4509))</f>
        <v>86939</v>
      </c>
      <c r="H4509" s="926" t="n">
        <v>276.61</v>
      </c>
      <c r="I4509" s="927" t="n">
        <v>280.31</v>
      </c>
    </row>
    <row r="4510" customFormat="false" ht="15" hidden="false" customHeight="false" outlineLevel="0" collapsed="false">
      <c r="B4510" s="923" t="n">
        <v>86940</v>
      </c>
      <c r="C4510" s="924" t="s">
        <v>11239</v>
      </c>
      <c r="D4510" s="923" t="s">
        <v>451</v>
      </c>
      <c r="E4510" s="923" t="n">
        <f aca="false">IF($K$2=$H$1,H4510,I4510)</f>
        <v>740.57</v>
      </c>
      <c r="F4510" s="396" t="n">
        <f aca="false">IF(LEN($B4510)=7,CONCATENATE(MID($B4510,1,6),"00",RIGHT($B4510,1)),IF(LEN($B4510)=8,CONCATENATE(MID($B4510,1,6),"0",RIGHT($B4510,2)),$B4510))</f>
        <v>86940</v>
      </c>
      <c r="H4510" s="926" t="n">
        <v>733.33</v>
      </c>
      <c r="I4510" s="927" t="n">
        <v>740.57</v>
      </c>
    </row>
    <row r="4511" customFormat="false" ht="15" hidden="false" customHeight="false" outlineLevel="0" collapsed="false">
      <c r="B4511" s="923" t="n">
        <v>86941</v>
      </c>
      <c r="C4511" s="924" t="s">
        <v>11240</v>
      </c>
      <c r="D4511" s="923" t="s">
        <v>451</v>
      </c>
      <c r="E4511" s="923" t="n">
        <f aca="false">IF($K$2=$H$1,H4511,I4511)</f>
        <v>572.02</v>
      </c>
      <c r="F4511" s="396" t="n">
        <f aca="false">IF(LEN($B4511)=7,CONCATENATE(MID($B4511,1,6),"00",RIGHT($B4511,1)),IF(LEN($B4511)=8,CONCATENATE(MID($B4511,1,6),"0",RIGHT($B4511,2)),$B4511))</f>
        <v>86941</v>
      </c>
      <c r="H4511" s="926" t="n">
        <v>566.13</v>
      </c>
      <c r="I4511" s="927" t="n">
        <v>572.02</v>
      </c>
    </row>
    <row r="4512" customFormat="false" ht="15" hidden="false" customHeight="false" outlineLevel="0" collapsed="false">
      <c r="B4512" s="923" t="n">
        <v>86942</v>
      </c>
      <c r="C4512" s="924" t="s">
        <v>11241</v>
      </c>
      <c r="D4512" s="923" t="s">
        <v>451</v>
      </c>
      <c r="E4512" s="923" t="n">
        <f aca="false">IF($K$2=$H$1,H4512,I4512)</f>
        <v>185.89</v>
      </c>
      <c r="F4512" s="396" t="n">
        <f aca="false">IF(LEN($B4512)=7,CONCATENATE(MID($B4512,1,6),"00",RIGHT($B4512,1)),IF(LEN($B4512)=8,CONCATENATE(MID($B4512,1,6),"0",RIGHT($B4512,2)),$B4512))</f>
        <v>86942</v>
      </c>
      <c r="H4512" s="926" t="n">
        <v>183.46</v>
      </c>
      <c r="I4512" s="927" t="n">
        <v>185.89</v>
      </c>
    </row>
    <row r="4513" customFormat="false" ht="15" hidden="false" customHeight="false" outlineLevel="0" collapsed="false">
      <c r="B4513" s="923" t="n">
        <v>86943</v>
      </c>
      <c r="C4513" s="924" t="s">
        <v>11242</v>
      </c>
      <c r="D4513" s="923" t="s">
        <v>451</v>
      </c>
      <c r="E4513" s="923" t="n">
        <f aca="false">IF($K$2=$H$1,H4513,I4513)</f>
        <v>177.82</v>
      </c>
      <c r="F4513" s="396" t="n">
        <f aca="false">IF(LEN($B4513)=7,CONCATENATE(MID($B4513,1,6),"00",RIGHT($B4513,1)),IF(LEN($B4513)=8,CONCATENATE(MID($B4513,1,6),"0",RIGHT($B4513,2)),$B4513))</f>
        <v>86943</v>
      </c>
      <c r="H4513" s="926" t="n">
        <v>175.53</v>
      </c>
      <c r="I4513" s="927" t="n">
        <v>177.82</v>
      </c>
    </row>
    <row r="4514" customFormat="false" ht="15" hidden="false" customHeight="false" outlineLevel="0" collapsed="false">
      <c r="B4514" s="923" t="n">
        <v>86947</v>
      </c>
      <c r="C4514" s="924" t="s">
        <v>11243</v>
      </c>
      <c r="D4514" s="923" t="s">
        <v>451</v>
      </c>
      <c r="E4514" s="923" t="n">
        <f aca="false">IF($K$2=$H$1,H4514,I4514)</f>
        <v>817.2</v>
      </c>
      <c r="F4514" s="396" t="n">
        <f aca="false">IF(LEN($B4514)=7,CONCATENATE(MID($B4514,1,6),"00",RIGHT($B4514,1)),IF(LEN($B4514)=8,CONCATENATE(MID($B4514,1,6),"0",RIGHT($B4514,2)),$B4514))</f>
        <v>86947</v>
      </c>
      <c r="H4514" s="926" t="n">
        <v>806.38</v>
      </c>
      <c r="I4514" s="927" t="n">
        <v>817.2</v>
      </c>
    </row>
    <row r="4515" customFormat="false" ht="15" hidden="false" customHeight="false" outlineLevel="0" collapsed="false">
      <c r="B4515" s="923" t="n">
        <v>88571</v>
      </c>
      <c r="C4515" s="924" t="s">
        <v>11244</v>
      </c>
      <c r="D4515" s="923" t="s">
        <v>451</v>
      </c>
      <c r="E4515" s="923" t="n">
        <f aca="false">IF($K$2=$H$1,H4515,I4515)</f>
        <v>45.6</v>
      </c>
      <c r="F4515" s="396" t="n">
        <f aca="false">IF(LEN($B4515)=7,CONCATENATE(MID($B4515,1,6),"00",RIGHT($B4515,1)),IF(LEN($B4515)=8,CONCATENATE(MID($B4515,1,6),"0",RIGHT($B4515,2)),$B4515))</f>
        <v>88571</v>
      </c>
      <c r="H4515" s="926" t="n">
        <v>43.79</v>
      </c>
      <c r="I4515" s="927" t="n">
        <v>45.6</v>
      </c>
    </row>
    <row r="4516" customFormat="false" ht="15" hidden="false" customHeight="false" outlineLevel="0" collapsed="false">
      <c r="B4516" s="923" t="n">
        <v>93396</v>
      </c>
      <c r="C4516" s="924" t="s">
        <v>11245</v>
      </c>
      <c r="D4516" s="923" t="s">
        <v>451</v>
      </c>
      <c r="E4516" s="923" t="n">
        <f aca="false">IF($K$2=$H$1,H4516,I4516)</f>
        <v>484.41</v>
      </c>
      <c r="F4516" s="396" t="n">
        <f aca="false">IF(LEN($B4516)=7,CONCATENATE(MID($B4516,1,6),"00",RIGHT($B4516,1)),IF(LEN($B4516)=8,CONCATENATE(MID($B4516,1,6),"0",RIGHT($B4516,2)),$B4516))</f>
        <v>93396</v>
      </c>
      <c r="H4516" s="926" t="n">
        <v>475.44</v>
      </c>
      <c r="I4516" s="927" t="n">
        <v>484.41</v>
      </c>
    </row>
    <row r="4517" customFormat="false" ht="15" hidden="false" customHeight="false" outlineLevel="0" collapsed="false">
      <c r="B4517" s="923" t="n">
        <v>93441</v>
      </c>
      <c r="C4517" s="924" t="s">
        <v>11246</v>
      </c>
      <c r="D4517" s="923" t="s">
        <v>451</v>
      </c>
      <c r="E4517" s="923" t="n">
        <f aca="false">IF($K$2=$H$1,H4517,I4517)</f>
        <v>845.67</v>
      </c>
      <c r="F4517" s="396" t="n">
        <f aca="false">IF(LEN($B4517)=7,CONCATENATE(MID($B4517,1,6),"00",RIGHT($B4517,1)),IF(LEN($B4517)=8,CONCATENATE(MID($B4517,1,6),"0",RIGHT($B4517,2)),$B4517))</f>
        <v>93441</v>
      </c>
      <c r="H4517" s="926" t="n">
        <v>838.49</v>
      </c>
      <c r="I4517" s="927" t="n">
        <v>845.67</v>
      </c>
    </row>
    <row r="4518" customFormat="false" ht="15" hidden="false" customHeight="false" outlineLevel="0" collapsed="false">
      <c r="B4518" s="923" t="n">
        <v>93442</v>
      </c>
      <c r="C4518" s="924" t="s">
        <v>11247</v>
      </c>
      <c r="D4518" s="923" t="s">
        <v>451</v>
      </c>
      <c r="E4518" s="923" t="n">
        <f aca="false">IF($K$2=$H$1,H4518,I4518)</f>
        <v>924.23</v>
      </c>
      <c r="F4518" s="396" t="n">
        <f aca="false">IF(LEN($B4518)=7,CONCATENATE(MID($B4518,1,6),"00",RIGHT($B4518,1)),IF(LEN($B4518)=8,CONCATENATE(MID($B4518,1,6),"0",RIGHT($B4518,2)),$B4518))</f>
        <v>93442</v>
      </c>
      <c r="H4518" s="925" t="n">
        <v>916.43</v>
      </c>
      <c r="I4518" s="923" t="n">
        <v>924.23</v>
      </c>
    </row>
    <row r="4519" customFormat="false" ht="15" hidden="false" customHeight="false" outlineLevel="0" collapsed="false">
      <c r="B4519" s="923" t="n">
        <v>95469</v>
      </c>
      <c r="C4519" s="924" t="s">
        <v>11248</v>
      </c>
      <c r="D4519" s="923" t="s">
        <v>451</v>
      </c>
      <c r="E4519" s="923" t="n">
        <f aca="false">IF($K$2=$H$1,H4519,I4519)</f>
        <v>166.58</v>
      </c>
      <c r="F4519" s="396" t="n">
        <f aca="false">IF(LEN($B4519)=7,CONCATENATE(MID($B4519,1,6),"00",RIGHT($B4519,1)),IF(LEN($B4519)=8,CONCATENATE(MID($B4519,1,6),"0",RIGHT($B4519,2)),$B4519))</f>
        <v>95469</v>
      </c>
      <c r="H4519" s="925" t="n">
        <v>164.26</v>
      </c>
      <c r="I4519" s="923" t="n">
        <v>166.58</v>
      </c>
    </row>
    <row r="4520" customFormat="false" ht="15" hidden="false" customHeight="false" outlineLevel="0" collapsed="false">
      <c r="B4520" s="923" t="n">
        <v>95470</v>
      </c>
      <c r="C4520" s="924" t="s">
        <v>11249</v>
      </c>
      <c r="D4520" s="923" t="s">
        <v>451</v>
      </c>
      <c r="E4520" s="923" t="n">
        <f aca="false">IF($K$2=$H$1,H4520,I4520)</f>
        <v>172.24</v>
      </c>
      <c r="F4520" s="396" t="n">
        <f aca="false">IF(LEN($B4520)=7,CONCATENATE(MID($B4520,1,6),"00",RIGHT($B4520,1)),IF(LEN($B4520)=8,CONCATENATE(MID($B4520,1,6),"0",RIGHT($B4520,2)),$B4520))</f>
        <v>95470</v>
      </c>
      <c r="H4520" s="925" t="n">
        <v>169.92</v>
      </c>
      <c r="I4520" s="923" t="n">
        <v>172.24</v>
      </c>
    </row>
    <row r="4521" customFormat="false" ht="15" hidden="false" customHeight="false" outlineLevel="0" collapsed="false">
      <c r="B4521" s="923" t="n">
        <v>95471</v>
      </c>
      <c r="C4521" s="924" t="s">
        <v>11250</v>
      </c>
      <c r="D4521" s="923" t="s">
        <v>451</v>
      </c>
      <c r="E4521" s="923" t="n">
        <f aca="false">IF($K$2=$H$1,H4521,I4521)</f>
        <v>578.33</v>
      </c>
      <c r="F4521" s="396" t="n">
        <f aca="false">IF(LEN($B4521)=7,CONCATENATE(MID($B4521,1,6),"00",RIGHT($B4521,1)),IF(LEN($B4521)=8,CONCATENATE(MID($B4521,1,6),"0",RIGHT($B4521,2)),$B4521))</f>
        <v>95471</v>
      </c>
      <c r="H4521" s="925" t="n">
        <v>576.01</v>
      </c>
      <c r="I4521" s="923" t="n">
        <v>578.33</v>
      </c>
    </row>
    <row r="4522" customFormat="false" ht="15" hidden="false" customHeight="false" outlineLevel="0" collapsed="false">
      <c r="B4522" s="923" t="n">
        <v>95472</v>
      </c>
      <c r="C4522" s="924" t="s">
        <v>11251</v>
      </c>
      <c r="D4522" s="923" t="s">
        <v>451</v>
      </c>
      <c r="E4522" s="923" t="n">
        <f aca="false">IF($K$2=$H$1,H4522,I4522)</f>
        <v>583.99</v>
      </c>
      <c r="F4522" s="396" t="n">
        <f aca="false">IF(LEN($B4522)=7,CONCATENATE(MID($B4522,1,6),"00",RIGHT($B4522,1)),IF(LEN($B4522)=8,CONCATENATE(MID($B4522,1,6),"0",RIGHT($B4522,2)),$B4522))</f>
        <v>95472</v>
      </c>
      <c r="H4522" s="925" t="n">
        <v>581.67</v>
      </c>
      <c r="I4522" s="923" t="n">
        <v>583.99</v>
      </c>
    </row>
    <row r="4523" customFormat="false" ht="15" hidden="false" customHeight="false" outlineLevel="0" collapsed="false">
      <c r="B4523" s="923" t="n">
        <v>95542</v>
      </c>
      <c r="C4523" s="924" t="s">
        <v>11252</v>
      </c>
      <c r="D4523" s="923" t="s">
        <v>451</v>
      </c>
      <c r="E4523" s="923" t="n">
        <f aca="false">IF($K$2=$H$1,H4523,I4523)</f>
        <v>25.44</v>
      </c>
      <c r="F4523" s="396" t="n">
        <f aca="false">IF(LEN($B4523)=7,CONCATENATE(MID($B4523,1,6),"00",RIGHT($B4523,1)),IF(LEN($B4523)=8,CONCATENATE(MID($B4523,1,6),"0",RIGHT($B4523,2)),$B4523))</f>
        <v>95542</v>
      </c>
      <c r="H4523" s="925" t="n">
        <v>25.06</v>
      </c>
      <c r="I4523" s="923" t="n">
        <v>25.44</v>
      </c>
    </row>
    <row r="4524" customFormat="false" ht="15" hidden="false" customHeight="false" outlineLevel="0" collapsed="false">
      <c r="B4524" s="923" t="n">
        <v>95543</v>
      </c>
      <c r="C4524" s="924" t="s">
        <v>11253</v>
      </c>
      <c r="D4524" s="923" t="s">
        <v>451</v>
      </c>
      <c r="E4524" s="923" t="n">
        <f aca="false">IF($K$2=$H$1,H4524,I4524)</f>
        <v>41.2</v>
      </c>
      <c r="F4524" s="396" t="n">
        <f aca="false">IF(LEN($B4524)=7,CONCATENATE(MID($B4524,1,6),"00",RIGHT($B4524,1)),IF(LEN($B4524)=8,CONCATENATE(MID($B4524,1,6),"0",RIGHT($B4524,2)),$B4524))</f>
        <v>95543</v>
      </c>
      <c r="H4524" s="925" t="n">
        <v>40.44</v>
      </c>
      <c r="I4524" s="923" t="n">
        <v>41.2</v>
      </c>
    </row>
    <row r="4525" customFormat="false" ht="15" hidden="false" customHeight="false" outlineLevel="0" collapsed="false">
      <c r="B4525" s="923" t="n">
        <v>95544</v>
      </c>
      <c r="C4525" s="924" t="s">
        <v>11254</v>
      </c>
      <c r="D4525" s="923" t="s">
        <v>451</v>
      </c>
      <c r="E4525" s="923" t="n">
        <f aca="false">IF($K$2=$H$1,H4525,I4525)</f>
        <v>32.2</v>
      </c>
      <c r="F4525" s="396" t="n">
        <f aca="false">IF(LEN($B4525)=7,CONCATENATE(MID($B4525,1,6),"00",RIGHT($B4525,1)),IF(LEN($B4525)=8,CONCATENATE(MID($B4525,1,6),"0",RIGHT($B4525,2)),$B4525))</f>
        <v>95544</v>
      </c>
      <c r="H4525" s="925" t="n">
        <v>31.82</v>
      </c>
      <c r="I4525" s="923" t="n">
        <v>32.2</v>
      </c>
    </row>
    <row r="4526" customFormat="false" ht="15" hidden="false" customHeight="false" outlineLevel="0" collapsed="false">
      <c r="B4526" s="923" t="n">
        <v>95545</v>
      </c>
      <c r="C4526" s="924" t="s">
        <v>11255</v>
      </c>
      <c r="D4526" s="923" t="s">
        <v>451</v>
      </c>
      <c r="E4526" s="923" t="n">
        <f aca="false">IF($K$2=$H$1,H4526,I4526)</f>
        <v>31.48</v>
      </c>
      <c r="F4526" s="396" t="n">
        <f aca="false">IF(LEN($B4526)=7,CONCATENATE(MID($B4526,1,6),"00",RIGHT($B4526,1)),IF(LEN($B4526)=8,CONCATENATE(MID($B4526,1,6),"0",RIGHT($B4526,2)),$B4526))</f>
        <v>95545</v>
      </c>
      <c r="H4526" s="925" t="n">
        <v>31.1</v>
      </c>
      <c r="I4526" s="923" t="n">
        <v>31.48</v>
      </c>
    </row>
    <row r="4527" customFormat="false" ht="15" hidden="false" customHeight="false" outlineLevel="0" collapsed="false">
      <c r="B4527" s="923" t="n">
        <v>95546</v>
      </c>
      <c r="C4527" s="924" t="s">
        <v>11256</v>
      </c>
      <c r="D4527" s="923" t="s">
        <v>451</v>
      </c>
      <c r="E4527" s="923" t="n">
        <f aca="false">IF($K$2=$H$1,H4527,I4527)</f>
        <v>95.03</v>
      </c>
      <c r="F4527" s="396" t="n">
        <f aca="false">IF(LEN($B4527)=7,CONCATENATE(MID($B4527,1,6),"00",RIGHT($B4527,1)),IF(LEN($B4527)=8,CONCATENATE(MID($B4527,1,6),"0",RIGHT($B4527,2)),$B4527))</f>
        <v>95546</v>
      </c>
      <c r="H4527" s="925" t="n">
        <v>92.75</v>
      </c>
      <c r="I4527" s="923" t="n">
        <v>95.03</v>
      </c>
    </row>
    <row r="4528" customFormat="false" ht="15" hidden="false" customHeight="false" outlineLevel="0" collapsed="false">
      <c r="B4528" s="923" t="n">
        <v>95547</v>
      </c>
      <c r="C4528" s="924" t="s">
        <v>11257</v>
      </c>
      <c r="D4528" s="923" t="s">
        <v>451</v>
      </c>
      <c r="E4528" s="923" t="n">
        <f aca="false">IF($K$2=$H$1,H4528,I4528)</f>
        <v>45.52</v>
      </c>
      <c r="F4528" s="396" t="n">
        <f aca="false">IF(LEN($B4528)=7,CONCATENATE(MID($B4528,1,6),"00",RIGHT($B4528,1)),IF(LEN($B4528)=8,CONCATENATE(MID($B4528,1,6),"0",RIGHT($B4528,2)),$B4528))</f>
        <v>95547</v>
      </c>
      <c r="H4528" s="925" t="n">
        <v>44.76</v>
      </c>
      <c r="I4528" s="923" t="n">
        <v>45.52</v>
      </c>
    </row>
    <row r="4529" customFormat="false" ht="15" hidden="false" customHeight="false" outlineLevel="0" collapsed="false">
      <c r="B4529" s="923" t="n">
        <v>6087</v>
      </c>
      <c r="C4529" s="924" t="s">
        <v>252</v>
      </c>
      <c r="D4529" s="923" t="s">
        <v>451</v>
      </c>
      <c r="E4529" s="923" t="n">
        <f aca="false">IF($K$2=$H$1,H4529,I4529)</f>
        <v>23.53</v>
      </c>
      <c r="F4529" s="396" t="n">
        <f aca="false">IF(LEN($B4529)=7,CONCATENATE(MID($B4529,1,6),"00",RIGHT($B4529,1)),IF(LEN($B4529)=8,CONCATENATE(MID($B4529,1,6),"0",RIGHT($B4529,2)),$B4529))</f>
        <v>6087</v>
      </c>
      <c r="H4529" s="925" t="n">
        <v>22.82</v>
      </c>
      <c r="I4529" s="923" t="n">
        <v>23.53</v>
      </c>
    </row>
    <row r="4530" customFormat="false" ht="15" hidden="false" customHeight="false" outlineLevel="0" collapsed="false">
      <c r="B4530" s="923" t="n">
        <v>98052</v>
      </c>
      <c r="C4530" s="924" t="s">
        <v>11258</v>
      </c>
      <c r="D4530" s="923" t="s">
        <v>451</v>
      </c>
      <c r="E4530" s="923" t="n">
        <f aca="false">IF($K$2=$H$1,H4530,I4530)</f>
        <v>1241.68</v>
      </c>
      <c r="F4530" s="396" t="n">
        <f aca="false">IF(LEN($B4530)=7,CONCATENATE(MID($B4530,1,6),"00",RIGHT($B4530,1)),IF(LEN($B4530)=8,CONCATENATE(MID($B4530,1,6),"0",RIGHT($B4530,2)),$B4530))</f>
        <v>98052</v>
      </c>
      <c r="H4530" s="925" t="n">
        <v>1213.98</v>
      </c>
      <c r="I4530" s="923" t="n">
        <v>1241.68</v>
      </c>
    </row>
    <row r="4531" customFormat="false" ht="15" hidden="false" customHeight="false" outlineLevel="0" collapsed="false">
      <c r="B4531" s="923" t="n">
        <v>98053</v>
      </c>
      <c r="C4531" s="924" t="s">
        <v>11259</v>
      </c>
      <c r="D4531" s="923" t="s">
        <v>451</v>
      </c>
      <c r="E4531" s="923" t="n">
        <f aca="false">IF($K$2=$H$1,H4531,I4531)</f>
        <v>1835.68</v>
      </c>
      <c r="F4531" s="396" t="n">
        <f aca="false">IF(LEN($B4531)=7,CONCATENATE(MID($B4531,1,6),"00",RIGHT($B4531,1)),IF(LEN($B4531)=8,CONCATENATE(MID($B4531,1,6),"0",RIGHT($B4531,2)),$B4531))</f>
        <v>98053</v>
      </c>
      <c r="H4531" s="925" t="n">
        <v>1798.47</v>
      </c>
      <c r="I4531" s="923" t="n">
        <v>1835.68</v>
      </c>
    </row>
    <row r="4532" customFormat="false" ht="15" hidden="false" customHeight="false" outlineLevel="0" collapsed="false">
      <c r="B4532" s="923" t="n">
        <v>98054</v>
      </c>
      <c r="C4532" s="924" t="s">
        <v>11260</v>
      </c>
      <c r="D4532" s="923" t="s">
        <v>451</v>
      </c>
      <c r="E4532" s="923" t="n">
        <f aca="false">IF($K$2=$H$1,H4532,I4532)</f>
        <v>2725.36</v>
      </c>
      <c r="F4532" s="396" t="n">
        <f aca="false">IF(LEN($B4532)=7,CONCATENATE(MID($B4532,1,6),"00",RIGHT($B4532,1)),IF(LEN($B4532)=8,CONCATENATE(MID($B4532,1,6),"0",RIGHT($B4532,2)),$B4532))</f>
        <v>98054</v>
      </c>
      <c r="H4532" s="925" t="n">
        <v>2683.23</v>
      </c>
      <c r="I4532" s="923" t="n">
        <v>2725.36</v>
      </c>
    </row>
    <row r="4533" customFormat="false" ht="15" hidden="false" customHeight="false" outlineLevel="0" collapsed="false">
      <c r="B4533" s="923" t="n">
        <v>98055</v>
      </c>
      <c r="C4533" s="924" t="s">
        <v>11261</v>
      </c>
      <c r="D4533" s="923" t="s">
        <v>451</v>
      </c>
      <c r="E4533" s="923" t="n">
        <f aca="false">IF($K$2=$H$1,H4533,I4533)</f>
        <v>3610.95</v>
      </c>
      <c r="F4533" s="396" t="n">
        <f aca="false">IF(LEN($B4533)=7,CONCATENATE(MID($B4533,1,6),"00",RIGHT($B4533,1)),IF(LEN($B4533)=8,CONCATENATE(MID($B4533,1,6),"0",RIGHT($B4533,2)),$B4533))</f>
        <v>98055</v>
      </c>
      <c r="H4533" s="925" t="n">
        <v>3554.08</v>
      </c>
      <c r="I4533" s="923" t="n">
        <v>3610.95</v>
      </c>
    </row>
    <row r="4534" customFormat="false" ht="15" hidden="false" customHeight="false" outlineLevel="0" collapsed="false">
      <c r="B4534" s="923" t="n">
        <v>98056</v>
      </c>
      <c r="C4534" s="924" t="s">
        <v>11262</v>
      </c>
      <c r="D4534" s="923" t="s">
        <v>451</v>
      </c>
      <c r="E4534" s="923" t="n">
        <f aca="false">IF($K$2=$H$1,H4534,I4534)</f>
        <v>4190.56</v>
      </c>
      <c r="F4534" s="396" t="n">
        <f aca="false">IF(LEN($B4534)=7,CONCATENATE(MID($B4534,1,6),"00",RIGHT($B4534,1)),IF(LEN($B4534)=8,CONCATENATE(MID($B4534,1,6),"0",RIGHT($B4534,2)),$B4534))</f>
        <v>98056</v>
      </c>
      <c r="H4534" s="925" t="n">
        <v>4128.46</v>
      </c>
      <c r="I4534" s="923" t="n">
        <v>4190.56</v>
      </c>
    </row>
    <row r="4535" customFormat="false" ht="15" hidden="false" customHeight="false" outlineLevel="0" collapsed="false">
      <c r="B4535" s="923" t="n">
        <v>98057</v>
      </c>
      <c r="C4535" s="924" t="s">
        <v>11263</v>
      </c>
      <c r="D4535" s="923" t="s">
        <v>451</v>
      </c>
      <c r="E4535" s="923" t="n">
        <f aca="false">IF($K$2=$H$1,H4535,I4535)</f>
        <v>5561.33</v>
      </c>
      <c r="F4535" s="396" t="n">
        <f aca="false">IF(LEN($B4535)=7,CONCATENATE(MID($B4535,1,6),"00",RIGHT($B4535,1)),IF(LEN($B4535)=8,CONCATENATE(MID($B4535,1,6),"0",RIGHT($B4535,2)),$B4535))</f>
        <v>98057</v>
      </c>
      <c r="H4535" s="925" t="n">
        <v>5487.53</v>
      </c>
      <c r="I4535" s="923" t="n">
        <v>5561.33</v>
      </c>
    </row>
    <row r="4536" customFormat="false" ht="15" hidden="false" customHeight="false" outlineLevel="0" collapsed="false">
      <c r="B4536" s="923" t="n">
        <v>98066</v>
      </c>
      <c r="C4536" s="924" t="s">
        <v>11264</v>
      </c>
      <c r="D4536" s="923" t="s">
        <v>451</v>
      </c>
      <c r="E4536" s="923" t="n">
        <f aca="false">IF($K$2=$H$1,H4536,I4536)</f>
        <v>3732.34</v>
      </c>
      <c r="F4536" s="396" t="n">
        <f aca="false">IF(LEN($B4536)=7,CONCATENATE(MID($B4536,1,6),"00",RIGHT($B4536,1)),IF(LEN($B4536)=8,CONCATENATE(MID($B4536,1,6),"0",RIGHT($B4536,2)),$B4536))</f>
        <v>98066</v>
      </c>
      <c r="H4536" s="925" t="n">
        <v>3539.7</v>
      </c>
      <c r="I4536" s="923" t="n">
        <v>3732.34</v>
      </c>
    </row>
    <row r="4537" customFormat="false" ht="15" hidden="false" customHeight="false" outlineLevel="0" collapsed="false">
      <c r="B4537" s="923" t="n">
        <v>98067</v>
      </c>
      <c r="C4537" s="924" t="s">
        <v>11265</v>
      </c>
      <c r="D4537" s="923" t="s">
        <v>451</v>
      </c>
      <c r="E4537" s="923" t="n">
        <f aca="false">IF($K$2=$H$1,H4537,I4537)</f>
        <v>4990.84</v>
      </c>
      <c r="F4537" s="396" t="n">
        <f aca="false">IF(LEN($B4537)=7,CONCATENATE(MID($B4537,1,6),"00",RIGHT($B4537,1)),IF(LEN($B4537)=8,CONCATENATE(MID($B4537,1,6),"0",RIGHT($B4537,2)),$B4537))</f>
        <v>98067</v>
      </c>
      <c r="H4537" s="925" t="n">
        <v>4732.74</v>
      </c>
      <c r="I4537" s="923" t="n">
        <v>4990.84</v>
      </c>
    </row>
    <row r="4538" customFormat="false" ht="15" hidden="false" customHeight="false" outlineLevel="0" collapsed="false">
      <c r="B4538" s="923" t="n">
        <v>98068</v>
      </c>
      <c r="C4538" s="924" t="s">
        <v>11266</v>
      </c>
      <c r="D4538" s="923" t="s">
        <v>451</v>
      </c>
      <c r="E4538" s="923" t="n">
        <f aca="false">IF($K$2=$H$1,H4538,I4538)</f>
        <v>7060.51</v>
      </c>
      <c r="F4538" s="396" t="n">
        <f aca="false">IF(LEN($B4538)=7,CONCATENATE(MID($B4538,1,6),"00",RIGHT($B4538,1)),IF(LEN($B4538)=8,CONCATENATE(MID($B4538,1,6),"0",RIGHT($B4538,2)),$B4538))</f>
        <v>98068</v>
      </c>
      <c r="H4538" s="925" t="n">
        <v>6694.24</v>
      </c>
      <c r="I4538" s="923" t="n">
        <v>7060.51</v>
      </c>
    </row>
    <row r="4539" customFormat="false" ht="15" hidden="false" customHeight="false" outlineLevel="0" collapsed="false">
      <c r="B4539" s="923" t="n">
        <v>98069</v>
      </c>
      <c r="C4539" s="924" t="s">
        <v>11267</v>
      </c>
      <c r="D4539" s="923" t="s">
        <v>451</v>
      </c>
      <c r="E4539" s="923" t="n">
        <f aca="false">IF($K$2=$H$1,H4539,I4539)</f>
        <v>9456.21</v>
      </c>
      <c r="F4539" s="396" t="n">
        <f aca="false">IF(LEN($B4539)=7,CONCATENATE(MID($B4539,1,6),"00",RIGHT($B4539,1)),IF(LEN($B4539)=8,CONCATENATE(MID($B4539,1,6),"0",RIGHT($B4539,2)),$B4539))</f>
        <v>98069</v>
      </c>
      <c r="H4539" s="925" t="n">
        <v>8962.28</v>
      </c>
      <c r="I4539" s="923" t="n">
        <v>9456.21</v>
      </c>
    </row>
    <row r="4540" customFormat="false" ht="15" hidden="false" customHeight="false" outlineLevel="0" collapsed="false">
      <c r="B4540" s="923" t="n">
        <v>98070</v>
      </c>
      <c r="C4540" s="924" t="s">
        <v>11268</v>
      </c>
      <c r="D4540" s="923" t="s">
        <v>451</v>
      </c>
      <c r="E4540" s="923" t="n">
        <f aca="false">IF($K$2=$H$1,H4540,I4540)</f>
        <v>10848.29</v>
      </c>
      <c r="F4540" s="396" t="n">
        <f aca="false">IF(LEN($B4540)=7,CONCATENATE(MID($B4540,1,6),"00",RIGHT($B4540,1)),IF(LEN($B4540)=8,CONCATENATE(MID($B4540,1,6),"0",RIGHT($B4540,2)),$B4540))</f>
        <v>98070</v>
      </c>
      <c r="H4540" s="925" t="n">
        <v>10283.08</v>
      </c>
      <c r="I4540" s="923" t="n">
        <v>10848.29</v>
      </c>
    </row>
    <row r="4541" customFormat="false" ht="15" hidden="false" customHeight="false" outlineLevel="0" collapsed="false">
      <c r="B4541" s="923" t="n">
        <v>98071</v>
      </c>
      <c r="C4541" s="924" t="s">
        <v>11269</v>
      </c>
      <c r="D4541" s="923" t="s">
        <v>451</v>
      </c>
      <c r="E4541" s="923" t="n">
        <f aca="false">IF($K$2=$H$1,H4541,I4541)</f>
        <v>11930.3</v>
      </c>
      <c r="F4541" s="396" t="n">
        <f aca="false">IF(LEN($B4541)=7,CONCATENATE(MID($B4541,1,6),"00",RIGHT($B4541,1)),IF(LEN($B4541)=8,CONCATENATE(MID($B4541,1,6),"0",RIGHT($B4541,2)),$B4541))</f>
        <v>98071</v>
      </c>
      <c r="H4541" s="925" t="n">
        <v>11312.62</v>
      </c>
      <c r="I4541" s="923" t="n">
        <v>11930.3</v>
      </c>
    </row>
    <row r="4542" customFormat="false" ht="15" hidden="false" customHeight="false" outlineLevel="0" collapsed="false">
      <c r="B4542" s="923" t="n">
        <v>98072</v>
      </c>
      <c r="C4542" s="924" t="s">
        <v>11270</v>
      </c>
      <c r="D4542" s="923" t="s">
        <v>451</v>
      </c>
      <c r="E4542" s="923" t="n">
        <f aca="false">IF($K$2=$H$1,H4542,I4542)</f>
        <v>3101.02</v>
      </c>
      <c r="F4542" s="396" t="n">
        <f aca="false">IF(LEN($B4542)=7,CONCATENATE(MID($B4542,1,6),"00",RIGHT($B4542,1)),IF(LEN($B4542)=8,CONCATENATE(MID($B4542,1,6),"0",RIGHT($B4542,2)),$B4542))</f>
        <v>98072</v>
      </c>
      <c r="H4542" s="925" t="n">
        <v>2940.99</v>
      </c>
      <c r="I4542" s="923" t="n">
        <v>3101.02</v>
      </c>
    </row>
    <row r="4543" customFormat="false" ht="15" hidden="false" customHeight="false" outlineLevel="0" collapsed="false">
      <c r="B4543" s="923" t="n">
        <v>98073</v>
      </c>
      <c r="C4543" s="924" t="s">
        <v>11271</v>
      </c>
      <c r="D4543" s="923" t="s">
        <v>451</v>
      </c>
      <c r="E4543" s="923" t="n">
        <f aca="false">IF($K$2=$H$1,H4543,I4543)</f>
        <v>4832.3</v>
      </c>
      <c r="F4543" s="396" t="n">
        <f aca="false">IF(LEN($B4543)=7,CONCATENATE(MID($B4543,1,6),"00",RIGHT($B4543,1)),IF(LEN($B4543)=8,CONCATENATE(MID($B4543,1,6),"0",RIGHT($B4543,2)),$B4543))</f>
        <v>98073</v>
      </c>
      <c r="H4543" s="925" t="n">
        <v>4581.81</v>
      </c>
      <c r="I4543" s="923" t="n">
        <v>4832.3</v>
      </c>
    </row>
    <row r="4544" customFormat="false" ht="15" hidden="false" customHeight="false" outlineLevel="0" collapsed="false">
      <c r="B4544" s="923" t="n">
        <v>98074</v>
      </c>
      <c r="C4544" s="924" t="s">
        <v>11272</v>
      </c>
      <c r="D4544" s="923" t="s">
        <v>451</v>
      </c>
      <c r="E4544" s="923" t="n">
        <f aca="false">IF($K$2=$H$1,H4544,I4544)</f>
        <v>7480.92</v>
      </c>
      <c r="F4544" s="396" t="n">
        <f aca="false">IF(LEN($B4544)=7,CONCATENATE(MID($B4544,1,6),"00",RIGHT($B4544,1)),IF(LEN($B4544)=8,CONCATENATE(MID($B4544,1,6),"0",RIGHT($B4544,2)),$B4544))</f>
        <v>98074</v>
      </c>
      <c r="H4544" s="925" t="n">
        <v>7092.47</v>
      </c>
      <c r="I4544" s="923" t="n">
        <v>7480.92</v>
      </c>
    </row>
    <row r="4545" customFormat="false" ht="15" hidden="false" customHeight="false" outlineLevel="0" collapsed="false">
      <c r="B4545" s="923" t="n">
        <v>98075</v>
      </c>
      <c r="C4545" s="924" t="s">
        <v>11273</v>
      </c>
      <c r="D4545" s="923" t="s">
        <v>451</v>
      </c>
      <c r="E4545" s="923" t="n">
        <f aca="false">IF($K$2=$H$1,H4545,I4545)</f>
        <v>9716.41</v>
      </c>
      <c r="F4545" s="396" t="n">
        <f aca="false">IF(LEN($B4545)=7,CONCATENATE(MID($B4545,1,6),"00",RIGHT($B4545,1)),IF(LEN($B4545)=8,CONCATENATE(MID($B4545,1,6),"0",RIGHT($B4545,2)),$B4545))</f>
        <v>98075</v>
      </c>
      <c r="H4545" s="925" t="n">
        <v>9211.86</v>
      </c>
      <c r="I4545" s="923" t="n">
        <v>9716.41</v>
      </c>
    </row>
    <row r="4546" customFormat="false" ht="15" hidden="false" customHeight="false" outlineLevel="0" collapsed="false">
      <c r="B4546" s="923" t="n">
        <v>98076</v>
      </c>
      <c r="C4546" s="924" t="s">
        <v>11274</v>
      </c>
      <c r="D4546" s="923" t="s">
        <v>451</v>
      </c>
      <c r="E4546" s="923" t="n">
        <f aca="false">IF($K$2=$H$1,H4546,I4546)</f>
        <v>11182.63</v>
      </c>
      <c r="F4546" s="396" t="n">
        <f aca="false">IF(LEN($B4546)=7,CONCATENATE(MID($B4546,1,6),"00",RIGHT($B4546,1)),IF(LEN($B4546)=8,CONCATENATE(MID($B4546,1,6),"0",RIGHT($B4546,2)),$B4546))</f>
        <v>98076</v>
      </c>
      <c r="H4546" s="925" t="n">
        <v>10601.5</v>
      </c>
      <c r="I4546" s="923" t="n">
        <v>11182.63</v>
      </c>
    </row>
    <row r="4547" customFormat="false" ht="15" hidden="false" customHeight="false" outlineLevel="0" collapsed="false">
      <c r="B4547" s="923" t="n">
        <v>98077</v>
      </c>
      <c r="C4547" s="924" t="s">
        <v>11275</v>
      </c>
      <c r="D4547" s="923" t="s">
        <v>451</v>
      </c>
      <c r="E4547" s="923" t="n">
        <f aca="false">IF($K$2=$H$1,H4547,I4547)</f>
        <v>13157.44</v>
      </c>
      <c r="F4547" s="396" t="n">
        <f aca="false">IF(LEN($B4547)=7,CONCATENATE(MID($B4547,1,6),"00",RIGHT($B4547,1)),IF(LEN($B4547)=8,CONCATENATE(MID($B4547,1,6),"0",RIGHT($B4547,2)),$B4547))</f>
        <v>98077</v>
      </c>
      <c r="H4547" s="925" t="n">
        <v>12473.72</v>
      </c>
      <c r="I4547" s="923" t="n">
        <v>13157.44</v>
      </c>
    </row>
    <row r="4548" customFormat="false" ht="15" hidden="false" customHeight="false" outlineLevel="0" collapsed="false">
      <c r="B4548" s="923" t="n">
        <v>98078</v>
      </c>
      <c r="C4548" s="924" t="s">
        <v>11276</v>
      </c>
      <c r="D4548" s="923" t="s">
        <v>451</v>
      </c>
      <c r="E4548" s="923" t="n">
        <f aca="false">IF($K$2=$H$1,H4548,I4548)</f>
        <v>3180.13</v>
      </c>
      <c r="F4548" s="396" t="n">
        <f aca="false">IF(LEN($B4548)=7,CONCATENATE(MID($B4548,1,6),"00",RIGHT($B4548,1)),IF(LEN($B4548)=8,CONCATENATE(MID($B4548,1,6),"0",RIGHT($B4548,2)),$B4548))</f>
        <v>98078</v>
      </c>
      <c r="H4548" s="925" t="n">
        <v>3011.65</v>
      </c>
      <c r="I4548" s="923" t="n">
        <v>3180.13</v>
      </c>
    </row>
    <row r="4549" customFormat="false" ht="15" hidden="false" customHeight="false" outlineLevel="0" collapsed="false">
      <c r="B4549" s="923" t="n">
        <v>98079</v>
      </c>
      <c r="C4549" s="924" t="s">
        <v>11277</v>
      </c>
      <c r="D4549" s="923" t="s">
        <v>451</v>
      </c>
      <c r="E4549" s="923" t="n">
        <f aca="false">IF($K$2=$H$1,H4549,I4549)</f>
        <v>5565.58</v>
      </c>
      <c r="F4549" s="396" t="n">
        <f aca="false">IF(LEN($B4549)=7,CONCATENATE(MID($B4549,1,6),"00",RIGHT($B4549,1)),IF(LEN($B4549)=8,CONCATENATE(MID($B4549,1,6),"0",RIGHT($B4549,2)),$B4549))</f>
        <v>98079</v>
      </c>
      <c r="H4549" s="925" t="n">
        <v>5271.61</v>
      </c>
      <c r="I4549" s="923" t="n">
        <v>5565.58</v>
      </c>
    </row>
    <row r="4550" customFormat="false" ht="15" hidden="false" customHeight="false" outlineLevel="0" collapsed="false">
      <c r="B4550" s="923" t="n">
        <v>98080</v>
      </c>
      <c r="C4550" s="924" t="s">
        <v>11278</v>
      </c>
      <c r="D4550" s="923" t="s">
        <v>451</v>
      </c>
      <c r="E4550" s="923" t="n">
        <f aca="false">IF($K$2=$H$1,H4550,I4550)</f>
        <v>7147.09</v>
      </c>
      <c r="F4550" s="396" t="n">
        <f aca="false">IF(LEN($B4550)=7,CONCATENATE(MID($B4550,1,6),"00",RIGHT($B4550,1)),IF(LEN($B4550)=8,CONCATENATE(MID($B4550,1,6),"0",RIGHT($B4550,2)),$B4550))</f>
        <v>98080</v>
      </c>
      <c r="H4550" s="925" t="n">
        <v>6769.75</v>
      </c>
      <c r="I4550" s="923" t="n">
        <v>7147.09</v>
      </c>
    </row>
    <row r="4551" customFormat="false" ht="15" hidden="false" customHeight="false" outlineLevel="0" collapsed="false">
      <c r="B4551" s="923" t="n">
        <v>98081</v>
      </c>
      <c r="C4551" s="924" t="s">
        <v>11279</v>
      </c>
      <c r="D4551" s="923" t="s">
        <v>451</v>
      </c>
      <c r="E4551" s="923" t="n">
        <f aca="false">IF($K$2=$H$1,H4551,I4551)</f>
        <v>10580.55</v>
      </c>
      <c r="F4551" s="396" t="n">
        <f aca="false">IF(LEN($B4551)=7,CONCATENATE(MID($B4551,1,6),"00",RIGHT($B4551,1)),IF(LEN($B4551)=8,CONCATENATE(MID($B4551,1,6),"0",RIGHT($B4551,2)),$B4551))</f>
        <v>98081</v>
      </c>
      <c r="H4551" s="925" t="n">
        <v>10022.06</v>
      </c>
      <c r="I4551" s="923" t="n">
        <v>10580.55</v>
      </c>
    </row>
    <row r="4552" customFormat="false" ht="15" hidden="false" customHeight="false" outlineLevel="0" collapsed="false">
      <c r="B4552" s="923" t="n">
        <v>98082</v>
      </c>
      <c r="C4552" s="924" t="s">
        <v>11280</v>
      </c>
      <c r="D4552" s="923" t="s">
        <v>451</v>
      </c>
      <c r="E4552" s="923" t="n">
        <f aca="false">IF($K$2=$H$1,H4552,I4552)</f>
        <v>2900.58</v>
      </c>
      <c r="F4552" s="396" t="n">
        <f aca="false">IF(LEN($B4552)=7,CONCATENATE(MID($B4552,1,6),"00",RIGHT($B4552,1)),IF(LEN($B4552)=8,CONCATENATE(MID($B4552,1,6),"0",RIGHT($B4552,2)),$B4552))</f>
        <v>98082</v>
      </c>
      <c r="H4552" s="925" t="n">
        <v>2749.63</v>
      </c>
      <c r="I4552" s="923" t="n">
        <v>2900.58</v>
      </c>
    </row>
    <row r="4553" customFormat="false" ht="15" hidden="false" customHeight="false" outlineLevel="0" collapsed="false">
      <c r="B4553" s="923" t="n">
        <v>98083</v>
      </c>
      <c r="C4553" s="924" t="s">
        <v>11281</v>
      </c>
      <c r="D4553" s="923" t="s">
        <v>451</v>
      </c>
      <c r="E4553" s="923" t="n">
        <f aca="false">IF($K$2=$H$1,H4553,I4553)</f>
        <v>3840.04</v>
      </c>
      <c r="F4553" s="396" t="n">
        <f aca="false">IF(LEN($B4553)=7,CONCATENATE(MID($B4553,1,6),"00",RIGHT($B4553,1)),IF(LEN($B4553)=8,CONCATENATE(MID($B4553,1,6),"0",RIGHT($B4553,2)),$B4553))</f>
        <v>98083</v>
      </c>
      <c r="H4553" s="925" t="n">
        <v>3639.03</v>
      </c>
      <c r="I4553" s="923" t="n">
        <v>3840.04</v>
      </c>
    </row>
    <row r="4554" customFormat="false" ht="15" hidden="false" customHeight="false" outlineLevel="0" collapsed="false">
      <c r="B4554" s="923" t="n">
        <v>98084</v>
      </c>
      <c r="C4554" s="924" t="s">
        <v>11282</v>
      </c>
      <c r="D4554" s="923" t="s">
        <v>451</v>
      </c>
      <c r="E4554" s="923" t="n">
        <f aca="false">IF($K$2=$H$1,H4554,I4554)</f>
        <v>5399.04</v>
      </c>
      <c r="F4554" s="396" t="n">
        <f aca="false">IF(LEN($B4554)=7,CONCATENATE(MID($B4554,1,6),"00",RIGHT($B4554,1)),IF(LEN($B4554)=8,CONCATENATE(MID($B4554,1,6),"0",RIGHT($B4554,2)),$B4554))</f>
        <v>98084</v>
      </c>
      <c r="H4554" s="925" t="n">
        <v>5114.55</v>
      </c>
      <c r="I4554" s="923" t="n">
        <v>5399.04</v>
      </c>
    </row>
    <row r="4555" customFormat="false" ht="15" hidden="false" customHeight="false" outlineLevel="0" collapsed="false">
      <c r="B4555" s="923" t="n">
        <v>98085</v>
      </c>
      <c r="C4555" s="924" t="s">
        <v>11283</v>
      </c>
      <c r="D4555" s="923" t="s">
        <v>451</v>
      </c>
      <c r="E4555" s="923" t="n">
        <f aca="false">IF($K$2=$H$1,H4555,I4555)</f>
        <v>7306.29</v>
      </c>
      <c r="F4555" s="396" t="n">
        <f aca="false">IF(LEN($B4555)=7,CONCATENATE(MID($B4555,1,6),"00",RIGHT($B4555,1)),IF(LEN($B4555)=8,CONCATENATE(MID($B4555,1,6),"0",RIGHT($B4555,2)),$B4555))</f>
        <v>98085</v>
      </c>
      <c r="H4555" s="925" t="n">
        <v>6918.28</v>
      </c>
      <c r="I4555" s="923" t="n">
        <v>7306.29</v>
      </c>
    </row>
    <row r="4556" customFormat="false" ht="15" hidden="false" customHeight="false" outlineLevel="0" collapsed="false">
      <c r="B4556" s="923" t="n">
        <v>98086</v>
      </c>
      <c r="C4556" s="924" t="s">
        <v>11284</v>
      </c>
      <c r="D4556" s="923" t="s">
        <v>451</v>
      </c>
      <c r="E4556" s="923" t="n">
        <f aca="false">IF($K$2=$H$1,H4556,I4556)</f>
        <v>8277.18</v>
      </c>
      <c r="F4556" s="396" t="n">
        <f aca="false">IF(LEN($B4556)=7,CONCATENATE(MID($B4556,1,6),"00",RIGHT($B4556,1)),IF(LEN($B4556)=8,CONCATENATE(MID($B4556,1,6),"0",RIGHT($B4556,2)),$B4556))</f>
        <v>98086</v>
      </c>
      <c r="H4556" s="925" t="n">
        <v>7837.79</v>
      </c>
      <c r="I4556" s="923" t="n">
        <v>8277.18</v>
      </c>
    </row>
    <row r="4557" customFormat="false" ht="15" hidden="false" customHeight="false" outlineLevel="0" collapsed="false">
      <c r="B4557" s="923" t="n">
        <v>98087</v>
      </c>
      <c r="C4557" s="924" t="s">
        <v>11285</v>
      </c>
      <c r="D4557" s="923" t="s">
        <v>451</v>
      </c>
      <c r="E4557" s="923" t="n">
        <f aca="false">IF($K$2=$H$1,H4557,I4557)</f>
        <v>8892.96</v>
      </c>
      <c r="F4557" s="396" t="n">
        <f aca="false">IF(LEN($B4557)=7,CONCATENATE(MID($B4557,1,6),"00",RIGHT($B4557,1)),IF(LEN($B4557)=8,CONCATENATE(MID($B4557,1,6),"0",RIGHT($B4557,2)),$B4557))</f>
        <v>98087</v>
      </c>
      <c r="H4557" s="925" t="n">
        <v>8422.45</v>
      </c>
      <c r="I4557" s="923" t="n">
        <v>8892.96</v>
      </c>
    </row>
    <row r="4558" customFormat="false" ht="15" hidden="false" customHeight="false" outlineLevel="0" collapsed="false">
      <c r="B4558" s="923" t="n">
        <v>98088</v>
      </c>
      <c r="C4558" s="924" t="s">
        <v>11286</v>
      </c>
      <c r="D4558" s="923" t="s">
        <v>451</v>
      </c>
      <c r="E4558" s="923" t="n">
        <f aca="false">IF($K$2=$H$1,H4558,I4558)</f>
        <v>2468.31</v>
      </c>
      <c r="F4558" s="396" t="n">
        <f aca="false">IF(LEN($B4558)=7,CONCATENATE(MID($B4558,1,6),"00",RIGHT($B4558,1)),IF(LEN($B4558)=8,CONCATENATE(MID($B4558,1,6),"0",RIGHT($B4558,2)),$B4558))</f>
        <v>98088</v>
      </c>
      <c r="H4558" s="925" t="n">
        <v>2341.71</v>
      </c>
      <c r="I4558" s="923" t="n">
        <v>2468.31</v>
      </c>
    </row>
    <row r="4559" customFormat="false" ht="15" hidden="false" customHeight="false" outlineLevel="0" collapsed="false">
      <c r="B4559" s="923" t="n">
        <v>98089</v>
      </c>
      <c r="C4559" s="924" t="s">
        <v>11287</v>
      </c>
      <c r="D4559" s="923" t="s">
        <v>451</v>
      </c>
      <c r="E4559" s="923" t="n">
        <f aca="false">IF($K$2=$H$1,H4559,I4559)</f>
        <v>3896.38</v>
      </c>
      <c r="F4559" s="396" t="n">
        <f aca="false">IF(LEN($B4559)=7,CONCATENATE(MID($B4559,1,6),"00",RIGHT($B4559,1)),IF(LEN($B4559)=8,CONCATENATE(MID($B4559,1,6),"0",RIGHT($B4559,2)),$B4559))</f>
        <v>98089</v>
      </c>
      <c r="H4559" s="925" t="n">
        <v>3695.11</v>
      </c>
      <c r="I4559" s="923" t="n">
        <v>3896.38</v>
      </c>
    </row>
    <row r="4560" customFormat="false" ht="15" hidden="false" customHeight="false" outlineLevel="0" collapsed="false">
      <c r="B4560" s="923" t="n">
        <v>98090</v>
      </c>
      <c r="C4560" s="924" t="s">
        <v>11288</v>
      </c>
      <c r="D4560" s="923" t="s">
        <v>451</v>
      </c>
      <c r="E4560" s="923" t="n">
        <f aca="false">IF($K$2=$H$1,H4560,I4560)</f>
        <v>6109.74</v>
      </c>
      <c r="F4560" s="396" t="n">
        <f aca="false">IF(LEN($B4560)=7,CONCATENATE(MID($B4560,1,6),"00",RIGHT($B4560,1)),IF(LEN($B4560)=8,CONCATENATE(MID($B4560,1,6),"0",RIGHT($B4560,2)),$B4560))</f>
        <v>98090</v>
      </c>
      <c r="H4560" s="925" t="n">
        <v>5793.43</v>
      </c>
      <c r="I4560" s="923" t="n">
        <v>6109.74</v>
      </c>
    </row>
    <row r="4561" customFormat="false" ht="15" hidden="false" customHeight="false" outlineLevel="0" collapsed="false">
      <c r="B4561" s="923" t="n">
        <v>98091</v>
      </c>
      <c r="C4561" s="924" t="s">
        <v>11289</v>
      </c>
      <c r="D4561" s="923" t="s">
        <v>451</v>
      </c>
      <c r="E4561" s="923" t="n">
        <f aca="false">IF($K$2=$H$1,H4561,I4561)</f>
        <v>7892.14</v>
      </c>
      <c r="F4561" s="396" t="n">
        <f aca="false">IF(LEN($B4561)=7,CONCATENATE(MID($B4561,1,6),"00",RIGHT($B4561,1)),IF(LEN($B4561)=8,CONCATENATE(MID($B4561,1,6),"0",RIGHT($B4561,2)),$B4561))</f>
        <v>98091</v>
      </c>
      <c r="H4561" s="925" t="n">
        <v>7483.72</v>
      </c>
      <c r="I4561" s="923" t="n">
        <v>7892.14</v>
      </c>
    </row>
    <row r="4562" customFormat="false" ht="15" hidden="false" customHeight="false" outlineLevel="0" collapsed="false">
      <c r="B4562" s="923" t="n">
        <v>98092</v>
      </c>
      <c r="C4562" s="924" t="s">
        <v>11290</v>
      </c>
      <c r="D4562" s="923" t="s">
        <v>451</v>
      </c>
      <c r="E4562" s="923" t="n">
        <f aca="false">IF($K$2=$H$1,H4562,I4562)</f>
        <v>9251.83</v>
      </c>
      <c r="F4562" s="396" t="n">
        <f aca="false">IF(LEN($B4562)=7,CONCATENATE(MID($B4562,1,6),"00",RIGHT($B4562,1)),IF(LEN($B4562)=8,CONCATENATE(MID($B4562,1,6),"0",RIGHT($B4562,2)),$B4562))</f>
        <v>98092</v>
      </c>
      <c r="H4562" s="925" t="n">
        <v>8772.45</v>
      </c>
      <c r="I4562" s="923" t="n">
        <v>9251.83</v>
      </c>
    </row>
    <row r="4563" customFormat="false" ht="15" hidden="false" customHeight="false" outlineLevel="0" collapsed="false">
      <c r="B4563" s="923" t="n">
        <v>98093</v>
      </c>
      <c r="C4563" s="924" t="s">
        <v>11291</v>
      </c>
      <c r="D4563" s="923" t="s">
        <v>451</v>
      </c>
      <c r="E4563" s="923" t="n">
        <f aca="false">IF($K$2=$H$1,H4563,I4563)</f>
        <v>10917.03</v>
      </c>
      <c r="F4563" s="396" t="n">
        <f aca="false">IF(LEN($B4563)=7,CONCATENATE(MID($B4563,1,6),"00",RIGHT($B4563,1)),IF(LEN($B4563)=8,CONCATENATE(MID($B4563,1,6),"0",RIGHT($B4563,2)),$B4563))</f>
        <v>98093</v>
      </c>
      <c r="H4563" s="925" t="n">
        <v>10351.35</v>
      </c>
      <c r="I4563" s="923" t="n">
        <v>10917.03</v>
      </c>
    </row>
    <row r="4564" customFormat="false" ht="15" hidden="false" customHeight="false" outlineLevel="0" collapsed="false">
      <c r="B4564" s="923" t="n">
        <v>98094</v>
      </c>
      <c r="C4564" s="924" t="s">
        <v>11292</v>
      </c>
      <c r="D4564" s="923" t="s">
        <v>451</v>
      </c>
      <c r="E4564" s="923" t="n">
        <f aca="false">IF($K$2=$H$1,H4564,I4564)</f>
        <v>2091.1</v>
      </c>
      <c r="F4564" s="396" t="n">
        <f aca="false">IF(LEN($B4564)=7,CONCATENATE(MID($B4564,1,6),"00",RIGHT($B4564,1)),IF(LEN($B4564)=8,CONCATENATE(MID($B4564,1,6),"0",RIGHT($B4564,2)),$B4564))</f>
        <v>98094</v>
      </c>
      <c r="H4564" s="925" t="n">
        <v>1988.58</v>
      </c>
      <c r="I4564" s="923" t="n">
        <v>2091.1</v>
      </c>
    </row>
    <row r="4565" customFormat="false" ht="15" hidden="false" customHeight="false" outlineLevel="0" collapsed="false">
      <c r="B4565" s="923" t="n">
        <v>98099</v>
      </c>
      <c r="C4565" s="924" t="s">
        <v>11293</v>
      </c>
      <c r="D4565" s="923" t="s">
        <v>451</v>
      </c>
      <c r="E4565" s="923" t="n">
        <f aca="false">IF($K$2=$H$1,H4565,I4565)</f>
        <v>3590.75</v>
      </c>
      <c r="F4565" s="396" t="n">
        <f aca="false">IF(LEN($B4565)=7,CONCATENATE(MID($B4565,1,6),"00",RIGHT($B4565,1)),IF(LEN($B4565)=8,CONCATENATE(MID($B4565,1,6),"0",RIGHT($B4565,2)),$B4565))</f>
        <v>98099</v>
      </c>
      <c r="H4565" s="925" t="n">
        <v>3414.12</v>
      </c>
      <c r="I4565" s="923" t="n">
        <v>3590.75</v>
      </c>
    </row>
    <row r="4566" customFormat="false" ht="15" hidden="false" customHeight="false" outlineLevel="0" collapsed="false">
      <c r="B4566" s="923" t="n">
        <v>98100</v>
      </c>
      <c r="C4566" s="924" t="s">
        <v>11294</v>
      </c>
      <c r="D4566" s="923" t="s">
        <v>451</v>
      </c>
      <c r="E4566" s="923" t="n">
        <f aca="false">IF($K$2=$H$1,H4566,I4566)</f>
        <v>4680.13</v>
      </c>
      <c r="F4566" s="396" t="n">
        <f aca="false">IF(LEN($B4566)=7,CONCATENATE(MID($B4566,1,6),"00",RIGHT($B4566,1)),IF(LEN($B4566)=8,CONCATENATE(MID($B4566,1,6),"0",RIGHT($B4566,2)),$B4566))</f>
        <v>98100</v>
      </c>
      <c r="H4566" s="925" t="n">
        <v>4448.68</v>
      </c>
      <c r="I4566" s="923" t="n">
        <v>4680.13</v>
      </c>
    </row>
    <row r="4567" customFormat="false" ht="15" hidden="false" customHeight="false" outlineLevel="0" collapsed="false">
      <c r="B4567" s="923" t="n">
        <v>98101</v>
      </c>
      <c r="C4567" s="924" t="s">
        <v>11295</v>
      </c>
      <c r="D4567" s="923" t="s">
        <v>451</v>
      </c>
      <c r="E4567" s="923" t="n">
        <f aca="false">IF($K$2=$H$1,H4567,I4567)</f>
        <v>6919.88</v>
      </c>
      <c r="F4567" s="396" t="n">
        <f aca="false">IF(LEN($B4567)=7,CONCATENATE(MID($B4567,1,6),"00",RIGHT($B4567,1)),IF(LEN($B4567)=8,CONCATENATE(MID($B4567,1,6),"0",RIGHT($B4567,2)),$B4567))</f>
        <v>98101</v>
      </c>
      <c r="H4567" s="925" t="n">
        <v>6576.24</v>
      </c>
      <c r="I4567" s="923" t="n">
        <v>6919.88</v>
      </c>
    </row>
    <row r="4568" customFormat="false" ht="15" hidden="false" customHeight="false" outlineLevel="0" collapsed="false">
      <c r="B4568" s="923" t="n">
        <v>98109</v>
      </c>
      <c r="C4568" s="924" t="s">
        <v>11296</v>
      </c>
      <c r="D4568" s="923" t="s">
        <v>451</v>
      </c>
      <c r="E4568" s="923" t="n">
        <f aca="false">IF($K$2=$H$1,H4568,I4568)</f>
        <v>619.95</v>
      </c>
      <c r="F4568" s="396" t="n">
        <f aca="false">IF(LEN($B4568)=7,CONCATENATE(MID($B4568,1,6),"00",RIGHT($B4568,1)),IF(LEN($B4568)=8,CONCATENATE(MID($B4568,1,6),"0",RIGHT($B4568,2)),$B4568))</f>
        <v>98109</v>
      </c>
      <c r="H4568" s="925" t="n">
        <v>578.53</v>
      </c>
      <c r="I4568" s="923" t="n">
        <v>619.95</v>
      </c>
    </row>
    <row r="4569" customFormat="false" ht="15" hidden="false" customHeight="false" outlineLevel="0" collapsed="false">
      <c r="B4569" s="923" t="n">
        <v>98110</v>
      </c>
      <c r="C4569" s="924" t="s">
        <v>11297</v>
      </c>
      <c r="D4569" s="923" t="s">
        <v>451</v>
      </c>
      <c r="E4569" s="923" t="n">
        <f aca="false">IF($K$2=$H$1,H4569,I4569)</f>
        <v>395.88</v>
      </c>
      <c r="F4569" s="396" t="n">
        <f aca="false">IF(LEN($B4569)=7,CONCATENATE(MID($B4569,1,6),"00",RIGHT($B4569,1)),IF(LEN($B4569)=8,CONCATENATE(MID($B4569,1,6),"0",RIGHT($B4569,2)),$B4569))</f>
        <v>98110</v>
      </c>
      <c r="H4569" s="925" t="n">
        <v>394.5</v>
      </c>
      <c r="I4569" s="923" t="n">
        <v>395.88</v>
      </c>
    </row>
    <row r="4570" customFormat="false" ht="15" hidden="false" customHeight="false" outlineLevel="0" collapsed="false">
      <c r="B4570" s="923" t="n">
        <v>98111</v>
      </c>
      <c r="C4570" s="924" t="s">
        <v>11298</v>
      </c>
      <c r="D4570" s="923" t="s">
        <v>451</v>
      </c>
      <c r="E4570" s="923" t="n">
        <f aca="false">IF($K$2=$H$1,H4570,I4570)</f>
        <v>20.67</v>
      </c>
      <c r="F4570" s="396" t="n">
        <f aca="false">IF(LEN($B4570)=7,CONCATENATE(MID($B4570,1,6),"00",RIGHT($B4570,1)),IF(LEN($B4570)=8,CONCATENATE(MID($B4570,1,6),"0",RIGHT($B4570,2)),$B4570))</f>
        <v>98111</v>
      </c>
      <c r="H4570" s="925" t="n">
        <v>19.93</v>
      </c>
      <c r="I4570" s="923" t="n">
        <v>20.67</v>
      </c>
    </row>
    <row r="4571" customFormat="false" ht="15" hidden="false" customHeight="false" outlineLevel="0" collapsed="false">
      <c r="B4571" s="923" t="n">
        <v>98114</v>
      </c>
      <c r="C4571" s="924" t="s">
        <v>11299</v>
      </c>
      <c r="D4571" s="923" t="s">
        <v>451</v>
      </c>
      <c r="E4571" s="923" t="n">
        <f aca="false">IF($K$2=$H$1,H4571,I4571)</f>
        <v>374.35</v>
      </c>
      <c r="F4571" s="396" t="n">
        <f aca="false">IF(LEN($B4571)=7,CONCATENATE(MID($B4571,1,6),"00",RIGHT($B4571,1)),IF(LEN($B4571)=8,CONCATENATE(MID($B4571,1,6),"0",RIGHT($B4571,2)),$B4571))</f>
        <v>98114</v>
      </c>
      <c r="H4571" s="925" t="n">
        <v>369.16</v>
      </c>
      <c r="I4571" s="923" t="n">
        <v>374.35</v>
      </c>
    </row>
    <row r="4572" customFormat="false" ht="15" hidden="false" customHeight="false" outlineLevel="0" collapsed="false">
      <c r="B4572" s="923" t="n">
        <v>98115</v>
      </c>
      <c r="C4572" s="924" t="s">
        <v>11300</v>
      </c>
      <c r="D4572" s="923" t="s">
        <v>451</v>
      </c>
      <c r="E4572" s="923" t="n">
        <f aca="false">IF($K$2=$H$1,H4572,I4572)</f>
        <v>86.07</v>
      </c>
      <c r="F4572" s="396" t="n">
        <f aca="false">IF(LEN($B4572)=7,CONCATENATE(MID($B4572,1,6),"00",RIGHT($B4572,1)),IF(LEN($B4572)=8,CONCATENATE(MID($B4572,1,6),"0",RIGHT($B4572,2)),$B4572))</f>
        <v>98115</v>
      </c>
      <c r="H4572" s="925" t="n">
        <v>81.03</v>
      </c>
      <c r="I4572" s="923" t="n">
        <v>86.07</v>
      </c>
    </row>
    <row r="4573" customFormat="false" ht="15" hidden="false" customHeight="false" outlineLevel="0" collapsed="false">
      <c r="B4573" s="923" t="n">
        <v>89957</v>
      </c>
      <c r="C4573" s="924" t="s">
        <v>11301</v>
      </c>
      <c r="D4573" s="923" t="s">
        <v>451</v>
      </c>
      <c r="E4573" s="923" t="n">
        <f aca="false">IF($K$2=$H$1,H4573,I4573)</f>
        <v>104.41</v>
      </c>
      <c r="F4573" s="396" t="n">
        <f aca="false">IF(LEN($B4573)=7,CONCATENATE(MID($B4573,1,6),"00",RIGHT($B4573,1)),IF(LEN($B4573)=8,CONCATENATE(MID($B4573,1,6),"0",RIGHT($B4573,2)),$B4573))</f>
        <v>89957</v>
      </c>
      <c r="H4573" s="925" t="n">
        <v>95.43</v>
      </c>
      <c r="I4573" s="923" t="n">
        <v>104.41</v>
      </c>
    </row>
    <row r="4574" customFormat="false" ht="15" hidden="false" customHeight="false" outlineLevel="0" collapsed="false">
      <c r="B4574" s="923" t="n">
        <v>89959</v>
      </c>
      <c r="C4574" s="924" t="s">
        <v>11302</v>
      </c>
      <c r="D4574" s="923" t="s">
        <v>451</v>
      </c>
      <c r="E4574" s="923" t="n">
        <f aca="false">IF($K$2=$H$1,H4574,I4574)</f>
        <v>187.37</v>
      </c>
      <c r="F4574" s="396" t="n">
        <f aca="false">IF(LEN($B4574)=7,CONCATENATE(MID($B4574,1,6),"00",RIGHT($B4574,1)),IF(LEN($B4574)=8,CONCATENATE(MID($B4574,1,6),"0",RIGHT($B4574,2)),$B4574))</f>
        <v>89959</v>
      </c>
      <c r="H4574" s="925" t="n">
        <v>176.59</v>
      </c>
      <c r="I4574" s="923" t="n">
        <v>187.37</v>
      </c>
    </row>
    <row r="4575" customFormat="false" ht="15" hidden="false" customHeight="false" outlineLevel="0" collapsed="false">
      <c r="B4575" s="923" t="s">
        <v>11303</v>
      </c>
      <c r="C4575" s="924" t="s">
        <v>11304</v>
      </c>
      <c r="D4575" s="923" t="s">
        <v>451</v>
      </c>
      <c r="E4575" s="923" t="n">
        <f aca="false">IF($K$2=$H$1,H4575,I4575)</f>
        <v>75.55</v>
      </c>
      <c r="F4575" s="396" t="str">
        <f aca="false">IF(LEN($B4575)=7,CONCATENATE(MID($B4575,1,6),"00",RIGHT($B4575,1)),IF(LEN($B4575)=8,CONCATENATE(MID($B4575,1,6),"0",RIGHT($B4575,2)),$B4575))</f>
        <v>74093/001</v>
      </c>
      <c r="H4575" s="925" t="n">
        <v>73.56</v>
      </c>
      <c r="I4575" s="923" t="n">
        <v>75.55</v>
      </c>
    </row>
    <row r="4576" customFormat="false" ht="15" hidden="false" customHeight="false" outlineLevel="0" collapsed="false">
      <c r="B4576" s="923" t="s">
        <v>449</v>
      </c>
      <c r="C4576" s="924" t="s">
        <v>11305</v>
      </c>
      <c r="D4576" s="923" t="s">
        <v>451</v>
      </c>
      <c r="E4576" s="923" t="n">
        <f aca="false">IF($K$2=$H$1,H4576,I4576)</f>
        <v>168.92</v>
      </c>
      <c r="F4576" s="396" t="str">
        <f aca="false">IF(LEN($B4576)=7,CONCATENATE(MID($B4576,1,6),"00",RIGHT($B4576,1)),IF(LEN($B4576)=8,CONCATENATE(MID($B4576,1,6),"0",RIGHT($B4576,2)),$B4576))</f>
        <v>74169/001</v>
      </c>
      <c r="H4576" s="925" t="n">
        <v>162.25</v>
      </c>
      <c r="I4576" s="923" t="n">
        <v>168.92</v>
      </c>
    </row>
    <row r="4577" customFormat="false" ht="15" hidden="false" customHeight="false" outlineLevel="0" collapsed="false">
      <c r="B4577" s="923" t="n">
        <v>89349</v>
      </c>
      <c r="C4577" s="924" t="s">
        <v>11306</v>
      </c>
      <c r="D4577" s="923" t="s">
        <v>451</v>
      </c>
      <c r="E4577" s="923" t="n">
        <f aca="false">IF($K$2=$H$1,H4577,I4577)</f>
        <v>21.84</v>
      </c>
      <c r="F4577" s="396" t="n">
        <f aca="false">IF(LEN($B4577)=7,CONCATENATE(MID($B4577,1,6),"00",RIGHT($B4577,1)),IF(LEN($B4577)=8,CONCATENATE(MID($B4577,1,6),"0",RIGHT($B4577,2)),$B4577))</f>
        <v>89349</v>
      </c>
      <c r="H4577" s="925" t="n">
        <v>21.12</v>
      </c>
      <c r="I4577" s="923" t="n">
        <v>21.84</v>
      </c>
    </row>
    <row r="4578" customFormat="false" ht="15" hidden="false" customHeight="false" outlineLevel="0" collapsed="false">
      <c r="B4578" s="923" t="n">
        <v>89351</v>
      </c>
      <c r="C4578" s="924" t="s">
        <v>11307</v>
      </c>
      <c r="D4578" s="923" t="s">
        <v>451</v>
      </c>
      <c r="E4578" s="923" t="n">
        <f aca="false">IF($K$2=$H$1,H4578,I4578)</f>
        <v>24.66</v>
      </c>
      <c r="F4578" s="396" t="n">
        <f aca="false">IF(LEN($B4578)=7,CONCATENATE(MID($B4578,1,6),"00",RIGHT($B4578,1)),IF(LEN($B4578)=8,CONCATENATE(MID($B4578,1,6),"0",RIGHT($B4578,2)),$B4578))</f>
        <v>89351</v>
      </c>
      <c r="H4578" s="925" t="n">
        <v>23.94</v>
      </c>
      <c r="I4578" s="923" t="n">
        <v>24.66</v>
      </c>
    </row>
    <row r="4579" customFormat="false" ht="15" hidden="false" customHeight="false" outlineLevel="0" collapsed="false">
      <c r="B4579" s="923" t="n">
        <v>89352</v>
      </c>
      <c r="C4579" s="924" t="s">
        <v>11308</v>
      </c>
      <c r="D4579" s="923" t="s">
        <v>451</v>
      </c>
      <c r="E4579" s="923" t="n">
        <f aca="false">IF($K$2=$H$1,H4579,I4579)</f>
        <v>27.83</v>
      </c>
      <c r="F4579" s="396" t="n">
        <f aca="false">IF(LEN($B4579)=7,CONCATENATE(MID($B4579,1,6),"00",RIGHT($B4579,1)),IF(LEN($B4579)=8,CONCATENATE(MID($B4579,1,6),"0",RIGHT($B4579,2)),$B4579))</f>
        <v>89352</v>
      </c>
      <c r="H4579" s="925" t="n">
        <v>27.11</v>
      </c>
      <c r="I4579" s="923" t="n">
        <v>27.83</v>
      </c>
    </row>
    <row r="4580" customFormat="false" ht="15" hidden="false" customHeight="false" outlineLevel="0" collapsed="false">
      <c r="B4580" s="923" t="n">
        <v>89353</v>
      </c>
      <c r="C4580" s="924" t="s">
        <v>11309</v>
      </c>
      <c r="D4580" s="923" t="s">
        <v>451</v>
      </c>
      <c r="E4580" s="923" t="n">
        <f aca="false">IF($K$2=$H$1,H4580,I4580)</f>
        <v>28.96</v>
      </c>
      <c r="F4580" s="396" t="n">
        <f aca="false">IF(LEN($B4580)=7,CONCATENATE(MID($B4580,1,6),"00",RIGHT($B4580,1)),IF(LEN($B4580)=8,CONCATENATE(MID($B4580,1,6),"0",RIGHT($B4580,2)),$B4580))</f>
        <v>89353</v>
      </c>
      <c r="H4580" s="925" t="n">
        <v>28.24</v>
      </c>
      <c r="I4580" s="923" t="n">
        <v>28.96</v>
      </c>
    </row>
    <row r="4581" customFormat="false" ht="15" hidden="false" customHeight="false" outlineLevel="0" collapsed="false">
      <c r="B4581" s="923" t="n">
        <v>89354</v>
      </c>
      <c r="C4581" s="924" t="s">
        <v>11310</v>
      </c>
      <c r="D4581" s="923" t="s">
        <v>451</v>
      </c>
      <c r="E4581" s="923" t="n">
        <f aca="false">IF($K$2=$H$1,H4581,I4581)</f>
        <v>238.96</v>
      </c>
      <c r="F4581" s="396" t="n">
        <f aca="false">IF(LEN($B4581)=7,CONCATENATE(MID($B4581,1,6),"00",RIGHT($B4581,1)),IF(LEN($B4581)=8,CONCATENATE(MID($B4581,1,6),"0",RIGHT($B4581,2)),$B4581))</f>
        <v>89354</v>
      </c>
      <c r="H4581" s="925" t="n">
        <v>237.51</v>
      </c>
      <c r="I4581" s="923" t="n">
        <v>238.96</v>
      </c>
    </row>
    <row r="4582" customFormat="false" ht="15" hidden="false" customHeight="false" outlineLevel="0" collapsed="false">
      <c r="B4582" s="923" t="n">
        <v>89969</v>
      </c>
      <c r="C4582" s="924" t="s">
        <v>11311</v>
      </c>
      <c r="D4582" s="923" t="s">
        <v>451</v>
      </c>
      <c r="E4582" s="923" t="n">
        <f aca="false">IF($K$2=$H$1,H4582,I4582)</f>
        <v>32.19</v>
      </c>
      <c r="F4582" s="396" t="n">
        <f aca="false">IF(LEN($B4582)=7,CONCATENATE(MID($B4582,1,6),"00",RIGHT($B4582,1)),IF(LEN($B4582)=8,CONCATENATE(MID($B4582,1,6),"0",RIGHT($B4582,2)),$B4582))</f>
        <v>89969</v>
      </c>
      <c r="H4582" s="925" t="n">
        <v>30.97</v>
      </c>
      <c r="I4582" s="923" t="n">
        <v>32.19</v>
      </c>
    </row>
    <row r="4583" customFormat="false" ht="15" hidden="false" customHeight="false" outlineLevel="0" collapsed="false">
      <c r="B4583" s="923" t="n">
        <v>89970</v>
      </c>
      <c r="C4583" s="924" t="s">
        <v>11312</v>
      </c>
      <c r="D4583" s="923" t="s">
        <v>451</v>
      </c>
      <c r="E4583" s="923" t="n">
        <f aca="false">IF($K$2=$H$1,H4583,I4583)</f>
        <v>35.37</v>
      </c>
      <c r="F4583" s="396" t="n">
        <f aca="false">IF(LEN($B4583)=7,CONCATENATE(MID($B4583,1,6),"00",RIGHT($B4583,1)),IF(LEN($B4583)=8,CONCATENATE(MID($B4583,1,6),"0",RIGHT($B4583,2)),$B4583))</f>
        <v>89970</v>
      </c>
      <c r="H4583" s="925" t="n">
        <v>33.93</v>
      </c>
      <c r="I4583" s="923" t="n">
        <v>35.37</v>
      </c>
    </row>
    <row r="4584" customFormat="false" ht="15" hidden="false" customHeight="false" outlineLevel="0" collapsed="false">
      <c r="B4584" s="923" t="n">
        <v>89971</v>
      </c>
      <c r="C4584" s="924" t="s">
        <v>11313</v>
      </c>
      <c r="D4584" s="923" t="s">
        <v>451</v>
      </c>
      <c r="E4584" s="923" t="n">
        <f aca="false">IF($K$2=$H$1,H4584,I4584)</f>
        <v>36.43</v>
      </c>
      <c r="F4584" s="396" t="n">
        <f aca="false">IF(LEN($B4584)=7,CONCATENATE(MID($B4584,1,6),"00",RIGHT($B4584,1)),IF(LEN($B4584)=8,CONCATENATE(MID($B4584,1,6),"0",RIGHT($B4584,2)),$B4584))</f>
        <v>89971</v>
      </c>
      <c r="H4584" s="925" t="n">
        <v>35.09</v>
      </c>
      <c r="I4584" s="923" t="n">
        <v>36.43</v>
      </c>
    </row>
    <row r="4585" customFormat="false" ht="15" hidden="false" customHeight="false" outlineLevel="0" collapsed="false">
      <c r="B4585" s="923" t="n">
        <v>89972</v>
      </c>
      <c r="C4585" s="924" t="s">
        <v>11314</v>
      </c>
      <c r="D4585" s="923" t="s">
        <v>451</v>
      </c>
      <c r="E4585" s="923" t="n">
        <f aca="false">IF($K$2=$H$1,H4585,I4585)</f>
        <v>39.16</v>
      </c>
      <c r="F4585" s="396" t="n">
        <f aca="false">IF(LEN($B4585)=7,CONCATENATE(MID($B4585,1,6),"00",RIGHT($B4585,1)),IF(LEN($B4585)=8,CONCATENATE(MID($B4585,1,6),"0",RIGHT($B4585,2)),$B4585))</f>
        <v>89972</v>
      </c>
      <c r="H4585" s="925" t="n">
        <v>37.72</v>
      </c>
      <c r="I4585" s="923" t="n">
        <v>39.16</v>
      </c>
    </row>
    <row r="4586" customFormat="false" ht="15" hidden="false" customHeight="false" outlineLevel="0" collapsed="false">
      <c r="B4586" s="923" t="n">
        <v>89973</v>
      </c>
      <c r="C4586" s="924" t="s">
        <v>11315</v>
      </c>
      <c r="D4586" s="923" t="s">
        <v>451</v>
      </c>
      <c r="E4586" s="923" t="n">
        <f aca="false">IF($K$2=$H$1,H4586,I4586)</f>
        <v>429.46</v>
      </c>
      <c r="F4586" s="396" t="n">
        <f aca="false">IF(LEN($B4586)=7,CONCATENATE(MID($B4586,1,6),"00",RIGHT($B4586,1)),IF(LEN($B4586)=8,CONCATENATE(MID($B4586,1,6),"0",RIGHT($B4586,2)),$B4586))</f>
        <v>89973</v>
      </c>
      <c r="H4586" s="925" t="n">
        <v>423.38</v>
      </c>
      <c r="I4586" s="923" t="n">
        <v>429.46</v>
      </c>
    </row>
    <row r="4587" customFormat="false" ht="15" hidden="false" customHeight="false" outlineLevel="0" collapsed="false">
      <c r="B4587" s="923" t="n">
        <v>89974</v>
      </c>
      <c r="C4587" s="924" t="s">
        <v>11316</v>
      </c>
      <c r="D4587" s="923" t="s">
        <v>451</v>
      </c>
      <c r="E4587" s="923" t="n">
        <f aca="false">IF($K$2=$H$1,H4587,I4587)</f>
        <v>256.89</v>
      </c>
      <c r="F4587" s="396" t="n">
        <f aca="false">IF(LEN($B4587)=7,CONCATENATE(MID($B4587,1,6),"00",RIGHT($B4587,1)),IF(LEN($B4587)=8,CONCATENATE(MID($B4587,1,6),"0",RIGHT($B4587,2)),$B4587))</f>
        <v>89974</v>
      </c>
      <c r="H4587" s="925" t="n">
        <v>250.47</v>
      </c>
      <c r="I4587" s="923" t="n">
        <v>256.89</v>
      </c>
    </row>
    <row r="4588" customFormat="false" ht="15" hidden="false" customHeight="false" outlineLevel="0" collapsed="false">
      <c r="B4588" s="923" t="n">
        <v>89984</v>
      </c>
      <c r="C4588" s="924" t="s">
        <v>11317</v>
      </c>
      <c r="D4588" s="923" t="s">
        <v>451</v>
      </c>
      <c r="E4588" s="923" t="n">
        <f aca="false">IF($K$2=$H$1,H4588,I4588)</f>
        <v>58.02</v>
      </c>
      <c r="F4588" s="396" t="n">
        <f aca="false">IF(LEN($B4588)=7,CONCATENATE(MID($B4588,1,6),"00",RIGHT($B4588,1)),IF(LEN($B4588)=8,CONCATENATE(MID($B4588,1,6),"0",RIGHT($B4588,2)),$B4588))</f>
        <v>89984</v>
      </c>
      <c r="H4588" s="925" t="n">
        <v>57.04</v>
      </c>
      <c r="I4588" s="923" t="n">
        <v>58.02</v>
      </c>
    </row>
    <row r="4589" customFormat="false" ht="15" hidden="false" customHeight="false" outlineLevel="0" collapsed="false">
      <c r="B4589" s="923" t="n">
        <v>89985</v>
      </c>
      <c r="C4589" s="924" t="s">
        <v>11318</v>
      </c>
      <c r="D4589" s="923" t="s">
        <v>451</v>
      </c>
      <c r="E4589" s="923" t="n">
        <f aca="false">IF($K$2=$H$1,H4589,I4589)</f>
        <v>59.65</v>
      </c>
      <c r="F4589" s="396" t="n">
        <f aca="false">IF(LEN($B4589)=7,CONCATENATE(MID($B4589,1,6),"00",RIGHT($B4589,1)),IF(LEN($B4589)=8,CONCATENATE(MID($B4589,1,6),"0",RIGHT($B4589,2)),$B4589))</f>
        <v>89985</v>
      </c>
      <c r="H4589" s="925" t="n">
        <v>58.67</v>
      </c>
      <c r="I4589" s="923" t="n">
        <v>59.65</v>
      </c>
    </row>
    <row r="4590" customFormat="false" ht="15" hidden="false" customHeight="false" outlineLevel="0" collapsed="false">
      <c r="B4590" s="923" t="n">
        <v>89986</v>
      </c>
      <c r="C4590" s="924" t="s">
        <v>11319</v>
      </c>
      <c r="D4590" s="923" t="s">
        <v>451</v>
      </c>
      <c r="E4590" s="923" t="n">
        <f aca="false">IF($K$2=$H$1,H4590,I4590)</f>
        <v>56.65</v>
      </c>
      <c r="F4590" s="396" t="n">
        <f aca="false">IF(LEN($B4590)=7,CONCATENATE(MID($B4590,1,6),"00",RIGHT($B4590,1)),IF(LEN($B4590)=8,CONCATENATE(MID($B4590,1,6),"0",RIGHT($B4590,2)),$B4590))</f>
        <v>89986</v>
      </c>
      <c r="H4590" s="925" t="n">
        <v>55.67</v>
      </c>
      <c r="I4590" s="923" t="n">
        <v>56.65</v>
      </c>
    </row>
    <row r="4591" customFormat="false" ht="15" hidden="false" customHeight="false" outlineLevel="0" collapsed="false">
      <c r="B4591" s="923" t="n">
        <v>89987</v>
      </c>
      <c r="C4591" s="924" t="s">
        <v>11320</v>
      </c>
      <c r="D4591" s="923" t="s">
        <v>451</v>
      </c>
      <c r="E4591" s="923" t="n">
        <f aca="false">IF($K$2=$H$1,H4591,I4591)</f>
        <v>62.66</v>
      </c>
      <c r="F4591" s="396" t="n">
        <f aca="false">IF(LEN($B4591)=7,CONCATENATE(MID($B4591,1,6),"00",RIGHT($B4591,1)),IF(LEN($B4591)=8,CONCATENATE(MID($B4591,1,6),"0",RIGHT($B4591,2)),$B4591))</f>
        <v>89987</v>
      </c>
      <c r="H4591" s="925" t="n">
        <v>61.68</v>
      </c>
      <c r="I4591" s="923" t="n">
        <v>62.66</v>
      </c>
    </row>
    <row r="4592" customFormat="false" ht="15" hidden="false" customHeight="false" outlineLevel="0" collapsed="false">
      <c r="B4592" s="923" t="n">
        <v>90371</v>
      </c>
      <c r="C4592" s="924" t="s">
        <v>11321</v>
      </c>
      <c r="D4592" s="923" t="s">
        <v>451</v>
      </c>
      <c r="E4592" s="923" t="n">
        <f aca="false">IF($K$2=$H$1,H4592,I4592)</f>
        <v>16.01</v>
      </c>
      <c r="F4592" s="396" t="n">
        <f aca="false">IF(LEN($B4592)=7,CONCATENATE(MID($B4592,1,6),"00",RIGHT($B4592,1)),IF(LEN($B4592)=8,CONCATENATE(MID($B4592,1,6),"0",RIGHT($B4592,2)),$B4592))</f>
        <v>90371</v>
      </c>
      <c r="H4592" s="925" t="n">
        <v>15.29</v>
      </c>
      <c r="I4592" s="923" t="n">
        <v>16.01</v>
      </c>
    </row>
    <row r="4593" customFormat="false" ht="15" hidden="false" customHeight="false" outlineLevel="0" collapsed="false">
      <c r="B4593" s="923" t="n">
        <v>94489</v>
      </c>
      <c r="C4593" s="924" t="s">
        <v>11322</v>
      </c>
      <c r="D4593" s="923" t="s">
        <v>451</v>
      </c>
      <c r="E4593" s="923" t="n">
        <f aca="false">IF($K$2=$H$1,H4593,I4593)</f>
        <v>12.78</v>
      </c>
      <c r="F4593" s="396" t="n">
        <f aca="false">IF(LEN($B4593)=7,CONCATENATE(MID($B4593,1,6),"00",RIGHT($B4593,1)),IF(LEN($B4593)=8,CONCATENATE(MID($B4593,1,6),"0",RIGHT($B4593,2)),$B4593))</f>
        <v>94489</v>
      </c>
      <c r="H4593" s="925" t="n">
        <v>12.59</v>
      </c>
      <c r="I4593" s="923" t="n">
        <v>12.78</v>
      </c>
    </row>
    <row r="4594" customFormat="false" ht="15" hidden="false" customHeight="false" outlineLevel="0" collapsed="false">
      <c r="B4594" s="923" t="n">
        <v>94490</v>
      </c>
      <c r="C4594" s="924" t="s">
        <v>11323</v>
      </c>
      <c r="D4594" s="923" t="s">
        <v>451</v>
      </c>
      <c r="E4594" s="923" t="n">
        <f aca="false">IF($K$2=$H$1,H4594,I4594)</f>
        <v>21.77</v>
      </c>
      <c r="F4594" s="396" t="n">
        <f aca="false">IF(LEN($B4594)=7,CONCATENATE(MID($B4594,1,6),"00",RIGHT($B4594,1)),IF(LEN($B4594)=8,CONCATENATE(MID($B4594,1,6),"0",RIGHT($B4594,2)),$B4594))</f>
        <v>94490</v>
      </c>
      <c r="H4594" s="925" t="n">
        <v>21.19</v>
      </c>
      <c r="I4594" s="923" t="n">
        <v>21.77</v>
      </c>
    </row>
    <row r="4595" customFormat="false" ht="15" hidden="false" customHeight="false" outlineLevel="0" collapsed="false">
      <c r="B4595" s="923" t="n">
        <v>94491</v>
      </c>
      <c r="C4595" s="924" t="s">
        <v>11324</v>
      </c>
      <c r="D4595" s="923" t="s">
        <v>451</v>
      </c>
      <c r="E4595" s="923" t="n">
        <f aca="false">IF($K$2=$H$1,H4595,I4595)</f>
        <v>30.64</v>
      </c>
      <c r="F4595" s="396" t="n">
        <f aca="false">IF(LEN($B4595)=7,CONCATENATE(MID($B4595,1,6),"00",RIGHT($B4595,1)),IF(LEN($B4595)=8,CONCATENATE(MID($B4595,1,6),"0",RIGHT($B4595,2)),$B4595))</f>
        <v>94491</v>
      </c>
      <c r="H4595" s="925" t="n">
        <v>29.81</v>
      </c>
      <c r="I4595" s="923" t="n">
        <v>30.64</v>
      </c>
    </row>
    <row r="4596" customFormat="false" ht="15" hidden="false" customHeight="false" outlineLevel="0" collapsed="false">
      <c r="B4596" s="923" t="n">
        <v>94492</v>
      </c>
      <c r="C4596" s="924" t="s">
        <v>11325</v>
      </c>
      <c r="D4596" s="923" t="s">
        <v>451</v>
      </c>
      <c r="E4596" s="923" t="n">
        <f aca="false">IF($K$2=$H$1,H4596,I4596)</f>
        <v>31.26</v>
      </c>
      <c r="F4596" s="396" t="n">
        <f aca="false">IF(LEN($B4596)=7,CONCATENATE(MID($B4596,1,6),"00",RIGHT($B4596,1)),IF(LEN($B4596)=8,CONCATENATE(MID($B4596,1,6),"0",RIGHT($B4596,2)),$B4596))</f>
        <v>94492</v>
      </c>
      <c r="H4596" s="925" t="n">
        <v>30.43</v>
      </c>
      <c r="I4596" s="923" t="n">
        <v>31.26</v>
      </c>
    </row>
    <row r="4597" customFormat="false" ht="15" hidden="false" customHeight="false" outlineLevel="0" collapsed="false">
      <c r="B4597" s="923" t="n">
        <v>94493</v>
      </c>
      <c r="C4597" s="924" t="s">
        <v>11326</v>
      </c>
      <c r="D4597" s="923" t="s">
        <v>451</v>
      </c>
      <c r="E4597" s="923" t="n">
        <f aca="false">IF($K$2=$H$1,H4597,I4597)</f>
        <v>57.01</v>
      </c>
      <c r="F4597" s="396" t="n">
        <f aca="false">IF(LEN($B4597)=7,CONCATENATE(MID($B4597,1,6),"00",RIGHT($B4597,1)),IF(LEN($B4597)=8,CONCATENATE(MID($B4597,1,6),"0",RIGHT($B4597,2)),$B4597))</f>
        <v>94493</v>
      </c>
      <c r="H4597" s="925" t="n">
        <v>55.68</v>
      </c>
      <c r="I4597" s="923" t="n">
        <v>57.01</v>
      </c>
    </row>
    <row r="4598" customFormat="false" ht="15" hidden="false" customHeight="false" outlineLevel="0" collapsed="false">
      <c r="B4598" s="923" t="n">
        <v>94494</v>
      </c>
      <c r="C4598" s="924" t="s">
        <v>11327</v>
      </c>
      <c r="D4598" s="923" t="s">
        <v>451</v>
      </c>
      <c r="E4598" s="923" t="n">
        <f aca="false">IF($K$2=$H$1,H4598,I4598)</f>
        <v>49.25</v>
      </c>
      <c r="F4598" s="396" t="n">
        <f aca="false">IF(LEN($B4598)=7,CONCATENATE(MID($B4598,1,6),"00",RIGHT($B4598,1)),IF(LEN($B4598)=8,CONCATENATE(MID($B4598,1,6),"0",RIGHT($B4598,2)),$B4598))</f>
        <v>94494</v>
      </c>
      <c r="H4598" s="925" t="n">
        <v>46.45</v>
      </c>
      <c r="I4598" s="923" t="n">
        <v>49.25</v>
      </c>
    </row>
    <row r="4599" customFormat="false" ht="15" hidden="false" customHeight="false" outlineLevel="0" collapsed="false">
      <c r="B4599" s="923" t="n">
        <v>94495</v>
      </c>
      <c r="C4599" s="924" t="s">
        <v>11328</v>
      </c>
      <c r="D4599" s="923" t="s">
        <v>451</v>
      </c>
      <c r="E4599" s="923" t="n">
        <f aca="false">IF($K$2=$H$1,H4599,I4599)</f>
        <v>61.8</v>
      </c>
      <c r="F4599" s="396" t="n">
        <f aca="false">IF(LEN($B4599)=7,CONCATENATE(MID($B4599,1,6),"00",RIGHT($B4599,1)),IF(LEN($B4599)=8,CONCATENATE(MID($B4599,1,6),"0",RIGHT($B4599,2)),$B4599))</f>
        <v>94495</v>
      </c>
      <c r="H4599" s="925" t="n">
        <v>59</v>
      </c>
      <c r="I4599" s="923" t="n">
        <v>61.8</v>
      </c>
    </row>
    <row r="4600" customFormat="false" ht="15" hidden="false" customHeight="false" outlineLevel="0" collapsed="false">
      <c r="B4600" s="923" t="n">
        <v>94496</v>
      </c>
      <c r="C4600" s="924" t="s">
        <v>11329</v>
      </c>
      <c r="D4600" s="923" t="s">
        <v>451</v>
      </c>
      <c r="E4600" s="923" t="n">
        <f aca="false">IF($K$2=$H$1,H4600,I4600)</f>
        <v>74.89</v>
      </c>
      <c r="F4600" s="396" t="n">
        <f aca="false">IF(LEN($B4600)=7,CONCATENATE(MID($B4600,1,6),"00",RIGHT($B4600,1)),IF(LEN($B4600)=8,CONCATENATE(MID($B4600,1,6),"0",RIGHT($B4600,2)),$B4600))</f>
        <v>94496</v>
      </c>
      <c r="H4600" s="925" t="n">
        <v>72.04</v>
      </c>
      <c r="I4600" s="923" t="n">
        <v>74.89</v>
      </c>
    </row>
    <row r="4601" customFormat="false" ht="15" hidden="false" customHeight="false" outlineLevel="0" collapsed="false">
      <c r="B4601" s="923" t="n">
        <v>94497</v>
      </c>
      <c r="C4601" s="924" t="s">
        <v>11330</v>
      </c>
      <c r="D4601" s="923" t="s">
        <v>451</v>
      </c>
      <c r="E4601" s="923" t="n">
        <f aca="false">IF($K$2=$H$1,H4601,I4601)</f>
        <v>87.14</v>
      </c>
      <c r="F4601" s="396" t="n">
        <f aca="false">IF(LEN($B4601)=7,CONCATENATE(MID($B4601,1,6),"00",RIGHT($B4601,1)),IF(LEN($B4601)=8,CONCATENATE(MID($B4601,1,6),"0",RIGHT($B4601,2)),$B4601))</f>
        <v>94497</v>
      </c>
      <c r="H4601" s="925" t="n">
        <v>84.29</v>
      </c>
      <c r="I4601" s="923" t="n">
        <v>87.14</v>
      </c>
    </row>
    <row r="4602" customFormat="false" ht="15" hidden="false" customHeight="false" outlineLevel="0" collapsed="false">
      <c r="B4602" s="923" t="n">
        <v>94498</v>
      </c>
      <c r="C4602" s="924" t="s">
        <v>11331</v>
      </c>
      <c r="D4602" s="923" t="s">
        <v>451</v>
      </c>
      <c r="E4602" s="923" t="n">
        <f aca="false">IF($K$2=$H$1,H4602,I4602)</f>
        <v>111.62</v>
      </c>
      <c r="F4602" s="396" t="n">
        <f aca="false">IF(LEN($B4602)=7,CONCATENATE(MID($B4602,1,6),"00",RIGHT($B4602,1)),IF(LEN($B4602)=8,CONCATENATE(MID($B4602,1,6),"0",RIGHT($B4602,2)),$B4602))</f>
        <v>94498</v>
      </c>
      <c r="H4602" s="925" t="n">
        <v>108.65</v>
      </c>
      <c r="I4602" s="923" t="n">
        <v>111.62</v>
      </c>
    </row>
    <row r="4603" customFormat="false" ht="15" hidden="false" customHeight="false" outlineLevel="0" collapsed="false">
      <c r="B4603" s="923" t="n">
        <v>94499</v>
      </c>
      <c r="C4603" s="924" t="s">
        <v>11332</v>
      </c>
      <c r="D4603" s="923" t="s">
        <v>451</v>
      </c>
      <c r="E4603" s="923" t="n">
        <f aca="false">IF($K$2=$H$1,H4603,I4603)</f>
        <v>199.78</v>
      </c>
      <c r="F4603" s="396" t="n">
        <f aca="false">IF(LEN($B4603)=7,CONCATENATE(MID($B4603,1,6),"00",RIGHT($B4603,1)),IF(LEN($B4603)=8,CONCATENATE(MID($B4603,1,6),"0",RIGHT($B4603,2)),$B4603))</f>
        <v>94499</v>
      </c>
      <c r="H4603" s="925" t="n">
        <v>196.81</v>
      </c>
      <c r="I4603" s="923" t="n">
        <v>199.78</v>
      </c>
    </row>
    <row r="4604" customFormat="false" ht="15" hidden="false" customHeight="false" outlineLevel="0" collapsed="false">
      <c r="B4604" s="923" t="n">
        <v>94500</v>
      </c>
      <c r="C4604" s="924" t="s">
        <v>11333</v>
      </c>
      <c r="D4604" s="923" t="s">
        <v>451</v>
      </c>
      <c r="E4604" s="923" t="n">
        <f aca="false">IF($K$2=$H$1,H4604,I4604)</f>
        <v>236.96</v>
      </c>
      <c r="F4604" s="396" t="n">
        <f aca="false">IF(LEN($B4604)=7,CONCATENATE(MID($B4604,1,6),"00",RIGHT($B4604,1)),IF(LEN($B4604)=8,CONCATENATE(MID($B4604,1,6),"0",RIGHT($B4604,2)),$B4604))</f>
        <v>94500</v>
      </c>
      <c r="H4604" s="925" t="n">
        <v>233.89</v>
      </c>
      <c r="I4604" s="923" t="n">
        <v>236.96</v>
      </c>
    </row>
    <row r="4605" customFormat="false" ht="15" hidden="false" customHeight="false" outlineLevel="0" collapsed="false">
      <c r="B4605" s="923" t="n">
        <v>94501</v>
      </c>
      <c r="C4605" s="924" t="s">
        <v>11334</v>
      </c>
      <c r="D4605" s="923" t="s">
        <v>451</v>
      </c>
      <c r="E4605" s="923" t="n">
        <f aca="false">IF($K$2=$H$1,H4605,I4605)</f>
        <v>460.32</v>
      </c>
      <c r="F4605" s="396" t="n">
        <f aca="false">IF(LEN($B4605)=7,CONCATENATE(MID($B4605,1,6),"00",RIGHT($B4605,1)),IF(LEN($B4605)=8,CONCATENATE(MID($B4605,1,6),"0",RIGHT($B4605,2)),$B4605))</f>
        <v>94501</v>
      </c>
      <c r="H4605" s="925" t="n">
        <v>457.25</v>
      </c>
      <c r="I4605" s="923" t="n">
        <v>460.32</v>
      </c>
    </row>
    <row r="4606" customFormat="false" ht="15" hidden="false" customHeight="false" outlineLevel="0" collapsed="false">
      <c r="B4606" s="923" t="n">
        <v>94792</v>
      </c>
      <c r="C4606" s="924" t="s">
        <v>11335</v>
      </c>
      <c r="D4606" s="923" t="s">
        <v>451</v>
      </c>
      <c r="E4606" s="923" t="n">
        <f aca="false">IF($K$2=$H$1,H4606,I4606)</f>
        <v>92.35</v>
      </c>
      <c r="F4606" s="396" t="n">
        <f aca="false">IF(LEN($B4606)=7,CONCATENATE(MID($B4606,1,6),"00",RIGHT($B4606,1)),IF(LEN($B4606)=8,CONCATENATE(MID($B4606,1,6),"0",RIGHT($B4606,2)),$B4606))</f>
        <v>94792</v>
      </c>
      <c r="H4606" s="925" t="n">
        <v>89.55</v>
      </c>
      <c r="I4606" s="923" t="n">
        <v>92.35</v>
      </c>
    </row>
    <row r="4607" customFormat="false" ht="15" hidden="false" customHeight="false" outlineLevel="0" collapsed="false">
      <c r="B4607" s="923" t="n">
        <v>94793</v>
      </c>
      <c r="C4607" s="924" t="s">
        <v>11336</v>
      </c>
      <c r="D4607" s="923" t="s">
        <v>451</v>
      </c>
      <c r="E4607" s="923" t="n">
        <f aca="false">IF($K$2=$H$1,H4607,I4607)</f>
        <v>118.31</v>
      </c>
      <c r="F4607" s="396" t="n">
        <f aca="false">IF(LEN($B4607)=7,CONCATENATE(MID($B4607,1,6),"00",RIGHT($B4607,1)),IF(LEN($B4607)=8,CONCATENATE(MID($B4607,1,6),"0",RIGHT($B4607,2)),$B4607))</f>
        <v>94793</v>
      </c>
      <c r="H4607" s="925" t="n">
        <v>115.46</v>
      </c>
      <c r="I4607" s="923" t="n">
        <v>118.31</v>
      </c>
    </row>
    <row r="4608" customFormat="false" ht="15" hidden="false" customHeight="false" outlineLevel="0" collapsed="false">
      <c r="B4608" s="923" t="n">
        <v>94794</v>
      </c>
      <c r="C4608" s="924" t="s">
        <v>11337</v>
      </c>
      <c r="D4608" s="923" t="s">
        <v>451</v>
      </c>
      <c r="E4608" s="923" t="n">
        <f aca="false">IF($K$2=$H$1,H4608,I4608)</f>
        <v>122.45</v>
      </c>
      <c r="F4608" s="396" t="n">
        <f aca="false">IF(LEN($B4608)=7,CONCATENATE(MID($B4608,1,6),"00",RIGHT($B4608,1)),IF(LEN($B4608)=8,CONCATENATE(MID($B4608,1,6),"0",RIGHT($B4608,2)),$B4608))</f>
        <v>94794</v>
      </c>
      <c r="H4608" s="925" t="n">
        <v>119.6</v>
      </c>
      <c r="I4608" s="923" t="n">
        <v>122.45</v>
      </c>
    </row>
    <row r="4609" customFormat="false" ht="15" hidden="false" customHeight="false" outlineLevel="0" collapsed="false">
      <c r="B4609" s="923" t="n">
        <v>94795</v>
      </c>
      <c r="C4609" s="924" t="s">
        <v>11338</v>
      </c>
      <c r="D4609" s="923" t="s">
        <v>451</v>
      </c>
      <c r="E4609" s="923" t="n">
        <f aca="false">IF($K$2=$H$1,H4609,I4609)</f>
        <v>21.74</v>
      </c>
      <c r="F4609" s="396" t="n">
        <f aca="false">IF(LEN($B4609)=7,CONCATENATE(MID($B4609,1,6),"00",RIGHT($B4609,1)),IF(LEN($B4609)=8,CONCATENATE(MID($B4609,1,6),"0",RIGHT($B4609,2)),$B4609))</f>
        <v>94795</v>
      </c>
      <c r="H4609" s="925" t="n">
        <v>21.25</v>
      </c>
      <c r="I4609" s="923" t="n">
        <v>21.74</v>
      </c>
    </row>
    <row r="4610" customFormat="false" ht="15" hidden="false" customHeight="false" outlineLevel="0" collapsed="false">
      <c r="B4610" s="923" t="n">
        <v>94796</v>
      </c>
      <c r="C4610" s="924" t="s">
        <v>11339</v>
      </c>
      <c r="D4610" s="923" t="s">
        <v>451</v>
      </c>
      <c r="E4610" s="923" t="n">
        <f aca="false">IF($K$2=$H$1,H4610,I4610)</f>
        <v>25.51</v>
      </c>
      <c r="F4610" s="396" t="n">
        <f aca="false">IF(LEN($B4610)=7,CONCATENATE(MID($B4610,1,6),"00",RIGHT($B4610,1)),IF(LEN($B4610)=8,CONCATENATE(MID($B4610,1,6),"0",RIGHT($B4610,2)),$B4610))</f>
        <v>94796</v>
      </c>
      <c r="H4610" s="925" t="n">
        <v>24.78</v>
      </c>
      <c r="I4610" s="923" t="n">
        <v>25.51</v>
      </c>
    </row>
    <row r="4611" customFormat="false" ht="15" hidden="false" customHeight="false" outlineLevel="0" collapsed="false">
      <c r="B4611" s="923" t="n">
        <v>94797</v>
      </c>
      <c r="C4611" s="924" t="s">
        <v>11340</v>
      </c>
      <c r="D4611" s="923" t="s">
        <v>451</v>
      </c>
      <c r="E4611" s="923" t="n">
        <f aca="false">IF($K$2=$H$1,H4611,I4611)</f>
        <v>38.66</v>
      </c>
      <c r="F4611" s="396" t="n">
        <f aca="false">IF(LEN($B4611)=7,CONCATENATE(MID($B4611,1,6),"00",RIGHT($B4611,1)),IF(LEN($B4611)=8,CONCATENATE(MID($B4611,1,6),"0",RIGHT($B4611,2)),$B4611))</f>
        <v>94797</v>
      </c>
      <c r="H4611" s="925" t="n">
        <v>37.68</v>
      </c>
      <c r="I4611" s="923" t="n">
        <v>38.66</v>
      </c>
    </row>
    <row r="4612" customFormat="false" ht="15" hidden="false" customHeight="false" outlineLevel="0" collapsed="false">
      <c r="B4612" s="923" t="n">
        <v>94798</v>
      </c>
      <c r="C4612" s="924" t="s">
        <v>11341</v>
      </c>
      <c r="D4612" s="923" t="s">
        <v>451</v>
      </c>
      <c r="E4612" s="923" t="n">
        <f aca="false">IF($K$2=$H$1,H4612,I4612)</f>
        <v>82.63</v>
      </c>
      <c r="F4612" s="396" t="n">
        <f aca="false">IF(LEN($B4612)=7,CONCATENATE(MID($B4612,1,6),"00",RIGHT($B4612,1)),IF(LEN($B4612)=8,CONCATENATE(MID($B4612,1,6),"0",RIGHT($B4612,2)),$B4612))</f>
        <v>94798</v>
      </c>
      <c r="H4612" s="925" t="n">
        <v>81.41</v>
      </c>
      <c r="I4612" s="923" t="n">
        <v>82.63</v>
      </c>
    </row>
    <row r="4613" customFormat="false" ht="15" hidden="false" customHeight="false" outlineLevel="0" collapsed="false">
      <c r="B4613" s="923" t="n">
        <v>94799</v>
      </c>
      <c r="C4613" s="924" t="s">
        <v>11342</v>
      </c>
      <c r="D4613" s="923" t="s">
        <v>451</v>
      </c>
      <c r="E4613" s="923" t="n">
        <f aca="false">IF($K$2=$H$1,H4613,I4613)</f>
        <v>80.55</v>
      </c>
      <c r="F4613" s="396" t="n">
        <f aca="false">IF(LEN($B4613)=7,CONCATENATE(MID($B4613,1,6),"00",RIGHT($B4613,1)),IF(LEN($B4613)=8,CONCATENATE(MID($B4613,1,6),"0",RIGHT($B4613,2)),$B4613))</f>
        <v>94799</v>
      </c>
      <c r="H4613" s="925" t="n">
        <v>79.09</v>
      </c>
      <c r="I4613" s="923" t="n">
        <v>80.55</v>
      </c>
    </row>
    <row r="4614" customFormat="false" ht="15" hidden="false" customHeight="false" outlineLevel="0" collapsed="false">
      <c r="B4614" s="923" t="n">
        <v>94800</v>
      </c>
      <c r="C4614" s="924" t="s">
        <v>11343</v>
      </c>
      <c r="D4614" s="923" t="s">
        <v>451</v>
      </c>
      <c r="E4614" s="923" t="n">
        <f aca="false">IF($K$2=$H$1,H4614,I4614)</f>
        <v>136.45</v>
      </c>
      <c r="F4614" s="396" t="n">
        <f aca="false">IF(LEN($B4614)=7,CONCATENATE(MID($B4614,1,6),"00",RIGHT($B4614,1)),IF(LEN($B4614)=8,CONCATENATE(MID($B4614,1,6),"0",RIGHT($B4614,2)),$B4614))</f>
        <v>94800</v>
      </c>
      <c r="H4614" s="925" t="n">
        <v>134.5</v>
      </c>
      <c r="I4614" s="923" t="n">
        <v>136.45</v>
      </c>
    </row>
    <row r="4615" customFormat="false" ht="15" hidden="false" customHeight="false" outlineLevel="0" collapsed="false">
      <c r="B4615" s="923" t="n">
        <v>95248</v>
      </c>
      <c r="C4615" s="924" t="s">
        <v>11344</v>
      </c>
      <c r="D4615" s="923" t="s">
        <v>451</v>
      </c>
      <c r="E4615" s="923" t="n">
        <f aca="false">IF($K$2=$H$1,H4615,I4615)</f>
        <v>58.39</v>
      </c>
      <c r="F4615" s="396" t="n">
        <f aca="false">IF(LEN($B4615)=7,CONCATENATE(MID($B4615,1,6),"00",RIGHT($B4615,1)),IF(LEN($B4615)=8,CONCATENATE(MID($B4615,1,6),"0",RIGHT($B4615,2)),$B4615))</f>
        <v>95248</v>
      </c>
      <c r="H4615" s="925" t="n">
        <v>55.59</v>
      </c>
      <c r="I4615" s="923" t="n">
        <v>58.39</v>
      </c>
    </row>
    <row r="4616" customFormat="false" ht="15" hidden="false" customHeight="false" outlineLevel="0" collapsed="false">
      <c r="B4616" s="923" t="n">
        <v>95249</v>
      </c>
      <c r="C4616" s="924" t="s">
        <v>11345</v>
      </c>
      <c r="D4616" s="923" t="s">
        <v>451</v>
      </c>
      <c r="E4616" s="923" t="n">
        <f aca="false">IF($K$2=$H$1,H4616,I4616)</f>
        <v>63.14</v>
      </c>
      <c r="F4616" s="396" t="n">
        <f aca="false">IF(LEN($B4616)=7,CONCATENATE(MID($B4616,1,6),"00",RIGHT($B4616,1)),IF(LEN($B4616)=8,CONCATENATE(MID($B4616,1,6),"0",RIGHT($B4616,2)),$B4616))</f>
        <v>95249</v>
      </c>
      <c r="H4616" s="925" t="n">
        <v>60.34</v>
      </c>
      <c r="I4616" s="923" t="n">
        <v>63.14</v>
      </c>
    </row>
    <row r="4617" customFormat="false" ht="15" hidden="false" customHeight="false" outlineLevel="0" collapsed="false">
      <c r="B4617" s="923" t="n">
        <v>95250</v>
      </c>
      <c r="C4617" s="924" t="s">
        <v>11346</v>
      </c>
      <c r="D4617" s="923" t="s">
        <v>451</v>
      </c>
      <c r="E4617" s="923" t="n">
        <f aca="false">IF($K$2=$H$1,H4617,I4617)</f>
        <v>75.6</v>
      </c>
      <c r="F4617" s="396" t="n">
        <f aca="false">IF(LEN($B4617)=7,CONCATENATE(MID($B4617,1,6),"00",RIGHT($B4617,1)),IF(LEN($B4617)=8,CONCATENATE(MID($B4617,1,6),"0",RIGHT($B4617,2)),$B4617))</f>
        <v>95250</v>
      </c>
      <c r="H4617" s="925" t="n">
        <v>72.8</v>
      </c>
      <c r="I4617" s="923" t="n">
        <v>75.6</v>
      </c>
    </row>
    <row r="4618" customFormat="false" ht="15" hidden="false" customHeight="false" outlineLevel="0" collapsed="false">
      <c r="B4618" s="923" t="n">
        <v>95251</v>
      </c>
      <c r="C4618" s="924" t="s">
        <v>11347</v>
      </c>
      <c r="D4618" s="923" t="s">
        <v>451</v>
      </c>
      <c r="E4618" s="923" t="n">
        <f aca="false">IF($K$2=$H$1,H4618,I4618)</f>
        <v>99.84</v>
      </c>
      <c r="F4618" s="396" t="n">
        <f aca="false">IF(LEN($B4618)=7,CONCATENATE(MID($B4618,1,6),"00",RIGHT($B4618,1)),IF(LEN($B4618)=8,CONCATENATE(MID($B4618,1,6),"0",RIGHT($B4618,2)),$B4618))</f>
        <v>95251</v>
      </c>
      <c r="H4618" s="925" t="n">
        <v>96.99</v>
      </c>
      <c r="I4618" s="923" t="n">
        <v>99.84</v>
      </c>
    </row>
    <row r="4619" customFormat="false" ht="15" hidden="false" customHeight="false" outlineLevel="0" collapsed="false">
      <c r="B4619" s="923" t="n">
        <v>95252</v>
      </c>
      <c r="C4619" s="924" t="s">
        <v>11348</v>
      </c>
      <c r="D4619" s="923" t="s">
        <v>451</v>
      </c>
      <c r="E4619" s="923" t="n">
        <f aca="false">IF($K$2=$H$1,H4619,I4619)</f>
        <v>114.52</v>
      </c>
      <c r="F4619" s="396" t="n">
        <f aca="false">IF(LEN($B4619)=7,CONCATENATE(MID($B4619,1,6),"00",RIGHT($B4619,1)),IF(LEN($B4619)=8,CONCATENATE(MID($B4619,1,6),"0",RIGHT($B4619,2)),$B4619))</f>
        <v>95252</v>
      </c>
      <c r="H4619" s="925" t="n">
        <v>111.67</v>
      </c>
      <c r="I4619" s="923" t="n">
        <v>114.52</v>
      </c>
    </row>
    <row r="4620" customFormat="false" ht="15" hidden="false" customHeight="false" outlineLevel="0" collapsed="false">
      <c r="B4620" s="923" t="n">
        <v>95253</v>
      </c>
      <c r="C4620" s="924" t="s">
        <v>11349</v>
      </c>
      <c r="D4620" s="923" t="s">
        <v>451</v>
      </c>
      <c r="E4620" s="923" t="n">
        <f aca="false">IF($K$2=$H$1,H4620,I4620)</f>
        <v>162.62</v>
      </c>
      <c r="F4620" s="396" t="n">
        <f aca="false">IF(LEN($B4620)=7,CONCATENATE(MID($B4620,1,6),"00",RIGHT($B4620,1)),IF(LEN($B4620)=8,CONCATENATE(MID($B4620,1,6),"0",RIGHT($B4620,2)),$B4620))</f>
        <v>95253</v>
      </c>
      <c r="H4620" s="925" t="n">
        <v>159.65</v>
      </c>
      <c r="I4620" s="923" t="n">
        <v>162.62</v>
      </c>
    </row>
    <row r="4621" customFormat="false" ht="15" hidden="false" customHeight="false" outlineLevel="0" collapsed="false">
      <c r="B4621" s="923" t="n">
        <v>99619</v>
      </c>
      <c r="C4621" s="924" t="s">
        <v>11350</v>
      </c>
      <c r="D4621" s="923" t="s">
        <v>451</v>
      </c>
      <c r="E4621" s="923" t="n">
        <f aca="false">IF($K$2=$H$1,H4621,I4621)</f>
        <v>56.1</v>
      </c>
      <c r="F4621" s="396" t="n">
        <f aca="false">IF(LEN($B4621)=7,CONCATENATE(MID($B4621,1,6),"00",RIGHT($B4621,1)),IF(LEN($B4621)=8,CONCATENATE(MID($B4621,1,6),"0",RIGHT($B4621,2)),$B4621))</f>
        <v>99619</v>
      </c>
      <c r="H4621" s="925" t="n">
        <v>55.38</v>
      </c>
      <c r="I4621" s="923" t="n">
        <v>56.1</v>
      </c>
    </row>
    <row r="4622" customFormat="false" ht="15" hidden="false" customHeight="false" outlineLevel="0" collapsed="false">
      <c r="B4622" s="923" t="n">
        <v>99620</v>
      </c>
      <c r="C4622" s="924" t="s">
        <v>11351</v>
      </c>
      <c r="D4622" s="923" t="s">
        <v>451</v>
      </c>
      <c r="E4622" s="923" t="n">
        <f aca="false">IF($K$2=$H$1,H4622,I4622)</f>
        <v>93.93</v>
      </c>
      <c r="F4622" s="396" t="n">
        <f aca="false">IF(LEN($B4622)=7,CONCATENATE(MID($B4622,1,6),"00",RIGHT($B4622,1)),IF(LEN($B4622)=8,CONCATENATE(MID($B4622,1,6),"0",RIGHT($B4622,2)),$B4622))</f>
        <v>99620</v>
      </c>
      <c r="H4622" s="925" t="n">
        <v>91.13</v>
      </c>
      <c r="I4622" s="923" t="n">
        <v>93.93</v>
      </c>
    </row>
    <row r="4623" customFormat="false" ht="15" hidden="false" customHeight="false" outlineLevel="0" collapsed="false">
      <c r="B4623" s="923" t="n">
        <v>99621</v>
      </c>
      <c r="C4623" s="924" t="s">
        <v>11352</v>
      </c>
      <c r="D4623" s="923" t="s">
        <v>451</v>
      </c>
      <c r="E4623" s="923" t="n">
        <f aca="false">IF($K$2=$H$1,H4623,I4623)</f>
        <v>127.59</v>
      </c>
      <c r="F4623" s="396" t="n">
        <f aca="false">IF(LEN($B4623)=7,CONCATENATE(MID($B4623,1,6),"00",RIGHT($B4623,1)),IF(LEN($B4623)=8,CONCATENATE(MID($B4623,1,6),"0",RIGHT($B4623,2)),$B4623))</f>
        <v>99621</v>
      </c>
      <c r="H4623" s="925" t="n">
        <v>124.74</v>
      </c>
      <c r="I4623" s="923" t="n">
        <v>127.59</v>
      </c>
    </row>
    <row r="4624" customFormat="false" ht="15" hidden="false" customHeight="false" outlineLevel="0" collapsed="false">
      <c r="B4624" s="923" t="n">
        <v>99622</v>
      </c>
      <c r="C4624" s="924" t="s">
        <v>11353</v>
      </c>
      <c r="D4624" s="923" t="s">
        <v>451</v>
      </c>
      <c r="E4624" s="923" t="n">
        <f aca="false">IF($K$2=$H$1,H4624,I4624)</f>
        <v>139.27</v>
      </c>
      <c r="F4624" s="396" t="n">
        <f aca="false">IF(LEN($B4624)=7,CONCATENATE(MID($B4624,1,6),"00",RIGHT($B4624,1)),IF(LEN($B4624)=8,CONCATENATE(MID($B4624,1,6),"0",RIGHT($B4624,2)),$B4624))</f>
        <v>99622</v>
      </c>
      <c r="H4624" s="925" t="n">
        <v>136.42</v>
      </c>
      <c r="I4624" s="923" t="n">
        <v>139.27</v>
      </c>
    </row>
    <row r="4625" customFormat="false" ht="15" hidden="false" customHeight="false" outlineLevel="0" collapsed="false">
      <c r="B4625" s="923" t="n">
        <v>99623</v>
      </c>
      <c r="C4625" s="924" t="s">
        <v>11354</v>
      </c>
      <c r="D4625" s="923" t="s">
        <v>451</v>
      </c>
      <c r="E4625" s="923" t="n">
        <f aca="false">IF($K$2=$H$1,H4625,I4625)</f>
        <v>185.13</v>
      </c>
      <c r="F4625" s="396" t="n">
        <f aca="false">IF(LEN($B4625)=7,CONCATENATE(MID($B4625,1,6),"00",RIGHT($B4625,1)),IF(LEN($B4625)=8,CONCATENATE(MID($B4625,1,6),"0",RIGHT($B4625,2)),$B4625))</f>
        <v>99623</v>
      </c>
      <c r="H4625" s="925" t="n">
        <v>182.16</v>
      </c>
      <c r="I4625" s="923" t="n">
        <v>185.13</v>
      </c>
    </row>
    <row r="4626" customFormat="false" ht="15" hidden="false" customHeight="false" outlineLevel="0" collapsed="false">
      <c r="B4626" s="923" t="n">
        <v>99624</v>
      </c>
      <c r="C4626" s="924" t="s">
        <v>11355</v>
      </c>
      <c r="D4626" s="923" t="s">
        <v>451</v>
      </c>
      <c r="E4626" s="923" t="n">
        <f aca="false">IF($K$2=$H$1,H4626,I4626)</f>
        <v>252.05</v>
      </c>
      <c r="F4626" s="396" t="n">
        <f aca="false">IF(LEN($B4626)=7,CONCATENATE(MID($B4626,1,6),"00",RIGHT($B4626,1)),IF(LEN($B4626)=8,CONCATENATE(MID($B4626,1,6),"0",RIGHT($B4626,2)),$B4626))</f>
        <v>99624</v>
      </c>
      <c r="H4626" s="925" t="n">
        <v>249.08</v>
      </c>
      <c r="I4626" s="923" t="n">
        <v>252.05</v>
      </c>
    </row>
    <row r="4627" customFormat="false" ht="15" hidden="false" customHeight="false" outlineLevel="0" collapsed="false">
      <c r="B4627" s="923" t="n">
        <v>99625</v>
      </c>
      <c r="C4627" s="924" t="s">
        <v>11356</v>
      </c>
      <c r="D4627" s="923" t="s">
        <v>451</v>
      </c>
      <c r="E4627" s="923" t="n">
        <f aca="false">IF($K$2=$H$1,H4627,I4627)</f>
        <v>338.2</v>
      </c>
      <c r="F4627" s="396" t="n">
        <f aca="false">IF(LEN($B4627)=7,CONCATENATE(MID($B4627,1,6),"00",RIGHT($B4627,1)),IF(LEN($B4627)=8,CONCATENATE(MID($B4627,1,6),"0",RIGHT($B4627,2)),$B4627))</f>
        <v>99625</v>
      </c>
      <c r="H4627" s="925" t="n">
        <v>335.13</v>
      </c>
      <c r="I4627" s="923" t="n">
        <v>338.2</v>
      </c>
    </row>
    <row r="4628" customFormat="false" ht="15" hidden="false" customHeight="false" outlineLevel="0" collapsed="false">
      <c r="B4628" s="923" t="n">
        <v>99626</v>
      </c>
      <c r="C4628" s="924" t="s">
        <v>11357</v>
      </c>
      <c r="D4628" s="923" t="s">
        <v>451</v>
      </c>
      <c r="E4628" s="923" t="n">
        <f aca="false">IF($K$2=$H$1,H4628,I4628)</f>
        <v>507.55</v>
      </c>
      <c r="F4628" s="396" t="n">
        <f aca="false">IF(LEN($B4628)=7,CONCATENATE(MID($B4628,1,6),"00",RIGHT($B4628,1)),IF(LEN($B4628)=8,CONCATENATE(MID($B4628,1,6),"0",RIGHT($B4628,2)),$B4628))</f>
        <v>99626</v>
      </c>
      <c r="H4628" s="925" t="n">
        <v>504.48</v>
      </c>
      <c r="I4628" s="923" t="n">
        <v>507.55</v>
      </c>
    </row>
    <row r="4629" customFormat="false" ht="15" hidden="false" customHeight="false" outlineLevel="0" collapsed="false">
      <c r="B4629" s="923" t="n">
        <v>99627</v>
      </c>
      <c r="C4629" s="924" t="s">
        <v>11358</v>
      </c>
      <c r="D4629" s="923" t="s">
        <v>451</v>
      </c>
      <c r="E4629" s="923" t="n">
        <f aca="false">IF($K$2=$H$1,H4629,I4629)</f>
        <v>57.55</v>
      </c>
      <c r="F4629" s="396" t="n">
        <f aca="false">IF(LEN($B4629)=7,CONCATENATE(MID($B4629,1,6),"00",RIGHT($B4629,1)),IF(LEN($B4629)=8,CONCATENATE(MID($B4629,1,6),"0",RIGHT($B4629,2)),$B4629))</f>
        <v>99627</v>
      </c>
      <c r="H4629" s="925" t="n">
        <v>54.7</v>
      </c>
      <c r="I4629" s="923" t="n">
        <v>57.55</v>
      </c>
    </row>
    <row r="4630" customFormat="false" ht="15" hidden="false" customHeight="false" outlineLevel="0" collapsed="false">
      <c r="B4630" s="923" t="n">
        <v>99628</v>
      </c>
      <c r="C4630" s="924" t="s">
        <v>11359</v>
      </c>
      <c r="D4630" s="923" t="s">
        <v>451</v>
      </c>
      <c r="E4630" s="923" t="n">
        <f aca="false">IF($K$2=$H$1,H4630,I4630)</f>
        <v>38.57</v>
      </c>
      <c r="F4630" s="396" t="n">
        <f aca="false">IF(LEN($B4630)=7,CONCATENATE(MID($B4630,1,6),"00",RIGHT($B4630,1)),IF(LEN($B4630)=8,CONCATENATE(MID($B4630,1,6),"0",RIGHT($B4630,2)),$B4630))</f>
        <v>99628</v>
      </c>
      <c r="H4630" s="925" t="n">
        <v>37.85</v>
      </c>
      <c r="I4630" s="923" t="n">
        <v>38.57</v>
      </c>
    </row>
    <row r="4631" customFormat="false" ht="15" hidden="false" customHeight="false" outlineLevel="0" collapsed="false">
      <c r="B4631" s="923" t="n">
        <v>99629</v>
      </c>
      <c r="C4631" s="924" t="s">
        <v>11360</v>
      </c>
      <c r="D4631" s="923" t="s">
        <v>451</v>
      </c>
      <c r="E4631" s="923" t="n">
        <f aca="false">IF($K$2=$H$1,H4631,I4631)</f>
        <v>61.76</v>
      </c>
      <c r="F4631" s="396" t="n">
        <f aca="false">IF(LEN($B4631)=7,CONCATENATE(MID($B4631,1,6),"00",RIGHT($B4631,1)),IF(LEN($B4631)=8,CONCATENATE(MID($B4631,1,6),"0",RIGHT($B4631,2)),$B4631))</f>
        <v>99629</v>
      </c>
      <c r="H4631" s="925" t="n">
        <v>58.96</v>
      </c>
      <c r="I4631" s="923" t="n">
        <v>61.76</v>
      </c>
    </row>
    <row r="4632" customFormat="false" ht="15" hidden="false" customHeight="false" outlineLevel="0" collapsed="false">
      <c r="B4632" s="923" t="n">
        <v>99630</v>
      </c>
      <c r="C4632" s="924" t="s">
        <v>11361</v>
      </c>
      <c r="D4632" s="923" t="s">
        <v>451</v>
      </c>
      <c r="E4632" s="923" t="n">
        <f aca="false">IF($K$2=$H$1,H4632,I4632)</f>
        <v>79.53</v>
      </c>
      <c r="F4632" s="396" t="n">
        <f aca="false">IF(LEN($B4632)=7,CONCATENATE(MID($B4632,1,6),"00",RIGHT($B4632,1)),IF(LEN($B4632)=8,CONCATENATE(MID($B4632,1,6),"0",RIGHT($B4632,2)),$B4632))</f>
        <v>99630</v>
      </c>
      <c r="H4632" s="925" t="n">
        <v>76.68</v>
      </c>
      <c r="I4632" s="923" t="n">
        <v>79.53</v>
      </c>
    </row>
    <row r="4633" customFormat="false" ht="15" hidden="false" customHeight="false" outlineLevel="0" collapsed="false">
      <c r="B4633" s="923" t="n">
        <v>99631</v>
      </c>
      <c r="C4633" s="924" t="s">
        <v>11362</v>
      </c>
      <c r="D4633" s="923" t="s">
        <v>451</v>
      </c>
      <c r="E4633" s="923" t="n">
        <f aca="false">IF($K$2=$H$1,H4633,I4633)</f>
        <v>87.34</v>
      </c>
      <c r="F4633" s="396" t="n">
        <f aca="false">IF(LEN($B4633)=7,CONCATENATE(MID($B4633,1,6),"00",RIGHT($B4633,1)),IF(LEN($B4633)=8,CONCATENATE(MID($B4633,1,6),"0",RIGHT($B4633,2)),$B4633))</f>
        <v>99631</v>
      </c>
      <c r="H4633" s="925" t="n">
        <v>84.49</v>
      </c>
      <c r="I4633" s="923" t="n">
        <v>87.34</v>
      </c>
    </row>
    <row r="4634" customFormat="false" ht="15" hidden="false" customHeight="false" outlineLevel="0" collapsed="false">
      <c r="B4634" s="923" t="n">
        <v>99632</v>
      </c>
      <c r="C4634" s="924" t="s">
        <v>11363</v>
      </c>
      <c r="D4634" s="923" t="s">
        <v>451</v>
      </c>
      <c r="E4634" s="923" t="n">
        <f aca="false">IF($K$2=$H$1,H4634,I4634)</f>
        <v>115.68</v>
      </c>
      <c r="F4634" s="396" t="n">
        <f aca="false">IF(LEN($B4634)=7,CONCATENATE(MID($B4634,1,6),"00",RIGHT($B4634,1)),IF(LEN($B4634)=8,CONCATENATE(MID($B4634,1,6),"0",RIGHT($B4634,2)),$B4634))</f>
        <v>99632</v>
      </c>
      <c r="H4634" s="925" t="n">
        <v>112.71</v>
      </c>
      <c r="I4634" s="923" t="n">
        <v>115.68</v>
      </c>
    </row>
    <row r="4635" customFormat="false" ht="15" hidden="false" customHeight="false" outlineLevel="0" collapsed="false">
      <c r="B4635" s="923" t="n">
        <v>99633</v>
      </c>
      <c r="C4635" s="924" t="s">
        <v>11364</v>
      </c>
      <c r="D4635" s="923" t="s">
        <v>451</v>
      </c>
      <c r="E4635" s="923" t="n">
        <f aca="false">IF($K$2=$H$1,H4635,I4635)</f>
        <v>219.37</v>
      </c>
      <c r="F4635" s="396" t="n">
        <f aca="false">IF(LEN($B4635)=7,CONCATENATE(MID($B4635,1,6),"00",RIGHT($B4635,1)),IF(LEN($B4635)=8,CONCATENATE(MID($B4635,1,6),"0",RIGHT($B4635,2)),$B4635))</f>
        <v>99633</v>
      </c>
      <c r="H4635" s="925" t="n">
        <v>216.3</v>
      </c>
      <c r="I4635" s="923" t="n">
        <v>219.37</v>
      </c>
    </row>
    <row r="4636" customFormat="false" ht="15" hidden="false" customHeight="false" outlineLevel="0" collapsed="false">
      <c r="B4636" s="923" t="n">
        <v>99634</v>
      </c>
      <c r="C4636" s="924" t="s">
        <v>11365</v>
      </c>
      <c r="D4636" s="923" t="s">
        <v>451</v>
      </c>
      <c r="E4636" s="923" t="n">
        <f aca="false">IF($K$2=$H$1,H4636,I4636)</f>
        <v>358.04</v>
      </c>
      <c r="F4636" s="396" t="n">
        <f aca="false">IF(LEN($B4636)=7,CONCATENATE(MID($B4636,1,6),"00",RIGHT($B4636,1)),IF(LEN($B4636)=8,CONCATENATE(MID($B4636,1,6),"0",RIGHT($B4636,2)),$B4636))</f>
        <v>99634</v>
      </c>
      <c r="H4636" s="925" t="n">
        <v>354.97</v>
      </c>
      <c r="I4636" s="923" t="n">
        <v>358.04</v>
      </c>
    </row>
    <row r="4637" customFormat="false" ht="15" hidden="false" customHeight="false" outlineLevel="0" collapsed="false">
      <c r="B4637" s="923" t="n">
        <v>99635</v>
      </c>
      <c r="C4637" s="924" t="s">
        <v>11366</v>
      </c>
      <c r="D4637" s="923" t="s">
        <v>451</v>
      </c>
      <c r="E4637" s="923" t="n">
        <f aca="false">IF($K$2=$H$1,H4637,I4637)</f>
        <v>198.6</v>
      </c>
      <c r="F4637" s="396" t="n">
        <f aca="false">IF(LEN($B4637)=7,CONCATENATE(MID($B4637,1,6),"00",RIGHT($B4637,1)),IF(LEN($B4637)=8,CONCATENATE(MID($B4637,1,6),"0",RIGHT($B4637,2)),$B4637))</f>
        <v>99635</v>
      </c>
      <c r="H4637" s="925" t="n">
        <v>195.75</v>
      </c>
      <c r="I4637" s="923" t="n">
        <v>198.6</v>
      </c>
    </row>
    <row r="4638" customFormat="false" ht="15" hidden="false" customHeight="false" outlineLevel="0" collapsed="false">
      <c r="B4638" s="923" t="n">
        <v>95634</v>
      </c>
      <c r="C4638" s="924" t="s">
        <v>11367</v>
      </c>
      <c r="D4638" s="923" t="s">
        <v>451</v>
      </c>
      <c r="E4638" s="923" t="n">
        <f aca="false">IF($K$2=$H$1,H4638,I4638)</f>
        <v>113.48</v>
      </c>
      <c r="F4638" s="396" t="n">
        <f aca="false">IF(LEN($B4638)=7,CONCATENATE(MID($B4638,1,6),"00",RIGHT($B4638,1)),IF(LEN($B4638)=8,CONCATENATE(MID($B4638,1,6),"0",RIGHT($B4638,2)),$B4638))</f>
        <v>95634</v>
      </c>
      <c r="H4638" s="925" t="n">
        <v>108.15</v>
      </c>
      <c r="I4638" s="923" t="n">
        <v>113.48</v>
      </c>
    </row>
    <row r="4639" customFormat="false" ht="15" hidden="false" customHeight="false" outlineLevel="0" collapsed="false">
      <c r="B4639" s="923" t="n">
        <v>95635</v>
      </c>
      <c r="C4639" s="924" t="s">
        <v>11368</v>
      </c>
      <c r="D4639" s="923" t="s">
        <v>451</v>
      </c>
      <c r="E4639" s="923" t="n">
        <f aca="false">IF($K$2=$H$1,H4639,I4639)</f>
        <v>123.72</v>
      </c>
      <c r="F4639" s="396" t="n">
        <f aca="false">IF(LEN($B4639)=7,CONCATENATE(MID($B4639,1,6),"00",RIGHT($B4639,1)),IF(LEN($B4639)=8,CONCATENATE(MID($B4639,1,6),"0",RIGHT($B4639,2)),$B4639))</f>
        <v>95635</v>
      </c>
      <c r="H4639" s="925" t="n">
        <v>117.55</v>
      </c>
      <c r="I4639" s="923" t="n">
        <v>123.72</v>
      </c>
    </row>
    <row r="4640" customFormat="false" ht="15" hidden="false" customHeight="false" outlineLevel="0" collapsed="false">
      <c r="B4640" s="923" t="n">
        <v>95637</v>
      </c>
      <c r="C4640" s="924" t="s">
        <v>226</v>
      </c>
      <c r="D4640" s="923" t="s">
        <v>451</v>
      </c>
      <c r="E4640" s="923" t="n">
        <f aca="false">IF($K$2=$H$1,H4640,I4640)</f>
        <v>355.02</v>
      </c>
      <c r="F4640" s="396" t="n">
        <f aca="false">IF(LEN($B4640)=7,CONCATENATE(MID($B4640,1,6),"00",RIGHT($B4640,1)),IF(LEN($B4640)=8,CONCATENATE(MID($B4640,1,6),"0",RIGHT($B4640,2)),$B4640))</f>
        <v>95637</v>
      </c>
      <c r="H4640" s="925" t="n">
        <v>334.68</v>
      </c>
      <c r="I4640" s="923" t="n">
        <v>355.02</v>
      </c>
    </row>
    <row r="4641" customFormat="false" ht="15" hidden="false" customHeight="false" outlineLevel="0" collapsed="false">
      <c r="B4641" s="923" t="n">
        <v>95638</v>
      </c>
      <c r="C4641" s="924" t="s">
        <v>11369</v>
      </c>
      <c r="D4641" s="923" t="s">
        <v>451</v>
      </c>
      <c r="E4641" s="923" t="n">
        <f aca="false">IF($K$2=$H$1,H4641,I4641)</f>
        <v>427.22</v>
      </c>
      <c r="F4641" s="396" t="n">
        <f aca="false">IF(LEN($B4641)=7,CONCATENATE(MID($B4641,1,6),"00",RIGHT($B4641,1)),IF(LEN($B4641)=8,CONCATENATE(MID($B4641,1,6),"0",RIGHT($B4641,2)),$B4641))</f>
        <v>95638</v>
      </c>
      <c r="H4641" s="925" t="n">
        <v>403.77</v>
      </c>
      <c r="I4641" s="923" t="n">
        <v>427.22</v>
      </c>
    </row>
    <row r="4642" customFormat="false" ht="15" hidden="false" customHeight="false" outlineLevel="0" collapsed="false">
      <c r="B4642" s="923" t="n">
        <v>95639</v>
      </c>
      <c r="C4642" s="924" t="s">
        <v>11370</v>
      </c>
      <c r="D4642" s="923" t="s">
        <v>451</v>
      </c>
      <c r="E4642" s="923" t="n">
        <f aca="false">IF($K$2=$H$1,H4642,I4642)</f>
        <v>528.51</v>
      </c>
      <c r="F4642" s="396" t="n">
        <f aca="false">IF(LEN($B4642)=7,CONCATENATE(MID($B4642,1,6),"00",RIGHT($B4642,1)),IF(LEN($B4642)=8,CONCATENATE(MID($B4642,1,6),"0",RIGHT($B4642,2)),$B4642))</f>
        <v>95639</v>
      </c>
      <c r="H4642" s="925" t="n">
        <v>504.38</v>
      </c>
      <c r="I4642" s="923" t="n">
        <v>528.51</v>
      </c>
    </row>
    <row r="4643" customFormat="false" ht="15" hidden="false" customHeight="false" outlineLevel="0" collapsed="false">
      <c r="B4643" s="923" t="n">
        <v>95641</v>
      </c>
      <c r="C4643" s="924" t="s">
        <v>11371</v>
      </c>
      <c r="D4643" s="923" t="s">
        <v>451</v>
      </c>
      <c r="E4643" s="923" t="n">
        <f aca="false">IF($K$2=$H$1,H4643,I4643)</f>
        <v>212.43</v>
      </c>
      <c r="F4643" s="396" t="n">
        <f aca="false">IF(LEN($B4643)=7,CONCATENATE(MID($B4643,1,6),"00",RIGHT($B4643,1)),IF(LEN($B4643)=8,CONCATENATE(MID($B4643,1,6),"0",RIGHT($B4643,2)),$B4643))</f>
        <v>95641</v>
      </c>
      <c r="H4643" s="925" t="n">
        <v>203.21</v>
      </c>
      <c r="I4643" s="923" t="n">
        <v>212.43</v>
      </c>
    </row>
    <row r="4644" customFormat="false" ht="15" hidden="false" customHeight="false" outlineLevel="0" collapsed="false">
      <c r="B4644" s="923" t="n">
        <v>95642</v>
      </c>
      <c r="C4644" s="924" t="s">
        <v>11372</v>
      </c>
      <c r="D4644" s="923" t="s">
        <v>451</v>
      </c>
      <c r="E4644" s="923" t="n">
        <f aca="false">IF($K$2=$H$1,H4644,I4644)</f>
        <v>314.07</v>
      </c>
      <c r="F4644" s="396" t="n">
        <f aca="false">IF(LEN($B4644)=7,CONCATENATE(MID($B4644,1,6),"00",RIGHT($B4644,1)),IF(LEN($B4644)=8,CONCATENATE(MID($B4644,1,6),"0",RIGHT($B4644,2)),$B4644))</f>
        <v>95642</v>
      </c>
      <c r="H4644" s="925" t="n">
        <v>300.45</v>
      </c>
      <c r="I4644" s="923" t="n">
        <v>314.07</v>
      </c>
    </row>
    <row r="4645" customFormat="false" ht="15" hidden="false" customHeight="false" outlineLevel="0" collapsed="false">
      <c r="B4645" s="923" t="n">
        <v>95643</v>
      </c>
      <c r="C4645" s="924" t="s">
        <v>11373</v>
      </c>
      <c r="D4645" s="923" t="s">
        <v>451</v>
      </c>
      <c r="E4645" s="923" t="n">
        <f aca="false">IF($K$2=$H$1,H4645,I4645)</f>
        <v>411.21</v>
      </c>
      <c r="F4645" s="396" t="n">
        <f aca="false">IF(LEN($B4645)=7,CONCATENATE(MID($B4645,1,6),"00",RIGHT($B4645,1)),IF(LEN($B4645)=8,CONCATENATE(MID($B4645,1,6),"0",RIGHT($B4645,2)),$B4645))</f>
        <v>95643</v>
      </c>
      <c r="H4645" s="925" t="n">
        <v>393.49</v>
      </c>
      <c r="I4645" s="923" t="n">
        <v>411.21</v>
      </c>
    </row>
    <row r="4646" customFormat="false" ht="15" hidden="false" customHeight="false" outlineLevel="0" collapsed="false">
      <c r="B4646" s="923" t="n">
        <v>95644</v>
      </c>
      <c r="C4646" s="924" t="s">
        <v>11374</v>
      </c>
      <c r="D4646" s="923" t="s">
        <v>451</v>
      </c>
      <c r="E4646" s="923" t="n">
        <f aca="false">IF($K$2=$H$1,H4646,I4646)</f>
        <v>152.38</v>
      </c>
      <c r="F4646" s="396" t="n">
        <f aca="false">IF(LEN($B4646)=7,CONCATENATE(MID($B4646,1,6),"00",RIGHT($B4646,1)),IF(LEN($B4646)=8,CONCATENATE(MID($B4646,1,6),"0",RIGHT($B4646,2)),$B4646))</f>
        <v>95644</v>
      </c>
      <c r="H4646" s="925" t="n">
        <v>146.55</v>
      </c>
      <c r="I4646" s="923" t="n">
        <v>152.38</v>
      </c>
    </row>
    <row r="4647" customFormat="false" ht="15" hidden="false" customHeight="false" outlineLevel="0" collapsed="false">
      <c r="B4647" s="923" t="n">
        <v>95645</v>
      </c>
      <c r="C4647" s="924" t="s">
        <v>11375</v>
      </c>
      <c r="D4647" s="923" t="s">
        <v>451</v>
      </c>
      <c r="E4647" s="923" t="n">
        <f aca="false">IF($K$2=$H$1,H4647,I4647)</f>
        <v>279.86</v>
      </c>
      <c r="F4647" s="396" t="n">
        <f aca="false">IF(LEN($B4647)=7,CONCATENATE(MID($B4647,1,6),"00",RIGHT($B4647,1)),IF(LEN($B4647)=8,CONCATENATE(MID($B4647,1,6),"0",RIGHT($B4647,2)),$B4647))</f>
        <v>95645</v>
      </c>
      <c r="H4647" s="925" t="n">
        <v>269.49</v>
      </c>
      <c r="I4647" s="923" t="n">
        <v>279.86</v>
      </c>
    </row>
    <row r="4648" customFormat="false" ht="15" hidden="false" customHeight="false" outlineLevel="0" collapsed="false">
      <c r="B4648" s="923" t="n">
        <v>95646</v>
      </c>
      <c r="C4648" s="924" t="s">
        <v>11376</v>
      </c>
      <c r="D4648" s="923" t="s">
        <v>451</v>
      </c>
      <c r="E4648" s="923" t="n">
        <f aca="false">IF($K$2=$H$1,H4648,I4648)</f>
        <v>416.87</v>
      </c>
      <c r="F4648" s="396" t="n">
        <f aca="false">IF(LEN($B4648)=7,CONCATENATE(MID($B4648,1,6),"00",RIGHT($B4648,1)),IF(LEN($B4648)=8,CONCATENATE(MID($B4648,1,6),"0",RIGHT($B4648,2)),$B4648))</f>
        <v>95646</v>
      </c>
      <c r="H4648" s="925" t="n">
        <v>401.48</v>
      </c>
      <c r="I4648" s="923" t="n">
        <v>416.87</v>
      </c>
    </row>
    <row r="4649" customFormat="false" ht="15" hidden="false" customHeight="false" outlineLevel="0" collapsed="false">
      <c r="B4649" s="923" t="n">
        <v>95647</v>
      </c>
      <c r="C4649" s="924" t="s">
        <v>11377</v>
      </c>
      <c r="D4649" s="923" t="s">
        <v>451</v>
      </c>
      <c r="E4649" s="923" t="n">
        <f aca="false">IF($K$2=$H$1,H4649,I4649)</f>
        <v>546.96</v>
      </c>
      <c r="F4649" s="396" t="n">
        <f aca="false">IF(LEN($B4649)=7,CONCATENATE(MID($B4649,1,6),"00",RIGHT($B4649,1)),IF(LEN($B4649)=8,CONCATENATE(MID($B4649,1,6),"0",RIGHT($B4649,2)),$B4649))</f>
        <v>95647</v>
      </c>
      <c r="H4649" s="925" t="n">
        <v>526.92</v>
      </c>
      <c r="I4649" s="923" t="n">
        <v>546.96</v>
      </c>
    </row>
    <row r="4650" customFormat="false" ht="15" hidden="false" customHeight="false" outlineLevel="0" collapsed="false">
      <c r="B4650" s="923" t="n">
        <v>95673</v>
      </c>
      <c r="C4650" s="924" t="s">
        <v>11378</v>
      </c>
      <c r="D4650" s="923" t="s">
        <v>451</v>
      </c>
      <c r="E4650" s="923" t="n">
        <f aca="false">IF($K$2=$H$1,H4650,I4650)</f>
        <v>102.65</v>
      </c>
      <c r="F4650" s="396" t="n">
        <f aca="false">IF(LEN($B4650)=7,CONCATENATE(MID($B4650,1,6),"00",RIGHT($B4650,1)),IF(LEN($B4650)=8,CONCATENATE(MID($B4650,1,6),"0",RIGHT($B4650,2)),$B4650))</f>
        <v>95673</v>
      </c>
      <c r="H4650" s="925" t="n">
        <v>101</v>
      </c>
      <c r="I4650" s="923" t="n">
        <v>102.65</v>
      </c>
    </row>
    <row r="4651" customFormat="false" ht="15" hidden="false" customHeight="false" outlineLevel="0" collapsed="false">
      <c r="B4651" s="923" t="n">
        <v>95674</v>
      </c>
      <c r="C4651" s="924" t="s">
        <v>11379</v>
      </c>
      <c r="D4651" s="923" t="s">
        <v>451</v>
      </c>
      <c r="E4651" s="923" t="n">
        <f aca="false">IF($K$2=$H$1,H4651,I4651)</f>
        <v>108.99</v>
      </c>
      <c r="F4651" s="396" t="n">
        <f aca="false">IF(LEN($B4651)=7,CONCATENATE(MID($B4651,1,6),"00",RIGHT($B4651,1)),IF(LEN($B4651)=8,CONCATENATE(MID($B4651,1,6),"0",RIGHT($B4651,2)),$B4651))</f>
        <v>95674</v>
      </c>
      <c r="H4651" s="925" t="n">
        <v>107.34</v>
      </c>
      <c r="I4651" s="923" t="n">
        <v>108.99</v>
      </c>
    </row>
    <row r="4652" customFormat="false" ht="15" hidden="false" customHeight="false" outlineLevel="0" collapsed="false">
      <c r="B4652" s="923" t="n">
        <v>95675</v>
      </c>
      <c r="C4652" s="924" t="s">
        <v>228</v>
      </c>
      <c r="D4652" s="923" t="s">
        <v>451</v>
      </c>
      <c r="E4652" s="923" t="n">
        <f aca="false">IF($K$2=$H$1,H4652,I4652)</f>
        <v>133.16</v>
      </c>
      <c r="F4652" s="396" t="n">
        <f aca="false">IF(LEN($B4652)=7,CONCATENATE(MID($B4652,1,6),"00",RIGHT($B4652,1)),IF(LEN($B4652)=8,CONCATENATE(MID($B4652,1,6),"0",RIGHT($B4652,2)),$B4652))</f>
        <v>95675</v>
      </c>
      <c r="H4652" s="925" t="n">
        <v>131.27</v>
      </c>
      <c r="I4652" s="923" t="n">
        <v>133.16</v>
      </c>
    </row>
    <row r="4653" customFormat="false" ht="15" hidden="false" customHeight="false" outlineLevel="0" collapsed="false">
      <c r="B4653" s="923" t="n">
        <v>95676</v>
      </c>
      <c r="C4653" s="924" t="s">
        <v>230</v>
      </c>
      <c r="D4653" s="923" t="s">
        <v>451</v>
      </c>
      <c r="E4653" s="923" t="n">
        <f aca="false">IF($K$2=$H$1,H4653,I4653)</f>
        <v>86.27</v>
      </c>
      <c r="F4653" s="396" t="n">
        <f aca="false">IF(LEN($B4653)=7,CONCATENATE(MID($B4653,1,6),"00",RIGHT($B4653,1)),IF(LEN($B4653)=8,CONCATENATE(MID($B4653,1,6),"0",RIGHT($B4653,2)),$B4653))</f>
        <v>95676</v>
      </c>
      <c r="H4653" s="925" t="n">
        <v>85.48</v>
      </c>
      <c r="I4653" s="923" t="n">
        <v>86.27</v>
      </c>
    </row>
    <row r="4654" customFormat="false" ht="15" hidden="false" customHeight="false" outlineLevel="0" collapsed="false">
      <c r="B4654" s="923" t="n">
        <v>97741</v>
      </c>
      <c r="C4654" s="924" t="s">
        <v>11380</v>
      </c>
      <c r="D4654" s="923" t="s">
        <v>451</v>
      </c>
      <c r="E4654" s="923" t="n">
        <f aca="false">IF($K$2=$H$1,H4654,I4654)</f>
        <v>118.34</v>
      </c>
      <c r="F4654" s="396" t="n">
        <f aca="false">IF(LEN($B4654)=7,CONCATENATE(MID($B4654,1,6),"00",RIGHT($B4654,1)),IF(LEN($B4654)=8,CONCATENATE(MID($B4654,1,6),"0",RIGHT($B4654,2)),$B4654))</f>
        <v>97741</v>
      </c>
      <c r="H4654" s="925" t="n">
        <v>113.09</v>
      </c>
      <c r="I4654" s="923" t="n">
        <v>118.34</v>
      </c>
    </row>
    <row r="4655" customFormat="false" ht="15" hidden="false" customHeight="false" outlineLevel="0" collapsed="false">
      <c r="B4655" s="923" t="n">
        <v>72285</v>
      </c>
      <c r="C4655" s="924" t="s">
        <v>11381</v>
      </c>
      <c r="D4655" s="923" t="s">
        <v>451</v>
      </c>
      <c r="E4655" s="923" t="n">
        <f aca="false">IF($K$2=$H$1,H4655,I4655)</f>
        <v>83.14</v>
      </c>
      <c r="F4655" s="396" t="n">
        <f aca="false">IF(LEN($B4655)=7,CONCATENATE(MID($B4655,1,6),"00",RIGHT($B4655,1)),IF(LEN($B4655)=8,CONCATENATE(MID($B4655,1,6),"0",RIGHT($B4655,2)),$B4655))</f>
        <v>72285</v>
      </c>
      <c r="H4655" s="925" t="n">
        <v>77.95</v>
      </c>
      <c r="I4655" s="923" t="n">
        <v>83.14</v>
      </c>
    </row>
    <row r="4656" customFormat="false" ht="15" hidden="false" customHeight="false" outlineLevel="0" collapsed="false">
      <c r="B4656" s="923" t="n">
        <v>90436</v>
      </c>
      <c r="C4656" s="924" t="s">
        <v>11382</v>
      </c>
      <c r="D4656" s="923" t="s">
        <v>451</v>
      </c>
      <c r="E4656" s="923" t="n">
        <f aca="false">IF($K$2=$H$1,H4656,I4656)</f>
        <v>11.05</v>
      </c>
      <c r="F4656" s="396" t="n">
        <f aca="false">IF(LEN($B4656)=7,CONCATENATE(MID($B4656,1,6),"00",RIGHT($B4656,1)),IF(LEN($B4656)=8,CONCATENATE(MID($B4656,1,6),"0",RIGHT($B4656,2)),$B4656))</f>
        <v>90436</v>
      </c>
      <c r="H4656" s="925" t="n">
        <v>9.89</v>
      </c>
      <c r="I4656" s="923" t="n">
        <v>11.05</v>
      </c>
    </row>
    <row r="4657" customFormat="false" ht="15" hidden="false" customHeight="false" outlineLevel="0" collapsed="false">
      <c r="B4657" s="923" t="n">
        <v>90437</v>
      </c>
      <c r="C4657" s="924" t="s">
        <v>11383</v>
      </c>
      <c r="D4657" s="923" t="s">
        <v>451</v>
      </c>
      <c r="E4657" s="923" t="n">
        <f aca="false">IF($K$2=$H$1,H4657,I4657)</f>
        <v>26.85</v>
      </c>
      <c r="F4657" s="396" t="n">
        <f aca="false">IF(LEN($B4657)=7,CONCATENATE(MID($B4657,1,6),"00",RIGHT($B4657,1)),IF(LEN($B4657)=8,CONCATENATE(MID($B4657,1,6),"0",RIGHT($B4657,2)),$B4657))</f>
        <v>90437</v>
      </c>
      <c r="H4657" s="925" t="n">
        <v>24.03</v>
      </c>
      <c r="I4657" s="923" t="n">
        <v>26.85</v>
      </c>
    </row>
    <row r="4658" customFormat="false" ht="15" hidden="false" customHeight="false" outlineLevel="0" collapsed="false">
      <c r="B4658" s="923" t="n">
        <v>90438</v>
      </c>
      <c r="C4658" s="924" t="s">
        <v>11384</v>
      </c>
      <c r="D4658" s="923" t="s">
        <v>451</v>
      </c>
      <c r="E4658" s="923" t="n">
        <f aca="false">IF($K$2=$H$1,H4658,I4658)</f>
        <v>38.48</v>
      </c>
      <c r="F4658" s="396" t="n">
        <f aca="false">IF(LEN($B4658)=7,CONCATENATE(MID($B4658,1,6),"00",RIGHT($B4658,1)),IF(LEN($B4658)=8,CONCATENATE(MID($B4658,1,6),"0",RIGHT($B4658,2)),$B4658))</f>
        <v>90438</v>
      </c>
      <c r="H4658" s="925" t="n">
        <v>34.44</v>
      </c>
      <c r="I4658" s="923" t="n">
        <v>38.48</v>
      </c>
    </row>
    <row r="4659" customFormat="false" ht="15" hidden="false" customHeight="false" outlineLevel="0" collapsed="false">
      <c r="B4659" s="923" t="n">
        <v>90439</v>
      </c>
      <c r="C4659" s="924" t="s">
        <v>11385</v>
      </c>
      <c r="D4659" s="923" t="s">
        <v>451</v>
      </c>
      <c r="E4659" s="923" t="n">
        <f aca="false">IF($K$2=$H$1,H4659,I4659)</f>
        <v>43.18</v>
      </c>
      <c r="F4659" s="396" t="n">
        <f aca="false">IF(LEN($B4659)=7,CONCATENATE(MID($B4659,1,6),"00",RIGHT($B4659,1)),IF(LEN($B4659)=8,CONCATENATE(MID($B4659,1,6),"0",RIGHT($B4659,2)),$B4659))</f>
        <v>90439</v>
      </c>
      <c r="H4659" s="925" t="n">
        <v>39.05</v>
      </c>
      <c r="I4659" s="923" t="n">
        <v>43.18</v>
      </c>
    </row>
    <row r="4660" customFormat="false" ht="15" hidden="false" customHeight="false" outlineLevel="0" collapsed="false">
      <c r="B4660" s="923" t="n">
        <v>90440</v>
      </c>
      <c r="C4660" s="924" t="s">
        <v>11386</v>
      </c>
      <c r="D4660" s="923" t="s">
        <v>451</v>
      </c>
      <c r="E4660" s="923" t="n">
        <f aca="false">IF($K$2=$H$1,H4660,I4660)</f>
        <v>69.15</v>
      </c>
      <c r="F4660" s="396" t="n">
        <f aca="false">IF(LEN($B4660)=7,CONCATENATE(MID($B4660,1,6),"00",RIGHT($B4660,1)),IF(LEN($B4660)=8,CONCATENATE(MID($B4660,1,6),"0",RIGHT($B4660,2)),$B4660))</f>
        <v>90440</v>
      </c>
      <c r="H4660" s="925" t="n">
        <v>62.54</v>
      </c>
      <c r="I4660" s="923" t="n">
        <v>69.15</v>
      </c>
    </row>
    <row r="4661" customFormat="false" ht="15" hidden="false" customHeight="false" outlineLevel="0" collapsed="false">
      <c r="B4661" s="923" t="n">
        <v>90441</v>
      </c>
      <c r="C4661" s="924" t="s">
        <v>11387</v>
      </c>
      <c r="D4661" s="923" t="s">
        <v>451</v>
      </c>
      <c r="E4661" s="923" t="n">
        <f aca="false">IF($K$2=$H$1,H4661,I4661)</f>
        <v>88.34</v>
      </c>
      <c r="F4661" s="396" t="n">
        <f aca="false">IF(LEN($B4661)=7,CONCATENATE(MID($B4661,1,6),"00",RIGHT($B4661,1)),IF(LEN($B4661)=8,CONCATENATE(MID($B4661,1,6),"0",RIGHT($B4661,2)),$B4661))</f>
        <v>90441</v>
      </c>
      <c r="H4661" s="925" t="n">
        <v>79.9</v>
      </c>
      <c r="I4661" s="923" t="n">
        <v>88.34</v>
      </c>
    </row>
    <row r="4662" customFormat="false" ht="15" hidden="false" customHeight="false" outlineLevel="0" collapsed="false">
      <c r="B4662" s="923" t="n">
        <v>90443</v>
      </c>
      <c r="C4662" s="924" t="s">
        <v>11388</v>
      </c>
      <c r="D4662" s="923" t="s">
        <v>470</v>
      </c>
      <c r="E4662" s="923" t="n">
        <f aca="false">IF($K$2=$H$1,H4662,I4662)</f>
        <v>10.04</v>
      </c>
      <c r="F4662" s="396" t="n">
        <f aca="false">IF(LEN($B4662)=7,CONCATENATE(MID($B4662,1,6),"00",RIGHT($B4662,1)),IF(LEN($B4662)=8,CONCATENATE(MID($B4662,1,6),"0",RIGHT($B4662,2)),$B4662))</f>
        <v>90443</v>
      </c>
      <c r="H4662" s="925" t="n">
        <v>8.98</v>
      </c>
      <c r="I4662" s="923" t="n">
        <v>10.04</v>
      </c>
    </row>
    <row r="4663" customFormat="false" ht="15" hidden="false" customHeight="false" outlineLevel="0" collapsed="false">
      <c r="B4663" s="923" t="n">
        <v>90444</v>
      </c>
      <c r="C4663" s="924" t="s">
        <v>11389</v>
      </c>
      <c r="D4663" s="923" t="s">
        <v>470</v>
      </c>
      <c r="E4663" s="923" t="n">
        <f aca="false">IF($K$2=$H$1,H4663,I4663)</f>
        <v>18.52</v>
      </c>
      <c r="F4663" s="396" t="n">
        <f aca="false">IF(LEN($B4663)=7,CONCATENATE(MID($B4663,1,6),"00",RIGHT($B4663,1)),IF(LEN($B4663)=8,CONCATENATE(MID($B4663,1,6),"0",RIGHT($B4663,2)),$B4663))</f>
        <v>90444</v>
      </c>
      <c r="H4663" s="926" t="n">
        <v>16.74</v>
      </c>
      <c r="I4663" s="927" t="n">
        <v>18.52</v>
      </c>
    </row>
    <row r="4664" customFormat="false" ht="15" hidden="false" customHeight="false" outlineLevel="0" collapsed="false">
      <c r="B4664" s="923" t="n">
        <v>90445</v>
      </c>
      <c r="C4664" s="924" t="s">
        <v>11390</v>
      </c>
      <c r="D4664" s="923" t="s">
        <v>470</v>
      </c>
      <c r="E4664" s="923" t="n">
        <f aca="false">IF($K$2=$H$1,H4664,I4664)</f>
        <v>19.77</v>
      </c>
      <c r="F4664" s="396" t="n">
        <f aca="false">IF(LEN($B4664)=7,CONCATENATE(MID($B4664,1,6),"00",RIGHT($B4664,1)),IF(LEN($B4664)=8,CONCATENATE(MID($B4664,1,6),"0",RIGHT($B4664,2)),$B4664))</f>
        <v>90445</v>
      </c>
      <c r="H4664" s="926" t="n">
        <v>17.88</v>
      </c>
      <c r="I4664" s="927" t="n">
        <v>19.77</v>
      </c>
    </row>
    <row r="4665" customFormat="false" ht="15" hidden="false" customHeight="false" outlineLevel="0" collapsed="false">
      <c r="B4665" s="923" t="n">
        <v>90446</v>
      </c>
      <c r="C4665" s="924" t="s">
        <v>11391</v>
      </c>
      <c r="D4665" s="923" t="s">
        <v>470</v>
      </c>
      <c r="E4665" s="923" t="n">
        <f aca="false">IF($K$2=$H$1,H4665,I4665)</f>
        <v>21.48</v>
      </c>
      <c r="F4665" s="396" t="n">
        <f aca="false">IF(LEN($B4665)=7,CONCATENATE(MID($B4665,1,6),"00",RIGHT($B4665,1)),IF(LEN($B4665)=8,CONCATENATE(MID($B4665,1,6),"0",RIGHT($B4665,2)),$B4665))</f>
        <v>90446</v>
      </c>
      <c r="H4665" s="925" t="n">
        <v>19.42</v>
      </c>
      <c r="I4665" s="923" t="n">
        <v>21.48</v>
      </c>
    </row>
    <row r="4666" customFormat="false" ht="15" hidden="false" customHeight="false" outlineLevel="0" collapsed="false">
      <c r="B4666" s="923" t="n">
        <v>90447</v>
      </c>
      <c r="C4666" s="924" t="s">
        <v>11392</v>
      </c>
      <c r="D4666" s="923" t="s">
        <v>470</v>
      </c>
      <c r="E4666" s="923" t="n">
        <f aca="false">IF($K$2=$H$1,H4666,I4666)</f>
        <v>4.98</v>
      </c>
      <c r="F4666" s="396" t="n">
        <f aca="false">IF(LEN($B4666)=7,CONCATENATE(MID($B4666,1,6),"00",RIGHT($B4666,1)),IF(LEN($B4666)=8,CONCATENATE(MID($B4666,1,6),"0",RIGHT($B4666,2)),$B4666))</f>
        <v>90447</v>
      </c>
      <c r="H4666" s="925" t="n">
        <v>4.46</v>
      </c>
      <c r="I4666" s="923" t="n">
        <v>4.98</v>
      </c>
    </row>
    <row r="4667" customFormat="false" ht="15" hidden="false" customHeight="false" outlineLevel="0" collapsed="false">
      <c r="B4667" s="923" t="n">
        <v>90451</v>
      </c>
      <c r="C4667" s="924" t="s">
        <v>11393</v>
      </c>
      <c r="D4667" s="923" t="s">
        <v>451</v>
      </c>
      <c r="E4667" s="923" t="n">
        <f aca="false">IF($K$2=$H$1,H4667,I4667)</f>
        <v>3.4</v>
      </c>
      <c r="F4667" s="396" t="n">
        <f aca="false">IF(LEN($B4667)=7,CONCATENATE(MID($B4667,1,6),"00",RIGHT($B4667,1)),IF(LEN($B4667)=8,CONCATENATE(MID($B4667,1,6),"0",RIGHT($B4667,2)),$B4667))</f>
        <v>90451</v>
      </c>
      <c r="H4667" s="925" t="n">
        <v>3.13</v>
      </c>
      <c r="I4667" s="923" t="n">
        <v>3.4</v>
      </c>
    </row>
    <row r="4668" customFormat="false" ht="15" hidden="false" customHeight="false" outlineLevel="0" collapsed="false">
      <c r="B4668" s="923" t="n">
        <v>90452</v>
      </c>
      <c r="C4668" s="924" t="s">
        <v>11394</v>
      </c>
      <c r="D4668" s="923" t="s">
        <v>451</v>
      </c>
      <c r="E4668" s="923" t="n">
        <f aca="false">IF($K$2=$H$1,H4668,I4668)</f>
        <v>15.19</v>
      </c>
      <c r="F4668" s="396" t="n">
        <f aca="false">IF(LEN($B4668)=7,CONCATENATE(MID($B4668,1,6),"00",RIGHT($B4668,1)),IF(LEN($B4668)=8,CONCATENATE(MID($B4668,1,6),"0",RIGHT($B4668,2)),$B4668))</f>
        <v>90452</v>
      </c>
      <c r="H4668" s="925" t="n">
        <v>14.76</v>
      </c>
      <c r="I4668" s="923" t="n">
        <v>15.19</v>
      </c>
    </row>
    <row r="4669" customFormat="false" ht="15" hidden="false" customHeight="false" outlineLevel="0" collapsed="false">
      <c r="B4669" s="923" t="n">
        <v>90453</v>
      </c>
      <c r="C4669" s="924" t="s">
        <v>11395</v>
      </c>
      <c r="D4669" s="923" t="s">
        <v>451</v>
      </c>
      <c r="E4669" s="923" t="n">
        <f aca="false">IF($K$2=$H$1,H4669,I4669)</f>
        <v>1.98</v>
      </c>
      <c r="F4669" s="396" t="n">
        <f aca="false">IF(LEN($B4669)=7,CONCATENATE(MID($B4669,1,6),"00",RIGHT($B4669,1)),IF(LEN($B4669)=8,CONCATENATE(MID($B4669,1,6),"0",RIGHT($B4669,2)),$B4669))</f>
        <v>90453</v>
      </c>
      <c r="H4669" s="925" t="n">
        <v>1.82</v>
      </c>
      <c r="I4669" s="923" t="n">
        <v>1.98</v>
      </c>
    </row>
    <row r="4670" customFormat="false" ht="15" hidden="false" customHeight="false" outlineLevel="0" collapsed="false">
      <c r="B4670" s="923" t="n">
        <v>90454</v>
      </c>
      <c r="C4670" s="924" t="s">
        <v>11396</v>
      </c>
      <c r="D4670" s="923" t="s">
        <v>451</v>
      </c>
      <c r="E4670" s="923" t="n">
        <f aca="false">IF($K$2=$H$1,H4670,I4670)</f>
        <v>3.47</v>
      </c>
      <c r="F4670" s="396" t="n">
        <f aca="false">IF(LEN($B4670)=7,CONCATENATE(MID($B4670,1,6),"00",RIGHT($B4670,1)),IF(LEN($B4670)=8,CONCATENATE(MID($B4670,1,6),"0",RIGHT($B4670,2)),$B4670))</f>
        <v>90454</v>
      </c>
      <c r="H4670" s="925" t="n">
        <v>3.24</v>
      </c>
      <c r="I4670" s="923" t="n">
        <v>3.47</v>
      </c>
    </row>
    <row r="4671" customFormat="false" ht="15" hidden="false" customHeight="false" outlineLevel="0" collapsed="false">
      <c r="B4671" s="923" t="n">
        <v>90455</v>
      </c>
      <c r="C4671" s="924" t="s">
        <v>11397</v>
      </c>
      <c r="D4671" s="923" t="s">
        <v>451</v>
      </c>
      <c r="E4671" s="923" t="n">
        <f aca="false">IF($K$2=$H$1,H4671,I4671)</f>
        <v>4.66</v>
      </c>
      <c r="F4671" s="396" t="n">
        <f aca="false">IF(LEN($B4671)=7,CONCATENATE(MID($B4671,1,6),"00",RIGHT($B4671,1)),IF(LEN($B4671)=8,CONCATENATE(MID($B4671,1,6),"0",RIGHT($B4671,2)),$B4671))</f>
        <v>90455</v>
      </c>
      <c r="H4671" s="925" t="n">
        <v>4.32</v>
      </c>
      <c r="I4671" s="923" t="n">
        <v>4.66</v>
      </c>
    </row>
    <row r="4672" customFormat="false" ht="15" hidden="false" customHeight="false" outlineLevel="0" collapsed="false">
      <c r="B4672" s="923" t="n">
        <v>90456</v>
      </c>
      <c r="C4672" s="924" t="s">
        <v>11398</v>
      </c>
      <c r="D4672" s="923" t="s">
        <v>451</v>
      </c>
      <c r="E4672" s="923" t="n">
        <f aca="false">IF($K$2=$H$1,H4672,I4672)</f>
        <v>3.22</v>
      </c>
      <c r="F4672" s="396" t="n">
        <f aca="false">IF(LEN($B4672)=7,CONCATENATE(MID($B4672,1,6),"00",RIGHT($B4672,1)),IF(LEN($B4672)=8,CONCATENATE(MID($B4672,1,6),"0",RIGHT($B4672,2)),$B4672))</f>
        <v>90456</v>
      </c>
      <c r="H4672" s="925" t="n">
        <v>2.89</v>
      </c>
      <c r="I4672" s="923" t="n">
        <v>3.22</v>
      </c>
    </row>
    <row r="4673" customFormat="false" ht="15" hidden="false" customHeight="false" outlineLevel="0" collapsed="false">
      <c r="B4673" s="923" t="n">
        <v>90457</v>
      </c>
      <c r="C4673" s="924" t="s">
        <v>11399</v>
      </c>
      <c r="D4673" s="923" t="s">
        <v>451</v>
      </c>
      <c r="E4673" s="923" t="n">
        <f aca="false">IF($K$2=$H$1,H4673,I4673)</f>
        <v>7.35</v>
      </c>
      <c r="F4673" s="396" t="n">
        <f aca="false">IF(LEN($B4673)=7,CONCATENATE(MID($B4673,1,6),"00",RIGHT($B4673,1)),IF(LEN($B4673)=8,CONCATENATE(MID($B4673,1,6),"0",RIGHT($B4673,2)),$B4673))</f>
        <v>90457</v>
      </c>
      <c r="H4673" s="925" t="n">
        <v>6.57</v>
      </c>
      <c r="I4673" s="923" t="n">
        <v>7.35</v>
      </c>
    </row>
    <row r="4674" customFormat="false" ht="15" hidden="false" customHeight="false" outlineLevel="0" collapsed="false">
      <c r="B4674" s="923" t="n">
        <v>90458</v>
      </c>
      <c r="C4674" s="924" t="s">
        <v>11400</v>
      </c>
      <c r="D4674" s="923" t="s">
        <v>451</v>
      </c>
      <c r="E4674" s="923" t="n">
        <f aca="false">IF($K$2=$H$1,H4674,I4674)</f>
        <v>20.87</v>
      </c>
      <c r="F4674" s="396" t="n">
        <f aca="false">IF(LEN($B4674)=7,CONCATENATE(MID($B4674,1,6),"00",RIGHT($B4674,1)),IF(LEN($B4674)=8,CONCATENATE(MID($B4674,1,6),"0",RIGHT($B4674,2)),$B4674))</f>
        <v>90458</v>
      </c>
      <c r="H4674" s="925" t="n">
        <v>18.67</v>
      </c>
      <c r="I4674" s="923" t="n">
        <v>20.87</v>
      </c>
    </row>
    <row r="4675" customFormat="false" ht="15" hidden="false" customHeight="false" outlineLevel="0" collapsed="false">
      <c r="B4675" s="923" t="n">
        <v>90459</v>
      </c>
      <c r="C4675" s="924" t="s">
        <v>11401</v>
      </c>
      <c r="D4675" s="923" t="s">
        <v>451</v>
      </c>
      <c r="E4675" s="923" t="n">
        <f aca="false">IF($K$2=$H$1,H4675,I4675)</f>
        <v>29.43</v>
      </c>
      <c r="F4675" s="396" t="n">
        <f aca="false">IF(LEN($B4675)=7,CONCATENATE(MID($B4675,1,6),"00",RIGHT($B4675,1)),IF(LEN($B4675)=8,CONCATENATE(MID($B4675,1,6),"0",RIGHT($B4675,2)),$B4675))</f>
        <v>90459</v>
      </c>
      <c r="H4675" s="925" t="n">
        <v>26.33</v>
      </c>
      <c r="I4675" s="923" t="n">
        <v>29.43</v>
      </c>
    </row>
    <row r="4676" customFormat="false" ht="15" hidden="false" customHeight="false" outlineLevel="0" collapsed="false">
      <c r="B4676" s="923" t="n">
        <v>90460</v>
      </c>
      <c r="C4676" s="924" t="s">
        <v>11402</v>
      </c>
      <c r="D4676" s="923" t="s">
        <v>470</v>
      </c>
      <c r="E4676" s="923" t="n">
        <f aca="false">IF($K$2=$H$1,H4676,I4676)</f>
        <v>18.94</v>
      </c>
      <c r="F4676" s="396" t="n">
        <f aca="false">IF(LEN($B4676)=7,CONCATENATE(MID($B4676,1,6),"00",RIGHT($B4676,1)),IF(LEN($B4676)=8,CONCATENATE(MID($B4676,1,6),"0",RIGHT($B4676,2)),$B4676))</f>
        <v>90460</v>
      </c>
      <c r="H4676" s="925" t="n">
        <v>18.82</v>
      </c>
      <c r="I4676" s="923" t="n">
        <v>18.94</v>
      </c>
    </row>
    <row r="4677" customFormat="false" ht="15" hidden="false" customHeight="false" outlineLevel="0" collapsed="false">
      <c r="B4677" s="923" t="n">
        <v>90461</v>
      </c>
      <c r="C4677" s="924" t="s">
        <v>11403</v>
      </c>
      <c r="D4677" s="923" t="s">
        <v>470</v>
      </c>
      <c r="E4677" s="923" t="n">
        <f aca="false">IF($K$2=$H$1,H4677,I4677)</f>
        <v>10.59</v>
      </c>
      <c r="F4677" s="396" t="n">
        <f aca="false">IF(LEN($B4677)=7,CONCATENATE(MID($B4677,1,6),"00",RIGHT($B4677,1)),IF(LEN($B4677)=8,CONCATENATE(MID($B4677,1,6),"0",RIGHT($B4677,2)),$B4677))</f>
        <v>90461</v>
      </c>
      <c r="H4677" s="925" t="n">
        <v>10.45</v>
      </c>
      <c r="I4677" s="923" t="n">
        <v>10.59</v>
      </c>
    </row>
    <row r="4678" customFormat="false" ht="15" hidden="false" customHeight="false" outlineLevel="0" collapsed="false">
      <c r="B4678" s="923" t="n">
        <v>90462</v>
      </c>
      <c r="C4678" s="924" t="s">
        <v>11404</v>
      </c>
      <c r="D4678" s="923" t="s">
        <v>470</v>
      </c>
      <c r="E4678" s="923" t="n">
        <f aca="false">IF($K$2=$H$1,H4678,I4678)</f>
        <v>2.31</v>
      </c>
      <c r="F4678" s="396" t="n">
        <f aca="false">IF(LEN($B4678)=7,CONCATENATE(MID($B4678,1,6),"00",RIGHT($B4678,1)),IF(LEN($B4678)=8,CONCATENATE(MID($B4678,1,6),"0",RIGHT($B4678,2)),$B4678))</f>
        <v>90462</v>
      </c>
      <c r="H4678" s="925" t="n">
        <v>2.27</v>
      </c>
      <c r="I4678" s="923" t="n">
        <v>2.31</v>
      </c>
    </row>
    <row r="4679" customFormat="false" ht="15" hidden="false" customHeight="false" outlineLevel="0" collapsed="false">
      <c r="B4679" s="923" t="n">
        <v>90463</v>
      </c>
      <c r="C4679" s="924" t="s">
        <v>11405</v>
      </c>
      <c r="D4679" s="923" t="s">
        <v>470</v>
      </c>
      <c r="E4679" s="923" t="n">
        <f aca="false">IF($K$2=$H$1,H4679,I4679)</f>
        <v>1.87</v>
      </c>
      <c r="F4679" s="396" t="n">
        <f aca="false">IF(LEN($B4679)=7,CONCATENATE(MID($B4679,1,6),"00",RIGHT($B4679,1)),IF(LEN($B4679)=8,CONCATENATE(MID($B4679,1,6),"0",RIGHT($B4679,2)),$B4679))</f>
        <v>90463</v>
      </c>
      <c r="H4679" s="925" t="n">
        <v>1.83</v>
      </c>
      <c r="I4679" s="923" t="n">
        <v>1.87</v>
      </c>
    </row>
    <row r="4680" customFormat="false" ht="15" hidden="false" customHeight="false" outlineLevel="0" collapsed="false">
      <c r="B4680" s="923" t="n">
        <v>90466</v>
      </c>
      <c r="C4680" s="924" t="s">
        <v>11406</v>
      </c>
      <c r="D4680" s="923" t="s">
        <v>470</v>
      </c>
      <c r="E4680" s="923" t="n">
        <f aca="false">IF($K$2=$H$1,H4680,I4680)</f>
        <v>9.97</v>
      </c>
      <c r="F4680" s="396" t="n">
        <f aca="false">IF(LEN($B4680)=7,CONCATENATE(MID($B4680,1,6),"00",RIGHT($B4680,1)),IF(LEN($B4680)=8,CONCATENATE(MID($B4680,1,6),"0",RIGHT($B4680,2)),$B4680))</f>
        <v>90466</v>
      </c>
      <c r="H4680" s="925" t="n">
        <v>9.02</v>
      </c>
      <c r="I4680" s="923" t="n">
        <v>9.97</v>
      </c>
    </row>
    <row r="4681" customFormat="false" ht="15" hidden="false" customHeight="false" outlineLevel="0" collapsed="false">
      <c r="B4681" s="923" t="n">
        <v>90467</v>
      </c>
      <c r="C4681" s="924" t="s">
        <v>11407</v>
      </c>
      <c r="D4681" s="923" t="s">
        <v>470</v>
      </c>
      <c r="E4681" s="923" t="n">
        <f aca="false">IF($K$2=$H$1,H4681,I4681)</f>
        <v>15.76</v>
      </c>
      <c r="F4681" s="396" t="n">
        <f aca="false">IF(LEN($B4681)=7,CONCATENATE(MID($B4681,1,6),"00",RIGHT($B4681,1)),IF(LEN($B4681)=8,CONCATENATE(MID($B4681,1,6),"0",RIGHT($B4681,2)),$B4681))</f>
        <v>90467</v>
      </c>
      <c r="H4681" s="925" t="n">
        <v>14.26</v>
      </c>
      <c r="I4681" s="927" t="n">
        <v>15.76</v>
      </c>
    </row>
    <row r="4682" customFormat="false" ht="15" hidden="false" customHeight="false" outlineLevel="0" collapsed="false">
      <c r="B4682" s="923" t="n">
        <v>90468</v>
      </c>
      <c r="C4682" s="924" t="s">
        <v>11408</v>
      </c>
      <c r="D4682" s="923" t="s">
        <v>470</v>
      </c>
      <c r="E4682" s="923" t="n">
        <f aca="false">IF($K$2=$H$1,H4682,I4682)</f>
        <v>4.34</v>
      </c>
      <c r="F4682" s="396" t="n">
        <f aca="false">IF(LEN($B4682)=7,CONCATENATE(MID($B4682,1,6),"00",RIGHT($B4682,1)),IF(LEN($B4682)=8,CONCATENATE(MID($B4682,1,6),"0",RIGHT($B4682,2)),$B4682))</f>
        <v>90468</v>
      </c>
      <c r="H4682" s="926" t="n">
        <v>3.98</v>
      </c>
      <c r="I4682" s="927" t="n">
        <v>4.34</v>
      </c>
    </row>
    <row r="4683" customFormat="false" ht="15" hidden="false" customHeight="false" outlineLevel="0" collapsed="false">
      <c r="B4683" s="923" t="n">
        <v>90469</v>
      </c>
      <c r="C4683" s="924" t="s">
        <v>11409</v>
      </c>
      <c r="D4683" s="923" t="s">
        <v>470</v>
      </c>
      <c r="E4683" s="923" t="n">
        <f aca="false">IF($K$2=$H$1,H4683,I4683)</f>
        <v>6.95</v>
      </c>
      <c r="F4683" s="396" t="n">
        <f aca="false">IF(LEN($B4683)=7,CONCATENATE(MID($B4683,1,6),"00",RIGHT($B4683,1)),IF(LEN($B4683)=8,CONCATENATE(MID($B4683,1,6),"0",RIGHT($B4683,2)),$B4683))</f>
        <v>90469</v>
      </c>
      <c r="H4683" s="926" t="n">
        <v>6.37</v>
      </c>
      <c r="I4683" s="927" t="n">
        <v>6.95</v>
      </c>
    </row>
    <row r="4684" customFormat="false" ht="15" hidden="false" customHeight="false" outlineLevel="0" collapsed="false">
      <c r="B4684" s="923" t="n">
        <v>90470</v>
      </c>
      <c r="C4684" s="924" t="s">
        <v>11410</v>
      </c>
      <c r="D4684" s="923" t="s">
        <v>470</v>
      </c>
      <c r="E4684" s="923" t="n">
        <f aca="false">IF($K$2=$H$1,H4684,I4684)</f>
        <v>9.53</v>
      </c>
      <c r="F4684" s="396" t="n">
        <f aca="false">IF(LEN($B4684)=7,CONCATENATE(MID($B4684,1,6),"00",RIGHT($B4684,1)),IF(LEN($B4684)=8,CONCATENATE(MID($B4684,1,6),"0",RIGHT($B4684,2)),$B4684))</f>
        <v>90470</v>
      </c>
      <c r="H4684" s="925" t="n">
        <v>8.78</v>
      </c>
      <c r="I4684" s="923" t="n">
        <v>9.53</v>
      </c>
    </row>
    <row r="4685" customFormat="false" ht="15" hidden="false" customHeight="false" outlineLevel="0" collapsed="false">
      <c r="B4685" s="923" t="n">
        <v>91166</v>
      </c>
      <c r="C4685" s="924" t="s">
        <v>11411</v>
      </c>
      <c r="D4685" s="923" t="s">
        <v>470</v>
      </c>
      <c r="E4685" s="923" t="n">
        <f aca="false">IF($K$2=$H$1,H4685,I4685)</f>
        <v>3.17</v>
      </c>
      <c r="F4685" s="396" t="n">
        <f aca="false">IF(LEN($B4685)=7,CONCATENATE(MID($B4685,1,6),"00",RIGHT($B4685,1)),IF(LEN($B4685)=8,CONCATENATE(MID($B4685,1,6),"0",RIGHT($B4685,2)),$B4685))</f>
        <v>91166</v>
      </c>
      <c r="H4685" s="925" t="n">
        <v>3</v>
      </c>
      <c r="I4685" s="923" t="n">
        <v>3.17</v>
      </c>
    </row>
    <row r="4686" customFormat="false" ht="15" hidden="false" customHeight="false" outlineLevel="0" collapsed="false">
      <c r="B4686" s="923" t="n">
        <v>91167</v>
      </c>
      <c r="C4686" s="924" t="s">
        <v>11412</v>
      </c>
      <c r="D4686" s="923" t="s">
        <v>470</v>
      </c>
      <c r="E4686" s="923" t="n">
        <f aca="false">IF($K$2=$H$1,H4686,I4686)</f>
        <v>9.15</v>
      </c>
      <c r="F4686" s="396" t="n">
        <f aca="false">IF(LEN($B4686)=7,CONCATENATE(MID($B4686,1,6),"00",RIGHT($B4686,1)),IF(LEN($B4686)=8,CONCATENATE(MID($B4686,1,6),"0",RIGHT($B4686,2)),$B4686))</f>
        <v>91167</v>
      </c>
      <c r="H4686" s="925" t="n">
        <v>8.52</v>
      </c>
      <c r="I4686" s="923" t="n">
        <v>9.15</v>
      </c>
    </row>
    <row r="4687" customFormat="false" ht="15" hidden="false" customHeight="false" outlineLevel="0" collapsed="false">
      <c r="B4687" s="923" t="n">
        <v>91168</v>
      </c>
      <c r="C4687" s="924" t="s">
        <v>11413</v>
      </c>
      <c r="D4687" s="923" t="s">
        <v>470</v>
      </c>
      <c r="E4687" s="923" t="n">
        <f aca="false">IF($K$2=$H$1,H4687,I4687)</f>
        <v>6.93</v>
      </c>
      <c r="F4687" s="396" t="n">
        <f aca="false">IF(LEN($B4687)=7,CONCATENATE(MID($B4687,1,6),"00",RIGHT($B4687,1)),IF(LEN($B4687)=8,CONCATENATE(MID($B4687,1,6),"0",RIGHT($B4687,2)),$B4687))</f>
        <v>91168</v>
      </c>
      <c r="H4687" s="926" t="n">
        <v>6.46</v>
      </c>
      <c r="I4687" s="927" t="n">
        <v>6.93</v>
      </c>
    </row>
    <row r="4688" customFormat="false" ht="15" hidden="false" customHeight="false" outlineLevel="0" collapsed="false">
      <c r="B4688" s="923" t="n">
        <v>91169</v>
      </c>
      <c r="C4688" s="924" t="s">
        <v>11414</v>
      </c>
      <c r="D4688" s="923" t="s">
        <v>470</v>
      </c>
      <c r="E4688" s="923" t="n">
        <f aca="false">IF($K$2=$H$1,H4688,I4688)</f>
        <v>8.21</v>
      </c>
      <c r="F4688" s="396" t="n">
        <f aca="false">IF(LEN($B4688)=7,CONCATENATE(MID($B4688,1,6),"00",RIGHT($B4688,1)),IF(LEN($B4688)=8,CONCATENATE(MID($B4688,1,6),"0",RIGHT($B4688,2)),$B4688))</f>
        <v>91169</v>
      </c>
      <c r="H4688" s="925" t="n">
        <v>7.66</v>
      </c>
      <c r="I4688" s="923" t="n">
        <v>8.21</v>
      </c>
    </row>
    <row r="4689" customFormat="false" ht="15" hidden="false" customHeight="false" outlineLevel="0" collapsed="false">
      <c r="B4689" s="923" t="n">
        <v>91170</v>
      </c>
      <c r="C4689" s="924" t="s">
        <v>11415</v>
      </c>
      <c r="D4689" s="923" t="s">
        <v>470</v>
      </c>
      <c r="E4689" s="923" t="n">
        <f aca="false">IF($K$2=$H$1,H4689,I4689)</f>
        <v>2.35</v>
      </c>
      <c r="F4689" s="396" t="n">
        <f aca="false">IF(LEN($B4689)=7,CONCATENATE(MID($B4689,1,6),"00",RIGHT($B4689,1)),IF(LEN($B4689)=8,CONCATENATE(MID($B4689,1,6),"0",RIGHT($B4689,2)),$B4689))</f>
        <v>91170</v>
      </c>
      <c r="H4689" s="925" t="n">
        <v>2.19</v>
      </c>
      <c r="I4689" s="923" t="n">
        <v>2.35</v>
      </c>
    </row>
    <row r="4690" customFormat="false" ht="15" hidden="false" customHeight="false" outlineLevel="0" collapsed="false">
      <c r="B4690" s="923" t="n">
        <v>91171</v>
      </c>
      <c r="C4690" s="924" t="s">
        <v>11416</v>
      </c>
      <c r="D4690" s="923" t="s">
        <v>470</v>
      </c>
      <c r="E4690" s="923" t="n">
        <f aca="false">IF($K$2=$H$1,H4690,I4690)</f>
        <v>2.94</v>
      </c>
      <c r="F4690" s="396" t="n">
        <f aca="false">IF(LEN($B4690)=7,CONCATENATE(MID($B4690,1,6),"00",RIGHT($B4690,1)),IF(LEN($B4690)=8,CONCATENATE(MID($B4690,1,6),"0",RIGHT($B4690,2)),$B4690))</f>
        <v>91171</v>
      </c>
      <c r="H4690" s="925" t="n">
        <v>2.75</v>
      </c>
      <c r="I4690" s="923" t="n">
        <v>2.94</v>
      </c>
    </row>
    <row r="4691" customFormat="false" ht="15" hidden="false" customHeight="false" outlineLevel="0" collapsed="false">
      <c r="B4691" s="923" t="n">
        <v>91172</v>
      </c>
      <c r="C4691" s="924" t="s">
        <v>11417</v>
      </c>
      <c r="D4691" s="923" t="s">
        <v>470</v>
      </c>
      <c r="E4691" s="923" t="n">
        <f aca="false">IF($K$2=$H$1,H4691,I4691)</f>
        <v>4.33</v>
      </c>
      <c r="F4691" s="396" t="n">
        <f aca="false">IF(LEN($B4691)=7,CONCATENATE(MID($B4691,1,6),"00",RIGHT($B4691,1)),IF(LEN($B4691)=8,CONCATENATE(MID($B4691,1,6),"0",RIGHT($B4691,2)),$B4691))</f>
        <v>91172</v>
      </c>
      <c r="H4691" s="925" t="n">
        <v>4.04</v>
      </c>
      <c r="I4691" s="923" t="n">
        <v>4.33</v>
      </c>
    </row>
    <row r="4692" customFormat="false" ht="15" hidden="false" customHeight="false" outlineLevel="0" collapsed="false">
      <c r="B4692" s="923" t="n">
        <v>91173</v>
      </c>
      <c r="C4692" s="924" t="s">
        <v>11418</v>
      </c>
      <c r="D4692" s="923" t="s">
        <v>470</v>
      </c>
      <c r="E4692" s="923" t="n">
        <f aca="false">IF($K$2=$H$1,H4692,I4692)</f>
        <v>1.18</v>
      </c>
      <c r="F4692" s="396" t="n">
        <f aca="false">IF(LEN($B4692)=7,CONCATENATE(MID($B4692,1,6),"00",RIGHT($B4692,1)),IF(LEN($B4692)=8,CONCATENATE(MID($B4692,1,6),"0",RIGHT($B4692,2)),$B4692))</f>
        <v>91173</v>
      </c>
      <c r="H4692" s="925" t="n">
        <v>1.1</v>
      </c>
      <c r="I4692" s="923" t="n">
        <v>1.18</v>
      </c>
    </row>
    <row r="4693" customFormat="false" ht="15" hidden="false" customHeight="false" outlineLevel="0" collapsed="false">
      <c r="B4693" s="923" t="n">
        <v>91174</v>
      </c>
      <c r="C4693" s="924" t="s">
        <v>11419</v>
      </c>
      <c r="D4693" s="923" t="s">
        <v>470</v>
      </c>
      <c r="E4693" s="923" t="n">
        <f aca="false">IF($K$2=$H$1,H4693,I4693)</f>
        <v>2.33</v>
      </c>
      <c r="F4693" s="396" t="n">
        <f aca="false">IF(LEN($B4693)=7,CONCATENATE(MID($B4693,1,6),"00",RIGHT($B4693,1)),IF(LEN($B4693)=8,CONCATENATE(MID($B4693,1,6),"0",RIGHT($B4693,2)),$B4693))</f>
        <v>91174</v>
      </c>
      <c r="H4693" s="925" t="n">
        <v>2.18</v>
      </c>
      <c r="I4693" s="923" t="n">
        <v>2.33</v>
      </c>
    </row>
    <row r="4694" customFormat="false" ht="15" hidden="false" customHeight="false" outlineLevel="0" collapsed="false">
      <c r="B4694" s="923" t="n">
        <v>91175</v>
      </c>
      <c r="C4694" s="924" t="s">
        <v>11420</v>
      </c>
      <c r="D4694" s="923" t="s">
        <v>470</v>
      </c>
      <c r="E4694" s="923" t="n">
        <f aca="false">IF($K$2=$H$1,H4694,I4694)</f>
        <v>3.81</v>
      </c>
      <c r="F4694" s="396" t="n">
        <f aca="false">IF(LEN($B4694)=7,CONCATENATE(MID($B4694,1,6),"00",RIGHT($B4694,1)),IF(LEN($B4694)=8,CONCATENATE(MID($B4694,1,6),"0",RIGHT($B4694,2)),$B4694))</f>
        <v>91175</v>
      </c>
      <c r="H4694" s="925" t="n">
        <v>3.55</v>
      </c>
      <c r="I4694" s="923" t="n">
        <v>3.81</v>
      </c>
    </row>
    <row r="4695" customFormat="false" ht="15" hidden="false" customHeight="false" outlineLevel="0" collapsed="false">
      <c r="B4695" s="923" t="n">
        <v>91176</v>
      </c>
      <c r="C4695" s="924" t="s">
        <v>11421</v>
      </c>
      <c r="D4695" s="923" t="s">
        <v>470</v>
      </c>
      <c r="E4695" s="923" t="n">
        <f aca="false">IF($K$2=$H$1,H4695,I4695)</f>
        <v>30.24</v>
      </c>
      <c r="F4695" s="396" t="n">
        <f aca="false">IF(LEN($B4695)=7,CONCATENATE(MID($B4695,1,6),"00",RIGHT($B4695,1)),IF(LEN($B4695)=8,CONCATENATE(MID($B4695,1,6),"0",RIGHT($B4695,2)),$B4695))</f>
        <v>91176</v>
      </c>
      <c r="H4695" s="925" t="n">
        <v>28.97</v>
      </c>
      <c r="I4695" s="923" t="n">
        <v>30.24</v>
      </c>
    </row>
    <row r="4696" customFormat="false" ht="15" hidden="false" customHeight="false" outlineLevel="0" collapsed="false">
      <c r="B4696" s="923" t="n">
        <v>91177</v>
      </c>
      <c r="C4696" s="924" t="s">
        <v>11422</v>
      </c>
      <c r="D4696" s="923" t="s">
        <v>470</v>
      </c>
      <c r="E4696" s="923" t="n">
        <f aca="false">IF($K$2=$H$1,H4696,I4696)</f>
        <v>13.78</v>
      </c>
      <c r="F4696" s="396" t="n">
        <f aca="false">IF(LEN($B4696)=7,CONCATENATE(MID($B4696,1,6),"00",RIGHT($B4696,1)),IF(LEN($B4696)=8,CONCATENATE(MID($B4696,1,6),"0",RIGHT($B4696,2)),$B4696))</f>
        <v>91177</v>
      </c>
      <c r="H4696" s="925" t="n">
        <v>13.06</v>
      </c>
      <c r="I4696" s="923" t="n">
        <v>13.78</v>
      </c>
    </row>
    <row r="4697" customFormat="false" ht="15" hidden="false" customHeight="false" outlineLevel="0" collapsed="false">
      <c r="B4697" s="923" t="n">
        <v>91178</v>
      </c>
      <c r="C4697" s="924" t="s">
        <v>11423</v>
      </c>
      <c r="D4697" s="923" t="s">
        <v>470</v>
      </c>
      <c r="E4697" s="923" t="n">
        <f aca="false">IF($K$2=$H$1,H4697,I4697)</f>
        <v>14.17</v>
      </c>
      <c r="F4697" s="396" t="n">
        <f aca="false">IF(LEN($B4697)=7,CONCATENATE(MID($B4697,1,6),"00",RIGHT($B4697,1)),IF(LEN($B4697)=8,CONCATENATE(MID($B4697,1,6),"0",RIGHT($B4697,2)),$B4697))</f>
        <v>91178</v>
      </c>
      <c r="H4697" s="925" t="n">
        <v>13.44</v>
      </c>
      <c r="I4697" s="923" t="n">
        <v>14.17</v>
      </c>
    </row>
    <row r="4698" customFormat="false" ht="15" hidden="false" customHeight="false" outlineLevel="0" collapsed="false">
      <c r="B4698" s="923" t="n">
        <v>91179</v>
      </c>
      <c r="C4698" s="924" t="s">
        <v>11424</v>
      </c>
      <c r="D4698" s="923" t="s">
        <v>470</v>
      </c>
      <c r="E4698" s="923" t="n">
        <f aca="false">IF($K$2=$H$1,H4698,I4698)</f>
        <v>7.75</v>
      </c>
      <c r="F4698" s="396" t="n">
        <f aca="false">IF(LEN($B4698)=7,CONCATENATE(MID($B4698,1,6),"00",RIGHT($B4698,1)),IF(LEN($B4698)=8,CONCATENATE(MID($B4698,1,6),"0",RIGHT($B4698,2)),$B4698))</f>
        <v>91179</v>
      </c>
      <c r="H4698" s="925" t="n">
        <v>7.42</v>
      </c>
      <c r="I4698" s="923" t="n">
        <v>7.75</v>
      </c>
    </row>
    <row r="4699" customFormat="false" ht="15" hidden="false" customHeight="false" outlineLevel="0" collapsed="false">
      <c r="B4699" s="923" t="n">
        <v>91180</v>
      </c>
      <c r="C4699" s="924" t="s">
        <v>11425</v>
      </c>
      <c r="D4699" s="923" t="s">
        <v>470</v>
      </c>
      <c r="E4699" s="923" t="n">
        <f aca="false">IF($K$2=$H$1,H4699,I4699)</f>
        <v>6.4</v>
      </c>
      <c r="F4699" s="396" t="n">
        <f aca="false">IF(LEN($B4699)=7,CONCATENATE(MID($B4699,1,6),"00",RIGHT($B4699,1)),IF(LEN($B4699)=8,CONCATENATE(MID($B4699,1,6),"0",RIGHT($B4699,2)),$B4699))</f>
        <v>91180</v>
      </c>
      <c r="H4699" s="925" t="n">
        <v>6.11</v>
      </c>
      <c r="I4699" s="923" t="n">
        <v>6.4</v>
      </c>
    </row>
    <row r="4700" customFormat="false" ht="15" hidden="false" customHeight="false" outlineLevel="0" collapsed="false">
      <c r="B4700" s="923" t="n">
        <v>91181</v>
      </c>
      <c r="C4700" s="924" t="s">
        <v>11426</v>
      </c>
      <c r="D4700" s="923" t="s">
        <v>470</v>
      </c>
      <c r="E4700" s="923" t="n">
        <f aca="false">IF($K$2=$H$1,H4700,I4700)</f>
        <v>6.89</v>
      </c>
      <c r="F4700" s="396" t="n">
        <f aca="false">IF(LEN($B4700)=7,CONCATENATE(MID($B4700,1,6),"00",RIGHT($B4700,1)),IF(LEN($B4700)=8,CONCATENATE(MID($B4700,1,6),"0",RIGHT($B4700,2)),$B4700))</f>
        <v>91181</v>
      </c>
      <c r="H4700" s="925" t="n">
        <v>6.51</v>
      </c>
      <c r="I4700" s="923" t="n">
        <v>6.89</v>
      </c>
    </row>
    <row r="4701" customFormat="false" ht="15" hidden="false" customHeight="false" outlineLevel="0" collapsed="false">
      <c r="B4701" s="923" t="n">
        <v>91182</v>
      </c>
      <c r="C4701" s="924" t="s">
        <v>11427</v>
      </c>
      <c r="D4701" s="923" t="s">
        <v>470</v>
      </c>
      <c r="E4701" s="923" t="n">
        <f aca="false">IF($K$2=$H$1,H4701,I4701)</f>
        <v>21.08</v>
      </c>
      <c r="F4701" s="396" t="n">
        <f aca="false">IF(LEN($B4701)=7,CONCATENATE(MID($B4701,1,6),"00",RIGHT($B4701,1)),IF(LEN($B4701)=8,CONCATENATE(MID($B4701,1,6),"0",RIGHT($B4701,2)),$B4701))</f>
        <v>91182</v>
      </c>
      <c r="H4701" s="925" t="n">
        <v>19.17</v>
      </c>
      <c r="I4701" s="923" t="n">
        <v>21.08</v>
      </c>
    </row>
    <row r="4702" customFormat="false" ht="15" hidden="false" customHeight="false" outlineLevel="0" collapsed="false">
      <c r="B4702" s="923" t="n">
        <v>91183</v>
      </c>
      <c r="C4702" s="924" t="s">
        <v>11428</v>
      </c>
      <c r="D4702" s="923" t="s">
        <v>470</v>
      </c>
      <c r="E4702" s="923" t="n">
        <f aca="false">IF($K$2=$H$1,H4702,I4702)</f>
        <v>10.37</v>
      </c>
      <c r="F4702" s="396" t="n">
        <f aca="false">IF(LEN($B4702)=7,CONCATENATE(MID($B4702,1,6),"00",RIGHT($B4702,1)),IF(LEN($B4702)=8,CONCATENATE(MID($B4702,1,6),"0",RIGHT($B4702,2)),$B4702))</f>
        <v>91183</v>
      </c>
      <c r="H4702" s="925" t="n">
        <v>9.41</v>
      </c>
      <c r="I4702" s="923" t="n">
        <v>10.37</v>
      </c>
    </row>
    <row r="4703" customFormat="false" ht="15" hidden="false" customHeight="false" outlineLevel="0" collapsed="false">
      <c r="B4703" s="923" t="n">
        <v>91184</v>
      </c>
      <c r="C4703" s="924" t="s">
        <v>11429</v>
      </c>
      <c r="D4703" s="923" t="s">
        <v>470</v>
      </c>
      <c r="E4703" s="923" t="n">
        <f aca="false">IF($K$2=$H$1,H4703,I4703)</f>
        <v>9.67</v>
      </c>
      <c r="F4703" s="396" t="n">
        <f aca="false">IF(LEN($B4703)=7,CONCATENATE(MID($B4703,1,6),"00",RIGHT($B4703,1)),IF(LEN($B4703)=8,CONCATENATE(MID($B4703,1,6),"0",RIGHT($B4703,2)),$B4703))</f>
        <v>91184</v>
      </c>
      <c r="H4703" s="925" t="n">
        <v>8.76</v>
      </c>
      <c r="I4703" s="923" t="n">
        <v>9.67</v>
      </c>
    </row>
    <row r="4704" customFormat="false" ht="15" hidden="false" customHeight="false" outlineLevel="0" collapsed="false">
      <c r="B4704" s="923" t="n">
        <v>91185</v>
      </c>
      <c r="C4704" s="924" t="s">
        <v>11430</v>
      </c>
      <c r="D4704" s="923" t="s">
        <v>470</v>
      </c>
      <c r="E4704" s="923" t="n">
        <f aca="false">IF($K$2=$H$1,H4704,I4704)</f>
        <v>5.4</v>
      </c>
      <c r="F4704" s="396" t="n">
        <f aca="false">IF(LEN($B4704)=7,CONCATENATE(MID($B4704,1,6),"00",RIGHT($B4704,1)),IF(LEN($B4704)=8,CONCATENATE(MID($B4704,1,6),"0",RIGHT($B4704,2)),$B4704))</f>
        <v>91185</v>
      </c>
      <c r="H4704" s="925" t="n">
        <v>4.91</v>
      </c>
      <c r="I4704" s="923" t="n">
        <v>5.4</v>
      </c>
    </row>
    <row r="4705" customFormat="false" ht="15" hidden="false" customHeight="false" outlineLevel="0" collapsed="false">
      <c r="B4705" s="923" t="n">
        <v>91186</v>
      </c>
      <c r="C4705" s="924" t="s">
        <v>11431</v>
      </c>
      <c r="D4705" s="923" t="s">
        <v>470</v>
      </c>
      <c r="E4705" s="923" t="n">
        <f aca="false">IF($K$2=$H$1,H4705,I4705)</f>
        <v>4.41</v>
      </c>
      <c r="F4705" s="396" t="n">
        <f aca="false">IF(LEN($B4705)=7,CONCATENATE(MID($B4705,1,6),"00",RIGHT($B4705,1)),IF(LEN($B4705)=8,CONCATENATE(MID($B4705,1,6),"0",RIGHT($B4705,2)),$B4705))</f>
        <v>91186</v>
      </c>
      <c r="H4705" s="925" t="n">
        <v>4</v>
      </c>
      <c r="I4705" s="923" t="n">
        <v>4.41</v>
      </c>
    </row>
    <row r="4706" customFormat="false" ht="15" hidden="false" customHeight="false" outlineLevel="0" collapsed="false">
      <c r="B4706" s="923" t="n">
        <v>91187</v>
      </c>
      <c r="C4706" s="924" t="s">
        <v>11432</v>
      </c>
      <c r="D4706" s="923" t="s">
        <v>470</v>
      </c>
      <c r="E4706" s="923" t="n">
        <f aca="false">IF($K$2=$H$1,H4706,I4706)</f>
        <v>5.1</v>
      </c>
      <c r="F4706" s="396" t="n">
        <f aca="false">IF(LEN($B4706)=7,CONCATENATE(MID($B4706,1,6),"00",RIGHT($B4706,1)),IF(LEN($B4706)=8,CONCATENATE(MID($B4706,1,6),"0",RIGHT($B4706,2)),$B4706))</f>
        <v>91187</v>
      </c>
      <c r="H4706" s="925" t="n">
        <v>4.62</v>
      </c>
      <c r="I4706" s="923" t="n">
        <v>5.1</v>
      </c>
    </row>
    <row r="4707" customFormat="false" ht="15" hidden="false" customHeight="false" outlineLevel="0" collapsed="false">
      <c r="B4707" s="923" t="n">
        <v>91188</v>
      </c>
      <c r="C4707" s="924" t="s">
        <v>11433</v>
      </c>
      <c r="D4707" s="923" t="s">
        <v>451</v>
      </c>
      <c r="E4707" s="923" t="n">
        <f aca="false">IF($K$2=$H$1,H4707,I4707)</f>
        <v>5.27</v>
      </c>
      <c r="F4707" s="396" t="n">
        <f aca="false">IF(LEN($B4707)=7,CONCATENATE(MID($B4707,1,6),"00",RIGHT($B4707,1)),IF(LEN($B4707)=8,CONCATENATE(MID($B4707,1,6),"0",RIGHT($B4707,2)),$B4707))</f>
        <v>91188</v>
      </c>
      <c r="H4707" s="925" t="n">
        <v>4.81</v>
      </c>
      <c r="I4707" s="923" t="n">
        <v>5.27</v>
      </c>
    </row>
    <row r="4708" customFormat="false" ht="15" hidden="false" customHeight="false" outlineLevel="0" collapsed="false">
      <c r="B4708" s="923" t="n">
        <v>91189</v>
      </c>
      <c r="C4708" s="924" t="s">
        <v>11434</v>
      </c>
      <c r="D4708" s="923" t="s">
        <v>451</v>
      </c>
      <c r="E4708" s="923" t="n">
        <f aca="false">IF($K$2=$H$1,H4708,I4708)</f>
        <v>34.33</v>
      </c>
      <c r="F4708" s="396" t="n">
        <f aca="false">IF(LEN($B4708)=7,CONCATENATE(MID($B4708,1,6),"00",RIGHT($B4708,1)),IF(LEN($B4708)=8,CONCATENATE(MID($B4708,1,6),"0",RIGHT($B4708,2)),$B4708))</f>
        <v>91189</v>
      </c>
      <c r="H4708" s="925" t="n">
        <v>32.28</v>
      </c>
      <c r="I4708" s="923" t="n">
        <v>34.33</v>
      </c>
    </row>
    <row r="4709" customFormat="false" ht="15" hidden="false" customHeight="false" outlineLevel="0" collapsed="false">
      <c r="B4709" s="923" t="n">
        <v>91190</v>
      </c>
      <c r="C4709" s="924" t="s">
        <v>11435</v>
      </c>
      <c r="D4709" s="923" t="s">
        <v>451</v>
      </c>
      <c r="E4709" s="923" t="n">
        <f aca="false">IF($K$2=$H$1,H4709,I4709)</f>
        <v>3.86</v>
      </c>
      <c r="F4709" s="396" t="n">
        <f aca="false">IF(LEN($B4709)=7,CONCATENATE(MID($B4709,1,6),"00",RIGHT($B4709,1)),IF(LEN($B4709)=8,CONCATENATE(MID($B4709,1,6),"0",RIGHT($B4709,2)),$B4709))</f>
        <v>91190</v>
      </c>
      <c r="H4709" s="925" t="n">
        <v>3.48</v>
      </c>
      <c r="I4709" s="923" t="n">
        <v>3.86</v>
      </c>
    </row>
    <row r="4710" customFormat="false" ht="15" hidden="false" customHeight="false" outlineLevel="0" collapsed="false">
      <c r="B4710" s="923" t="n">
        <v>91191</v>
      </c>
      <c r="C4710" s="924" t="s">
        <v>11436</v>
      </c>
      <c r="D4710" s="923" t="s">
        <v>451</v>
      </c>
      <c r="E4710" s="923" t="n">
        <f aca="false">IF($K$2=$H$1,H4710,I4710)</f>
        <v>4.1</v>
      </c>
      <c r="F4710" s="396" t="n">
        <f aca="false">IF(LEN($B4710)=7,CONCATENATE(MID($B4710,1,6),"00",RIGHT($B4710,1)),IF(LEN($B4710)=8,CONCATENATE(MID($B4710,1,6),"0",RIGHT($B4710,2)),$B4710))</f>
        <v>91191</v>
      </c>
      <c r="H4710" s="925" t="n">
        <v>3.7</v>
      </c>
      <c r="I4710" s="923" t="n">
        <v>4.1</v>
      </c>
    </row>
    <row r="4711" customFormat="false" ht="15" hidden="false" customHeight="false" outlineLevel="0" collapsed="false">
      <c r="B4711" s="923" t="n">
        <v>91192</v>
      </c>
      <c r="C4711" s="924" t="s">
        <v>11437</v>
      </c>
      <c r="D4711" s="923" t="s">
        <v>451</v>
      </c>
      <c r="E4711" s="923" t="n">
        <f aca="false">IF($K$2=$H$1,H4711,I4711)</f>
        <v>4.55</v>
      </c>
      <c r="F4711" s="396" t="n">
        <f aca="false">IF(LEN($B4711)=7,CONCATENATE(MID($B4711,1,6),"00",RIGHT($B4711,1)),IF(LEN($B4711)=8,CONCATENATE(MID($B4711,1,6),"0",RIGHT($B4711,2)),$B4711))</f>
        <v>91192</v>
      </c>
      <c r="H4711" s="925" t="n">
        <v>4.1</v>
      </c>
      <c r="I4711" s="923" t="n">
        <v>4.55</v>
      </c>
    </row>
    <row r="4712" customFormat="false" ht="15" hidden="false" customHeight="false" outlineLevel="0" collapsed="false">
      <c r="B4712" s="923" t="n">
        <v>91222</v>
      </c>
      <c r="C4712" s="924" t="s">
        <v>11438</v>
      </c>
      <c r="D4712" s="923" t="s">
        <v>470</v>
      </c>
      <c r="E4712" s="923" t="n">
        <f aca="false">IF($K$2=$H$1,H4712,I4712)</f>
        <v>10.82</v>
      </c>
      <c r="F4712" s="396" t="n">
        <f aca="false">IF(LEN($B4712)=7,CONCATENATE(MID($B4712,1,6),"00",RIGHT($B4712,1)),IF(LEN($B4712)=8,CONCATENATE(MID($B4712,1,6),"0",RIGHT($B4712,2)),$B4712))</f>
        <v>91222</v>
      </c>
      <c r="H4712" s="925" t="n">
        <v>9.67</v>
      </c>
      <c r="I4712" s="923" t="n">
        <v>10.82</v>
      </c>
    </row>
    <row r="4713" customFormat="false" ht="15" hidden="false" customHeight="false" outlineLevel="0" collapsed="false">
      <c r="B4713" s="923" t="n">
        <v>94480</v>
      </c>
      <c r="C4713" s="924" t="s">
        <v>11439</v>
      </c>
      <c r="D4713" s="923" t="s">
        <v>451</v>
      </c>
      <c r="E4713" s="923" t="n">
        <f aca="false">IF($K$2=$H$1,H4713,I4713)</f>
        <v>1591.39</v>
      </c>
      <c r="F4713" s="396" t="n">
        <f aca="false">IF(LEN($B4713)=7,CONCATENATE(MID($B4713,1,6),"00",RIGHT($B4713,1)),IF(LEN($B4713)=8,CONCATENATE(MID($B4713,1,6),"0",RIGHT($B4713,2)),$B4713))</f>
        <v>94480</v>
      </c>
      <c r="H4713" s="925" t="n">
        <v>1527.3</v>
      </c>
      <c r="I4713" s="923" t="n">
        <v>1591.39</v>
      </c>
    </row>
    <row r="4714" customFormat="false" ht="15" hidden="false" customHeight="false" outlineLevel="0" collapsed="false">
      <c r="B4714" s="923" t="n">
        <v>94481</v>
      </c>
      <c r="C4714" s="924" t="s">
        <v>11440</v>
      </c>
      <c r="D4714" s="923" t="s">
        <v>451</v>
      </c>
      <c r="E4714" s="923" t="n">
        <f aca="false">IF($K$2=$H$1,H4714,I4714)</f>
        <v>1151.46</v>
      </c>
      <c r="F4714" s="396" t="n">
        <f aca="false">IF(LEN($B4714)=7,CONCATENATE(MID($B4714,1,6),"00",RIGHT($B4714,1)),IF(LEN($B4714)=8,CONCATENATE(MID($B4714,1,6),"0",RIGHT($B4714,2)),$B4714))</f>
        <v>94481</v>
      </c>
      <c r="H4714" s="925" t="n">
        <v>1094.46</v>
      </c>
      <c r="I4714" s="923" t="n">
        <v>1151.46</v>
      </c>
    </row>
    <row r="4715" customFormat="false" ht="15" hidden="false" customHeight="false" outlineLevel="0" collapsed="false">
      <c r="B4715" s="923" t="n">
        <v>94482</v>
      </c>
      <c r="C4715" s="924" t="s">
        <v>11441</v>
      </c>
      <c r="D4715" s="923" t="s">
        <v>451</v>
      </c>
      <c r="E4715" s="923" t="n">
        <f aca="false">IF($K$2=$H$1,H4715,I4715)</f>
        <v>932.99</v>
      </c>
      <c r="F4715" s="396" t="n">
        <f aca="false">IF(LEN($B4715)=7,CONCATENATE(MID($B4715,1,6),"00",RIGHT($B4715,1)),IF(LEN($B4715)=8,CONCATENATE(MID($B4715,1,6),"0",RIGHT($B4715,2)),$B4715))</f>
        <v>94482</v>
      </c>
      <c r="H4715" s="925" t="n">
        <v>881.1</v>
      </c>
      <c r="I4715" s="923" t="n">
        <v>932.99</v>
      </c>
    </row>
    <row r="4716" customFormat="false" ht="15" hidden="false" customHeight="false" outlineLevel="0" collapsed="false">
      <c r="B4716" s="923" t="n">
        <v>94483</v>
      </c>
      <c r="C4716" s="924" t="s">
        <v>11442</v>
      </c>
      <c r="D4716" s="923" t="s">
        <v>451</v>
      </c>
      <c r="E4716" s="923" t="n">
        <f aca="false">IF($K$2=$H$1,H4716,I4716)</f>
        <v>797.58</v>
      </c>
      <c r="F4716" s="396" t="n">
        <f aca="false">IF(LEN($B4716)=7,CONCATENATE(MID($B4716,1,6),"00",RIGHT($B4716,1)),IF(LEN($B4716)=8,CONCATENATE(MID($B4716,1,6),"0",RIGHT($B4716,2)),$B4716))</f>
        <v>94483</v>
      </c>
      <c r="H4716" s="925" t="n">
        <v>749.88</v>
      </c>
      <c r="I4716" s="923" t="n">
        <v>797.58</v>
      </c>
    </row>
    <row r="4717" customFormat="false" ht="15" hidden="false" customHeight="false" outlineLevel="0" collapsed="false">
      <c r="B4717" s="923" t="n">
        <v>95541</v>
      </c>
      <c r="C4717" s="924" t="s">
        <v>11443</v>
      </c>
      <c r="D4717" s="923" t="s">
        <v>451</v>
      </c>
      <c r="E4717" s="923" t="n">
        <f aca="false">IF($K$2=$H$1,H4717,I4717)</f>
        <v>3.58</v>
      </c>
      <c r="F4717" s="396" t="n">
        <f aca="false">IF(LEN($B4717)=7,CONCATENATE(MID($B4717,1,6),"00",RIGHT($B4717,1)),IF(LEN($B4717)=8,CONCATENATE(MID($B4717,1,6),"0",RIGHT($B4717,2)),$B4717))</f>
        <v>95541</v>
      </c>
      <c r="H4717" s="925" t="n">
        <v>3.2</v>
      </c>
      <c r="I4717" s="923" t="n">
        <v>3.58</v>
      </c>
    </row>
    <row r="4718" customFormat="false" ht="15" hidden="false" customHeight="false" outlineLevel="0" collapsed="false">
      <c r="B4718" s="923" t="n">
        <v>95573</v>
      </c>
      <c r="C4718" s="924" t="s">
        <v>11444</v>
      </c>
      <c r="D4718" s="923" t="s">
        <v>451</v>
      </c>
      <c r="E4718" s="923" t="n">
        <f aca="false">IF($K$2=$H$1,H4718,I4718)</f>
        <v>40.3</v>
      </c>
      <c r="F4718" s="396" t="n">
        <f aca="false">IF(LEN($B4718)=7,CONCATENATE(MID($B4718,1,6),"00",RIGHT($B4718,1)),IF(LEN($B4718)=8,CONCATENATE(MID($B4718,1,6),"0",RIGHT($B4718,2)),$B4718))</f>
        <v>95573</v>
      </c>
      <c r="H4718" s="925" t="n">
        <v>39.92</v>
      </c>
      <c r="I4718" s="923" t="n">
        <v>40.3</v>
      </c>
    </row>
    <row r="4719" customFormat="false" ht="15" hidden="false" customHeight="false" outlineLevel="0" collapsed="false">
      <c r="B4719" s="923" t="n">
        <v>95574</v>
      </c>
      <c r="C4719" s="924" t="s">
        <v>11445</v>
      </c>
      <c r="D4719" s="923" t="s">
        <v>451</v>
      </c>
      <c r="E4719" s="923" t="n">
        <f aca="false">IF($K$2=$H$1,H4719,I4719)</f>
        <v>30.33</v>
      </c>
      <c r="F4719" s="396" t="n">
        <f aca="false">IF(LEN($B4719)=7,CONCATENATE(MID($B4719,1,6),"00",RIGHT($B4719,1)),IF(LEN($B4719)=8,CONCATENATE(MID($B4719,1,6),"0",RIGHT($B4719,2)),$B4719))</f>
        <v>95574</v>
      </c>
      <c r="H4719" s="925" t="n">
        <v>29.95</v>
      </c>
      <c r="I4719" s="923" t="n">
        <v>30.33</v>
      </c>
    </row>
    <row r="4720" customFormat="false" ht="15" hidden="false" customHeight="false" outlineLevel="0" collapsed="false">
      <c r="B4720" s="923" t="n">
        <v>96559</v>
      </c>
      <c r="C4720" s="924" t="s">
        <v>11446</v>
      </c>
      <c r="D4720" s="923" t="s">
        <v>892</v>
      </c>
      <c r="E4720" s="923" t="n">
        <f aca="false">IF($K$2=$H$1,H4720,I4720)</f>
        <v>53.42</v>
      </c>
      <c r="F4720" s="396" t="n">
        <f aca="false">IF(LEN($B4720)=7,CONCATENATE(MID($B4720,1,6),"00",RIGHT($B4720,1)),IF(LEN($B4720)=8,CONCATENATE(MID($B4720,1,6),"0",RIGHT($B4720,2)),$B4720))</f>
        <v>96559</v>
      </c>
      <c r="H4720" s="925" t="n">
        <v>53.06</v>
      </c>
      <c r="I4720" s="923" t="n">
        <v>53.42</v>
      </c>
    </row>
    <row r="4721" customFormat="false" ht="15" hidden="false" customHeight="false" outlineLevel="0" collapsed="false">
      <c r="B4721" s="923" t="n">
        <v>96560</v>
      </c>
      <c r="C4721" s="924" t="s">
        <v>11447</v>
      </c>
      <c r="D4721" s="923" t="s">
        <v>892</v>
      </c>
      <c r="E4721" s="923" t="n">
        <f aca="false">IF($K$2=$H$1,H4721,I4721)</f>
        <v>28.29</v>
      </c>
      <c r="F4721" s="396" t="n">
        <f aca="false">IF(LEN($B4721)=7,CONCATENATE(MID($B4721,1,6),"00",RIGHT($B4721,1)),IF(LEN($B4721)=8,CONCATENATE(MID($B4721,1,6),"0",RIGHT($B4721,2)),$B4721))</f>
        <v>96560</v>
      </c>
      <c r="H4721" s="925" t="n">
        <v>27.94</v>
      </c>
      <c r="I4721" s="923" t="n">
        <v>28.29</v>
      </c>
    </row>
    <row r="4722" customFormat="false" ht="15" hidden="false" customHeight="false" outlineLevel="0" collapsed="false">
      <c r="B4722" s="923" t="n">
        <v>96561</v>
      </c>
      <c r="C4722" s="924" t="s">
        <v>11448</v>
      </c>
      <c r="D4722" s="923" t="s">
        <v>892</v>
      </c>
      <c r="E4722" s="923" t="n">
        <f aca="false">IF($K$2=$H$1,H4722,I4722)</f>
        <v>17.89</v>
      </c>
      <c r="F4722" s="396" t="n">
        <f aca="false">IF(LEN($B4722)=7,CONCATENATE(MID($B4722,1,6),"00",RIGHT($B4722,1)),IF(LEN($B4722)=8,CONCATENATE(MID($B4722,1,6),"0",RIGHT($B4722,2)),$B4722))</f>
        <v>96561</v>
      </c>
      <c r="H4722" s="925" t="n">
        <v>17.69</v>
      </c>
      <c r="I4722" s="923" t="n">
        <v>17.89</v>
      </c>
    </row>
    <row r="4723" customFormat="false" ht="15" hidden="false" customHeight="false" outlineLevel="0" collapsed="false">
      <c r="B4723" s="923" t="n">
        <v>96562</v>
      </c>
      <c r="C4723" s="924" t="s">
        <v>11449</v>
      </c>
      <c r="D4723" s="923" t="s">
        <v>470</v>
      </c>
      <c r="E4723" s="923" t="n">
        <f aca="false">IF($K$2=$H$1,H4723,I4723)</f>
        <v>28.36</v>
      </c>
      <c r="F4723" s="396" t="n">
        <f aca="false">IF(LEN($B4723)=7,CONCATENATE(MID($B4723,1,6),"00",RIGHT($B4723,1)),IF(LEN($B4723)=8,CONCATENATE(MID($B4723,1,6),"0",RIGHT($B4723,2)),$B4723))</f>
        <v>96562</v>
      </c>
      <c r="H4723" s="925" t="n">
        <v>27.99</v>
      </c>
      <c r="I4723" s="923" t="n">
        <v>28.36</v>
      </c>
    </row>
    <row r="4724" customFormat="false" ht="15" hidden="false" customHeight="false" outlineLevel="0" collapsed="false">
      <c r="B4724" s="923" t="n">
        <v>96563</v>
      </c>
      <c r="C4724" s="924" t="s">
        <v>11450</v>
      </c>
      <c r="D4724" s="923" t="s">
        <v>470</v>
      </c>
      <c r="E4724" s="923" t="n">
        <f aca="false">IF($K$2=$H$1,H4724,I4724)</f>
        <v>31.29</v>
      </c>
      <c r="F4724" s="396" t="n">
        <f aca="false">IF(LEN($B4724)=7,CONCATENATE(MID($B4724,1,6),"00",RIGHT($B4724,1)),IF(LEN($B4724)=8,CONCATENATE(MID($B4724,1,6),"0",RIGHT($B4724,2)),$B4724))</f>
        <v>96563</v>
      </c>
      <c r="H4724" s="925" t="n">
        <v>30.92</v>
      </c>
      <c r="I4724" s="923" t="n">
        <v>31.29</v>
      </c>
    </row>
    <row r="4725" customFormat="false" ht="15" hidden="false" customHeight="false" outlineLevel="0" collapsed="false">
      <c r="B4725" s="923" t="s">
        <v>11451</v>
      </c>
      <c r="C4725" s="924" t="s">
        <v>11452</v>
      </c>
      <c r="D4725" s="923" t="s">
        <v>451</v>
      </c>
      <c r="E4725" s="923" t="n">
        <f aca="false">IF($K$2=$H$1,H4725,I4725)</f>
        <v>395.5</v>
      </c>
      <c r="F4725" s="396" t="str">
        <f aca="false">IF(LEN($B4725)=7,CONCATENATE(MID($B4725,1,6),"00",RIGHT($B4725,1)),IF(LEN($B4725)=8,CONCATENATE(MID($B4725,1,6),"0",RIGHT($B4725,2)),$B4725))</f>
        <v>73826/001</v>
      </c>
      <c r="H4725" s="925" t="n">
        <v>356.3</v>
      </c>
      <c r="I4725" s="923" t="n">
        <v>395.5</v>
      </c>
    </row>
    <row r="4726" customFormat="false" ht="15" hidden="false" customHeight="false" outlineLevel="0" collapsed="false">
      <c r="B4726" s="923" t="s">
        <v>11453</v>
      </c>
      <c r="C4726" s="924" t="s">
        <v>11454</v>
      </c>
      <c r="D4726" s="923" t="s">
        <v>451</v>
      </c>
      <c r="E4726" s="923" t="n">
        <f aca="false">IF($K$2=$H$1,H4726,I4726)</f>
        <v>514.15</v>
      </c>
      <c r="F4726" s="396" t="str">
        <f aca="false">IF(LEN($B4726)=7,CONCATENATE(MID($B4726,1,6),"00",RIGHT($B4726,1)),IF(LEN($B4726)=8,CONCATENATE(MID($B4726,1,6),"0",RIGHT($B4726,2)),$B4726))</f>
        <v>73826/002</v>
      </c>
      <c r="H4726" s="925" t="n">
        <v>463.19</v>
      </c>
      <c r="I4726" s="923" t="n">
        <v>514.15</v>
      </c>
    </row>
    <row r="4727" customFormat="false" ht="15" hidden="false" customHeight="false" outlineLevel="0" collapsed="false">
      <c r="B4727" s="923" t="s">
        <v>11455</v>
      </c>
      <c r="C4727" s="924" t="s">
        <v>11456</v>
      </c>
      <c r="D4727" s="923" t="s">
        <v>451</v>
      </c>
      <c r="E4727" s="923" t="n">
        <f aca="false">IF($K$2=$H$1,H4727,I4727)</f>
        <v>167.72</v>
      </c>
      <c r="F4727" s="396" t="str">
        <f aca="false">IF(LEN($B4727)=7,CONCATENATE(MID($B4727,1,6),"00",RIGHT($B4727,1)),IF(LEN($B4727)=8,CONCATENATE(MID($B4727,1,6),"0",RIGHT($B4727,2)),$B4727))</f>
        <v>73834/001</v>
      </c>
      <c r="H4727" s="925" t="n">
        <v>150.97</v>
      </c>
      <c r="I4727" s="923" t="n">
        <v>167.72</v>
      </c>
    </row>
    <row r="4728" customFormat="false" ht="15" hidden="false" customHeight="false" outlineLevel="0" collapsed="false">
      <c r="B4728" s="923" t="s">
        <v>11457</v>
      </c>
      <c r="C4728" s="924" t="s">
        <v>11458</v>
      </c>
      <c r="D4728" s="923" t="s">
        <v>451</v>
      </c>
      <c r="E4728" s="923" t="n">
        <f aca="false">IF($K$2=$H$1,H4728,I4728)</f>
        <v>268.36</v>
      </c>
      <c r="F4728" s="396" t="str">
        <f aca="false">IF(LEN($B4728)=7,CONCATENATE(MID($B4728,1,6),"00",RIGHT($B4728,1)),IF(LEN($B4728)=8,CONCATENATE(MID($B4728,1,6),"0",RIGHT($B4728,2)),$B4728))</f>
        <v>73834/002</v>
      </c>
      <c r="H4728" s="925" t="n">
        <v>241.56</v>
      </c>
      <c r="I4728" s="923" t="n">
        <v>268.36</v>
      </c>
    </row>
    <row r="4729" customFormat="false" ht="15" hidden="false" customHeight="false" outlineLevel="0" collapsed="false">
      <c r="B4729" s="923" t="s">
        <v>11459</v>
      </c>
      <c r="C4729" s="924" t="s">
        <v>11460</v>
      </c>
      <c r="D4729" s="923" t="s">
        <v>451</v>
      </c>
      <c r="E4729" s="923" t="n">
        <f aca="false">IF($K$2=$H$1,H4729,I4729)</f>
        <v>536.72</v>
      </c>
      <c r="F4729" s="396" t="str">
        <f aca="false">IF(LEN($B4729)=7,CONCATENATE(MID($B4729,1,6),"00",RIGHT($B4729,1)),IF(LEN($B4729)=8,CONCATENATE(MID($B4729,1,6),"0",RIGHT($B4729,2)),$B4729))</f>
        <v>73834/003</v>
      </c>
      <c r="H4729" s="925" t="n">
        <v>483.12</v>
      </c>
      <c r="I4729" s="923" t="n">
        <v>536.72</v>
      </c>
    </row>
    <row r="4730" customFormat="false" ht="15" hidden="false" customHeight="false" outlineLevel="0" collapsed="false">
      <c r="B4730" s="923" t="s">
        <v>11461</v>
      </c>
      <c r="C4730" s="924" t="s">
        <v>11462</v>
      </c>
      <c r="D4730" s="923" t="s">
        <v>451</v>
      </c>
      <c r="E4730" s="923" t="n">
        <f aca="false">IF($K$2=$H$1,H4730,I4730)</f>
        <v>805.08</v>
      </c>
      <c r="F4730" s="396" t="str">
        <f aca="false">IF(LEN($B4730)=7,CONCATENATE(MID($B4730,1,6),"00",RIGHT($B4730,1)),IF(LEN($B4730)=8,CONCATENATE(MID($B4730,1,6),"0",RIGHT($B4730,2)),$B4730))</f>
        <v>73834/004</v>
      </c>
      <c r="H4730" s="925" t="n">
        <v>724.68</v>
      </c>
      <c r="I4730" s="923" t="n">
        <v>805.08</v>
      </c>
    </row>
    <row r="4731" customFormat="false" ht="15" hidden="false" customHeight="false" outlineLevel="0" collapsed="false">
      <c r="B4731" s="923" t="s">
        <v>11463</v>
      </c>
      <c r="C4731" s="924" t="s">
        <v>11464</v>
      </c>
      <c r="D4731" s="923" t="s">
        <v>451</v>
      </c>
      <c r="E4731" s="923" t="n">
        <f aca="false">IF($K$2=$H$1,H4731,I4731)</f>
        <v>1028</v>
      </c>
      <c r="F4731" s="396" t="str">
        <f aca="false">IF(LEN($B4731)=7,CONCATENATE(MID($B4731,1,6),"00",RIGHT($B4731,1)),IF(LEN($B4731)=8,CONCATENATE(MID($B4731,1,6),"0",RIGHT($B4731,2)),$B4731))</f>
        <v>73835/001</v>
      </c>
      <c r="H4731" s="925" t="n">
        <v>925.25</v>
      </c>
      <c r="I4731" s="923" t="n">
        <v>1028</v>
      </c>
    </row>
    <row r="4732" customFormat="false" ht="15" hidden="false" customHeight="false" outlineLevel="0" collapsed="false">
      <c r="B4732" s="923" t="s">
        <v>11465</v>
      </c>
      <c r="C4732" s="924" t="s">
        <v>11466</v>
      </c>
      <c r="D4732" s="923" t="s">
        <v>451</v>
      </c>
      <c r="E4732" s="923" t="n">
        <f aca="false">IF($K$2=$H$1,H4732,I4732)</f>
        <v>1398.08</v>
      </c>
      <c r="F4732" s="396" t="str">
        <f aca="false">IF(LEN($B4732)=7,CONCATENATE(MID($B4732,1,6),"00",RIGHT($B4732,1)),IF(LEN($B4732)=8,CONCATENATE(MID($B4732,1,6),"0",RIGHT($B4732,2)),$B4732))</f>
        <v>73835/002</v>
      </c>
      <c r="H4732" s="925" t="n">
        <v>1258.34</v>
      </c>
      <c r="I4732" s="923" t="n">
        <v>1398.08</v>
      </c>
    </row>
    <row r="4733" customFormat="false" ht="15" hidden="false" customHeight="false" outlineLevel="0" collapsed="false">
      <c r="B4733" s="923" t="s">
        <v>11467</v>
      </c>
      <c r="C4733" s="924" t="s">
        <v>11468</v>
      </c>
      <c r="D4733" s="923" t="s">
        <v>451</v>
      </c>
      <c r="E4733" s="923" t="n">
        <f aca="false">IF($K$2=$H$1,H4733,I4733)</f>
        <v>1562.56</v>
      </c>
      <c r="F4733" s="396" t="str">
        <f aca="false">IF(LEN($B4733)=7,CONCATENATE(MID($B4733,1,6),"00",RIGHT($B4733,1)),IF(LEN($B4733)=8,CONCATENATE(MID($B4733,1,6),"0",RIGHT($B4733,2)),$B4733))</f>
        <v>73835/003</v>
      </c>
      <c r="H4733" s="925" t="n">
        <v>1406.38</v>
      </c>
      <c r="I4733" s="923" t="n">
        <v>1562.56</v>
      </c>
    </row>
    <row r="4734" customFormat="false" ht="15" hidden="false" customHeight="false" outlineLevel="0" collapsed="false">
      <c r="B4734" s="923" t="s">
        <v>11469</v>
      </c>
      <c r="C4734" s="924" t="s">
        <v>11470</v>
      </c>
      <c r="D4734" s="923" t="s">
        <v>451</v>
      </c>
      <c r="E4734" s="923" t="n">
        <f aca="false">IF($K$2=$H$1,H4734,I4734)</f>
        <v>411.2</v>
      </c>
      <c r="F4734" s="396" t="str">
        <f aca="false">IF(LEN($B4734)=7,CONCATENATE(MID($B4734,1,6),"00",RIGHT($B4734,1)),IF(LEN($B4734)=8,CONCATENATE(MID($B4734,1,6),"0",RIGHT($B4734,2)),$B4734))</f>
        <v>73836/001</v>
      </c>
      <c r="H4734" s="925" t="n">
        <v>370.1</v>
      </c>
      <c r="I4734" s="923" t="n">
        <v>411.2</v>
      </c>
    </row>
    <row r="4735" customFormat="false" ht="15" hidden="false" customHeight="false" outlineLevel="0" collapsed="false">
      <c r="B4735" s="923" t="s">
        <v>11471</v>
      </c>
      <c r="C4735" s="924" t="s">
        <v>11472</v>
      </c>
      <c r="D4735" s="923" t="s">
        <v>451</v>
      </c>
      <c r="E4735" s="923" t="n">
        <f aca="false">IF($K$2=$H$1,H4735,I4735)</f>
        <v>534.56</v>
      </c>
      <c r="F4735" s="396" t="str">
        <f aca="false">IF(LEN($B4735)=7,CONCATENATE(MID($B4735,1,6),"00",RIGHT($B4735,1)),IF(LEN($B4735)=8,CONCATENATE(MID($B4735,1,6),"0",RIGHT($B4735,2)),$B4735))</f>
        <v>73836/002</v>
      </c>
      <c r="H4735" s="925" t="n">
        <v>481.13</v>
      </c>
      <c r="I4735" s="923" t="n">
        <v>534.56</v>
      </c>
    </row>
    <row r="4736" customFormat="false" ht="15" hidden="false" customHeight="false" outlineLevel="0" collapsed="false">
      <c r="B4736" s="923" t="s">
        <v>11473</v>
      </c>
      <c r="C4736" s="924" t="s">
        <v>11474</v>
      </c>
      <c r="D4736" s="923" t="s">
        <v>451</v>
      </c>
      <c r="E4736" s="923" t="n">
        <f aca="false">IF($K$2=$H$1,H4736,I4736)</f>
        <v>822.4</v>
      </c>
      <c r="F4736" s="396" t="str">
        <f aca="false">IF(LEN($B4736)=7,CONCATENATE(MID($B4736,1,6),"00",RIGHT($B4736,1)),IF(LEN($B4736)=8,CONCATENATE(MID($B4736,1,6),"0",RIGHT($B4736,2)),$B4736))</f>
        <v>73836/003</v>
      </c>
      <c r="H4736" s="925" t="n">
        <v>740.2</v>
      </c>
      <c r="I4736" s="923" t="n">
        <v>822.4</v>
      </c>
    </row>
    <row r="4737" customFormat="false" ht="15" hidden="false" customHeight="false" outlineLevel="0" collapsed="false">
      <c r="B4737" s="923" t="s">
        <v>11475</v>
      </c>
      <c r="C4737" s="924" t="s">
        <v>11476</v>
      </c>
      <c r="D4737" s="923" t="s">
        <v>451</v>
      </c>
      <c r="E4737" s="923" t="n">
        <f aca="false">IF($K$2=$H$1,H4737,I4737)</f>
        <v>1315.84</v>
      </c>
      <c r="F4737" s="396" t="str">
        <f aca="false">IF(LEN($B4737)=7,CONCATENATE(MID($B4737,1,6),"00",RIGHT($B4737,1)),IF(LEN($B4737)=8,CONCATENATE(MID($B4737,1,6),"0",RIGHT($B4737,2)),$B4737))</f>
        <v>73836/004</v>
      </c>
      <c r="H4737" s="925" t="n">
        <v>1184.32</v>
      </c>
      <c r="I4737" s="923" t="n">
        <v>1315.84</v>
      </c>
    </row>
    <row r="4738" customFormat="false" ht="15" hidden="false" customHeight="false" outlineLevel="0" collapsed="false">
      <c r="B4738" s="923" t="s">
        <v>11477</v>
      </c>
      <c r="C4738" s="924" t="s">
        <v>11478</v>
      </c>
      <c r="D4738" s="923" t="s">
        <v>451</v>
      </c>
      <c r="E4738" s="923" t="n">
        <f aca="false">IF($K$2=$H$1,H4738,I4738)</f>
        <v>167.72</v>
      </c>
      <c r="F4738" s="396" t="str">
        <f aca="false">IF(LEN($B4738)=7,CONCATENATE(MID($B4738,1,6),"00",RIGHT($B4738,1)),IF(LEN($B4738)=8,CONCATENATE(MID($B4738,1,6),"0",RIGHT($B4738,2)),$B4738))</f>
        <v>73837/001</v>
      </c>
      <c r="H4738" s="925" t="n">
        <v>150.97</v>
      </c>
      <c r="I4738" s="923" t="n">
        <v>167.72</v>
      </c>
    </row>
    <row r="4739" customFormat="false" ht="15" hidden="false" customHeight="false" outlineLevel="0" collapsed="false">
      <c r="B4739" s="923" t="s">
        <v>11479</v>
      </c>
      <c r="C4739" s="924" t="s">
        <v>11480</v>
      </c>
      <c r="D4739" s="923" t="s">
        <v>451</v>
      </c>
      <c r="E4739" s="923" t="n">
        <f aca="false">IF($K$2=$H$1,H4739,I4739)</f>
        <v>335.45</v>
      </c>
      <c r="F4739" s="396" t="str">
        <f aca="false">IF(LEN($B4739)=7,CONCATENATE(MID($B4739,1,6),"00",RIGHT($B4739,1)),IF(LEN($B4739)=8,CONCATENATE(MID($B4739,1,6),"0",RIGHT($B4739,2)),$B4739))</f>
        <v>73837/002</v>
      </c>
      <c r="H4739" s="925" t="n">
        <v>301.95</v>
      </c>
      <c r="I4739" s="923" t="n">
        <v>335.45</v>
      </c>
    </row>
    <row r="4740" customFormat="false" ht="15" hidden="false" customHeight="false" outlineLevel="0" collapsed="false">
      <c r="B4740" s="923" t="s">
        <v>11481</v>
      </c>
      <c r="C4740" s="924" t="s">
        <v>11482</v>
      </c>
      <c r="D4740" s="923" t="s">
        <v>451</v>
      </c>
      <c r="E4740" s="923" t="n">
        <f aca="false">IF($K$2=$H$1,H4740,I4740)</f>
        <v>670.9</v>
      </c>
      <c r="F4740" s="396" t="str">
        <f aca="false">IF(LEN($B4740)=7,CONCATENATE(MID($B4740,1,6),"00",RIGHT($B4740,1)),IF(LEN($B4740)=8,CONCATENATE(MID($B4740,1,6),"0",RIGHT($B4740,2)),$B4740))</f>
        <v>73837/003</v>
      </c>
      <c r="H4740" s="925" t="n">
        <v>603.9</v>
      </c>
      <c r="I4740" s="923" t="n">
        <v>670.9</v>
      </c>
    </row>
    <row r="4741" customFormat="false" ht="15" hidden="false" customHeight="false" outlineLevel="0" collapsed="false">
      <c r="B4741" s="923" t="n">
        <v>73612</v>
      </c>
      <c r="C4741" s="924" t="s">
        <v>11483</v>
      </c>
      <c r="D4741" s="923" t="s">
        <v>451</v>
      </c>
      <c r="E4741" s="923" t="n">
        <f aca="false">IF($K$2=$H$1,H4741,I4741)</f>
        <v>325.5</v>
      </c>
      <c r="F4741" s="396" t="n">
        <f aca="false">IF(LEN($B4741)=7,CONCATENATE(MID($B4741,1,6),"00",RIGHT($B4741,1)),IF(LEN($B4741)=8,CONCATENATE(MID($B4741,1,6),"0",RIGHT($B4741,2)),$B4741))</f>
        <v>73612</v>
      </c>
      <c r="H4741" s="925" t="n">
        <v>293</v>
      </c>
      <c r="I4741" s="923" t="n">
        <v>325.5</v>
      </c>
    </row>
    <row r="4742" customFormat="false" ht="15" hidden="false" customHeight="false" outlineLevel="0" collapsed="false">
      <c r="B4742" s="923" t="n">
        <v>73660</v>
      </c>
      <c r="C4742" s="924" t="s">
        <v>11484</v>
      </c>
      <c r="D4742" s="923" t="s">
        <v>892</v>
      </c>
      <c r="E4742" s="923" t="n">
        <f aca="false">IF($K$2=$H$1,H4742,I4742)</f>
        <v>67.25</v>
      </c>
      <c r="F4742" s="396" t="n">
        <f aca="false">IF(LEN($B4742)=7,CONCATENATE(MID($B4742,1,6),"00",RIGHT($B4742,1)),IF(LEN($B4742)=8,CONCATENATE(MID($B4742,1,6),"0",RIGHT($B4742,2)),$B4742))</f>
        <v>73660</v>
      </c>
      <c r="H4742" s="925" t="n">
        <v>63.16</v>
      </c>
      <c r="I4742" s="923" t="n">
        <v>67.25</v>
      </c>
    </row>
    <row r="4743" customFormat="false" ht="15" hidden="false" customHeight="false" outlineLevel="0" collapsed="false">
      <c r="B4743" s="923" t="n">
        <v>73693</v>
      </c>
      <c r="C4743" s="924" t="s">
        <v>11485</v>
      </c>
      <c r="D4743" s="923" t="s">
        <v>892</v>
      </c>
      <c r="E4743" s="923" t="n">
        <f aca="false">IF($K$2=$H$1,H4743,I4743)</f>
        <v>20.13</v>
      </c>
      <c r="F4743" s="396" t="n">
        <f aca="false">IF(LEN($B4743)=7,CONCATENATE(MID($B4743,1,6),"00",RIGHT($B4743,1)),IF(LEN($B4743)=8,CONCATENATE(MID($B4743,1,6),"0",RIGHT($B4743,2)),$B4743))</f>
        <v>73693</v>
      </c>
      <c r="H4743" s="925" t="n">
        <v>18.51</v>
      </c>
      <c r="I4743" s="923" t="n">
        <v>20.13</v>
      </c>
    </row>
    <row r="4744" customFormat="false" ht="15" hidden="false" customHeight="false" outlineLevel="0" collapsed="false">
      <c r="B4744" s="923" t="n">
        <v>73694</v>
      </c>
      <c r="C4744" s="924" t="s">
        <v>11486</v>
      </c>
      <c r="D4744" s="923" t="s">
        <v>451</v>
      </c>
      <c r="E4744" s="923" t="n">
        <f aca="false">IF($K$2=$H$1,H4744,I4744)</f>
        <v>132.47</v>
      </c>
      <c r="F4744" s="396" t="n">
        <f aca="false">IF(LEN($B4744)=7,CONCATENATE(MID($B4744,1,6),"00",RIGHT($B4744,1)),IF(LEN($B4744)=8,CONCATENATE(MID($B4744,1,6),"0",RIGHT($B4744,2)),$B4744))</f>
        <v>73694</v>
      </c>
      <c r="H4744" s="925" t="n">
        <v>118.96</v>
      </c>
      <c r="I4744" s="923" t="n">
        <v>132.47</v>
      </c>
    </row>
    <row r="4745" customFormat="false" ht="15" hidden="false" customHeight="false" outlineLevel="0" collapsed="false">
      <c r="B4745" s="923" t="n">
        <v>73695</v>
      </c>
      <c r="C4745" s="924" t="s">
        <v>11487</v>
      </c>
      <c r="D4745" s="923" t="s">
        <v>451</v>
      </c>
      <c r="E4745" s="923" t="n">
        <f aca="false">IF($K$2=$H$1,H4745,I4745)</f>
        <v>68.13</v>
      </c>
      <c r="F4745" s="396" t="n">
        <f aca="false">IF(LEN($B4745)=7,CONCATENATE(MID($B4745,1,6),"00",RIGHT($B4745,1)),IF(LEN($B4745)=8,CONCATENATE(MID($B4745,1,6),"0",RIGHT($B4745,2)),$B4745))</f>
        <v>73695</v>
      </c>
      <c r="H4745" s="925" t="n">
        <v>61.17</v>
      </c>
      <c r="I4745" s="923" t="n">
        <v>68.13</v>
      </c>
    </row>
    <row r="4746" customFormat="false" ht="15" hidden="false" customHeight="false" outlineLevel="0" collapsed="false">
      <c r="B4746" s="923" t="s">
        <v>11488</v>
      </c>
      <c r="C4746" s="924" t="s">
        <v>11489</v>
      </c>
      <c r="D4746" s="923" t="s">
        <v>451</v>
      </c>
      <c r="E4746" s="923" t="n">
        <f aca="false">IF($K$2=$H$1,H4746,I4746)</f>
        <v>325.5</v>
      </c>
      <c r="F4746" s="396" t="str">
        <f aca="false">IF(LEN($B4746)=7,CONCATENATE(MID($B4746,1,6),"00",RIGHT($B4746,1)),IF(LEN($B4746)=8,CONCATENATE(MID($B4746,1,6),"0",RIGHT($B4746,2)),$B4746))</f>
        <v>73824/001</v>
      </c>
      <c r="H4746" s="925" t="n">
        <v>293</v>
      </c>
      <c r="I4746" s="923" t="n">
        <v>325.5</v>
      </c>
    </row>
    <row r="4747" customFormat="false" ht="15" hidden="false" customHeight="false" outlineLevel="0" collapsed="false">
      <c r="B4747" s="923" t="s">
        <v>11490</v>
      </c>
      <c r="C4747" s="924" t="s">
        <v>11491</v>
      </c>
      <c r="D4747" s="923" t="s">
        <v>892</v>
      </c>
      <c r="E4747" s="923" t="n">
        <f aca="false">IF($K$2=$H$1,H4747,I4747)</f>
        <v>906.78</v>
      </c>
      <c r="F4747" s="396" t="str">
        <f aca="false">IF(LEN($B4747)=7,CONCATENATE(MID($B4747,1,6),"00",RIGHT($B4747,1)),IF(LEN($B4747)=8,CONCATENATE(MID($B4747,1,6),"0",RIGHT($B4747,2)),$B4747))</f>
        <v>73825/002</v>
      </c>
      <c r="H4747" s="925" t="n">
        <v>885.24</v>
      </c>
      <c r="I4747" s="923" t="n">
        <v>906.78</v>
      </c>
    </row>
    <row r="4748" customFormat="false" ht="15" hidden="false" customHeight="false" outlineLevel="0" collapsed="false">
      <c r="B4748" s="923" t="s">
        <v>11492</v>
      </c>
      <c r="C4748" s="924" t="s">
        <v>11493</v>
      </c>
      <c r="D4748" s="923" t="s">
        <v>888</v>
      </c>
      <c r="E4748" s="923" t="n">
        <f aca="false">IF($K$2=$H$1,H4748,I4748)</f>
        <v>75.23</v>
      </c>
      <c r="F4748" s="396" t="str">
        <f aca="false">IF(LEN($B4748)=7,CONCATENATE(MID($B4748,1,6),"00",RIGHT($B4748,1)),IF(LEN($B4748)=8,CONCATENATE(MID($B4748,1,6),"0",RIGHT($B4748,2)),$B4748))</f>
        <v>73873/001</v>
      </c>
      <c r="H4748" s="925" t="n">
        <v>67.7</v>
      </c>
      <c r="I4748" s="923" t="n">
        <v>75.23</v>
      </c>
    </row>
    <row r="4749" customFormat="false" ht="15" hidden="false" customHeight="false" outlineLevel="0" collapsed="false">
      <c r="B4749" s="923" t="s">
        <v>350</v>
      </c>
      <c r="C4749" s="924" t="s">
        <v>256</v>
      </c>
      <c r="D4749" s="923" t="s">
        <v>888</v>
      </c>
      <c r="E4749" s="923" t="n">
        <f aca="false">IF($K$2=$H$1,H4749,I4749)</f>
        <v>169.26</v>
      </c>
      <c r="F4749" s="396" t="str">
        <f aca="false">IF(LEN($B4749)=7,CONCATENATE(MID($B4749,1,6),"00",RIGHT($B4749,1)),IF(LEN($B4749)=8,CONCATENATE(MID($B4749,1,6),"0",RIGHT($B4749,2)),$B4749))</f>
        <v>73873/002</v>
      </c>
      <c r="H4749" s="925" t="n">
        <v>160.29</v>
      </c>
      <c r="I4749" s="923" t="n">
        <v>169.26</v>
      </c>
    </row>
    <row r="4750" customFormat="false" ht="15" hidden="false" customHeight="false" outlineLevel="0" collapsed="false">
      <c r="B4750" s="923" t="s">
        <v>11494</v>
      </c>
      <c r="C4750" s="924" t="s">
        <v>11495</v>
      </c>
      <c r="D4750" s="923" t="s">
        <v>888</v>
      </c>
      <c r="E4750" s="923" t="n">
        <f aca="false">IF($K$2=$H$1,H4750,I4750)</f>
        <v>75.23</v>
      </c>
      <c r="F4750" s="396" t="str">
        <f aca="false">IF(LEN($B4750)=7,CONCATENATE(MID($B4750,1,6),"00",RIGHT($B4750,1)),IF(LEN($B4750)=8,CONCATENATE(MID($B4750,1,6),"0",RIGHT($B4750,2)),$B4750))</f>
        <v>73873/003</v>
      </c>
      <c r="H4750" s="925" t="n">
        <v>67.7</v>
      </c>
      <c r="I4750" s="923" t="n">
        <v>75.23</v>
      </c>
    </row>
    <row r="4751" customFormat="false" ht="15" hidden="false" customHeight="false" outlineLevel="0" collapsed="false">
      <c r="B4751" s="923" t="s">
        <v>11496</v>
      </c>
      <c r="C4751" s="924" t="s">
        <v>11497</v>
      </c>
      <c r="D4751" s="923" t="s">
        <v>888</v>
      </c>
      <c r="E4751" s="923" t="n">
        <f aca="false">IF($K$2=$H$1,H4751,I4751)</f>
        <v>82.4</v>
      </c>
      <c r="F4751" s="396" t="str">
        <f aca="false">IF(LEN($B4751)=7,CONCATENATE(MID($B4751,1,6),"00",RIGHT($B4751,1)),IF(LEN($B4751)=8,CONCATENATE(MID($B4751,1,6),"0",RIGHT($B4751,2)),$B4751))</f>
        <v>73873/004</v>
      </c>
      <c r="H4751" s="925" t="n">
        <v>74.14</v>
      </c>
      <c r="I4751" s="923" t="n">
        <v>82.4</v>
      </c>
    </row>
    <row r="4752" customFormat="false" ht="15" hidden="false" customHeight="false" outlineLevel="0" collapsed="false">
      <c r="B4752" s="923" t="s">
        <v>11498</v>
      </c>
      <c r="C4752" s="924" t="s">
        <v>11499</v>
      </c>
      <c r="D4752" s="923" t="s">
        <v>888</v>
      </c>
      <c r="E4752" s="923" t="n">
        <f aca="false">IF($K$2=$H$1,H4752,I4752)</f>
        <v>75.23</v>
      </c>
      <c r="F4752" s="396" t="str">
        <f aca="false">IF(LEN($B4752)=7,CONCATENATE(MID($B4752,1,6),"00",RIGHT($B4752,1)),IF(LEN($B4752)=8,CONCATENATE(MID($B4752,1,6),"0",RIGHT($B4752,2)),$B4752))</f>
        <v>73873/005</v>
      </c>
      <c r="H4752" s="925" t="n">
        <v>67.7</v>
      </c>
      <c r="I4752" s="923" t="n">
        <v>75.23</v>
      </c>
    </row>
    <row r="4753" customFormat="false" ht="15" hidden="false" customHeight="false" outlineLevel="0" collapsed="false">
      <c r="B4753" s="923" t="s">
        <v>11500</v>
      </c>
      <c r="C4753" s="924" t="s">
        <v>11501</v>
      </c>
      <c r="D4753" s="923" t="s">
        <v>451</v>
      </c>
      <c r="E4753" s="923" t="n">
        <f aca="false">IF($K$2=$H$1,H4753,I4753)</f>
        <v>70.14</v>
      </c>
      <c r="F4753" s="396" t="str">
        <f aca="false">IF(LEN($B4753)=7,CONCATENATE(MID($B4753,1,6),"00",RIGHT($B4753,1)),IF(LEN($B4753)=8,CONCATENATE(MID($B4753,1,6),"0",RIGHT($B4753,2)),$B4753))</f>
        <v>73827/001</v>
      </c>
      <c r="H4753" s="925" t="n">
        <v>68.33</v>
      </c>
      <c r="I4753" s="923" t="n">
        <v>70.14</v>
      </c>
    </row>
    <row r="4754" customFormat="false" ht="15" hidden="false" customHeight="false" outlineLevel="0" collapsed="false">
      <c r="B4754" s="923" t="s">
        <v>11502</v>
      </c>
      <c r="C4754" s="924" t="s">
        <v>11503</v>
      </c>
      <c r="D4754" s="923" t="s">
        <v>451</v>
      </c>
      <c r="E4754" s="923" t="n">
        <f aca="false">IF($K$2=$H$1,H4754,I4754)</f>
        <v>68.12</v>
      </c>
      <c r="F4754" s="396" t="str">
        <f aca="false">IF(LEN($B4754)=7,CONCATENATE(MID($B4754,1,6),"00",RIGHT($B4754,1)),IF(LEN($B4754)=8,CONCATENATE(MID($B4754,1,6),"0",RIGHT($B4754,2)),$B4754))</f>
        <v>74218/001</v>
      </c>
      <c r="H4754" s="925" t="n">
        <v>66.85</v>
      </c>
      <c r="I4754" s="923" t="n">
        <v>68.12</v>
      </c>
    </row>
    <row r="4755" customFormat="false" ht="15" hidden="false" customHeight="false" outlineLevel="0" collapsed="false">
      <c r="B4755" s="923" t="s">
        <v>11504</v>
      </c>
      <c r="C4755" s="924" t="s">
        <v>11505</v>
      </c>
      <c r="D4755" s="923" t="s">
        <v>470</v>
      </c>
      <c r="E4755" s="923" t="n">
        <f aca="false">IF($K$2=$H$1,H4755,I4755)</f>
        <v>23.05</v>
      </c>
      <c r="F4755" s="396" t="str">
        <f aca="false">IF(LEN($B4755)=7,CONCATENATE(MID($B4755,1,6),"00",RIGHT($B4755,1)),IF(LEN($B4755)=8,CONCATENATE(MID($B4755,1,6),"0",RIGHT($B4755,2)),$B4755))</f>
        <v>74253/001</v>
      </c>
      <c r="H4755" s="925" t="n">
        <v>21.16</v>
      </c>
      <c r="I4755" s="923" t="n">
        <v>23.05</v>
      </c>
    </row>
    <row r="4756" customFormat="false" ht="15" hidden="false" customHeight="false" outlineLevel="0" collapsed="false">
      <c r="B4756" s="923" t="n">
        <v>83878</v>
      </c>
      <c r="C4756" s="924" t="s">
        <v>11506</v>
      </c>
      <c r="D4756" s="923" t="s">
        <v>451</v>
      </c>
      <c r="E4756" s="923" t="n">
        <f aca="false">IF($K$2=$H$1,H4756,I4756)</f>
        <v>35.82</v>
      </c>
      <c r="F4756" s="396" t="n">
        <f aca="false">IF(LEN($B4756)=7,CONCATENATE(MID($B4756,1,6),"00",RIGHT($B4756,1)),IF(LEN($B4756)=8,CONCATENATE(MID($B4756,1,6),"0",RIGHT($B4756,2)),$B4756))</f>
        <v>83878</v>
      </c>
      <c r="H4756" s="925" t="n">
        <v>34</v>
      </c>
      <c r="I4756" s="923" t="n">
        <v>35.82</v>
      </c>
    </row>
    <row r="4757" customFormat="false" ht="15" hidden="false" customHeight="false" outlineLevel="0" collapsed="false">
      <c r="B4757" s="923" t="n">
        <v>83879</v>
      </c>
      <c r="C4757" s="924" t="s">
        <v>11507</v>
      </c>
      <c r="D4757" s="923" t="s">
        <v>451</v>
      </c>
      <c r="E4757" s="923" t="n">
        <f aca="false">IF($K$2=$H$1,H4757,I4757)</f>
        <v>42.9</v>
      </c>
      <c r="F4757" s="396" t="n">
        <f aca="false">IF(LEN($B4757)=7,CONCATENATE(MID($B4757,1,6),"00",RIGHT($B4757,1)),IF(LEN($B4757)=8,CONCATENATE(MID($B4757,1,6),"0",RIGHT($B4757,2)),$B4757))</f>
        <v>83879</v>
      </c>
      <c r="H4757" s="925" t="n">
        <v>40.71</v>
      </c>
      <c r="I4757" s="923" t="n">
        <v>42.9</v>
      </c>
    </row>
    <row r="4758" customFormat="false" ht="15" hidden="false" customHeight="false" outlineLevel="0" collapsed="false">
      <c r="B4758" s="923" t="n">
        <v>73658</v>
      </c>
      <c r="C4758" s="924" t="s">
        <v>11508</v>
      </c>
      <c r="D4758" s="923" t="s">
        <v>451</v>
      </c>
      <c r="E4758" s="923" t="n">
        <f aca="false">IF($K$2=$H$1,H4758,I4758)</f>
        <v>518.35</v>
      </c>
      <c r="F4758" s="396" t="n">
        <f aca="false">IF(LEN($B4758)=7,CONCATENATE(MID($B4758,1,6),"00",RIGHT($B4758,1)),IF(LEN($B4758)=8,CONCATENATE(MID($B4758,1,6),"0",RIGHT($B4758,2)),$B4758))</f>
        <v>73658</v>
      </c>
      <c r="H4758" s="925" t="n">
        <v>481.85</v>
      </c>
      <c r="I4758" s="923" t="n">
        <v>518.35</v>
      </c>
    </row>
    <row r="4759" customFormat="false" ht="15" hidden="false" customHeight="false" outlineLevel="0" collapsed="false">
      <c r="B4759" s="923" t="n">
        <v>93350</v>
      </c>
      <c r="C4759" s="924" t="s">
        <v>11509</v>
      </c>
      <c r="D4759" s="923" t="s">
        <v>451</v>
      </c>
      <c r="E4759" s="923" t="n">
        <f aca="false">IF($K$2=$H$1,H4759,I4759)</f>
        <v>775.67</v>
      </c>
      <c r="F4759" s="396" t="n">
        <f aca="false">IF(LEN($B4759)=7,CONCATENATE(MID($B4759,1,6),"00",RIGHT($B4759,1)),IF(LEN($B4759)=8,CONCATENATE(MID($B4759,1,6),"0",RIGHT($B4759,2)),$B4759))</f>
        <v>93350</v>
      </c>
      <c r="H4759" s="925" t="n">
        <v>731.83</v>
      </c>
      <c r="I4759" s="923" t="n">
        <v>775.67</v>
      </c>
    </row>
    <row r="4760" customFormat="false" ht="15" hidden="false" customHeight="false" outlineLevel="0" collapsed="false">
      <c r="B4760" s="923" t="n">
        <v>93351</v>
      </c>
      <c r="C4760" s="924" t="s">
        <v>11510</v>
      </c>
      <c r="D4760" s="923" t="s">
        <v>451</v>
      </c>
      <c r="E4760" s="923" t="n">
        <f aca="false">IF($K$2=$H$1,H4760,I4760)</f>
        <v>632.51</v>
      </c>
      <c r="F4760" s="396" t="n">
        <f aca="false">IF(LEN($B4760)=7,CONCATENATE(MID($B4760,1,6),"00",RIGHT($B4760,1)),IF(LEN($B4760)=8,CONCATENATE(MID($B4760,1,6),"0",RIGHT($B4760,2)),$B4760))</f>
        <v>93351</v>
      </c>
      <c r="H4760" s="925" t="n">
        <v>597.46</v>
      </c>
      <c r="I4760" s="923" t="n">
        <v>632.51</v>
      </c>
    </row>
    <row r="4761" customFormat="false" ht="15" hidden="false" customHeight="false" outlineLevel="0" collapsed="false">
      <c r="B4761" s="923" t="n">
        <v>93352</v>
      </c>
      <c r="C4761" s="924" t="s">
        <v>11511</v>
      </c>
      <c r="D4761" s="923" t="s">
        <v>451</v>
      </c>
      <c r="E4761" s="923" t="n">
        <f aca="false">IF($K$2=$H$1,H4761,I4761)</f>
        <v>490.1</v>
      </c>
      <c r="F4761" s="396" t="n">
        <f aca="false">IF(LEN($B4761)=7,CONCATENATE(MID($B4761,1,6),"00",RIGHT($B4761,1)),IF(LEN($B4761)=8,CONCATENATE(MID($B4761,1,6),"0",RIGHT($B4761,2)),$B4761))</f>
        <v>93352</v>
      </c>
      <c r="H4761" s="925" t="n">
        <v>463.64</v>
      </c>
      <c r="I4761" s="923" t="n">
        <v>490.1</v>
      </c>
    </row>
    <row r="4762" customFormat="false" ht="15" hidden="false" customHeight="false" outlineLevel="0" collapsed="false">
      <c r="B4762" s="923" t="n">
        <v>93353</v>
      </c>
      <c r="C4762" s="924" t="s">
        <v>11512</v>
      </c>
      <c r="D4762" s="923" t="s">
        <v>451</v>
      </c>
      <c r="E4762" s="923" t="n">
        <f aca="false">IF($K$2=$H$1,H4762,I4762)</f>
        <v>351.36</v>
      </c>
      <c r="F4762" s="396" t="n">
        <f aca="false">IF(LEN($B4762)=7,CONCATENATE(MID($B4762,1,6),"00",RIGHT($B4762,1)),IF(LEN($B4762)=8,CONCATENATE(MID($B4762,1,6),"0",RIGHT($B4762,2)),$B4762))</f>
        <v>93353</v>
      </c>
      <c r="H4762" s="925" t="n">
        <v>333.29</v>
      </c>
      <c r="I4762" s="923" t="n">
        <v>351.36</v>
      </c>
    </row>
    <row r="4763" customFormat="false" ht="15" hidden="false" customHeight="false" outlineLevel="0" collapsed="false">
      <c r="B4763" s="923" t="n">
        <v>93354</v>
      </c>
      <c r="C4763" s="924" t="s">
        <v>11513</v>
      </c>
      <c r="D4763" s="923" t="s">
        <v>451</v>
      </c>
      <c r="E4763" s="923" t="n">
        <f aca="false">IF($K$2=$H$1,H4763,I4763)</f>
        <v>491.52</v>
      </c>
      <c r="F4763" s="396" t="n">
        <f aca="false">IF(LEN($B4763)=7,CONCATENATE(MID($B4763,1,6),"00",RIGHT($B4763,1)),IF(LEN($B4763)=8,CONCATENATE(MID($B4763,1,6),"0",RIGHT($B4763,2)),$B4763))</f>
        <v>93354</v>
      </c>
      <c r="H4763" s="925" t="n">
        <v>478.37</v>
      </c>
      <c r="I4763" s="923" t="n">
        <v>491.52</v>
      </c>
    </row>
    <row r="4764" customFormat="false" ht="15" hidden="false" customHeight="false" outlineLevel="0" collapsed="false">
      <c r="B4764" s="923" t="n">
        <v>93355</v>
      </c>
      <c r="C4764" s="924" t="s">
        <v>11514</v>
      </c>
      <c r="D4764" s="923" t="s">
        <v>451</v>
      </c>
      <c r="E4764" s="923" t="n">
        <f aca="false">IF($K$2=$H$1,H4764,I4764)</f>
        <v>408.51</v>
      </c>
      <c r="F4764" s="396" t="n">
        <f aca="false">IF(LEN($B4764)=7,CONCATENATE(MID($B4764,1,6),"00",RIGHT($B4764,1)),IF(LEN($B4764)=8,CONCATENATE(MID($B4764,1,6),"0",RIGHT($B4764,2)),$B4764))</f>
        <v>93355</v>
      </c>
      <c r="H4764" s="925" t="n">
        <v>397.67</v>
      </c>
      <c r="I4764" s="923" t="n">
        <v>408.51</v>
      </c>
    </row>
    <row r="4765" customFormat="false" ht="15" hidden="false" customHeight="false" outlineLevel="0" collapsed="false">
      <c r="B4765" s="923" t="n">
        <v>93356</v>
      </c>
      <c r="C4765" s="924" t="s">
        <v>11515</v>
      </c>
      <c r="D4765" s="923" t="s">
        <v>451</v>
      </c>
      <c r="E4765" s="923" t="n">
        <f aca="false">IF($K$2=$H$1,H4765,I4765)</f>
        <v>324.58</v>
      </c>
      <c r="F4765" s="396" t="n">
        <f aca="false">IF(LEN($B4765)=7,CONCATENATE(MID($B4765,1,6),"00",RIGHT($B4765,1)),IF(LEN($B4765)=8,CONCATENATE(MID($B4765,1,6),"0",RIGHT($B4765,2)),$B4765))</f>
        <v>93356</v>
      </c>
      <c r="H4765" s="925" t="n">
        <v>316.03</v>
      </c>
      <c r="I4765" s="923" t="n">
        <v>324.58</v>
      </c>
    </row>
    <row r="4766" customFormat="false" ht="15" hidden="false" customHeight="false" outlineLevel="0" collapsed="false">
      <c r="B4766" s="923" t="n">
        <v>93357</v>
      </c>
      <c r="C4766" s="924" t="s">
        <v>11516</v>
      </c>
      <c r="D4766" s="923" t="s">
        <v>451</v>
      </c>
      <c r="E4766" s="923" t="n">
        <f aca="false">IF($K$2=$H$1,H4766,I4766)</f>
        <v>242.67</v>
      </c>
      <c r="F4766" s="396" t="n">
        <f aca="false">IF(LEN($B4766)=7,CONCATENATE(MID($B4766,1,6),"00",RIGHT($B4766,1)),IF(LEN($B4766)=8,CONCATENATE(MID($B4766,1,6),"0",RIGHT($B4766,2)),$B4766))</f>
        <v>93357</v>
      </c>
      <c r="H4766" s="925" t="n">
        <v>236.36</v>
      </c>
      <c r="I4766" s="923" t="n">
        <v>242.67</v>
      </c>
    </row>
    <row r="4767" customFormat="false" ht="15" hidden="false" customHeight="false" outlineLevel="0" collapsed="false">
      <c r="B4767" s="923" t="n">
        <v>83335</v>
      </c>
      <c r="C4767" s="924" t="s">
        <v>11517</v>
      </c>
      <c r="D4767" s="923" t="s">
        <v>888</v>
      </c>
      <c r="E4767" s="923" t="n">
        <f aca="false">IF($K$2=$H$1,H4767,I4767)</f>
        <v>32.74</v>
      </c>
      <c r="F4767" s="396" t="n">
        <f aca="false">IF(LEN($B4767)=7,CONCATENATE(MID($B4767,1,6),"00",RIGHT($B4767,1)),IF(LEN($B4767)=8,CONCATENATE(MID($B4767,1,6),"0",RIGHT($B4767,2)),$B4767))</f>
        <v>83335</v>
      </c>
      <c r="H4767" s="925" t="n">
        <v>32.15</v>
      </c>
      <c r="I4767" s="923" t="n">
        <v>32.74</v>
      </c>
    </row>
    <row r="4768" customFormat="false" ht="15" hidden="false" customHeight="false" outlineLevel="0" collapsed="false">
      <c r="B4768" s="923" t="n">
        <v>88548</v>
      </c>
      <c r="C4768" s="924" t="s">
        <v>11518</v>
      </c>
      <c r="D4768" s="923" t="s">
        <v>888</v>
      </c>
      <c r="E4768" s="923" t="n">
        <f aca="false">IF($K$2=$H$1,H4768,I4768)</f>
        <v>25.89</v>
      </c>
      <c r="F4768" s="396" t="n">
        <f aca="false">IF(LEN($B4768)=7,CONCATENATE(MID($B4768,1,6),"00",RIGHT($B4768,1)),IF(LEN($B4768)=8,CONCATENATE(MID($B4768,1,6),"0",RIGHT($B4768,2)),$B4768))</f>
        <v>88548</v>
      </c>
      <c r="H4768" s="925" t="n">
        <v>25.66</v>
      </c>
      <c r="I4768" s="923" t="n">
        <v>25.89</v>
      </c>
    </row>
    <row r="4769" customFormat="false" ht="15" hidden="false" customHeight="false" outlineLevel="0" collapsed="false">
      <c r="B4769" s="923" t="s">
        <v>11519</v>
      </c>
      <c r="C4769" s="924" t="s">
        <v>11520</v>
      </c>
      <c r="D4769" s="923" t="s">
        <v>892</v>
      </c>
      <c r="E4769" s="923" t="n">
        <f aca="false">IF($K$2=$H$1,H4769,I4769)</f>
        <v>0.31</v>
      </c>
      <c r="F4769" s="396" t="str">
        <f aca="false">IF(LEN($B4769)=7,CONCATENATE(MID($B4769,1,6),"00",RIGHT($B4769,1)),IF(LEN($B4769)=8,CONCATENATE(MID($B4769,1,6),"0",RIGHT($B4769,2)),$B4769))</f>
        <v>73903/001</v>
      </c>
      <c r="H4769" s="925" t="n">
        <v>0.31</v>
      </c>
      <c r="I4769" s="923" t="n">
        <v>0.31</v>
      </c>
    </row>
    <row r="4770" customFormat="false" ht="15" hidden="false" customHeight="false" outlineLevel="0" collapsed="false">
      <c r="B4770" s="923" t="s">
        <v>11521</v>
      </c>
      <c r="C4770" s="924" t="s">
        <v>11522</v>
      </c>
      <c r="D4770" s="923" t="s">
        <v>888</v>
      </c>
      <c r="E4770" s="923" t="n">
        <f aca="false">IF($K$2=$H$1,H4770,I4770)</f>
        <v>2.59</v>
      </c>
      <c r="F4770" s="396" t="str">
        <f aca="false">IF(LEN($B4770)=7,CONCATENATE(MID($B4770,1,6),"00",RIGHT($B4770,1)),IF(LEN($B4770)=8,CONCATENATE(MID($B4770,1,6),"0",RIGHT($B4770,2)),$B4770))</f>
        <v>74151/001</v>
      </c>
      <c r="H4770" s="925" t="n">
        <v>2.54</v>
      </c>
      <c r="I4770" s="923" t="n">
        <v>2.59</v>
      </c>
    </row>
    <row r="4771" customFormat="false" ht="15" hidden="false" customHeight="false" outlineLevel="0" collapsed="false">
      <c r="B4771" s="923" t="s">
        <v>11523</v>
      </c>
      <c r="C4771" s="924" t="s">
        <v>11524</v>
      </c>
      <c r="D4771" s="923" t="s">
        <v>888</v>
      </c>
      <c r="E4771" s="923" t="n">
        <f aca="false">IF($K$2=$H$1,H4771,I4771)</f>
        <v>3.84</v>
      </c>
      <c r="F4771" s="396" t="str">
        <f aca="false">IF(LEN($B4771)=7,CONCATENATE(MID($B4771,1,6),"00",RIGHT($B4771,1)),IF(LEN($B4771)=8,CONCATENATE(MID($B4771,1,6),"0",RIGHT($B4771,2)),$B4771))</f>
        <v>74154/001</v>
      </c>
      <c r="H4771" s="925" t="n">
        <v>3.76</v>
      </c>
      <c r="I4771" s="923" t="n">
        <v>3.84</v>
      </c>
    </row>
    <row r="4772" customFormat="false" ht="15" hidden="false" customHeight="false" outlineLevel="0" collapsed="false">
      <c r="B4772" s="923" t="s">
        <v>11525</v>
      </c>
      <c r="C4772" s="924" t="s">
        <v>11526</v>
      </c>
      <c r="D4772" s="923" t="s">
        <v>888</v>
      </c>
      <c r="E4772" s="923" t="n">
        <f aca="false">IF($K$2=$H$1,H4772,I4772)</f>
        <v>1.39</v>
      </c>
      <c r="F4772" s="396" t="str">
        <f aca="false">IF(LEN($B4772)=7,CONCATENATE(MID($B4772,1,6),"00",RIGHT($B4772,1)),IF(LEN($B4772)=8,CONCATENATE(MID($B4772,1,6),"0",RIGHT($B4772,2)),$B4772))</f>
        <v>74155/001</v>
      </c>
      <c r="H4772" s="925" t="n">
        <v>1.38</v>
      </c>
      <c r="I4772" s="923" t="n">
        <v>1.39</v>
      </c>
    </row>
    <row r="4773" customFormat="false" ht="15" hidden="false" customHeight="false" outlineLevel="0" collapsed="false">
      <c r="B4773" s="923" t="s">
        <v>11527</v>
      </c>
      <c r="C4773" s="924" t="s">
        <v>11528</v>
      </c>
      <c r="D4773" s="923" t="s">
        <v>888</v>
      </c>
      <c r="E4773" s="923" t="n">
        <f aca="false">IF($K$2=$H$1,H4773,I4773)</f>
        <v>2.7</v>
      </c>
      <c r="F4773" s="396" t="str">
        <f aca="false">IF(LEN($B4773)=7,CONCATENATE(MID($B4773,1,6),"00",RIGHT($B4773,1)),IF(LEN($B4773)=8,CONCATENATE(MID($B4773,1,6),"0",RIGHT($B4773,2)),$B4773))</f>
        <v>74155/002</v>
      </c>
      <c r="H4773" s="925" t="n">
        <v>2.68</v>
      </c>
      <c r="I4773" s="923" t="n">
        <v>2.7</v>
      </c>
    </row>
    <row r="4774" customFormat="false" ht="15" hidden="false" customHeight="false" outlineLevel="0" collapsed="false">
      <c r="B4774" s="923" t="s">
        <v>11529</v>
      </c>
      <c r="C4774" s="924" t="s">
        <v>11530</v>
      </c>
      <c r="D4774" s="923" t="s">
        <v>888</v>
      </c>
      <c r="E4774" s="923" t="n">
        <f aca="false">IF($K$2=$H$1,H4774,I4774)</f>
        <v>1.35</v>
      </c>
      <c r="F4774" s="396" t="str">
        <f aca="false">IF(LEN($B4774)=7,CONCATENATE(MID($B4774,1,6),"00",RIGHT($B4774,1)),IF(LEN($B4774)=8,CONCATENATE(MID($B4774,1,6),"0",RIGHT($B4774,2)),$B4774))</f>
        <v>74205/001</v>
      </c>
      <c r="H4774" s="925" t="n">
        <v>1.31</v>
      </c>
      <c r="I4774" s="923" t="n">
        <v>1.35</v>
      </c>
    </row>
    <row r="4775" customFormat="false" ht="15" hidden="false" customHeight="false" outlineLevel="0" collapsed="false">
      <c r="B4775" s="923" t="n">
        <v>79473</v>
      </c>
      <c r="C4775" s="924" t="s">
        <v>11531</v>
      </c>
      <c r="D4775" s="923" t="s">
        <v>888</v>
      </c>
      <c r="E4775" s="923" t="n">
        <f aca="false">IF($K$2=$H$1,H4775,I4775)</f>
        <v>4.75</v>
      </c>
      <c r="F4775" s="396" t="n">
        <f aca="false">IF(LEN($B4775)=7,CONCATENATE(MID($B4775,1,6),"00",RIGHT($B4775,1)),IF(LEN($B4775)=8,CONCATENATE(MID($B4775,1,6),"0",RIGHT($B4775,2)),$B4775))</f>
        <v>79473</v>
      </c>
      <c r="H4775" s="925" t="n">
        <v>4.7</v>
      </c>
      <c r="I4775" s="923" t="n">
        <v>4.75</v>
      </c>
    </row>
    <row r="4776" customFormat="false" ht="15" hidden="false" customHeight="false" outlineLevel="0" collapsed="false">
      <c r="B4776" s="923" t="n">
        <v>79480</v>
      </c>
      <c r="C4776" s="924" t="s">
        <v>11532</v>
      </c>
      <c r="D4776" s="923" t="s">
        <v>888</v>
      </c>
      <c r="E4776" s="923" t="n">
        <f aca="false">IF($K$2=$H$1,H4776,I4776)</f>
        <v>1.95</v>
      </c>
      <c r="F4776" s="396" t="n">
        <f aca="false">IF(LEN($B4776)=7,CONCATENATE(MID($B4776,1,6),"00",RIGHT($B4776,1)),IF(LEN($B4776)=8,CONCATENATE(MID($B4776,1,6),"0",RIGHT($B4776,2)),$B4776))</f>
        <v>79480</v>
      </c>
      <c r="H4776" s="925" t="n">
        <v>1.93</v>
      </c>
      <c r="I4776" s="923" t="n">
        <v>1.95</v>
      </c>
    </row>
    <row r="4777" customFormat="false" ht="15" hidden="false" customHeight="false" outlineLevel="0" collapsed="false">
      <c r="B4777" s="923" t="n">
        <v>83336</v>
      </c>
      <c r="C4777" s="924" t="s">
        <v>11533</v>
      </c>
      <c r="D4777" s="923" t="s">
        <v>888</v>
      </c>
      <c r="E4777" s="923" t="n">
        <f aca="false">IF($K$2=$H$1,H4777,I4777)</f>
        <v>3.9</v>
      </c>
      <c r="F4777" s="396" t="n">
        <f aca="false">IF(LEN($B4777)=7,CONCATENATE(MID($B4777,1,6),"00",RIGHT($B4777,1)),IF(LEN($B4777)=8,CONCATENATE(MID($B4777,1,6),"0",RIGHT($B4777,2)),$B4777))</f>
        <v>83336</v>
      </c>
      <c r="H4777" s="925" t="n">
        <v>3.75</v>
      </c>
      <c r="I4777" s="923" t="n">
        <v>3.9</v>
      </c>
    </row>
    <row r="4778" customFormat="false" ht="15" hidden="false" customHeight="false" outlineLevel="0" collapsed="false">
      <c r="B4778" s="923" t="n">
        <v>83338</v>
      </c>
      <c r="C4778" s="924" t="s">
        <v>11534</v>
      </c>
      <c r="D4778" s="923" t="s">
        <v>888</v>
      </c>
      <c r="E4778" s="923" t="n">
        <f aca="false">IF($K$2=$H$1,H4778,I4778)</f>
        <v>2.12</v>
      </c>
      <c r="F4778" s="396" t="n">
        <f aca="false">IF(LEN($B4778)=7,CONCATENATE(MID($B4778,1,6),"00",RIGHT($B4778,1)),IF(LEN($B4778)=8,CONCATENATE(MID($B4778,1,6),"0",RIGHT($B4778,2)),$B4778))</f>
        <v>83338</v>
      </c>
      <c r="H4778" s="925" t="n">
        <v>2.05</v>
      </c>
      <c r="I4778" s="923" t="n">
        <v>2.12</v>
      </c>
    </row>
    <row r="4779" customFormat="false" ht="15" hidden="false" customHeight="false" outlineLevel="0" collapsed="false">
      <c r="B4779" s="923" t="n">
        <v>89885</v>
      </c>
      <c r="C4779" s="924" t="s">
        <v>11535</v>
      </c>
      <c r="D4779" s="923" t="s">
        <v>888</v>
      </c>
      <c r="E4779" s="923" t="n">
        <f aca="false">IF($K$2=$H$1,H4779,I4779)</f>
        <v>7.18</v>
      </c>
      <c r="F4779" s="396" t="n">
        <f aca="false">IF(LEN($B4779)=7,CONCATENATE(MID($B4779,1,6),"00",RIGHT($B4779,1)),IF(LEN($B4779)=8,CONCATENATE(MID($B4779,1,6),"0",RIGHT($B4779,2)),$B4779))</f>
        <v>89885</v>
      </c>
      <c r="H4779" s="925" t="n">
        <v>7.07</v>
      </c>
      <c r="I4779" s="923" t="n">
        <v>7.18</v>
      </c>
    </row>
    <row r="4780" customFormat="false" ht="15" hidden="false" customHeight="false" outlineLevel="0" collapsed="false">
      <c r="B4780" s="923" t="n">
        <v>89886</v>
      </c>
      <c r="C4780" s="924" t="s">
        <v>11536</v>
      </c>
      <c r="D4780" s="923" t="s">
        <v>888</v>
      </c>
      <c r="E4780" s="923" t="n">
        <f aca="false">IF($K$2=$H$1,H4780,I4780)</f>
        <v>7.21</v>
      </c>
      <c r="F4780" s="396" t="n">
        <f aca="false">IF(LEN($B4780)=7,CONCATENATE(MID($B4780,1,6),"00",RIGHT($B4780,1)),IF(LEN($B4780)=8,CONCATENATE(MID($B4780,1,6),"0",RIGHT($B4780,2)),$B4780))</f>
        <v>89886</v>
      </c>
      <c r="H4780" s="925" t="n">
        <v>7.1</v>
      </c>
      <c r="I4780" s="923" t="n">
        <v>7.21</v>
      </c>
    </row>
    <row r="4781" customFormat="false" ht="15" hidden="false" customHeight="false" outlineLevel="0" collapsed="false">
      <c r="B4781" s="923" t="n">
        <v>89887</v>
      </c>
      <c r="C4781" s="924" t="s">
        <v>11537</v>
      </c>
      <c r="D4781" s="923" t="s">
        <v>888</v>
      </c>
      <c r="E4781" s="923" t="n">
        <f aca="false">IF($K$2=$H$1,H4781,I4781)</f>
        <v>7.46</v>
      </c>
      <c r="F4781" s="396" t="n">
        <f aca="false">IF(LEN($B4781)=7,CONCATENATE(MID($B4781,1,6),"00",RIGHT($B4781,1)),IF(LEN($B4781)=8,CONCATENATE(MID($B4781,1,6),"0",RIGHT($B4781,2)),$B4781))</f>
        <v>89887</v>
      </c>
      <c r="H4781" s="925" t="n">
        <v>7.36</v>
      </c>
      <c r="I4781" s="923" t="n">
        <v>7.46</v>
      </c>
    </row>
    <row r="4782" customFormat="false" ht="15" hidden="false" customHeight="false" outlineLevel="0" collapsed="false">
      <c r="B4782" s="923" t="n">
        <v>89888</v>
      </c>
      <c r="C4782" s="924" t="s">
        <v>11538</v>
      </c>
      <c r="D4782" s="923" t="s">
        <v>888</v>
      </c>
      <c r="E4782" s="923" t="n">
        <f aca="false">IF($K$2=$H$1,H4782,I4782)</f>
        <v>7.39</v>
      </c>
      <c r="F4782" s="396" t="n">
        <f aca="false">IF(LEN($B4782)=7,CONCATENATE(MID($B4782,1,6),"00",RIGHT($B4782,1)),IF(LEN($B4782)=8,CONCATENATE(MID($B4782,1,6),"0",RIGHT($B4782,2)),$B4782))</f>
        <v>89888</v>
      </c>
      <c r="H4782" s="925" t="n">
        <v>7.28</v>
      </c>
      <c r="I4782" s="923" t="n">
        <v>7.39</v>
      </c>
    </row>
    <row r="4783" customFormat="false" ht="15" hidden="false" customHeight="false" outlineLevel="0" collapsed="false">
      <c r="B4783" s="923" t="n">
        <v>89889</v>
      </c>
      <c r="C4783" s="924" t="s">
        <v>11539</v>
      </c>
      <c r="D4783" s="923" t="s">
        <v>888</v>
      </c>
      <c r="E4783" s="923" t="n">
        <f aca="false">IF($K$2=$H$1,H4783,I4783)</f>
        <v>7.65</v>
      </c>
      <c r="F4783" s="396" t="n">
        <f aca="false">IF(LEN($B4783)=7,CONCATENATE(MID($B4783,1,6),"00",RIGHT($B4783,1)),IF(LEN($B4783)=8,CONCATENATE(MID($B4783,1,6),"0",RIGHT($B4783,2)),$B4783))</f>
        <v>89889</v>
      </c>
      <c r="H4783" s="925" t="n">
        <v>7.55</v>
      </c>
      <c r="I4783" s="923" t="n">
        <v>7.65</v>
      </c>
    </row>
    <row r="4784" customFormat="false" ht="15" hidden="false" customHeight="false" outlineLevel="0" collapsed="false">
      <c r="B4784" s="923" t="n">
        <v>89890</v>
      </c>
      <c r="C4784" s="924" t="s">
        <v>11540</v>
      </c>
      <c r="D4784" s="923" t="s">
        <v>888</v>
      </c>
      <c r="E4784" s="923" t="n">
        <f aca="false">IF($K$2=$H$1,H4784,I4784)</f>
        <v>10.64</v>
      </c>
      <c r="F4784" s="396" t="n">
        <f aca="false">IF(LEN($B4784)=7,CONCATENATE(MID($B4784,1,6),"00",RIGHT($B4784,1)),IF(LEN($B4784)=8,CONCATENATE(MID($B4784,1,6),"0",RIGHT($B4784,2)),$B4784))</f>
        <v>89890</v>
      </c>
      <c r="H4784" s="925" t="n">
        <v>10.52</v>
      </c>
      <c r="I4784" s="923" t="n">
        <v>10.64</v>
      </c>
    </row>
    <row r="4785" customFormat="false" ht="15" hidden="false" customHeight="false" outlineLevel="0" collapsed="false">
      <c r="B4785" s="923" t="n">
        <v>89893</v>
      </c>
      <c r="C4785" s="924" t="s">
        <v>11541</v>
      </c>
      <c r="D4785" s="923" t="s">
        <v>888</v>
      </c>
      <c r="E4785" s="923" t="n">
        <f aca="false">IF($K$2=$H$1,H4785,I4785)</f>
        <v>13.12</v>
      </c>
      <c r="F4785" s="396" t="n">
        <f aca="false">IF(LEN($B4785)=7,CONCATENATE(MID($B4785,1,6),"00",RIGHT($B4785,1)),IF(LEN($B4785)=8,CONCATENATE(MID($B4785,1,6),"0",RIGHT($B4785,2)),$B4785))</f>
        <v>89893</v>
      </c>
      <c r="H4785" s="925" t="n">
        <v>12.97</v>
      </c>
      <c r="I4785" s="923" t="n">
        <v>13.12</v>
      </c>
    </row>
    <row r="4786" customFormat="false" ht="15" hidden="false" customHeight="false" outlineLevel="0" collapsed="false">
      <c r="B4786" s="923" t="n">
        <v>89894</v>
      </c>
      <c r="C4786" s="924" t="s">
        <v>11542</v>
      </c>
      <c r="D4786" s="923" t="s">
        <v>888</v>
      </c>
      <c r="E4786" s="923" t="n">
        <f aca="false">IF($K$2=$H$1,H4786,I4786)</f>
        <v>14.62</v>
      </c>
      <c r="F4786" s="396" t="n">
        <f aca="false">IF(LEN($B4786)=7,CONCATENATE(MID($B4786,1,6),"00",RIGHT($B4786,1)),IF(LEN($B4786)=8,CONCATENATE(MID($B4786,1,6),"0",RIGHT($B4786,2)),$B4786))</f>
        <v>89894</v>
      </c>
      <c r="H4786" s="925" t="n">
        <v>14.45</v>
      </c>
      <c r="I4786" s="923" t="n">
        <v>14.62</v>
      </c>
    </row>
    <row r="4787" customFormat="false" ht="15" hidden="false" customHeight="false" outlineLevel="0" collapsed="false">
      <c r="B4787" s="923" t="n">
        <v>89895</v>
      </c>
      <c r="C4787" s="924" t="s">
        <v>11543</v>
      </c>
      <c r="D4787" s="923" t="s">
        <v>888</v>
      </c>
      <c r="E4787" s="923" t="n">
        <f aca="false">IF($K$2=$H$1,H4787,I4787)</f>
        <v>17.76</v>
      </c>
      <c r="F4787" s="396" t="n">
        <f aca="false">IF(LEN($B4787)=7,CONCATENATE(MID($B4787,1,6),"00",RIGHT($B4787,1)),IF(LEN($B4787)=8,CONCATENATE(MID($B4787,1,6),"0",RIGHT($B4787,2)),$B4787))</f>
        <v>89895</v>
      </c>
      <c r="H4787" s="925" t="n">
        <v>17.57</v>
      </c>
      <c r="I4787" s="923" t="n">
        <v>17.76</v>
      </c>
    </row>
    <row r="4788" customFormat="false" ht="15" hidden="false" customHeight="false" outlineLevel="0" collapsed="false">
      <c r="B4788" s="923" t="n">
        <v>89903</v>
      </c>
      <c r="C4788" s="924" t="s">
        <v>11544</v>
      </c>
      <c r="D4788" s="923" t="s">
        <v>888</v>
      </c>
      <c r="E4788" s="923" t="n">
        <f aca="false">IF($K$2=$H$1,H4788,I4788)</f>
        <v>6.29</v>
      </c>
      <c r="F4788" s="396" t="n">
        <f aca="false">IF(LEN($B4788)=7,CONCATENATE(MID($B4788,1,6),"00",RIGHT($B4788,1)),IF(LEN($B4788)=8,CONCATENATE(MID($B4788,1,6),"0",RIGHT($B4788,2)),$B4788))</f>
        <v>89903</v>
      </c>
      <c r="H4788" s="925" t="n">
        <v>6.21</v>
      </c>
      <c r="I4788" s="923" t="n">
        <v>6.29</v>
      </c>
    </row>
    <row r="4789" customFormat="false" ht="15" hidden="false" customHeight="false" outlineLevel="0" collapsed="false">
      <c r="B4789" s="923" t="n">
        <v>89904</v>
      </c>
      <c r="C4789" s="924" t="s">
        <v>11545</v>
      </c>
      <c r="D4789" s="923" t="s">
        <v>888</v>
      </c>
      <c r="E4789" s="923" t="n">
        <f aca="false">IF($K$2=$H$1,H4789,I4789)</f>
        <v>6.33</v>
      </c>
      <c r="F4789" s="396" t="n">
        <f aca="false">IF(LEN($B4789)=7,CONCATENATE(MID($B4789,1,6),"00",RIGHT($B4789,1)),IF(LEN($B4789)=8,CONCATENATE(MID($B4789,1,6),"0",RIGHT($B4789,2)),$B4789))</f>
        <v>89904</v>
      </c>
      <c r="H4789" s="925" t="n">
        <v>6.25</v>
      </c>
      <c r="I4789" s="923" t="n">
        <v>6.33</v>
      </c>
    </row>
    <row r="4790" customFormat="false" ht="15" hidden="false" customHeight="false" outlineLevel="0" collapsed="false">
      <c r="B4790" s="923" t="n">
        <v>89905</v>
      </c>
      <c r="C4790" s="924" t="s">
        <v>11546</v>
      </c>
      <c r="D4790" s="923" t="s">
        <v>888</v>
      </c>
      <c r="E4790" s="923" t="n">
        <f aca="false">IF($K$2=$H$1,H4790,I4790)</f>
        <v>6.54</v>
      </c>
      <c r="F4790" s="396" t="n">
        <f aca="false">IF(LEN($B4790)=7,CONCATENATE(MID($B4790,1,6),"00",RIGHT($B4790,1)),IF(LEN($B4790)=8,CONCATENATE(MID($B4790,1,6),"0",RIGHT($B4790,2)),$B4790))</f>
        <v>89905</v>
      </c>
      <c r="H4790" s="925" t="n">
        <v>6.46</v>
      </c>
      <c r="I4790" s="923" t="n">
        <v>6.54</v>
      </c>
    </row>
    <row r="4791" customFormat="false" ht="15" hidden="false" customHeight="false" outlineLevel="0" collapsed="false">
      <c r="B4791" s="923" t="n">
        <v>89906</v>
      </c>
      <c r="C4791" s="924" t="s">
        <v>11547</v>
      </c>
      <c r="D4791" s="923" t="s">
        <v>888</v>
      </c>
      <c r="E4791" s="923" t="n">
        <f aca="false">IF($K$2=$H$1,H4791,I4791)</f>
        <v>6.47</v>
      </c>
      <c r="F4791" s="396" t="n">
        <f aca="false">IF(LEN($B4791)=7,CONCATENATE(MID($B4791,1,6),"00",RIGHT($B4791,1)),IF(LEN($B4791)=8,CONCATENATE(MID($B4791,1,6),"0",RIGHT($B4791,2)),$B4791))</f>
        <v>89906</v>
      </c>
      <c r="H4791" s="925" t="n">
        <v>6.39</v>
      </c>
      <c r="I4791" s="923" t="n">
        <v>6.47</v>
      </c>
    </row>
    <row r="4792" customFormat="false" ht="15" hidden="false" customHeight="false" outlineLevel="0" collapsed="false">
      <c r="B4792" s="923" t="n">
        <v>89907</v>
      </c>
      <c r="C4792" s="924" t="s">
        <v>11548</v>
      </c>
      <c r="D4792" s="923" t="s">
        <v>888</v>
      </c>
      <c r="E4792" s="923" t="n">
        <f aca="false">IF($K$2=$H$1,H4792,I4792)</f>
        <v>7.31</v>
      </c>
      <c r="F4792" s="396" t="n">
        <f aca="false">IF(LEN($B4792)=7,CONCATENATE(MID($B4792,1,6),"00",RIGHT($B4792,1)),IF(LEN($B4792)=8,CONCATENATE(MID($B4792,1,6),"0",RIGHT($B4792,2)),$B4792))</f>
        <v>89907</v>
      </c>
      <c r="H4792" s="925" t="n">
        <v>7.22</v>
      </c>
      <c r="I4792" s="923" t="n">
        <v>7.31</v>
      </c>
    </row>
    <row r="4793" customFormat="false" ht="15" hidden="false" customHeight="false" outlineLevel="0" collapsed="false">
      <c r="B4793" s="923" t="n">
        <v>89908</v>
      </c>
      <c r="C4793" s="924" t="s">
        <v>11549</v>
      </c>
      <c r="D4793" s="923" t="s">
        <v>888</v>
      </c>
      <c r="E4793" s="923" t="n">
        <f aca="false">IF($K$2=$H$1,H4793,I4793)</f>
        <v>10</v>
      </c>
      <c r="F4793" s="396" t="n">
        <f aca="false">IF(LEN($B4793)=7,CONCATENATE(MID($B4793,1,6),"00",RIGHT($B4793,1)),IF(LEN($B4793)=8,CONCATENATE(MID($B4793,1,6),"0",RIGHT($B4793,2)),$B4793))</f>
        <v>89908</v>
      </c>
      <c r="H4793" s="925" t="n">
        <v>9.88</v>
      </c>
      <c r="I4793" s="923" t="n">
        <v>10</v>
      </c>
    </row>
    <row r="4794" customFormat="false" ht="15" hidden="false" customHeight="false" outlineLevel="0" collapsed="false">
      <c r="B4794" s="923" t="n">
        <v>89911</v>
      </c>
      <c r="C4794" s="924" t="s">
        <v>11550</v>
      </c>
      <c r="D4794" s="923" t="s">
        <v>888</v>
      </c>
      <c r="E4794" s="923" t="n">
        <f aca="false">IF($K$2=$H$1,H4794,I4794)</f>
        <v>12.21</v>
      </c>
      <c r="F4794" s="396" t="n">
        <f aca="false">IF(LEN($B4794)=7,CONCATENATE(MID($B4794,1,6),"00",RIGHT($B4794,1)),IF(LEN($B4794)=8,CONCATENATE(MID($B4794,1,6),"0",RIGHT($B4794,2)),$B4794))</f>
        <v>89911</v>
      </c>
      <c r="H4794" s="925" t="n">
        <v>12.08</v>
      </c>
      <c r="I4794" s="923" t="n">
        <v>12.21</v>
      </c>
    </row>
    <row r="4795" customFormat="false" ht="15" hidden="false" customHeight="false" outlineLevel="0" collapsed="false">
      <c r="B4795" s="923" t="n">
        <v>89912</v>
      </c>
      <c r="C4795" s="924" t="s">
        <v>11551</v>
      </c>
      <c r="D4795" s="923" t="s">
        <v>888</v>
      </c>
      <c r="E4795" s="923" t="n">
        <f aca="false">IF($K$2=$H$1,H4795,I4795)</f>
        <v>13.02</v>
      </c>
      <c r="F4795" s="396" t="n">
        <f aca="false">IF(LEN($B4795)=7,CONCATENATE(MID($B4795,1,6),"00",RIGHT($B4795,1)),IF(LEN($B4795)=8,CONCATENATE(MID($B4795,1,6),"0",RIGHT($B4795,2)),$B4795))</f>
        <v>89912</v>
      </c>
      <c r="H4795" s="925" t="n">
        <v>12.87</v>
      </c>
      <c r="I4795" s="923" t="n">
        <v>13.02</v>
      </c>
    </row>
    <row r="4796" customFormat="false" ht="15" hidden="false" customHeight="false" outlineLevel="0" collapsed="false">
      <c r="B4796" s="923" t="n">
        <v>89913</v>
      </c>
      <c r="C4796" s="924" t="s">
        <v>11552</v>
      </c>
      <c r="D4796" s="923" t="s">
        <v>888</v>
      </c>
      <c r="E4796" s="923" t="n">
        <f aca="false">IF($K$2=$H$1,H4796,I4796)</f>
        <v>15.82</v>
      </c>
      <c r="F4796" s="396" t="n">
        <f aca="false">IF(LEN($B4796)=7,CONCATENATE(MID($B4796,1,6),"00",RIGHT($B4796,1)),IF(LEN($B4796)=8,CONCATENATE(MID($B4796,1,6),"0",RIGHT($B4796,2)),$B4796))</f>
        <v>89913</v>
      </c>
      <c r="H4796" s="925" t="n">
        <v>15.66</v>
      </c>
      <c r="I4796" s="923" t="n">
        <v>15.82</v>
      </c>
    </row>
    <row r="4797" customFormat="false" ht="15" hidden="false" customHeight="false" outlineLevel="0" collapsed="false">
      <c r="B4797" s="923" t="n">
        <v>89921</v>
      </c>
      <c r="C4797" s="924" t="s">
        <v>11553</v>
      </c>
      <c r="D4797" s="923" t="s">
        <v>888</v>
      </c>
      <c r="E4797" s="923" t="n">
        <f aca="false">IF($K$2=$H$1,H4797,I4797)</f>
        <v>5.84</v>
      </c>
      <c r="F4797" s="396" t="n">
        <f aca="false">IF(LEN($B4797)=7,CONCATENATE(MID($B4797,1,6),"00",RIGHT($B4797,1)),IF(LEN($B4797)=8,CONCATENATE(MID($B4797,1,6),"0",RIGHT($B4797,2)),$B4797))</f>
        <v>89921</v>
      </c>
      <c r="H4797" s="925" t="n">
        <v>5.75</v>
      </c>
      <c r="I4797" s="923" t="n">
        <v>5.84</v>
      </c>
    </row>
    <row r="4798" customFormat="false" ht="15" hidden="false" customHeight="false" outlineLevel="0" collapsed="false">
      <c r="B4798" s="923" t="n">
        <v>89922</v>
      </c>
      <c r="C4798" s="924" t="s">
        <v>11554</v>
      </c>
      <c r="D4798" s="923" t="s">
        <v>888</v>
      </c>
      <c r="E4798" s="923" t="n">
        <f aca="false">IF($K$2=$H$1,H4798,I4798)</f>
        <v>5.87</v>
      </c>
      <c r="F4798" s="396" t="n">
        <f aca="false">IF(LEN($B4798)=7,CONCATENATE(MID($B4798,1,6),"00",RIGHT($B4798,1)),IF(LEN($B4798)=8,CONCATENATE(MID($B4798,1,6),"0",RIGHT($B4798,2)),$B4798))</f>
        <v>89922</v>
      </c>
      <c r="H4798" s="925" t="n">
        <v>5.78</v>
      </c>
      <c r="I4798" s="923" t="n">
        <v>5.87</v>
      </c>
    </row>
    <row r="4799" customFormat="false" ht="15" hidden="false" customHeight="false" outlineLevel="0" collapsed="false">
      <c r="B4799" s="923" t="n">
        <v>89923</v>
      </c>
      <c r="C4799" s="924" t="s">
        <v>11555</v>
      </c>
      <c r="D4799" s="923" t="s">
        <v>888</v>
      </c>
      <c r="E4799" s="923" t="n">
        <f aca="false">IF($K$2=$H$1,H4799,I4799)</f>
        <v>6.12</v>
      </c>
      <c r="F4799" s="396" t="n">
        <f aca="false">IF(LEN($B4799)=7,CONCATENATE(MID($B4799,1,6),"00",RIGHT($B4799,1)),IF(LEN($B4799)=8,CONCATENATE(MID($B4799,1,6),"0",RIGHT($B4799,2)),$B4799))</f>
        <v>89923</v>
      </c>
      <c r="H4799" s="925" t="n">
        <v>6.03</v>
      </c>
      <c r="I4799" s="923" t="n">
        <v>6.12</v>
      </c>
    </row>
    <row r="4800" customFormat="false" ht="15" hidden="false" customHeight="false" outlineLevel="0" collapsed="false">
      <c r="B4800" s="923" t="n">
        <v>89924</v>
      </c>
      <c r="C4800" s="924" t="s">
        <v>11556</v>
      </c>
      <c r="D4800" s="923" t="s">
        <v>888</v>
      </c>
      <c r="E4800" s="923" t="n">
        <f aca="false">IF($K$2=$H$1,H4800,I4800)</f>
        <v>6.04</v>
      </c>
      <c r="F4800" s="396" t="n">
        <f aca="false">IF(LEN($B4800)=7,CONCATENATE(MID($B4800,1,6),"00",RIGHT($B4800,1)),IF(LEN($B4800)=8,CONCATENATE(MID($B4800,1,6),"0",RIGHT($B4800,2)),$B4800))</f>
        <v>89924</v>
      </c>
      <c r="H4800" s="925" t="n">
        <v>5.95</v>
      </c>
      <c r="I4800" s="923" t="n">
        <v>6.04</v>
      </c>
    </row>
    <row r="4801" customFormat="false" ht="15" hidden="false" customHeight="false" outlineLevel="0" collapsed="false">
      <c r="B4801" s="923" t="n">
        <v>89925</v>
      </c>
      <c r="C4801" s="924" t="s">
        <v>11557</v>
      </c>
      <c r="D4801" s="923" t="s">
        <v>888</v>
      </c>
      <c r="E4801" s="923" t="n">
        <f aca="false">IF($K$2=$H$1,H4801,I4801)</f>
        <v>6.31</v>
      </c>
      <c r="F4801" s="396" t="n">
        <f aca="false">IF(LEN($B4801)=7,CONCATENATE(MID($B4801,1,6),"00",RIGHT($B4801,1)),IF(LEN($B4801)=8,CONCATENATE(MID($B4801,1,6),"0",RIGHT($B4801,2)),$B4801))</f>
        <v>89925</v>
      </c>
      <c r="H4801" s="925" t="n">
        <v>6.22</v>
      </c>
      <c r="I4801" s="923" t="n">
        <v>6.31</v>
      </c>
    </row>
    <row r="4802" customFormat="false" ht="15" hidden="false" customHeight="false" outlineLevel="0" collapsed="false">
      <c r="B4802" s="923" t="n">
        <v>89926</v>
      </c>
      <c r="C4802" s="924" t="s">
        <v>11558</v>
      </c>
      <c r="D4802" s="923" t="s">
        <v>888</v>
      </c>
      <c r="E4802" s="923" t="n">
        <f aca="false">IF($K$2=$H$1,H4802,I4802)</f>
        <v>9.57</v>
      </c>
      <c r="F4802" s="396" t="n">
        <f aca="false">IF(LEN($B4802)=7,CONCATENATE(MID($B4802,1,6),"00",RIGHT($B4802,1)),IF(LEN($B4802)=8,CONCATENATE(MID($B4802,1,6),"0",RIGHT($B4802,2)),$B4802))</f>
        <v>89926</v>
      </c>
      <c r="H4802" s="925" t="n">
        <v>9.45</v>
      </c>
      <c r="I4802" s="923" t="n">
        <v>9.57</v>
      </c>
    </row>
    <row r="4803" customFormat="false" ht="15" hidden="false" customHeight="false" outlineLevel="0" collapsed="false">
      <c r="B4803" s="923" t="n">
        <v>89929</v>
      </c>
      <c r="C4803" s="924" t="s">
        <v>11559</v>
      </c>
      <c r="D4803" s="923" t="s">
        <v>888</v>
      </c>
      <c r="E4803" s="923" t="n">
        <f aca="false">IF($K$2=$H$1,H4803,I4803)</f>
        <v>12.33</v>
      </c>
      <c r="F4803" s="396" t="n">
        <f aca="false">IF(LEN($B4803)=7,CONCATENATE(MID($B4803,1,6),"00",RIGHT($B4803,1)),IF(LEN($B4803)=8,CONCATENATE(MID($B4803,1,6),"0",RIGHT($B4803,2)),$B4803))</f>
        <v>89929</v>
      </c>
      <c r="H4803" s="925" t="n">
        <v>12.17</v>
      </c>
      <c r="I4803" s="923" t="n">
        <v>12.33</v>
      </c>
    </row>
    <row r="4804" customFormat="false" ht="15" hidden="false" customHeight="false" outlineLevel="0" collapsed="false">
      <c r="B4804" s="923" t="n">
        <v>89930</v>
      </c>
      <c r="C4804" s="924" t="s">
        <v>11560</v>
      </c>
      <c r="D4804" s="923" t="s">
        <v>888</v>
      </c>
      <c r="E4804" s="923" t="n">
        <f aca="false">IF($K$2=$H$1,H4804,I4804)</f>
        <v>13.2</v>
      </c>
      <c r="F4804" s="396" t="n">
        <f aca="false">IF(LEN($B4804)=7,CONCATENATE(MID($B4804,1,6),"00",RIGHT($B4804,1)),IF(LEN($B4804)=8,CONCATENATE(MID($B4804,1,6),"0",RIGHT($B4804,2)),$B4804))</f>
        <v>89930</v>
      </c>
      <c r="H4804" s="925" t="n">
        <v>13.03</v>
      </c>
      <c r="I4804" s="923" t="n">
        <v>13.2</v>
      </c>
    </row>
    <row r="4805" customFormat="false" ht="15" hidden="false" customHeight="false" outlineLevel="0" collapsed="false">
      <c r="B4805" s="923" t="n">
        <v>89931</v>
      </c>
      <c r="C4805" s="924" t="s">
        <v>11561</v>
      </c>
      <c r="D4805" s="923" t="s">
        <v>888</v>
      </c>
      <c r="E4805" s="923" t="n">
        <f aca="false">IF($K$2=$H$1,H4805,I4805)</f>
        <v>16.62</v>
      </c>
      <c r="F4805" s="396" t="n">
        <f aca="false">IF(LEN($B4805)=7,CONCATENATE(MID($B4805,1,6),"00",RIGHT($B4805,1)),IF(LEN($B4805)=8,CONCATENATE(MID($B4805,1,6),"0",RIGHT($B4805,2)),$B4805))</f>
        <v>89931</v>
      </c>
      <c r="H4805" s="925" t="n">
        <v>16.43</v>
      </c>
      <c r="I4805" s="923" t="n">
        <v>16.62</v>
      </c>
    </row>
    <row r="4806" customFormat="false" ht="15" hidden="false" customHeight="false" outlineLevel="0" collapsed="false">
      <c r="B4806" s="923" t="n">
        <v>89939</v>
      </c>
      <c r="C4806" s="924" t="s">
        <v>11562</v>
      </c>
      <c r="D4806" s="923" t="s">
        <v>888</v>
      </c>
      <c r="E4806" s="923" t="n">
        <f aca="false">IF($K$2=$H$1,H4806,I4806)</f>
        <v>5.46</v>
      </c>
      <c r="F4806" s="396" t="n">
        <f aca="false">IF(LEN($B4806)=7,CONCATENATE(MID($B4806,1,6),"00",RIGHT($B4806,1)),IF(LEN($B4806)=8,CONCATENATE(MID($B4806,1,6),"0",RIGHT($B4806,2)),$B4806))</f>
        <v>89939</v>
      </c>
      <c r="H4806" s="925" t="n">
        <v>5.39</v>
      </c>
      <c r="I4806" s="923" t="n">
        <v>5.46</v>
      </c>
    </row>
    <row r="4807" customFormat="false" ht="15" hidden="false" customHeight="false" outlineLevel="0" collapsed="false">
      <c r="B4807" s="923" t="n">
        <v>89940</v>
      </c>
      <c r="C4807" s="924" t="s">
        <v>11563</v>
      </c>
      <c r="D4807" s="923" t="s">
        <v>888</v>
      </c>
      <c r="E4807" s="923" t="n">
        <f aca="false">IF($K$2=$H$1,H4807,I4807)</f>
        <v>5.48</v>
      </c>
      <c r="F4807" s="396" t="n">
        <f aca="false">IF(LEN($B4807)=7,CONCATENATE(MID($B4807,1,6),"00",RIGHT($B4807,1)),IF(LEN($B4807)=8,CONCATENATE(MID($B4807,1,6),"0",RIGHT($B4807,2)),$B4807))</f>
        <v>89940</v>
      </c>
      <c r="H4807" s="925" t="n">
        <v>5.4</v>
      </c>
      <c r="I4807" s="923" t="n">
        <v>5.48</v>
      </c>
    </row>
    <row r="4808" customFormat="false" ht="15" hidden="false" customHeight="false" outlineLevel="0" collapsed="false">
      <c r="B4808" s="923" t="n">
        <v>89941</v>
      </c>
      <c r="C4808" s="924" t="s">
        <v>11564</v>
      </c>
      <c r="D4808" s="923" t="s">
        <v>888</v>
      </c>
      <c r="E4808" s="923" t="n">
        <f aca="false">IF($K$2=$H$1,H4808,I4808)</f>
        <v>5.71</v>
      </c>
      <c r="F4808" s="396" t="n">
        <f aca="false">IF(LEN($B4808)=7,CONCATENATE(MID($B4808,1,6),"00",RIGHT($B4808,1)),IF(LEN($B4808)=8,CONCATENATE(MID($B4808,1,6),"0",RIGHT($B4808,2)),$B4808))</f>
        <v>89941</v>
      </c>
      <c r="H4808" s="925" t="n">
        <v>5.64</v>
      </c>
      <c r="I4808" s="923" t="n">
        <v>5.71</v>
      </c>
    </row>
    <row r="4809" customFormat="false" ht="15" hidden="false" customHeight="false" outlineLevel="0" collapsed="false">
      <c r="B4809" s="923" t="n">
        <v>89942</v>
      </c>
      <c r="C4809" s="924" t="s">
        <v>11565</v>
      </c>
      <c r="D4809" s="923" t="s">
        <v>888</v>
      </c>
      <c r="E4809" s="923" t="n">
        <f aca="false">IF($K$2=$H$1,H4809,I4809)</f>
        <v>5.64</v>
      </c>
      <c r="F4809" s="396" t="n">
        <f aca="false">IF(LEN($B4809)=7,CONCATENATE(MID($B4809,1,6),"00",RIGHT($B4809,1)),IF(LEN($B4809)=8,CONCATENATE(MID($B4809,1,6),"0",RIGHT($B4809,2)),$B4809))</f>
        <v>89942</v>
      </c>
      <c r="H4809" s="925" t="n">
        <v>5.56</v>
      </c>
      <c r="I4809" s="923" t="n">
        <v>5.64</v>
      </c>
    </row>
    <row r="4810" customFormat="false" ht="15" hidden="false" customHeight="false" outlineLevel="0" collapsed="false">
      <c r="B4810" s="923" t="n">
        <v>89943</v>
      </c>
      <c r="C4810" s="924" t="s">
        <v>11566</v>
      </c>
      <c r="D4810" s="923" t="s">
        <v>888</v>
      </c>
      <c r="E4810" s="923" t="n">
        <f aca="false">IF($K$2=$H$1,H4810,I4810)</f>
        <v>5.86</v>
      </c>
      <c r="F4810" s="396" t="n">
        <f aca="false">IF(LEN($B4810)=7,CONCATENATE(MID($B4810,1,6),"00",RIGHT($B4810,1)),IF(LEN($B4810)=8,CONCATENATE(MID($B4810,1,6),"0",RIGHT($B4810,2)),$B4810))</f>
        <v>89943</v>
      </c>
      <c r="H4810" s="925" t="n">
        <v>5.79</v>
      </c>
      <c r="I4810" s="923" t="n">
        <v>5.86</v>
      </c>
    </row>
    <row r="4811" customFormat="false" ht="15" hidden="false" customHeight="false" outlineLevel="0" collapsed="false">
      <c r="B4811" s="923" t="n">
        <v>89944</v>
      </c>
      <c r="C4811" s="924" t="s">
        <v>11567</v>
      </c>
      <c r="D4811" s="923" t="s">
        <v>888</v>
      </c>
      <c r="E4811" s="923" t="n">
        <f aca="false">IF($K$2=$H$1,H4811,I4811)</f>
        <v>8.79</v>
      </c>
      <c r="F4811" s="396" t="n">
        <f aca="false">IF(LEN($B4811)=7,CONCATENATE(MID($B4811,1,6),"00",RIGHT($B4811,1)),IF(LEN($B4811)=8,CONCATENATE(MID($B4811,1,6),"0",RIGHT($B4811,2)),$B4811))</f>
        <v>89944</v>
      </c>
      <c r="H4811" s="925" t="n">
        <v>8.68</v>
      </c>
      <c r="I4811" s="923" t="n">
        <v>8.79</v>
      </c>
    </row>
    <row r="4812" customFormat="false" ht="15" hidden="false" customHeight="false" outlineLevel="0" collapsed="false">
      <c r="B4812" s="923" t="n">
        <v>89947</v>
      </c>
      <c r="C4812" s="924" t="s">
        <v>11568</v>
      </c>
      <c r="D4812" s="923" t="s">
        <v>888</v>
      </c>
      <c r="E4812" s="923" t="n">
        <f aca="false">IF($K$2=$H$1,H4812,I4812)</f>
        <v>10.84</v>
      </c>
      <c r="F4812" s="396" t="n">
        <f aca="false">IF(LEN($B4812)=7,CONCATENATE(MID($B4812,1,6),"00",RIGHT($B4812,1)),IF(LEN($B4812)=8,CONCATENATE(MID($B4812,1,6),"0",RIGHT($B4812,2)),$B4812))</f>
        <v>89947</v>
      </c>
      <c r="H4812" s="925" t="n">
        <v>10.72</v>
      </c>
      <c r="I4812" s="923" t="n">
        <v>10.84</v>
      </c>
    </row>
    <row r="4813" customFormat="false" ht="15" hidden="false" customHeight="false" outlineLevel="0" collapsed="false">
      <c r="B4813" s="923" t="n">
        <v>89948</v>
      </c>
      <c r="C4813" s="924" t="s">
        <v>11569</v>
      </c>
      <c r="D4813" s="923" t="s">
        <v>888</v>
      </c>
      <c r="E4813" s="923" t="n">
        <f aca="false">IF($K$2=$H$1,H4813,I4813)</f>
        <v>12.03</v>
      </c>
      <c r="F4813" s="396" t="n">
        <f aca="false">IF(LEN($B4813)=7,CONCATENATE(MID($B4813,1,6),"00",RIGHT($B4813,1)),IF(LEN($B4813)=8,CONCATENATE(MID($B4813,1,6),"0",RIGHT($B4813,2)),$B4813))</f>
        <v>89948</v>
      </c>
      <c r="H4813" s="925" t="n">
        <v>11.9</v>
      </c>
      <c r="I4813" s="923" t="n">
        <v>12.03</v>
      </c>
    </row>
    <row r="4814" customFormat="false" ht="15" hidden="false" customHeight="false" outlineLevel="0" collapsed="false">
      <c r="B4814" s="923" t="n">
        <v>89949</v>
      </c>
      <c r="C4814" s="924" t="s">
        <v>11570</v>
      </c>
      <c r="D4814" s="923" t="s">
        <v>888</v>
      </c>
      <c r="E4814" s="923" t="n">
        <f aca="false">IF($K$2=$H$1,H4814,I4814)</f>
        <v>14.66</v>
      </c>
      <c r="F4814" s="396" t="n">
        <f aca="false">IF(LEN($B4814)=7,CONCATENATE(MID($B4814,1,6),"00",RIGHT($B4814,1)),IF(LEN($B4814)=8,CONCATENATE(MID($B4814,1,6),"0",RIGHT($B4814,2)),$B4814))</f>
        <v>89949</v>
      </c>
      <c r="H4814" s="925" t="n">
        <v>14.51</v>
      </c>
      <c r="I4814" s="923" t="n">
        <v>14.66</v>
      </c>
    </row>
    <row r="4815" customFormat="false" ht="15" hidden="false" customHeight="false" outlineLevel="0" collapsed="false">
      <c r="B4815" s="923" t="n">
        <v>96520</v>
      </c>
      <c r="C4815" s="924" t="s">
        <v>11571</v>
      </c>
      <c r="D4815" s="923" t="s">
        <v>888</v>
      </c>
      <c r="E4815" s="923" t="n">
        <f aca="false">IF($K$2=$H$1,H4815,I4815)</f>
        <v>69.38</v>
      </c>
      <c r="F4815" s="396" t="n">
        <f aca="false">IF(LEN($B4815)=7,CONCATENATE(MID($B4815,1,6),"00",RIGHT($B4815,1)),IF(LEN($B4815)=8,CONCATENATE(MID($B4815,1,6),"0",RIGHT($B4815,2)),$B4815))</f>
        <v>96520</v>
      </c>
      <c r="H4815" s="925" t="n">
        <v>64.55</v>
      </c>
      <c r="I4815" s="923" t="n">
        <v>69.38</v>
      </c>
    </row>
    <row r="4816" customFormat="false" ht="15" hidden="false" customHeight="false" outlineLevel="0" collapsed="false">
      <c r="B4816" s="923" t="n">
        <v>96521</v>
      </c>
      <c r="C4816" s="924" t="s">
        <v>11572</v>
      </c>
      <c r="D4816" s="923" t="s">
        <v>888</v>
      </c>
      <c r="E4816" s="923" t="n">
        <f aca="false">IF($K$2=$H$1,H4816,I4816)</f>
        <v>28.44</v>
      </c>
      <c r="F4816" s="396" t="n">
        <f aca="false">IF(LEN($B4816)=7,CONCATENATE(MID($B4816,1,6),"00",RIGHT($B4816,1)),IF(LEN($B4816)=8,CONCATENATE(MID($B4816,1,6),"0",RIGHT($B4816,2)),$B4816))</f>
        <v>96521</v>
      </c>
      <c r="H4816" s="925" t="n">
        <v>27.16</v>
      </c>
      <c r="I4816" s="923" t="n">
        <v>28.44</v>
      </c>
    </row>
    <row r="4817" customFormat="false" ht="15" hidden="false" customHeight="false" outlineLevel="0" collapsed="false">
      <c r="B4817" s="923" t="n">
        <v>96522</v>
      </c>
      <c r="C4817" s="924" t="s">
        <v>11573</v>
      </c>
      <c r="D4817" s="923" t="s">
        <v>888</v>
      </c>
      <c r="E4817" s="923" t="n">
        <f aca="false">IF($K$2=$H$1,H4817,I4817)</f>
        <v>113.07</v>
      </c>
      <c r="F4817" s="396" t="n">
        <f aca="false">IF(LEN($B4817)=7,CONCATENATE(MID($B4817,1,6),"00",RIGHT($B4817,1)),IF(LEN($B4817)=8,CONCATENATE(MID($B4817,1,6),"0",RIGHT($B4817,2)),$B4817))</f>
        <v>96522</v>
      </c>
      <c r="H4817" s="925" t="n">
        <v>101.86</v>
      </c>
      <c r="I4817" s="923" t="n">
        <v>113.07</v>
      </c>
    </row>
    <row r="4818" customFormat="false" ht="15" hidden="false" customHeight="false" outlineLevel="0" collapsed="false">
      <c r="B4818" s="923" t="n">
        <v>96523</v>
      </c>
      <c r="C4818" s="924" t="s">
        <v>11574</v>
      </c>
      <c r="D4818" s="923" t="s">
        <v>888</v>
      </c>
      <c r="E4818" s="923" t="n">
        <f aca="false">IF($K$2=$H$1,H4818,I4818)</f>
        <v>72.32</v>
      </c>
      <c r="F4818" s="396" t="n">
        <f aca="false">IF(LEN($B4818)=7,CONCATENATE(MID($B4818,1,6),"00",RIGHT($B4818,1)),IF(LEN($B4818)=8,CONCATENATE(MID($B4818,1,6),"0",RIGHT($B4818,2)),$B4818))</f>
        <v>96523</v>
      </c>
      <c r="H4818" s="925" t="n">
        <v>65.2</v>
      </c>
      <c r="I4818" s="923" t="n">
        <v>72.32</v>
      </c>
    </row>
    <row r="4819" customFormat="false" ht="15" hidden="false" customHeight="false" outlineLevel="0" collapsed="false">
      <c r="B4819" s="923" t="n">
        <v>96524</v>
      </c>
      <c r="C4819" s="924" t="s">
        <v>11575</v>
      </c>
      <c r="D4819" s="923" t="s">
        <v>888</v>
      </c>
      <c r="E4819" s="923" t="n">
        <f aca="false">IF($K$2=$H$1,H4819,I4819)</f>
        <v>130.57</v>
      </c>
      <c r="F4819" s="396" t="n">
        <f aca="false">IF(LEN($B4819)=7,CONCATENATE(MID($B4819,1,6),"00",RIGHT($B4819,1)),IF(LEN($B4819)=8,CONCATENATE(MID($B4819,1,6),"0",RIGHT($B4819,2)),$B4819))</f>
        <v>96524</v>
      </c>
      <c r="H4819" s="925" t="n">
        <v>119.26</v>
      </c>
      <c r="I4819" s="923" t="n">
        <v>130.57</v>
      </c>
    </row>
    <row r="4820" customFormat="false" ht="15" hidden="false" customHeight="false" outlineLevel="0" collapsed="false">
      <c r="B4820" s="923" t="n">
        <v>96525</v>
      </c>
      <c r="C4820" s="924" t="s">
        <v>11576</v>
      </c>
      <c r="D4820" s="923" t="s">
        <v>888</v>
      </c>
      <c r="E4820" s="923" t="n">
        <f aca="false">IF($K$2=$H$1,H4820,I4820)</f>
        <v>26.02</v>
      </c>
      <c r="F4820" s="396" t="n">
        <f aca="false">IF(LEN($B4820)=7,CONCATENATE(MID($B4820,1,6),"00",RIGHT($B4820,1)),IF(LEN($B4820)=8,CONCATENATE(MID($B4820,1,6),"0",RIGHT($B4820,2)),$B4820))</f>
        <v>96525</v>
      </c>
      <c r="H4820" s="925" t="n">
        <v>24.84</v>
      </c>
      <c r="I4820" s="923" t="n">
        <v>26.02</v>
      </c>
    </row>
    <row r="4821" customFormat="false" ht="15" hidden="false" customHeight="false" outlineLevel="0" collapsed="false">
      <c r="B4821" s="923" t="n">
        <v>96526</v>
      </c>
      <c r="C4821" s="924" t="s">
        <v>11577</v>
      </c>
      <c r="D4821" s="923" t="s">
        <v>888</v>
      </c>
      <c r="E4821" s="923" t="n">
        <f aca="false">IF($K$2=$H$1,H4821,I4821)</f>
        <v>228.15</v>
      </c>
      <c r="F4821" s="396" t="n">
        <f aca="false">IF(LEN($B4821)=7,CONCATENATE(MID($B4821,1,6),"00",RIGHT($B4821,1)),IF(LEN($B4821)=8,CONCATENATE(MID($B4821,1,6),"0",RIGHT($B4821,2)),$B4821))</f>
        <v>96526</v>
      </c>
      <c r="H4821" s="925" t="n">
        <v>205.48</v>
      </c>
      <c r="I4821" s="923" t="n">
        <v>228.15</v>
      </c>
    </row>
    <row r="4822" customFormat="false" ht="15" hidden="false" customHeight="false" outlineLevel="0" collapsed="false">
      <c r="B4822" s="923" t="n">
        <v>96527</v>
      </c>
      <c r="C4822" s="924" t="s">
        <v>11578</v>
      </c>
      <c r="D4822" s="923" t="s">
        <v>888</v>
      </c>
      <c r="E4822" s="923" t="n">
        <f aca="false">IF($K$2=$H$1,H4822,I4822)</f>
        <v>95</v>
      </c>
      <c r="F4822" s="396" t="n">
        <f aca="false">IF(LEN($B4822)=7,CONCATENATE(MID($B4822,1,6),"00",RIGHT($B4822,1)),IF(LEN($B4822)=8,CONCATENATE(MID($B4822,1,6),"0",RIGHT($B4822,2)),$B4822))</f>
        <v>96527</v>
      </c>
      <c r="H4822" s="925" t="n">
        <v>85.65</v>
      </c>
      <c r="I4822" s="923" t="n">
        <v>95</v>
      </c>
    </row>
    <row r="4823" customFormat="false" ht="15" hidden="false" customHeight="false" outlineLevel="0" collapsed="false">
      <c r="B4823" s="923" t="n">
        <v>96528</v>
      </c>
      <c r="C4823" s="924" t="s">
        <v>11579</v>
      </c>
      <c r="D4823" s="923" t="s">
        <v>892</v>
      </c>
      <c r="E4823" s="923" t="n">
        <f aca="false">IF($K$2=$H$1,H4823,I4823)</f>
        <v>102.09</v>
      </c>
      <c r="F4823" s="396" t="n">
        <f aca="false">IF(LEN($B4823)=7,CONCATENATE(MID($B4823,1,6),"00",RIGHT($B4823,1)),IF(LEN($B4823)=8,CONCATENATE(MID($B4823,1,6),"0",RIGHT($B4823,2)),$B4823))</f>
        <v>96528</v>
      </c>
      <c r="H4823" s="925" t="n">
        <v>97.05</v>
      </c>
      <c r="I4823" s="923" t="n">
        <v>102.09</v>
      </c>
    </row>
    <row r="4824" customFormat="false" ht="15" hidden="false" customHeight="false" outlineLevel="0" collapsed="false">
      <c r="B4824" s="923" t="n">
        <v>98116</v>
      </c>
      <c r="C4824" s="924" t="s">
        <v>11580</v>
      </c>
      <c r="D4824" s="923" t="s">
        <v>888</v>
      </c>
      <c r="E4824" s="923" t="n">
        <f aca="false">IF($K$2=$H$1,H4824,I4824)</f>
        <v>11.12</v>
      </c>
      <c r="F4824" s="396" t="n">
        <f aca="false">IF(LEN($B4824)=7,CONCATENATE(MID($B4824,1,6),"00",RIGHT($B4824,1)),IF(LEN($B4824)=8,CONCATENATE(MID($B4824,1,6),"0",RIGHT($B4824,2)),$B4824))</f>
        <v>98116</v>
      </c>
      <c r="H4824" s="925" t="n">
        <v>10.99</v>
      </c>
      <c r="I4824" s="923" t="n">
        <v>11.12</v>
      </c>
    </row>
    <row r="4825" customFormat="false" ht="15" hidden="false" customHeight="false" outlineLevel="0" collapsed="false">
      <c r="B4825" s="923" t="n">
        <v>98117</v>
      </c>
      <c r="C4825" s="924" t="s">
        <v>11581</v>
      </c>
      <c r="D4825" s="923" t="s">
        <v>888</v>
      </c>
      <c r="E4825" s="923" t="n">
        <f aca="false">IF($K$2=$H$1,H4825,I4825)</f>
        <v>10.4</v>
      </c>
      <c r="F4825" s="396" t="n">
        <f aca="false">IF(LEN($B4825)=7,CONCATENATE(MID($B4825,1,6),"00",RIGHT($B4825,1)),IF(LEN($B4825)=8,CONCATENATE(MID($B4825,1,6),"0",RIGHT($B4825,2)),$B4825))</f>
        <v>98117</v>
      </c>
      <c r="H4825" s="925" t="n">
        <v>10.29</v>
      </c>
      <c r="I4825" s="923" t="n">
        <v>10.4</v>
      </c>
    </row>
    <row r="4826" customFormat="false" ht="15" hidden="false" customHeight="false" outlineLevel="0" collapsed="false">
      <c r="B4826" s="923" t="n">
        <v>98118</v>
      </c>
      <c r="C4826" s="924" t="s">
        <v>11582</v>
      </c>
      <c r="D4826" s="923" t="s">
        <v>888</v>
      </c>
      <c r="E4826" s="923" t="n">
        <f aca="false">IF($K$2=$H$1,H4826,I4826)</f>
        <v>10.48</v>
      </c>
      <c r="F4826" s="396" t="n">
        <f aca="false">IF(LEN($B4826)=7,CONCATENATE(MID($B4826,1,6),"00",RIGHT($B4826,1)),IF(LEN($B4826)=8,CONCATENATE(MID($B4826,1,6),"0",RIGHT($B4826,2)),$B4826))</f>
        <v>98118</v>
      </c>
      <c r="H4826" s="925" t="n">
        <v>10.34</v>
      </c>
      <c r="I4826" s="923" t="n">
        <v>10.48</v>
      </c>
    </row>
    <row r="4827" customFormat="false" ht="15" hidden="false" customHeight="false" outlineLevel="0" collapsed="false">
      <c r="B4827" s="923" t="n">
        <v>98119</v>
      </c>
      <c r="C4827" s="924" t="s">
        <v>11583</v>
      </c>
      <c r="D4827" s="923" t="s">
        <v>888</v>
      </c>
      <c r="E4827" s="923" t="n">
        <f aca="false">IF($K$2=$H$1,H4827,I4827)</f>
        <v>9.18</v>
      </c>
      <c r="F4827" s="396" t="n">
        <f aca="false">IF(LEN($B4827)=7,CONCATENATE(MID($B4827,1,6),"00",RIGHT($B4827,1)),IF(LEN($B4827)=8,CONCATENATE(MID($B4827,1,6),"0",RIGHT($B4827,2)),$B4827))</f>
        <v>98119</v>
      </c>
      <c r="H4827" s="925" t="n">
        <v>9.08</v>
      </c>
      <c r="I4827" s="923" t="n">
        <v>9.18</v>
      </c>
    </row>
    <row r="4828" customFormat="false" ht="15" hidden="false" customHeight="false" outlineLevel="0" collapsed="false">
      <c r="B4828" s="923" t="n">
        <v>72915</v>
      </c>
      <c r="C4828" s="924" t="s">
        <v>11584</v>
      </c>
      <c r="D4828" s="923" t="s">
        <v>888</v>
      </c>
      <c r="E4828" s="923" t="n">
        <f aca="false">IF($K$2=$H$1,H4828,I4828)</f>
        <v>9.28</v>
      </c>
      <c r="F4828" s="396" t="n">
        <f aca="false">IF(LEN($B4828)=7,CONCATENATE(MID($B4828,1,6),"00",RIGHT($B4828,1)),IF(LEN($B4828)=8,CONCATENATE(MID($B4828,1,6),"0",RIGHT($B4828,2)),$B4828))</f>
        <v>72915</v>
      </c>
      <c r="H4828" s="925" t="n">
        <v>8.96</v>
      </c>
      <c r="I4828" s="923" t="n">
        <v>9.28</v>
      </c>
    </row>
    <row r="4829" customFormat="false" ht="15" hidden="false" customHeight="false" outlineLevel="0" collapsed="false">
      <c r="B4829" s="923" t="n">
        <v>72917</v>
      </c>
      <c r="C4829" s="924" t="s">
        <v>11585</v>
      </c>
      <c r="D4829" s="923" t="s">
        <v>888</v>
      </c>
      <c r="E4829" s="923" t="n">
        <f aca="false">IF($K$2=$H$1,H4829,I4829)</f>
        <v>10.6</v>
      </c>
      <c r="F4829" s="396" t="n">
        <f aca="false">IF(LEN($B4829)=7,CONCATENATE(MID($B4829,1,6),"00",RIGHT($B4829,1)),IF(LEN($B4829)=8,CONCATENATE(MID($B4829,1,6),"0",RIGHT($B4829,2)),$B4829))</f>
        <v>72917</v>
      </c>
      <c r="H4829" s="925" t="n">
        <v>10.23</v>
      </c>
      <c r="I4829" s="923" t="n">
        <v>10.6</v>
      </c>
    </row>
    <row r="4830" customFormat="false" ht="15" hidden="false" customHeight="false" outlineLevel="0" collapsed="false">
      <c r="B4830" s="923" t="n">
        <v>72918</v>
      </c>
      <c r="C4830" s="924" t="s">
        <v>11586</v>
      </c>
      <c r="D4830" s="923" t="s">
        <v>888</v>
      </c>
      <c r="E4830" s="923" t="n">
        <f aca="false">IF($K$2=$H$1,H4830,I4830)</f>
        <v>12.36</v>
      </c>
      <c r="F4830" s="396" t="n">
        <f aca="false">IF(LEN($B4830)=7,CONCATENATE(MID($B4830,1,6),"00",RIGHT($B4830,1)),IF(LEN($B4830)=8,CONCATENATE(MID($B4830,1,6),"0",RIGHT($B4830,2)),$B4830))</f>
        <v>72918</v>
      </c>
      <c r="H4830" s="925" t="n">
        <v>11.95</v>
      </c>
      <c r="I4830" s="923" t="n">
        <v>12.36</v>
      </c>
    </row>
    <row r="4831" customFormat="false" ht="15" hidden="false" customHeight="false" outlineLevel="0" collapsed="false">
      <c r="B4831" s="923" t="s">
        <v>11587</v>
      </c>
      <c r="C4831" s="924" t="s">
        <v>11588</v>
      </c>
      <c r="D4831" s="923" t="s">
        <v>888</v>
      </c>
      <c r="E4831" s="923" t="n">
        <f aca="false">IF($K$2=$H$1,H4831,I4831)</f>
        <v>159.5</v>
      </c>
      <c r="F4831" s="396" t="str">
        <f aca="false">IF(LEN($B4831)=7,CONCATENATE(MID($B4831,1,6),"00",RIGHT($B4831,1)),IF(LEN($B4831)=8,CONCATENATE(MID($B4831,1,6),"0",RIGHT($B4831,2)),$B4831))</f>
        <v>73965/009</v>
      </c>
      <c r="H4831" s="925" t="n">
        <v>144.2</v>
      </c>
      <c r="I4831" s="923" t="n">
        <v>159.5</v>
      </c>
    </row>
    <row r="4832" customFormat="false" ht="15" hidden="false" customHeight="false" outlineLevel="0" collapsed="false">
      <c r="B4832" s="923" t="s">
        <v>11589</v>
      </c>
      <c r="C4832" s="924" t="s">
        <v>11590</v>
      </c>
      <c r="D4832" s="923" t="s">
        <v>888</v>
      </c>
      <c r="E4832" s="923" t="n">
        <f aca="false">IF($K$2=$H$1,H4832,I4832)</f>
        <v>239.25</v>
      </c>
      <c r="F4832" s="396" t="str">
        <f aca="false">IF(LEN($B4832)=7,CONCATENATE(MID($B4832,1,6),"00",RIGHT($B4832,1)),IF(LEN($B4832)=8,CONCATENATE(MID($B4832,1,6),"0",RIGHT($B4832,2)),$B4832))</f>
        <v>79506/002</v>
      </c>
      <c r="H4832" s="925" t="n">
        <v>216.3</v>
      </c>
      <c r="I4832" s="923" t="n">
        <v>239.25</v>
      </c>
    </row>
    <row r="4833" customFormat="false" ht="15" hidden="false" customHeight="false" outlineLevel="0" collapsed="false">
      <c r="B4833" s="923" t="n">
        <v>83343</v>
      </c>
      <c r="C4833" s="924" t="s">
        <v>11591</v>
      </c>
      <c r="D4833" s="923" t="s">
        <v>888</v>
      </c>
      <c r="E4833" s="923" t="n">
        <f aca="false">IF($K$2=$H$1,H4833,I4833)</f>
        <v>11.72</v>
      </c>
      <c r="F4833" s="396" t="n">
        <f aca="false">IF(LEN($B4833)=7,CONCATENATE(MID($B4833,1,6),"00",RIGHT($B4833,1)),IF(LEN($B4833)=8,CONCATENATE(MID($B4833,1,6),"0",RIGHT($B4833,2)),$B4833))</f>
        <v>83343</v>
      </c>
      <c r="H4833" s="925" t="n">
        <v>11.3</v>
      </c>
      <c r="I4833" s="923" t="n">
        <v>11.72</v>
      </c>
    </row>
    <row r="4834" customFormat="false" ht="15" hidden="false" customHeight="false" outlineLevel="0" collapsed="false">
      <c r="B4834" s="923" t="n">
        <v>90082</v>
      </c>
      <c r="C4834" s="924" t="s">
        <v>11592</v>
      </c>
      <c r="D4834" s="923" t="s">
        <v>888</v>
      </c>
      <c r="E4834" s="923" t="n">
        <f aca="false">IF($K$2=$H$1,H4834,I4834)</f>
        <v>7.28</v>
      </c>
      <c r="F4834" s="396" t="n">
        <f aca="false">IF(LEN($B4834)=7,CONCATENATE(MID($B4834,1,6),"00",RIGHT($B4834,1)),IF(LEN($B4834)=8,CONCATENATE(MID($B4834,1,6),"0",RIGHT($B4834,2)),$B4834))</f>
        <v>90082</v>
      </c>
      <c r="H4834" s="925" t="n">
        <v>7.01</v>
      </c>
      <c r="I4834" s="923" t="n">
        <v>7.28</v>
      </c>
    </row>
    <row r="4835" customFormat="false" ht="15" hidden="false" customHeight="false" outlineLevel="0" collapsed="false">
      <c r="B4835" s="923" t="n">
        <v>90084</v>
      </c>
      <c r="C4835" s="924" t="s">
        <v>242</v>
      </c>
      <c r="D4835" s="923" t="s">
        <v>888</v>
      </c>
      <c r="E4835" s="923" t="n">
        <f aca="false">IF($K$2=$H$1,H4835,I4835)</f>
        <v>7.06</v>
      </c>
      <c r="F4835" s="396" t="n">
        <f aca="false">IF(LEN($B4835)=7,CONCATENATE(MID($B4835,1,6),"00",RIGHT($B4835,1)),IF(LEN($B4835)=8,CONCATENATE(MID($B4835,1,6),"0",RIGHT($B4835,2)),$B4835))</f>
        <v>90084</v>
      </c>
      <c r="H4835" s="925" t="n">
        <v>6.81</v>
      </c>
      <c r="I4835" s="923" t="n">
        <v>7.06</v>
      </c>
    </row>
    <row r="4836" customFormat="false" ht="15" hidden="false" customHeight="false" outlineLevel="0" collapsed="false">
      <c r="B4836" s="923" t="n">
        <v>90085</v>
      </c>
      <c r="C4836" s="924" t="s">
        <v>11593</v>
      </c>
      <c r="D4836" s="923" t="s">
        <v>888</v>
      </c>
      <c r="E4836" s="923" t="n">
        <f aca="false">IF($K$2=$H$1,H4836,I4836)</f>
        <v>6.65</v>
      </c>
      <c r="F4836" s="396" t="n">
        <f aca="false">IF(LEN($B4836)=7,CONCATENATE(MID($B4836,1,6),"00",RIGHT($B4836,1)),IF(LEN($B4836)=8,CONCATENATE(MID($B4836,1,6),"0",RIGHT($B4836,2)),$B4836))</f>
        <v>90085</v>
      </c>
      <c r="H4836" s="925" t="n">
        <v>6.4</v>
      </c>
      <c r="I4836" s="923" t="n">
        <v>6.65</v>
      </c>
    </row>
    <row r="4837" customFormat="false" ht="15" hidden="false" customHeight="false" outlineLevel="0" collapsed="false">
      <c r="B4837" s="923" t="n">
        <v>90086</v>
      </c>
      <c r="C4837" s="924" t="s">
        <v>11594</v>
      </c>
      <c r="D4837" s="923" t="s">
        <v>888</v>
      </c>
      <c r="E4837" s="923" t="n">
        <f aca="false">IF($K$2=$H$1,H4837,I4837)</f>
        <v>6.71</v>
      </c>
      <c r="F4837" s="396" t="n">
        <f aca="false">IF(LEN($B4837)=7,CONCATENATE(MID($B4837,1,6),"00",RIGHT($B4837,1)),IF(LEN($B4837)=8,CONCATENATE(MID($B4837,1,6),"0",RIGHT($B4837,2)),$B4837))</f>
        <v>90086</v>
      </c>
      <c r="H4837" s="925" t="n">
        <v>6.47</v>
      </c>
      <c r="I4837" s="923" t="n">
        <v>6.71</v>
      </c>
    </row>
    <row r="4838" customFormat="false" ht="15" hidden="false" customHeight="false" outlineLevel="0" collapsed="false">
      <c r="B4838" s="923" t="n">
        <v>90087</v>
      </c>
      <c r="C4838" s="924" t="s">
        <v>11595</v>
      </c>
      <c r="D4838" s="923" t="s">
        <v>888</v>
      </c>
      <c r="E4838" s="923" t="n">
        <f aca="false">IF($K$2=$H$1,H4838,I4838)</f>
        <v>5.8</v>
      </c>
      <c r="F4838" s="396" t="n">
        <f aca="false">IF(LEN($B4838)=7,CONCATENATE(MID($B4838,1,6),"00",RIGHT($B4838,1)),IF(LEN($B4838)=8,CONCATENATE(MID($B4838,1,6),"0",RIGHT($B4838,2)),$B4838))</f>
        <v>90087</v>
      </c>
      <c r="H4838" s="925" t="n">
        <v>5.62</v>
      </c>
      <c r="I4838" s="923" t="n">
        <v>5.8</v>
      </c>
    </row>
    <row r="4839" customFormat="false" ht="15" hidden="false" customHeight="false" outlineLevel="0" collapsed="false">
      <c r="B4839" s="923" t="n">
        <v>90088</v>
      </c>
      <c r="C4839" s="924" t="s">
        <v>11596</v>
      </c>
      <c r="D4839" s="923" t="s">
        <v>888</v>
      </c>
      <c r="E4839" s="923" t="n">
        <f aca="false">IF($K$2=$H$1,H4839,I4839)</f>
        <v>5.92</v>
      </c>
      <c r="F4839" s="396" t="n">
        <f aca="false">IF(LEN($B4839)=7,CONCATENATE(MID($B4839,1,6),"00",RIGHT($B4839,1)),IF(LEN($B4839)=8,CONCATENATE(MID($B4839,1,6),"0",RIGHT($B4839,2)),$B4839))</f>
        <v>90088</v>
      </c>
      <c r="H4839" s="925" t="n">
        <v>5.73</v>
      </c>
      <c r="I4839" s="923" t="n">
        <v>5.92</v>
      </c>
    </row>
    <row r="4840" customFormat="false" ht="15" hidden="false" customHeight="false" outlineLevel="0" collapsed="false">
      <c r="B4840" s="923" t="n">
        <v>90090</v>
      </c>
      <c r="C4840" s="924" t="s">
        <v>11597</v>
      </c>
      <c r="D4840" s="923" t="s">
        <v>888</v>
      </c>
      <c r="E4840" s="923" t="n">
        <f aca="false">IF($K$2=$H$1,H4840,I4840)</f>
        <v>5.68</v>
      </c>
      <c r="F4840" s="396" t="n">
        <f aca="false">IF(LEN($B4840)=7,CONCATENATE(MID($B4840,1,6),"00",RIGHT($B4840,1)),IF(LEN($B4840)=8,CONCATENATE(MID($B4840,1,6),"0",RIGHT($B4840,2)),$B4840))</f>
        <v>90090</v>
      </c>
      <c r="H4840" s="925" t="n">
        <v>5.5</v>
      </c>
      <c r="I4840" s="923" t="n">
        <v>5.68</v>
      </c>
    </row>
    <row r="4841" customFormat="false" ht="15" hidden="false" customHeight="false" outlineLevel="0" collapsed="false">
      <c r="B4841" s="923" t="n">
        <v>90091</v>
      </c>
      <c r="C4841" s="924" t="s">
        <v>11598</v>
      </c>
      <c r="D4841" s="923" t="s">
        <v>888</v>
      </c>
      <c r="E4841" s="923" t="n">
        <f aca="false">IF($K$2=$H$1,H4841,I4841)</f>
        <v>4.34</v>
      </c>
      <c r="F4841" s="396" t="n">
        <f aca="false">IF(LEN($B4841)=7,CONCATENATE(MID($B4841,1,6),"00",RIGHT($B4841,1)),IF(LEN($B4841)=8,CONCATENATE(MID($B4841,1,6),"0",RIGHT($B4841,2)),$B4841))</f>
        <v>90091</v>
      </c>
      <c r="H4841" s="925" t="n">
        <v>4.18</v>
      </c>
      <c r="I4841" s="923" t="n">
        <v>4.34</v>
      </c>
    </row>
    <row r="4842" customFormat="false" ht="15" hidden="false" customHeight="false" outlineLevel="0" collapsed="false">
      <c r="B4842" s="923" t="n">
        <v>90092</v>
      </c>
      <c r="C4842" s="924" t="s">
        <v>11599</v>
      </c>
      <c r="D4842" s="923" t="s">
        <v>888</v>
      </c>
      <c r="E4842" s="923" t="n">
        <f aca="false">IF($K$2=$H$1,H4842,I4842)</f>
        <v>4.2</v>
      </c>
      <c r="F4842" s="396" t="n">
        <f aca="false">IF(LEN($B4842)=7,CONCATENATE(MID($B4842,1,6),"00",RIGHT($B4842,1)),IF(LEN($B4842)=8,CONCATENATE(MID($B4842,1,6),"0",RIGHT($B4842,2)),$B4842))</f>
        <v>90092</v>
      </c>
      <c r="H4842" s="925" t="n">
        <v>4.06</v>
      </c>
      <c r="I4842" s="923" t="n">
        <v>4.2</v>
      </c>
    </row>
    <row r="4843" customFormat="false" ht="15" hidden="false" customHeight="false" outlineLevel="0" collapsed="false">
      <c r="B4843" s="923" t="n">
        <v>90093</v>
      </c>
      <c r="C4843" s="924" t="s">
        <v>11600</v>
      </c>
      <c r="D4843" s="923" t="s">
        <v>888</v>
      </c>
      <c r="E4843" s="923" t="n">
        <f aca="false">IF($K$2=$H$1,H4843,I4843)</f>
        <v>3.96</v>
      </c>
      <c r="F4843" s="396" t="n">
        <f aca="false">IF(LEN($B4843)=7,CONCATENATE(MID($B4843,1,6),"00",RIGHT($B4843,1)),IF(LEN($B4843)=8,CONCATENATE(MID($B4843,1,6),"0",RIGHT($B4843,2)),$B4843))</f>
        <v>90093</v>
      </c>
      <c r="H4843" s="925" t="n">
        <v>3.82</v>
      </c>
      <c r="I4843" s="923" t="n">
        <v>3.96</v>
      </c>
    </row>
    <row r="4844" customFormat="false" ht="15" hidden="false" customHeight="false" outlineLevel="0" collapsed="false">
      <c r="B4844" s="923" t="n">
        <v>90094</v>
      </c>
      <c r="C4844" s="924" t="s">
        <v>11601</v>
      </c>
      <c r="D4844" s="923" t="s">
        <v>888</v>
      </c>
      <c r="E4844" s="923" t="n">
        <f aca="false">IF($K$2=$H$1,H4844,I4844)</f>
        <v>4</v>
      </c>
      <c r="F4844" s="396" t="n">
        <f aca="false">IF(LEN($B4844)=7,CONCATENATE(MID($B4844,1,6),"00",RIGHT($B4844,1)),IF(LEN($B4844)=8,CONCATENATE(MID($B4844,1,6),"0",RIGHT($B4844,2)),$B4844))</f>
        <v>90094</v>
      </c>
      <c r="H4844" s="925" t="n">
        <v>3.86</v>
      </c>
      <c r="I4844" s="923" t="n">
        <v>4</v>
      </c>
    </row>
    <row r="4845" customFormat="false" ht="15" hidden="false" customHeight="false" outlineLevel="0" collapsed="false">
      <c r="B4845" s="923" t="n">
        <v>90095</v>
      </c>
      <c r="C4845" s="924" t="s">
        <v>11602</v>
      </c>
      <c r="D4845" s="923" t="s">
        <v>888</v>
      </c>
      <c r="E4845" s="923" t="n">
        <f aca="false">IF($K$2=$H$1,H4845,I4845)</f>
        <v>3.46</v>
      </c>
      <c r="F4845" s="396" t="n">
        <f aca="false">IF(LEN($B4845)=7,CONCATENATE(MID($B4845,1,6),"00",RIGHT($B4845,1)),IF(LEN($B4845)=8,CONCATENATE(MID($B4845,1,6),"0",RIGHT($B4845,2)),$B4845))</f>
        <v>90095</v>
      </c>
      <c r="H4845" s="925" t="n">
        <v>3.35</v>
      </c>
      <c r="I4845" s="923" t="n">
        <v>3.46</v>
      </c>
    </row>
    <row r="4846" customFormat="false" ht="15" hidden="false" customHeight="false" outlineLevel="0" collapsed="false">
      <c r="B4846" s="923" t="n">
        <v>90096</v>
      </c>
      <c r="C4846" s="924" t="s">
        <v>11603</v>
      </c>
      <c r="D4846" s="923" t="s">
        <v>888</v>
      </c>
      <c r="E4846" s="923" t="n">
        <f aca="false">IF($K$2=$H$1,H4846,I4846)</f>
        <v>3.53</v>
      </c>
      <c r="F4846" s="396" t="n">
        <f aca="false">IF(LEN($B4846)=7,CONCATENATE(MID($B4846,1,6),"00",RIGHT($B4846,1)),IF(LEN($B4846)=8,CONCATENATE(MID($B4846,1,6),"0",RIGHT($B4846,2)),$B4846))</f>
        <v>90096</v>
      </c>
      <c r="H4846" s="925" t="n">
        <v>3.42</v>
      </c>
      <c r="I4846" s="923" t="n">
        <v>3.53</v>
      </c>
    </row>
    <row r="4847" customFormat="false" ht="15" hidden="false" customHeight="false" outlineLevel="0" collapsed="false">
      <c r="B4847" s="923" t="n">
        <v>90098</v>
      </c>
      <c r="C4847" s="924" t="s">
        <v>11604</v>
      </c>
      <c r="D4847" s="923" t="s">
        <v>888</v>
      </c>
      <c r="E4847" s="923" t="n">
        <f aca="false">IF($K$2=$H$1,H4847,I4847)</f>
        <v>3.38</v>
      </c>
      <c r="F4847" s="396" t="n">
        <f aca="false">IF(LEN($B4847)=7,CONCATENATE(MID($B4847,1,6),"00",RIGHT($B4847,1)),IF(LEN($B4847)=8,CONCATENATE(MID($B4847,1,6),"0",RIGHT($B4847,2)),$B4847))</f>
        <v>90098</v>
      </c>
      <c r="H4847" s="925" t="n">
        <v>3.28</v>
      </c>
      <c r="I4847" s="923" t="n">
        <v>3.38</v>
      </c>
    </row>
    <row r="4848" customFormat="false" ht="15" hidden="false" customHeight="false" outlineLevel="0" collapsed="false">
      <c r="B4848" s="923" t="n">
        <v>90099</v>
      </c>
      <c r="C4848" s="924" t="s">
        <v>11605</v>
      </c>
      <c r="D4848" s="923" t="s">
        <v>888</v>
      </c>
      <c r="E4848" s="923" t="n">
        <f aca="false">IF($K$2=$H$1,H4848,I4848)</f>
        <v>9.89</v>
      </c>
      <c r="F4848" s="396" t="n">
        <f aca="false">IF(LEN($B4848)=7,CONCATENATE(MID($B4848,1,6),"00",RIGHT($B4848,1)),IF(LEN($B4848)=8,CONCATENATE(MID($B4848,1,6),"0",RIGHT($B4848,2)),$B4848))</f>
        <v>90099</v>
      </c>
      <c r="H4848" s="925" t="n">
        <v>9.43</v>
      </c>
      <c r="I4848" s="923" t="n">
        <v>9.89</v>
      </c>
    </row>
    <row r="4849" customFormat="false" ht="15" hidden="false" customHeight="false" outlineLevel="0" collapsed="false">
      <c r="B4849" s="923" t="n">
        <v>90100</v>
      </c>
      <c r="C4849" s="924" t="s">
        <v>11606</v>
      </c>
      <c r="D4849" s="923" t="s">
        <v>888</v>
      </c>
      <c r="E4849" s="923" t="n">
        <f aca="false">IF($K$2=$H$1,H4849,I4849)</f>
        <v>8.41</v>
      </c>
      <c r="F4849" s="396" t="n">
        <f aca="false">IF(LEN($B4849)=7,CONCATENATE(MID($B4849,1,6),"00",RIGHT($B4849,1)),IF(LEN($B4849)=8,CONCATENATE(MID($B4849,1,6),"0",RIGHT($B4849,2)),$B4849))</f>
        <v>90100</v>
      </c>
      <c r="H4849" s="925" t="n">
        <v>8.01</v>
      </c>
      <c r="I4849" s="923" t="n">
        <v>8.41</v>
      </c>
    </row>
    <row r="4850" customFormat="false" ht="15" hidden="false" customHeight="false" outlineLevel="0" collapsed="false">
      <c r="B4850" s="923" t="n">
        <v>90101</v>
      </c>
      <c r="C4850" s="924" t="s">
        <v>11607</v>
      </c>
      <c r="D4850" s="923" t="s">
        <v>888</v>
      </c>
      <c r="E4850" s="923" t="n">
        <f aca="false">IF($K$2=$H$1,H4850,I4850)</f>
        <v>8.3</v>
      </c>
      <c r="F4850" s="396" t="n">
        <f aca="false">IF(LEN($B4850)=7,CONCATENATE(MID($B4850,1,6),"00",RIGHT($B4850,1)),IF(LEN($B4850)=8,CONCATENATE(MID($B4850,1,6),"0",RIGHT($B4850,2)),$B4850))</f>
        <v>90101</v>
      </c>
      <c r="H4850" s="925" t="n">
        <v>7.91</v>
      </c>
      <c r="I4850" s="923" t="n">
        <v>8.3</v>
      </c>
    </row>
    <row r="4851" customFormat="false" ht="15" hidden="false" customHeight="false" outlineLevel="0" collapsed="false">
      <c r="B4851" s="923" t="n">
        <v>90102</v>
      </c>
      <c r="C4851" s="924" t="s">
        <v>11608</v>
      </c>
      <c r="D4851" s="923" t="s">
        <v>888</v>
      </c>
      <c r="E4851" s="923" t="n">
        <f aca="false">IF($K$2=$H$1,H4851,I4851)</f>
        <v>7.55</v>
      </c>
      <c r="F4851" s="396" t="n">
        <f aca="false">IF(LEN($B4851)=7,CONCATENATE(MID($B4851,1,6),"00",RIGHT($B4851,1)),IF(LEN($B4851)=8,CONCATENATE(MID($B4851,1,6),"0",RIGHT($B4851,2)),$B4851))</f>
        <v>90102</v>
      </c>
      <c r="H4851" s="925" t="n">
        <v>7.2</v>
      </c>
      <c r="I4851" s="923" t="n">
        <v>7.55</v>
      </c>
    </row>
    <row r="4852" customFormat="false" ht="15" hidden="false" customHeight="false" outlineLevel="0" collapsed="false">
      <c r="B4852" s="923" t="n">
        <v>90105</v>
      </c>
      <c r="C4852" s="924" t="s">
        <v>11609</v>
      </c>
      <c r="D4852" s="923" t="s">
        <v>888</v>
      </c>
      <c r="E4852" s="923" t="n">
        <f aca="false">IF($K$2=$H$1,H4852,I4852)</f>
        <v>5.9</v>
      </c>
      <c r="F4852" s="396" t="n">
        <f aca="false">IF(LEN($B4852)=7,CONCATENATE(MID($B4852,1,6),"00",RIGHT($B4852,1)),IF(LEN($B4852)=8,CONCATENATE(MID($B4852,1,6),"0",RIGHT($B4852,2)),$B4852))</f>
        <v>90105</v>
      </c>
      <c r="H4852" s="925" t="n">
        <v>5.63</v>
      </c>
      <c r="I4852" s="923" t="n">
        <v>5.9</v>
      </c>
    </row>
    <row r="4853" customFormat="false" ht="15" hidden="false" customHeight="false" outlineLevel="0" collapsed="false">
      <c r="B4853" s="923" t="n">
        <v>90106</v>
      </c>
      <c r="C4853" s="924" t="s">
        <v>11610</v>
      </c>
      <c r="D4853" s="923" t="s">
        <v>888</v>
      </c>
      <c r="E4853" s="923" t="n">
        <f aca="false">IF($K$2=$H$1,H4853,I4853)</f>
        <v>5.03</v>
      </c>
      <c r="F4853" s="396" t="n">
        <f aca="false">IF(LEN($B4853)=7,CONCATENATE(MID($B4853,1,6),"00",RIGHT($B4853,1)),IF(LEN($B4853)=8,CONCATENATE(MID($B4853,1,6),"0",RIGHT($B4853,2)),$B4853))</f>
        <v>90106</v>
      </c>
      <c r="H4853" s="925" t="n">
        <v>4.79</v>
      </c>
      <c r="I4853" s="923" t="n">
        <v>5.03</v>
      </c>
    </row>
    <row r="4854" customFormat="false" ht="15" hidden="false" customHeight="false" outlineLevel="0" collapsed="false">
      <c r="B4854" s="923" t="n">
        <v>90107</v>
      </c>
      <c r="C4854" s="924" t="s">
        <v>11611</v>
      </c>
      <c r="D4854" s="923" t="s">
        <v>888</v>
      </c>
      <c r="E4854" s="923" t="n">
        <f aca="false">IF($K$2=$H$1,H4854,I4854)</f>
        <v>4.95</v>
      </c>
      <c r="F4854" s="396" t="n">
        <f aca="false">IF(LEN($B4854)=7,CONCATENATE(MID($B4854,1,6),"00",RIGHT($B4854,1)),IF(LEN($B4854)=8,CONCATENATE(MID($B4854,1,6),"0",RIGHT($B4854,2)),$B4854))</f>
        <v>90107</v>
      </c>
      <c r="H4854" s="925" t="n">
        <v>4.72</v>
      </c>
      <c r="I4854" s="923" t="n">
        <v>4.95</v>
      </c>
    </row>
    <row r="4855" customFormat="false" ht="15" hidden="false" customHeight="false" outlineLevel="0" collapsed="false">
      <c r="B4855" s="923" t="n">
        <v>90108</v>
      </c>
      <c r="C4855" s="924" t="s">
        <v>11612</v>
      </c>
      <c r="D4855" s="923" t="s">
        <v>888</v>
      </c>
      <c r="E4855" s="923" t="n">
        <f aca="false">IF($K$2=$H$1,H4855,I4855)</f>
        <v>4.5</v>
      </c>
      <c r="F4855" s="396" t="n">
        <f aca="false">IF(LEN($B4855)=7,CONCATENATE(MID($B4855,1,6),"00",RIGHT($B4855,1)),IF(LEN($B4855)=8,CONCATENATE(MID($B4855,1,6),"0",RIGHT($B4855,2)),$B4855))</f>
        <v>90108</v>
      </c>
      <c r="H4855" s="925" t="n">
        <v>4.3</v>
      </c>
      <c r="I4855" s="923" t="n">
        <v>4.5</v>
      </c>
    </row>
    <row r="4856" customFormat="false" ht="15" hidden="false" customHeight="false" outlineLevel="0" collapsed="false">
      <c r="B4856" s="923" t="n">
        <v>93358</v>
      </c>
      <c r="C4856" s="924" t="s">
        <v>11613</v>
      </c>
      <c r="D4856" s="923" t="s">
        <v>888</v>
      </c>
      <c r="E4856" s="923" t="n">
        <f aca="false">IF($K$2=$H$1,H4856,I4856)</f>
        <v>63.09</v>
      </c>
      <c r="F4856" s="396" t="n">
        <f aca="false">IF(LEN($B4856)=7,CONCATENATE(MID($B4856,1,6),"00",RIGHT($B4856,1)),IF(LEN($B4856)=8,CONCATENATE(MID($B4856,1,6),"0",RIGHT($B4856,2)),$B4856))</f>
        <v>93358</v>
      </c>
      <c r="H4856" s="925" t="n">
        <v>57.04</v>
      </c>
      <c r="I4856" s="923" t="n">
        <v>63.09</v>
      </c>
    </row>
    <row r="4857" customFormat="false" ht="15" hidden="false" customHeight="false" outlineLevel="0" collapsed="false">
      <c r="B4857" s="923" t="n">
        <v>94304</v>
      </c>
      <c r="C4857" s="924" t="s">
        <v>11614</v>
      </c>
      <c r="D4857" s="923" t="s">
        <v>888</v>
      </c>
      <c r="E4857" s="923" t="n">
        <f aca="false">IF($K$2=$H$1,H4857,I4857)</f>
        <v>23.99</v>
      </c>
      <c r="F4857" s="396" t="n">
        <f aca="false">IF(LEN($B4857)=7,CONCATENATE(MID($B4857,1,6),"00",RIGHT($B4857,1)),IF(LEN($B4857)=8,CONCATENATE(MID($B4857,1,6),"0",RIGHT($B4857,2)),$B4857))</f>
        <v>94304</v>
      </c>
      <c r="H4857" s="925" t="n">
        <v>23.45</v>
      </c>
      <c r="I4857" s="923" t="n">
        <v>23.99</v>
      </c>
    </row>
    <row r="4858" customFormat="false" ht="15" hidden="false" customHeight="false" outlineLevel="0" collapsed="false">
      <c r="B4858" s="923" t="n">
        <v>94305</v>
      </c>
      <c r="C4858" s="924" t="s">
        <v>11615</v>
      </c>
      <c r="D4858" s="923" t="s">
        <v>888</v>
      </c>
      <c r="E4858" s="923" t="n">
        <f aca="false">IF($K$2=$H$1,H4858,I4858)</f>
        <v>21.64</v>
      </c>
      <c r="F4858" s="396" t="n">
        <f aca="false">IF(LEN($B4858)=7,CONCATENATE(MID($B4858,1,6),"00",RIGHT($B4858,1)),IF(LEN($B4858)=8,CONCATENATE(MID($B4858,1,6),"0",RIGHT($B4858,2)),$B4858))</f>
        <v>94305</v>
      </c>
      <c r="H4858" s="925" t="n">
        <v>21.24</v>
      </c>
      <c r="I4858" s="923" t="n">
        <v>21.64</v>
      </c>
    </row>
    <row r="4859" customFormat="false" ht="15" hidden="false" customHeight="false" outlineLevel="0" collapsed="false">
      <c r="B4859" s="923" t="n">
        <v>94306</v>
      </c>
      <c r="C4859" s="924" t="s">
        <v>11616</v>
      </c>
      <c r="D4859" s="923" t="s">
        <v>888</v>
      </c>
      <c r="E4859" s="923" t="n">
        <f aca="false">IF($K$2=$H$1,H4859,I4859)</f>
        <v>18.67</v>
      </c>
      <c r="F4859" s="396" t="n">
        <f aca="false">IF(LEN($B4859)=7,CONCATENATE(MID($B4859,1,6),"00",RIGHT($B4859,1)),IF(LEN($B4859)=8,CONCATENATE(MID($B4859,1,6),"0",RIGHT($B4859,2)),$B4859))</f>
        <v>94306</v>
      </c>
      <c r="H4859" s="925" t="n">
        <v>18.44</v>
      </c>
      <c r="I4859" s="923" t="n">
        <v>18.67</v>
      </c>
    </row>
    <row r="4860" customFormat="false" ht="15" hidden="false" customHeight="false" outlineLevel="0" collapsed="false">
      <c r="B4860" s="923" t="n">
        <v>94307</v>
      </c>
      <c r="C4860" s="924" t="s">
        <v>11617</v>
      </c>
      <c r="D4860" s="923" t="s">
        <v>888</v>
      </c>
      <c r="E4860" s="923" t="n">
        <f aca="false">IF($K$2=$H$1,H4860,I4860)</f>
        <v>19.35</v>
      </c>
      <c r="F4860" s="396" t="n">
        <f aca="false">IF(LEN($B4860)=7,CONCATENATE(MID($B4860,1,6),"00",RIGHT($B4860,1)),IF(LEN($B4860)=8,CONCATENATE(MID($B4860,1,6),"0",RIGHT($B4860,2)),$B4860))</f>
        <v>94307</v>
      </c>
      <c r="H4860" s="925" t="n">
        <v>19.08</v>
      </c>
      <c r="I4860" s="923" t="n">
        <v>19.35</v>
      </c>
    </row>
    <row r="4861" customFormat="false" ht="15" hidden="false" customHeight="false" outlineLevel="0" collapsed="false">
      <c r="B4861" s="923" t="n">
        <v>94308</v>
      </c>
      <c r="C4861" s="924" t="s">
        <v>11618</v>
      </c>
      <c r="D4861" s="923" t="s">
        <v>888</v>
      </c>
      <c r="E4861" s="923" t="n">
        <f aca="false">IF($K$2=$H$1,H4861,I4861)</f>
        <v>17.54</v>
      </c>
      <c r="F4861" s="396" t="n">
        <f aca="false">IF(LEN($B4861)=7,CONCATENATE(MID($B4861,1,6),"00",RIGHT($B4861,1)),IF(LEN($B4861)=8,CONCATENATE(MID($B4861,1,6),"0",RIGHT($B4861,2)),$B4861))</f>
        <v>94308</v>
      </c>
      <c r="H4861" s="925" t="n">
        <v>17.35</v>
      </c>
      <c r="I4861" s="923" t="n">
        <v>17.54</v>
      </c>
    </row>
    <row r="4862" customFormat="false" ht="15" hidden="false" customHeight="false" outlineLevel="0" collapsed="false">
      <c r="B4862" s="923" t="n">
        <v>94309</v>
      </c>
      <c r="C4862" s="924" t="s">
        <v>11619</v>
      </c>
      <c r="D4862" s="923" t="s">
        <v>888</v>
      </c>
      <c r="E4862" s="923" t="n">
        <f aca="false">IF($K$2=$H$1,H4862,I4862)</f>
        <v>18.36</v>
      </c>
      <c r="F4862" s="396" t="n">
        <f aca="false">IF(LEN($B4862)=7,CONCATENATE(MID($B4862,1,6),"00",RIGHT($B4862,1)),IF(LEN($B4862)=8,CONCATENATE(MID($B4862,1,6),"0",RIGHT($B4862,2)),$B4862))</f>
        <v>94309</v>
      </c>
      <c r="H4862" s="925" t="n">
        <v>18.13</v>
      </c>
      <c r="I4862" s="923" t="n">
        <v>18.36</v>
      </c>
    </row>
    <row r="4863" customFormat="false" ht="15" hidden="false" customHeight="false" outlineLevel="0" collapsed="false">
      <c r="B4863" s="923" t="n">
        <v>94310</v>
      </c>
      <c r="C4863" s="924" t="s">
        <v>11620</v>
      </c>
      <c r="D4863" s="923" t="s">
        <v>888</v>
      </c>
      <c r="E4863" s="923" t="n">
        <f aca="false">IF($K$2=$H$1,H4863,I4863)</f>
        <v>16.95</v>
      </c>
      <c r="F4863" s="396" t="n">
        <f aca="false">IF(LEN($B4863)=7,CONCATENATE(MID($B4863,1,6),"00",RIGHT($B4863,1)),IF(LEN($B4863)=8,CONCATENATE(MID($B4863,1,6),"0",RIGHT($B4863,2)),$B4863))</f>
        <v>94310</v>
      </c>
      <c r="H4863" s="925" t="n">
        <v>16.79</v>
      </c>
      <c r="I4863" s="923" t="n">
        <v>16.95</v>
      </c>
    </row>
    <row r="4864" customFormat="false" ht="15" hidden="false" customHeight="false" outlineLevel="0" collapsed="false">
      <c r="B4864" s="923" t="n">
        <v>94315</v>
      </c>
      <c r="C4864" s="924" t="s">
        <v>11621</v>
      </c>
      <c r="D4864" s="923" t="s">
        <v>888</v>
      </c>
      <c r="E4864" s="923" t="n">
        <f aca="false">IF($K$2=$H$1,H4864,I4864)</f>
        <v>28.99</v>
      </c>
      <c r="F4864" s="396" t="n">
        <f aca="false">IF(LEN($B4864)=7,CONCATENATE(MID($B4864,1,6),"00",RIGHT($B4864,1)),IF(LEN($B4864)=8,CONCATENATE(MID($B4864,1,6),"0",RIGHT($B4864,2)),$B4864))</f>
        <v>94315</v>
      </c>
      <c r="H4864" s="925" t="n">
        <v>27.91</v>
      </c>
      <c r="I4864" s="923" t="n">
        <v>28.99</v>
      </c>
    </row>
    <row r="4865" customFormat="false" ht="15" hidden="false" customHeight="false" outlineLevel="0" collapsed="false">
      <c r="B4865" s="923" t="n">
        <v>94316</v>
      </c>
      <c r="C4865" s="924" t="s">
        <v>11622</v>
      </c>
      <c r="D4865" s="923" t="s">
        <v>888</v>
      </c>
      <c r="E4865" s="923" t="n">
        <f aca="false">IF($K$2=$H$1,H4865,I4865)</f>
        <v>23.46</v>
      </c>
      <c r="F4865" s="396" t="n">
        <f aca="false">IF(LEN($B4865)=7,CONCATENATE(MID($B4865,1,6),"00",RIGHT($B4865,1)),IF(LEN($B4865)=8,CONCATENATE(MID($B4865,1,6),"0",RIGHT($B4865,2)),$B4865))</f>
        <v>94316</v>
      </c>
      <c r="H4865" s="925" t="n">
        <v>22.77</v>
      </c>
      <c r="I4865" s="923" t="n">
        <v>23.46</v>
      </c>
    </row>
    <row r="4866" customFormat="false" ht="15" hidden="false" customHeight="false" outlineLevel="0" collapsed="false">
      <c r="B4866" s="923" t="n">
        <v>94317</v>
      </c>
      <c r="C4866" s="924" t="s">
        <v>11623</v>
      </c>
      <c r="D4866" s="923" t="s">
        <v>888</v>
      </c>
      <c r="E4866" s="923" t="n">
        <f aca="false">IF($K$2=$H$1,H4866,I4866)</f>
        <v>21.02</v>
      </c>
      <c r="F4866" s="396" t="n">
        <f aca="false">IF(LEN($B4866)=7,CONCATENATE(MID($B4866,1,6),"00",RIGHT($B4866,1)),IF(LEN($B4866)=8,CONCATENATE(MID($B4866,1,6),"0",RIGHT($B4866,2)),$B4866))</f>
        <v>94317</v>
      </c>
      <c r="H4866" s="925" t="n">
        <v>20.5</v>
      </c>
      <c r="I4866" s="923" t="n">
        <v>21.02</v>
      </c>
    </row>
    <row r="4867" customFormat="false" ht="15" hidden="false" customHeight="false" outlineLevel="0" collapsed="false">
      <c r="B4867" s="923" t="n">
        <v>94318</v>
      </c>
      <c r="C4867" s="924" t="s">
        <v>11624</v>
      </c>
      <c r="D4867" s="923" t="s">
        <v>888</v>
      </c>
      <c r="E4867" s="923" t="n">
        <f aca="false">IF($K$2=$H$1,H4867,I4867)</f>
        <v>17.87</v>
      </c>
      <c r="F4867" s="396" t="n">
        <f aca="false">IF(LEN($B4867)=7,CONCATENATE(MID($B4867,1,6),"00",RIGHT($B4867,1)),IF(LEN($B4867)=8,CONCATENATE(MID($B4867,1,6),"0",RIGHT($B4867,2)),$B4867))</f>
        <v>94318</v>
      </c>
      <c r="H4867" s="925" t="n">
        <v>17.57</v>
      </c>
      <c r="I4867" s="923" t="n">
        <v>17.87</v>
      </c>
    </row>
    <row r="4868" customFormat="false" ht="15" hidden="false" customHeight="false" outlineLevel="0" collapsed="false">
      <c r="B4868" s="923" t="n">
        <v>94319</v>
      </c>
      <c r="C4868" s="924" t="s">
        <v>11625</v>
      </c>
      <c r="D4868" s="923" t="s">
        <v>888</v>
      </c>
      <c r="E4868" s="923" t="n">
        <f aca="false">IF($K$2=$H$1,H4868,I4868)</f>
        <v>33.14</v>
      </c>
      <c r="F4868" s="396" t="n">
        <f aca="false">IF(LEN($B4868)=7,CONCATENATE(MID($B4868,1,6),"00",RIGHT($B4868,1)),IF(LEN($B4868)=8,CONCATENATE(MID($B4868,1,6),"0",RIGHT($B4868,2)),$B4868))</f>
        <v>94319</v>
      </c>
      <c r="H4868" s="925" t="n">
        <v>31.32</v>
      </c>
      <c r="I4868" s="923" t="n">
        <v>33.14</v>
      </c>
    </row>
    <row r="4869" customFormat="false" ht="15" hidden="false" customHeight="false" outlineLevel="0" collapsed="false">
      <c r="B4869" s="923" t="n">
        <v>94327</v>
      </c>
      <c r="C4869" s="924" t="s">
        <v>11626</v>
      </c>
      <c r="D4869" s="923" t="s">
        <v>888</v>
      </c>
      <c r="E4869" s="923" t="n">
        <f aca="false">IF($K$2=$H$1,H4869,I4869)</f>
        <v>65.39</v>
      </c>
      <c r="F4869" s="396" t="n">
        <f aca="false">IF(LEN($B4869)=7,CONCATENATE(MID($B4869,1,6),"00",RIGHT($B4869,1)),IF(LEN($B4869)=8,CONCATENATE(MID($B4869,1,6),"0",RIGHT($B4869,2)),$B4869))</f>
        <v>94327</v>
      </c>
      <c r="H4869" s="925" t="n">
        <v>64.85</v>
      </c>
      <c r="I4869" s="923" t="n">
        <v>65.39</v>
      </c>
    </row>
    <row r="4870" customFormat="false" ht="15" hidden="false" customHeight="false" outlineLevel="0" collapsed="false">
      <c r="B4870" s="923" t="n">
        <v>94328</v>
      </c>
      <c r="C4870" s="924" t="s">
        <v>11627</v>
      </c>
      <c r="D4870" s="923" t="s">
        <v>888</v>
      </c>
      <c r="E4870" s="923" t="n">
        <f aca="false">IF($K$2=$H$1,H4870,I4870)</f>
        <v>63.04</v>
      </c>
      <c r="F4870" s="396" t="n">
        <f aca="false">IF(LEN($B4870)=7,CONCATENATE(MID($B4870,1,6),"00",RIGHT($B4870,1)),IF(LEN($B4870)=8,CONCATENATE(MID($B4870,1,6),"0",RIGHT($B4870,2)),$B4870))</f>
        <v>94328</v>
      </c>
      <c r="H4870" s="925" t="n">
        <v>62.64</v>
      </c>
      <c r="I4870" s="923" t="n">
        <v>63.04</v>
      </c>
    </row>
    <row r="4871" customFormat="false" ht="15" hidden="false" customHeight="false" outlineLevel="0" collapsed="false">
      <c r="B4871" s="923" t="n">
        <v>94329</v>
      </c>
      <c r="C4871" s="924" t="s">
        <v>11628</v>
      </c>
      <c r="D4871" s="923" t="s">
        <v>888</v>
      </c>
      <c r="E4871" s="923" t="n">
        <f aca="false">IF($K$2=$H$1,H4871,I4871)</f>
        <v>60.07</v>
      </c>
      <c r="F4871" s="396" t="n">
        <f aca="false">IF(LEN($B4871)=7,CONCATENATE(MID($B4871,1,6),"00",RIGHT($B4871,1)),IF(LEN($B4871)=8,CONCATENATE(MID($B4871,1,6),"0",RIGHT($B4871,2)),$B4871))</f>
        <v>94329</v>
      </c>
      <c r="H4871" s="925" t="n">
        <v>59.84</v>
      </c>
      <c r="I4871" s="923" t="n">
        <v>60.07</v>
      </c>
    </row>
    <row r="4872" customFormat="false" ht="15" hidden="false" customHeight="false" outlineLevel="0" collapsed="false">
      <c r="B4872" s="923" t="n">
        <v>94330</v>
      </c>
      <c r="C4872" s="924" t="s">
        <v>11629</v>
      </c>
      <c r="D4872" s="923" t="s">
        <v>888</v>
      </c>
      <c r="E4872" s="923" t="n">
        <f aca="false">IF($K$2=$H$1,H4872,I4872)</f>
        <v>60.75</v>
      </c>
      <c r="F4872" s="396" t="n">
        <f aca="false">IF(LEN($B4872)=7,CONCATENATE(MID($B4872,1,6),"00",RIGHT($B4872,1)),IF(LEN($B4872)=8,CONCATENATE(MID($B4872,1,6),"0",RIGHT($B4872,2)),$B4872))</f>
        <v>94330</v>
      </c>
      <c r="H4872" s="925" t="n">
        <v>60.48</v>
      </c>
      <c r="I4872" s="923" t="n">
        <v>60.75</v>
      </c>
    </row>
    <row r="4873" customFormat="false" ht="15" hidden="false" customHeight="false" outlineLevel="0" collapsed="false">
      <c r="B4873" s="923" t="n">
        <v>94331</v>
      </c>
      <c r="C4873" s="924" t="s">
        <v>11630</v>
      </c>
      <c r="D4873" s="923" t="s">
        <v>888</v>
      </c>
      <c r="E4873" s="923" t="n">
        <f aca="false">IF($K$2=$H$1,H4873,I4873)</f>
        <v>58.94</v>
      </c>
      <c r="F4873" s="396" t="n">
        <f aca="false">IF(LEN($B4873)=7,CONCATENATE(MID($B4873,1,6),"00",RIGHT($B4873,1)),IF(LEN($B4873)=8,CONCATENATE(MID($B4873,1,6),"0",RIGHT($B4873,2)),$B4873))</f>
        <v>94331</v>
      </c>
      <c r="H4873" s="925" t="n">
        <v>58.75</v>
      </c>
      <c r="I4873" s="923" t="n">
        <v>58.94</v>
      </c>
    </row>
    <row r="4874" customFormat="false" ht="15" hidden="false" customHeight="false" outlineLevel="0" collapsed="false">
      <c r="B4874" s="923" t="n">
        <v>94332</v>
      </c>
      <c r="C4874" s="924" t="s">
        <v>11631</v>
      </c>
      <c r="D4874" s="923" t="s">
        <v>888</v>
      </c>
      <c r="E4874" s="923" t="n">
        <f aca="false">IF($K$2=$H$1,H4874,I4874)</f>
        <v>59.76</v>
      </c>
      <c r="F4874" s="396" t="n">
        <f aca="false">IF(LEN($B4874)=7,CONCATENATE(MID($B4874,1,6),"00",RIGHT($B4874,1)),IF(LEN($B4874)=8,CONCATENATE(MID($B4874,1,6),"0",RIGHT($B4874,2)),$B4874))</f>
        <v>94332</v>
      </c>
      <c r="H4874" s="925" t="n">
        <v>59.53</v>
      </c>
      <c r="I4874" s="923" t="n">
        <v>59.76</v>
      </c>
    </row>
    <row r="4875" customFormat="false" ht="15" hidden="false" customHeight="false" outlineLevel="0" collapsed="false">
      <c r="B4875" s="923" t="n">
        <v>94333</v>
      </c>
      <c r="C4875" s="924" t="s">
        <v>11632</v>
      </c>
      <c r="D4875" s="923" t="s">
        <v>888</v>
      </c>
      <c r="E4875" s="923" t="n">
        <f aca="false">IF($K$2=$H$1,H4875,I4875)</f>
        <v>58.35</v>
      </c>
      <c r="F4875" s="396" t="n">
        <f aca="false">IF(LEN($B4875)=7,CONCATENATE(MID($B4875,1,6),"00",RIGHT($B4875,1)),IF(LEN($B4875)=8,CONCATENATE(MID($B4875,1,6),"0",RIGHT($B4875,2)),$B4875))</f>
        <v>94333</v>
      </c>
      <c r="H4875" s="925" t="n">
        <v>58.19</v>
      </c>
      <c r="I4875" s="923" t="n">
        <v>58.35</v>
      </c>
    </row>
    <row r="4876" customFormat="false" ht="15" hidden="false" customHeight="false" outlineLevel="0" collapsed="false">
      <c r="B4876" s="923" t="n">
        <v>94338</v>
      </c>
      <c r="C4876" s="924" t="s">
        <v>11633</v>
      </c>
      <c r="D4876" s="923" t="s">
        <v>888</v>
      </c>
      <c r="E4876" s="923" t="n">
        <f aca="false">IF($K$2=$H$1,H4876,I4876)</f>
        <v>70.39</v>
      </c>
      <c r="F4876" s="396" t="n">
        <f aca="false">IF(LEN($B4876)=7,CONCATENATE(MID($B4876,1,6),"00",RIGHT($B4876,1)),IF(LEN($B4876)=8,CONCATENATE(MID($B4876,1,6),"0",RIGHT($B4876,2)),$B4876))</f>
        <v>94338</v>
      </c>
      <c r="H4876" s="925" t="n">
        <v>69.31</v>
      </c>
      <c r="I4876" s="923" t="n">
        <v>70.39</v>
      </c>
    </row>
    <row r="4877" customFormat="false" ht="15" hidden="false" customHeight="false" outlineLevel="0" collapsed="false">
      <c r="B4877" s="923" t="n">
        <v>94339</v>
      </c>
      <c r="C4877" s="924" t="s">
        <v>11634</v>
      </c>
      <c r="D4877" s="923" t="s">
        <v>888</v>
      </c>
      <c r="E4877" s="923" t="n">
        <f aca="false">IF($K$2=$H$1,H4877,I4877)</f>
        <v>64.86</v>
      </c>
      <c r="F4877" s="396" t="n">
        <f aca="false">IF(LEN($B4877)=7,CONCATENATE(MID($B4877,1,6),"00",RIGHT($B4877,1)),IF(LEN($B4877)=8,CONCATENATE(MID($B4877,1,6),"0",RIGHT($B4877,2)),$B4877))</f>
        <v>94339</v>
      </c>
      <c r="H4877" s="925" t="n">
        <v>64.17</v>
      </c>
      <c r="I4877" s="923" t="n">
        <v>64.86</v>
      </c>
    </row>
    <row r="4878" customFormat="false" ht="15" hidden="false" customHeight="false" outlineLevel="0" collapsed="false">
      <c r="B4878" s="923" t="n">
        <v>94340</v>
      </c>
      <c r="C4878" s="924" t="s">
        <v>11635</v>
      </c>
      <c r="D4878" s="923" t="s">
        <v>888</v>
      </c>
      <c r="E4878" s="923" t="n">
        <f aca="false">IF($K$2=$H$1,H4878,I4878)</f>
        <v>62.42</v>
      </c>
      <c r="F4878" s="396" t="n">
        <f aca="false">IF(LEN($B4878)=7,CONCATENATE(MID($B4878,1,6),"00",RIGHT($B4878,1)),IF(LEN($B4878)=8,CONCATENATE(MID($B4878,1,6),"0",RIGHT($B4878,2)),$B4878))</f>
        <v>94340</v>
      </c>
      <c r="H4878" s="925" t="n">
        <v>61.9</v>
      </c>
      <c r="I4878" s="923" t="n">
        <v>62.42</v>
      </c>
    </row>
    <row r="4879" customFormat="false" ht="15" hidden="false" customHeight="false" outlineLevel="0" collapsed="false">
      <c r="B4879" s="923" t="n">
        <v>94341</v>
      </c>
      <c r="C4879" s="924" t="s">
        <v>11636</v>
      </c>
      <c r="D4879" s="923" t="s">
        <v>888</v>
      </c>
      <c r="E4879" s="923" t="n">
        <f aca="false">IF($K$2=$H$1,H4879,I4879)</f>
        <v>59.27</v>
      </c>
      <c r="F4879" s="396" t="n">
        <f aca="false">IF(LEN($B4879)=7,CONCATENATE(MID($B4879,1,6),"00",RIGHT($B4879,1)),IF(LEN($B4879)=8,CONCATENATE(MID($B4879,1,6),"0",RIGHT($B4879,2)),$B4879))</f>
        <v>94341</v>
      </c>
      <c r="H4879" s="925" t="n">
        <v>58.97</v>
      </c>
      <c r="I4879" s="923" t="n">
        <v>59.27</v>
      </c>
    </row>
    <row r="4880" customFormat="false" ht="15" hidden="false" customHeight="false" outlineLevel="0" collapsed="false">
      <c r="B4880" s="923" t="n">
        <v>94342</v>
      </c>
      <c r="C4880" s="924" t="s">
        <v>11637</v>
      </c>
      <c r="D4880" s="923" t="s">
        <v>888</v>
      </c>
      <c r="E4880" s="923" t="n">
        <f aca="false">IF($K$2=$H$1,H4880,I4880)</f>
        <v>74.54</v>
      </c>
      <c r="F4880" s="396" t="n">
        <f aca="false">IF(LEN($B4880)=7,CONCATENATE(MID($B4880,1,6),"00",RIGHT($B4880,1)),IF(LEN($B4880)=8,CONCATENATE(MID($B4880,1,6),"0",RIGHT($B4880,2)),$B4880))</f>
        <v>94342</v>
      </c>
      <c r="H4880" s="925" t="n">
        <v>72.72</v>
      </c>
      <c r="I4880" s="923" t="n">
        <v>74.54</v>
      </c>
    </row>
    <row r="4881" customFormat="false" ht="15" hidden="false" customHeight="false" outlineLevel="0" collapsed="false">
      <c r="B4881" s="923" t="n">
        <v>96385</v>
      </c>
      <c r="C4881" s="924" t="s">
        <v>11638</v>
      </c>
      <c r="D4881" s="923" t="s">
        <v>888</v>
      </c>
      <c r="E4881" s="923" t="n">
        <f aca="false">IF($K$2=$H$1,H4881,I4881)</f>
        <v>6.46</v>
      </c>
      <c r="F4881" s="396" t="n">
        <f aca="false">IF(LEN($B4881)=7,CONCATENATE(MID($B4881,1,6),"00",RIGHT($B4881,1)),IF(LEN($B4881)=8,CONCATENATE(MID($B4881,1,6),"0",RIGHT($B4881,2)),$B4881))</f>
        <v>96385</v>
      </c>
      <c r="H4881" s="925" t="n">
        <v>6.21</v>
      </c>
      <c r="I4881" s="923" t="n">
        <v>6.46</v>
      </c>
    </row>
    <row r="4882" customFormat="false" ht="15" hidden="false" customHeight="false" outlineLevel="0" collapsed="false">
      <c r="B4882" s="923" t="n">
        <v>96386</v>
      </c>
      <c r="C4882" s="924" t="s">
        <v>11639</v>
      </c>
      <c r="D4882" s="923" t="s">
        <v>888</v>
      </c>
      <c r="E4882" s="923" t="n">
        <f aca="false">IF($K$2=$H$1,H4882,I4882)</f>
        <v>4.63</v>
      </c>
      <c r="F4882" s="396" t="n">
        <f aca="false">IF(LEN($B4882)=7,CONCATENATE(MID($B4882,1,6),"00",RIGHT($B4882,1)),IF(LEN($B4882)=8,CONCATENATE(MID($B4882,1,6),"0",RIGHT($B4882,2)),$B4882))</f>
        <v>96386</v>
      </c>
      <c r="H4882" s="925" t="n">
        <v>4.48</v>
      </c>
      <c r="I4882" s="923" t="n">
        <v>4.63</v>
      </c>
    </row>
    <row r="4883" customFormat="false" ht="15" hidden="false" customHeight="false" outlineLevel="0" collapsed="false">
      <c r="B4883" s="923" t="n">
        <v>83346</v>
      </c>
      <c r="C4883" s="924" t="s">
        <v>11640</v>
      </c>
      <c r="D4883" s="923" t="s">
        <v>888</v>
      </c>
      <c r="E4883" s="923" t="n">
        <f aca="false">IF($K$2=$H$1,H4883,I4883)</f>
        <v>0.99</v>
      </c>
      <c r="F4883" s="396" t="n">
        <f aca="false">IF(LEN($B4883)=7,CONCATENATE(MID($B4883,1,6),"00",RIGHT($B4883,1)),IF(LEN($B4883)=8,CONCATENATE(MID($B4883,1,6),"0",RIGHT($B4883,2)),$B4883))</f>
        <v>83346</v>
      </c>
      <c r="H4883" s="925" t="n">
        <v>0.97</v>
      </c>
      <c r="I4883" s="923" t="n">
        <v>0.99</v>
      </c>
    </row>
    <row r="4884" customFormat="false" ht="15" hidden="false" customHeight="false" outlineLevel="0" collapsed="false">
      <c r="B4884" s="923" t="n">
        <v>93360</v>
      </c>
      <c r="C4884" s="924" t="s">
        <v>11641</v>
      </c>
      <c r="D4884" s="923" t="s">
        <v>888</v>
      </c>
      <c r="E4884" s="923" t="n">
        <f aca="false">IF($K$2=$H$1,H4884,I4884)</f>
        <v>13.27</v>
      </c>
      <c r="F4884" s="396" t="n">
        <f aca="false">IF(LEN($B4884)=7,CONCATENATE(MID($B4884,1,6),"00",RIGHT($B4884,1)),IF(LEN($B4884)=8,CONCATENATE(MID($B4884,1,6),"0",RIGHT($B4884,2)),$B4884))</f>
        <v>93360</v>
      </c>
      <c r="H4884" s="925" t="n">
        <v>12.7</v>
      </c>
      <c r="I4884" s="923" t="n">
        <v>13.27</v>
      </c>
    </row>
    <row r="4885" customFormat="false" ht="15" hidden="false" customHeight="false" outlineLevel="0" collapsed="false">
      <c r="B4885" s="923" t="n">
        <v>93361</v>
      </c>
      <c r="C4885" s="924" t="s">
        <v>11642</v>
      </c>
      <c r="D4885" s="923" t="s">
        <v>888</v>
      </c>
      <c r="E4885" s="923" t="n">
        <f aca="false">IF($K$2=$H$1,H4885,I4885)</f>
        <v>10.99</v>
      </c>
      <c r="F4885" s="396" t="n">
        <f aca="false">IF(LEN($B4885)=7,CONCATENATE(MID($B4885,1,6),"00",RIGHT($B4885,1)),IF(LEN($B4885)=8,CONCATENATE(MID($B4885,1,6),"0",RIGHT($B4885,2)),$B4885))</f>
        <v>93361</v>
      </c>
      <c r="H4885" s="925" t="n">
        <v>10.56</v>
      </c>
      <c r="I4885" s="923" t="n">
        <v>10.99</v>
      </c>
    </row>
    <row r="4886" customFormat="false" ht="15" hidden="false" customHeight="false" outlineLevel="0" collapsed="false">
      <c r="B4886" s="923" t="n">
        <v>93362</v>
      </c>
      <c r="C4886" s="924" t="s">
        <v>11643</v>
      </c>
      <c r="D4886" s="923" t="s">
        <v>888</v>
      </c>
      <c r="E4886" s="923" t="n">
        <f aca="false">IF($K$2=$H$1,H4886,I4886)</f>
        <v>7.97</v>
      </c>
      <c r="F4886" s="396" t="n">
        <f aca="false">IF(LEN($B4886)=7,CONCATENATE(MID($B4886,1,6),"00",RIGHT($B4886,1)),IF(LEN($B4886)=8,CONCATENATE(MID($B4886,1,6),"0",RIGHT($B4886,2)),$B4886))</f>
        <v>93362</v>
      </c>
      <c r="H4886" s="925" t="n">
        <v>7.69</v>
      </c>
      <c r="I4886" s="923" t="n">
        <v>7.97</v>
      </c>
    </row>
    <row r="4887" customFormat="false" ht="15" hidden="false" customHeight="false" outlineLevel="0" collapsed="false">
      <c r="B4887" s="923" t="n">
        <v>93363</v>
      </c>
      <c r="C4887" s="924" t="s">
        <v>11644</v>
      </c>
      <c r="D4887" s="923" t="s">
        <v>888</v>
      </c>
      <c r="E4887" s="923" t="n">
        <f aca="false">IF($K$2=$H$1,H4887,I4887)</f>
        <v>8.63</v>
      </c>
      <c r="F4887" s="396" t="n">
        <f aca="false">IF(LEN($B4887)=7,CONCATENATE(MID($B4887,1,6),"00",RIGHT($B4887,1)),IF(LEN($B4887)=8,CONCATENATE(MID($B4887,1,6),"0",RIGHT($B4887,2)),$B4887))</f>
        <v>93363</v>
      </c>
      <c r="H4887" s="925" t="n">
        <v>8.32</v>
      </c>
      <c r="I4887" s="923" t="n">
        <v>8.63</v>
      </c>
    </row>
    <row r="4888" customFormat="false" ht="15" hidden="false" customHeight="false" outlineLevel="0" collapsed="false">
      <c r="B4888" s="923" t="n">
        <v>93364</v>
      </c>
      <c r="C4888" s="924" t="s">
        <v>11645</v>
      </c>
      <c r="D4888" s="923" t="s">
        <v>888</v>
      </c>
      <c r="E4888" s="923" t="n">
        <f aca="false">IF($K$2=$H$1,H4888,I4888)</f>
        <v>6.82</v>
      </c>
      <c r="F4888" s="396" t="n">
        <f aca="false">IF(LEN($B4888)=7,CONCATENATE(MID($B4888,1,6),"00",RIGHT($B4888,1)),IF(LEN($B4888)=8,CONCATENATE(MID($B4888,1,6),"0",RIGHT($B4888,2)),$B4888))</f>
        <v>93364</v>
      </c>
      <c r="H4888" s="925" t="n">
        <v>6.59</v>
      </c>
      <c r="I4888" s="923" t="n">
        <v>6.82</v>
      </c>
    </row>
    <row r="4889" customFormat="false" ht="15" hidden="false" customHeight="false" outlineLevel="0" collapsed="false">
      <c r="B4889" s="923" t="n">
        <v>93365</v>
      </c>
      <c r="C4889" s="924" t="s">
        <v>11646</v>
      </c>
      <c r="D4889" s="923" t="s">
        <v>888</v>
      </c>
      <c r="E4889" s="923" t="n">
        <f aca="false">IF($K$2=$H$1,H4889,I4889)</f>
        <v>7.59</v>
      </c>
      <c r="F4889" s="396" t="n">
        <f aca="false">IF(LEN($B4889)=7,CONCATENATE(MID($B4889,1,6),"00",RIGHT($B4889,1)),IF(LEN($B4889)=8,CONCATENATE(MID($B4889,1,6),"0",RIGHT($B4889,2)),$B4889))</f>
        <v>93365</v>
      </c>
      <c r="H4889" s="925" t="n">
        <v>7.33</v>
      </c>
      <c r="I4889" s="923" t="n">
        <v>7.59</v>
      </c>
    </row>
    <row r="4890" customFormat="false" ht="15" hidden="false" customHeight="false" outlineLevel="0" collapsed="false">
      <c r="B4890" s="923" t="n">
        <v>93366</v>
      </c>
      <c r="C4890" s="924" t="s">
        <v>11647</v>
      </c>
      <c r="D4890" s="923" t="s">
        <v>888</v>
      </c>
      <c r="E4890" s="923" t="n">
        <f aca="false">IF($K$2=$H$1,H4890,I4890)</f>
        <v>6.25</v>
      </c>
      <c r="F4890" s="396" t="n">
        <f aca="false">IF(LEN($B4890)=7,CONCATENATE(MID($B4890,1,6),"00",RIGHT($B4890,1)),IF(LEN($B4890)=8,CONCATENATE(MID($B4890,1,6),"0",RIGHT($B4890,2)),$B4890))</f>
        <v>93366</v>
      </c>
      <c r="H4890" s="925" t="n">
        <v>6.06</v>
      </c>
      <c r="I4890" s="923" t="n">
        <v>6.25</v>
      </c>
    </row>
    <row r="4891" customFormat="false" ht="15" hidden="false" customHeight="false" outlineLevel="0" collapsed="false">
      <c r="B4891" s="923" t="n">
        <v>93367</v>
      </c>
      <c r="C4891" s="924" t="s">
        <v>11648</v>
      </c>
      <c r="D4891" s="923" t="s">
        <v>888</v>
      </c>
      <c r="E4891" s="923" t="n">
        <f aca="false">IF($K$2=$H$1,H4891,I4891)</f>
        <v>12.41</v>
      </c>
      <c r="F4891" s="396" t="n">
        <f aca="false">IF(LEN($B4891)=7,CONCATENATE(MID($B4891,1,6),"00",RIGHT($B4891,1)),IF(LEN($B4891)=8,CONCATENATE(MID($B4891,1,6),"0",RIGHT($B4891,2)),$B4891))</f>
        <v>93367</v>
      </c>
      <c r="H4891" s="925" t="n">
        <v>11.87</v>
      </c>
      <c r="I4891" s="923" t="n">
        <v>12.41</v>
      </c>
    </row>
    <row r="4892" customFormat="false" ht="15" hidden="false" customHeight="false" outlineLevel="0" collapsed="false">
      <c r="B4892" s="923" t="n">
        <v>93368</v>
      </c>
      <c r="C4892" s="924" t="s">
        <v>11649</v>
      </c>
      <c r="D4892" s="923" t="s">
        <v>888</v>
      </c>
      <c r="E4892" s="923" t="n">
        <f aca="false">IF($K$2=$H$1,H4892,I4892)</f>
        <v>10.08</v>
      </c>
      <c r="F4892" s="396" t="n">
        <f aca="false">IF(LEN($B4892)=7,CONCATENATE(MID($B4892,1,6),"00",RIGHT($B4892,1)),IF(LEN($B4892)=8,CONCATENATE(MID($B4892,1,6),"0",RIGHT($B4892,2)),$B4892))</f>
        <v>93368</v>
      </c>
      <c r="H4892" s="925" t="n">
        <v>9.67</v>
      </c>
      <c r="I4892" s="923" t="n">
        <v>10.08</v>
      </c>
    </row>
    <row r="4893" customFormat="false" ht="15" hidden="false" customHeight="false" outlineLevel="0" collapsed="false">
      <c r="B4893" s="923" t="n">
        <v>93369</v>
      </c>
      <c r="C4893" s="924" t="s">
        <v>11650</v>
      </c>
      <c r="D4893" s="923" t="s">
        <v>888</v>
      </c>
      <c r="E4893" s="923" t="n">
        <f aca="false">IF($K$2=$H$1,H4893,I4893)</f>
        <v>7.1</v>
      </c>
      <c r="F4893" s="396" t="n">
        <f aca="false">IF(LEN($B4893)=7,CONCATENATE(MID($B4893,1,6),"00",RIGHT($B4893,1)),IF(LEN($B4893)=8,CONCATENATE(MID($B4893,1,6),"0",RIGHT($B4893,2)),$B4893))</f>
        <v>93369</v>
      </c>
      <c r="H4893" s="925" t="n">
        <v>6.87</v>
      </c>
      <c r="I4893" s="923" t="n">
        <v>7.1</v>
      </c>
    </row>
    <row r="4894" customFormat="false" ht="15" hidden="false" customHeight="false" outlineLevel="0" collapsed="false">
      <c r="B4894" s="923" t="n">
        <v>93370</v>
      </c>
      <c r="C4894" s="924" t="s">
        <v>11651</v>
      </c>
      <c r="D4894" s="923" t="s">
        <v>888</v>
      </c>
      <c r="E4894" s="923" t="n">
        <f aca="false">IF($K$2=$H$1,H4894,I4894)</f>
        <v>7.79</v>
      </c>
      <c r="F4894" s="396" t="n">
        <f aca="false">IF(LEN($B4894)=7,CONCATENATE(MID($B4894,1,6),"00",RIGHT($B4894,1)),IF(LEN($B4894)=8,CONCATENATE(MID($B4894,1,6),"0",RIGHT($B4894,2)),$B4894))</f>
        <v>93370</v>
      </c>
      <c r="H4894" s="925" t="n">
        <v>7.51</v>
      </c>
      <c r="I4894" s="923" t="n">
        <v>7.79</v>
      </c>
    </row>
    <row r="4895" customFormat="false" ht="15" hidden="false" customHeight="false" outlineLevel="0" collapsed="false">
      <c r="B4895" s="923" t="n">
        <v>93371</v>
      </c>
      <c r="C4895" s="924" t="s">
        <v>11652</v>
      </c>
      <c r="D4895" s="923" t="s">
        <v>888</v>
      </c>
      <c r="E4895" s="923" t="n">
        <f aca="false">IF($K$2=$H$1,H4895,I4895)</f>
        <v>5.98</v>
      </c>
      <c r="F4895" s="396" t="n">
        <f aca="false">IF(LEN($B4895)=7,CONCATENATE(MID($B4895,1,6),"00",RIGHT($B4895,1)),IF(LEN($B4895)=8,CONCATENATE(MID($B4895,1,6),"0",RIGHT($B4895,2)),$B4895))</f>
        <v>93371</v>
      </c>
      <c r="H4895" s="925" t="n">
        <v>5.78</v>
      </c>
      <c r="I4895" s="923" t="n">
        <v>5.98</v>
      </c>
    </row>
    <row r="4896" customFormat="false" ht="15" hidden="false" customHeight="false" outlineLevel="0" collapsed="false">
      <c r="B4896" s="923" t="n">
        <v>93372</v>
      </c>
      <c r="C4896" s="924" t="s">
        <v>11653</v>
      </c>
      <c r="D4896" s="923" t="s">
        <v>888</v>
      </c>
      <c r="E4896" s="923" t="n">
        <f aca="false">IF($K$2=$H$1,H4896,I4896)</f>
        <v>6.8</v>
      </c>
      <c r="F4896" s="396" t="n">
        <f aca="false">IF(LEN($B4896)=7,CONCATENATE(MID($B4896,1,6),"00",RIGHT($B4896,1)),IF(LEN($B4896)=8,CONCATENATE(MID($B4896,1,6),"0",RIGHT($B4896,2)),$B4896))</f>
        <v>93372</v>
      </c>
      <c r="H4896" s="925" t="n">
        <v>6.56</v>
      </c>
      <c r="I4896" s="923" t="n">
        <v>6.8</v>
      </c>
    </row>
    <row r="4897" customFormat="false" ht="15" hidden="false" customHeight="false" outlineLevel="0" collapsed="false">
      <c r="B4897" s="923" t="n">
        <v>93373</v>
      </c>
      <c r="C4897" s="924" t="s">
        <v>11654</v>
      </c>
      <c r="D4897" s="923" t="s">
        <v>888</v>
      </c>
      <c r="E4897" s="923" t="n">
        <f aca="false">IF($K$2=$H$1,H4897,I4897)</f>
        <v>5.4</v>
      </c>
      <c r="F4897" s="396" t="n">
        <f aca="false">IF(LEN($B4897)=7,CONCATENATE(MID($B4897,1,6),"00",RIGHT($B4897,1)),IF(LEN($B4897)=8,CONCATENATE(MID($B4897,1,6),"0",RIGHT($B4897,2)),$B4897))</f>
        <v>93373</v>
      </c>
      <c r="H4897" s="925" t="n">
        <v>5.24</v>
      </c>
      <c r="I4897" s="923" t="n">
        <v>5.4</v>
      </c>
    </row>
    <row r="4898" customFormat="false" ht="15" hidden="false" customHeight="false" outlineLevel="0" collapsed="false">
      <c r="B4898" s="923" t="n">
        <v>93374</v>
      </c>
      <c r="C4898" s="924" t="s">
        <v>11655</v>
      </c>
      <c r="D4898" s="923" t="s">
        <v>888</v>
      </c>
      <c r="E4898" s="923" t="n">
        <f aca="false">IF($K$2=$H$1,H4898,I4898)</f>
        <v>15.94</v>
      </c>
      <c r="F4898" s="396" t="n">
        <f aca="false">IF(LEN($B4898)=7,CONCATENATE(MID($B4898,1,6),"00",RIGHT($B4898,1)),IF(LEN($B4898)=8,CONCATENATE(MID($B4898,1,6),"0",RIGHT($B4898,2)),$B4898))</f>
        <v>93374</v>
      </c>
      <c r="H4898" s="925" t="n">
        <v>15.04</v>
      </c>
      <c r="I4898" s="923" t="n">
        <v>15.94</v>
      </c>
    </row>
    <row r="4899" customFormat="false" ht="15" hidden="false" customHeight="false" outlineLevel="0" collapsed="false">
      <c r="B4899" s="923" t="n">
        <v>93375</v>
      </c>
      <c r="C4899" s="924" t="s">
        <v>11656</v>
      </c>
      <c r="D4899" s="923" t="s">
        <v>888</v>
      </c>
      <c r="E4899" s="923" t="n">
        <f aca="false">IF($K$2=$H$1,H4899,I4899)</f>
        <v>12.28</v>
      </c>
      <c r="F4899" s="396" t="n">
        <f aca="false">IF(LEN($B4899)=7,CONCATENATE(MID($B4899,1,6),"00",RIGHT($B4899,1)),IF(LEN($B4899)=8,CONCATENATE(MID($B4899,1,6),"0",RIGHT($B4899,2)),$B4899))</f>
        <v>93375</v>
      </c>
      <c r="H4899" s="925" t="n">
        <v>11.59</v>
      </c>
      <c r="I4899" s="923" t="n">
        <v>12.28</v>
      </c>
    </row>
    <row r="4900" customFormat="false" ht="15" hidden="false" customHeight="false" outlineLevel="0" collapsed="false">
      <c r="B4900" s="923" t="n">
        <v>93376</v>
      </c>
      <c r="C4900" s="924" t="s">
        <v>11657</v>
      </c>
      <c r="D4900" s="923" t="s">
        <v>888</v>
      </c>
      <c r="E4900" s="923" t="n">
        <f aca="false">IF($K$2=$H$1,H4900,I4900)</f>
        <v>10.05</v>
      </c>
      <c r="F4900" s="396" t="n">
        <f aca="false">IF(LEN($B4900)=7,CONCATENATE(MID($B4900,1,6),"00",RIGHT($B4900,1)),IF(LEN($B4900)=8,CONCATENATE(MID($B4900,1,6),"0",RIGHT($B4900,2)),$B4900))</f>
        <v>93376</v>
      </c>
      <c r="H4900" s="925" t="n">
        <v>9.48</v>
      </c>
      <c r="I4900" s="923" t="n">
        <v>10.05</v>
      </c>
    </row>
    <row r="4901" customFormat="false" ht="15" hidden="false" customHeight="false" outlineLevel="0" collapsed="false">
      <c r="B4901" s="923" t="n">
        <v>93377</v>
      </c>
      <c r="C4901" s="924" t="s">
        <v>11658</v>
      </c>
      <c r="D4901" s="923" t="s">
        <v>888</v>
      </c>
      <c r="E4901" s="923" t="n">
        <f aca="false">IF($K$2=$H$1,H4901,I4901)</f>
        <v>6.73</v>
      </c>
      <c r="F4901" s="396" t="n">
        <f aca="false">IF(LEN($B4901)=7,CONCATENATE(MID($B4901,1,6),"00",RIGHT($B4901,1)),IF(LEN($B4901)=8,CONCATENATE(MID($B4901,1,6),"0",RIGHT($B4901,2)),$B4901))</f>
        <v>93377</v>
      </c>
      <c r="H4901" s="925" t="n">
        <v>6.41</v>
      </c>
      <c r="I4901" s="923" t="n">
        <v>6.73</v>
      </c>
    </row>
    <row r="4902" customFormat="false" ht="15" hidden="false" customHeight="false" outlineLevel="0" collapsed="false">
      <c r="B4902" s="923" t="n">
        <v>93378</v>
      </c>
      <c r="C4902" s="924" t="s">
        <v>11659</v>
      </c>
      <c r="D4902" s="923" t="s">
        <v>888</v>
      </c>
      <c r="E4902" s="923" t="n">
        <f aca="false">IF($K$2=$H$1,H4902,I4902)</f>
        <v>14.91</v>
      </c>
      <c r="F4902" s="396" t="n">
        <f aca="false">IF(LEN($B4902)=7,CONCATENATE(MID($B4902,1,6),"00",RIGHT($B4902,1)),IF(LEN($B4902)=8,CONCATENATE(MID($B4902,1,6),"0",RIGHT($B4902,2)),$B4902))</f>
        <v>93378</v>
      </c>
      <c r="H4902" s="925" t="n">
        <v>14.04</v>
      </c>
      <c r="I4902" s="923" t="n">
        <v>14.91</v>
      </c>
    </row>
    <row r="4903" customFormat="false" ht="15" hidden="false" customHeight="false" outlineLevel="0" collapsed="false">
      <c r="B4903" s="923" t="n">
        <v>93379</v>
      </c>
      <c r="C4903" s="924" t="s">
        <v>11660</v>
      </c>
      <c r="D4903" s="923" t="s">
        <v>888</v>
      </c>
      <c r="E4903" s="923" t="n">
        <f aca="false">IF($K$2=$H$1,H4903,I4903)</f>
        <v>11.49</v>
      </c>
      <c r="F4903" s="396" t="n">
        <f aca="false">IF(LEN($B4903)=7,CONCATENATE(MID($B4903,1,6),"00",RIGHT($B4903,1)),IF(LEN($B4903)=8,CONCATENATE(MID($B4903,1,6),"0",RIGHT($B4903,2)),$B4903))</f>
        <v>93379</v>
      </c>
      <c r="H4903" s="925" t="n">
        <v>10.84</v>
      </c>
      <c r="I4903" s="923" t="n">
        <v>11.49</v>
      </c>
    </row>
    <row r="4904" customFormat="false" ht="15" hidden="false" customHeight="false" outlineLevel="0" collapsed="false">
      <c r="B4904" s="923" t="n">
        <v>93380</v>
      </c>
      <c r="C4904" s="924" t="s">
        <v>11661</v>
      </c>
      <c r="D4904" s="923" t="s">
        <v>888</v>
      </c>
      <c r="E4904" s="923" t="n">
        <f aca="false">IF($K$2=$H$1,H4904,I4904)</f>
        <v>9.44</v>
      </c>
      <c r="F4904" s="396" t="n">
        <f aca="false">IF(LEN($B4904)=7,CONCATENATE(MID($B4904,1,6),"00",RIGHT($B4904,1)),IF(LEN($B4904)=8,CONCATENATE(MID($B4904,1,6),"0",RIGHT($B4904,2)),$B4904))</f>
        <v>93380</v>
      </c>
      <c r="H4904" s="925" t="n">
        <v>8.91</v>
      </c>
      <c r="I4904" s="923" t="n">
        <v>9.44</v>
      </c>
    </row>
    <row r="4905" customFormat="false" ht="15" hidden="false" customHeight="false" outlineLevel="0" collapsed="false">
      <c r="B4905" s="923" t="n">
        <v>93381</v>
      </c>
      <c r="C4905" s="924" t="s">
        <v>11662</v>
      </c>
      <c r="D4905" s="923" t="s">
        <v>888</v>
      </c>
      <c r="E4905" s="923" t="n">
        <f aca="false">IF($K$2=$H$1,H4905,I4905)</f>
        <v>6.31</v>
      </c>
      <c r="F4905" s="396" t="n">
        <f aca="false">IF(LEN($B4905)=7,CONCATENATE(MID($B4905,1,6),"00",RIGHT($B4905,1)),IF(LEN($B4905)=8,CONCATENATE(MID($B4905,1,6),"0",RIGHT($B4905,2)),$B4905))</f>
        <v>93381</v>
      </c>
      <c r="H4905" s="925" t="n">
        <v>6</v>
      </c>
      <c r="I4905" s="923" t="n">
        <v>6.31</v>
      </c>
    </row>
    <row r="4906" customFormat="false" ht="15" hidden="false" customHeight="false" outlineLevel="0" collapsed="false">
      <c r="B4906" s="923" t="n">
        <v>93382</v>
      </c>
      <c r="C4906" s="924" t="s">
        <v>11663</v>
      </c>
      <c r="D4906" s="923" t="s">
        <v>888</v>
      </c>
      <c r="E4906" s="923" t="n">
        <f aca="false">IF($K$2=$H$1,H4906,I4906)</f>
        <v>21.57</v>
      </c>
      <c r="F4906" s="396" t="n">
        <f aca="false">IF(LEN($B4906)=7,CONCATENATE(MID($B4906,1,6),"00",RIGHT($B4906,1)),IF(LEN($B4906)=8,CONCATENATE(MID($B4906,1,6),"0",RIGHT($B4906,2)),$B4906))</f>
        <v>93382</v>
      </c>
      <c r="H4906" s="925" t="n">
        <v>19.75</v>
      </c>
      <c r="I4906" s="923" t="n">
        <v>21.57</v>
      </c>
    </row>
    <row r="4907" customFormat="false" ht="15" hidden="false" customHeight="false" outlineLevel="0" collapsed="false">
      <c r="B4907" s="923" t="n">
        <v>96995</v>
      </c>
      <c r="C4907" s="924" t="s">
        <v>244</v>
      </c>
      <c r="D4907" s="923" t="s">
        <v>888</v>
      </c>
      <c r="E4907" s="923" t="n">
        <f aca="false">IF($K$2=$H$1,H4907,I4907)</f>
        <v>38.25</v>
      </c>
      <c r="F4907" s="396" t="n">
        <f aca="false">IF(LEN($B4907)=7,CONCATENATE(MID($B4907,1,6),"00",RIGHT($B4907,1)),IF(LEN($B4907)=8,CONCATENATE(MID($B4907,1,6),"0",RIGHT($B4907,2)),$B4907))</f>
        <v>96995</v>
      </c>
      <c r="H4907" s="925" t="n">
        <v>34.58</v>
      </c>
      <c r="I4907" s="923" t="n">
        <v>38.25</v>
      </c>
    </row>
    <row r="4908" customFormat="false" ht="15" hidden="false" customHeight="false" outlineLevel="0" collapsed="false">
      <c r="B4908" s="923" t="n">
        <v>72838</v>
      </c>
      <c r="C4908" s="924" t="s">
        <v>11664</v>
      </c>
      <c r="D4908" s="923" t="s">
        <v>11665</v>
      </c>
      <c r="E4908" s="923" t="n">
        <f aca="false">IF($K$2=$H$1,H4908,I4908)</f>
        <v>0.78</v>
      </c>
      <c r="F4908" s="396" t="n">
        <f aca="false">IF(LEN($B4908)=7,CONCATENATE(MID($B4908,1,6),"00",RIGHT($B4908,1)),IF(LEN($B4908)=8,CONCATENATE(MID($B4908,1,6),"0",RIGHT($B4908,2)),$B4908))</f>
        <v>72838</v>
      </c>
      <c r="H4908" s="925" t="n">
        <v>0.77</v>
      </c>
      <c r="I4908" s="923" t="n">
        <v>0.78</v>
      </c>
    </row>
    <row r="4909" customFormat="false" ht="15" hidden="false" customHeight="false" outlineLevel="0" collapsed="false">
      <c r="B4909" s="923" t="n">
        <v>72839</v>
      </c>
      <c r="C4909" s="924" t="s">
        <v>11666</v>
      </c>
      <c r="D4909" s="923" t="s">
        <v>11665</v>
      </c>
      <c r="E4909" s="923" t="n">
        <f aca="false">IF($K$2=$H$1,H4909,I4909)</f>
        <v>0.63</v>
      </c>
      <c r="F4909" s="396" t="n">
        <f aca="false">IF(LEN($B4909)=7,CONCATENATE(MID($B4909,1,6),"00",RIGHT($B4909,1)),IF(LEN($B4909)=8,CONCATENATE(MID($B4909,1,6),"0",RIGHT($B4909,2)),$B4909))</f>
        <v>72839</v>
      </c>
      <c r="H4909" s="925" t="n">
        <v>0.62</v>
      </c>
      <c r="I4909" s="923" t="n">
        <v>0.63</v>
      </c>
    </row>
    <row r="4910" customFormat="false" ht="15" hidden="false" customHeight="false" outlineLevel="0" collapsed="false">
      <c r="B4910" s="923" t="n">
        <v>72840</v>
      </c>
      <c r="C4910" s="924" t="s">
        <v>11667</v>
      </c>
      <c r="D4910" s="923" t="s">
        <v>11665</v>
      </c>
      <c r="E4910" s="923" t="n">
        <f aca="false">IF($K$2=$H$1,H4910,I4910)</f>
        <v>0.53</v>
      </c>
      <c r="F4910" s="396" t="n">
        <f aca="false">IF(LEN($B4910)=7,CONCATENATE(MID($B4910,1,6),"00",RIGHT($B4910,1)),IF(LEN($B4910)=8,CONCATENATE(MID($B4910,1,6),"0",RIGHT($B4910,2)),$B4910))</f>
        <v>72840</v>
      </c>
      <c r="H4910" s="925" t="n">
        <v>0.52</v>
      </c>
      <c r="I4910" s="923" t="n">
        <v>0.53</v>
      </c>
    </row>
    <row r="4911" customFormat="false" ht="15" hidden="false" customHeight="false" outlineLevel="0" collapsed="false">
      <c r="B4911" s="923" t="n">
        <v>72844</v>
      </c>
      <c r="C4911" s="924" t="s">
        <v>11668</v>
      </c>
      <c r="D4911" s="923" t="s">
        <v>11669</v>
      </c>
      <c r="E4911" s="923" t="n">
        <f aca="false">IF($K$2=$H$1,H4911,I4911)</f>
        <v>0.56</v>
      </c>
      <c r="F4911" s="396" t="n">
        <f aca="false">IF(LEN($B4911)=7,CONCATENATE(MID($B4911,1,6),"00",RIGHT($B4911,1)),IF(LEN($B4911)=8,CONCATENATE(MID($B4911,1,6),"0",RIGHT($B4911,2)),$B4911))</f>
        <v>72844</v>
      </c>
      <c r="H4911" s="925" t="n">
        <v>0.56</v>
      </c>
      <c r="I4911" s="923" t="n">
        <v>0.56</v>
      </c>
    </row>
    <row r="4912" customFormat="false" ht="15" hidden="false" customHeight="false" outlineLevel="0" collapsed="false">
      <c r="B4912" s="923" t="n">
        <v>72845</v>
      </c>
      <c r="C4912" s="924" t="s">
        <v>11670</v>
      </c>
      <c r="D4912" s="923" t="s">
        <v>11669</v>
      </c>
      <c r="E4912" s="923" t="n">
        <f aca="false">IF($K$2=$H$1,H4912,I4912)</f>
        <v>3.39</v>
      </c>
      <c r="F4912" s="396" t="n">
        <f aca="false">IF(LEN($B4912)=7,CONCATENATE(MID($B4912,1,6),"00",RIGHT($B4912,1)),IF(LEN($B4912)=8,CONCATENATE(MID($B4912,1,6),"0",RIGHT($B4912,2)),$B4912))</f>
        <v>72845</v>
      </c>
      <c r="H4912" s="925" t="n">
        <v>3.35</v>
      </c>
      <c r="I4912" s="923" t="n">
        <v>3.39</v>
      </c>
    </row>
    <row r="4913" customFormat="false" ht="15" hidden="false" customHeight="false" outlineLevel="0" collapsed="false">
      <c r="B4913" s="923" t="n">
        <v>72846</v>
      </c>
      <c r="C4913" s="924" t="s">
        <v>11671</v>
      </c>
      <c r="D4913" s="923" t="s">
        <v>11669</v>
      </c>
      <c r="E4913" s="923" t="n">
        <f aca="false">IF($K$2=$H$1,H4913,I4913)</f>
        <v>2.8</v>
      </c>
      <c r="F4913" s="396" t="n">
        <f aca="false">IF(LEN($B4913)=7,CONCATENATE(MID($B4913,1,6),"00",RIGHT($B4913,1)),IF(LEN($B4913)=8,CONCATENATE(MID($B4913,1,6),"0",RIGHT($B4913,2)),$B4913))</f>
        <v>72846</v>
      </c>
      <c r="H4913" s="925" t="n">
        <v>2.76</v>
      </c>
      <c r="I4913" s="923" t="n">
        <v>2.8</v>
      </c>
    </row>
    <row r="4914" customFormat="false" ht="15" hidden="false" customHeight="false" outlineLevel="0" collapsed="false">
      <c r="B4914" s="923" t="n">
        <v>72847</v>
      </c>
      <c r="C4914" s="924" t="s">
        <v>11672</v>
      </c>
      <c r="D4914" s="923" t="s">
        <v>11669</v>
      </c>
      <c r="E4914" s="923" t="n">
        <f aca="false">IF($K$2=$H$1,H4914,I4914)</f>
        <v>6.04</v>
      </c>
      <c r="F4914" s="396" t="n">
        <f aca="false">IF(LEN($B4914)=7,CONCATENATE(MID($B4914,1,6),"00",RIGHT($B4914,1)),IF(LEN($B4914)=8,CONCATENATE(MID($B4914,1,6),"0",RIGHT($B4914,2)),$B4914))</f>
        <v>72847</v>
      </c>
      <c r="H4914" s="925" t="n">
        <v>5.96</v>
      </c>
      <c r="I4914" s="923" t="n">
        <v>6.04</v>
      </c>
    </row>
    <row r="4915" customFormat="false" ht="15" hidden="false" customHeight="false" outlineLevel="0" collapsed="false">
      <c r="B4915" s="923" t="n">
        <v>72848</v>
      </c>
      <c r="C4915" s="924" t="s">
        <v>11673</v>
      </c>
      <c r="D4915" s="923" t="s">
        <v>11669</v>
      </c>
      <c r="E4915" s="923" t="n">
        <f aca="false">IF($K$2=$H$1,H4915,I4915)</f>
        <v>1.51</v>
      </c>
      <c r="F4915" s="396" t="n">
        <f aca="false">IF(LEN($B4915)=7,CONCATENATE(MID($B4915,1,6),"00",RIGHT($B4915,1)),IF(LEN($B4915)=8,CONCATENATE(MID($B4915,1,6),"0",RIGHT($B4915,2)),$B4915))</f>
        <v>72848</v>
      </c>
      <c r="H4915" s="925" t="n">
        <v>1.49</v>
      </c>
      <c r="I4915" s="923" t="n">
        <v>1.51</v>
      </c>
    </row>
    <row r="4916" customFormat="false" ht="15" hidden="false" customHeight="false" outlineLevel="0" collapsed="false">
      <c r="B4916" s="923" t="n">
        <v>72849</v>
      </c>
      <c r="C4916" s="924" t="s">
        <v>11674</v>
      </c>
      <c r="D4916" s="923" t="s">
        <v>11669</v>
      </c>
      <c r="E4916" s="923" t="n">
        <f aca="false">IF($K$2=$H$1,H4916,I4916)</f>
        <v>1.93</v>
      </c>
      <c r="F4916" s="396" t="n">
        <f aca="false">IF(LEN($B4916)=7,CONCATENATE(MID($B4916,1,6),"00",RIGHT($B4916,1)),IF(LEN($B4916)=8,CONCATENATE(MID($B4916,1,6),"0",RIGHT($B4916,2)),$B4916))</f>
        <v>72849</v>
      </c>
      <c r="H4916" s="925" t="n">
        <v>1.9</v>
      </c>
      <c r="I4916" s="923" t="n">
        <v>1.93</v>
      </c>
    </row>
    <row r="4917" customFormat="false" ht="15" hidden="false" customHeight="false" outlineLevel="0" collapsed="false">
      <c r="B4917" s="923" t="n">
        <v>72850</v>
      </c>
      <c r="C4917" s="924" t="s">
        <v>11675</v>
      </c>
      <c r="D4917" s="923" t="s">
        <v>11669</v>
      </c>
      <c r="E4917" s="923" t="n">
        <f aca="false">IF($K$2=$H$1,H4917,I4917)</f>
        <v>9.93</v>
      </c>
      <c r="F4917" s="396" t="n">
        <f aca="false">IF(LEN($B4917)=7,CONCATENATE(MID($B4917,1,6),"00",RIGHT($B4917,1)),IF(LEN($B4917)=8,CONCATENATE(MID($B4917,1,6),"0",RIGHT($B4917,2)),$B4917))</f>
        <v>72850</v>
      </c>
      <c r="H4917" s="925" t="n">
        <v>9.79</v>
      </c>
      <c r="I4917" s="923" t="n">
        <v>9.93</v>
      </c>
    </row>
    <row r="4918" customFormat="false" ht="15" hidden="false" customHeight="false" outlineLevel="0" collapsed="false">
      <c r="B4918" s="923" t="n">
        <v>72882</v>
      </c>
      <c r="C4918" s="924" t="s">
        <v>11664</v>
      </c>
      <c r="D4918" s="923" t="s">
        <v>11676</v>
      </c>
      <c r="E4918" s="923" t="n">
        <f aca="false">IF($K$2=$H$1,H4918,I4918)</f>
        <v>1.17</v>
      </c>
      <c r="F4918" s="396" t="n">
        <f aca="false">IF(LEN($B4918)=7,CONCATENATE(MID($B4918,1,6),"00",RIGHT($B4918,1)),IF(LEN($B4918)=8,CONCATENATE(MID($B4918,1,6),"0",RIGHT($B4918,2)),$B4918))</f>
        <v>72882</v>
      </c>
      <c r="H4918" s="925" t="n">
        <v>1.16</v>
      </c>
      <c r="I4918" s="923" t="n">
        <v>1.17</v>
      </c>
    </row>
    <row r="4919" customFormat="false" ht="15" hidden="false" customHeight="false" outlineLevel="0" collapsed="false">
      <c r="B4919" s="923" t="n">
        <v>72883</v>
      </c>
      <c r="C4919" s="924" t="s">
        <v>11666</v>
      </c>
      <c r="D4919" s="923" t="s">
        <v>11676</v>
      </c>
      <c r="E4919" s="923" t="n">
        <f aca="false">IF($K$2=$H$1,H4919,I4919)</f>
        <v>0.94</v>
      </c>
      <c r="F4919" s="396" t="n">
        <f aca="false">IF(LEN($B4919)=7,CONCATENATE(MID($B4919,1,6),"00",RIGHT($B4919,1)),IF(LEN($B4919)=8,CONCATENATE(MID($B4919,1,6),"0",RIGHT($B4919,2)),$B4919))</f>
        <v>72883</v>
      </c>
      <c r="H4919" s="925" t="n">
        <v>0.92</v>
      </c>
      <c r="I4919" s="923" t="n">
        <v>0.94</v>
      </c>
    </row>
    <row r="4920" customFormat="false" ht="15" hidden="false" customHeight="false" outlineLevel="0" collapsed="false">
      <c r="B4920" s="923" t="n">
        <v>72884</v>
      </c>
      <c r="C4920" s="924" t="s">
        <v>11667</v>
      </c>
      <c r="D4920" s="923" t="s">
        <v>11676</v>
      </c>
      <c r="E4920" s="923" t="n">
        <f aca="false">IF($K$2=$H$1,H4920,I4920)</f>
        <v>0.78</v>
      </c>
      <c r="F4920" s="396" t="n">
        <f aca="false">IF(LEN($B4920)=7,CONCATENATE(MID($B4920,1,6),"00",RIGHT($B4920,1)),IF(LEN($B4920)=8,CONCATENATE(MID($B4920,1,6),"0",RIGHT($B4920,2)),$B4920))</f>
        <v>72884</v>
      </c>
      <c r="H4920" s="925" t="n">
        <v>0.77</v>
      </c>
      <c r="I4920" s="923" t="n">
        <v>0.78</v>
      </c>
    </row>
    <row r="4921" customFormat="false" ht="15" hidden="false" customHeight="false" outlineLevel="0" collapsed="false">
      <c r="B4921" s="923" t="n">
        <v>72888</v>
      </c>
      <c r="C4921" s="924" t="s">
        <v>11668</v>
      </c>
      <c r="D4921" s="923" t="s">
        <v>888</v>
      </c>
      <c r="E4921" s="923" t="n">
        <f aca="false">IF($K$2=$H$1,H4921,I4921)</f>
        <v>0.84</v>
      </c>
      <c r="F4921" s="396" t="n">
        <f aca="false">IF(LEN($B4921)=7,CONCATENATE(MID($B4921,1,6),"00",RIGHT($B4921,1)),IF(LEN($B4921)=8,CONCATENATE(MID($B4921,1,6),"0",RIGHT($B4921,2)),$B4921))</f>
        <v>72888</v>
      </c>
      <c r="H4921" s="925" t="n">
        <v>0.83</v>
      </c>
      <c r="I4921" s="923" t="n">
        <v>0.84</v>
      </c>
    </row>
    <row r="4922" customFormat="false" ht="15" hidden="false" customHeight="false" outlineLevel="0" collapsed="false">
      <c r="B4922" s="923" t="n">
        <v>72890</v>
      </c>
      <c r="C4922" s="924" t="s">
        <v>11677</v>
      </c>
      <c r="D4922" s="923" t="s">
        <v>888</v>
      </c>
      <c r="E4922" s="923" t="n">
        <f aca="false">IF($K$2=$H$1,H4922,I4922)</f>
        <v>5.09</v>
      </c>
      <c r="F4922" s="396" t="n">
        <f aca="false">IF(LEN($B4922)=7,CONCATENATE(MID($B4922,1,6),"00",RIGHT($B4922,1)),IF(LEN($B4922)=8,CONCATENATE(MID($B4922,1,6),"0",RIGHT($B4922,2)),$B4922))</f>
        <v>72890</v>
      </c>
      <c r="H4922" s="925" t="n">
        <v>5.03</v>
      </c>
      <c r="I4922" s="923" t="n">
        <v>5.09</v>
      </c>
    </row>
    <row r="4923" customFormat="false" ht="15" hidden="false" customHeight="false" outlineLevel="0" collapsed="false">
      <c r="B4923" s="923" t="n">
        <v>72891</v>
      </c>
      <c r="C4923" s="924" t="s">
        <v>11678</v>
      </c>
      <c r="D4923" s="923" t="s">
        <v>888</v>
      </c>
      <c r="E4923" s="923" t="n">
        <f aca="false">IF($K$2=$H$1,H4923,I4923)</f>
        <v>4.2</v>
      </c>
      <c r="F4923" s="396" t="n">
        <f aca="false">IF(LEN($B4923)=7,CONCATENATE(MID($B4923,1,6),"00",RIGHT($B4923,1)),IF(LEN($B4923)=8,CONCATENATE(MID($B4923,1,6),"0",RIGHT($B4923,2)),$B4923))</f>
        <v>72891</v>
      </c>
      <c r="H4923" s="925" t="n">
        <v>4.15</v>
      </c>
      <c r="I4923" s="923" t="n">
        <v>4.2</v>
      </c>
    </row>
    <row r="4924" customFormat="false" ht="15" hidden="false" customHeight="false" outlineLevel="0" collapsed="false">
      <c r="B4924" s="923" t="n">
        <v>72892</v>
      </c>
      <c r="C4924" s="924" t="s">
        <v>11679</v>
      </c>
      <c r="D4924" s="923" t="s">
        <v>888</v>
      </c>
      <c r="E4924" s="923" t="n">
        <f aca="false">IF($K$2=$H$1,H4924,I4924)</f>
        <v>9.06</v>
      </c>
      <c r="F4924" s="396" t="n">
        <f aca="false">IF(LEN($B4924)=7,CONCATENATE(MID($B4924,1,6),"00",RIGHT($B4924,1)),IF(LEN($B4924)=8,CONCATENATE(MID($B4924,1,6),"0",RIGHT($B4924,2)),$B4924))</f>
        <v>72892</v>
      </c>
      <c r="H4924" s="925" t="n">
        <v>8.94</v>
      </c>
      <c r="I4924" s="923" t="n">
        <v>9.06</v>
      </c>
    </row>
    <row r="4925" customFormat="false" ht="15" hidden="false" customHeight="false" outlineLevel="0" collapsed="false">
      <c r="B4925" s="923" t="n">
        <v>72893</v>
      </c>
      <c r="C4925" s="924" t="s">
        <v>11680</v>
      </c>
      <c r="D4925" s="923" t="s">
        <v>888</v>
      </c>
      <c r="E4925" s="923" t="n">
        <f aca="false">IF($K$2=$H$1,H4925,I4925)</f>
        <v>2.25</v>
      </c>
      <c r="F4925" s="396" t="n">
        <f aca="false">IF(LEN($B4925)=7,CONCATENATE(MID($B4925,1,6),"00",RIGHT($B4925,1)),IF(LEN($B4925)=8,CONCATENATE(MID($B4925,1,6),"0",RIGHT($B4925,2)),$B4925))</f>
        <v>72893</v>
      </c>
      <c r="H4925" s="925" t="n">
        <v>2.23</v>
      </c>
      <c r="I4925" s="923" t="n">
        <v>2.25</v>
      </c>
    </row>
    <row r="4926" customFormat="false" ht="15" hidden="false" customHeight="false" outlineLevel="0" collapsed="false">
      <c r="B4926" s="923" t="n">
        <v>72894</v>
      </c>
      <c r="C4926" s="924" t="s">
        <v>11681</v>
      </c>
      <c r="D4926" s="923" t="s">
        <v>888</v>
      </c>
      <c r="E4926" s="923" t="n">
        <f aca="false">IF($K$2=$H$1,H4926,I4926)</f>
        <v>2.89</v>
      </c>
      <c r="F4926" s="396" t="n">
        <f aca="false">IF(LEN($B4926)=7,CONCATENATE(MID($B4926,1,6),"00",RIGHT($B4926,1)),IF(LEN($B4926)=8,CONCATENATE(MID($B4926,1,6),"0",RIGHT($B4926,2)),$B4926))</f>
        <v>72894</v>
      </c>
      <c r="H4926" s="925" t="n">
        <v>2.86</v>
      </c>
      <c r="I4926" s="923" t="n">
        <v>2.89</v>
      </c>
    </row>
    <row r="4927" customFormat="false" ht="15" hidden="false" customHeight="false" outlineLevel="0" collapsed="false">
      <c r="B4927" s="923" t="n">
        <v>72895</v>
      </c>
      <c r="C4927" s="924" t="s">
        <v>11682</v>
      </c>
      <c r="D4927" s="923" t="s">
        <v>888</v>
      </c>
      <c r="E4927" s="923" t="n">
        <f aca="false">IF($K$2=$H$1,H4927,I4927)</f>
        <v>15.28</v>
      </c>
      <c r="F4927" s="396" t="n">
        <f aca="false">IF(LEN($B4927)=7,CONCATENATE(MID($B4927,1,6),"00",RIGHT($B4927,1)),IF(LEN($B4927)=8,CONCATENATE(MID($B4927,1,6),"0",RIGHT($B4927,2)),$B4927))</f>
        <v>72895</v>
      </c>
      <c r="H4927" s="925" t="n">
        <v>15.09</v>
      </c>
      <c r="I4927" s="923" t="n">
        <v>15.28</v>
      </c>
    </row>
    <row r="4928" customFormat="false" ht="15" hidden="false" customHeight="false" outlineLevel="0" collapsed="false">
      <c r="B4928" s="923" t="n">
        <v>72897</v>
      </c>
      <c r="C4928" s="924" t="s">
        <v>11683</v>
      </c>
      <c r="D4928" s="923" t="s">
        <v>888</v>
      </c>
      <c r="E4928" s="923" t="n">
        <f aca="false">IF($K$2=$H$1,H4928,I4928)</f>
        <v>19.02</v>
      </c>
      <c r="F4928" s="396" t="n">
        <f aca="false">IF(LEN($B4928)=7,CONCATENATE(MID($B4928,1,6),"00",RIGHT($B4928,1)),IF(LEN($B4928)=8,CONCATENATE(MID($B4928,1,6),"0",RIGHT($B4928,2)),$B4928))</f>
        <v>72897</v>
      </c>
      <c r="H4928" s="925" t="n">
        <v>17.57</v>
      </c>
      <c r="I4928" s="923" t="n">
        <v>19.02</v>
      </c>
    </row>
    <row r="4929" customFormat="false" ht="15" hidden="false" customHeight="false" outlineLevel="0" collapsed="false">
      <c r="B4929" s="923" t="n">
        <v>72898</v>
      </c>
      <c r="C4929" s="924" t="s">
        <v>11684</v>
      </c>
      <c r="D4929" s="923" t="s">
        <v>888</v>
      </c>
      <c r="E4929" s="923" t="n">
        <f aca="false">IF($K$2=$H$1,H4929,I4929)</f>
        <v>3.29</v>
      </c>
      <c r="F4929" s="396" t="n">
        <f aca="false">IF(LEN($B4929)=7,CONCATENATE(MID($B4929,1,6),"00",RIGHT($B4929,1)),IF(LEN($B4929)=8,CONCATENATE(MID($B4929,1,6),"0",RIGHT($B4929,2)),$B4929))</f>
        <v>72898</v>
      </c>
      <c r="H4929" s="925" t="n">
        <v>3.22</v>
      </c>
      <c r="I4929" s="923" t="n">
        <v>3.29</v>
      </c>
    </row>
    <row r="4930" customFormat="false" ht="15" hidden="false" customHeight="false" outlineLevel="0" collapsed="false">
      <c r="B4930" s="923" t="n">
        <v>72899</v>
      </c>
      <c r="C4930" s="924" t="s">
        <v>11685</v>
      </c>
      <c r="D4930" s="923" t="s">
        <v>888</v>
      </c>
      <c r="E4930" s="923" t="n">
        <f aca="false">IF($K$2=$H$1,H4930,I4930)</f>
        <v>3.95</v>
      </c>
      <c r="F4930" s="396" t="n">
        <f aca="false">IF(LEN($B4930)=7,CONCATENATE(MID($B4930,1,6),"00",RIGHT($B4930,1)),IF(LEN($B4930)=8,CONCATENATE(MID($B4930,1,6),"0",RIGHT($B4930,2)),$B4930))</f>
        <v>72899</v>
      </c>
      <c r="H4930" s="925" t="n">
        <v>3.9</v>
      </c>
      <c r="I4930" s="923" t="n">
        <v>3.95</v>
      </c>
    </row>
    <row r="4931" customFormat="false" ht="15" hidden="false" customHeight="false" outlineLevel="0" collapsed="false">
      <c r="B4931" s="923" t="n">
        <v>72900</v>
      </c>
      <c r="C4931" s="924" t="s">
        <v>11686</v>
      </c>
      <c r="D4931" s="923" t="s">
        <v>888</v>
      </c>
      <c r="E4931" s="923" t="n">
        <f aca="false">IF($K$2=$H$1,H4931,I4931)</f>
        <v>4.34</v>
      </c>
      <c r="F4931" s="396" t="n">
        <f aca="false">IF(LEN($B4931)=7,CONCATENATE(MID($B4931,1,6),"00",RIGHT($B4931,1)),IF(LEN($B4931)=8,CONCATENATE(MID($B4931,1,6),"0",RIGHT($B4931,2)),$B4931))</f>
        <v>72900</v>
      </c>
      <c r="H4931" s="925" t="n">
        <v>4.29</v>
      </c>
      <c r="I4931" s="923" t="n">
        <v>4.34</v>
      </c>
    </row>
    <row r="4932" customFormat="false" ht="15" hidden="false" customHeight="false" outlineLevel="0" collapsed="false">
      <c r="B4932" s="923" t="s">
        <v>11687</v>
      </c>
      <c r="C4932" s="924" t="s">
        <v>11688</v>
      </c>
      <c r="D4932" s="923" t="s">
        <v>888</v>
      </c>
      <c r="E4932" s="923" t="n">
        <f aca="false">IF($K$2=$H$1,H4932,I4932)</f>
        <v>1.44</v>
      </c>
      <c r="F4932" s="396" t="str">
        <f aca="false">IF(LEN($B4932)=7,CONCATENATE(MID($B4932,1,6),"00",RIGHT($B4932,1)),IF(LEN($B4932)=8,CONCATENATE(MID($B4932,1,6),"0",RIGHT($B4932,2)),$B4932))</f>
        <v>74010/001</v>
      </c>
      <c r="H4932" s="925" t="n">
        <v>1.41</v>
      </c>
      <c r="I4932" s="923" t="n">
        <v>1.44</v>
      </c>
    </row>
    <row r="4933" customFormat="false" ht="15" hidden="false" customHeight="false" outlineLevel="0" collapsed="false">
      <c r="B4933" s="923" t="n">
        <v>83356</v>
      </c>
      <c r="C4933" s="924" t="s">
        <v>11689</v>
      </c>
      <c r="D4933" s="923" t="s">
        <v>11676</v>
      </c>
      <c r="E4933" s="923" t="n">
        <f aca="false">IF($K$2=$H$1,H4933,I4933)</f>
        <v>0.7</v>
      </c>
      <c r="F4933" s="396" t="n">
        <f aca="false">IF(LEN($B4933)=7,CONCATENATE(MID($B4933,1,6),"00",RIGHT($B4933,1)),IF(LEN($B4933)=8,CONCATENATE(MID($B4933,1,6),"0",RIGHT($B4933,2)),$B4933))</f>
        <v>83356</v>
      </c>
      <c r="H4933" s="925" t="n">
        <v>0.7</v>
      </c>
      <c r="I4933" s="923" t="n">
        <v>0.7</v>
      </c>
    </row>
    <row r="4934" customFormat="false" ht="15" hidden="false" customHeight="false" outlineLevel="0" collapsed="false">
      <c r="B4934" s="923" t="n">
        <v>83358</v>
      </c>
      <c r="C4934" s="924" t="s">
        <v>11690</v>
      </c>
      <c r="D4934" s="923" t="s">
        <v>11676</v>
      </c>
      <c r="E4934" s="923" t="n">
        <f aca="false">IF($K$2=$H$1,H4934,I4934)</f>
        <v>1.46</v>
      </c>
      <c r="F4934" s="396" t="n">
        <f aca="false">IF(LEN($B4934)=7,CONCATENATE(MID($B4934,1,6),"00",RIGHT($B4934,1)),IF(LEN($B4934)=8,CONCATENATE(MID($B4934,1,6),"0",RIGHT($B4934,2)),$B4934))</f>
        <v>83358</v>
      </c>
      <c r="H4934" s="925" t="n">
        <v>1.44</v>
      </c>
      <c r="I4934" s="923" t="n">
        <v>1.46</v>
      </c>
    </row>
    <row r="4935" customFormat="false" ht="15" hidden="false" customHeight="false" outlineLevel="0" collapsed="false">
      <c r="B4935" s="923" t="n">
        <v>95303</v>
      </c>
      <c r="C4935" s="924" t="s">
        <v>11691</v>
      </c>
      <c r="D4935" s="923" t="s">
        <v>11676</v>
      </c>
      <c r="E4935" s="923" t="n">
        <f aca="false">IF($K$2=$H$1,H4935,I4935)</f>
        <v>0.9</v>
      </c>
      <c r="F4935" s="396" t="n">
        <f aca="false">IF(LEN($B4935)=7,CONCATENATE(MID($B4935,1,6),"00",RIGHT($B4935,1)),IF(LEN($B4935)=8,CONCATENATE(MID($B4935,1,6),"0",RIGHT($B4935,2)),$B4935))</f>
        <v>95303</v>
      </c>
      <c r="H4935" s="925" t="n">
        <v>0.89</v>
      </c>
      <c r="I4935" s="923" t="n">
        <v>0.9</v>
      </c>
    </row>
    <row r="4936" customFormat="false" ht="15" hidden="false" customHeight="false" outlineLevel="0" collapsed="false">
      <c r="B4936" s="923" t="n">
        <v>97912</v>
      </c>
      <c r="C4936" s="924" t="s">
        <v>11692</v>
      </c>
      <c r="D4936" s="923" t="s">
        <v>11676</v>
      </c>
      <c r="E4936" s="923" t="n">
        <f aca="false">IF($K$2=$H$1,H4936,I4936)</f>
        <v>1.64</v>
      </c>
      <c r="F4936" s="396" t="n">
        <f aca="false">IF(LEN($B4936)=7,CONCATENATE(MID($B4936,1,6),"00",RIGHT($B4936,1)),IF(LEN($B4936)=8,CONCATENATE(MID($B4936,1,6),"0",RIGHT($B4936,2)),$B4936))</f>
        <v>97912</v>
      </c>
      <c r="H4936" s="925" t="n">
        <v>1.61</v>
      </c>
      <c r="I4936" s="923" t="n">
        <v>1.64</v>
      </c>
    </row>
    <row r="4937" customFormat="false" ht="15" hidden="false" customHeight="false" outlineLevel="0" collapsed="false">
      <c r="B4937" s="923" t="n">
        <v>97913</v>
      </c>
      <c r="C4937" s="924" t="s">
        <v>11693</v>
      </c>
      <c r="D4937" s="923" t="s">
        <v>11676</v>
      </c>
      <c r="E4937" s="923" t="n">
        <f aca="false">IF($K$2=$H$1,H4937,I4937)</f>
        <v>1.25</v>
      </c>
      <c r="F4937" s="396" t="n">
        <f aca="false">IF(LEN($B4937)=7,CONCATENATE(MID($B4937,1,6),"00",RIGHT($B4937,1)),IF(LEN($B4937)=8,CONCATENATE(MID($B4937,1,6),"0",RIGHT($B4937,2)),$B4937))</f>
        <v>97913</v>
      </c>
      <c r="H4937" s="925" t="n">
        <v>1.23</v>
      </c>
      <c r="I4937" s="923" t="n">
        <v>1.25</v>
      </c>
    </row>
    <row r="4938" customFormat="false" ht="15" hidden="false" customHeight="false" outlineLevel="0" collapsed="false">
      <c r="B4938" s="923" t="n">
        <v>97914</v>
      </c>
      <c r="C4938" s="924" t="s">
        <v>11694</v>
      </c>
      <c r="D4938" s="923" t="s">
        <v>11676</v>
      </c>
      <c r="E4938" s="923" t="n">
        <f aca="false">IF($K$2=$H$1,H4938,I4938)</f>
        <v>1.17</v>
      </c>
      <c r="F4938" s="396" t="n">
        <f aca="false">IF(LEN($B4938)=7,CONCATENATE(MID($B4938,1,6),"00",RIGHT($B4938,1)),IF(LEN($B4938)=8,CONCATENATE(MID($B4938,1,6),"0",RIGHT($B4938,2)),$B4938))</f>
        <v>97914</v>
      </c>
      <c r="H4938" s="925" t="n">
        <v>1.15</v>
      </c>
      <c r="I4938" s="923" t="n">
        <v>1.17</v>
      </c>
    </row>
    <row r="4939" customFormat="false" ht="15" hidden="false" customHeight="false" outlineLevel="0" collapsed="false">
      <c r="B4939" s="923" t="n">
        <v>97915</v>
      </c>
      <c r="C4939" s="924" t="s">
        <v>11695</v>
      </c>
      <c r="D4939" s="923" t="s">
        <v>11676</v>
      </c>
      <c r="E4939" s="923" t="n">
        <f aca="false">IF($K$2=$H$1,H4939,I4939)</f>
        <v>0.83</v>
      </c>
      <c r="F4939" s="396" t="n">
        <f aca="false">IF(LEN($B4939)=7,CONCATENATE(MID($B4939,1,6),"00",RIGHT($B4939,1)),IF(LEN($B4939)=8,CONCATENATE(MID($B4939,1,6),"0",RIGHT($B4939,2)),$B4939))</f>
        <v>97915</v>
      </c>
      <c r="H4939" s="925" t="n">
        <v>0.82</v>
      </c>
      <c r="I4939" s="923" t="n">
        <v>0.83</v>
      </c>
    </row>
    <row r="4940" customFormat="false" ht="15" hidden="false" customHeight="false" outlineLevel="0" collapsed="false">
      <c r="B4940" s="923" t="n">
        <v>97916</v>
      </c>
      <c r="C4940" s="924" t="s">
        <v>11696</v>
      </c>
      <c r="D4940" s="923" t="s">
        <v>11665</v>
      </c>
      <c r="E4940" s="923" t="n">
        <f aca="false">IF($K$2=$H$1,H4940,I4940)</f>
        <v>1.09</v>
      </c>
      <c r="F4940" s="396" t="n">
        <f aca="false">IF(LEN($B4940)=7,CONCATENATE(MID($B4940,1,6),"00",RIGHT($B4940,1)),IF(LEN($B4940)=8,CONCATENATE(MID($B4940,1,6),"0",RIGHT($B4940,2)),$B4940))</f>
        <v>97916</v>
      </c>
      <c r="H4940" s="925" t="n">
        <v>1.07</v>
      </c>
      <c r="I4940" s="923" t="n">
        <v>1.09</v>
      </c>
    </row>
    <row r="4941" customFormat="false" ht="15" hidden="false" customHeight="false" outlineLevel="0" collapsed="false">
      <c r="B4941" s="923" t="n">
        <v>97917</v>
      </c>
      <c r="C4941" s="924" t="s">
        <v>11697</v>
      </c>
      <c r="D4941" s="923" t="s">
        <v>11665</v>
      </c>
      <c r="E4941" s="923" t="n">
        <f aca="false">IF($K$2=$H$1,H4941,I4941)</f>
        <v>0.83</v>
      </c>
      <c r="F4941" s="396" t="n">
        <f aca="false">IF(LEN($B4941)=7,CONCATENATE(MID($B4941,1,6),"00",RIGHT($B4941,1)),IF(LEN($B4941)=8,CONCATENATE(MID($B4941,1,6),"0",RIGHT($B4941,2)),$B4941))</f>
        <v>97917</v>
      </c>
      <c r="H4941" s="925" t="n">
        <v>0.82</v>
      </c>
      <c r="I4941" s="923" t="n">
        <v>0.83</v>
      </c>
    </row>
    <row r="4942" customFormat="false" ht="15" hidden="false" customHeight="false" outlineLevel="0" collapsed="false">
      <c r="B4942" s="923" t="n">
        <v>97918</v>
      </c>
      <c r="C4942" s="924" t="s">
        <v>11698</v>
      </c>
      <c r="D4942" s="923" t="s">
        <v>11665</v>
      </c>
      <c r="E4942" s="923" t="n">
        <f aca="false">IF($K$2=$H$1,H4942,I4942)</f>
        <v>0.78</v>
      </c>
      <c r="F4942" s="396" t="n">
        <f aca="false">IF(LEN($B4942)=7,CONCATENATE(MID($B4942,1,6),"00",RIGHT($B4942,1)),IF(LEN($B4942)=8,CONCATENATE(MID($B4942,1,6),"0",RIGHT($B4942,2)),$B4942))</f>
        <v>97918</v>
      </c>
      <c r="H4942" s="925" t="n">
        <v>0.77</v>
      </c>
      <c r="I4942" s="923" t="n">
        <v>0.78</v>
      </c>
    </row>
    <row r="4943" customFormat="false" ht="15" hidden="false" customHeight="false" outlineLevel="0" collapsed="false">
      <c r="B4943" s="923" t="n">
        <v>97919</v>
      </c>
      <c r="C4943" s="924" t="s">
        <v>11699</v>
      </c>
      <c r="D4943" s="923" t="s">
        <v>11665</v>
      </c>
      <c r="E4943" s="923" t="n">
        <f aca="false">IF($K$2=$H$1,H4943,I4943)</f>
        <v>0.55</v>
      </c>
      <c r="F4943" s="396" t="n">
        <f aca="false">IF(LEN($B4943)=7,CONCATENATE(MID($B4943,1,6),"00",RIGHT($B4943,1)),IF(LEN($B4943)=8,CONCATENATE(MID($B4943,1,6),"0",RIGHT($B4943,2)),$B4943))</f>
        <v>97919</v>
      </c>
      <c r="H4943" s="925" t="n">
        <v>0.54</v>
      </c>
      <c r="I4943" s="923" t="n">
        <v>0.55</v>
      </c>
    </row>
    <row r="4944" customFormat="false" ht="15" hidden="false" customHeight="false" outlineLevel="0" collapsed="false">
      <c r="B4944" s="923" t="n">
        <v>94097</v>
      </c>
      <c r="C4944" s="924" t="s">
        <v>11700</v>
      </c>
      <c r="D4944" s="923" t="s">
        <v>892</v>
      </c>
      <c r="E4944" s="923" t="n">
        <f aca="false">IF($K$2=$H$1,H4944,I4944)</f>
        <v>4.64</v>
      </c>
      <c r="F4944" s="396" t="n">
        <f aca="false">IF(LEN($B4944)=7,CONCATENATE(MID($B4944,1,6),"00",RIGHT($B4944,1)),IF(LEN($B4944)=8,CONCATENATE(MID($B4944,1,6),"0",RIGHT($B4944,2)),$B4944))</f>
        <v>94097</v>
      </c>
      <c r="H4944" s="925" t="n">
        <v>4.18</v>
      </c>
      <c r="I4944" s="923" t="n">
        <v>4.64</v>
      </c>
    </row>
    <row r="4945" customFormat="false" ht="15" hidden="false" customHeight="false" outlineLevel="0" collapsed="false">
      <c r="B4945" s="923" t="n">
        <v>94098</v>
      </c>
      <c r="C4945" s="924" t="s">
        <v>11701</v>
      </c>
      <c r="D4945" s="923" t="s">
        <v>892</v>
      </c>
      <c r="E4945" s="923" t="n">
        <f aca="false">IF($K$2=$H$1,H4945,I4945)</f>
        <v>5.31</v>
      </c>
      <c r="F4945" s="396" t="n">
        <f aca="false">IF(LEN($B4945)=7,CONCATENATE(MID($B4945,1,6),"00",RIGHT($B4945,1)),IF(LEN($B4945)=8,CONCATENATE(MID($B4945,1,6),"0",RIGHT($B4945,2)),$B4945))</f>
        <v>94098</v>
      </c>
      <c r="H4945" s="925" t="n">
        <v>4.79</v>
      </c>
      <c r="I4945" s="923" t="n">
        <v>5.31</v>
      </c>
    </row>
    <row r="4946" customFormat="false" ht="15" hidden="false" customHeight="false" outlineLevel="0" collapsed="false">
      <c r="B4946" s="923" t="n">
        <v>94099</v>
      </c>
      <c r="C4946" s="924" t="s">
        <v>11702</v>
      </c>
      <c r="D4946" s="923" t="s">
        <v>892</v>
      </c>
      <c r="E4946" s="923" t="n">
        <f aca="false">IF($K$2=$H$1,H4946,I4946)</f>
        <v>2.34</v>
      </c>
      <c r="F4946" s="396" t="n">
        <f aca="false">IF(LEN($B4946)=7,CONCATENATE(MID($B4946,1,6),"00",RIGHT($B4946,1)),IF(LEN($B4946)=8,CONCATENATE(MID($B4946,1,6),"0",RIGHT($B4946,2)),$B4946))</f>
        <v>94099</v>
      </c>
      <c r="H4946" s="925" t="n">
        <v>2.09</v>
      </c>
      <c r="I4946" s="923" t="n">
        <v>2.34</v>
      </c>
    </row>
    <row r="4947" customFormat="false" ht="15" hidden="false" customHeight="false" outlineLevel="0" collapsed="false">
      <c r="B4947" s="923" t="n">
        <v>94100</v>
      </c>
      <c r="C4947" s="924" t="s">
        <v>11703</v>
      </c>
      <c r="D4947" s="923" t="s">
        <v>892</v>
      </c>
      <c r="E4947" s="923" t="n">
        <f aca="false">IF($K$2=$H$1,H4947,I4947)</f>
        <v>2.99</v>
      </c>
      <c r="F4947" s="396" t="n">
        <f aca="false">IF(LEN($B4947)=7,CONCATENATE(MID($B4947,1,6),"00",RIGHT($B4947,1)),IF(LEN($B4947)=8,CONCATENATE(MID($B4947,1,6),"0",RIGHT($B4947,2)),$B4947))</f>
        <v>94100</v>
      </c>
      <c r="H4947" s="925" t="n">
        <v>2.68</v>
      </c>
      <c r="I4947" s="923" t="n">
        <v>2.99</v>
      </c>
    </row>
    <row r="4948" customFormat="false" ht="15" hidden="false" customHeight="false" outlineLevel="0" collapsed="false">
      <c r="B4948" s="923" t="n">
        <v>94102</v>
      </c>
      <c r="C4948" s="924" t="s">
        <v>11704</v>
      </c>
      <c r="D4948" s="923" t="s">
        <v>888</v>
      </c>
      <c r="E4948" s="923" t="n">
        <f aca="false">IF($K$2=$H$1,H4948,I4948)</f>
        <v>161.67</v>
      </c>
      <c r="F4948" s="396" t="n">
        <f aca="false">IF(LEN($B4948)=7,CONCATENATE(MID($B4948,1,6),"00",RIGHT($B4948,1)),IF(LEN($B4948)=8,CONCATENATE(MID($B4948,1,6),"0",RIGHT($B4948,2)),$B4948))</f>
        <v>94102</v>
      </c>
      <c r="H4948" s="925" t="n">
        <v>152.48</v>
      </c>
      <c r="I4948" s="923" t="n">
        <v>161.67</v>
      </c>
    </row>
    <row r="4949" customFormat="false" ht="15" hidden="false" customHeight="false" outlineLevel="0" collapsed="false">
      <c r="B4949" s="923" t="n">
        <v>94103</v>
      </c>
      <c r="C4949" s="924" t="s">
        <v>11705</v>
      </c>
      <c r="D4949" s="923" t="s">
        <v>888</v>
      </c>
      <c r="E4949" s="923" t="n">
        <f aca="false">IF($K$2=$H$1,H4949,I4949)</f>
        <v>211.71</v>
      </c>
      <c r="F4949" s="396" t="n">
        <f aca="false">IF(LEN($B4949)=7,CONCATENATE(MID($B4949,1,6),"00",RIGHT($B4949,1)),IF(LEN($B4949)=8,CONCATENATE(MID($B4949,1,6),"0",RIGHT($B4949,2)),$B4949))</f>
        <v>94103</v>
      </c>
      <c r="H4949" s="925" t="n">
        <v>200.42</v>
      </c>
      <c r="I4949" s="923" t="n">
        <v>211.71</v>
      </c>
    </row>
    <row r="4950" customFormat="false" ht="15" hidden="false" customHeight="false" outlineLevel="0" collapsed="false">
      <c r="B4950" s="923" t="n">
        <v>94104</v>
      </c>
      <c r="C4950" s="924" t="s">
        <v>11706</v>
      </c>
      <c r="D4950" s="923" t="s">
        <v>888</v>
      </c>
      <c r="E4950" s="923" t="n">
        <f aca="false">IF($K$2=$H$1,H4950,I4950)</f>
        <v>165.37</v>
      </c>
      <c r="F4950" s="396" t="n">
        <f aca="false">IF(LEN($B4950)=7,CONCATENATE(MID($B4950,1,6),"00",RIGHT($B4950,1)),IF(LEN($B4950)=8,CONCATENATE(MID($B4950,1,6),"0",RIGHT($B4950,2)),$B4950))</f>
        <v>94104</v>
      </c>
      <c r="H4950" s="925" t="n">
        <v>155.82</v>
      </c>
      <c r="I4950" s="923" t="n">
        <v>165.37</v>
      </c>
    </row>
    <row r="4951" customFormat="false" ht="15" hidden="false" customHeight="false" outlineLevel="0" collapsed="false">
      <c r="B4951" s="923" t="n">
        <v>94105</v>
      </c>
      <c r="C4951" s="924" t="s">
        <v>11707</v>
      </c>
      <c r="D4951" s="923" t="s">
        <v>888</v>
      </c>
      <c r="E4951" s="923" t="n">
        <f aca="false">IF($K$2=$H$1,H4951,I4951)</f>
        <v>215.44</v>
      </c>
      <c r="F4951" s="396" t="n">
        <f aca="false">IF(LEN($B4951)=7,CONCATENATE(MID($B4951,1,6),"00",RIGHT($B4951,1)),IF(LEN($B4951)=8,CONCATENATE(MID($B4951,1,6),"0",RIGHT($B4951,2)),$B4951))</f>
        <v>94105</v>
      </c>
      <c r="H4951" s="925" t="n">
        <v>203.79</v>
      </c>
      <c r="I4951" s="923" t="n">
        <v>215.44</v>
      </c>
    </row>
    <row r="4952" customFormat="false" ht="15" hidden="false" customHeight="false" outlineLevel="0" collapsed="false">
      <c r="B4952" s="923" t="n">
        <v>94106</v>
      </c>
      <c r="C4952" s="924" t="s">
        <v>11708</v>
      </c>
      <c r="D4952" s="923" t="s">
        <v>888</v>
      </c>
      <c r="E4952" s="923" t="n">
        <f aca="false">IF($K$2=$H$1,H4952,I4952)</f>
        <v>143.13</v>
      </c>
      <c r="F4952" s="396" t="n">
        <f aca="false">IF(LEN($B4952)=7,CONCATENATE(MID($B4952,1,6),"00",RIGHT($B4952,1)),IF(LEN($B4952)=8,CONCATENATE(MID($B4952,1,6),"0",RIGHT($B4952,2)),$B4952))</f>
        <v>94106</v>
      </c>
      <c r="H4952" s="925" t="n">
        <v>135.76</v>
      </c>
      <c r="I4952" s="923" t="n">
        <v>143.13</v>
      </c>
    </row>
    <row r="4953" customFormat="false" ht="15" hidden="false" customHeight="false" outlineLevel="0" collapsed="false">
      <c r="B4953" s="923" t="n">
        <v>94107</v>
      </c>
      <c r="C4953" s="924" t="s">
        <v>11709</v>
      </c>
      <c r="D4953" s="923" t="s">
        <v>888</v>
      </c>
      <c r="E4953" s="923" t="n">
        <f aca="false">IF($K$2=$H$1,H4953,I4953)</f>
        <v>193.19</v>
      </c>
      <c r="F4953" s="396" t="n">
        <f aca="false">IF(LEN($B4953)=7,CONCATENATE(MID($B4953,1,6),"00",RIGHT($B4953,1)),IF(LEN($B4953)=8,CONCATENATE(MID($B4953,1,6),"0",RIGHT($B4953,2)),$B4953))</f>
        <v>94107</v>
      </c>
      <c r="H4953" s="925" t="n">
        <v>183.72</v>
      </c>
      <c r="I4953" s="923" t="n">
        <v>193.19</v>
      </c>
    </row>
    <row r="4954" customFormat="false" ht="15" hidden="false" customHeight="false" outlineLevel="0" collapsed="false">
      <c r="B4954" s="923" t="n">
        <v>94108</v>
      </c>
      <c r="C4954" s="924" t="s">
        <v>11710</v>
      </c>
      <c r="D4954" s="923" t="s">
        <v>888</v>
      </c>
      <c r="E4954" s="923" t="n">
        <f aca="false">IF($K$2=$H$1,H4954,I4954)</f>
        <v>146.84</v>
      </c>
      <c r="F4954" s="396" t="n">
        <f aca="false">IF(LEN($B4954)=7,CONCATENATE(MID($B4954,1,6),"00",RIGHT($B4954,1)),IF(LEN($B4954)=8,CONCATENATE(MID($B4954,1,6),"0",RIGHT($B4954,2)),$B4954))</f>
        <v>94108</v>
      </c>
      <c r="H4954" s="925" t="n">
        <v>139.1</v>
      </c>
      <c r="I4954" s="923" t="n">
        <v>146.84</v>
      </c>
    </row>
    <row r="4955" customFormat="false" ht="15" hidden="false" customHeight="false" outlineLevel="0" collapsed="false">
      <c r="B4955" s="923" t="n">
        <v>94110</v>
      </c>
      <c r="C4955" s="924" t="s">
        <v>11711</v>
      </c>
      <c r="D4955" s="923" t="s">
        <v>888</v>
      </c>
      <c r="E4955" s="923" t="n">
        <f aca="false">IF($K$2=$H$1,H4955,I4955)</f>
        <v>196.89</v>
      </c>
      <c r="F4955" s="396" t="n">
        <f aca="false">IF(LEN($B4955)=7,CONCATENATE(MID($B4955,1,6),"00",RIGHT($B4955,1)),IF(LEN($B4955)=8,CONCATENATE(MID($B4955,1,6),"0",RIGHT($B4955,2)),$B4955))</f>
        <v>94110</v>
      </c>
      <c r="H4955" s="925" t="n">
        <v>187.05</v>
      </c>
      <c r="I4955" s="923" t="n">
        <v>196.89</v>
      </c>
    </row>
    <row r="4956" customFormat="false" ht="15" hidden="false" customHeight="false" outlineLevel="0" collapsed="false">
      <c r="B4956" s="923" t="n">
        <v>94111</v>
      </c>
      <c r="C4956" s="924" t="s">
        <v>11712</v>
      </c>
      <c r="D4956" s="923" t="s">
        <v>888</v>
      </c>
      <c r="E4956" s="923" t="n">
        <f aca="false">IF($K$2=$H$1,H4956,I4956)</f>
        <v>132.88</v>
      </c>
      <c r="F4956" s="396" t="n">
        <f aca="false">IF(LEN($B4956)=7,CONCATENATE(MID($B4956,1,6),"00",RIGHT($B4956,1)),IF(LEN($B4956)=8,CONCATENATE(MID($B4956,1,6),"0",RIGHT($B4956,2)),$B4956))</f>
        <v>94111</v>
      </c>
      <c r="H4956" s="925" t="n">
        <v>128.11</v>
      </c>
      <c r="I4956" s="923" t="n">
        <v>132.88</v>
      </c>
    </row>
    <row r="4957" customFormat="false" ht="15" hidden="false" customHeight="false" outlineLevel="0" collapsed="false">
      <c r="B4957" s="923" t="n">
        <v>94112</v>
      </c>
      <c r="C4957" s="924" t="s">
        <v>11713</v>
      </c>
      <c r="D4957" s="923" t="s">
        <v>888</v>
      </c>
      <c r="E4957" s="923" t="n">
        <f aca="false">IF($K$2=$H$1,H4957,I4957)</f>
        <v>176.23</v>
      </c>
      <c r="F4957" s="396" t="n">
        <f aca="false">IF(LEN($B4957)=7,CONCATENATE(MID($B4957,1,6),"00",RIGHT($B4957,1)),IF(LEN($B4957)=8,CONCATENATE(MID($B4957,1,6),"0",RIGHT($B4957,2)),$B4957))</f>
        <v>94112</v>
      </c>
      <c r="H4957" s="925" t="n">
        <v>170.39</v>
      </c>
      <c r="I4957" s="923" t="n">
        <v>176.23</v>
      </c>
    </row>
    <row r="4958" customFormat="false" ht="15" hidden="false" customHeight="false" outlineLevel="0" collapsed="false">
      <c r="B4958" s="923" t="n">
        <v>94113</v>
      </c>
      <c r="C4958" s="924" t="s">
        <v>11714</v>
      </c>
      <c r="D4958" s="923" t="s">
        <v>888</v>
      </c>
      <c r="E4958" s="923" t="n">
        <f aca="false">IF($K$2=$H$1,H4958,I4958)</f>
        <v>138.51</v>
      </c>
      <c r="F4958" s="396" t="n">
        <f aca="false">IF(LEN($B4958)=7,CONCATENATE(MID($B4958,1,6),"00",RIGHT($B4958,1)),IF(LEN($B4958)=8,CONCATENATE(MID($B4958,1,6),"0",RIGHT($B4958,2)),$B4958))</f>
        <v>94113</v>
      </c>
      <c r="H4958" s="925" t="n">
        <v>133.33</v>
      </c>
      <c r="I4958" s="923" t="n">
        <v>138.51</v>
      </c>
    </row>
    <row r="4959" customFormat="false" ht="15" hidden="false" customHeight="false" outlineLevel="0" collapsed="false">
      <c r="B4959" s="923" t="n">
        <v>94114</v>
      </c>
      <c r="C4959" s="924" t="s">
        <v>11715</v>
      </c>
      <c r="D4959" s="923" t="s">
        <v>888</v>
      </c>
      <c r="E4959" s="923" t="n">
        <f aca="false">IF($K$2=$H$1,H4959,I4959)</f>
        <v>182.58</v>
      </c>
      <c r="F4959" s="396" t="n">
        <f aca="false">IF(LEN($B4959)=7,CONCATENATE(MID($B4959,1,6),"00",RIGHT($B4959,1)),IF(LEN($B4959)=8,CONCATENATE(MID($B4959,1,6),"0",RIGHT($B4959,2)),$B4959))</f>
        <v>94114</v>
      </c>
      <c r="H4959" s="925" t="n">
        <v>176.28</v>
      </c>
      <c r="I4959" s="923" t="n">
        <v>182.58</v>
      </c>
    </row>
    <row r="4960" customFormat="false" ht="15" hidden="false" customHeight="false" outlineLevel="0" collapsed="false">
      <c r="B4960" s="923" t="n">
        <v>94115</v>
      </c>
      <c r="C4960" s="924" t="s">
        <v>11716</v>
      </c>
      <c r="D4960" s="923" t="s">
        <v>888</v>
      </c>
      <c r="E4960" s="923" t="n">
        <f aca="false">IF($K$2=$H$1,H4960,I4960)</f>
        <v>106.53</v>
      </c>
      <c r="F4960" s="396" t="n">
        <f aca="false">IF(LEN($B4960)=7,CONCATENATE(MID($B4960,1,6),"00",RIGHT($B4960,1)),IF(LEN($B4960)=8,CONCATENATE(MID($B4960,1,6),"0",RIGHT($B4960,2)),$B4960))</f>
        <v>94115</v>
      </c>
      <c r="H4960" s="925" t="n">
        <v>103.72</v>
      </c>
      <c r="I4960" s="923" t="n">
        <v>106.53</v>
      </c>
    </row>
    <row r="4961" customFormat="false" ht="15" hidden="false" customHeight="false" outlineLevel="0" collapsed="false">
      <c r="B4961" s="923" t="n">
        <v>94116</v>
      </c>
      <c r="C4961" s="924" t="s">
        <v>11717</v>
      </c>
      <c r="D4961" s="923" t="s">
        <v>888</v>
      </c>
      <c r="E4961" s="923" t="n">
        <f aca="false">IF($K$2=$H$1,H4961,I4961)</f>
        <v>146.05</v>
      </c>
      <c r="F4961" s="396" t="n">
        <f aca="false">IF(LEN($B4961)=7,CONCATENATE(MID($B4961,1,6),"00",RIGHT($B4961,1)),IF(LEN($B4961)=8,CONCATENATE(MID($B4961,1,6),"0",RIGHT($B4961,2)),$B4961))</f>
        <v>94116</v>
      </c>
      <c r="H4961" s="925" t="n">
        <v>142.46</v>
      </c>
      <c r="I4961" s="923" t="n">
        <v>146.05</v>
      </c>
    </row>
    <row r="4962" customFormat="false" ht="15" hidden="false" customHeight="false" outlineLevel="0" collapsed="false">
      <c r="B4962" s="923" t="n">
        <v>94117</v>
      </c>
      <c r="C4962" s="924" t="s">
        <v>11718</v>
      </c>
      <c r="D4962" s="923" t="s">
        <v>888</v>
      </c>
      <c r="E4962" s="923" t="n">
        <f aca="false">IF($K$2=$H$1,H4962,I4962)</f>
        <v>111.76</v>
      </c>
      <c r="F4962" s="396" t="n">
        <f aca="false">IF(LEN($B4962)=7,CONCATENATE(MID($B4962,1,6),"00",RIGHT($B4962,1)),IF(LEN($B4962)=8,CONCATENATE(MID($B4962,1,6),"0",RIGHT($B4962,2)),$B4962))</f>
        <v>94117</v>
      </c>
      <c r="H4962" s="925" t="n">
        <v>108.57</v>
      </c>
      <c r="I4962" s="923" t="n">
        <v>111.76</v>
      </c>
    </row>
    <row r="4963" customFormat="false" ht="15" hidden="false" customHeight="false" outlineLevel="0" collapsed="false">
      <c r="B4963" s="923" t="n">
        <v>94118</v>
      </c>
      <c r="C4963" s="924" t="s">
        <v>11719</v>
      </c>
      <c r="D4963" s="923" t="s">
        <v>888</v>
      </c>
      <c r="E4963" s="923" t="n">
        <f aca="false">IF($K$2=$H$1,H4963,I4963)</f>
        <v>152.21</v>
      </c>
      <c r="F4963" s="396" t="n">
        <f aca="false">IF(LEN($B4963)=7,CONCATENATE(MID($B4963,1,6),"00",RIGHT($B4963,1)),IF(LEN($B4963)=8,CONCATENATE(MID($B4963,1,6),"0",RIGHT($B4963,2)),$B4963))</f>
        <v>94118</v>
      </c>
      <c r="H4963" s="925" t="n">
        <v>148.16</v>
      </c>
      <c r="I4963" s="923" t="n">
        <v>152.21</v>
      </c>
    </row>
    <row r="4964" customFormat="false" ht="15" hidden="false" customHeight="false" outlineLevel="0" collapsed="false">
      <c r="B4964" s="923" t="n">
        <v>6514</v>
      </c>
      <c r="C4964" s="924" t="s">
        <v>11720</v>
      </c>
      <c r="D4964" s="923" t="s">
        <v>888</v>
      </c>
      <c r="E4964" s="923" t="n">
        <f aca="false">IF($K$2=$H$1,H4964,I4964)</f>
        <v>111.59</v>
      </c>
      <c r="F4964" s="396" t="n">
        <f aca="false">IF(LEN($B4964)=7,CONCATENATE(MID($B4964,1,6),"00",RIGHT($B4964,1)),IF(LEN($B4964)=8,CONCATENATE(MID($B4964,1,6),"0",RIGHT($B4964,2)),$B4964))</f>
        <v>6514</v>
      </c>
      <c r="H4964" s="925" t="n">
        <v>108.53</v>
      </c>
      <c r="I4964" s="923" t="n">
        <v>111.59</v>
      </c>
    </row>
    <row r="4965" customFormat="false" ht="15" hidden="false" customHeight="false" outlineLevel="0" collapsed="false">
      <c r="B4965" s="923" t="n">
        <v>88549</v>
      </c>
      <c r="C4965" s="924" t="s">
        <v>11721</v>
      </c>
      <c r="D4965" s="923" t="s">
        <v>888</v>
      </c>
      <c r="E4965" s="923" t="n">
        <f aca="false">IF($K$2=$H$1,H4965,I4965)</f>
        <v>88.99</v>
      </c>
      <c r="F4965" s="396" t="n">
        <f aca="false">IF(LEN($B4965)=7,CONCATENATE(MID($B4965,1,6),"00",RIGHT($B4965,1)),IF(LEN($B4965)=8,CONCATENATE(MID($B4965,1,6),"0",RIGHT($B4965,2)),$B4965))</f>
        <v>88549</v>
      </c>
      <c r="H4965" s="925" t="n">
        <v>87.46</v>
      </c>
      <c r="I4965" s="923" t="n">
        <v>88.99</v>
      </c>
    </row>
    <row r="4966" customFormat="false" ht="15" hidden="false" customHeight="false" outlineLevel="0" collapsed="false">
      <c r="B4966" s="923" t="s">
        <v>11722</v>
      </c>
      <c r="C4966" s="924" t="s">
        <v>11723</v>
      </c>
      <c r="D4966" s="923" t="s">
        <v>888</v>
      </c>
      <c r="E4966" s="923" t="n">
        <f aca="false">IF($K$2=$H$1,H4966,I4966)</f>
        <v>4.92</v>
      </c>
      <c r="F4966" s="396" t="str">
        <f aca="false">IF(LEN($B4966)=7,CONCATENATE(MID($B4966,1,6),"00",RIGHT($B4966,1)),IF(LEN($B4966)=8,CONCATENATE(MID($B4966,1,6),"0",RIGHT($B4966,2)),$B4966))</f>
        <v>74005/001</v>
      </c>
      <c r="H4966" s="925" t="n">
        <v>4.54</v>
      </c>
      <c r="I4966" s="923" t="n">
        <v>4.92</v>
      </c>
    </row>
    <row r="4967" customFormat="false" ht="15" hidden="false" customHeight="false" outlineLevel="0" collapsed="false">
      <c r="B4967" s="923" t="n">
        <v>95606</v>
      </c>
      <c r="C4967" s="924" t="s">
        <v>11724</v>
      </c>
      <c r="D4967" s="923" t="s">
        <v>888</v>
      </c>
      <c r="E4967" s="923" t="n">
        <f aca="false">IF($K$2=$H$1,H4967,I4967)</f>
        <v>1.32</v>
      </c>
      <c r="F4967" s="396" t="n">
        <f aca="false">IF(LEN($B4967)=7,CONCATENATE(MID($B4967,1,6),"00",RIGHT($B4967,1)),IF(LEN($B4967)=8,CONCATENATE(MID($B4967,1,6),"0",RIGHT($B4967,2)),$B4967))</f>
        <v>95606</v>
      </c>
      <c r="H4967" s="925" t="n">
        <v>1.29</v>
      </c>
      <c r="I4967" s="923" t="n">
        <v>1.32</v>
      </c>
    </row>
    <row r="4968" customFormat="false" ht="15" hidden="false" customHeight="false" outlineLevel="0" collapsed="false">
      <c r="B4968" s="923" t="n">
        <v>72131</v>
      </c>
      <c r="C4968" s="924" t="s">
        <v>11725</v>
      </c>
      <c r="D4968" s="923" t="s">
        <v>892</v>
      </c>
      <c r="E4968" s="923" t="n">
        <f aca="false">IF($K$2=$H$1,H4968,I4968)</f>
        <v>125.38</v>
      </c>
      <c r="F4968" s="396" t="n">
        <f aca="false">IF(LEN($B4968)=7,CONCATENATE(MID($B4968,1,6),"00",RIGHT($B4968,1)),IF(LEN($B4968)=8,CONCATENATE(MID($B4968,1,6),"0",RIGHT($B4968,2)),$B4968))</f>
        <v>72131</v>
      </c>
      <c r="H4968" s="925" t="n">
        <v>119.34</v>
      </c>
      <c r="I4968" s="923" t="n">
        <v>125.38</v>
      </c>
    </row>
    <row r="4969" customFormat="false" ht="15" hidden="false" customHeight="false" outlineLevel="0" collapsed="false">
      <c r="B4969" s="923" t="n">
        <v>72132</v>
      </c>
      <c r="C4969" s="924" t="s">
        <v>248</v>
      </c>
      <c r="D4969" s="923" t="s">
        <v>892</v>
      </c>
      <c r="E4969" s="923" t="n">
        <f aca="false">IF($K$2=$H$1,H4969,I4969)</f>
        <v>65</v>
      </c>
      <c r="F4969" s="396" t="n">
        <f aca="false">IF(LEN($B4969)=7,CONCATENATE(MID($B4969,1,6),"00",RIGHT($B4969,1)),IF(LEN($B4969)=8,CONCATENATE(MID($B4969,1,6),"0",RIGHT($B4969,2)),$B4969))</f>
        <v>72132</v>
      </c>
      <c r="H4969" s="925" t="n">
        <v>61.68</v>
      </c>
      <c r="I4969" s="923" t="n">
        <v>65</v>
      </c>
    </row>
    <row r="4970" customFormat="false" ht="15" hidden="false" customHeight="false" outlineLevel="0" collapsed="false">
      <c r="B4970" s="923" t="n">
        <v>72133</v>
      </c>
      <c r="C4970" s="924" t="s">
        <v>11726</v>
      </c>
      <c r="D4970" s="923" t="s">
        <v>892</v>
      </c>
      <c r="E4970" s="923" t="n">
        <f aca="false">IF($K$2=$H$1,H4970,I4970)</f>
        <v>220.34</v>
      </c>
      <c r="F4970" s="396" t="n">
        <f aca="false">IF(LEN($B4970)=7,CONCATENATE(MID($B4970,1,6),"00",RIGHT($B4970,1)),IF(LEN($B4970)=8,CONCATENATE(MID($B4970,1,6),"0",RIGHT($B4970,2)),$B4970))</f>
        <v>72133</v>
      </c>
      <c r="H4970" s="925" t="n">
        <v>208.66</v>
      </c>
      <c r="I4970" s="923" t="n">
        <v>220.34</v>
      </c>
    </row>
    <row r="4971" customFormat="false" ht="15" hidden="false" customHeight="false" outlineLevel="0" collapsed="false">
      <c r="B4971" s="923" t="n">
        <v>87471</v>
      </c>
      <c r="C4971" s="924" t="s">
        <v>11727</v>
      </c>
      <c r="D4971" s="923" t="s">
        <v>892</v>
      </c>
      <c r="E4971" s="923" t="n">
        <f aca="false">IF($K$2=$H$1,H4971,I4971)</f>
        <v>40.84</v>
      </c>
      <c r="F4971" s="396" t="n">
        <f aca="false">IF(LEN($B4971)=7,CONCATENATE(MID($B4971,1,6),"00",RIGHT($B4971,1)),IF(LEN($B4971)=8,CONCATENATE(MID($B4971,1,6),"0",RIGHT($B4971,2)),$B4971))</f>
        <v>87471</v>
      </c>
      <c r="H4971" s="925" t="n">
        <v>39.12</v>
      </c>
      <c r="I4971" s="923" t="n">
        <v>40.84</v>
      </c>
    </row>
    <row r="4972" customFormat="false" ht="15" hidden="false" customHeight="false" outlineLevel="0" collapsed="false">
      <c r="B4972" s="923" t="n">
        <v>87472</v>
      </c>
      <c r="C4972" s="924" t="s">
        <v>11728</v>
      </c>
      <c r="D4972" s="923" t="s">
        <v>892</v>
      </c>
      <c r="E4972" s="923" t="n">
        <f aca="false">IF($K$2=$H$1,H4972,I4972)</f>
        <v>41.94</v>
      </c>
      <c r="F4972" s="396" t="n">
        <f aca="false">IF(LEN($B4972)=7,CONCATENATE(MID($B4972,1,6),"00",RIGHT($B4972,1)),IF(LEN($B4972)=8,CONCATENATE(MID($B4972,1,6),"0",RIGHT($B4972,2)),$B4972))</f>
        <v>87472</v>
      </c>
      <c r="H4972" s="925" t="n">
        <v>40.1</v>
      </c>
      <c r="I4972" s="923" t="n">
        <v>41.94</v>
      </c>
    </row>
    <row r="4973" customFormat="false" ht="15" hidden="false" customHeight="false" outlineLevel="0" collapsed="false">
      <c r="B4973" s="923" t="n">
        <v>87473</v>
      </c>
      <c r="C4973" s="924" t="s">
        <v>11729</v>
      </c>
      <c r="D4973" s="923" t="s">
        <v>892</v>
      </c>
      <c r="E4973" s="923" t="n">
        <f aca="false">IF($K$2=$H$1,H4973,I4973)</f>
        <v>56.38</v>
      </c>
      <c r="F4973" s="396" t="n">
        <f aca="false">IF(LEN($B4973)=7,CONCATENATE(MID($B4973,1,6),"00",RIGHT($B4973,1)),IF(LEN($B4973)=8,CONCATENATE(MID($B4973,1,6),"0",RIGHT($B4973,2)),$B4973))</f>
        <v>87473</v>
      </c>
      <c r="H4973" s="925" t="n">
        <v>53.89</v>
      </c>
      <c r="I4973" s="923" t="n">
        <v>56.38</v>
      </c>
    </row>
    <row r="4974" customFormat="false" ht="15" hidden="false" customHeight="false" outlineLevel="0" collapsed="false">
      <c r="B4974" s="923" t="n">
        <v>87474</v>
      </c>
      <c r="C4974" s="924" t="s">
        <v>11730</v>
      </c>
      <c r="D4974" s="923" t="s">
        <v>892</v>
      </c>
      <c r="E4974" s="923" t="n">
        <f aca="false">IF($K$2=$H$1,H4974,I4974)</f>
        <v>57.63</v>
      </c>
      <c r="F4974" s="396" t="n">
        <f aca="false">IF(LEN($B4974)=7,CONCATENATE(MID($B4974,1,6),"00",RIGHT($B4974,1)),IF(LEN($B4974)=8,CONCATENATE(MID($B4974,1,6),"0",RIGHT($B4974,2)),$B4974))</f>
        <v>87474</v>
      </c>
      <c r="H4974" s="925" t="n">
        <v>55.01</v>
      </c>
      <c r="I4974" s="923" t="n">
        <v>57.63</v>
      </c>
    </row>
    <row r="4975" customFormat="false" ht="15" hidden="false" customHeight="false" outlineLevel="0" collapsed="false">
      <c r="B4975" s="923" t="n">
        <v>87475</v>
      </c>
      <c r="C4975" s="924" t="s">
        <v>11731</v>
      </c>
      <c r="D4975" s="923" t="s">
        <v>892</v>
      </c>
      <c r="E4975" s="923" t="n">
        <f aca="false">IF($K$2=$H$1,H4975,I4975)</f>
        <v>66.37</v>
      </c>
      <c r="F4975" s="396" t="n">
        <f aca="false">IF(LEN($B4975)=7,CONCATENATE(MID($B4975,1,6),"00",RIGHT($B4975,1)),IF(LEN($B4975)=8,CONCATENATE(MID($B4975,1,6),"0",RIGHT($B4975,2)),$B4975))</f>
        <v>87475</v>
      </c>
      <c r="H4975" s="925" t="n">
        <v>63.49</v>
      </c>
      <c r="I4975" s="923" t="n">
        <v>66.37</v>
      </c>
    </row>
    <row r="4976" customFormat="false" ht="15" hidden="false" customHeight="false" outlineLevel="0" collapsed="false">
      <c r="B4976" s="923" t="n">
        <v>87476</v>
      </c>
      <c r="C4976" s="924" t="s">
        <v>11732</v>
      </c>
      <c r="D4976" s="923" t="s">
        <v>892</v>
      </c>
      <c r="E4976" s="923" t="n">
        <f aca="false">IF($K$2=$H$1,H4976,I4976)</f>
        <v>67.83</v>
      </c>
      <c r="F4976" s="396" t="n">
        <f aca="false">IF(LEN($B4976)=7,CONCATENATE(MID($B4976,1,6),"00",RIGHT($B4976,1)),IF(LEN($B4976)=8,CONCATENATE(MID($B4976,1,6),"0",RIGHT($B4976,2)),$B4976))</f>
        <v>87476</v>
      </c>
      <c r="H4976" s="925" t="n">
        <v>64.8</v>
      </c>
      <c r="I4976" s="923" t="n">
        <v>67.83</v>
      </c>
    </row>
    <row r="4977" customFormat="false" ht="15" hidden="false" customHeight="false" outlineLevel="0" collapsed="false">
      <c r="B4977" s="923" t="n">
        <v>87477</v>
      </c>
      <c r="C4977" s="924" t="s">
        <v>11733</v>
      </c>
      <c r="D4977" s="923" t="s">
        <v>892</v>
      </c>
      <c r="E4977" s="923" t="n">
        <f aca="false">IF($K$2=$H$1,H4977,I4977)</f>
        <v>37.1</v>
      </c>
      <c r="F4977" s="396" t="n">
        <f aca="false">IF(LEN($B4977)=7,CONCATENATE(MID($B4977,1,6),"00",RIGHT($B4977,1)),IF(LEN($B4977)=8,CONCATENATE(MID($B4977,1,6),"0",RIGHT($B4977,2)),$B4977))</f>
        <v>87477</v>
      </c>
      <c r="H4977" s="925" t="n">
        <v>35.69</v>
      </c>
      <c r="I4977" s="923" t="n">
        <v>37.1</v>
      </c>
    </row>
    <row r="4978" customFormat="false" ht="15" hidden="false" customHeight="false" outlineLevel="0" collapsed="false">
      <c r="B4978" s="923" t="n">
        <v>87478</v>
      </c>
      <c r="C4978" s="924" t="s">
        <v>11734</v>
      </c>
      <c r="D4978" s="923" t="s">
        <v>892</v>
      </c>
      <c r="E4978" s="923" t="n">
        <f aca="false">IF($K$2=$H$1,H4978,I4978)</f>
        <v>38.2</v>
      </c>
      <c r="F4978" s="396" t="n">
        <f aca="false">IF(LEN($B4978)=7,CONCATENATE(MID($B4978,1,6),"00",RIGHT($B4978,1)),IF(LEN($B4978)=8,CONCATENATE(MID($B4978,1,6),"0",RIGHT($B4978,2)),$B4978))</f>
        <v>87478</v>
      </c>
      <c r="H4978" s="925" t="n">
        <v>36.67</v>
      </c>
      <c r="I4978" s="923" t="n">
        <v>38.2</v>
      </c>
    </row>
    <row r="4979" customFormat="false" ht="15" hidden="false" customHeight="false" outlineLevel="0" collapsed="false">
      <c r="B4979" s="923" t="n">
        <v>87479</v>
      </c>
      <c r="C4979" s="924" t="s">
        <v>11735</v>
      </c>
      <c r="D4979" s="923" t="s">
        <v>892</v>
      </c>
      <c r="E4979" s="923" t="n">
        <f aca="false">IF($K$2=$H$1,H4979,I4979)</f>
        <v>52.19</v>
      </c>
      <c r="F4979" s="396" t="n">
        <f aca="false">IF(LEN($B4979)=7,CONCATENATE(MID($B4979,1,6),"00",RIGHT($B4979,1)),IF(LEN($B4979)=8,CONCATENATE(MID($B4979,1,6),"0",RIGHT($B4979,2)),$B4979))</f>
        <v>87479</v>
      </c>
      <c r="H4979" s="925" t="n">
        <v>49.99</v>
      </c>
      <c r="I4979" s="923" t="n">
        <v>52.19</v>
      </c>
    </row>
    <row r="4980" customFormat="false" ht="15" hidden="false" customHeight="false" outlineLevel="0" collapsed="false">
      <c r="B4980" s="923" t="n">
        <v>87480</v>
      </c>
      <c r="C4980" s="924" t="s">
        <v>11736</v>
      </c>
      <c r="D4980" s="923" t="s">
        <v>892</v>
      </c>
      <c r="E4980" s="923" t="n">
        <f aca="false">IF($K$2=$H$1,H4980,I4980)</f>
        <v>53.44</v>
      </c>
      <c r="F4980" s="396" t="n">
        <f aca="false">IF(LEN($B4980)=7,CONCATENATE(MID($B4980,1,6),"00",RIGHT($B4980,1)),IF(LEN($B4980)=8,CONCATENATE(MID($B4980,1,6),"0",RIGHT($B4980,2)),$B4980))</f>
        <v>87480</v>
      </c>
      <c r="H4980" s="925" t="n">
        <v>51.11</v>
      </c>
      <c r="I4980" s="923" t="n">
        <v>53.44</v>
      </c>
    </row>
    <row r="4981" customFormat="false" ht="15" hidden="false" customHeight="false" outlineLevel="0" collapsed="false">
      <c r="B4981" s="923" t="n">
        <v>87481</v>
      </c>
      <c r="C4981" s="924" t="s">
        <v>11737</v>
      </c>
      <c r="D4981" s="923" t="s">
        <v>892</v>
      </c>
      <c r="E4981" s="923" t="n">
        <f aca="false">IF($K$2=$H$1,H4981,I4981)</f>
        <v>62.18</v>
      </c>
      <c r="F4981" s="396" t="n">
        <f aca="false">IF(LEN($B4981)=7,CONCATENATE(MID($B4981,1,6),"00",RIGHT($B4981,1)),IF(LEN($B4981)=8,CONCATENATE(MID($B4981,1,6),"0",RIGHT($B4981,2)),$B4981))</f>
        <v>87481</v>
      </c>
      <c r="H4981" s="925" t="n">
        <v>59.62</v>
      </c>
      <c r="I4981" s="923" t="n">
        <v>62.18</v>
      </c>
    </row>
    <row r="4982" customFormat="false" ht="15" hidden="false" customHeight="false" outlineLevel="0" collapsed="false">
      <c r="B4982" s="923" t="n">
        <v>87482</v>
      </c>
      <c r="C4982" s="924" t="s">
        <v>11738</v>
      </c>
      <c r="D4982" s="923" t="s">
        <v>892</v>
      </c>
      <c r="E4982" s="923" t="n">
        <f aca="false">IF($K$2=$H$1,H4982,I4982)</f>
        <v>63.64</v>
      </c>
      <c r="F4982" s="396" t="n">
        <f aca="false">IF(LEN($B4982)=7,CONCATENATE(MID($B4982,1,6),"00",RIGHT($B4982,1)),IF(LEN($B4982)=8,CONCATENATE(MID($B4982,1,6),"0",RIGHT($B4982,2)),$B4982))</f>
        <v>87482</v>
      </c>
      <c r="H4982" s="925" t="n">
        <v>60.93</v>
      </c>
      <c r="I4982" s="923" t="n">
        <v>63.64</v>
      </c>
    </row>
    <row r="4983" customFormat="false" ht="15" hidden="false" customHeight="false" outlineLevel="0" collapsed="false">
      <c r="B4983" s="923" t="n">
        <v>87483</v>
      </c>
      <c r="C4983" s="924" t="s">
        <v>11739</v>
      </c>
      <c r="D4983" s="923" t="s">
        <v>892</v>
      </c>
      <c r="E4983" s="923" t="n">
        <f aca="false">IF($K$2=$H$1,H4983,I4983)</f>
        <v>46.78</v>
      </c>
      <c r="F4983" s="396" t="n">
        <f aca="false">IF(LEN($B4983)=7,CONCATENATE(MID($B4983,1,6),"00",RIGHT($B4983,1)),IF(LEN($B4983)=8,CONCATENATE(MID($B4983,1,6),"0",RIGHT($B4983,2)),$B4983))</f>
        <v>87483</v>
      </c>
      <c r="H4983" s="925" t="n">
        <v>44.48</v>
      </c>
      <c r="I4983" s="923" t="n">
        <v>46.78</v>
      </c>
    </row>
    <row r="4984" customFormat="false" ht="15" hidden="false" customHeight="false" outlineLevel="0" collapsed="false">
      <c r="B4984" s="923" t="n">
        <v>87484</v>
      </c>
      <c r="C4984" s="924" t="s">
        <v>11740</v>
      </c>
      <c r="D4984" s="923" t="s">
        <v>892</v>
      </c>
      <c r="E4984" s="923" t="n">
        <f aca="false">IF($K$2=$H$1,H4984,I4984)</f>
        <v>47.88</v>
      </c>
      <c r="F4984" s="396" t="n">
        <f aca="false">IF(LEN($B4984)=7,CONCATENATE(MID($B4984,1,6),"00",RIGHT($B4984,1)),IF(LEN($B4984)=8,CONCATENATE(MID($B4984,1,6),"0",RIGHT($B4984,2)),$B4984))</f>
        <v>87484</v>
      </c>
      <c r="H4984" s="925" t="n">
        <v>45.46</v>
      </c>
      <c r="I4984" s="923" t="n">
        <v>47.88</v>
      </c>
    </row>
    <row r="4985" customFormat="false" ht="15" hidden="false" customHeight="false" outlineLevel="0" collapsed="false">
      <c r="B4985" s="923" t="n">
        <v>87485</v>
      </c>
      <c r="C4985" s="924" t="s">
        <v>11741</v>
      </c>
      <c r="D4985" s="923" t="s">
        <v>892</v>
      </c>
      <c r="E4985" s="923" t="n">
        <f aca="false">IF($K$2=$H$1,H4985,I4985)</f>
        <v>62.45</v>
      </c>
      <c r="F4985" s="396" t="n">
        <f aca="false">IF(LEN($B4985)=7,CONCATENATE(MID($B4985,1,6),"00",RIGHT($B4985,1)),IF(LEN($B4985)=8,CONCATENATE(MID($B4985,1,6),"0",RIGHT($B4985,2)),$B4985))</f>
        <v>87485</v>
      </c>
      <c r="H4985" s="925" t="n">
        <v>59.38</v>
      </c>
      <c r="I4985" s="923" t="n">
        <v>62.45</v>
      </c>
    </row>
    <row r="4986" customFormat="false" ht="15" hidden="false" customHeight="false" outlineLevel="0" collapsed="false">
      <c r="B4986" s="923" t="n">
        <v>87487</v>
      </c>
      <c r="C4986" s="924" t="s">
        <v>11742</v>
      </c>
      <c r="D4986" s="923" t="s">
        <v>892</v>
      </c>
      <c r="E4986" s="923" t="n">
        <f aca="false">IF($K$2=$H$1,H4986,I4986)</f>
        <v>72.25</v>
      </c>
      <c r="F4986" s="396" t="n">
        <f aca="false">IF(LEN($B4986)=7,CONCATENATE(MID($B4986,1,6),"00",RIGHT($B4986,1)),IF(LEN($B4986)=8,CONCATENATE(MID($B4986,1,6),"0",RIGHT($B4986,2)),$B4986))</f>
        <v>87487</v>
      </c>
      <c r="H4986" s="925" t="n">
        <v>68.83</v>
      </c>
      <c r="I4986" s="923" t="n">
        <v>72.25</v>
      </c>
    </row>
    <row r="4987" customFormat="false" ht="15" hidden="false" customHeight="false" outlineLevel="0" collapsed="false">
      <c r="B4987" s="923" t="n">
        <v>87488</v>
      </c>
      <c r="C4987" s="924" t="s">
        <v>11743</v>
      </c>
      <c r="D4987" s="923" t="s">
        <v>892</v>
      </c>
      <c r="E4987" s="923" t="n">
        <f aca="false">IF($K$2=$H$1,H4987,I4987)</f>
        <v>73.71</v>
      </c>
      <c r="F4987" s="396" t="n">
        <f aca="false">IF(LEN($B4987)=7,CONCATENATE(MID($B4987,1,6),"00",RIGHT($B4987,1)),IF(LEN($B4987)=8,CONCATENATE(MID($B4987,1,6),"0",RIGHT($B4987,2)),$B4987))</f>
        <v>87488</v>
      </c>
      <c r="H4987" s="925" t="n">
        <v>70.14</v>
      </c>
      <c r="I4987" s="923" t="n">
        <v>73.71</v>
      </c>
    </row>
    <row r="4988" customFormat="false" ht="15" hidden="false" customHeight="false" outlineLevel="0" collapsed="false">
      <c r="B4988" s="923" t="n">
        <v>87489</v>
      </c>
      <c r="C4988" s="924" t="s">
        <v>11744</v>
      </c>
      <c r="D4988" s="923" t="s">
        <v>892</v>
      </c>
      <c r="E4988" s="923" t="n">
        <f aca="false">IF($K$2=$H$1,H4988,I4988)</f>
        <v>40.52</v>
      </c>
      <c r="F4988" s="396" t="n">
        <f aca="false">IF(LEN($B4988)=7,CONCATENATE(MID($B4988,1,6),"00",RIGHT($B4988,1)),IF(LEN($B4988)=8,CONCATENATE(MID($B4988,1,6),"0",RIGHT($B4988,2)),$B4988))</f>
        <v>87489</v>
      </c>
      <c r="H4988" s="925" t="n">
        <v>38.8</v>
      </c>
      <c r="I4988" s="923" t="n">
        <v>40.52</v>
      </c>
    </row>
    <row r="4989" customFormat="false" ht="15" hidden="false" customHeight="false" outlineLevel="0" collapsed="false">
      <c r="B4989" s="923" t="n">
        <v>87490</v>
      </c>
      <c r="C4989" s="924" t="s">
        <v>11745</v>
      </c>
      <c r="D4989" s="923" t="s">
        <v>892</v>
      </c>
      <c r="E4989" s="923" t="n">
        <f aca="false">IF($K$2=$H$1,H4989,I4989)</f>
        <v>41.62</v>
      </c>
      <c r="F4989" s="396" t="n">
        <f aca="false">IF(LEN($B4989)=7,CONCATENATE(MID($B4989,1,6),"00",RIGHT($B4989,1)),IF(LEN($B4989)=8,CONCATENATE(MID($B4989,1,6),"0",RIGHT($B4989,2)),$B4989))</f>
        <v>87490</v>
      </c>
      <c r="H4989" s="925" t="n">
        <v>39.78</v>
      </c>
      <c r="I4989" s="923" t="n">
        <v>41.62</v>
      </c>
    </row>
    <row r="4990" customFormat="false" ht="15" hidden="false" customHeight="false" outlineLevel="0" collapsed="false">
      <c r="B4990" s="923" t="n">
        <v>87491</v>
      </c>
      <c r="C4990" s="924" t="s">
        <v>11746</v>
      </c>
      <c r="D4990" s="923" t="s">
        <v>892</v>
      </c>
      <c r="E4990" s="923" t="n">
        <f aca="false">IF($K$2=$H$1,H4990,I4990)</f>
        <v>55.73</v>
      </c>
      <c r="F4990" s="396" t="n">
        <f aca="false">IF(LEN($B4990)=7,CONCATENATE(MID($B4990,1,6),"00",RIGHT($B4990,1)),IF(LEN($B4990)=8,CONCATENATE(MID($B4990,1,6),"0",RIGHT($B4990,2)),$B4990))</f>
        <v>87491</v>
      </c>
      <c r="H4990" s="925" t="n">
        <v>53.24</v>
      </c>
      <c r="I4990" s="923" t="n">
        <v>55.73</v>
      </c>
    </row>
    <row r="4991" customFormat="false" ht="15" hidden="false" customHeight="false" outlineLevel="0" collapsed="false">
      <c r="B4991" s="923" t="n">
        <v>87492</v>
      </c>
      <c r="C4991" s="924" t="s">
        <v>11747</v>
      </c>
      <c r="D4991" s="923" t="s">
        <v>892</v>
      </c>
      <c r="E4991" s="923" t="n">
        <f aca="false">IF($K$2=$H$1,H4991,I4991)</f>
        <v>56.98</v>
      </c>
      <c r="F4991" s="396" t="n">
        <f aca="false">IF(LEN($B4991)=7,CONCATENATE(MID($B4991,1,6),"00",RIGHT($B4991,1)),IF(LEN($B4991)=8,CONCATENATE(MID($B4991,1,6),"0",RIGHT($B4991,2)),$B4991))</f>
        <v>87492</v>
      </c>
      <c r="H4991" s="925" t="n">
        <v>54.36</v>
      </c>
      <c r="I4991" s="923" t="n">
        <v>56.98</v>
      </c>
    </row>
    <row r="4992" customFormat="false" ht="15" hidden="false" customHeight="false" outlineLevel="0" collapsed="false">
      <c r="B4992" s="923" t="n">
        <v>87493</v>
      </c>
      <c r="C4992" s="924" t="s">
        <v>11748</v>
      </c>
      <c r="D4992" s="923" t="s">
        <v>892</v>
      </c>
      <c r="E4992" s="923" t="n">
        <f aca="false">IF($K$2=$H$1,H4992,I4992)</f>
        <v>65.84</v>
      </c>
      <c r="F4992" s="396" t="n">
        <f aca="false">IF(LEN($B4992)=7,CONCATENATE(MID($B4992,1,6),"00",RIGHT($B4992,1)),IF(LEN($B4992)=8,CONCATENATE(MID($B4992,1,6),"0",RIGHT($B4992,2)),$B4992))</f>
        <v>87493</v>
      </c>
      <c r="H4992" s="925" t="n">
        <v>62.96</v>
      </c>
      <c r="I4992" s="923" t="n">
        <v>65.84</v>
      </c>
    </row>
    <row r="4993" customFormat="false" ht="15" hidden="false" customHeight="false" outlineLevel="0" collapsed="false">
      <c r="B4993" s="923" t="n">
        <v>87494</v>
      </c>
      <c r="C4993" s="924" t="s">
        <v>11749</v>
      </c>
      <c r="D4993" s="923" t="s">
        <v>892</v>
      </c>
      <c r="E4993" s="923" t="n">
        <f aca="false">IF($K$2=$H$1,H4993,I4993)</f>
        <v>67.3</v>
      </c>
      <c r="F4993" s="396" t="n">
        <f aca="false">IF(LEN($B4993)=7,CONCATENATE(MID($B4993,1,6),"00",RIGHT($B4993,1)),IF(LEN($B4993)=8,CONCATENATE(MID($B4993,1,6),"0",RIGHT($B4993,2)),$B4993))</f>
        <v>87494</v>
      </c>
      <c r="H4993" s="925" t="n">
        <v>64.27</v>
      </c>
      <c r="I4993" s="923" t="n">
        <v>67.3</v>
      </c>
    </row>
    <row r="4994" customFormat="false" ht="15" hidden="false" customHeight="false" outlineLevel="0" collapsed="false">
      <c r="B4994" s="923" t="n">
        <v>87495</v>
      </c>
      <c r="C4994" s="924" t="s">
        <v>11750</v>
      </c>
      <c r="D4994" s="923" t="s">
        <v>892</v>
      </c>
      <c r="E4994" s="923" t="n">
        <f aca="false">IF($K$2=$H$1,H4994,I4994)</f>
        <v>68.46</v>
      </c>
      <c r="F4994" s="396" t="n">
        <f aca="false">IF(LEN($B4994)=7,CONCATENATE(MID($B4994,1,6),"00",RIGHT($B4994,1)),IF(LEN($B4994)=8,CONCATENATE(MID($B4994,1,6),"0",RIGHT($B4994,2)),$B4994))</f>
        <v>87495</v>
      </c>
      <c r="H4994" s="925" t="n">
        <v>63.63</v>
      </c>
      <c r="I4994" s="923" t="n">
        <v>68.46</v>
      </c>
    </row>
    <row r="4995" customFormat="false" ht="15" hidden="false" customHeight="false" outlineLevel="0" collapsed="false">
      <c r="B4995" s="923" t="n">
        <v>87496</v>
      </c>
      <c r="C4995" s="924" t="s">
        <v>11751</v>
      </c>
      <c r="D4995" s="923" t="s">
        <v>892</v>
      </c>
      <c r="E4995" s="923" t="n">
        <f aca="false">IF($K$2=$H$1,H4995,I4995)</f>
        <v>69.5</v>
      </c>
      <c r="F4995" s="396" t="n">
        <f aca="false">IF(LEN($B4995)=7,CONCATENATE(MID($B4995,1,6),"00",RIGHT($B4995,1)),IF(LEN($B4995)=8,CONCATENATE(MID($B4995,1,6),"0",RIGHT($B4995,2)),$B4995))</f>
        <v>87496</v>
      </c>
      <c r="H4995" s="925" t="n">
        <v>64.56</v>
      </c>
      <c r="I4995" s="923" t="n">
        <v>69.5</v>
      </c>
    </row>
    <row r="4996" customFormat="false" ht="15" hidden="false" customHeight="false" outlineLevel="0" collapsed="false">
      <c r="B4996" s="923" t="n">
        <v>87497</v>
      </c>
      <c r="C4996" s="924" t="s">
        <v>11752</v>
      </c>
      <c r="D4996" s="923" t="s">
        <v>892</v>
      </c>
      <c r="E4996" s="923" t="n">
        <f aca="false">IF($K$2=$H$1,H4996,I4996)</f>
        <v>66.18</v>
      </c>
      <c r="F4996" s="396" t="n">
        <f aca="false">IF(LEN($B4996)=7,CONCATENATE(MID($B4996,1,6),"00",RIGHT($B4996,1)),IF(LEN($B4996)=8,CONCATENATE(MID($B4996,1,6),"0",RIGHT($B4996,2)),$B4996))</f>
        <v>87497</v>
      </c>
      <c r="H4996" s="925" t="n">
        <v>62.09</v>
      </c>
      <c r="I4996" s="923" t="n">
        <v>66.18</v>
      </c>
    </row>
    <row r="4997" customFormat="false" ht="15" hidden="false" customHeight="false" outlineLevel="0" collapsed="false">
      <c r="B4997" s="923" t="n">
        <v>87498</v>
      </c>
      <c r="C4997" s="924" t="s">
        <v>11753</v>
      </c>
      <c r="D4997" s="923" t="s">
        <v>892</v>
      </c>
      <c r="E4997" s="923" t="n">
        <f aca="false">IF($K$2=$H$1,H4997,I4997)</f>
        <v>67.5</v>
      </c>
      <c r="F4997" s="396" t="n">
        <f aca="false">IF(LEN($B4997)=7,CONCATENATE(MID($B4997,1,6),"00",RIGHT($B4997,1)),IF(LEN($B4997)=8,CONCATENATE(MID($B4997,1,6),"0",RIGHT($B4997,2)),$B4997))</f>
        <v>87498</v>
      </c>
      <c r="H4997" s="925" t="n">
        <v>63.28</v>
      </c>
      <c r="I4997" s="923" t="n">
        <v>67.5</v>
      </c>
    </row>
    <row r="4998" customFormat="false" ht="15" hidden="false" customHeight="false" outlineLevel="0" collapsed="false">
      <c r="B4998" s="923" t="n">
        <v>87499</v>
      </c>
      <c r="C4998" s="924" t="s">
        <v>11754</v>
      </c>
      <c r="D4998" s="923" t="s">
        <v>892</v>
      </c>
      <c r="E4998" s="923" t="n">
        <f aca="false">IF($K$2=$H$1,H4998,I4998)</f>
        <v>74.49</v>
      </c>
      <c r="F4998" s="396" t="n">
        <f aca="false">IF(LEN($B4998)=7,CONCATENATE(MID($B4998,1,6),"00",RIGHT($B4998,1)),IF(LEN($B4998)=8,CONCATENATE(MID($B4998,1,6),"0",RIGHT($B4998,2)),$B4998))</f>
        <v>87499</v>
      </c>
      <c r="H4998" s="925" t="n">
        <v>68.98</v>
      </c>
      <c r="I4998" s="923" t="n">
        <v>74.49</v>
      </c>
    </row>
    <row r="4999" customFormat="false" ht="15" hidden="false" customHeight="false" outlineLevel="0" collapsed="false">
      <c r="B4999" s="923" t="n">
        <v>87500</v>
      </c>
      <c r="C4999" s="924" t="s">
        <v>11755</v>
      </c>
      <c r="D4999" s="923" t="s">
        <v>892</v>
      </c>
      <c r="E4999" s="923" t="n">
        <f aca="false">IF($K$2=$H$1,H4999,I4999)</f>
        <v>75.61</v>
      </c>
      <c r="F4999" s="396" t="n">
        <f aca="false">IF(LEN($B4999)=7,CONCATENATE(MID($B4999,1,6),"00",RIGHT($B4999,1)),IF(LEN($B4999)=8,CONCATENATE(MID($B4999,1,6),"0",RIGHT($B4999,2)),$B4999))</f>
        <v>87500</v>
      </c>
      <c r="H4999" s="925" t="n">
        <v>69.99</v>
      </c>
      <c r="I4999" s="923" t="n">
        <v>75.61</v>
      </c>
    </row>
    <row r="5000" customFormat="false" ht="15" hidden="false" customHeight="false" outlineLevel="0" collapsed="false">
      <c r="B5000" s="923" t="n">
        <v>87501</v>
      </c>
      <c r="C5000" s="924" t="s">
        <v>11756</v>
      </c>
      <c r="D5000" s="923" t="s">
        <v>892</v>
      </c>
      <c r="E5000" s="923" t="n">
        <f aca="false">IF($K$2=$H$1,H5000,I5000)</f>
        <v>115.64</v>
      </c>
      <c r="F5000" s="396" t="n">
        <f aca="false">IF(LEN($B5000)=7,CONCATENATE(MID($B5000,1,6),"00",RIGHT($B5000,1)),IF(LEN($B5000)=8,CONCATENATE(MID($B5000,1,6),"0",RIGHT($B5000,2)),$B5000))</f>
        <v>87501</v>
      </c>
      <c r="H5000" s="925" t="n">
        <v>107.09</v>
      </c>
      <c r="I5000" s="923" t="n">
        <v>115.64</v>
      </c>
    </row>
    <row r="5001" customFormat="false" ht="15" hidden="false" customHeight="false" outlineLevel="0" collapsed="false">
      <c r="B5001" s="923" t="n">
        <v>87502</v>
      </c>
      <c r="C5001" s="924" t="s">
        <v>11757</v>
      </c>
      <c r="D5001" s="923" t="s">
        <v>892</v>
      </c>
      <c r="E5001" s="923" t="n">
        <f aca="false">IF($K$2=$H$1,H5001,I5001)</f>
        <v>117.07</v>
      </c>
      <c r="F5001" s="396" t="n">
        <f aca="false">IF(LEN($B5001)=7,CONCATENATE(MID($B5001,1,6),"00",RIGHT($B5001,1)),IF(LEN($B5001)=8,CONCATENATE(MID($B5001,1,6),"0",RIGHT($B5001,2)),$B5001))</f>
        <v>87502</v>
      </c>
      <c r="H5001" s="925" t="n">
        <v>108.37</v>
      </c>
      <c r="I5001" s="923" t="n">
        <v>117.07</v>
      </c>
    </row>
    <row r="5002" customFormat="false" ht="15" hidden="false" customHeight="false" outlineLevel="0" collapsed="false">
      <c r="B5002" s="923" t="n">
        <v>87503</v>
      </c>
      <c r="C5002" s="924" t="s">
        <v>11758</v>
      </c>
      <c r="D5002" s="923" t="s">
        <v>892</v>
      </c>
      <c r="E5002" s="923" t="n">
        <f aca="false">IF($K$2=$H$1,H5002,I5002)</f>
        <v>58.87</v>
      </c>
      <c r="F5002" s="396" t="n">
        <f aca="false">IF(LEN($B5002)=7,CONCATENATE(MID($B5002,1,6),"00",RIGHT($B5002,1)),IF(LEN($B5002)=8,CONCATENATE(MID($B5002,1,6),"0",RIGHT($B5002,2)),$B5002))</f>
        <v>87503</v>
      </c>
      <c r="H5002" s="925" t="n">
        <v>54.94</v>
      </c>
      <c r="I5002" s="923" t="n">
        <v>58.87</v>
      </c>
    </row>
    <row r="5003" customFormat="false" ht="15" hidden="false" customHeight="false" outlineLevel="0" collapsed="false">
      <c r="B5003" s="923" t="n">
        <v>87504</v>
      </c>
      <c r="C5003" s="924" t="s">
        <v>11759</v>
      </c>
      <c r="D5003" s="923" t="s">
        <v>892</v>
      </c>
      <c r="E5003" s="923" t="n">
        <f aca="false">IF($K$2=$H$1,H5003,I5003)</f>
        <v>59.91</v>
      </c>
      <c r="F5003" s="396" t="n">
        <f aca="false">IF(LEN($B5003)=7,CONCATENATE(MID($B5003,1,6),"00",RIGHT($B5003,1)),IF(LEN($B5003)=8,CONCATENATE(MID($B5003,1,6),"0",RIGHT($B5003,2)),$B5003))</f>
        <v>87504</v>
      </c>
      <c r="H5003" s="925" t="n">
        <v>55.87</v>
      </c>
      <c r="I5003" s="923" t="n">
        <v>59.91</v>
      </c>
    </row>
    <row r="5004" customFormat="false" ht="15" hidden="false" customHeight="false" outlineLevel="0" collapsed="false">
      <c r="B5004" s="923" t="n">
        <v>87505</v>
      </c>
      <c r="C5004" s="924" t="s">
        <v>11760</v>
      </c>
      <c r="D5004" s="923" t="s">
        <v>892</v>
      </c>
      <c r="E5004" s="923" t="n">
        <f aca="false">IF($K$2=$H$1,H5004,I5004)</f>
        <v>56.72</v>
      </c>
      <c r="F5004" s="396" t="n">
        <f aca="false">IF(LEN($B5004)=7,CONCATENATE(MID($B5004,1,6),"00",RIGHT($B5004,1)),IF(LEN($B5004)=8,CONCATENATE(MID($B5004,1,6),"0",RIGHT($B5004,2)),$B5004))</f>
        <v>87505</v>
      </c>
      <c r="H5004" s="925" t="n">
        <v>53.51</v>
      </c>
      <c r="I5004" s="923" t="n">
        <v>56.72</v>
      </c>
    </row>
    <row r="5005" customFormat="false" ht="15" hidden="false" customHeight="false" outlineLevel="0" collapsed="false">
      <c r="B5005" s="923" t="n">
        <v>87506</v>
      </c>
      <c r="C5005" s="924" t="s">
        <v>11761</v>
      </c>
      <c r="D5005" s="923" t="s">
        <v>892</v>
      </c>
      <c r="E5005" s="923" t="n">
        <f aca="false">IF($K$2=$H$1,H5005,I5005)</f>
        <v>58.04</v>
      </c>
      <c r="F5005" s="396" t="n">
        <f aca="false">IF(LEN($B5005)=7,CONCATENATE(MID($B5005,1,6),"00",RIGHT($B5005,1)),IF(LEN($B5005)=8,CONCATENATE(MID($B5005,1,6),"0",RIGHT($B5005,2)),$B5005))</f>
        <v>87506</v>
      </c>
      <c r="H5005" s="925" t="n">
        <v>54.7</v>
      </c>
      <c r="I5005" s="923" t="n">
        <v>58.04</v>
      </c>
    </row>
    <row r="5006" customFormat="false" ht="15" hidden="false" customHeight="false" outlineLevel="0" collapsed="false">
      <c r="B5006" s="923" t="n">
        <v>87507</v>
      </c>
      <c r="C5006" s="924" t="s">
        <v>11762</v>
      </c>
      <c r="D5006" s="923" t="s">
        <v>892</v>
      </c>
      <c r="E5006" s="923" t="n">
        <f aca="false">IF($K$2=$H$1,H5006,I5006)</f>
        <v>61.82</v>
      </c>
      <c r="F5006" s="396" t="n">
        <f aca="false">IF(LEN($B5006)=7,CONCATENATE(MID($B5006,1,6),"00",RIGHT($B5006,1)),IF(LEN($B5006)=8,CONCATENATE(MID($B5006,1,6),"0",RIGHT($B5006,2)),$B5006))</f>
        <v>87507</v>
      </c>
      <c r="H5006" s="925" t="n">
        <v>57.49</v>
      </c>
      <c r="I5006" s="923" t="n">
        <v>61.82</v>
      </c>
    </row>
    <row r="5007" customFormat="false" ht="15" hidden="false" customHeight="false" outlineLevel="0" collapsed="false">
      <c r="B5007" s="923" t="n">
        <v>87508</v>
      </c>
      <c r="C5007" s="924" t="s">
        <v>11763</v>
      </c>
      <c r="D5007" s="923" t="s">
        <v>892</v>
      </c>
      <c r="E5007" s="923" t="n">
        <f aca="false">IF($K$2=$H$1,H5007,I5007)</f>
        <v>62.94</v>
      </c>
      <c r="F5007" s="396" t="n">
        <f aca="false">IF(LEN($B5007)=7,CONCATENATE(MID($B5007,1,6),"00",RIGHT($B5007,1)),IF(LEN($B5007)=8,CONCATENATE(MID($B5007,1,6),"0",RIGHT($B5007,2)),$B5007))</f>
        <v>87508</v>
      </c>
      <c r="H5007" s="925" t="n">
        <v>58.5</v>
      </c>
      <c r="I5007" s="923" t="n">
        <v>62.94</v>
      </c>
    </row>
    <row r="5008" customFormat="false" ht="15" hidden="false" customHeight="false" outlineLevel="0" collapsed="false">
      <c r="B5008" s="923" t="n">
        <v>87509</v>
      </c>
      <c r="C5008" s="924" t="s">
        <v>11764</v>
      </c>
      <c r="D5008" s="923" t="s">
        <v>892</v>
      </c>
      <c r="E5008" s="923" t="n">
        <f aca="false">IF($K$2=$H$1,H5008,I5008)</f>
        <v>95.19</v>
      </c>
      <c r="F5008" s="396" t="n">
        <f aca="false">IF(LEN($B5008)=7,CONCATENATE(MID($B5008,1,6),"00",RIGHT($B5008,1)),IF(LEN($B5008)=8,CONCATENATE(MID($B5008,1,6),"0",RIGHT($B5008,2)),$B5008))</f>
        <v>87509</v>
      </c>
      <c r="H5008" s="925" t="n">
        <v>88.5</v>
      </c>
      <c r="I5008" s="923" t="n">
        <v>95.19</v>
      </c>
    </row>
    <row r="5009" customFormat="false" ht="15" hidden="false" customHeight="false" outlineLevel="0" collapsed="false">
      <c r="B5009" s="923" t="n">
        <v>87510</v>
      </c>
      <c r="C5009" s="924" t="s">
        <v>11765</v>
      </c>
      <c r="D5009" s="923" t="s">
        <v>892</v>
      </c>
      <c r="E5009" s="923" t="n">
        <f aca="false">IF($K$2=$H$1,H5009,I5009)</f>
        <v>96.62</v>
      </c>
      <c r="F5009" s="396" t="n">
        <f aca="false">IF(LEN($B5009)=7,CONCATENATE(MID($B5009,1,6),"00",RIGHT($B5009,1)),IF(LEN($B5009)=8,CONCATENATE(MID($B5009,1,6),"0",RIGHT($B5009,2)),$B5009))</f>
        <v>87510</v>
      </c>
      <c r="H5009" s="925" t="n">
        <v>89.78</v>
      </c>
      <c r="I5009" s="923" t="n">
        <v>96.62</v>
      </c>
    </row>
    <row r="5010" customFormat="false" ht="15" hidden="false" customHeight="false" outlineLevel="0" collapsed="false">
      <c r="B5010" s="923" t="n">
        <v>87511</v>
      </c>
      <c r="C5010" s="924" t="s">
        <v>11766</v>
      </c>
      <c r="D5010" s="923" t="s">
        <v>892</v>
      </c>
      <c r="E5010" s="923" t="n">
        <f aca="false">IF($K$2=$H$1,H5010,I5010)</f>
        <v>76.78</v>
      </c>
      <c r="F5010" s="396" t="n">
        <f aca="false">IF(LEN($B5010)=7,CONCATENATE(MID($B5010,1,6),"00",RIGHT($B5010,1)),IF(LEN($B5010)=8,CONCATENATE(MID($B5010,1,6),"0",RIGHT($B5010,2)),$B5010))</f>
        <v>87511</v>
      </c>
      <c r="H5010" s="925" t="n">
        <v>71.12</v>
      </c>
      <c r="I5010" s="923" t="n">
        <v>76.78</v>
      </c>
    </row>
    <row r="5011" customFormat="false" ht="15" hidden="false" customHeight="false" outlineLevel="0" collapsed="false">
      <c r="B5011" s="923" t="n">
        <v>87512</v>
      </c>
      <c r="C5011" s="924" t="s">
        <v>11767</v>
      </c>
      <c r="D5011" s="923" t="s">
        <v>892</v>
      </c>
      <c r="E5011" s="923" t="n">
        <f aca="false">IF($K$2=$H$1,H5011,I5011)</f>
        <v>77.82</v>
      </c>
      <c r="F5011" s="396" t="n">
        <f aca="false">IF(LEN($B5011)=7,CONCATENATE(MID($B5011,1,6),"00",RIGHT($B5011,1)),IF(LEN($B5011)=8,CONCATENATE(MID($B5011,1,6),"0",RIGHT($B5011,2)),$B5011))</f>
        <v>87512</v>
      </c>
      <c r="H5011" s="925" t="n">
        <v>72.05</v>
      </c>
      <c r="I5011" s="923" t="n">
        <v>77.82</v>
      </c>
    </row>
    <row r="5012" customFormat="false" ht="15" hidden="false" customHeight="false" outlineLevel="0" collapsed="false">
      <c r="B5012" s="923" t="n">
        <v>87513</v>
      </c>
      <c r="C5012" s="924" t="s">
        <v>11768</v>
      </c>
      <c r="D5012" s="923" t="s">
        <v>892</v>
      </c>
      <c r="E5012" s="923" t="n">
        <f aca="false">IF($K$2=$H$1,H5012,I5012)</f>
        <v>74.82</v>
      </c>
      <c r="F5012" s="396" t="n">
        <f aca="false">IF(LEN($B5012)=7,CONCATENATE(MID($B5012,1,6),"00",RIGHT($B5012,1)),IF(LEN($B5012)=8,CONCATENATE(MID($B5012,1,6),"0",RIGHT($B5012,2)),$B5012))</f>
        <v>87513</v>
      </c>
      <c r="H5012" s="925" t="n">
        <v>69.89</v>
      </c>
      <c r="I5012" s="923" t="n">
        <v>74.82</v>
      </c>
    </row>
    <row r="5013" customFormat="false" ht="15" hidden="false" customHeight="false" outlineLevel="0" collapsed="false">
      <c r="B5013" s="923" t="n">
        <v>87514</v>
      </c>
      <c r="C5013" s="924" t="s">
        <v>11769</v>
      </c>
      <c r="D5013" s="923" t="s">
        <v>892</v>
      </c>
      <c r="E5013" s="923" t="n">
        <f aca="false">IF($K$2=$H$1,H5013,I5013)</f>
        <v>76.14</v>
      </c>
      <c r="F5013" s="396" t="n">
        <f aca="false">IF(LEN($B5013)=7,CONCATENATE(MID($B5013,1,6),"00",RIGHT($B5013,1)),IF(LEN($B5013)=8,CONCATENATE(MID($B5013,1,6),"0",RIGHT($B5013,2)),$B5013))</f>
        <v>87514</v>
      </c>
      <c r="H5013" s="925" t="n">
        <v>71.08</v>
      </c>
      <c r="I5013" s="923" t="n">
        <v>76.14</v>
      </c>
    </row>
    <row r="5014" customFormat="false" ht="15" hidden="false" customHeight="false" outlineLevel="0" collapsed="false">
      <c r="B5014" s="923" t="n">
        <v>87515</v>
      </c>
      <c r="C5014" s="924" t="s">
        <v>11770</v>
      </c>
      <c r="D5014" s="923" t="s">
        <v>892</v>
      </c>
      <c r="E5014" s="923" t="n">
        <f aca="false">IF($K$2=$H$1,H5014,I5014)</f>
        <v>86.03</v>
      </c>
      <c r="F5014" s="396" t="n">
        <f aca="false">IF(LEN($B5014)=7,CONCATENATE(MID($B5014,1,6),"00",RIGHT($B5014,1)),IF(LEN($B5014)=8,CONCATENATE(MID($B5014,1,6),"0",RIGHT($B5014,2)),$B5014))</f>
        <v>87515</v>
      </c>
      <c r="H5014" s="925" t="n">
        <v>79.37</v>
      </c>
      <c r="I5014" s="923" t="n">
        <v>86.03</v>
      </c>
    </row>
    <row r="5015" customFormat="false" ht="15" hidden="false" customHeight="false" outlineLevel="0" collapsed="false">
      <c r="B5015" s="923" t="n">
        <v>87516</v>
      </c>
      <c r="C5015" s="924" t="s">
        <v>11771</v>
      </c>
      <c r="D5015" s="923" t="s">
        <v>892</v>
      </c>
      <c r="E5015" s="923" t="n">
        <f aca="false">IF($K$2=$H$1,H5015,I5015)</f>
        <v>87.15</v>
      </c>
      <c r="F5015" s="396" t="n">
        <f aca="false">IF(LEN($B5015)=7,CONCATENATE(MID($B5015,1,6),"00",RIGHT($B5015,1)),IF(LEN($B5015)=8,CONCATENATE(MID($B5015,1,6),"0",RIGHT($B5015,2)),$B5015))</f>
        <v>87516</v>
      </c>
      <c r="H5015" s="925" t="n">
        <v>80.38</v>
      </c>
      <c r="I5015" s="923" t="n">
        <v>87.15</v>
      </c>
    </row>
    <row r="5016" customFormat="false" ht="15" hidden="false" customHeight="false" outlineLevel="0" collapsed="false">
      <c r="B5016" s="923" t="n">
        <v>87517</v>
      </c>
      <c r="C5016" s="924" t="s">
        <v>11772</v>
      </c>
      <c r="D5016" s="923" t="s">
        <v>892</v>
      </c>
      <c r="E5016" s="923" t="n">
        <f aca="false">IF($K$2=$H$1,H5016,I5016)</f>
        <v>133.6</v>
      </c>
      <c r="F5016" s="396" t="n">
        <f aca="false">IF(LEN($B5016)=7,CONCATENATE(MID($B5016,1,6),"00",RIGHT($B5016,1)),IF(LEN($B5016)=8,CONCATENATE(MID($B5016,1,6),"0",RIGHT($B5016,2)),$B5016))</f>
        <v>87517</v>
      </c>
      <c r="H5016" s="925" t="n">
        <v>123.26</v>
      </c>
      <c r="I5016" s="923" t="n">
        <v>133.6</v>
      </c>
    </row>
    <row r="5017" customFormat="false" ht="15" hidden="false" customHeight="false" outlineLevel="0" collapsed="false">
      <c r="B5017" s="923" t="n">
        <v>87518</v>
      </c>
      <c r="C5017" s="924" t="s">
        <v>11773</v>
      </c>
      <c r="D5017" s="923" t="s">
        <v>892</v>
      </c>
      <c r="E5017" s="923" t="n">
        <f aca="false">IF($K$2=$H$1,H5017,I5017)</f>
        <v>135.03</v>
      </c>
      <c r="F5017" s="396" t="n">
        <f aca="false">IF(LEN($B5017)=7,CONCATENATE(MID($B5017,1,6),"00",RIGHT($B5017,1)),IF(LEN($B5017)=8,CONCATENATE(MID($B5017,1,6),"0",RIGHT($B5017,2)),$B5017))</f>
        <v>87518</v>
      </c>
      <c r="H5017" s="925" t="n">
        <v>124.54</v>
      </c>
      <c r="I5017" s="923" t="n">
        <v>135.03</v>
      </c>
    </row>
    <row r="5018" customFormat="false" ht="15" hidden="false" customHeight="false" outlineLevel="0" collapsed="false">
      <c r="B5018" s="923" t="n">
        <v>87519</v>
      </c>
      <c r="C5018" s="924" t="s">
        <v>11774</v>
      </c>
      <c r="D5018" s="923" t="s">
        <v>892</v>
      </c>
      <c r="E5018" s="923" t="n">
        <f aca="false">IF($K$2=$H$1,H5018,I5018)</f>
        <v>64.12</v>
      </c>
      <c r="F5018" s="396" t="n">
        <f aca="false">IF(LEN($B5018)=7,CONCATENATE(MID($B5018,1,6),"00",RIGHT($B5018,1)),IF(LEN($B5018)=8,CONCATENATE(MID($B5018,1,6),"0",RIGHT($B5018,2)),$B5018))</f>
        <v>87519</v>
      </c>
      <c r="H5018" s="925" t="n">
        <v>59.68</v>
      </c>
      <c r="I5018" s="923" t="n">
        <v>64.12</v>
      </c>
    </row>
    <row r="5019" customFormat="false" ht="15" hidden="false" customHeight="false" outlineLevel="0" collapsed="false">
      <c r="B5019" s="923" t="n">
        <v>87520</v>
      </c>
      <c r="C5019" s="924" t="s">
        <v>11775</v>
      </c>
      <c r="D5019" s="923" t="s">
        <v>892</v>
      </c>
      <c r="E5019" s="923" t="n">
        <f aca="false">IF($K$2=$H$1,H5019,I5019)</f>
        <v>65.16</v>
      </c>
      <c r="F5019" s="396" t="n">
        <f aca="false">IF(LEN($B5019)=7,CONCATENATE(MID($B5019,1,6),"00",RIGHT($B5019,1)),IF(LEN($B5019)=8,CONCATENATE(MID($B5019,1,6),"0",RIGHT($B5019,2)),$B5019))</f>
        <v>87520</v>
      </c>
      <c r="H5019" s="925" t="n">
        <v>60.61</v>
      </c>
      <c r="I5019" s="923" t="n">
        <v>65.16</v>
      </c>
    </row>
    <row r="5020" customFormat="false" ht="15" hidden="false" customHeight="false" outlineLevel="0" collapsed="false">
      <c r="B5020" s="923" t="n">
        <v>87521</v>
      </c>
      <c r="C5020" s="924" t="s">
        <v>11776</v>
      </c>
      <c r="D5020" s="923" t="s">
        <v>892</v>
      </c>
      <c r="E5020" s="923" t="n">
        <f aca="false">IF($K$2=$H$1,H5020,I5020)</f>
        <v>62.01</v>
      </c>
      <c r="F5020" s="396" t="n">
        <f aca="false">IF(LEN($B5020)=7,CONCATENATE(MID($B5020,1,6),"00",RIGHT($B5020,1)),IF(LEN($B5020)=8,CONCATENATE(MID($B5020,1,6),"0",RIGHT($B5020,2)),$B5020))</f>
        <v>87521</v>
      </c>
      <c r="H5020" s="925" t="n">
        <v>58.29</v>
      </c>
      <c r="I5020" s="923" t="n">
        <v>62.01</v>
      </c>
    </row>
    <row r="5021" customFormat="false" ht="15" hidden="false" customHeight="false" outlineLevel="0" collapsed="false">
      <c r="B5021" s="923" t="n">
        <v>87522</v>
      </c>
      <c r="C5021" s="924" t="s">
        <v>11777</v>
      </c>
      <c r="D5021" s="923" t="s">
        <v>892</v>
      </c>
      <c r="E5021" s="923" t="n">
        <f aca="false">IF($K$2=$H$1,H5021,I5021)</f>
        <v>63.33</v>
      </c>
      <c r="F5021" s="396" t="n">
        <f aca="false">IF(LEN($B5021)=7,CONCATENATE(MID($B5021,1,6),"00",RIGHT($B5021,1)),IF(LEN($B5021)=8,CONCATENATE(MID($B5021,1,6),"0",RIGHT($B5021,2)),$B5021))</f>
        <v>87522</v>
      </c>
      <c r="H5021" s="925" t="n">
        <v>59.48</v>
      </c>
      <c r="I5021" s="923" t="n">
        <v>63.33</v>
      </c>
    </row>
    <row r="5022" customFormat="false" ht="15" hidden="false" customHeight="false" outlineLevel="0" collapsed="false">
      <c r="B5022" s="923" t="n">
        <v>87523</v>
      </c>
      <c r="C5022" s="924" t="s">
        <v>11778</v>
      </c>
      <c r="D5022" s="923" t="s">
        <v>892</v>
      </c>
      <c r="E5022" s="923" t="n">
        <f aca="false">IF($K$2=$H$1,H5022,I5022)</f>
        <v>68.86</v>
      </c>
      <c r="F5022" s="396" t="n">
        <f aca="false">IF(LEN($B5022)=7,CONCATENATE(MID($B5022,1,6),"00",RIGHT($B5022,1)),IF(LEN($B5022)=8,CONCATENATE(MID($B5022,1,6),"0",RIGHT($B5022,2)),$B5022))</f>
        <v>87523</v>
      </c>
      <c r="H5022" s="925" t="n">
        <v>63.85</v>
      </c>
      <c r="I5022" s="923" t="n">
        <v>68.86</v>
      </c>
    </row>
    <row r="5023" customFormat="false" ht="15" hidden="false" customHeight="false" outlineLevel="0" collapsed="false">
      <c r="B5023" s="923" t="n">
        <v>87524</v>
      </c>
      <c r="C5023" s="924" t="s">
        <v>11779</v>
      </c>
      <c r="D5023" s="923" t="s">
        <v>892</v>
      </c>
      <c r="E5023" s="923" t="n">
        <f aca="false">IF($K$2=$H$1,H5023,I5023)</f>
        <v>69.98</v>
      </c>
      <c r="F5023" s="396" t="n">
        <f aca="false">IF(LEN($B5023)=7,CONCATENATE(MID($B5023,1,6),"00",RIGHT($B5023,1)),IF(LEN($B5023)=8,CONCATENATE(MID($B5023,1,6),"0",RIGHT($B5023,2)),$B5023))</f>
        <v>87524</v>
      </c>
      <c r="H5023" s="925" t="n">
        <v>64.86</v>
      </c>
      <c r="I5023" s="923" t="n">
        <v>69.98</v>
      </c>
    </row>
    <row r="5024" customFormat="false" ht="15" hidden="false" customHeight="false" outlineLevel="0" collapsed="false">
      <c r="B5024" s="923" t="n">
        <v>87525</v>
      </c>
      <c r="C5024" s="924" t="s">
        <v>11780</v>
      </c>
      <c r="D5024" s="923" t="s">
        <v>892</v>
      </c>
      <c r="E5024" s="923" t="n">
        <f aca="false">IF($K$2=$H$1,H5024,I5024)</f>
        <v>106.1</v>
      </c>
      <c r="F5024" s="396" t="n">
        <f aca="false">IF(LEN($B5024)=7,CONCATENATE(MID($B5024,1,6),"00",RIGHT($B5024,1)),IF(LEN($B5024)=8,CONCATENATE(MID($B5024,1,6),"0",RIGHT($B5024,2)),$B5024))</f>
        <v>87525</v>
      </c>
      <c r="H5024" s="925" t="n">
        <v>98.33</v>
      </c>
      <c r="I5024" s="923" t="n">
        <v>106.1</v>
      </c>
    </row>
    <row r="5025" customFormat="false" ht="15" hidden="false" customHeight="false" outlineLevel="0" collapsed="false">
      <c r="B5025" s="923" t="n">
        <v>87526</v>
      </c>
      <c r="C5025" s="924" t="s">
        <v>11781</v>
      </c>
      <c r="D5025" s="923" t="s">
        <v>892</v>
      </c>
      <c r="E5025" s="923" t="n">
        <f aca="false">IF($K$2=$H$1,H5025,I5025)</f>
        <v>107.53</v>
      </c>
      <c r="F5025" s="396" t="n">
        <f aca="false">IF(LEN($B5025)=7,CONCATENATE(MID($B5025,1,6),"00",RIGHT($B5025,1)),IF(LEN($B5025)=8,CONCATENATE(MID($B5025,1,6),"0",RIGHT($B5025,2)),$B5025))</f>
        <v>87526</v>
      </c>
      <c r="H5025" s="925" t="n">
        <v>99.61</v>
      </c>
      <c r="I5025" s="923" t="n">
        <v>107.53</v>
      </c>
    </row>
    <row r="5026" customFormat="false" ht="15" hidden="false" customHeight="false" outlineLevel="0" collapsed="false">
      <c r="B5026" s="923" t="n">
        <v>89043</v>
      </c>
      <c r="C5026" s="924" t="s">
        <v>11782</v>
      </c>
      <c r="D5026" s="923" t="s">
        <v>892</v>
      </c>
      <c r="E5026" s="923" t="n">
        <f aca="false">IF($K$2=$H$1,H5026,I5026)</f>
        <v>65.3</v>
      </c>
      <c r="F5026" s="396" t="n">
        <f aca="false">IF(LEN($B5026)=7,CONCATENATE(MID($B5026,1,6),"00",RIGHT($B5026,1)),IF(LEN($B5026)=8,CONCATENATE(MID($B5026,1,6),"0",RIGHT($B5026,2)),$B5026))</f>
        <v>89043</v>
      </c>
      <c r="H5026" s="925" t="n">
        <v>60.75</v>
      </c>
      <c r="I5026" s="923" t="n">
        <v>65.3</v>
      </c>
    </row>
    <row r="5027" customFormat="false" ht="15" hidden="false" customHeight="false" outlineLevel="0" collapsed="false">
      <c r="B5027" s="923" t="n">
        <v>89168</v>
      </c>
      <c r="C5027" s="924" t="s">
        <v>11783</v>
      </c>
      <c r="D5027" s="923" t="s">
        <v>892</v>
      </c>
      <c r="E5027" s="923" t="n">
        <f aca="false">IF($K$2=$H$1,H5027,I5027)</f>
        <v>67.17</v>
      </c>
      <c r="F5027" s="396" t="n">
        <f aca="false">IF(LEN($B5027)=7,CONCATENATE(MID($B5027,1,6),"00",RIGHT($B5027,1)),IF(LEN($B5027)=8,CONCATENATE(MID($B5027,1,6),"0",RIGHT($B5027,2)),$B5027))</f>
        <v>89168</v>
      </c>
      <c r="H5027" s="925" t="n">
        <v>62.45</v>
      </c>
      <c r="I5027" s="923" t="n">
        <v>67.17</v>
      </c>
    </row>
    <row r="5028" customFormat="false" ht="15" hidden="false" customHeight="false" outlineLevel="0" collapsed="false">
      <c r="B5028" s="923" t="n">
        <v>89977</v>
      </c>
      <c r="C5028" s="924" t="s">
        <v>11784</v>
      </c>
      <c r="D5028" s="923" t="s">
        <v>892</v>
      </c>
      <c r="E5028" s="923" t="n">
        <f aca="false">IF($K$2=$H$1,H5028,I5028)</f>
        <v>112.89</v>
      </c>
      <c r="F5028" s="396" t="n">
        <f aca="false">IF(LEN($B5028)=7,CONCATENATE(MID($B5028,1,6),"00",RIGHT($B5028,1)),IF(LEN($B5028)=8,CONCATENATE(MID($B5028,1,6),"0",RIGHT($B5028,2)),$B5028))</f>
        <v>89977</v>
      </c>
      <c r="H5028" s="925" t="n">
        <v>104.52</v>
      </c>
      <c r="I5028" s="923" t="n">
        <v>112.89</v>
      </c>
    </row>
    <row r="5029" customFormat="false" ht="15" hidden="false" customHeight="false" outlineLevel="0" collapsed="false">
      <c r="B5029" s="923" t="n">
        <v>90112</v>
      </c>
      <c r="C5029" s="924" t="s">
        <v>11785</v>
      </c>
      <c r="D5029" s="923" t="s">
        <v>892</v>
      </c>
      <c r="E5029" s="923" t="n">
        <f aca="false">IF($K$2=$H$1,H5029,I5029)</f>
        <v>63.7</v>
      </c>
      <c r="F5029" s="396" t="n">
        <f aca="false">IF(LEN($B5029)=7,CONCATENATE(MID($B5029,1,6),"00",RIGHT($B5029,1)),IF(LEN($B5029)=8,CONCATENATE(MID($B5029,1,6),"0",RIGHT($B5029,2)),$B5029))</f>
        <v>90112</v>
      </c>
      <c r="H5029" s="925" t="n">
        <v>60.5</v>
      </c>
      <c r="I5029" s="923" t="n">
        <v>63.7</v>
      </c>
    </row>
    <row r="5030" customFormat="false" ht="15" hidden="false" customHeight="false" outlineLevel="0" collapsed="false">
      <c r="B5030" s="923" t="n">
        <v>95474</v>
      </c>
      <c r="C5030" s="924" t="s">
        <v>11786</v>
      </c>
      <c r="D5030" s="923" t="s">
        <v>888</v>
      </c>
      <c r="E5030" s="923" t="n">
        <f aca="false">IF($K$2=$H$1,H5030,I5030)</f>
        <v>639.24</v>
      </c>
      <c r="F5030" s="396" t="n">
        <f aca="false">IF(LEN($B5030)=7,CONCATENATE(MID($B5030,1,6),"00",RIGHT($B5030,1)),IF(LEN($B5030)=8,CONCATENATE(MID($B5030,1,6),"0",RIGHT($B5030,2)),$B5030))</f>
        <v>95474</v>
      </c>
      <c r="H5030" s="925" t="n">
        <v>612.14</v>
      </c>
      <c r="I5030" s="923" t="n">
        <v>639.24</v>
      </c>
    </row>
    <row r="5031" customFormat="false" ht="15" hidden="false" customHeight="false" outlineLevel="0" collapsed="false">
      <c r="B5031" s="923" t="n">
        <v>89282</v>
      </c>
      <c r="C5031" s="924" t="s">
        <v>11787</v>
      </c>
      <c r="D5031" s="923" t="s">
        <v>892</v>
      </c>
      <c r="E5031" s="923" t="n">
        <f aca="false">IF($K$2=$H$1,H5031,I5031)</f>
        <v>53.73</v>
      </c>
      <c r="F5031" s="396" t="n">
        <f aca="false">IF(LEN($B5031)=7,CONCATENATE(MID($B5031,1,6),"00",RIGHT($B5031,1)),IF(LEN($B5031)=8,CONCATENATE(MID($B5031,1,6),"0",RIGHT($B5031,2)),$B5031))</f>
        <v>89282</v>
      </c>
      <c r="H5031" s="925" t="n">
        <v>51.77</v>
      </c>
      <c r="I5031" s="923" t="n">
        <v>53.73</v>
      </c>
    </row>
    <row r="5032" customFormat="false" ht="15" hidden="false" customHeight="false" outlineLevel="0" collapsed="false">
      <c r="B5032" s="923" t="n">
        <v>89283</v>
      </c>
      <c r="C5032" s="924" t="s">
        <v>11788</v>
      </c>
      <c r="D5032" s="923" t="s">
        <v>892</v>
      </c>
      <c r="E5032" s="923" t="n">
        <f aca="false">IF($K$2=$H$1,H5032,I5032)</f>
        <v>55.01</v>
      </c>
      <c r="F5032" s="396" t="n">
        <f aca="false">IF(LEN($B5032)=7,CONCATENATE(MID($B5032,1,6),"00",RIGHT($B5032,1)),IF(LEN($B5032)=8,CONCATENATE(MID($B5032,1,6),"0",RIGHT($B5032,2)),$B5032))</f>
        <v>89283</v>
      </c>
      <c r="H5032" s="925" t="n">
        <v>52.92</v>
      </c>
      <c r="I5032" s="923" t="n">
        <v>55.01</v>
      </c>
    </row>
    <row r="5033" customFormat="false" ht="15" hidden="false" customHeight="false" outlineLevel="0" collapsed="false">
      <c r="B5033" s="923" t="n">
        <v>89284</v>
      </c>
      <c r="C5033" s="924" t="s">
        <v>11789</v>
      </c>
      <c r="D5033" s="923" t="s">
        <v>892</v>
      </c>
      <c r="E5033" s="923" t="n">
        <f aca="false">IF($K$2=$H$1,H5033,I5033)</f>
        <v>49.25</v>
      </c>
      <c r="F5033" s="396" t="n">
        <f aca="false">IF(LEN($B5033)=7,CONCATENATE(MID($B5033,1,6),"00",RIGHT($B5033,1)),IF(LEN($B5033)=8,CONCATENATE(MID($B5033,1,6),"0",RIGHT($B5033,2)),$B5033))</f>
        <v>89284</v>
      </c>
      <c r="H5033" s="925" t="n">
        <v>47.6</v>
      </c>
      <c r="I5033" s="923" t="n">
        <v>49.25</v>
      </c>
    </row>
    <row r="5034" customFormat="false" ht="15" hidden="false" customHeight="false" outlineLevel="0" collapsed="false">
      <c r="B5034" s="923" t="n">
        <v>89285</v>
      </c>
      <c r="C5034" s="924" t="s">
        <v>11790</v>
      </c>
      <c r="D5034" s="923" t="s">
        <v>892</v>
      </c>
      <c r="E5034" s="923" t="n">
        <f aca="false">IF($K$2=$H$1,H5034,I5034)</f>
        <v>50.53</v>
      </c>
      <c r="F5034" s="396" t="n">
        <f aca="false">IF(LEN($B5034)=7,CONCATENATE(MID($B5034,1,6),"00",RIGHT($B5034,1)),IF(LEN($B5034)=8,CONCATENATE(MID($B5034,1,6),"0",RIGHT($B5034,2)),$B5034))</f>
        <v>89285</v>
      </c>
      <c r="H5034" s="925" t="n">
        <v>48.75</v>
      </c>
      <c r="I5034" s="923" t="n">
        <v>50.53</v>
      </c>
    </row>
    <row r="5035" customFormat="false" ht="15" hidden="false" customHeight="false" outlineLevel="0" collapsed="false">
      <c r="B5035" s="923" t="n">
        <v>89286</v>
      </c>
      <c r="C5035" s="924" t="s">
        <v>11791</v>
      </c>
      <c r="D5035" s="923" t="s">
        <v>892</v>
      </c>
      <c r="E5035" s="923" t="n">
        <f aca="false">IF($K$2=$H$1,H5035,I5035)</f>
        <v>58.13</v>
      </c>
      <c r="F5035" s="396" t="n">
        <f aca="false">IF(LEN($B5035)=7,CONCATENATE(MID($B5035,1,6),"00",RIGHT($B5035,1)),IF(LEN($B5035)=8,CONCATENATE(MID($B5035,1,6),"0",RIGHT($B5035,2)),$B5035))</f>
        <v>89286</v>
      </c>
      <c r="H5035" s="925" t="n">
        <v>55.87</v>
      </c>
      <c r="I5035" s="923" t="n">
        <v>58.13</v>
      </c>
    </row>
    <row r="5036" customFormat="false" ht="15" hidden="false" customHeight="false" outlineLevel="0" collapsed="false">
      <c r="B5036" s="923" t="n">
        <v>89287</v>
      </c>
      <c r="C5036" s="924" t="s">
        <v>11792</v>
      </c>
      <c r="D5036" s="923" t="s">
        <v>892</v>
      </c>
      <c r="E5036" s="923" t="n">
        <f aca="false">IF($K$2=$H$1,H5036,I5036)</f>
        <v>59.41</v>
      </c>
      <c r="F5036" s="396" t="n">
        <f aca="false">IF(LEN($B5036)=7,CONCATENATE(MID($B5036,1,6),"00",RIGHT($B5036,1)),IF(LEN($B5036)=8,CONCATENATE(MID($B5036,1,6),"0",RIGHT($B5036,2)),$B5036))</f>
        <v>89287</v>
      </c>
      <c r="H5036" s="925" t="n">
        <v>57.02</v>
      </c>
      <c r="I5036" s="923" t="n">
        <v>59.41</v>
      </c>
    </row>
    <row r="5037" customFormat="false" ht="15" hidden="false" customHeight="false" outlineLevel="0" collapsed="false">
      <c r="B5037" s="923" t="n">
        <v>89288</v>
      </c>
      <c r="C5037" s="924" t="s">
        <v>11793</v>
      </c>
      <c r="D5037" s="923" t="s">
        <v>892</v>
      </c>
      <c r="E5037" s="923" t="n">
        <f aca="false">IF($K$2=$H$1,H5037,I5037)</f>
        <v>51.92</v>
      </c>
      <c r="F5037" s="396" t="n">
        <f aca="false">IF(LEN($B5037)=7,CONCATENATE(MID($B5037,1,6),"00",RIGHT($B5037,1)),IF(LEN($B5037)=8,CONCATENATE(MID($B5037,1,6),"0",RIGHT($B5037,2)),$B5037))</f>
        <v>89288</v>
      </c>
      <c r="H5037" s="925" t="n">
        <v>50.12</v>
      </c>
      <c r="I5037" s="923" t="n">
        <v>51.92</v>
      </c>
    </row>
    <row r="5038" customFormat="false" ht="15" hidden="false" customHeight="false" outlineLevel="0" collapsed="false">
      <c r="B5038" s="923" t="n">
        <v>89289</v>
      </c>
      <c r="C5038" s="924" t="s">
        <v>11794</v>
      </c>
      <c r="D5038" s="923" t="s">
        <v>892</v>
      </c>
      <c r="E5038" s="923" t="n">
        <f aca="false">IF($K$2=$H$1,H5038,I5038)</f>
        <v>53.2</v>
      </c>
      <c r="F5038" s="396" t="n">
        <f aca="false">IF(LEN($B5038)=7,CONCATENATE(MID($B5038,1,6),"00",RIGHT($B5038,1)),IF(LEN($B5038)=8,CONCATENATE(MID($B5038,1,6),"0",RIGHT($B5038,2)),$B5038))</f>
        <v>89289</v>
      </c>
      <c r="H5038" s="925" t="n">
        <v>51.27</v>
      </c>
      <c r="I5038" s="923" t="n">
        <v>53.2</v>
      </c>
    </row>
    <row r="5039" customFormat="false" ht="15" hidden="false" customHeight="false" outlineLevel="0" collapsed="false">
      <c r="B5039" s="923" t="n">
        <v>89290</v>
      </c>
      <c r="C5039" s="924" t="s">
        <v>11795</v>
      </c>
      <c r="D5039" s="923" t="s">
        <v>892</v>
      </c>
      <c r="E5039" s="923" t="n">
        <f aca="false">IF($K$2=$H$1,H5039,I5039)</f>
        <v>62.4</v>
      </c>
      <c r="F5039" s="396" t="n">
        <f aca="false">IF(LEN($B5039)=7,CONCATENATE(MID($B5039,1,6),"00",RIGHT($B5039,1)),IF(LEN($B5039)=8,CONCATENATE(MID($B5039,1,6),"0",RIGHT($B5039,2)),$B5039))</f>
        <v>89290</v>
      </c>
      <c r="H5039" s="925" t="n">
        <v>59.7</v>
      </c>
      <c r="I5039" s="923" t="n">
        <v>62.4</v>
      </c>
    </row>
    <row r="5040" customFormat="false" ht="15" hidden="false" customHeight="false" outlineLevel="0" collapsed="false">
      <c r="B5040" s="923" t="n">
        <v>89291</v>
      </c>
      <c r="C5040" s="924" t="s">
        <v>11796</v>
      </c>
      <c r="D5040" s="923" t="s">
        <v>892</v>
      </c>
      <c r="E5040" s="923" t="n">
        <f aca="false">IF($K$2=$H$1,H5040,I5040)</f>
        <v>63.81</v>
      </c>
      <c r="F5040" s="396" t="n">
        <f aca="false">IF(LEN($B5040)=7,CONCATENATE(MID($B5040,1,6),"00",RIGHT($B5040,1)),IF(LEN($B5040)=8,CONCATENATE(MID($B5040,1,6),"0",RIGHT($B5040,2)),$B5040))</f>
        <v>89291</v>
      </c>
      <c r="H5040" s="925" t="n">
        <v>60.98</v>
      </c>
      <c r="I5040" s="923" t="n">
        <v>63.81</v>
      </c>
    </row>
    <row r="5041" customFormat="false" ht="15" hidden="false" customHeight="false" outlineLevel="0" collapsed="false">
      <c r="B5041" s="923" t="n">
        <v>89292</v>
      </c>
      <c r="C5041" s="924" t="s">
        <v>246</v>
      </c>
      <c r="D5041" s="923" t="s">
        <v>892</v>
      </c>
      <c r="E5041" s="923" t="n">
        <f aca="false">IF($K$2=$H$1,H5041,I5041)</f>
        <v>57.99</v>
      </c>
      <c r="F5041" s="396" t="n">
        <f aca="false">IF(LEN($B5041)=7,CONCATENATE(MID($B5041,1,6),"00",RIGHT($B5041,1)),IF(LEN($B5041)=8,CONCATENATE(MID($B5041,1,6),"0",RIGHT($B5041,2)),$B5041))</f>
        <v>89292</v>
      </c>
      <c r="H5041" s="925" t="n">
        <v>55.59</v>
      </c>
      <c r="I5041" s="923" t="n">
        <v>57.99</v>
      </c>
    </row>
    <row r="5042" customFormat="false" ht="15" hidden="false" customHeight="false" outlineLevel="0" collapsed="false">
      <c r="B5042" s="923" t="n">
        <v>89293</v>
      </c>
      <c r="C5042" s="924" t="s">
        <v>11797</v>
      </c>
      <c r="D5042" s="923" t="s">
        <v>892</v>
      </c>
      <c r="E5042" s="923" t="n">
        <f aca="false">IF($K$2=$H$1,H5042,I5042)</f>
        <v>59.4</v>
      </c>
      <c r="F5042" s="396" t="n">
        <f aca="false">IF(LEN($B5042)=7,CONCATENATE(MID($B5042,1,6),"00",RIGHT($B5042,1)),IF(LEN($B5042)=8,CONCATENATE(MID($B5042,1,6),"0",RIGHT($B5042,2)),$B5042))</f>
        <v>89293</v>
      </c>
      <c r="H5042" s="925" t="n">
        <v>56.87</v>
      </c>
      <c r="I5042" s="923" t="n">
        <v>59.4</v>
      </c>
    </row>
    <row r="5043" customFormat="false" ht="15" hidden="false" customHeight="false" outlineLevel="0" collapsed="false">
      <c r="B5043" s="923" t="n">
        <v>89294</v>
      </c>
      <c r="C5043" s="924" t="s">
        <v>11798</v>
      </c>
      <c r="D5043" s="923" t="s">
        <v>892</v>
      </c>
      <c r="E5043" s="923" t="n">
        <f aca="false">IF($K$2=$H$1,H5043,I5043)</f>
        <v>68.31</v>
      </c>
      <c r="F5043" s="396" t="n">
        <f aca="false">IF(LEN($B5043)=7,CONCATENATE(MID($B5043,1,6),"00",RIGHT($B5043,1)),IF(LEN($B5043)=8,CONCATENATE(MID($B5043,1,6),"0",RIGHT($B5043,2)),$B5043))</f>
        <v>89294</v>
      </c>
      <c r="H5043" s="925" t="n">
        <v>65.14</v>
      </c>
      <c r="I5043" s="923" t="n">
        <v>68.31</v>
      </c>
    </row>
    <row r="5044" customFormat="false" ht="15" hidden="false" customHeight="false" outlineLevel="0" collapsed="false">
      <c r="B5044" s="923" t="n">
        <v>89295</v>
      </c>
      <c r="C5044" s="924" t="s">
        <v>11799</v>
      </c>
      <c r="D5044" s="923" t="s">
        <v>892</v>
      </c>
      <c r="E5044" s="923" t="n">
        <f aca="false">IF($K$2=$H$1,H5044,I5044)</f>
        <v>69.72</v>
      </c>
      <c r="F5044" s="396" t="n">
        <f aca="false">IF(LEN($B5044)=7,CONCATENATE(MID($B5044,1,6),"00",RIGHT($B5044,1)),IF(LEN($B5044)=8,CONCATENATE(MID($B5044,1,6),"0",RIGHT($B5044,2)),$B5044))</f>
        <v>89295</v>
      </c>
      <c r="H5044" s="925" t="n">
        <v>66.42</v>
      </c>
      <c r="I5044" s="923" t="n">
        <v>69.72</v>
      </c>
    </row>
    <row r="5045" customFormat="false" ht="15" hidden="false" customHeight="false" outlineLevel="0" collapsed="false">
      <c r="B5045" s="923" t="n">
        <v>89296</v>
      </c>
      <c r="C5045" s="924" t="s">
        <v>11800</v>
      </c>
      <c r="D5045" s="923" t="s">
        <v>892</v>
      </c>
      <c r="E5045" s="923" t="n">
        <f aca="false">IF($K$2=$H$1,H5045,I5045)</f>
        <v>61.42</v>
      </c>
      <c r="F5045" s="396" t="n">
        <f aca="false">IF(LEN($B5045)=7,CONCATENATE(MID($B5045,1,6),"00",RIGHT($B5045,1)),IF(LEN($B5045)=8,CONCATENATE(MID($B5045,1,6),"0",RIGHT($B5045,2)),$B5045))</f>
        <v>89296</v>
      </c>
      <c r="H5045" s="925" t="n">
        <v>58.76</v>
      </c>
      <c r="I5045" s="923" t="n">
        <v>61.42</v>
      </c>
    </row>
    <row r="5046" customFormat="false" ht="15" hidden="false" customHeight="false" outlineLevel="0" collapsed="false">
      <c r="B5046" s="923" t="n">
        <v>89297</v>
      </c>
      <c r="C5046" s="924" t="s">
        <v>11801</v>
      </c>
      <c r="D5046" s="923" t="s">
        <v>892</v>
      </c>
      <c r="E5046" s="923" t="n">
        <f aca="false">IF($K$2=$H$1,H5046,I5046)</f>
        <v>62.83</v>
      </c>
      <c r="F5046" s="396" t="n">
        <f aca="false">IF(LEN($B5046)=7,CONCATENATE(MID($B5046,1,6),"00",RIGHT($B5046,1)),IF(LEN($B5046)=8,CONCATENATE(MID($B5046,1,6),"0",RIGHT($B5046,2)),$B5046))</f>
        <v>89297</v>
      </c>
      <c r="H5046" s="925" t="n">
        <v>60.04</v>
      </c>
      <c r="I5046" s="923" t="n">
        <v>62.83</v>
      </c>
    </row>
    <row r="5047" customFormat="false" ht="15" hidden="false" customHeight="false" outlineLevel="0" collapsed="false">
      <c r="B5047" s="923" t="n">
        <v>89298</v>
      </c>
      <c r="C5047" s="924" t="s">
        <v>11802</v>
      </c>
      <c r="D5047" s="923" t="s">
        <v>892</v>
      </c>
      <c r="E5047" s="923" t="n">
        <f aca="false">IF($K$2=$H$1,H5047,I5047)</f>
        <v>63.56</v>
      </c>
      <c r="F5047" s="396" t="n">
        <f aca="false">IF(LEN($B5047)=7,CONCATENATE(MID($B5047,1,6),"00",RIGHT($B5047,1)),IF(LEN($B5047)=8,CONCATENATE(MID($B5047,1,6),"0",RIGHT($B5047,2)),$B5047))</f>
        <v>89298</v>
      </c>
      <c r="H5047" s="925" t="n">
        <v>60.75</v>
      </c>
      <c r="I5047" s="923" t="n">
        <v>63.56</v>
      </c>
    </row>
    <row r="5048" customFormat="false" ht="15" hidden="false" customHeight="false" outlineLevel="0" collapsed="false">
      <c r="B5048" s="923" t="n">
        <v>89299</v>
      </c>
      <c r="C5048" s="924" t="s">
        <v>11803</v>
      </c>
      <c r="D5048" s="923" t="s">
        <v>892</v>
      </c>
      <c r="E5048" s="923" t="n">
        <f aca="false">IF($K$2=$H$1,H5048,I5048)</f>
        <v>65.37</v>
      </c>
      <c r="F5048" s="396" t="n">
        <f aca="false">IF(LEN($B5048)=7,CONCATENATE(MID($B5048,1,6),"00",RIGHT($B5048,1)),IF(LEN($B5048)=8,CONCATENATE(MID($B5048,1,6),"0",RIGHT($B5048,2)),$B5048))</f>
        <v>89299</v>
      </c>
      <c r="H5048" s="925" t="n">
        <v>62.38</v>
      </c>
      <c r="I5048" s="923" t="n">
        <v>65.37</v>
      </c>
    </row>
    <row r="5049" customFormat="false" ht="15" hidden="false" customHeight="false" outlineLevel="0" collapsed="false">
      <c r="B5049" s="923" t="n">
        <v>89300</v>
      </c>
      <c r="C5049" s="924" t="s">
        <v>11804</v>
      </c>
      <c r="D5049" s="923" t="s">
        <v>892</v>
      </c>
      <c r="E5049" s="923" t="n">
        <f aca="false">IF($K$2=$H$1,H5049,I5049)</f>
        <v>59.08</v>
      </c>
      <c r="F5049" s="396" t="n">
        <f aca="false">IF(LEN($B5049)=7,CONCATENATE(MID($B5049,1,6),"00",RIGHT($B5049,1)),IF(LEN($B5049)=8,CONCATENATE(MID($B5049,1,6),"0",RIGHT($B5049,2)),$B5049))</f>
        <v>89300</v>
      </c>
      <c r="H5049" s="925" t="n">
        <v>56.58</v>
      </c>
      <c r="I5049" s="923" t="n">
        <v>59.08</v>
      </c>
    </row>
    <row r="5050" customFormat="false" ht="15" hidden="false" customHeight="false" outlineLevel="0" collapsed="false">
      <c r="B5050" s="923" t="n">
        <v>89301</v>
      </c>
      <c r="C5050" s="924" t="s">
        <v>11805</v>
      </c>
      <c r="D5050" s="923" t="s">
        <v>892</v>
      </c>
      <c r="E5050" s="923" t="n">
        <f aca="false">IF($K$2=$H$1,H5050,I5050)</f>
        <v>60.89</v>
      </c>
      <c r="F5050" s="396" t="n">
        <f aca="false">IF(LEN($B5050)=7,CONCATENATE(MID($B5050,1,6),"00",RIGHT($B5050,1)),IF(LEN($B5050)=8,CONCATENATE(MID($B5050,1,6),"0",RIGHT($B5050,2)),$B5050))</f>
        <v>89301</v>
      </c>
      <c r="H5050" s="925" t="n">
        <v>58.21</v>
      </c>
      <c r="I5050" s="923" t="n">
        <v>60.89</v>
      </c>
    </row>
    <row r="5051" customFormat="false" ht="15" hidden="false" customHeight="false" outlineLevel="0" collapsed="false">
      <c r="B5051" s="923" t="n">
        <v>89302</v>
      </c>
      <c r="C5051" s="924" t="s">
        <v>11806</v>
      </c>
      <c r="D5051" s="923" t="s">
        <v>892</v>
      </c>
      <c r="E5051" s="923" t="n">
        <f aca="false">IF($K$2=$H$1,H5051,I5051)</f>
        <v>70.92</v>
      </c>
      <c r="F5051" s="396" t="n">
        <f aca="false">IF(LEN($B5051)=7,CONCATENATE(MID($B5051,1,6),"00",RIGHT($B5051,1)),IF(LEN($B5051)=8,CONCATENATE(MID($B5051,1,6),"0",RIGHT($B5051,2)),$B5051))</f>
        <v>89302</v>
      </c>
      <c r="H5051" s="925" t="n">
        <v>67.51</v>
      </c>
      <c r="I5051" s="923" t="n">
        <v>70.92</v>
      </c>
    </row>
    <row r="5052" customFormat="false" ht="15" hidden="false" customHeight="false" outlineLevel="0" collapsed="false">
      <c r="B5052" s="923" t="n">
        <v>89303</v>
      </c>
      <c r="C5052" s="924" t="s">
        <v>11807</v>
      </c>
      <c r="D5052" s="923" t="s">
        <v>892</v>
      </c>
      <c r="E5052" s="923" t="n">
        <f aca="false">IF($K$2=$H$1,H5052,I5052)</f>
        <v>72.73</v>
      </c>
      <c r="F5052" s="396" t="n">
        <f aca="false">IF(LEN($B5052)=7,CONCATENATE(MID($B5052,1,6),"00",RIGHT($B5052,1)),IF(LEN($B5052)=8,CONCATENATE(MID($B5052,1,6),"0",RIGHT($B5052,2)),$B5052))</f>
        <v>89303</v>
      </c>
      <c r="H5052" s="925" t="n">
        <v>69.14</v>
      </c>
      <c r="I5052" s="923" t="n">
        <v>72.73</v>
      </c>
    </row>
    <row r="5053" customFormat="false" ht="15" hidden="false" customHeight="false" outlineLevel="0" collapsed="false">
      <c r="B5053" s="923" t="n">
        <v>89304</v>
      </c>
      <c r="C5053" s="924" t="s">
        <v>11808</v>
      </c>
      <c r="D5053" s="923" t="s">
        <v>892</v>
      </c>
      <c r="E5053" s="923" t="n">
        <f aca="false">IF($K$2=$H$1,H5053,I5053)</f>
        <v>63.59</v>
      </c>
      <c r="F5053" s="396" t="n">
        <f aca="false">IF(LEN($B5053)=7,CONCATENATE(MID($B5053,1,6),"00",RIGHT($B5053,1)),IF(LEN($B5053)=8,CONCATENATE(MID($B5053,1,6),"0",RIGHT($B5053,2)),$B5053))</f>
        <v>89304</v>
      </c>
      <c r="H5053" s="925" t="n">
        <v>60.75</v>
      </c>
      <c r="I5053" s="923" t="n">
        <v>63.59</v>
      </c>
    </row>
    <row r="5054" customFormat="false" ht="15" hidden="false" customHeight="false" outlineLevel="0" collapsed="false">
      <c r="B5054" s="923" t="n">
        <v>89305</v>
      </c>
      <c r="C5054" s="924" t="s">
        <v>11809</v>
      </c>
      <c r="D5054" s="923" t="s">
        <v>892</v>
      </c>
      <c r="E5054" s="923" t="n">
        <f aca="false">IF($K$2=$H$1,H5054,I5054)</f>
        <v>65.4</v>
      </c>
      <c r="F5054" s="396" t="n">
        <f aca="false">IF(LEN($B5054)=7,CONCATENATE(MID($B5054,1,6),"00",RIGHT($B5054,1)),IF(LEN($B5054)=8,CONCATENATE(MID($B5054,1,6),"0",RIGHT($B5054,2)),$B5054))</f>
        <v>89305</v>
      </c>
      <c r="H5054" s="925" t="n">
        <v>62.38</v>
      </c>
      <c r="I5054" s="923" t="n">
        <v>65.4</v>
      </c>
    </row>
    <row r="5055" customFormat="false" ht="15" hidden="false" customHeight="false" outlineLevel="0" collapsed="false">
      <c r="B5055" s="923" t="n">
        <v>89306</v>
      </c>
      <c r="C5055" s="924" t="s">
        <v>11810</v>
      </c>
      <c r="D5055" s="923" t="s">
        <v>892</v>
      </c>
      <c r="E5055" s="923" t="n">
        <f aca="false">IF($K$2=$H$1,H5055,I5055)</f>
        <v>72.45</v>
      </c>
      <c r="F5055" s="396" t="n">
        <f aca="false">IF(LEN($B5055)=7,CONCATENATE(MID($B5055,1,6),"00",RIGHT($B5055,1)),IF(LEN($B5055)=8,CONCATENATE(MID($B5055,1,6),"0",RIGHT($B5055,2)),$B5055))</f>
        <v>89306</v>
      </c>
      <c r="H5055" s="925" t="n">
        <v>68.9</v>
      </c>
      <c r="I5055" s="923" t="n">
        <v>72.45</v>
      </c>
    </row>
    <row r="5056" customFormat="false" ht="15" hidden="false" customHeight="false" outlineLevel="0" collapsed="false">
      <c r="B5056" s="923" t="n">
        <v>89307</v>
      </c>
      <c r="C5056" s="924" t="s">
        <v>11811</v>
      </c>
      <c r="D5056" s="923" t="s">
        <v>892</v>
      </c>
      <c r="E5056" s="923" t="n">
        <f aca="false">IF($K$2=$H$1,H5056,I5056)</f>
        <v>74.46</v>
      </c>
      <c r="F5056" s="396" t="n">
        <f aca="false">IF(LEN($B5056)=7,CONCATENATE(MID($B5056,1,6),"00",RIGHT($B5056,1)),IF(LEN($B5056)=8,CONCATENATE(MID($B5056,1,6),"0",RIGHT($B5056,2)),$B5056))</f>
        <v>89307</v>
      </c>
      <c r="H5056" s="925" t="n">
        <v>70.71</v>
      </c>
      <c r="I5056" s="923" t="n">
        <v>74.46</v>
      </c>
    </row>
    <row r="5057" customFormat="false" ht="15" hidden="false" customHeight="false" outlineLevel="0" collapsed="false">
      <c r="B5057" s="923" t="n">
        <v>89308</v>
      </c>
      <c r="C5057" s="924" t="s">
        <v>11812</v>
      </c>
      <c r="D5057" s="923" t="s">
        <v>892</v>
      </c>
      <c r="E5057" s="923" t="n">
        <f aca="false">IF($K$2=$H$1,H5057,I5057)</f>
        <v>68.03</v>
      </c>
      <c r="F5057" s="396" t="n">
        <f aca="false">IF(LEN($B5057)=7,CONCATENATE(MID($B5057,1,6),"00",RIGHT($B5057,1)),IF(LEN($B5057)=8,CONCATENATE(MID($B5057,1,6),"0",RIGHT($B5057,2)),$B5057))</f>
        <v>89308</v>
      </c>
      <c r="H5057" s="925" t="n">
        <v>64.79</v>
      </c>
      <c r="I5057" s="923" t="n">
        <v>68.03</v>
      </c>
    </row>
    <row r="5058" customFormat="false" ht="15" hidden="false" customHeight="false" outlineLevel="0" collapsed="false">
      <c r="B5058" s="923" t="n">
        <v>89309</v>
      </c>
      <c r="C5058" s="924" t="s">
        <v>11813</v>
      </c>
      <c r="D5058" s="923" t="s">
        <v>892</v>
      </c>
      <c r="E5058" s="923" t="n">
        <f aca="false">IF($K$2=$H$1,H5058,I5058)</f>
        <v>70.04</v>
      </c>
      <c r="F5058" s="396" t="n">
        <f aca="false">IF(LEN($B5058)=7,CONCATENATE(MID($B5058,1,6),"00",RIGHT($B5058,1)),IF(LEN($B5058)=8,CONCATENATE(MID($B5058,1,6),"0",RIGHT($B5058,2)),$B5058))</f>
        <v>89309</v>
      </c>
      <c r="H5058" s="925" t="n">
        <v>66.6</v>
      </c>
      <c r="I5058" s="923" t="n">
        <v>70.04</v>
      </c>
    </row>
    <row r="5059" customFormat="false" ht="15" hidden="false" customHeight="false" outlineLevel="0" collapsed="false">
      <c r="B5059" s="923" t="n">
        <v>89310</v>
      </c>
      <c r="C5059" s="924" t="s">
        <v>11814</v>
      </c>
      <c r="D5059" s="923" t="s">
        <v>892</v>
      </c>
      <c r="E5059" s="923" t="n">
        <f aca="false">IF($K$2=$H$1,H5059,I5059)</f>
        <v>81.24</v>
      </c>
      <c r="F5059" s="396" t="n">
        <f aca="false">IF(LEN($B5059)=7,CONCATENATE(MID($B5059,1,6),"00",RIGHT($B5059,1)),IF(LEN($B5059)=8,CONCATENATE(MID($B5059,1,6),"0",RIGHT($B5059,2)),$B5059))</f>
        <v>89310</v>
      </c>
      <c r="H5059" s="925" t="n">
        <v>76.94</v>
      </c>
      <c r="I5059" s="923" t="n">
        <v>81.24</v>
      </c>
    </row>
    <row r="5060" customFormat="false" ht="15" hidden="false" customHeight="false" outlineLevel="0" collapsed="false">
      <c r="B5060" s="923" t="n">
        <v>89311</v>
      </c>
      <c r="C5060" s="924" t="s">
        <v>11815</v>
      </c>
      <c r="D5060" s="923" t="s">
        <v>892</v>
      </c>
      <c r="E5060" s="923" t="n">
        <f aca="false">IF($K$2=$H$1,H5060,I5060)</f>
        <v>83.25</v>
      </c>
      <c r="F5060" s="396" t="n">
        <f aca="false">IF(LEN($B5060)=7,CONCATENATE(MID($B5060,1,6),"00",RIGHT($B5060,1)),IF(LEN($B5060)=8,CONCATENATE(MID($B5060,1,6),"0",RIGHT($B5060,2)),$B5060))</f>
        <v>89311</v>
      </c>
      <c r="H5060" s="925" t="n">
        <v>78.75</v>
      </c>
      <c r="I5060" s="923" t="n">
        <v>83.25</v>
      </c>
    </row>
    <row r="5061" customFormat="false" ht="15" hidden="false" customHeight="false" outlineLevel="0" collapsed="false">
      <c r="B5061" s="923" t="n">
        <v>89312</v>
      </c>
      <c r="C5061" s="924" t="s">
        <v>11816</v>
      </c>
      <c r="D5061" s="923" t="s">
        <v>892</v>
      </c>
      <c r="E5061" s="923" t="n">
        <f aca="false">IF($K$2=$H$1,H5061,I5061)</f>
        <v>73.29</v>
      </c>
      <c r="F5061" s="396" t="n">
        <f aca="false">IF(LEN($B5061)=7,CONCATENATE(MID($B5061,1,6),"00",RIGHT($B5061,1)),IF(LEN($B5061)=8,CONCATENATE(MID($B5061,1,6),"0",RIGHT($B5061,2)),$B5061))</f>
        <v>89312</v>
      </c>
      <c r="H5061" s="925" t="n">
        <v>69.61</v>
      </c>
      <c r="I5061" s="923" t="n">
        <v>73.29</v>
      </c>
    </row>
    <row r="5062" customFormat="false" ht="15" hidden="false" customHeight="false" outlineLevel="0" collapsed="false">
      <c r="B5062" s="923" t="n">
        <v>89313</v>
      </c>
      <c r="C5062" s="924" t="s">
        <v>11817</v>
      </c>
      <c r="D5062" s="923" t="s">
        <v>892</v>
      </c>
      <c r="E5062" s="923" t="n">
        <f aca="false">IF($K$2=$H$1,H5062,I5062)</f>
        <v>75.3</v>
      </c>
      <c r="F5062" s="396" t="n">
        <f aca="false">IF(LEN($B5062)=7,CONCATENATE(MID($B5062,1,6),"00",RIGHT($B5062,1)),IF(LEN($B5062)=8,CONCATENATE(MID($B5062,1,6),"0",RIGHT($B5062,2)),$B5062))</f>
        <v>89313</v>
      </c>
      <c r="H5062" s="925" t="n">
        <v>71.42</v>
      </c>
      <c r="I5062" s="923" t="n">
        <v>75.3</v>
      </c>
    </row>
    <row r="5063" customFormat="false" ht="15" hidden="false" customHeight="false" outlineLevel="0" collapsed="false">
      <c r="B5063" s="923" t="n">
        <v>95465</v>
      </c>
      <c r="C5063" s="924" t="s">
        <v>11818</v>
      </c>
      <c r="D5063" s="923" t="s">
        <v>892</v>
      </c>
      <c r="E5063" s="923" t="n">
        <f aca="false">IF($K$2=$H$1,H5063,I5063)</f>
        <v>140.78</v>
      </c>
      <c r="F5063" s="396" t="n">
        <f aca="false">IF(LEN($B5063)=7,CONCATENATE(MID($B5063,1,6),"00",RIGHT($B5063,1)),IF(LEN($B5063)=8,CONCATENATE(MID($B5063,1,6),"0",RIGHT($B5063,2)),$B5063))</f>
        <v>95465</v>
      </c>
      <c r="H5063" s="925" t="n">
        <v>137.01</v>
      </c>
      <c r="I5063" s="923" t="n">
        <v>140.78</v>
      </c>
    </row>
    <row r="5064" customFormat="false" ht="15" hidden="false" customHeight="false" outlineLevel="0" collapsed="false">
      <c r="B5064" s="923" t="n">
        <v>87447</v>
      </c>
      <c r="C5064" s="924" t="s">
        <v>11819</v>
      </c>
      <c r="D5064" s="923" t="s">
        <v>892</v>
      </c>
      <c r="E5064" s="923" t="n">
        <f aca="false">IF($K$2=$H$1,H5064,I5064)</f>
        <v>50.63</v>
      </c>
      <c r="F5064" s="396" t="n">
        <f aca="false">IF(LEN($B5064)=7,CONCATENATE(MID($B5064,1,6),"00",RIGHT($B5064,1)),IF(LEN($B5064)=8,CONCATENATE(MID($B5064,1,6),"0",RIGHT($B5064,2)),$B5064))</f>
        <v>87447</v>
      </c>
      <c r="H5064" s="925" t="n">
        <v>48.55</v>
      </c>
      <c r="I5064" s="923" t="n">
        <v>50.63</v>
      </c>
    </row>
    <row r="5065" customFormat="false" ht="15" hidden="false" customHeight="false" outlineLevel="0" collapsed="false">
      <c r="B5065" s="923" t="n">
        <v>87448</v>
      </c>
      <c r="C5065" s="924" t="s">
        <v>11820</v>
      </c>
      <c r="D5065" s="923" t="s">
        <v>892</v>
      </c>
      <c r="E5065" s="923" t="n">
        <f aca="false">IF($K$2=$H$1,H5065,I5065)</f>
        <v>51.21</v>
      </c>
      <c r="F5065" s="396" t="n">
        <f aca="false">IF(LEN($B5065)=7,CONCATENATE(MID($B5065,1,6),"00",RIGHT($B5065,1)),IF(LEN($B5065)=8,CONCATENATE(MID($B5065,1,6),"0",RIGHT($B5065,2)),$B5065))</f>
        <v>87448</v>
      </c>
      <c r="H5065" s="925" t="n">
        <v>49.04</v>
      </c>
      <c r="I5065" s="923" t="n">
        <v>51.21</v>
      </c>
    </row>
    <row r="5066" customFormat="false" ht="15" hidden="false" customHeight="false" outlineLevel="0" collapsed="false">
      <c r="B5066" s="923" t="n">
        <v>87449</v>
      </c>
      <c r="C5066" s="924" t="s">
        <v>11821</v>
      </c>
      <c r="D5066" s="923" t="s">
        <v>892</v>
      </c>
      <c r="E5066" s="923" t="n">
        <f aca="false">IF($K$2=$H$1,H5066,I5066)</f>
        <v>64.26</v>
      </c>
      <c r="F5066" s="396" t="n">
        <f aca="false">IF(LEN($B5066)=7,CONCATENATE(MID($B5066,1,6),"00",RIGHT($B5066,1)),IF(LEN($B5066)=8,CONCATENATE(MID($B5066,1,6),"0",RIGHT($B5066,2)),$B5066))</f>
        <v>87449</v>
      </c>
      <c r="H5066" s="925" t="n">
        <v>61.39</v>
      </c>
      <c r="I5066" s="923" t="n">
        <v>64.26</v>
      </c>
    </row>
    <row r="5067" customFormat="false" ht="15" hidden="false" customHeight="false" outlineLevel="0" collapsed="false">
      <c r="B5067" s="923" t="n">
        <v>87450</v>
      </c>
      <c r="C5067" s="924" t="s">
        <v>11822</v>
      </c>
      <c r="D5067" s="923" t="s">
        <v>892</v>
      </c>
      <c r="E5067" s="923" t="n">
        <f aca="false">IF($K$2=$H$1,H5067,I5067)</f>
        <v>65.35</v>
      </c>
      <c r="F5067" s="396" t="n">
        <f aca="false">IF(LEN($B5067)=7,CONCATENATE(MID($B5067,1,6),"00",RIGHT($B5067,1)),IF(LEN($B5067)=8,CONCATENATE(MID($B5067,1,6),"0",RIGHT($B5067,2)),$B5067))</f>
        <v>87450</v>
      </c>
      <c r="H5067" s="925" t="n">
        <v>62.37</v>
      </c>
      <c r="I5067" s="923" t="n">
        <v>65.35</v>
      </c>
    </row>
    <row r="5068" customFormat="false" ht="15" hidden="false" customHeight="false" outlineLevel="0" collapsed="false">
      <c r="B5068" s="923" t="n">
        <v>87451</v>
      </c>
      <c r="C5068" s="924" t="s">
        <v>11823</v>
      </c>
      <c r="D5068" s="923" t="s">
        <v>892</v>
      </c>
      <c r="E5068" s="923" t="n">
        <f aca="false">IF($K$2=$H$1,H5068,I5068)</f>
        <v>78.53</v>
      </c>
      <c r="F5068" s="396" t="n">
        <f aca="false">IF(LEN($B5068)=7,CONCATENATE(MID($B5068,1,6),"00",RIGHT($B5068,1)),IF(LEN($B5068)=8,CONCATENATE(MID($B5068,1,6),"0",RIGHT($B5068,2)),$B5068))</f>
        <v>87451</v>
      </c>
      <c r="H5068" s="925" t="n">
        <v>75.14</v>
      </c>
      <c r="I5068" s="923" t="n">
        <v>78.53</v>
      </c>
    </row>
    <row r="5069" customFormat="false" ht="15" hidden="false" customHeight="false" outlineLevel="0" collapsed="false">
      <c r="B5069" s="923" t="n">
        <v>87452</v>
      </c>
      <c r="C5069" s="924" t="s">
        <v>11824</v>
      </c>
      <c r="D5069" s="923" t="s">
        <v>892</v>
      </c>
      <c r="E5069" s="923" t="n">
        <f aca="false">IF($K$2=$H$1,H5069,I5069)</f>
        <v>78.98</v>
      </c>
      <c r="F5069" s="396" t="n">
        <f aca="false">IF(LEN($B5069)=7,CONCATENATE(MID($B5069,1,6),"00",RIGHT($B5069,1)),IF(LEN($B5069)=8,CONCATENATE(MID($B5069,1,6),"0",RIGHT($B5069,2)),$B5069))</f>
        <v>87452</v>
      </c>
      <c r="H5069" s="925" t="n">
        <v>75.59</v>
      </c>
      <c r="I5069" s="923" t="n">
        <v>78.98</v>
      </c>
    </row>
    <row r="5070" customFormat="false" ht="15" hidden="false" customHeight="false" outlineLevel="0" collapsed="false">
      <c r="B5070" s="923" t="n">
        <v>87453</v>
      </c>
      <c r="C5070" s="924" t="s">
        <v>11825</v>
      </c>
      <c r="D5070" s="923" t="s">
        <v>892</v>
      </c>
      <c r="E5070" s="923" t="n">
        <f aca="false">IF($K$2=$H$1,H5070,I5070)</f>
        <v>47.16</v>
      </c>
      <c r="F5070" s="396" t="n">
        <f aca="false">IF(LEN($B5070)=7,CONCATENATE(MID($B5070,1,6),"00",RIGHT($B5070,1)),IF(LEN($B5070)=8,CONCATENATE(MID($B5070,1,6),"0",RIGHT($B5070,2)),$B5070))</f>
        <v>87453</v>
      </c>
      <c r="H5070" s="925" t="n">
        <v>45.36</v>
      </c>
      <c r="I5070" s="923" t="n">
        <v>47.16</v>
      </c>
    </row>
    <row r="5071" customFormat="false" ht="15" hidden="false" customHeight="false" outlineLevel="0" collapsed="false">
      <c r="B5071" s="923" t="n">
        <v>87454</v>
      </c>
      <c r="C5071" s="924" t="s">
        <v>11826</v>
      </c>
      <c r="D5071" s="923" t="s">
        <v>892</v>
      </c>
      <c r="E5071" s="923" t="n">
        <f aca="false">IF($K$2=$H$1,H5071,I5071)</f>
        <v>48.09</v>
      </c>
      <c r="F5071" s="396" t="n">
        <f aca="false">IF(LEN($B5071)=7,CONCATENATE(MID($B5071,1,6),"00",RIGHT($B5071,1)),IF(LEN($B5071)=8,CONCATENATE(MID($B5071,1,6),"0",RIGHT($B5071,2)),$B5071))</f>
        <v>87454</v>
      </c>
      <c r="H5071" s="925" t="n">
        <v>46.19</v>
      </c>
      <c r="I5071" s="923" t="n">
        <v>48.09</v>
      </c>
    </row>
    <row r="5072" customFormat="false" ht="15" hidden="false" customHeight="false" outlineLevel="0" collapsed="false">
      <c r="B5072" s="923" t="n">
        <v>87455</v>
      </c>
      <c r="C5072" s="924" t="s">
        <v>11827</v>
      </c>
      <c r="D5072" s="923" t="s">
        <v>892</v>
      </c>
      <c r="E5072" s="923" t="n">
        <f aca="false">IF($K$2=$H$1,H5072,I5072)</f>
        <v>59.98</v>
      </c>
      <c r="F5072" s="396" t="n">
        <f aca="false">IF(LEN($B5072)=7,CONCATENATE(MID($B5072,1,6),"00",RIGHT($B5072,1)),IF(LEN($B5072)=8,CONCATENATE(MID($B5072,1,6),"0",RIGHT($B5072,2)),$B5072))</f>
        <v>87455</v>
      </c>
      <c r="H5072" s="925" t="n">
        <v>57.39</v>
      </c>
      <c r="I5072" s="923" t="n">
        <v>59.98</v>
      </c>
    </row>
    <row r="5073" customFormat="false" ht="15" hidden="false" customHeight="false" outlineLevel="0" collapsed="false">
      <c r="B5073" s="923" t="n">
        <v>87456</v>
      </c>
      <c r="C5073" s="924" t="s">
        <v>11828</v>
      </c>
      <c r="D5073" s="923" t="s">
        <v>892</v>
      </c>
      <c r="E5073" s="923" t="n">
        <f aca="false">IF($K$2=$H$1,H5073,I5073)</f>
        <v>61.42</v>
      </c>
      <c r="F5073" s="396" t="n">
        <f aca="false">IF(LEN($B5073)=7,CONCATENATE(MID($B5073,1,6),"00",RIGHT($B5073,1)),IF(LEN($B5073)=8,CONCATENATE(MID($B5073,1,6),"0",RIGHT($B5073,2)),$B5073))</f>
        <v>87456</v>
      </c>
      <c r="H5073" s="925" t="n">
        <v>58.72</v>
      </c>
      <c r="I5073" s="923" t="n">
        <v>61.42</v>
      </c>
    </row>
    <row r="5074" customFormat="false" ht="15" hidden="false" customHeight="false" outlineLevel="0" collapsed="false">
      <c r="B5074" s="923" t="n">
        <v>87457</v>
      </c>
      <c r="C5074" s="924" t="s">
        <v>11829</v>
      </c>
      <c r="D5074" s="923" t="s">
        <v>892</v>
      </c>
      <c r="E5074" s="923" t="n">
        <f aca="false">IF($K$2=$H$1,H5074,I5074)</f>
        <v>73.25</v>
      </c>
      <c r="F5074" s="396" t="n">
        <f aca="false">IF(LEN($B5074)=7,CONCATENATE(MID($B5074,1,6),"00",RIGHT($B5074,1)),IF(LEN($B5074)=8,CONCATENATE(MID($B5074,1,6),"0",RIGHT($B5074,2)),$B5074))</f>
        <v>87457</v>
      </c>
      <c r="H5074" s="925" t="n">
        <v>70.29</v>
      </c>
      <c r="I5074" s="923" t="n">
        <v>73.25</v>
      </c>
    </row>
    <row r="5075" customFormat="false" ht="15" hidden="false" customHeight="false" outlineLevel="0" collapsed="false">
      <c r="B5075" s="923" t="n">
        <v>87458</v>
      </c>
      <c r="C5075" s="924" t="s">
        <v>11830</v>
      </c>
      <c r="D5075" s="923" t="s">
        <v>892</v>
      </c>
      <c r="E5075" s="923" t="n">
        <f aca="false">IF($K$2=$H$1,H5075,I5075)</f>
        <v>74.62</v>
      </c>
      <c r="F5075" s="396" t="n">
        <f aca="false">IF(LEN($B5075)=7,CONCATENATE(MID($B5075,1,6),"00",RIGHT($B5075,1)),IF(LEN($B5075)=8,CONCATENATE(MID($B5075,1,6),"0",RIGHT($B5075,2)),$B5075))</f>
        <v>87458</v>
      </c>
      <c r="H5075" s="925" t="n">
        <v>71.52</v>
      </c>
      <c r="I5075" s="923" t="n">
        <v>74.62</v>
      </c>
    </row>
    <row r="5076" customFormat="false" ht="15" hidden="false" customHeight="false" outlineLevel="0" collapsed="false">
      <c r="B5076" s="923" t="n">
        <v>87459</v>
      </c>
      <c r="C5076" s="924" t="s">
        <v>11831</v>
      </c>
      <c r="D5076" s="923" t="s">
        <v>892</v>
      </c>
      <c r="E5076" s="923" t="n">
        <f aca="false">IF($K$2=$H$1,H5076,I5076)</f>
        <v>56.38</v>
      </c>
      <c r="F5076" s="396" t="n">
        <f aca="false">IF(LEN($B5076)=7,CONCATENATE(MID($B5076,1,6),"00",RIGHT($B5076,1)),IF(LEN($B5076)=8,CONCATENATE(MID($B5076,1,6),"0",RIGHT($B5076,2)),$B5076))</f>
        <v>87459</v>
      </c>
      <c r="H5076" s="925" t="n">
        <v>53.74</v>
      </c>
      <c r="I5076" s="923" t="n">
        <v>56.38</v>
      </c>
    </row>
    <row r="5077" customFormat="false" ht="15" hidden="false" customHeight="false" outlineLevel="0" collapsed="false">
      <c r="B5077" s="923" t="n">
        <v>87460</v>
      </c>
      <c r="C5077" s="924" t="s">
        <v>11832</v>
      </c>
      <c r="D5077" s="923" t="s">
        <v>892</v>
      </c>
      <c r="E5077" s="923" t="n">
        <f aca="false">IF($K$2=$H$1,H5077,I5077)</f>
        <v>57.31</v>
      </c>
      <c r="F5077" s="396" t="n">
        <f aca="false">IF(LEN($B5077)=7,CONCATENATE(MID($B5077,1,6),"00",RIGHT($B5077,1)),IF(LEN($B5077)=8,CONCATENATE(MID($B5077,1,6),"0",RIGHT($B5077,2)),$B5077))</f>
        <v>87460</v>
      </c>
      <c r="H5077" s="925" t="n">
        <v>54.57</v>
      </c>
      <c r="I5077" s="923" t="n">
        <v>57.31</v>
      </c>
    </row>
    <row r="5078" customFormat="false" ht="15" hidden="false" customHeight="false" outlineLevel="0" collapsed="false">
      <c r="B5078" s="923" t="n">
        <v>87461</v>
      </c>
      <c r="C5078" s="924" t="s">
        <v>11833</v>
      </c>
      <c r="D5078" s="923" t="s">
        <v>892</v>
      </c>
      <c r="E5078" s="923" t="n">
        <f aca="false">IF($K$2=$H$1,H5078,I5078)</f>
        <v>70.05</v>
      </c>
      <c r="F5078" s="396" t="n">
        <f aca="false">IF(LEN($B5078)=7,CONCATENATE(MID($B5078,1,6),"00",RIGHT($B5078,1)),IF(LEN($B5078)=8,CONCATENATE(MID($B5078,1,6),"0",RIGHT($B5078,2)),$B5078))</f>
        <v>87461</v>
      </c>
      <c r="H5078" s="925" t="n">
        <v>66.61</v>
      </c>
      <c r="I5078" s="923" t="n">
        <v>70.05</v>
      </c>
    </row>
    <row r="5079" customFormat="false" ht="15" hidden="false" customHeight="false" outlineLevel="0" collapsed="false">
      <c r="B5079" s="923" t="n">
        <v>87462</v>
      </c>
      <c r="C5079" s="924" t="s">
        <v>11834</v>
      </c>
      <c r="D5079" s="923" t="s">
        <v>892</v>
      </c>
      <c r="E5079" s="923" t="n">
        <f aca="false">IF($K$2=$H$1,H5079,I5079)</f>
        <v>71.14</v>
      </c>
      <c r="F5079" s="396" t="n">
        <f aca="false">IF(LEN($B5079)=7,CONCATENATE(MID($B5079,1,6),"00",RIGHT($B5079,1)),IF(LEN($B5079)=8,CONCATENATE(MID($B5079,1,6),"0",RIGHT($B5079,2)),$B5079))</f>
        <v>87462</v>
      </c>
      <c r="H5079" s="925" t="n">
        <v>67.59</v>
      </c>
      <c r="I5079" s="923" t="n">
        <v>71.14</v>
      </c>
    </row>
    <row r="5080" customFormat="false" ht="15" hidden="false" customHeight="false" outlineLevel="0" collapsed="false">
      <c r="B5080" s="923" t="n">
        <v>87463</v>
      </c>
      <c r="C5080" s="924" t="s">
        <v>11835</v>
      </c>
      <c r="D5080" s="923" t="s">
        <v>892</v>
      </c>
      <c r="E5080" s="923" t="n">
        <f aca="false">IF($K$2=$H$1,H5080,I5080)</f>
        <v>83.47</v>
      </c>
      <c r="F5080" s="396" t="n">
        <f aca="false">IF(LEN($B5080)=7,CONCATENATE(MID($B5080,1,6),"00",RIGHT($B5080,1)),IF(LEN($B5080)=8,CONCATENATE(MID($B5080,1,6),"0",RIGHT($B5080,2)),$B5080))</f>
        <v>87463</v>
      </c>
      <c r="H5080" s="925" t="n">
        <v>79.66</v>
      </c>
      <c r="I5080" s="923" t="n">
        <v>83.47</v>
      </c>
    </row>
    <row r="5081" customFormat="false" ht="15" hidden="false" customHeight="false" outlineLevel="0" collapsed="false">
      <c r="B5081" s="923" t="n">
        <v>87464</v>
      </c>
      <c r="C5081" s="924" t="s">
        <v>11836</v>
      </c>
      <c r="D5081" s="923" t="s">
        <v>892</v>
      </c>
      <c r="E5081" s="923" t="n">
        <f aca="false">IF($K$2=$H$1,H5081,I5081)</f>
        <v>84.84</v>
      </c>
      <c r="F5081" s="396" t="n">
        <f aca="false">IF(LEN($B5081)=7,CONCATENATE(MID($B5081,1,6),"00",RIGHT($B5081,1)),IF(LEN($B5081)=8,CONCATENATE(MID($B5081,1,6),"0",RIGHT($B5081,2)),$B5081))</f>
        <v>87464</v>
      </c>
      <c r="H5081" s="925" t="n">
        <v>80.89</v>
      </c>
      <c r="I5081" s="923" t="n">
        <v>84.84</v>
      </c>
    </row>
    <row r="5082" customFormat="false" ht="15" hidden="false" customHeight="false" outlineLevel="0" collapsed="false">
      <c r="B5082" s="923" t="n">
        <v>87465</v>
      </c>
      <c r="C5082" s="924" t="s">
        <v>11837</v>
      </c>
      <c r="D5082" s="923" t="s">
        <v>892</v>
      </c>
      <c r="E5082" s="923" t="n">
        <f aca="false">IF($K$2=$H$1,H5082,I5082)</f>
        <v>50.42</v>
      </c>
      <c r="F5082" s="396" t="n">
        <f aca="false">IF(LEN($B5082)=7,CONCATENATE(MID($B5082,1,6),"00",RIGHT($B5082,1)),IF(LEN($B5082)=8,CONCATENATE(MID($B5082,1,6),"0",RIGHT($B5082,2)),$B5082))</f>
        <v>87465</v>
      </c>
      <c r="H5082" s="925" t="n">
        <v>48.3</v>
      </c>
      <c r="I5082" s="923" t="n">
        <v>50.42</v>
      </c>
    </row>
    <row r="5083" customFormat="false" ht="15" hidden="false" customHeight="false" outlineLevel="0" collapsed="false">
      <c r="B5083" s="923" t="n">
        <v>87466</v>
      </c>
      <c r="C5083" s="924" t="s">
        <v>11838</v>
      </c>
      <c r="D5083" s="923" t="s">
        <v>892</v>
      </c>
      <c r="E5083" s="923" t="n">
        <f aca="false">IF($K$2=$H$1,H5083,I5083)</f>
        <v>51.35</v>
      </c>
      <c r="F5083" s="396" t="n">
        <f aca="false">IF(LEN($B5083)=7,CONCATENATE(MID($B5083,1,6),"00",RIGHT($B5083,1)),IF(LEN($B5083)=8,CONCATENATE(MID($B5083,1,6),"0",RIGHT($B5083,2)),$B5083))</f>
        <v>87466</v>
      </c>
      <c r="H5083" s="925" t="n">
        <v>49.13</v>
      </c>
      <c r="I5083" s="923" t="n">
        <v>51.35</v>
      </c>
    </row>
    <row r="5084" customFormat="false" ht="15" hidden="false" customHeight="false" outlineLevel="0" collapsed="false">
      <c r="B5084" s="923" t="n">
        <v>87467</v>
      </c>
      <c r="C5084" s="924" t="s">
        <v>11839</v>
      </c>
      <c r="D5084" s="923" t="s">
        <v>892</v>
      </c>
      <c r="E5084" s="923" t="n">
        <f aca="false">IF($K$2=$H$1,H5084,I5084)</f>
        <v>63.62</v>
      </c>
      <c r="F5084" s="396" t="n">
        <f aca="false">IF(LEN($B5084)=7,CONCATENATE(MID($B5084,1,6),"00",RIGHT($B5084,1)),IF(LEN($B5084)=8,CONCATENATE(MID($B5084,1,6),"0",RIGHT($B5084,2)),$B5084))</f>
        <v>87467</v>
      </c>
      <c r="H5084" s="925" t="n">
        <v>60.73</v>
      </c>
      <c r="I5084" s="923" t="n">
        <v>63.62</v>
      </c>
    </row>
    <row r="5085" customFormat="false" ht="15" hidden="false" customHeight="false" outlineLevel="0" collapsed="false">
      <c r="B5085" s="923" t="n">
        <v>87468</v>
      </c>
      <c r="C5085" s="924" t="s">
        <v>11840</v>
      </c>
      <c r="D5085" s="923" t="s">
        <v>892</v>
      </c>
      <c r="E5085" s="923" t="n">
        <f aca="false">IF($K$2=$H$1,H5085,I5085)</f>
        <v>64.71</v>
      </c>
      <c r="F5085" s="396" t="n">
        <f aca="false">IF(LEN($B5085)=7,CONCATENATE(MID($B5085,1,6),"00",RIGHT($B5085,1)),IF(LEN($B5085)=8,CONCATENATE(MID($B5085,1,6),"0",RIGHT($B5085,2)),$B5085))</f>
        <v>87468</v>
      </c>
      <c r="H5085" s="925" t="n">
        <v>61.71</v>
      </c>
      <c r="I5085" s="923" t="n">
        <v>64.71</v>
      </c>
    </row>
    <row r="5086" customFormat="false" ht="15" hidden="false" customHeight="false" outlineLevel="0" collapsed="false">
      <c r="B5086" s="923" t="n">
        <v>87469</v>
      </c>
      <c r="C5086" s="924" t="s">
        <v>11841</v>
      </c>
      <c r="D5086" s="923" t="s">
        <v>892</v>
      </c>
      <c r="E5086" s="923" t="n">
        <f aca="false">IF($K$2=$H$1,H5086,I5086)</f>
        <v>77.06</v>
      </c>
      <c r="F5086" s="396" t="n">
        <f aca="false">IF(LEN($B5086)=7,CONCATENATE(MID($B5086,1,6),"00",RIGHT($B5086,1)),IF(LEN($B5086)=8,CONCATENATE(MID($B5086,1,6),"0",RIGHT($B5086,2)),$B5086))</f>
        <v>87469</v>
      </c>
      <c r="H5086" s="925" t="n">
        <v>73.78</v>
      </c>
      <c r="I5086" s="923" t="n">
        <v>77.06</v>
      </c>
    </row>
    <row r="5087" customFormat="false" ht="15" hidden="false" customHeight="false" outlineLevel="0" collapsed="false">
      <c r="B5087" s="923" t="n">
        <v>87470</v>
      </c>
      <c r="C5087" s="924" t="s">
        <v>11842</v>
      </c>
      <c r="D5087" s="923" t="s">
        <v>892</v>
      </c>
      <c r="E5087" s="923" t="n">
        <f aca="false">IF($K$2=$H$1,H5087,I5087)</f>
        <v>78.43</v>
      </c>
      <c r="F5087" s="396" t="n">
        <f aca="false">IF(LEN($B5087)=7,CONCATENATE(MID($B5087,1,6),"00",RIGHT($B5087,1)),IF(LEN($B5087)=8,CONCATENATE(MID($B5087,1,6),"0",RIGHT($B5087,2)),$B5087))</f>
        <v>87470</v>
      </c>
      <c r="H5087" s="925" t="n">
        <v>75.01</v>
      </c>
      <c r="I5087" s="923" t="n">
        <v>78.43</v>
      </c>
    </row>
    <row r="5088" customFormat="false" ht="15" hidden="false" customHeight="false" outlineLevel="0" collapsed="false">
      <c r="B5088" s="923" t="n">
        <v>89044</v>
      </c>
      <c r="C5088" s="924" t="s">
        <v>11843</v>
      </c>
      <c r="D5088" s="923" t="s">
        <v>892</v>
      </c>
      <c r="E5088" s="923" t="n">
        <f aca="false">IF($K$2=$H$1,H5088,I5088)</f>
        <v>50.51</v>
      </c>
      <c r="F5088" s="396" t="n">
        <f aca="false">IF(LEN($B5088)=7,CONCATENATE(MID($B5088,1,6),"00",RIGHT($B5088,1)),IF(LEN($B5088)=8,CONCATENATE(MID($B5088,1,6),"0",RIGHT($B5088,2)),$B5088))</f>
        <v>89044</v>
      </c>
      <c r="H5088" s="925" t="n">
        <v>48.39</v>
      </c>
      <c r="I5088" s="923" t="n">
        <v>50.51</v>
      </c>
    </row>
    <row r="5089" customFormat="false" ht="15" hidden="false" customHeight="false" outlineLevel="0" collapsed="false">
      <c r="B5089" s="923" t="n">
        <v>89169</v>
      </c>
      <c r="C5089" s="924" t="s">
        <v>11844</v>
      </c>
      <c r="D5089" s="923" t="s">
        <v>892</v>
      </c>
      <c r="E5089" s="923" t="n">
        <f aca="false">IF($K$2=$H$1,H5089,I5089)</f>
        <v>51.26</v>
      </c>
      <c r="F5089" s="396" t="n">
        <f aca="false">IF(LEN($B5089)=7,CONCATENATE(MID($B5089,1,6),"00",RIGHT($B5089,1)),IF(LEN($B5089)=8,CONCATENATE(MID($B5089,1,6),"0",RIGHT($B5089,2)),$B5089))</f>
        <v>89169</v>
      </c>
      <c r="H5089" s="925" t="n">
        <v>49.09</v>
      </c>
      <c r="I5089" s="923" t="n">
        <v>51.26</v>
      </c>
    </row>
    <row r="5090" customFormat="false" ht="15" hidden="false" customHeight="false" outlineLevel="0" collapsed="false">
      <c r="B5090" s="923" t="n">
        <v>89978</v>
      </c>
      <c r="C5090" s="924" t="s">
        <v>11845</v>
      </c>
      <c r="D5090" s="923" t="s">
        <v>892</v>
      </c>
      <c r="E5090" s="923" t="n">
        <f aca="false">IF($K$2=$H$1,H5090,I5090)</f>
        <v>64.6</v>
      </c>
      <c r="F5090" s="396" t="n">
        <f aca="false">IF(LEN($B5090)=7,CONCATENATE(MID($B5090,1,6),"00",RIGHT($B5090,1)),IF(LEN($B5090)=8,CONCATENATE(MID($B5090,1,6),"0",RIGHT($B5090,2)),$B5090))</f>
        <v>89978</v>
      </c>
      <c r="H5090" s="925" t="n">
        <v>61.63</v>
      </c>
      <c r="I5090" s="923" t="n">
        <v>64.6</v>
      </c>
    </row>
    <row r="5091" customFormat="false" ht="15" hidden="false" customHeight="false" outlineLevel="0" collapsed="false">
      <c r="B5091" s="923" t="s">
        <v>11846</v>
      </c>
      <c r="C5091" s="924" t="s">
        <v>11847</v>
      </c>
      <c r="D5091" s="923" t="s">
        <v>892</v>
      </c>
      <c r="E5091" s="923" t="n">
        <f aca="false">IF($K$2=$H$1,H5091,I5091)</f>
        <v>119.81</v>
      </c>
      <c r="F5091" s="396" t="str">
        <f aca="false">IF(LEN($B5091)=7,CONCATENATE(MID($B5091,1,6),"00",RIGHT($B5091,1)),IF(LEN($B5091)=8,CONCATENATE(MID($B5091,1,6),"0",RIGHT($B5091,2)),$B5091))</f>
        <v>73937/001</v>
      </c>
      <c r="H5091" s="925" t="n">
        <v>116.7</v>
      </c>
      <c r="I5091" s="923" t="n">
        <v>119.81</v>
      </c>
    </row>
    <row r="5092" customFormat="false" ht="15" hidden="false" customHeight="false" outlineLevel="0" collapsed="false">
      <c r="B5092" s="923" t="s">
        <v>11848</v>
      </c>
      <c r="C5092" s="924" t="s">
        <v>11849</v>
      </c>
      <c r="D5092" s="923" t="s">
        <v>892</v>
      </c>
      <c r="E5092" s="923" t="n">
        <f aca="false">IF($K$2=$H$1,H5092,I5092)</f>
        <v>120.03</v>
      </c>
      <c r="F5092" s="396" t="str">
        <f aca="false">IF(LEN($B5092)=7,CONCATENATE(MID($B5092,1,6),"00",RIGHT($B5092,1)),IF(LEN($B5092)=8,CONCATENATE(MID($B5092,1,6),"0",RIGHT($B5092,2)),$B5092))</f>
        <v>73937/003</v>
      </c>
      <c r="H5092" s="925" t="n">
        <v>116.92</v>
      </c>
      <c r="I5092" s="923" t="n">
        <v>120.03</v>
      </c>
    </row>
    <row r="5093" customFormat="false" ht="15" hidden="false" customHeight="false" outlineLevel="0" collapsed="false">
      <c r="B5093" s="923" t="s">
        <v>11850</v>
      </c>
      <c r="C5093" s="924" t="s">
        <v>11851</v>
      </c>
      <c r="D5093" s="923" t="s">
        <v>892</v>
      </c>
      <c r="E5093" s="923" t="n">
        <f aca="false">IF($K$2=$H$1,H5093,I5093)</f>
        <v>211.24</v>
      </c>
      <c r="F5093" s="396" t="str">
        <f aca="false">IF(LEN($B5093)=7,CONCATENATE(MID($B5093,1,6),"00",RIGHT($B5093,1)),IF(LEN($B5093)=8,CONCATENATE(MID($B5093,1,6),"0",RIGHT($B5093,2)),$B5093))</f>
        <v>73937/005</v>
      </c>
      <c r="H5093" s="925" t="n">
        <v>207.55</v>
      </c>
      <c r="I5093" s="923" t="n">
        <v>211.24</v>
      </c>
    </row>
    <row r="5094" customFormat="false" ht="15" hidden="false" customHeight="false" outlineLevel="0" collapsed="false">
      <c r="B5094" s="923" t="n">
        <v>89453</v>
      </c>
      <c r="C5094" s="924" t="s">
        <v>11852</v>
      </c>
      <c r="D5094" s="923" t="s">
        <v>892</v>
      </c>
      <c r="E5094" s="923" t="n">
        <f aca="false">IF($K$2=$H$1,H5094,I5094)</f>
        <v>58.56</v>
      </c>
      <c r="F5094" s="396" t="n">
        <f aca="false">IF(LEN($B5094)=7,CONCATENATE(MID($B5094,1,6),"00",RIGHT($B5094,1)),IF(LEN($B5094)=8,CONCATENATE(MID($B5094,1,6),"0",RIGHT($B5094,2)),$B5094))</f>
        <v>89453</v>
      </c>
      <c r="H5094" s="925" t="n">
        <v>56.91</v>
      </c>
      <c r="I5094" s="923" t="n">
        <v>58.56</v>
      </c>
    </row>
    <row r="5095" customFormat="false" ht="15" hidden="false" customHeight="false" outlineLevel="0" collapsed="false">
      <c r="B5095" s="923" t="n">
        <v>89454</v>
      </c>
      <c r="C5095" s="924" t="s">
        <v>11853</v>
      </c>
      <c r="D5095" s="923" t="s">
        <v>892</v>
      </c>
      <c r="E5095" s="923" t="n">
        <f aca="false">IF($K$2=$H$1,H5095,I5095)</f>
        <v>55.91</v>
      </c>
      <c r="F5095" s="396" t="n">
        <f aca="false">IF(LEN($B5095)=7,CONCATENATE(MID($B5095,1,6),"00",RIGHT($B5095,1)),IF(LEN($B5095)=8,CONCATENATE(MID($B5095,1,6),"0",RIGHT($B5095,2)),$B5095))</f>
        <v>89454</v>
      </c>
      <c r="H5095" s="925" t="n">
        <v>54.35</v>
      </c>
      <c r="I5095" s="923" t="n">
        <v>55.91</v>
      </c>
    </row>
    <row r="5096" customFormat="false" ht="15" hidden="false" customHeight="false" outlineLevel="0" collapsed="false">
      <c r="B5096" s="923" t="n">
        <v>89455</v>
      </c>
      <c r="C5096" s="924" t="s">
        <v>11854</v>
      </c>
      <c r="D5096" s="923" t="s">
        <v>892</v>
      </c>
      <c r="E5096" s="923" t="n">
        <f aca="false">IF($K$2=$H$1,H5096,I5096)</f>
        <v>72.78</v>
      </c>
      <c r="F5096" s="396" t="n">
        <f aca="false">IF(LEN($B5096)=7,CONCATENATE(MID($B5096,1,6),"00",RIGHT($B5096,1)),IF(LEN($B5096)=8,CONCATENATE(MID($B5096,1,6),"0",RIGHT($B5096,2)),$B5096))</f>
        <v>89455</v>
      </c>
      <c r="H5096" s="925" t="n">
        <v>70.81</v>
      </c>
      <c r="I5096" s="923" t="n">
        <v>72.78</v>
      </c>
    </row>
    <row r="5097" customFormat="false" ht="15" hidden="false" customHeight="false" outlineLevel="0" collapsed="false">
      <c r="B5097" s="923" t="n">
        <v>89456</v>
      </c>
      <c r="C5097" s="924" t="s">
        <v>11855</v>
      </c>
      <c r="D5097" s="923" t="s">
        <v>892</v>
      </c>
      <c r="E5097" s="923" t="n">
        <f aca="false">IF($K$2=$H$1,H5097,I5097)</f>
        <v>69.57</v>
      </c>
      <c r="F5097" s="396" t="n">
        <f aca="false">IF(LEN($B5097)=7,CONCATENATE(MID($B5097,1,6),"00",RIGHT($B5097,1)),IF(LEN($B5097)=8,CONCATENATE(MID($B5097,1,6),"0",RIGHT($B5097,2)),$B5097))</f>
        <v>89456</v>
      </c>
      <c r="H5097" s="925" t="n">
        <v>67.72</v>
      </c>
      <c r="I5097" s="923" t="n">
        <v>69.57</v>
      </c>
    </row>
    <row r="5098" customFormat="false" ht="15" hidden="false" customHeight="false" outlineLevel="0" collapsed="false">
      <c r="B5098" s="923" t="n">
        <v>89457</v>
      </c>
      <c r="C5098" s="924" t="s">
        <v>11856</v>
      </c>
      <c r="D5098" s="923" t="s">
        <v>892</v>
      </c>
      <c r="E5098" s="923" t="n">
        <f aca="false">IF($K$2=$H$1,H5098,I5098)</f>
        <v>62.35</v>
      </c>
      <c r="F5098" s="396" t="n">
        <f aca="false">IF(LEN($B5098)=7,CONCATENATE(MID($B5098,1,6),"00",RIGHT($B5098,1)),IF(LEN($B5098)=8,CONCATENATE(MID($B5098,1,6),"0",RIGHT($B5098,2)),$B5098))</f>
        <v>89457</v>
      </c>
      <c r="H5098" s="925" t="n">
        <v>60.45</v>
      </c>
      <c r="I5098" s="923" t="n">
        <v>62.35</v>
      </c>
    </row>
    <row r="5099" customFormat="false" ht="15" hidden="false" customHeight="false" outlineLevel="0" collapsed="false">
      <c r="B5099" s="923" t="n">
        <v>89458</v>
      </c>
      <c r="C5099" s="924" t="s">
        <v>11857</v>
      </c>
      <c r="D5099" s="923" t="s">
        <v>892</v>
      </c>
      <c r="E5099" s="923" t="n">
        <f aca="false">IF($K$2=$H$1,H5099,I5099)</f>
        <v>58.03</v>
      </c>
      <c r="F5099" s="396" t="n">
        <f aca="false">IF(LEN($B5099)=7,CONCATENATE(MID($B5099,1,6),"00",RIGHT($B5099,1)),IF(LEN($B5099)=8,CONCATENATE(MID($B5099,1,6),"0",RIGHT($B5099,2)),$B5099))</f>
        <v>89458</v>
      </c>
      <c r="H5099" s="925" t="n">
        <v>56.32</v>
      </c>
      <c r="I5099" s="923" t="n">
        <v>58.03</v>
      </c>
    </row>
    <row r="5100" customFormat="false" ht="15" hidden="false" customHeight="false" outlineLevel="0" collapsed="false">
      <c r="B5100" s="923" t="n">
        <v>89459</v>
      </c>
      <c r="C5100" s="924" t="s">
        <v>11858</v>
      </c>
      <c r="D5100" s="923" t="s">
        <v>892</v>
      </c>
      <c r="E5100" s="923" t="n">
        <f aca="false">IF($K$2=$H$1,H5100,I5100)</f>
        <v>78.06</v>
      </c>
      <c r="F5100" s="396" t="n">
        <f aca="false">IF(LEN($B5100)=7,CONCATENATE(MID($B5100,1,6),"00",RIGHT($B5100,1)),IF(LEN($B5100)=8,CONCATENATE(MID($B5100,1,6),"0",RIGHT($B5100,2)),$B5100))</f>
        <v>89459</v>
      </c>
      <c r="H5100" s="925" t="n">
        <v>75.79</v>
      </c>
      <c r="I5100" s="923" t="n">
        <v>78.06</v>
      </c>
    </row>
    <row r="5101" customFormat="false" ht="15" hidden="false" customHeight="false" outlineLevel="0" collapsed="false">
      <c r="B5101" s="923" t="n">
        <v>89460</v>
      </c>
      <c r="C5101" s="924" t="s">
        <v>11859</v>
      </c>
      <c r="D5101" s="923" t="s">
        <v>892</v>
      </c>
      <c r="E5101" s="923" t="n">
        <f aca="false">IF($K$2=$H$1,H5101,I5101)</f>
        <v>72.74</v>
      </c>
      <c r="F5101" s="396" t="n">
        <f aca="false">IF(LEN($B5101)=7,CONCATENATE(MID($B5101,1,6),"00",RIGHT($B5101,1)),IF(LEN($B5101)=8,CONCATENATE(MID($B5101,1,6),"0",RIGHT($B5101,2)),$B5101))</f>
        <v>89460</v>
      </c>
      <c r="H5101" s="925" t="n">
        <v>70.71</v>
      </c>
      <c r="I5101" s="923" t="n">
        <v>72.74</v>
      </c>
    </row>
    <row r="5102" customFormat="false" ht="15" hidden="false" customHeight="false" outlineLevel="0" collapsed="false">
      <c r="B5102" s="923" t="n">
        <v>89462</v>
      </c>
      <c r="C5102" s="924" t="s">
        <v>11860</v>
      </c>
      <c r="D5102" s="923" t="s">
        <v>892</v>
      </c>
      <c r="E5102" s="923" t="n">
        <f aca="false">IF($K$2=$H$1,H5102,I5102)</f>
        <v>67.56</v>
      </c>
      <c r="F5102" s="396" t="n">
        <f aca="false">IF(LEN($B5102)=7,CONCATENATE(MID($B5102,1,6),"00",RIGHT($B5102,1)),IF(LEN($B5102)=8,CONCATENATE(MID($B5102,1,6),"0",RIGHT($B5102,2)),$B5102))</f>
        <v>89462</v>
      </c>
      <c r="H5102" s="925" t="n">
        <v>65.57</v>
      </c>
      <c r="I5102" s="923" t="n">
        <v>67.56</v>
      </c>
    </row>
    <row r="5103" customFormat="false" ht="15" hidden="false" customHeight="false" outlineLevel="0" collapsed="false">
      <c r="B5103" s="923" t="n">
        <v>89463</v>
      </c>
      <c r="C5103" s="924" t="s">
        <v>11861</v>
      </c>
      <c r="D5103" s="923" t="s">
        <v>892</v>
      </c>
      <c r="E5103" s="923" t="n">
        <f aca="false">IF($K$2=$H$1,H5103,I5103)</f>
        <v>65.2</v>
      </c>
      <c r="F5103" s="396" t="n">
        <f aca="false">IF(LEN($B5103)=7,CONCATENATE(MID($B5103,1,6),"00",RIGHT($B5103,1)),IF(LEN($B5103)=8,CONCATENATE(MID($B5103,1,6),"0",RIGHT($B5103,2)),$B5103))</f>
        <v>89463</v>
      </c>
      <c r="H5103" s="925" t="n">
        <v>63.3</v>
      </c>
      <c r="I5103" s="923" t="n">
        <v>65.2</v>
      </c>
    </row>
    <row r="5104" customFormat="false" ht="15" hidden="false" customHeight="false" outlineLevel="0" collapsed="false">
      <c r="B5104" s="923" t="n">
        <v>89464</v>
      </c>
      <c r="C5104" s="924" t="s">
        <v>11862</v>
      </c>
      <c r="D5104" s="923" t="s">
        <v>892</v>
      </c>
      <c r="E5104" s="923" t="n">
        <f aca="false">IF($K$2=$H$1,H5104,I5104)</f>
        <v>90.67</v>
      </c>
      <c r="F5104" s="396" t="n">
        <f aca="false">IF(LEN($B5104)=7,CONCATENATE(MID($B5104,1,6),"00",RIGHT($B5104,1)),IF(LEN($B5104)=8,CONCATENATE(MID($B5104,1,6),"0",RIGHT($B5104,2)),$B5104))</f>
        <v>89464</v>
      </c>
      <c r="H5104" s="925" t="n">
        <v>88.34</v>
      </c>
      <c r="I5104" s="923" t="n">
        <v>90.67</v>
      </c>
    </row>
    <row r="5105" customFormat="false" ht="15" hidden="false" customHeight="false" outlineLevel="0" collapsed="false">
      <c r="B5105" s="923" t="n">
        <v>89465</v>
      </c>
      <c r="C5105" s="924" t="s">
        <v>11863</v>
      </c>
      <c r="D5105" s="923" t="s">
        <v>892</v>
      </c>
      <c r="E5105" s="923" t="n">
        <f aca="false">IF($K$2=$H$1,H5105,I5105)</f>
        <v>87.82</v>
      </c>
      <c r="F5105" s="396" t="n">
        <f aca="false">IF(LEN($B5105)=7,CONCATENATE(MID($B5105,1,6),"00",RIGHT($B5105,1)),IF(LEN($B5105)=8,CONCATENATE(MID($B5105,1,6),"0",RIGHT($B5105,2)),$B5105))</f>
        <v>89465</v>
      </c>
      <c r="H5105" s="925" t="n">
        <v>85.6</v>
      </c>
      <c r="I5105" s="923" t="n">
        <v>87.82</v>
      </c>
    </row>
    <row r="5106" customFormat="false" ht="15" hidden="false" customHeight="false" outlineLevel="0" collapsed="false">
      <c r="B5106" s="923" t="n">
        <v>89466</v>
      </c>
      <c r="C5106" s="924" t="s">
        <v>11864</v>
      </c>
      <c r="D5106" s="923" t="s">
        <v>892</v>
      </c>
      <c r="E5106" s="923" t="n">
        <f aca="false">IF($K$2=$H$1,H5106,I5106)</f>
        <v>71.53</v>
      </c>
      <c r="F5106" s="396" t="n">
        <f aca="false">IF(LEN($B5106)=7,CONCATENATE(MID($B5106,1,6),"00",RIGHT($B5106,1)),IF(LEN($B5106)=8,CONCATENATE(MID($B5106,1,6),"0",RIGHT($B5106,2)),$B5106))</f>
        <v>89466</v>
      </c>
      <c r="H5106" s="925" t="n">
        <v>69.21</v>
      </c>
      <c r="I5106" s="923" t="n">
        <v>71.53</v>
      </c>
    </row>
    <row r="5107" customFormat="false" ht="15" hidden="false" customHeight="false" outlineLevel="0" collapsed="false">
      <c r="B5107" s="923" t="n">
        <v>89467</v>
      </c>
      <c r="C5107" s="924" t="s">
        <v>11865</v>
      </c>
      <c r="D5107" s="923" t="s">
        <v>892</v>
      </c>
      <c r="E5107" s="923" t="n">
        <f aca="false">IF($K$2=$H$1,H5107,I5107)</f>
        <v>67.32</v>
      </c>
      <c r="F5107" s="396" t="n">
        <f aca="false">IF(LEN($B5107)=7,CONCATENATE(MID($B5107,1,6),"00",RIGHT($B5107,1)),IF(LEN($B5107)=8,CONCATENATE(MID($B5107,1,6),"0",RIGHT($B5107,2)),$B5107))</f>
        <v>89467</v>
      </c>
      <c r="H5107" s="925" t="n">
        <v>65.23</v>
      </c>
      <c r="I5107" s="923" t="n">
        <v>67.32</v>
      </c>
    </row>
    <row r="5108" customFormat="false" ht="15" hidden="false" customHeight="false" outlineLevel="0" collapsed="false">
      <c r="B5108" s="923" t="n">
        <v>89468</v>
      </c>
      <c r="C5108" s="924" t="s">
        <v>11866</v>
      </c>
      <c r="D5108" s="923" t="s">
        <v>892</v>
      </c>
      <c r="E5108" s="923" t="n">
        <f aca="false">IF($K$2=$H$1,H5108,I5108)</f>
        <v>95.55</v>
      </c>
      <c r="F5108" s="396" t="n">
        <f aca="false">IF(LEN($B5108)=7,CONCATENATE(MID($B5108,1,6),"00",RIGHT($B5108,1)),IF(LEN($B5108)=8,CONCATENATE(MID($B5108,1,6),"0",RIGHT($B5108,2)),$B5108))</f>
        <v>89468</v>
      </c>
      <c r="H5108" s="925" t="n">
        <v>92.86</v>
      </c>
      <c r="I5108" s="923" t="n">
        <v>95.55</v>
      </c>
    </row>
    <row r="5109" customFormat="false" ht="15" hidden="false" customHeight="false" outlineLevel="0" collapsed="false">
      <c r="B5109" s="923" t="n">
        <v>89469</v>
      </c>
      <c r="C5109" s="924" t="s">
        <v>11867</v>
      </c>
      <c r="D5109" s="923" t="s">
        <v>892</v>
      </c>
      <c r="E5109" s="923" t="n">
        <f aca="false">IF($K$2=$H$1,H5109,I5109)</f>
        <v>90.44</v>
      </c>
      <c r="F5109" s="396" t="n">
        <f aca="false">IF(LEN($B5109)=7,CONCATENATE(MID($B5109,1,6),"00",RIGHT($B5109,1)),IF(LEN($B5109)=8,CONCATENATE(MID($B5109,1,6),"0",RIGHT($B5109,2)),$B5109))</f>
        <v>89469</v>
      </c>
      <c r="H5109" s="925" t="n">
        <v>87.99</v>
      </c>
      <c r="I5109" s="923" t="n">
        <v>90.44</v>
      </c>
    </row>
    <row r="5110" customFormat="false" ht="15" hidden="false" customHeight="false" outlineLevel="0" collapsed="false">
      <c r="B5110" s="923" t="n">
        <v>89470</v>
      </c>
      <c r="C5110" s="924" t="s">
        <v>11868</v>
      </c>
      <c r="D5110" s="923" t="s">
        <v>892</v>
      </c>
      <c r="E5110" s="923" t="n">
        <f aca="false">IF($K$2=$H$1,H5110,I5110)</f>
        <v>69.93</v>
      </c>
      <c r="F5110" s="396" t="n">
        <f aca="false">IF(LEN($B5110)=7,CONCATENATE(MID($B5110,1,6),"00",RIGHT($B5110,1)),IF(LEN($B5110)=8,CONCATENATE(MID($B5110,1,6),"0",RIGHT($B5110,2)),$B5110))</f>
        <v>89470</v>
      </c>
      <c r="H5110" s="925" t="n">
        <v>67.29</v>
      </c>
      <c r="I5110" s="923" t="n">
        <v>69.93</v>
      </c>
    </row>
    <row r="5111" customFormat="false" ht="15" hidden="false" customHeight="false" outlineLevel="0" collapsed="false">
      <c r="B5111" s="923" t="n">
        <v>89471</v>
      </c>
      <c r="C5111" s="924" t="s">
        <v>11869</v>
      </c>
      <c r="D5111" s="923" t="s">
        <v>892</v>
      </c>
      <c r="E5111" s="923" t="n">
        <f aca="false">IF($K$2=$H$1,H5111,I5111)</f>
        <v>67.28</v>
      </c>
      <c r="F5111" s="396" t="n">
        <f aca="false">IF(LEN($B5111)=7,CONCATENATE(MID($B5111,1,6),"00",RIGHT($B5111,1)),IF(LEN($B5111)=8,CONCATENATE(MID($B5111,1,6),"0",RIGHT($B5111,2)),$B5111))</f>
        <v>89471</v>
      </c>
      <c r="H5111" s="925" t="n">
        <v>64.74</v>
      </c>
      <c r="I5111" s="923" t="n">
        <v>67.28</v>
      </c>
    </row>
    <row r="5112" customFormat="false" ht="15" hidden="false" customHeight="false" outlineLevel="0" collapsed="false">
      <c r="B5112" s="923" t="n">
        <v>89472</v>
      </c>
      <c r="C5112" s="924" t="s">
        <v>11870</v>
      </c>
      <c r="D5112" s="923" t="s">
        <v>892</v>
      </c>
      <c r="E5112" s="923" t="n">
        <f aca="false">IF($K$2=$H$1,H5112,I5112)</f>
        <v>84.09</v>
      </c>
      <c r="F5112" s="396" t="n">
        <f aca="false">IF(LEN($B5112)=7,CONCATENATE(MID($B5112,1,6),"00",RIGHT($B5112,1)),IF(LEN($B5112)=8,CONCATENATE(MID($B5112,1,6),"0",RIGHT($B5112,2)),$B5112))</f>
        <v>89472</v>
      </c>
      <c r="H5112" s="925" t="n">
        <v>81.14</v>
      </c>
      <c r="I5112" s="923" t="n">
        <v>84.09</v>
      </c>
    </row>
    <row r="5113" customFormat="false" ht="15" hidden="false" customHeight="false" outlineLevel="0" collapsed="false">
      <c r="B5113" s="923" t="n">
        <v>89473</v>
      </c>
      <c r="C5113" s="924" t="s">
        <v>11871</v>
      </c>
      <c r="D5113" s="923" t="s">
        <v>892</v>
      </c>
      <c r="E5113" s="923" t="n">
        <f aca="false">IF($K$2=$H$1,H5113,I5113)</f>
        <v>81.07</v>
      </c>
      <c r="F5113" s="396" t="n">
        <f aca="false">IF(LEN($B5113)=7,CONCATENATE(MID($B5113,1,6),"00",RIGHT($B5113,1)),IF(LEN($B5113)=8,CONCATENATE(MID($B5113,1,6),"0",RIGHT($B5113,2)),$B5113))</f>
        <v>89473</v>
      </c>
      <c r="H5113" s="925" t="n">
        <v>78.23</v>
      </c>
      <c r="I5113" s="923" t="n">
        <v>81.07</v>
      </c>
    </row>
    <row r="5114" customFormat="false" ht="15" hidden="false" customHeight="false" outlineLevel="0" collapsed="false">
      <c r="B5114" s="923" t="n">
        <v>89474</v>
      </c>
      <c r="C5114" s="924" t="s">
        <v>11872</v>
      </c>
      <c r="D5114" s="923" t="s">
        <v>892</v>
      </c>
      <c r="E5114" s="923" t="n">
        <f aca="false">IF($K$2=$H$1,H5114,I5114)</f>
        <v>76.99</v>
      </c>
      <c r="F5114" s="396" t="n">
        <f aca="false">IF(LEN($B5114)=7,CONCATENATE(MID($B5114,1,6),"00",RIGHT($B5114,1)),IF(LEN($B5114)=8,CONCATENATE(MID($B5114,1,6),"0",RIGHT($B5114,2)),$B5114))</f>
        <v>89474</v>
      </c>
      <c r="H5114" s="925" t="n">
        <v>73.77</v>
      </c>
      <c r="I5114" s="923" t="n">
        <v>76.99</v>
      </c>
    </row>
    <row r="5115" customFormat="false" ht="15" hidden="false" customHeight="false" outlineLevel="0" collapsed="false">
      <c r="B5115" s="923" t="n">
        <v>89475</v>
      </c>
      <c r="C5115" s="924" t="s">
        <v>11873</v>
      </c>
      <c r="D5115" s="923" t="s">
        <v>892</v>
      </c>
      <c r="E5115" s="923" t="n">
        <f aca="false">IF($K$2=$H$1,H5115,I5115)</f>
        <v>71.19</v>
      </c>
      <c r="F5115" s="396" t="n">
        <f aca="false">IF(LEN($B5115)=7,CONCATENATE(MID($B5115,1,6),"00",RIGHT($B5115,1)),IF(LEN($B5115)=8,CONCATENATE(MID($B5115,1,6),"0",RIGHT($B5115,2)),$B5115))</f>
        <v>89475</v>
      </c>
      <c r="H5115" s="925" t="n">
        <v>68.33</v>
      </c>
      <c r="I5115" s="923" t="n">
        <v>71.19</v>
      </c>
    </row>
    <row r="5116" customFormat="false" ht="15" hidden="false" customHeight="false" outlineLevel="0" collapsed="false">
      <c r="B5116" s="923" t="n">
        <v>89476</v>
      </c>
      <c r="C5116" s="924" t="s">
        <v>11874</v>
      </c>
      <c r="D5116" s="923" t="s">
        <v>892</v>
      </c>
      <c r="E5116" s="923" t="n">
        <f aca="false">IF($K$2=$H$1,H5116,I5116)</f>
        <v>92.82</v>
      </c>
      <c r="F5116" s="396" t="n">
        <f aca="false">IF(LEN($B5116)=7,CONCATENATE(MID($B5116,1,6),"00",RIGHT($B5116,1)),IF(LEN($B5116)=8,CONCATENATE(MID($B5116,1,6),"0",RIGHT($B5116,2)),$B5116))</f>
        <v>89476</v>
      </c>
      <c r="H5116" s="925" t="n">
        <v>89.24</v>
      </c>
      <c r="I5116" s="923" t="n">
        <v>92.82</v>
      </c>
    </row>
    <row r="5117" customFormat="false" ht="15" hidden="false" customHeight="false" outlineLevel="0" collapsed="false">
      <c r="B5117" s="923" t="n">
        <v>89477</v>
      </c>
      <c r="C5117" s="924" t="s">
        <v>11875</v>
      </c>
      <c r="D5117" s="923" t="s">
        <v>892</v>
      </c>
      <c r="E5117" s="923" t="n">
        <f aca="false">IF($K$2=$H$1,H5117,I5117)</f>
        <v>86.24</v>
      </c>
      <c r="F5117" s="396" t="n">
        <f aca="false">IF(LEN($B5117)=7,CONCATENATE(MID($B5117,1,6),"00",RIGHT($B5117,1)),IF(LEN($B5117)=8,CONCATENATE(MID($B5117,1,6),"0",RIGHT($B5117,2)),$B5117))</f>
        <v>89477</v>
      </c>
      <c r="H5117" s="925" t="n">
        <v>83.01</v>
      </c>
      <c r="I5117" s="923" t="n">
        <v>86.24</v>
      </c>
    </row>
    <row r="5118" customFormat="false" ht="15" hidden="false" customHeight="false" outlineLevel="0" collapsed="false">
      <c r="B5118" s="923" t="n">
        <v>89478</v>
      </c>
      <c r="C5118" s="924" t="s">
        <v>11876</v>
      </c>
      <c r="D5118" s="923" t="s">
        <v>892</v>
      </c>
      <c r="E5118" s="923" t="n">
        <f aca="false">IF($K$2=$H$1,H5118,I5118)</f>
        <v>79.13</v>
      </c>
      <c r="F5118" s="396" t="n">
        <f aca="false">IF(LEN($B5118)=7,CONCATENATE(MID($B5118,1,6),"00",RIGHT($B5118,1)),IF(LEN($B5118)=8,CONCATENATE(MID($B5118,1,6),"0",RIGHT($B5118,2)),$B5118))</f>
        <v>89478</v>
      </c>
      <c r="H5118" s="925" t="n">
        <v>76.14</v>
      </c>
      <c r="I5118" s="923" t="n">
        <v>79.13</v>
      </c>
    </row>
    <row r="5119" customFormat="false" ht="15" hidden="false" customHeight="false" outlineLevel="0" collapsed="false">
      <c r="B5119" s="923" t="n">
        <v>89479</v>
      </c>
      <c r="C5119" s="924" t="s">
        <v>11877</v>
      </c>
      <c r="D5119" s="923" t="s">
        <v>892</v>
      </c>
      <c r="E5119" s="923" t="n">
        <f aca="false">IF($K$2=$H$1,H5119,I5119)</f>
        <v>76.76</v>
      </c>
      <c r="F5119" s="396" t="n">
        <f aca="false">IF(LEN($B5119)=7,CONCATENATE(MID($B5119,1,6),"00",RIGHT($B5119,1)),IF(LEN($B5119)=8,CONCATENATE(MID($B5119,1,6),"0",RIGHT($B5119,2)),$B5119))</f>
        <v>89479</v>
      </c>
      <c r="H5119" s="925" t="n">
        <v>73.87</v>
      </c>
      <c r="I5119" s="923" t="n">
        <v>76.76</v>
      </c>
    </row>
    <row r="5120" customFormat="false" ht="15" hidden="false" customHeight="false" outlineLevel="0" collapsed="false">
      <c r="B5120" s="923" t="n">
        <v>89480</v>
      </c>
      <c r="C5120" s="924" t="s">
        <v>11878</v>
      </c>
      <c r="D5120" s="923" t="s">
        <v>892</v>
      </c>
      <c r="E5120" s="923" t="n">
        <f aca="false">IF($K$2=$H$1,H5120,I5120)</f>
        <v>102.18</v>
      </c>
      <c r="F5120" s="396" t="n">
        <f aca="false">IF(LEN($B5120)=7,CONCATENATE(MID($B5120,1,6),"00",RIGHT($B5120,1)),IF(LEN($B5120)=8,CONCATENATE(MID($B5120,1,6),"0",RIGHT($B5120,2)),$B5120))</f>
        <v>89480</v>
      </c>
      <c r="H5120" s="925" t="n">
        <v>98.87</v>
      </c>
      <c r="I5120" s="923" t="n">
        <v>102.18</v>
      </c>
    </row>
    <row r="5121" customFormat="false" ht="15" hidden="false" customHeight="false" outlineLevel="0" collapsed="false">
      <c r="B5121" s="923" t="n">
        <v>89483</v>
      </c>
      <c r="C5121" s="924" t="s">
        <v>11879</v>
      </c>
      <c r="D5121" s="923" t="s">
        <v>892</v>
      </c>
      <c r="E5121" s="923" t="n">
        <f aca="false">IF($K$2=$H$1,H5121,I5121)</f>
        <v>99.53</v>
      </c>
      <c r="F5121" s="396" t="n">
        <f aca="false">IF(LEN($B5121)=7,CONCATENATE(MID($B5121,1,6),"00",RIGHT($B5121,1)),IF(LEN($B5121)=8,CONCATENATE(MID($B5121,1,6),"0",RIGHT($B5121,2)),$B5121))</f>
        <v>89483</v>
      </c>
      <c r="H5121" s="925" t="n">
        <v>96.31</v>
      </c>
      <c r="I5121" s="923" t="n">
        <v>99.53</v>
      </c>
    </row>
    <row r="5122" customFormat="false" ht="15" hidden="false" customHeight="false" outlineLevel="0" collapsed="false">
      <c r="B5122" s="923" t="n">
        <v>89484</v>
      </c>
      <c r="C5122" s="924" t="s">
        <v>11880</v>
      </c>
      <c r="D5122" s="923" t="s">
        <v>892</v>
      </c>
      <c r="E5122" s="923" t="n">
        <f aca="false">IF($K$2=$H$1,H5122,I5122)</f>
        <v>86.35</v>
      </c>
      <c r="F5122" s="396" t="n">
        <f aca="false">IF(LEN($B5122)=7,CONCATENATE(MID($B5122,1,6),"00",RIGHT($B5122,1)),IF(LEN($B5122)=8,CONCATENATE(MID($B5122,1,6),"0",RIGHT($B5122,2)),$B5122))</f>
        <v>89484</v>
      </c>
      <c r="H5122" s="925" t="n">
        <v>82.71</v>
      </c>
      <c r="I5122" s="923" t="n">
        <v>86.35</v>
      </c>
    </row>
    <row r="5123" customFormat="false" ht="15" hidden="false" customHeight="false" outlineLevel="0" collapsed="false">
      <c r="B5123" s="923" t="n">
        <v>89486</v>
      </c>
      <c r="C5123" s="924" t="s">
        <v>11881</v>
      </c>
      <c r="D5123" s="923" t="s">
        <v>892</v>
      </c>
      <c r="E5123" s="923" t="n">
        <f aca="false">IF($K$2=$H$1,H5123,I5123)</f>
        <v>80.88</v>
      </c>
      <c r="F5123" s="396" t="n">
        <f aca="false">IF(LEN($B5123)=7,CONCATENATE(MID($B5123,1,6),"00",RIGHT($B5123,1)),IF(LEN($B5123)=8,CONCATENATE(MID($B5123,1,6),"0",RIGHT($B5123,2)),$B5123))</f>
        <v>89486</v>
      </c>
      <c r="H5123" s="925" t="n">
        <v>77.6</v>
      </c>
      <c r="I5123" s="923" t="n">
        <v>80.88</v>
      </c>
    </row>
    <row r="5124" customFormat="false" ht="15" hidden="false" customHeight="false" outlineLevel="0" collapsed="false">
      <c r="B5124" s="923" t="n">
        <v>89487</v>
      </c>
      <c r="C5124" s="924" t="s">
        <v>11882</v>
      </c>
      <c r="D5124" s="923" t="s">
        <v>892</v>
      </c>
      <c r="E5124" s="923" t="n">
        <f aca="false">IF($K$2=$H$1,H5124,I5124)</f>
        <v>110.52</v>
      </c>
      <c r="F5124" s="396" t="n">
        <f aca="false">IF(LEN($B5124)=7,CONCATENATE(MID($B5124,1,6),"00",RIGHT($B5124,1)),IF(LEN($B5124)=8,CONCATENATE(MID($B5124,1,6),"0",RIGHT($B5124,2)),$B5124))</f>
        <v>89487</v>
      </c>
      <c r="H5124" s="925" t="n">
        <v>106.5</v>
      </c>
      <c r="I5124" s="923" t="n">
        <v>110.52</v>
      </c>
    </row>
    <row r="5125" customFormat="false" ht="15" hidden="false" customHeight="false" outlineLevel="0" collapsed="false">
      <c r="B5125" s="923" t="n">
        <v>89488</v>
      </c>
      <c r="C5125" s="924" t="s">
        <v>11883</v>
      </c>
      <c r="D5125" s="923" t="s">
        <v>892</v>
      </c>
      <c r="E5125" s="923" t="n">
        <f aca="false">IF($K$2=$H$1,H5125,I5125)</f>
        <v>104.12</v>
      </c>
      <c r="F5125" s="396" t="n">
        <f aca="false">IF(LEN($B5125)=7,CONCATENATE(MID($B5125,1,6),"00",RIGHT($B5125,1)),IF(LEN($B5125)=8,CONCATENATE(MID($B5125,1,6),"0",RIGHT($B5125,2)),$B5125))</f>
        <v>89488</v>
      </c>
      <c r="H5125" s="925" t="n">
        <v>100.49</v>
      </c>
      <c r="I5125" s="923" t="n">
        <v>104.12</v>
      </c>
    </row>
    <row r="5126" customFormat="false" ht="15" hidden="false" customHeight="false" outlineLevel="0" collapsed="false">
      <c r="B5126" s="923" t="n">
        <v>91815</v>
      </c>
      <c r="C5126" s="924" t="s">
        <v>11884</v>
      </c>
      <c r="D5126" s="923" t="s">
        <v>892</v>
      </c>
      <c r="E5126" s="923" t="n">
        <f aca="false">IF($K$2=$H$1,H5126,I5126)</f>
        <v>58.6</v>
      </c>
      <c r="F5126" s="396" t="n">
        <f aca="false">IF(LEN($B5126)=7,CONCATENATE(MID($B5126,1,6),"00",RIGHT($B5126,1)),IF(LEN($B5126)=8,CONCATENATE(MID($B5126,1,6),"0",RIGHT($B5126,2)),$B5126))</f>
        <v>91815</v>
      </c>
      <c r="H5126" s="925" t="n">
        <v>56.89</v>
      </c>
      <c r="I5126" s="923" t="n">
        <v>58.6</v>
      </c>
    </row>
    <row r="5127" customFormat="false" ht="15" hidden="false" customHeight="false" outlineLevel="0" collapsed="false">
      <c r="B5127" s="923" t="n">
        <v>91816</v>
      </c>
      <c r="C5127" s="924" t="s">
        <v>11885</v>
      </c>
      <c r="D5127" s="923" t="s">
        <v>892</v>
      </c>
      <c r="E5127" s="923" t="n">
        <f aca="false">IF($K$2=$H$1,H5127,I5127)</f>
        <v>67.77</v>
      </c>
      <c r="F5127" s="396" t="n">
        <f aca="false">IF(LEN($B5127)=7,CONCATENATE(MID($B5127,1,6),"00",RIGHT($B5127,1)),IF(LEN($B5127)=8,CONCATENATE(MID($B5127,1,6),"0",RIGHT($B5127,2)),$B5127))</f>
        <v>91816</v>
      </c>
      <c r="H5127" s="925" t="n">
        <v>65.7</v>
      </c>
      <c r="I5127" s="923" t="n">
        <v>67.77</v>
      </c>
    </row>
    <row r="5128" customFormat="false" ht="15" hidden="false" customHeight="false" outlineLevel="0" collapsed="false">
      <c r="B5128" s="923" t="n">
        <v>72139</v>
      </c>
      <c r="C5128" s="924" t="s">
        <v>11886</v>
      </c>
      <c r="D5128" s="923" t="s">
        <v>892</v>
      </c>
      <c r="E5128" s="923" t="n">
        <f aca="false">IF($K$2=$H$1,H5128,I5128)</f>
        <v>499.66</v>
      </c>
      <c r="F5128" s="396" t="n">
        <f aca="false">IF(LEN($B5128)=7,CONCATENATE(MID($B5128,1,6),"00",RIGHT($B5128,1)),IF(LEN($B5128)=8,CONCATENATE(MID($B5128,1,6),"0",RIGHT($B5128,2)),$B5128))</f>
        <v>72139</v>
      </c>
      <c r="H5128" s="925" t="n">
        <v>485.2</v>
      </c>
      <c r="I5128" s="923" t="n">
        <v>499.66</v>
      </c>
    </row>
    <row r="5129" customFormat="false" ht="15" hidden="false" customHeight="false" outlineLevel="0" collapsed="false">
      <c r="B5129" s="923" t="n">
        <v>72175</v>
      </c>
      <c r="C5129" s="924" t="s">
        <v>11887</v>
      </c>
      <c r="D5129" s="923" t="s">
        <v>892</v>
      </c>
      <c r="E5129" s="923" t="n">
        <f aca="false">IF($K$2=$H$1,H5129,I5129)</f>
        <v>503.41</v>
      </c>
      <c r="F5129" s="396" t="n">
        <f aca="false">IF(LEN($B5129)=7,CONCATENATE(MID($B5129,1,6),"00",RIGHT($B5129,1)),IF(LEN($B5129)=8,CONCATENATE(MID($B5129,1,6),"0",RIGHT($B5129,2)),$B5129))</f>
        <v>72175</v>
      </c>
      <c r="H5129" s="925" t="n">
        <v>488.94</v>
      </c>
      <c r="I5129" s="923" t="n">
        <v>503.41</v>
      </c>
    </row>
    <row r="5130" customFormat="false" ht="15" hidden="false" customHeight="false" outlineLevel="0" collapsed="false">
      <c r="B5130" s="923" t="n">
        <v>72176</v>
      </c>
      <c r="C5130" s="924" t="s">
        <v>11888</v>
      </c>
      <c r="D5130" s="923" t="s">
        <v>892</v>
      </c>
      <c r="E5130" s="923" t="n">
        <f aca="false">IF($K$2=$H$1,H5130,I5130)</f>
        <v>507.16</v>
      </c>
      <c r="F5130" s="396" t="n">
        <f aca="false">IF(LEN($B5130)=7,CONCATENATE(MID($B5130,1,6),"00",RIGHT($B5130,1)),IF(LEN($B5130)=8,CONCATENATE(MID($B5130,1,6),"0",RIGHT($B5130,2)),$B5130))</f>
        <v>72176</v>
      </c>
      <c r="H5130" s="925" t="n">
        <v>492.69</v>
      </c>
      <c r="I5130" s="923" t="n">
        <v>507.16</v>
      </c>
    </row>
    <row r="5131" customFormat="false" ht="15" hidden="false" customHeight="false" outlineLevel="0" collapsed="false">
      <c r="B5131" s="923" t="n">
        <v>72178</v>
      </c>
      <c r="C5131" s="924" t="s">
        <v>11889</v>
      </c>
      <c r="D5131" s="923" t="s">
        <v>892</v>
      </c>
      <c r="E5131" s="923" t="n">
        <f aca="false">IF($K$2=$H$1,H5131,I5131)</f>
        <v>25.35</v>
      </c>
      <c r="F5131" s="396" t="n">
        <f aca="false">IF(LEN($B5131)=7,CONCATENATE(MID($B5131,1,6),"00",RIGHT($B5131,1)),IF(LEN($B5131)=8,CONCATENATE(MID($B5131,1,6),"0",RIGHT($B5131,2)),$B5131))</f>
        <v>72178</v>
      </c>
      <c r="H5131" s="925" t="n">
        <v>22.69</v>
      </c>
      <c r="I5131" s="923" t="n">
        <v>25.35</v>
      </c>
    </row>
    <row r="5132" customFormat="false" ht="15" hidden="false" customHeight="false" outlineLevel="0" collapsed="false">
      <c r="B5132" s="923" t="n">
        <v>72179</v>
      </c>
      <c r="C5132" s="924" t="s">
        <v>11890</v>
      </c>
      <c r="D5132" s="923" t="s">
        <v>892</v>
      </c>
      <c r="E5132" s="923" t="n">
        <f aca="false">IF($K$2=$H$1,H5132,I5132)</f>
        <v>49.7</v>
      </c>
      <c r="F5132" s="396" t="n">
        <f aca="false">IF(LEN($B5132)=7,CONCATENATE(MID($B5132,1,6),"00",RIGHT($B5132,1)),IF(LEN($B5132)=8,CONCATENATE(MID($B5132,1,6),"0",RIGHT($B5132,2)),$B5132))</f>
        <v>72179</v>
      </c>
      <c r="H5132" s="925" t="n">
        <v>44.55</v>
      </c>
      <c r="I5132" s="923" t="n">
        <v>49.7</v>
      </c>
    </row>
    <row r="5133" customFormat="false" ht="15" hidden="false" customHeight="false" outlineLevel="0" collapsed="false">
      <c r="B5133" s="923" t="n">
        <v>72180</v>
      </c>
      <c r="C5133" s="924" t="s">
        <v>11891</v>
      </c>
      <c r="D5133" s="923" t="s">
        <v>892</v>
      </c>
      <c r="E5133" s="923" t="n">
        <f aca="false">IF($K$2=$H$1,H5133,I5133)</f>
        <v>15.65</v>
      </c>
      <c r="F5133" s="396" t="n">
        <f aca="false">IF(LEN($B5133)=7,CONCATENATE(MID($B5133,1,6),"00",RIGHT($B5133,1)),IF(LEN($B5133)=8,CONCATENATE(MID($B5133,1,6),"0",RIGHT($B5133,2)),$B5133))</f>
        <v>72180</v>
      </c>
      <c r="H5133" s="925" t="n">
        <v>14.14</v>
      </c>
      <c r="I5133" s="923" t="n">
        <v>15.65</v>
      </c>
    </row>
    <row r="5134" customFormat="false" ht="15" hidden="false" customHeight="false" outlineLevel="0" collapsed="false">
      <c r="B5134" s="923" t="n">
        <v>72181</v>
      </c>
      <c r="C5134" s="924" t="s">
        <v>11892</v>
      </c>
      <c r="D5134" s="923" t="s">
        <v>892</v>
      </c>
      <c r="E5134" s="923" t="n">
        <f aca="false">IF($K$2=$H$1,H5134,I5134)</f>
        <v>31.72</v>
      </c>
      <c r="F5134" s="396" t="n">
        <f aca="false">IF(LEN($B5134)=7,CONCATENATE(MID($B5134,1,6),"00",RIGHT($B5134,1)),IF(LEN($B5134)=8,CONCATENATE(MID($B5134,1,6),"0",RIGHT($B5134,2)),$B5134))</f>
        <v>72181</v>
      </c>
      <c r="H5134" s="925" t="n">
        <v>28.71</v>
      </c>
      <c r="I5134" s="923" t="n">
        <v>31.72</v>
      </c>
    </row>
    <row r="5135" customFormat="false" ht="15" hidden="false" customHeight="false" outlineLevel="0" collapsed="false">
      <c r="B5135" s="923" t="s">
        <v>11893</v>
      </c>
      <c r="C5135" s="924" t="s">
        <v>11894</v>
      </c>
      <c r="D5135" s="923" t="s">
        <v>892</v>
      </c>
      <c r="E5135" s="923" t="n">
        <f aca="false">IF($K$2=$H$1,H5135,I5135)</f>
        <v>285.57</v>
      </c>
      <c r="F5135" s="396" t="str">
        <f aca="false">IF(LEN($B5135)=7,CONCATENATE(MID($B5135,1,6),"00",RIGHT($B5135,1)),IF(LEN($B5135)=8,CONCATENATE(MID($B5135,1,6),"0",RIGHT($B5135,2)),$B5135))</f>
        <v>73774/001</v>
      </c>
      <c r="H5135" s="925" t="n">
        <v>263.38</v>
      </c>
      <c r="I5135" s="923" t="n">
        <v>285.57</v>
      </c>
    </row>
    <row r="5136" customFormat="false" ht="15" hidden="false" customHeight="false" outlineLevel="0" collapsed="false">
      <c r="B5136" s="923" t="s">
        <v>11895</v>
      </c>
      <c r="C5136" s="924" t="s">
        <v>11896</v>
      </c>
      <c r="D5136" s="923" t="s">
        <v>892</v>
      </c>
      <c r="E5136" s="923" t="n">
        <f aca="false">IF($K$2=$H$1,H5136,I5136)</f>
        <v>199.19</v>
      </c>
      <c r="F5136" s="396" t="str">
        <f aca="false">IF(LEN($B5136)=7,CONCATENATE(MID($B5136,1,6),"00",RIGHT($B5136,1)),IF(LEN($B5136)=8,CONCATENATE(MID($B5136,1,6),"0",RIGHT($B5136,2)),$B5136))</f>
        <v>73909/001</v>
      </c>
      <c r="H5136" s="925" t="n">
        <v>183.87</v>
      </c>
      <c r="I5136" s="923" t="n">
        <v>199.19</v>
      </c>
    </row>
    <row r="5137" customFormat="false" ht="15" hidden="false" customHeight="false" outlineLevel="0" collapsed="false">
      <c r="B5137" s="923" t="s">
        <v>11897</v>
      </c>
      <c r="C5137" s="924" t="s">
        <v>11898</v>
      </c>
      <c r="D5137" s="923" t="s">
        <v>892</v>
      </c>
      <c r="E5137" s="923" t="n">
        <f aca="false">IF($K$2=$H$1,H5137,I5137)</f>
        <v>548.25</v>
      </c>
      <c r="F5137" s="396" t="str">
        <f aca="false">IF(LEN($B5137)=7,CONCATENATE(MID($B5137,1,6),"00",RIGHT($B5137,1)),IF(LEN($B5137)=8,CONCATENATE(MID($B5137,1,6),"0",RIGHT($B5137,2)),$B5137))</f>
        <v>74229/001</v>
      </c>
      <c r="H5137" s="925" t="n">
        <v>534.66</v>
      </c>
      <c r="I5137" s="923" t="n">
        <v>548.25</v>
      </c>
    </row>
    <row r="5138" customFormat="false" ht="15" hidden="false" customHeight="false" outlineLevel="0" collapsed="false">
      <c r="B5138" s="923" t="n">
        <v>79627</v>
      </c>
      <c r="C5138" s="924" t="s">
        <v>11899</v>
      </c>
      <c r="D5138" s="923" t="s">
        <v>892</v>
      </c>
      <c r="E5138" s="923" t="n">
        <f aca="false">IF($K$2=$H$1,H5138,I5138)</f>
        <v>630.21</v>
      </c>
      <c r="F5138" s="396" t="n">
        <f aca="false">IF(LEN($B5138)=7,CONCATENATE(MID($B5138,1,6),"00",RIGHT($B5138,1)),IF(LEN($B5138)=8,CONCATENATE(MID($B5138,1,6),"0",RIGHT($B5138,2)),$B5138))</f>
        <v>79627</v>
      </c>
      <c r="H5138" s="925" t="n">
        <v>616.62</v>
      </c>
      <c r="I5138" s="923" t="n">
        <v>630.21</v>
      </c>
    </row>
    <row r="5139" customFormat="false" ht="15" hidden="false" customHeight="false" outlineLevel="0" collapsed="false">
      <c r="B5139" s="923" t="n">
        <v>96358</v>
      </c>
      <c r="C5139" s="924" t="s">
        <v>11900</v>
      </c>
      <c r="D5139" s="923" t="s">
        <v>892</v>
      </c>
      <c r="E5139" s="923" t="n">
        <f aca="false">IF($K$2=$H$1,H5139,I5139)</f>
        <v>78.5</v>
      </c>
      <c r="F5139" s="396" t="n">
        <f aca="false">IF(LEN($B5139)=7,CONCATENATE(MID($B5139,1,6),"00",RIGHT($B5139,1)),IF(LEN($B5139)=8,CONCATENATE(MID($B5139,1,6),"0",RIGHT($B5139,2)),$B5139))</f>
        <v>96358</v>
      </c>
      <c r="H5139" s="925" t="n">
        <v>77.52</v>
      </c>
      <c r="I5139" s="923" t="n">
        <v>78.5</v>
      </c>
    </row>
    <row r="5140" customFormat="false" ht="15" hidden="false" customHeight="false" outlineLevel="0" collapsed="false">
      <c r="B5140" s="923" t="n">
        <v>96359</v>
      </c>
      <c r="C5140" s="924" t="s">
        <v>11901</v>
      </c>
      <c r="D5140" s="923" t="s">
        <v>892</v>
      </c>
      <c r="E5140" s="923" t="n">
        <f aca="false">IF($K$2=$H$1,H5140,I5140)</f>
        <v>86.55</v>
      </c>
      <c r="F5140" s="396" t="n">
        <f aca="false">IF(LEN($B5140)=7,CONCATENATE(MID($B5140,1,6),"00",RIGHT($B5140,1)),IF(LEN($B5140)=8,CONCATENATE(MID($B5140,1,6),"0",RIGHT($B5140,2)),$B5140))</f>
        <v>96359</v>
      </c>
      <c r="H5140" s="925" t="n">
        <v>85.42</v>
      </c>
      <c r="I5140" s="923" t="n">
        <v>86.55</v>
      </c>
    </row>
    <row r="5141" customFormat="false" ht="15" hidden="false" customHeight="false" outlineLevel="0" collapsed="false">
      <c r="B5141" s="923" t="n">
        <v>96360</v>
      </c>
      <c r="C5141" s="924" t="s">
        <v>11902</v>
      </c>
      <c r="D5141" s="923" t="s">
        <v>892</v>
      </c>
      <c r="E5141" s="923" t="n">
        <f aca="false">IF($K$2=$H$1,H5141,I5141)</f>
        <v>100.04</v>
      </c>
      <c r="F5141" s="396" t="n">
        <f aca="false">IF(LEN($B5141)=7,CONCATENATE(MID($B5141,1,6),"00",RIGHT($B5141,1)),IF(LEN($B5141)=8,CONCATENATE(MID($B5141,1,6),"0",RIGHT($B5141,2)),$B5141))</f>
        <v>96360</v>
      </c>
      <c r="H5141" s="925" t="n">
        <v>98.8</v>
      </c>
      <c r="I5141" s="923" t="n">
        <v>100.04</v>
      </c>
    </row>
    <row r="5142" customFormat="false" ht="15" hidden="false" customHeight="false" outlineLevel="0" collapsed="false">
      <c r="B5142" s="923" t="n">
        <v>96361</v>
      </c>
      <c r="C5142" s="924" t="s">
        <v>11903</v>
      </c>
      <c r="D5142" s="923" t="s">
        <v>892</v>
      </c>
      <c r="E5142" s="923" t="n">
        <f aca="false">IF($K$2=$H$1,H5142,I5142)</f>
        <v>115.73</v>
      </c>
      <c r="F5142" s="396" t="n">
        <f aca="false">IF(LEN($B5142)=7,CONCATENATE(MID($B5142,1,6),"00",RIGHT($B5142,1)),IF(LEN($B5142)=8,CONCATENATE(MID($B5142,1,6),"0",RIGHT($B5142,2)),$B5142))</f>
        <v>96361</v>
      </c>
      <c r="H5142" s="925" t="n">
        <v>114.23</v>
      </c>
      <c r="I5142" s="923" t="n">
        <v>115.73</v>
      </c>
    </row>
    <row r="5143" customFormat="false" ht="15" hidden="false" customHeight="false" outlineLevel="0" collapsed="false">
      <c r="B5143" s="923" t="n">
        <v>96362</v>
      </c>
      <c r="C5143" s="924" t="s">
        <v>11904</v>
      </c>
      <c r="D5143" s="923" t="s">
        <v>892</v>
      </c>
      <c r="E5143" s="923" t="n">
        <f aca="false">IF($K$2=$H$1,H5143,I5143)</f>
        <v>103.44</v>
      </c>
      <c r="F5143" s="396" t="n">
        <f aca="false">IF(LEN($B5143)=7,CONCATENATE(MID($B5143,1,6),"00",RIGHT($B5143,1)),IF(LEN($B5143)=8,CONCATENATE(MID($B5143,1,6),"0",RIGHT($B5143,2)),$B5143))</f>
        <v>96362</v>
      </c>
      <c r="H5143" s="925" t="n">
        <v>102.3</v>
      </c>
      <c r="I5143" s="923" t="n">
        <v>103.44</v>
      </c>
    </row>
    <row r="5144" customFormat="false" ht="15" hidden="false" customHeight="false" outlineLevel="0" collapsed="false">
      <c r="B5144" s="923" t="n">
        <v>96363</v>
      </c>
      <c r="C5144" s="924" t="s">
        <v>11905</v>
      </c>
      <c r="D5144" s="923" t="s">
        <v>892</v>
      </c>
      <c r="E5144" s="923" t="n">
        <f aca="false">IF($K$2=$H$1,H5144,I5144)</f>
        <v>111.76</v>
      </c>
      <c r="F5144" s="396" t="n">
        <f aca="false">IF(LEN($B5144)=7,CONCATENATE(MID($B5144,1,6),"00",RIGHT($B5144,1)),IF(LEN($B5144)=8,CONCATENATE(MID($B5144,1,6),"0",RIGHT($B5144,2)),$B5144))</f>
        <v>96363</v>
      </c>
      <c r="H5144" s="925" t="n">
        <v>110.43</v>
      </c>
      <c r="I5144" s="923" t="n">
        <v>111.76</v>
      </c>
    </row>
    <row r="5145" customFormat="false" ht="15" hidden="false" customHeight="false" outlineLevel="0" collapsed="false">
      <c r="B5145" s="923" t="n">
        <v>96364</v>
      </c>
      <c r="C5145" s="924" t="s">
        <v>11906</v>
      </c>
      <c r="D5145" s="923" t="s">
        <v>892</v>
      </c>
      <c r="E5145" s="923" t="n">
        <f aca="false">IF($K$2=$H$1,H5145,I5145)</f>
        <v>124.98</v>
      </c>
      <c r="F5145" s="396" t="n">
        <f aca="false">IF(LEN($B5145)=7,CONCATENATE(MID($B5145,1,6),"00",RIGHT($B5145,1)),IF(LEN($B5145)=8,CONCATENATE(MID($B5145,1,6),"0",RIGHT($B5145,2)),$B5145))</f>
        <v>96364</v>
      </c>
      <c r="H5145" s="925" t="n">
        <v>123.57</v>
      </c>
      <c r="I5145" s="923" t="n">
        <v>124.98</v>
      </c>
    </row>
    <row r="5146" customFormat="false" ht="15" hidden="false" customHeight="false" outlineLevel="0" collapsed="false">
      <c r="B5146" s="923" t="n">
        <v>96365</v>
      </c>
      <c r="C5146" s="924" t="s">
        <v>11907</v>
      </c>
      <c r="D5146" s="923" t="s">
        <v>892</v>
      </c>
      <c r="E5146" s="923" t="n">
        <f aca="false">IF($K$2=$H$1,H5146,I5146)</f>
        <v>140.91</v>
      </c>
      <c r="F5146" s="396" t="n">
        <f aca="false">IF(LEN($B5146)=7,CONCATENATE(MID($B5146,1,6),"00",RIGHT($B5146,1)),IF(LEN($B5146)=8,CONCATENATE(MID($B5146,1,6),"0",RIGHT($B5146,2)),$B5146))</f>
        <v>96365</v>
      </c>
      <c r="H5146" s="925" t="n">
        <v>139.22</v>
      </c>
      <c r="I5146" s="923" t="n">
        <v>140.91</v>
      </c>
    </row>
    <row r="5147" customFormat="false" ht="15" hidden="false" customHeight="false" outlineLevel="0" collapsed="false">
      <c r="B5147" s="923" t="n">
        <v>96366</v>
      </c>
      <c r="C5147" s="924" t="s">
        <v>11908</v>
      </c>
      <c r="D5147" s="923" t="s">
        <v>892</v>
      </c>
      <c r="E5147" s="923" t="n">
        <f aca="false">IF($K$2=$H$1,H5147,I5147)</f>
        <v>128.38</v>
      </c>
      <c r="F5147" s="396" t="n">
        <f aca="false">IF(LEN($B5147)=7,CONCATENATE(MID($B5147,1,6),"00",RIGHT($B5147,1)),IF(LEN($B5147)=8,CONCATENATE(MID($B5147,1,6),"0",RIGHT($B5147,2)),$B5147))</f>
        <v>96366</v>
      </c>
      <c r="H5147" s="925" t="n">
        <v>127.06</v>
      </c>
      <c r="I5147" s="923" t="n">
        <v>128.38</v>
      </c>
    </row>
    <row r="5148" customFormat="false" ht="15" hidden="false" customHeight="false" outlineLevel="0" collapsed="false">
      <c r="B5148" s="923" t="n">
        <v>96367</v>
      </c>
      <c r="C5148" s="924" t="s">
        <v>11909</v>
      </c>
      <c r="D5148" s="923" t="s">
        <v>892</v>
      </c>
      <c r="E5148" s="923" t="n">
        <f aca="false">IF($K$2=$H$1,H5148,I5148)</f>
        <v>136.93</v>
      </c>
      <c r="F5148" s="396" t="n">
        <f aca="false">IF(LEN($B5148)=7,CONCATENATE(MID($B5148,1,6),"00",RIGHT($B5148,1)),IF(LEN($B5148)=8,CONCATENATE(MID($B5148,1,6),"0",RIGHT($B5148,2)),$B5148))</f>
        <v>96367</v>
      </c>
      <c r="H5148" s="925" t="n">
        <v>135.41</v>
      </c>
      <c r="I5148" s="923" t="n">
        <v>136.93</v>
      </c>
    </row>
    <row r="5149" customFormat="false" ht="15" hidden="false" customHeight="false" outlineLevel="0" collapsed="false">
      <c r="B5149" s="923" t="n">
        <v>96368</v>
      </c>
      <c r="C5149" s="924" t="s">
        <v>11910</v>
      </c>
      <c r="D5149" s="923" t="s">
        <v>892</v>
      </c>
      <c r="E5149" s="923" t="n">
        <f aca="false">IF($K$2=$H$1,H5149,I5149)</f>
        <v>149.92</v>
      </c>
      <c r="F5149" s="396" t="n">
        <f aca="false">IF(LEN($B5149)=7,CONCATENATE(MID($B5149,1,6),"00",RIGHT($B5149,1)),IF(LEN($B5149)=8,CONCATENATE(MID($B5149,1,6),"0",RIGHT($B5149,2)),$B5149))</f>
        <v>96368</v>
      </c>
      <c r="H5149" s="925" t="n">
        <v>148.34</v>
      </c>
      <c r="I5149" s="923" t="n">
        <v>149.92</v>
      </c>
    </row>
    <row r="5150" customFormat="false" ht="15" hidden="false" customHeight="false" outlineLevel="0" collapsed="false">
      <c r="B5150" s="923" t="n">
        <v>96369</v>
      </c>
      <c r="C5150" s="924" t="s">
        <v>11911</v>
      </c>
      <c r="D5150" s="923" t="s">
        <v>892</v>
      </c>
      <c r="E5150" s="923" t="n">
        <f aca="false">IF($K$2=$H$1,H5150,I5150)</f>
        <v>166.11</v>
      </c>
      <c r="F5150" s="396" t="n">
        <f aca="false">IF(LEN($B5150)=7,CONCATENATE(MID($B5150,1,6),"00",RIGHT($B5150,1)),IF(LEN($B5150)=8,CONCATENATE(MID($B5150,1,6),"0",RIGHT($B5150,2)),$B5150))</f>
        <v>96369</v>
      </c>
      <c r="H5150" s="925" t="n">
        <v>164.22</v>
      </c>
      <c r="I5150" s="923" t="n">
        <v>166.11</v>
      </c>
    </row>
    <row r="5151" customFormat="false" ht="15" hidden="false" customHeight="false" outlineLevel="0" collapsed="false">
      <c r="B5151" s="923" t="n">
        <v>96370</v>
      </c>
      <c r="C5151" s="924" t="s">
        <v>11912</v>
      </c>
      <c r="D5151" s="923" t="s">
        <v>892</v>
      </c>
      <c r="E5151" s="923" t="n">
        <f aca="false">IF($K$2=$H$1,H5151,I5151)</f>
        <v>50.38</v>
      </c>
      <c r="F5151" s="396" t="n">
        <f aca="false">IF(LEN($B5151)=7,CONCATENATE(MID($B5151,1,6),"00",RIGHT($B5151,1)),IF(LEN($B5151)=8,CONCATENATE(MID($B5151,1,6),"0",RIGHT($B5151,2)),$B5151))</f>
        <v>96370</v>
      </c>
      <c r="H5151" s="925" t="n">
        <v>49.74</v>
      </c>
      <c r="I5151" s="923" t="n">
        <v>50.38</v>
      </c>
    </row>
    <row r="5152" customFormat="false" ht="15" hidden="false" customHeight="false" outlineLevel="0" collapsed="false">
      <c r="B5152" s="923" t="n">
        <v>96371</v>
      </c>
      <c r="C5152" s="924" t="s">
        <v>11913</v>
      </c>
      <c r="D5152" s="923" t="s">
        <v>892</v>
      </c>
      <c r="E5152" s="923" t="n">
        <f aca="false">IF($K$2=$H$1,H5152,I5152)</f>
        <v>58.3</v>
      </c>
      <c r="F5152" s="396" t="n">
        <f aca="false">IF(LEN($B5152)=7,CONCATENATE(MID($B5152,1,6),"00",RIGHT($B5152,1)),IF(LEN($B5152)=8,CONCATENATE(MID($B5152,1,6),"0",RIGHT($B5152,2)),$B5152))</f>
        <v>96371</v>
      </c>
      <c r="H5152" s="925" t="n">
        <v>57.51</v>
      </c>
      <c r="I5152" s="923" t="n">
        <v>58.3</v>
      </c>
    </row>
    <row r="5153" customFormat="false" ht="15" hidden="false" customHeight="false" outlineLevel="0" collapsed="false">
      <c r="B5153" s="923" t="n">
        <v>96372</v>
      </c>
      <c r="C5153" s="924" t="s">
        <v>11914</v>
      </c>
      <c r="D5153" s="923" t="s">
        <v>892</v>
      </c>
      <c r="E5153" s="923" t="n">
        <f aca="false">IF($K$2=$H$1,H5153,I5153)</f>
        <v>26.45</v>
      </c>
      <c r="F5153" s="396" t="n">
        <f aca="false">IF(LEN($B5153)=7,CONCATENATE(MID($B5153,1,6),"00",RIGHT($B5153,1)),IF(LEN($B5153)=8,CONCATENATE(MID($B5153,1,6),"0",RIGHT($B5153,2)),$B5153))</f>
        <v>96372</v>
      </c>
      <c r="H5153" s="925" t="n">
        <v>26.32</v>
      </c>
      <c r="I5153" s="923" t="n">
        <v>26.45</v>
      </c>
    </row>
    <row r="5154" customFormat="false" ht="15" hidden="false" customHeight="false" outlineLevel="0" collapsed="false">
      <c r="B5154" s="923" t="n">
        <v>96373</v>
      </c>
      <c r="C5154" s="924" t="s">
        <v>11915</v>
      </c>
      <c r="D5154" s="923" t="s">
        <v>470</v>
      </c>
      <c r="E5154" s="923" t="n">
        <f aca="false">IF($K$2=$H$1,H5154,I5154)</f>
        <v>7.74</v>
      </c>
      <c r="F5154" s="396" t="n">
        <f aca="false">IF(LEN($B5154)=7,CONCATENATE(MID($B5154,1,6),"00",RIGHT($B5154,1)),IF(LEN($B5154)=8,CONCATENATE(MID($B5154,1,6),"0",RIGHT($B5154,2)),$B5154))</f>
        <v>96373</v>
      </c>
      <c r="H5154" s="925" t="n">
        <v>7.62</v>
      </c>
      <c r="I5154" s="923" t="n">
        <v>7.74</v>
      </c>
    </row>
    <row r="5155" customFormat="false" ht="15" hidden="false" customHeight="false" outlineLevel="0" collapsed="false">
      <c r="B5155" s="923" t="n">
        <v>96374</v>
      </c>
      <c r="C5155" s="924" t="s">
        <v>11916</v>
      </c>
      <c r="D5155" s="923" t="s">
        <v>470</v>
      </c>
      <c r="E5155" s="923" t="n">
        <f aca="false">IF($K$2=$H$1,H5155,I5155)</f>
        <v>15.98</v>
      </c>
      <c r="F5155" s="396" t="n">
        <f aca="false">IF(LEN($B5155)=7,CONCATENATE(MID($B5155,1,6),"00",RIGHT($B5155,1)),IF(LEN($B5155)=8,CONCATENATE(MID($B5155,1,6),"0",RIGHT($B5155,2)),$B5155))</f>
        <v>96374</v>
      </c>
      <c r="H5155" s="925" t="n">
        <v>15.83</v>
      </c>
      <c r="I5155" s="923" t="n">
        <v>15.98</v>
      </c>
    </row>
    <row r="5156" customFormat="false" ht="15" hidden="false" customHeight="false" outlineLevel="0" collapsed="false">
      <c r="B5156" s="923" t="s">
        <v>11917</v>
      </c>
      <c r="C5156" s="924" t="s">
        <v>11918</v>
      </c>
      <c r="D5156" s="923" t="s">
        <v>892</v>
      </c>
      <c r="E5156" s="923" t="n">
        <f aca="false">IF($K$2=$H$1,H5156,I5156)</f>
        <v>63.61</v>
      </c>
      <c r="F5156" s="396" t="str">
        <f aca="false">IF(LEN($B5156)=7,CONCATENATE(MID($B5156,1,6),"00",RIGHT($B5156,1)),IF(LEN($B5156)=8,CONCATENATE(MID($B5156,1,6),"0",RIGHT($B5156,2)),$B5156))</f>
        <v>73863/001</v>
      </c>
      <c r="H5156" s="925" t="n">
        <v>62.76</v>
      </c>
      <c r="I5156" s="923" t="n">
        <v>63.61</v>
      </c>
    </row>
    <row r="5157" customFormat="false" ht="15" hidden="false" customHeight="false" outlineLevel="0" collapsed="false">
      <c r="B5157" s="923" t="s">
        <v>11919</v>
      </c>
      <c r="C5157" s="924" t="s">
        <v>11920</v>
      </c>
      <c r="D5157" s="923" t="s">
        <v>892</v>
      </c>
      <c r="E5157" s="923" t="n">
        <f aca="false">IF($K$2=$H$1,H5157,I5157)</f>
        <v>130.22</v>
      </c>
      <c r="F5157" s="396" t="str">
        <f aca="false">IF(LEN($B5157)=7,CONCATENATE(MID($B5157,1,6),"00",RIGHT($B5157,1)),IF(LEN($B5157)=8,CONCATENATE(MID($B5157,1,6),"0",RIGHT($B5157,2)),$B5157))</f>
        <v>73863/002</v>
      </c>
      <c r="H5157" s="925" t="n">
        <v>128.62</v>
      </c>
      <c r="I5157" s="923" t="n">
        <v>130.22</v>
      </c>
    </row>
    <row r="5158" customFormat="false" ht="15" hidden="false" customHeight="false" outlineLevel="0" collapsed="false">
      <c r="B5158" s="923" t="s">
        <v>11921</v>
      </c>
      <c r="C5158" s="924" t="s">
        <v>11922</v>
      </c>
      <c r="D5158" s="923" t="s">
        <v>892</v>
      </c>
      <c r="E5158" s="923" t="n">
        <f aca="false">IF($K$2=$H$1,H5158,I5158)</f>
        <v>55.56</v>
      </c>
      <c r="F5158" s="396" t="str">
        <f aca="false">IF(LEN($B5158)=7,CONCATENATE(MID($B5158,1,6),"00",RIGHT($B5158,1)),IF(LEN($B5158)=8,CONCATENATE(MID($B5158,1,6),"0",RIGHT($B5158,2)),$B5158))</f>
        <v>73790/002</v>
      </c>
      <c r="H5158" s="925" t="n">
        <v>52.76</v>
      </c>
      <c r="I5158" s="923" t="n">
        <v>55.56</v>
      </c>
    </row>
    <row r="5159" customFormat="false" ht="15" hidden="false" customHeight="false" outlineLevel="0" collapsed="false">
      <c r="B5159" s="923" t="s">
        <v>11923</v>
      </c>
      <c r="C5159" s="924" t="s">
        <v>11924</v>
      </c>
      <c r="D5159" s="923" t="s">
        <v>892</v>
      </c>
      <c r="E5159" s="923" t="n">
        <f aca="false">IF($K$2=$H$1,H5159,I5159)</f>
        <v>41.97</v>
      </c>
      <c r="F5159" s="396" t="str">
        <f aca="false">IF(LEN($B5159)=7,CONCATENATE(MID($B5159,1,6),"00",RIGHT($B5159,1)),IF(LEN($B5159)=8,CONCATENATE(MID($B5159,1,6),"0",RIGHT($B5159,2)),$B5159))</f>
        <v>73790/004</v>
      </c>
      <c r="H5159" s="925" t="n">
        <v>39.06</v>
      </c>
      <c r="I5159" s="923" t="n">
        <v>41.97</v>
      </c>
    </row>
    <row r="5160" customFormat="false" ht="15" hidden="false" customHeight="false" outlineLevel="0" collapsed="false">
      <c r="B5160" s="923" t="n">
        <v>83694</v>
      </c>
      <c r="C5160" s="924" t="s">
        <v>11925</v>
      </c>
      <c r="D5160" s="923" t="s">
        <v>892</v>
      </c>
      <c r="E5160" s="923" t="n">
        <f aca="false">IF($K$2=$H$1,H5160,I5160)</f>
        <v>15.21</v>
      </c>
      <c r="F5160" s="396" t="n">
        <f aca="false">IF(LEN($B5160)=7,CONCATENATE(MID($B5160,1,6),"00",RIGHT($B5160,1)),IF(LEN($B5160)=8,CONCATENATE(MID($B5160,1,6),"0",RIGHT($B5160,2)),$B5160))</f>
        <v>83694</v>
      </c>
      <c r="H5160" s="925" t="n">
        <v>14.35</v>
      </c>
      <c r="I5160" s="923" t="n">
        <v>15.21</v>
      </c>
    </row>
    <row r="5161" customFormat="false" ht="15" hidden="false" customHeight="false" outlineLevel="0" collapsed="false">
      <c r="B5161" s="923" t="s">
        <v>11926</v>
      </c>
      <c r="C5161" s="924" t="s">
        <v>11927</v>
      </c>
      <c r="D5161" s="923" t="s">
        <v>892</v>
      </c>
      <c r="E5161" s="923" t="n">
        <f aca="false">IF($K$2=$H$1,H5161,I5161)</f>
        <v>28.32</v>
      </c>
      <c r="F5161" s="396" t="str">
        <f aca="false">IF(LEN($B5161)=7,CONCATENATE(MID($B5161,1,6),"00",RIGHT($B5161,1)),IF(LEN($B5161)=8,CONCATENATE(MID($B5161,1,6),"0",RIGHT($B5161,2)),$B5161))</f>
        <v>83695/001</v>
      </c>
      <c r="H5161" s="925" t="n">
        <v>27.56</v>
      </c>
      <c r="I5161" s="923" t="n">
        <v>28.32</v>
      </c>
    </row>
    <row r="5162" customFormat="false" ht="15" hidden="false" customHeight="false" outlineLevel="0" collapsed="false">
      <c r="B5162" s="923" t="n">
        <v>83771</v>
      </c>
      <c r="C5162" s="924" t="s">
        <v>11928</v>
      </c>
      <c r="D5162" s="923" t="s">
        <v>888</v>
      </c>
      <c r="E5162" s="923" t="n">
        <f aca="false">IF($K$2=$H$1,H5162,I5162)</f>
        <v>6.99</v>
      </c>
      <c r="F5162" s="396" t="n">
        <f aca="false">IF(LEN($B5162)=7,CONCATENATE(MID($B5162,1,6),"00",RIGHT($B5162,1)),IF(LEN($B5162)=8,CONCATENATE(MID($B5162,1,6),"0",RIGHT($B5162,2)),$B5162))</f>
        <v>83771</v>
      </c>
      <c r="H5162" s="925" t="n">
        <v>6.76</v>
      </c>
      <c r="I5162" s="923" t="n">
        <v>6.99</v>
      </c>
    </row>
    <row r="5163" customFormat="false" ht="15" hidden="false" customHeight="false" outlineLevel="0" collapsed="false">
      <c r="B5163" s="923" t="n">
        <v>92970</v>
      </c>
      <c r="C5163" s="924" t="s">
        <v>11929</v>
      </c>
      <c r="D5163" s="923" t="s">
        <v>892</v>
      </c>
      <c r="E5163" s="923" t="n">
        <f aca="false">IF($K$2=$H$1,H5163,I5163)</f>
        <v>11.08</v>
      </c>
      <c r="F5163" s="396" t="n">
        <f aca="false">IF(LEN($B5163)=7,CONCATENATE(MID($B5163,1,6),"00",RIGHT($B5163,1)),IF(LEN($B5163)=8,CONCATENATE(MID($B5163,1,6),"0",RIGHT($B5163,2)),$B5163))</f>
        <v>92970</v>
      </c>
      <c r="H5163" s="925" t="n">
        <v>10.58</v>
      </c>
      <c r="I5163" s="923" t="n">
        <v>11.08</v>
      </c>
    </row>
    <row r="5164" customFormat="false" ht="15" hidden="false" customHeight="false" outlineLevel="0" collapsed="false">
      <c r="B5164" s="923" t="n">
        <v>100576</v>
      </c>
      <c r="C5164" s="924" t="s">
        <v>11930</v>
      </c>
      <c r="D5164" s="923" t="s">
        <v>892</v>
      </c>
      <c r="E5164" s="923" t="n">
        <f aca="false">IF($K$2=$H$1,H5164,I5164)</f>
        <v>1.37</v>
      </c>
      <c r="F5164" s="396" t="n">
        <f aca="false">IF(LEN($B5164)=7,CONCATENATE(MID($B5164,1,6),"00",RIGHT($B5164,1)),IF(LEN($B5164)=8,CONCATENATE(MID($B5164,1,6),"0",RIGHT($B5164,2)),$B5164))</f>
        <v>100576</v>
      </c>
      <c r="H5164" s="925" t="n">
        <v>1.33</v>
      </c>
      <c r="I5164" s="923" t="n">
        <v>1.37</v>
      </c>
    </row>
    <row r="5165" customFormat="false" ht="15" hidden="false" customHeight="false" outlineLevel="0" collapsed="false">
      <c r="B5165" s="923" t="n">
        <v>100577</v>
      </c>
      <c r="C5165" s="924" t="s">
        <v>11931</v>
      </c>
      <c r="D5165" s="923" t="s">
        <v>892</v>
      </c>
      <c r="E5165" s="923" t="n">
        <f aca="false">IF($K$2=$H$1,H5165,I5165)</f>
        <v>0.64</v>
      </c>
      <c r="F5165" s="396" t="n">
        <f aca="false">IF(LEN($B5165)=7,CONCATENATE(MID($B5165,1,6),"00",RIGHT($B5165,1)),IF(LEN($B5165)=8,CONCATENATE(MID($B5165,1,6),"0",RIGHT($B5165,2)),$B5165))</f>
        <v>100577</v>
      </c>
      <c r="H5165" s="925" t="n">
        <v>0.64</v>
      </c>
      <c r="I5165" s="923" t="n">
        <v>0.64</v>
      </c>
    </row>
    <row r="5166" customFormat="false" ht="15" hidden="false" customHeight="false" outlineLevel="0" collapsed="false">
      <c r="B5166" s="923" t="n">
        <v>96387</v>
      </c>
      <c r="C5166" s="924" t="s">
        <v>11932</v>
      </c>
      <c r="D5166" s="923" t="s">
        <v>888</v>
      </c>
      <c r="E5166" s="923" t="n">
        <f aca="false">IF($K$2=$H$1,H5166,I5166)</f>
        <v>6.54</v>
      </c>
      <c r="F5166" s="396" t="n">
        <f aca="false">IF(LEN($B5166)=7,CONCATENATE(MID($B5166,1,6),"00",RIGHT($B5166,1)),IF(LEN($B5166)=8,CONCATENATE(MID($B5166,1,6),"0",RIGHT($B5166,2)),$B5166))</f>
        <v>96387</v>
      </c>
      <c r="H5166" s="925" t="n">
        <v>6.28</v>
      </c>
      <c r="I5166" s="923" t="n">
        <v>6.54</v>
      </c>
    </row>
    <row r="5167" customFormat="false" ht="15" hidden="false" customHeight="false" outlineLevel="0" collapsed="false">
      <c r="B5167" s="923" t="n">
        <v>96388</v>
      </c>
      <c r="C5167" s="924" t="s">
        <v>11933</v>
      </c>
      <c r="D5167" s="923" t="s">
        <v>888</v>
      </c>
      <c r="E5167" s="923" t="n">
        <f aca="false">IF($K$2=$H$1,H5167,I5167)</f>
        <v>6.52</v>
      </c>
      <c r="F5167" s="396" t="n">
        <f aca="false">IF(LEN($B5167)=7,CONCATENATE(MID($B5167,1,6),"00",RIGHT($B5167,1)),IF(LEN($B5167)=8,CONCATENATE(MID($B5167,1,6),"0",RIGHT($B5167,2)),$B5167))</f>
        <v>96388</v>
      </c>
      <c r="H5167" s="925" t="n">
        <v>6.32</v>
      </c>
      <c r="I5167" s="923" t="n">
        <v>6.52</v>
      </c>
    </row>
    <row r="5168" customFormat="false" ht="15" hidden="false" customHeight="false" outlineLevel="0" collapsed="false">
      <c r="B5168" s="923" t="n">
        <v>96389</v>
      </c>
      <c r="C5168" s="924" t="s">
        <v>11934</v>
      </c>
      <c r="D5168" s="923" t="s">
        <v>888</v>
      </c>
      <c r="E5168" s="923" t="n">
        <f aca="false">IF($K$2=$H$1,H5168,I5168)</f>
        <v>33.42</v>
      </c>
      <c r="F5168" s="396" t="n">
        <f aca="false">IF(LEN($B5168)=7,CONCATENATE(MID($B5168,1,6),"00",RIGHT($B5168,1)),IF(LEN($B5168)=8,CONCATENATE(MID($B5168,1,6),"0",RIGHT($B5168,2)),$B5168))</f>
        <v>96389</v>
      </c>
      <c r="H5168" s="925" t="n">
        <v>33.06</v>
      </c>
      <c r="I5168" s="923" t="n">
        <v>33.42</v>
      </c>
    </row>
    <row r="5169" customFormat="false" ht="15" hidden="false" customHeight="false" outlineLevel="0" collapsed="false">
      <c r="B5169" s="923" t="n">
        <v>96390</v>
      </c>
      <c r="C5169" s="924" t="s">
        <v>11935</v>
      </c>
      <c r="D5169" s="923" t="s">
        <v>888</v>
      </c>
      <c r="E5169" s="923" t="n">
        <f aca="false">IF($K$2=$H$1,H5169,I5169)</f>
        <v>54.31</v>
      </c>
      <c r="F5169" s="396" t="n">
        <f aca="false">IF(LEN($B5169)=7,CONCATENATE(MID($B5169,1,6),"00",RIGHT($B5169,1)),IF(LEN($B5169)=8,CONCATENATE(MID($B5169,1,6),"0",RIGHT($B5169,2)),$B5169))</f>
        <v>96390</v>
      </c>
      <c r="H5169" s="925" t="n">
        <v>53.98</v>
      </c>
      <c r="I5169" s="923" t="n">
        <v>54.31</v>
      </c>
    </row>
    <row r="5170" customFormat="false" ht="15" hidden="false" customHeight="false" outlineLevel="0" collapsed="false">
      <c r="B5170" s="923" t="n">
        <v>96391</v>
      </c>
      <c r="C5170" s="924" t="s">
        <v>11936</v>
      </c>
      <c r="D5170" s="923" t="s">
        <v>888</v>
      </c>
      <c r="E5170" s="923" t="n">
        <f aca="false">IF($K$2=$H$1,H5170,I5170)</f>
        <v>76.16</v>
      </c>
      <c r="F5170" s="396" t="n">
        <f aca="false">IF(LEN($B5170)=7,CONCATENATE(MID($B5170,1,6),"00",RIGHT($B5170,1)),IF(LEN($B5170)=8,CONCATENATE(MID($B5170,1,6),"0",RIGHT($B5170,2)),$B5170))</f>
        <v>96391</v>
      </c>
      <c r="H5170" s="925" t="n">
        <v>75.8</v>
      </c>
      <c r="I5170" s="923" t="n">
        <v>76.16</v>
      </c>
    </row>
    <row r="5171" customFormat="false" ht="15" hidden="false" customHeight="false" outlineLevel="0" collapsed="false">
      <c r="B5171" s="923" t="n">
        <v>96392</v>
      </c>
      <c r="C5171" s="924" t="s">
        <v>11937</v>
      </c>
      <c r="D5171" s="923" t="s">
        <v>888</v>
      </c>
      <c r="E5171" s="923" t="n">
        <f aca="false">IF($K$2=$H$1,H5171,I5171)</f>
        <v>97.26</v>
      </c>
      <c r="F5171" s="396" t="n">
        <f aca="false">IF(LEN($B5171)=7,CONCATENATE(MID($B5171,1,6),"00",RIGHT($B5171,1)),IF(LEN($B5171)=8,CONCATENATE(MID($B5171,1,6),"0",RIGHT($B5171,2)),$B5171))</f>
        <v>96392</v>
      </c>
      <c r="H5171" s="925" t="n">
        <v>96.9</v>
      </c>
      <c r="I5171" s="923" t="n">
        <v>97.26</v>
      </c>
    </row>
    <row r="5172" customFormat="false" ht="15" hidden="false" customHeight="false" outlineLevel="0" collapsed="false">
      <c r="B5172" s="923" t="n">
        <v>96396</v>
      </c>
      <c r="C5172" s="924" t="s">
        <v>11938</v>
      </c>
      <c r="D5172" s="923" t="s">
        <v>888</v>
      </c>
      <c r="E5172" s="923" t="n">
        <f aca="false">IF($K$2=$H$1,H5172,I5172)</f>
        <v>122.26</v>
      </c>
      <c r="F5172" s="396" t="n">
        <f aca="false">IF(LEN($B5172)=7,CONCATENATE(MID($B5172,1,6),"00",RIGHT($B5172,1)),IF(LEN($B5172)=8,CONCATENATE(MID($B5172,1,6),"0",RIGHT($B5172,2)),$B5172))</f>
        <v>96396</v>
      </c>
      <c r="H5172" s="925" t="n">
        <v>121.87</v>
      </c>
      <c r="I5172" s="923" t="n">
        <v>122.26</v>
      </c>
    </row>
    <row r="5173" customFormat="false" ht="15" hidden="false" customHeight="false" outlineLevel="0" collapsed="false">
      <c r="B5173" s="923" t="n">
        <v>96397</v>
      </c>
      <c r="C5173" s="924" t="s">
        <v>11939</v>
      </c>
      <c r="D5173" s="923" t="s">
        <v>888</v>
      </c>
      <c r="E5173" s="923" t="n">
        <f aca="false">IF($K$2=$H$1,H5173,I5173)</f>
        <v>161.91</v>
      </c>
      <c r="F5173" s="396" t="n">
        <f aca="false">IF(LEN($B5173)=7,CONCATENATE(MID($B5173,1,6),"00",RIGHT($B5173,1)),IF(LEN($B5173)=8,CONCATENATE(MID($B5173,1,6),"0",RIGHT($B5173,2)),$B5173))</f>
        <v>96397</v>
      </c>
      <c r="H5173" s="925" t="n">
        <v>161.47</v>
      </c>
      <c r="I5173" s="923" t="n">
        <v>161.91</v>
      </c>
    </row>
    <row r="5174" customFormat="false" ht="15" hidden="false" customHeight="false" outlineLevel="0" collapsed="false">
      <c r="B5174" s="923" t="n">
        <v>96398</v>
      </c>
      <c r="C5174" s="924" t="s">
        <v>11940</v>
      </c>
      <c r="D5174" s="923" t="s">
        <v>888</v>
      </c>
      <c r="E5174" s="923" t="n">
        <f aca="false">IF($K$2=$H$1,H5174,I5174)</f>
        <v>177.51</v>
      </c>
      <c r="F5174" s="396" t="n">
        <f aca="false">IF(LEN($B5174)=7,CONCATENATE(MID($B5174,1,6),"00",RIGHT($B5174,1)),IF(LEN($B5174)=8,CONCATENATE(MID($B5174,1,6),"0",RIGHT($B5174,2)),$B5174))</f>
        <v>96398</v>
      </c>
      <c r="H5174" s="925" t="n">
        <v>177.16</v>
      </c>
      <c r="I5174" s="923" t="n">
        <v>177.51</v>
      </c>
    </row>
    <row r="5175" customFormat="false" ht="15" hidden="false" customHeight="false" outlineLevel="0" collapsed="false">
      <c r="B5175" s="923" t="n">
        <v>96399</v>
      </c>
      <c r="C5175" s="924" t="s">
        <v>11941</v>
      </c>
      <c r="D5175" s="923" t="s">
        <v>888</v>
      </c>
      <c r="E5175" s="923" t="n">
        <f aca="false">IF($K$2=$H$1,H5175,I5175)</f>
        <v>88.42</v>
      </c>
      <c r="F5175" s="396" t="n">
        <f aca="false">IF(LEN($B5175)=7,CONCATENATE(MID($B5175,1,6),"00",RIGHT($B5175,1)),IF(LEN($B5175)=8,CONCATENATE(MID($B5175,1,6),"0",RIGHT($B5175,2)),$B5175))</f>
        <v>96399</v>
      </c>
      <c r="H5175" s="925" t="n">
        <v>88.09</v>
      </c>
      <c r="I5175" s="923" t="n">
        <v>88.42</v>
      </c>
    </row>
    <row r="5176" customFormat="false" ht="15" hidden="false" customHeight="false" outlineLevel="0" collapsed="false">
      <c r="B5176" s="923" t="n">
        <v>96400</v>
      </c>
      <c r="C5176" s="924" t="s">
        <v>11942</v>
      </c>
      <c r="D5176" s="923" t="s">
        <v>888</v>
      </c>
      <c r="E5176" s="923" t="n">
        <f aca="false">IF($K$2=$H$1,H5176,I5176)</f>
        <v>112.29</v>
      </c>
      <c r="F5176" s="396" t="n">
        <f aca="false">IF(LEN($B5176)=7,CONCATENATE(MID($B5176,1,6),"00",RIGHT($B5176,1)),IF(LEN($B5176)=8,CONCATENATE(MID($B5176,1,6),"0",RIGHT($B5176,2)),$B5176))</f>
        <v>96400</v>
      </c>
      <c r="H5176" s="925" t="n">
        <v>111.82</v>
      </c>
      <c r="I5176" s="923" t="n">
        <v>112.29</v>
      </c>
    </row>
    <row r="5177" customFormat="false" ht="15" hidden="false" customHeight="false" outlineLevel="0" collapsed="false">
      <c r="B5177" s="923" t="n">
        <v>96401</v>
      </c>
      <c r="C5177" s="924" t="s">
        <v>11943</v>
      </c>
      <c r="D5177" s="923" t="s">
        <v>892</v>
      </c>
      <c r="E5177" s="923" t="n">
        <f aca="false">IF($K$2=$H$1,H5177,I5177)</f>
        <v>7.6</v>
      </c>
      <c r="F5177" s="396" t="n">
        <f aca="false">IF(LEN($B5177)=7,CONCATENATE(MID($B5177,1,6),"00",RIGHT($B5177,1)),IF(LEN($B5177)=8,CONCATENATE(MID($B5177,1,6),"0",RIGHT($B5177,2)),$B5177))</f>
        <v>96401</v>
      </c>
      <c r="H5177" s="925" t="n">
        <v>7.58</v>
      </c>
      <c r="I5177" s="923" t="n">
        <v>7.6</v>
      </c>
    </row>
    <row r="5178" customFormat="false" ht="15" hidden="false" customHeight="false" outlineLevel="0" collapsed="false">
      <c r="B5178" s="923" t="n">
        <v>96402</v>
      </c>
      <c r="C5178" s="924" t="s">
        <v>11944</v>
      </c>
      <c r="D5178" s="923" t="s">
        <v>892</v>
      </c>
      <c r="E5178" s="923" t="n">
        <f aca="false">IF($K$2=$H$1,H5178,I5178)</f>
        <v>2.26</v>
      </c>
      <c r="F5178" s="396" t="n">
        <f aca="false">IF(LEN($B5178)=7,CONCATENATE(MID($B5178,1,6),"00",RIGHT($B5178,1)),IF(LEN($B5178)=8,CONCATENATE(MID($B5178,1,6),"0",RIGHT($B5178,2)),$B5178))</f>
        <v>96402</v>
      </c>
      <c r="H5178" s="925" t="n">
        <v>2.24</v>
      </c>
      <c r="I5178" s="923" t="n">
        <v>2.26</v>
      </c>
    </row>
    <row r="5179" customFormat="false" ht="15" hidden="false" customHeight="false" outlineLevel="0" collapsed="false">
      <c r="B5179" s="923" t="n">
        <v>100564</v>
      </c>
      <c r="C5179" s="924" t="s">
        <v>11945</v>
      </c>
      <c r="D5179" s="923" t="s">
        <v>888</v>
      </c>
      <c r="E5179" s="923" t="n">
        <f aca="false">IF($K$2=$H$1,H5179,I5179)</f>
        <v>70.64</v>
      </c>
      <c r="F5179" s="396" t="n">
        <f aca="false">IF(LEN($B5179)=7,CONCATENATE(MID($B5179,1,6),"00",RIGHT($B5179,1)),IF(LEN($B5179)=8,CONCATENATE(MID($B5179,1,6),"0",RIGHT($B5179,2)),$B5179))</f>
        <v>100564</v>
      </c>
      <c r="H5179" s="925" t="n">
        <v>70.07</v>
      </c>
      <c r="I5179" s="923" t="n">
        <v>70.64</v>
      </c>
    </row>
    <row r="5180" customFormat="false" ht="15" hidden="false" customHeight="false" outlineLevel="0" collapsed="false">
      <c r="B5180" s="923" t="n">
        <v>100565</v>
      </c>
      <c r="C5180" s="924" t="s">
        <v>11946</v>
      </c>
      <c r="D5180" s="923" t="s">
        <v>888</v>
      </c>
      <c r="E5180" s="923" t="n">
        <f aca="false">IF($K$2=$H$1,H5180,I5180)</f>
        <v>61.11</v>
      </c>
      <c r="F5180" s="396" t="n">
        <f aca="false">IF(LEN($B5180)=7,CONCATENATE(MID($B5180,1,6),"00",RIGHT($B5180,1)),IF(LEN($B5180)=8,CONCATENATE(MID($B5180,1,6),"0",RIGHT($B5180,2)),$B5180))</f>
        <v>100565</v>
      </c>
      <c r="H5180" s="925" t="n">
        <v>60.54</v>
      </c>
      <c r="I5180" s="923" t="n">
        <v>61.11</v>
      </c>
    </row>
    <row r="5181" customFormat="false" ht="15" hidden="false" customHeight="false" outlineLevel="0" collapsed="false">
      <c r="B5181" s="923" t="n">
        <v>100566</v>
      </c>
      <c r="C5181" s="924" t="s">
        <v>11947</v>
      </c>
      <c r="D5181" s="923" t="s">
        <v>888</v>
      </c>
      <c r="E5181" s="923" t="n">
        <f aca="false">IF($K$2=$H$1,H5181,I5181)</f>
        <v>113.92</v>
      </c>
      <c r="F5181" s="396" t="n">
        <f aca="false">IF(LEN($B5181)=7,CONCATENATE(MID($B5181,1,6),"00",RIGHT($B5181,1)),IF(LEN($B5181)=8,CONCATENATE(MID($B5181,1,6),"0",RIGHT($B5181,2)),$B5181))</f>
        <v>100566</v>
      </c>
      <c r="H5181" s="925" t="n">
        <v>113.35</v>
      </c>
      <c r="I5181" s="923" t="n">
        <v>113.92</v>
      </c>
    </row>
    <row r="5182" customFormat="false" ht="15" hidden="false" customHeight="false" outlineLevel="0" collapsed="false">
      <c r="B5182" s="923" t="n">
        <v>100567</v>
      </c>
      <c r="C5182" s="924" t="s">
        <v>11948</v>
      </c>
      <c r="D5182" s="923" t="s">
        <v>888</v>
      </c>
      <c r="E5182" s="923" t="n">
        <f aca="false">IF($K$2=$H$1,H5182,I5182)</f>
        <v>134.19</v>
      </c>
      <c r="F5182" s="396" t="n">
        <f aca="false">IF(LEN($B5182)=7,CONCATENATE(MID($B5182,1,6),"00",RIGHT($B5182,1)),IF(LEN($B5182)=8,CONCATENATE(MID($B5182,1,6),"0",RIGHT($B5182,2)),$B5182))</f>
        <v>100567</v>
      </c>
      <c r="H5182" s="925" t="n">
        <v>133.62</v>
      </c>
      <c r="I5182" s="923" t="n">
        <v>134.19</v>
      </c>
    </row>
    <row r="5183" customFormat="false" ht="15" hidden="false" customHeight="false" outlineLevel="0" collapsed="false">
      <c r="B5183" s="923" t="n">
        <v>100568</v>
      </c>
      <c r="C5183" s="924" t="s">
        <v>11949</v>
      </c>
      <c r="D5183" s="923" t="s">
        <v>888</v>
      </c>
      <c r="E5183" s="923" t="n">
        <f aca="false">IF($K$2=$H$1,H5183,I5183)</f>
        <v>154.11</v>
      </c>
      <c r="F5183" s="396" t="n">
        <f aca="false">IF(LEN($B5183)=7,CONCATENATE(MID($B5183,1,6),"00",RIGHT($B5183,1)),IF(LEN($B5183)=8,CONCATENATE(MID($B5183,1,6),"0",RIGHT($B5183,2)),$B5183))</f>
        <v>100568</v>
      </c>
      <c r="H5183" s="925" t="n">
        <v>153.54</v>
      </c>
      <c r="I5183" s="923" t="n">
        <v>154.11</v>
      </c>
    </row>
    <row r="5184" customFormat="false" ht="15" hidden="false" customHeight="false" outlineLevel="0" collapsed="false">
      <c r="B5184" s="923" t="n">
        <v>100569</v>
      </c>
      <c r="C5184" s="924" t="s">
        <v>11950</v>
      </c>
      <c r="D5184" s="923" t="s">
        <v>888</v>
      </c>
      <c r="E5184" s="923" t="n">
        <f aca="false">IF($K$2=$H$1,H5184,I5184)</f>
        <v>104.74</v>
      </c>
      <c r="F5184" s="396" t="n">
        <f aca="false">IF(LEN($B5184)=7,CONCATENATE(MID($B5184,1,6),"00",RIGHT($B5184,1)),IF(LEN($B5184)=8,CONCATENATE(MID($B5184,1,6),"0",RIGHT($B5184,2)),$B5184))</f>
        <v>100569</v>
      </c>
      <c r="H5184" s="925" t="n">
        <v>104.17</v>
      </c>
      <c r="I5184" s="923" t="n">
        <v>104.74</v>
      </c>
    </row>
    <row r="5185" customFormat="false" ht="15" hidden="false" customHeight="false" outlineLevel="0" collapsed="false">
      <c r="B5185" s="923" t="n">
        <v>100570</v>
      </c>
      <c r="C5185" s="924" t="s">
        <v>11951</v>
      </c>
      <c r="D5185" s="923" t="s">
        <v>888</v>
      </c>
      <c r="E5185" s="923" t="n">
        <f aca="false">IF($K$2=$H$1,H5185,I5185)</f>
        <v>126.51</v>
      </c>
      <c r="F5185" s="396" t="n">
        <f aca="false">IF(LEN($B5185)=7,CONCATENATE(MID($B5185,1,6),"00",RIGHT($B5185,1)),IF(LEN($B5185)=8,CONCATENATE(MID($B5185,1,6),"0",RIGHT($B5185,2)),$B5185))</f>
        <v>100570</v>
      </c>
      <c r="H5185" s="925" t="n">
        <v>125.93</v>
      </c>
      <c r="I5185" s="923" t="n">
        <v>126.51</v>
      </c>
    </row>
    <row r="5186" customFormat="false" ht="15" hidden="false" customHeight="false" outlineLevel="0" collapsed="false">
      <c r="B5186" s="923" t="n">
        <v>100571</v>
      </c>
      <c r="C5186" s="924" t="s">
        <v>11952</v>
      </c>
      <c r="D5186" s="923" t="s">
        <v>888</v>
      </c>
      <c r="E5186" s="923" t="n">
        <f aca="false">IF($K$2=$H$1,H5186,I5186)</f>
        <v>145.34</v>
      </c>
      <c r="F5186" s="396" t="n">
        <f aca="false">IF(LEN($B5186)=7,CONCATENATE(MID($B5186,1,6),"00",RIGHT($B5186,1)),IF(LEN($B5186)=8,CONCATENATE(MID($B5186,1,6),"0",RIGHT($B5186,2)),$B5186))</f>
        <v>100571</v>
      </c>
      <c r="H5186" s="925" t="n">
        <v>144.77</v>
      </c>
      <c r="I5186" s="923" t="n">
        <v>145.34</v>
      </c>
    </row>
    <row r="5187" customFormat="false" ht="15" hidden="false" customHeight="false" outlineLevel="0" collapsed="false">
      <c r="B5187" s="923" t="n">
        <v>100572</v>
      </c>
      <c r="C5187" s="924" t="s">
        <v>11953</v>
      </c>
      <c r="D5187" s="923" t="s">
        <v>888</v>
      </c>
      <c r="E5187" s="923" t="n">
        <f aca="false">IF($K$2=$H$1,H5187,I5187)</f>
        <v>73.81</v>
      </c>
      <c r="F5187" s="396" t="n">
        <f aca="false">IF(LEN($B5187)=7,CONCATENATE(MID($B5187,1,6),"00",RIGHT($B5187,1)),IF(LEN($B5187)=8,CONCATENATE(MID($B5187,1,6),"0",RIGHT($B5187,2)),$B5187))</f>
        <v>100572</v>
      </c>
      <c r="H5187" s="925" t="n">
        <v>73.03</v>
      </c>
      <c r="I5187" s="923" t="n">
        <v>73.81</v>
      </c>
    </row>
    <row r="5188" customFormat="false" ht="15" hidden="false" customHeight="false" outlineLevel="0" collapsed="false">
      <c r="B5188" s="923" t="n">
        <v>100573</v>
      </c>
      <c r="C5188" s="924" t="s">
        <v>11954</v>
      </c>
      <c r="D5188" s="923" t="s">
        <v>888</v>
      </c>
      <c r="E5188" s="923" t="n">
        <f aca="false">IF($K$2=$H$1,H5188,I5188)</f>
        <v>64.28</v>
      </c>
      <c r="F5188" s="396" t="n">
        <f aca="false">IF(LEN($B5188)=7,CONCATENATE(MID($B5188,1,6),"00",RIGHT($B5188,1)),IF(LEN($B5188)=8,CONCATENATE(MID($B5188,1,6),"0",RIGHT($B5188,2)),$B5188))</f>
        <v>100573</v>
      </c>
      <c r="H5188" s="925" t="n">
        <v>63.5</v>
      </c>
      <c r="I5188" s="923" t="n">
        <v>64.28</v>
      </c>
    </row>
    <row r="5189" customFormat="false" ht="15" hidden="false" customHeight="false" outlineLevel="0" collapsed="false">
      <c r="B5189" s="923" t="n">
        <v>100574</v>
      </c>
      <c r="C5189" s="924" t="s">
        <v>11955</v>
      </c>
      <c r="D5189" s="923" t="s">
        <v>888</v>
      </c>
      <c r="E5189" s="923" t="n">
        <f aca="false">IF($K$2=$H$1,H5189,I5189)</f>
        <v>0.85</v>
      </c>
      <c r="F5189" s="396" t="n">
        <f aca="false">IF(LEN($B5189)=7,CONCATENATE(MID($B5189,1,6),"00",RIGHT($B5189,1)),IF(LEN($B5189)=8,CONCATENATE(MID($B5189,1,6),"0",RIGHT($B5189,2)),$B5189))</f>
        <v>100574</v>
      </c>
      <c r="H5189" s="925" t="n">
        <v>0.82</v>
      </c>
      <c r="I5189" s="923" t="n">
        <v>0.85</v>
      </c>
    </row>
    <row r="5190" customFormat="false" ht="15" hidden="false" customHeight="false" outlineLevel="0" collapsed="false">
      <c r="B5190" s="923" t="n">
        <v>100575</v>
      </c>
      <c r="C5190" s="924" t="s">
        <v>11956</v>
      </c>
      <c r="D5190" s="923" t="s">
        <v>892</v>
      </c>
      <c r="E5190" s="923" t="n">
        <f aca="false">IF($K$2=$H$1,H5190,I5190)</f>
        <v>0.06</v>
      </c>
      <c r="F5190" s="396" t="n">
        <f aca="false">IF(LEN($B5190)=7,CONCATENATE(MID($B5190,1,6),"00",RIGHT($B5190,1)),IF(LEN($B5190)=8,CONCATENATE(MID($B5190,1,6),"0",RIGHT($B5190,2)),$B5190))</f>
        <v>100575</v>
      </c>
      <c r="H5190" s="925" t="n">
        <v>0.06</v>
      </c>
      <c r="I5190" s="923" t="n">
        <v>0.06</v>
      </c>
    </row>
    <row r="5191" customFormat="false" ht="15" hidden="false" customHeight="false" outlineLevel="0" collapsed="false">
      <c r="B5191" s="923" t="n">
        <v>72799</v>
      </c>
      <c r="C5191" s="924" t="s">
        <v>11957</v>
      </c>
      <c r="D5191" s="923" t="s">
        <v>892</v>
      </c>
      <c r="E5191" s="923" t="n">
        <f aca="false">IF($K$2=$H$1,H5191,I5191)</f>
        <v>78.94</v>
      </c>
      <c r="F5191" s="396" t="n">
        <f aca="false">IF(LEN($B5191)=7,CONCATENATE(MID($B5191,1,6),"00",RIGHT($B5191,1)),IF(LEN($B5191)=8,CONCATENATE(MID($B5191,1,6),"0",RIGHT($B5191,2)),$B5191))</f>
        <v>72799</v>
      </c>
      <c r="H5191" s="925" t="n">
        <v>76.74</v>
      </c>
      <c r="I5191" s="923" t="n">
        <v>78.94</v>
      </c>
    </row>
    <row r="5192" customFormat="false" ht="15" hidden="false" customHeight="false" outlineLevel="0" collapsed="false">
      <c r="B5192" s="923" t="n">
        <v>72942</v>
      </c>
      <c r="C5192" s="924" t="s">
        <v>11958</v>
      </c>
      <c r="D5192" s="923" t="s">
        <v>892</v>
      </c>
      <c r="E5192" s="923" t="n">
        <f aca="false">IF($K$2=$H$1,H5192,I5192)</f>
        <v>1.7</v>
      </c>
      <c r="F5192" s="396" t="n">
        <f aca="false">IF(LEN($B5192)=7,CONCATENATE(MID($B5192,1,6),"00",RIGHT($B5192,1)),IF(LEN($B5192)=8,CONCATENATE(MID($B5192,1,6),"0",RIGHT($B5192,2)),$B5192))</f>
        <v>72942</v>
      </c>
      <c r="H5192" s="925" t="n">
        <v>1.68</v>
      </c>
      <c r="I5192" s="923" t="n">
        <v>1.7</v>
      </c>
    </row>
    <row r="5193" customFormat="false" ht="15" hidden="false" customHeight="false" outlineLevel="0" collapsed="false">
      <c r="B5193" s="923" t="n">
        <v>72943</v>
      </c>
      <c r="C5193" s="924" t="s">
        <v>11959</v>
      </c>
      <c r="D5193" s="923" t="s">
        <v>892</v>
      </c>
      <c r="E5193" s="923" t="n">
        <f aca="false">IF($K$2=$H$1,H5193,I5193)</f>
        <v>2.48</v>
      </c>
      <c r="F5193" s="396" t="n">
        <f aca="false">IF(LEN($B5193)=7,CONCATENATE(MID($B5193,1,6),"00",RIGHT($B5193,1)),IF(LEN($B5193)=8,CONCATENATE(MID($B5193,1,6),"0",RIGHT($B5193,2)),$B5193))</f>
        <v>72943</v>
      </c>
      <c r="H5193" s="925" t="n">
        <v>2.46</v>
      </c>
      <c r="I5193" s="923" t="n">
        <v>2.48</v>
      </c>
    </row>
    <row r="5194" customFormat="false" ht="15" hidden="false" customHeight="false" outlineLevel="0" collapsed="false">
      <c r="B5194" s="923" t="n">
        <v>72972</v>
      </c>
      <c r="C5194" s="924" t="s">
        <v>11960</v>
      </c>
      <c r="D5194" s="923" t="s">
        <v>892</v>
      </c>
      <c r="E5194" s="923" t="n">
        <f aca="false">IF($K$2=$H$1,H5194,I5194)</f>
        <v>0.85</v>
      </c>
      <c r="F5194" s="396" t="n">
        <f aca="false">IF(LEN($B5194)=7,CONCATENATE(MID($B5194,1,6),"00",RIGHT($B5194,1)),IF(LEN($B5194)=8,CONCATENATE(MID($B5194,1,6),"0",RIGHT($B5194,2)),$B5194))</f>
        <v>72972</v>
      </c>
      <c r="H5194" s="925" t="n">
        <v>0.76</v>
      </c>
      <c r="I5194" s="923" t="n">
        <v>0.85</v>
      </c>
    </row>
    <row r="5195" customFormat="false" ht="15" hidden="false" customHeight="false" outlineLevel="0" collapsed="false">
      <c r="B5195" s="923" t="n">
        <v>72973</v>
      </c>
      <c r="C5195" s="924" t="s">
        <v>11961</v>
      </c>
      <c r="D5195" s="923" t="s">
        <v>470</v>
      </c>
      <c r="E5195" s="923" t="n">
        <f aca="false">IF($K$2=$H$1,H5195,I5195)</f>
        <v>1.59</v>
      </c>
      <c r="F5195" s="396" t="n">
        <f aca="false">IF(LEN($B5195)=7,CONCATENATE(MID($B5195,1,6),"00",RIGHT($B5195,1)),IF(LEN($B5195)=8,CONCATENATE(MID($B5195,1,6),"0",RIGHT($B5195,2)),$B5195))</f>
        <v>72973</v>
      </c>
      <c r="H5195" s="925" t="n">
        <v>1.44</v>
      </c>
      <c r="I5195" s="923" t="n">
        <v>1.59</v>
      </c>
    </row>
    <row r="5196" customFormat="false" ht="15" hidden="false" customHeight="false" outlineLevel="0" collapsed="false">
      <c r="B5196" s="923" t="n">
        <v>72974</v>
      </c>
      <c r="C5196" s="924" t="s">
        <v>11962</v>
      </c>
      <c r="D5196" s="923" t="s">
        <v>892</v>
      </c>
      <c r="E5196" s="923" t="n">
        <f aca="false">IF($K$2=$H$1,H5196,I5196)</f>
        <v>5.31</v>
      </c>
      <c r="F5196" s="396" t="n">
        <f aca="false">IF(LEN($B5196)=7,CONCATENATE(MID($B5196,1,6),"00",RIGHT($B5196,1)),IF(LEN($B5196)=8,CONCATENATE(MID($B5196,1,6),"0",RIGHT($B5196,2)),$B5196))</f>
        <v>72974</v>
      </c>
      <c r="H5196" s="925" t="n">
        <v>4.8</v>
      </c>
      <c r="I5196" s="923" t="n">
        <v>5.31</v>
      </c>
    </row>
    <row r="5197" customFormat="false" ht="15" hidden="false" customHeight="false" outlineLevel="0" collapsed="false">
      <c r="B5197" s="923" t="n">
        <v>72975</v>
      </c>
      <c r="C5197" s="924" t="s">
        <v>11963</v>
      </c>
      <c r="D5197" s="923" t="s">
        <v>892</v>
      </c>
      <c r="E5197" s="923" t="n">
        <f aca="false">IF($K$2=$H$1,H5197,I5197)</f>
        <v>0.59</v>
      </c>
      <c r="F5197" s="396" t="n">
        <f aca="false">IF(LEN($B5197)=7,CONCATENATE(MID($B5197,1,6),"00",RIGHT($B5197,1)),IF(LEN($B5197)=8,CONCATENATE(MID($B5197,1,6),"0",RIGHT($B5197,2)),$B5197))</f>
        <v>72975</v>
      </c>
      <c r="H5197" s="925" t="n">
        <v>0.54</v>
      </c>
      <c r="I5197" s="923" t="n">
        <v>0.59</v>
      </c>
    </row>
    <row r="5198" customFormat="false" ht="15" hidden="false" customHeight="false" outlineLevel="0" collapsed="false">
      <c r="B5198" s="923" t="n">
        <v>72978</v>
      </c>
      <c r="C5198" s="924" t="s">
        <v>11964</v>
      </c>
      <c r="D5198" s="923" t="s">
        <v>470</v>
      </c>
      <c r="E5198" s="923" t="n">
        <f aca="false">IF($K$2=$H$1,H5198,I5198)</f>
        <v>5.31</v>
      </c>
      <c r="F5198" s="396" t="n">
        <f aca="false">IF(LEN($B5198)=7,CONCATENATE(MID($B5198,1,6),"00",RIGHT($B5198,1)),IF(LEN($B5198)=8,CONCATENATE(MID($B5198,1,6),"0",RIGHT($B5198,2)),$B5198))</f>
        <v>72978</v>
      </c>
      <c r="H5198" s="925" t="n">
        <v>4.8</v>
      </c>
      <c r="I5198" s="923" t="n">
        <v>5.31</v>
      </c>
    </row>
    <row r="5199" customFormat="false" ht="15" hidden="false" customHeight="false" outlineLevel="0" collapsed="false">
      <c r="B5199" s="923" t="n">
        <v>72979</v>
      </c>
      <c r="C5199" s="924" t="s">
        <v>11965</v>
      </c>
      <c r="D5199" s="923" t="s">
        <v>892</v>
      </c>
      <c r="E5199" s="923" t="n">
        <f aca="false">IF($K$2=$H$1,H5199,I5199)</f>
        <v>10.15</v>
      </c>
      <c r="F5199" s="396" t="n">
        <f aca="false">IF(LEN($B5199)=7,CONCATENATE(MID($B5199,1,6),"00",RIGHT($B5199,1)),IF(LEN($B5199)=8,CONCATENATE(MID($B5199,1,6),"0",RIGHT($B5199,2)),$B5199))</f>
        <v>72979</v>
      </c>
      <c r="H5199" s="925" t="n">
        <v>9.18</v>
      </c>
      <c r="I5199" s="923" t="n">
        <v>10.15</v>
      </c>
    </row>
    <row r="5200" customFormat="false" ht="15" hidden="false" customHeight="false" outlineLevel="0" collapsed="false">
      <c r="B5200" s="923" t="s">
        <v>11966</v>
      </c>
      <c r="C5200" s="924" t="s">
        <v>11967</v>
      </c>
      <c r="D5200" s="923" t="s">
        <v>892</v>
      </c>
      <c r="E5200" s="923" t="n">
        <f aca="false">IF($K$2=$H$1,H5200,I5200)</f>
        <v>5.69</v>
      </c>
      <c r="F5200" s="396" t="str">
        <f aca="false">IF(LEN($B5200)=7,CONCATENATE(MID($B5200,1,6),"00",RIGHT($B5200,1)),IF(LEN($B5200)=8,CONCATENATE(MID($B5200,1,6),"0",RIGHT($B5200,2)),$B5200))</f>
        <v>73760/001</v>
      </c>
      <c r="H5200" s="925" t="n">
        <v>5.66</v>
      </c>
      <c r="I5200" s="923" t="n">
        <v>5.69</v>
      </c>
    </row>
    <row r="5201" customFormat="false" ht="15" hidden="false" customHeight="false" outlineLevel="0" collapsed="false">
      <c r="B5201" s="923" t="s">
        <v>11968</v>
      </c>
      <c r="C5201" s="924" t="s">
        <v>11969</v>
      </c>
      <c r="D5201" s="923" t="s">
        <v>888</v>
      </c>
      <c r="E5201" s="923" t="n">
        <f aca="false">IF($K$2=$H$1,H5201,I5201)</f>
        <v>844.62</v>
      </c>
      <c r="F5201" s="396" t="str">
        <f aca="false">IF(LEN($B5201)=7,CONCATENATE(MID($B5201,1,6),"00",RIGHT($B5201,1)),IF(LEN($B5201)=8,CONCATENATE(MID($B5201,1,6),"0",RIGHT($B5201,2)),$B5201))</f>
        <v>73849/001</v>
      </c>
      <c r="H5201" s="925" t="n">
        <v>841.75</v>
      </c>
      <c r="I5201" s="923" t="n">
        <v>844.62</v>
      </c>
    </row>
    <row r="5202" customFormat="false" ht="15" hidden="false" customHeight="false" outlineLevel="0" collapsed="false">
      <c r="B5202" s="923" t="s">
        <v>11970</v>
      </c>
      <c r="C5202" s="924" t="s">
        <v>11971</v>
      </c>
      <c r="D5202" s="923" t="s">
        <v>888</v>
      </c>
      <c r="E5202" s="923" t="n">
        <f aca="false">IF($K$2=$H$1,H5202,I5202)</f>
        <v>764.94</v>
      </c>
      <c r="F5202" s="396" t="str">
        <f aca="false">IF(LEN($B5202)=7,CONCATENATE(MID($B5202,1,6),"00",RIGHT($B5202,1)),IF(LEN($B5202)=8,CONCATENATE(MID($B5202,1,6),"0",RIGHT($B5202,2)),$B5202))</f>
        <v>73849/002</v>
      </c>
      <c r="H5202" s="925" t="n">
        <v>762.25</v>
      </c>
      <c r="I5202" s="923" t="n">
        <v>764.94</v>
      </c>
    </row>
    <row r="5203" customFormat="false" ht="15" hidden="false" customHeight="false" outlineLevel="0" collapsed="false">
      <c r="B5203" s="923" t="n">
        <v>92391</v>
      </c>
      <c r="C5203" s="924" t="s">
        <v>11972</v>
      </c>
      <c r="D5203" s="923" t="s">
        <v>892</v>
      </c>
      <c r="E5203" s="923" t="n">
        <f aca="false">IF($K$2=$H$1,H5203,I5203)</f>
        <v>60.44</v>
      </c>
      <c r="F5203" s="396" t="n">
        <f aca="false">IF(LEN($B5203)=7,CONCATENATE(MID($B5203,1,6),"00",RIGHT($B5203,1)),IF(LEN($B5203)=8,CONCATENATE(MID($B5203,1,6),"0",RIGHT($B5203,2)),$B5203))</f>
        <v>92391</v>
      </c>
      <c r="H5203" s="925" t="n">
        <v>60.09</v>
      </c>
      <c r="I5203" s="923" t="n">
        <v>60.44</v>
      </c>
    </row>
    <row r="5204" customFormat="false" ht="15" hidden="false" customHeight="false" outlineLevel="0" collapsed="false">
      <c r="B5204" s="923" t="n">
        <v>92392</v>
      </c>
      <c r="C5204" s="924" t="s">
        <v>11973</v>
      </c>
      <c r="D5204" s="923" t="s">
        <v>892</v>
      </c>
      <c r="E5204" s="923" t="n">
        <f aca="false">IF($K$2=$H$1,H5204,I5204)</f>
        <v>63.46</v>
      </c>
      <c r="F5204" s="396" t="n">
        <f aca="false">IF(LEN($B5204)=7,CONCATENATE(MID($B5204,1,6),"00",RIGHT($B5204,1)),IF(LEN($B5204)=8,CONCATENATE(MID($B5204,1,6),"0",RIGHT($B5204,2)),$B5204))</f>
        <v>92392</v>
      </c>
      <c r="H5204" s="925" t="n">
        <v>63.08</v>
      </c>
      <c r="I5204" s="923" t="n">
        <v>63.46</v>
      </c>
    </row>
    <row r="5205" customFormat="false" ht="15" hidden="false" customHeight="false" outlineLevel="0" collapsed="false">
      <c r="B5205" s="923" t="n">
        <v>92393</v>
      </c>
      <c r="C5205" s="924" t="s">
        <v>11974</v>
      </c>
      <c r="D5205" s="923" t="s">
        <v>892</v>
      </c>
      <c r="E5205" s="923" t="n">
        <f aca="false">IF($K$2=$H$1,H5205,I5205)</f>
        <v>54.21</v>
      </c>
      <c r="F5205" s="396" t="n">
        <f aca="false">IF(LEN($B5205)=7,CONCATENATE(MID($B5205,1,6),"00",RIGHT($B5205,1)),IF(LEN($B5205)=8,CONCATENATE(MID($B5205,1,6),"0",RIGHT($B5205,2)),$B5205))</f>
        <v>92393</v>
      </c>
      <c r="H5205" s="925" t="n">
        <v>53.77</v>
      </c>
      <c r="I5205" s="923" t="n">
        <v>54.21</v>
      </c>
    </row>
    <row r="5206" customFormat="false" ht="15" hidden="false" customHeight="false" outlineLevel="0" collapsed="false">
      <c r="B5206" s="923" t="n">
        <v>92394</v>
      </c>
      <c r="C5206" s="924" t="s">
        <v>11975</v>
      </c>
      <c r="D5206" s="923" t="s">
        <v>892</v>
      </c>
      <c r="E5206" s="923" t="n">
        <f aca="false">IF($K$2=$H$1,H5206,I5206)</f>
        <v>58.32</v>
      </c>
      <c r="F5206" s="396" t="n">
        <f aca="false">IF(LEN($B5206)=7,CONCATENATE(MID($B5206,1,6),"00",RIGHT($B5206,1)),IF(LEN($B5206)=8,CONCATENATE(MID($B5206,1,6),"0",RIGHT($B5206,2)),$B5206))</f>
        <v>92394</v>
      </c>
      <c r="H5206" s="925" t="n">
        <v>57.66</v>
      </c>
      <c r="I5206" s="923" t="n">
        <v>58.32</v>
      </c>
    </row>
    <row r="5207" customFormat="false" ht="15" hidden="false" customHeight="false" outlineLevel="0" collapsed="false">
      <c r="B5207" s="923" t="n">
        <v>92395</v>
      </c>
      <c r="C5207" s="924" t="s">
        <v>11976</v>
      </c>
      <c r="D5207" s="923" t="s">
        <v>892</v>
      </c>
      <c r="E5207" s="923" t="n">
        <f aca="false">IF($K$2=$H$1,H5207,I5207)</f>
        <v>73.86</v>
      </c>
      <c r="F5207" s="396" t="n">
        <f aca="false">IF(LEN($B5207)=7,CONCATENATE(MID($B5207,1,6),"00",RIGHT($B5207,1)),IF(LEN($B5207)=8,CONCATENATE(MID($B5207,1,6),"0",RIGHT($B5207,2)),$B5207))</f>
        <v>92395</v>
      </c>
      <c r="H5207" s="925" t="n">
        <v>72.88</v>
      </c>
      <c r="I5207" s="923" t="n">
        <v>73.86</v>
      </c>
    </row>
    <row r="5208" customFormat="false" ht="15" hidden="false" customHeight="false" outlineLevel="0" collapsed="false">
      <c r="B5208" s="923" t="n">
        <v>92396</v>
      </c>
      <c r="C5208" s="924" t="s">
        <v>11977</v>
      </c>
      <c r="D5208" s="923" t="s">
        <v>892</v>
      </c>
      <c r="E5208" s="923" t="n">
        <f aca="false">IF($K$2=$H$1,H5208,I5208)</f>
        <v>64.82</v>
      </c>
      <c r="F5208" s="396" t="n">
        <f aca="false">IF(LEN($B5208)=7,CONCATENATE(MID($B5208,1,6),"00",RIGHT($B5208,1)),IF(LEN($B5208)=8,CONCATENATE(MID($B5208,1,6),"0",RIGHT($B5208,2)),$B5208))</f>
        <v>92396</v>
      </c>
      <c r="H5208" s="925" t="n">
        <v>63.41</v>
      </c>
      <c r="I5208" s="923" t="n">
        <v>64.82</v>
      </c>
    </row>
    <row r="5209" customFormat="false" ht="15" hidden="false" customHeight="false" outlineLevel="0" collapsed="false">
      <c r="B5209" s="923" t="n">
        <v>92397</v>
      </c>
      <c r="C5209" s="924" t="s">
        <v>11978</v>
      </c>
      <c r="D5209" s="923" t="s">
        <v>892</v>
      </c>
      <c r="E5209" s="923" t="n">
        <f aca="false">IF($K$2=$H$1,H5209,I5209)</f>
        <v>53.44</v>
      </c>
      <c r="F5209" s="396" t="n">
        <f aca="false">IF(LEN($B5209)=7,CONCATENATE(MID($B5209,1,6),"00",RIGHT($B5209,1)),IF(LEN($B5209)=8,CONCATENATE(MID($B5209,1,6),"0",RIGHT($B5209,2)),$B5209))</f>
        <v>92397</v>
      </c>
      <c r="H5209" s="925" t="n">
        <v>52.87</v>
      </c>
      <c r="I5209" s="923" t="n">
        <v>53.44</v>
      </c>
    </row>
    <row r="5210" customFormat="false" ht="15" hidden="false" customHeight="false" outlineLevel="0" collapsed="false">
      <c r="B5210" s="923" t="n">
        <v>92398</v>
      </c>
      <c r="C5210" s="924" t="s">
        <v>11979</v>
      </c>
      <c r="D5210" s="923" t="s">
        <v>892</v>
      </c>
      <c r="E5210" s="923" t="n">
        <f aca="false">IF($K$2=$H$1,H5210,I5210)</f>
        <v>60.1</v>
      </c>
      <c r="F5210" s="396" t="n">
        <f aca="false">IF(LEN($B5210)=7,CONCATENATE(MID($B5210,1,6),"00",RIGHT($B5210,1)),IF(LEN($B5210)=8,CONCATENATE(MID($B5210,1,6),"0",RIGHT($B5210,2)),$B5210))</f>
        <v>92398</v>
      </c>
      <c r="H5210" s="925" t="n">
        <v>59.2</v>
      </c>
      <c r="I5210" s="923" t="n">
        <v>60.1</v>
      </c>
    </row>
    <row r="5211" customFormat="false" ht="15" hidden="false" customHeight="false" outlineLevel="0" collapsed="false">
      <c r="B5211" s="923" t="n">
        <v>92399</v>
      </c>
      <c r="C5211" s="924" t="s">
        <v>11980</v>
      </c>
      <c r="D5211" s="923" t="s">
        <v>892</v>
      </c>
      <c r="E5211" s="923" t="n">
        <f aca="false">IF($K$2=$H$1,H5211,I5211)</f>
        <v>61.34</v>
      </c>
      <c r="F5211" s="396" t="n">
        <f aca="false">IF(LEN($B5211)=7,CONCATENATE(MID($B5211,1,6),"00",RIGHT($B5211,1)),IF(LEN($B5211)=8,CONCATENATE(MID($B5211,1,6),"0",RIGHT($B5211,2)),$B5211))</f>
        <v>92399</v>
      </c>
      <c r="H5211" s="925" t="n">
        <v>60.38</v>
      </c>
      <c r="I5211" s="923" t="n">
        <v>61.34</v>
      </c>
    </row>
    <row r="5212" customFormat="false" ht="15" hidden="false" customHeight="false" outlineLevel="0" collapsed="false">
      <c r="B5212" s="923" t="n">
        <v>92400</v>
      </c>
      <c r="C5212" s="924" t="s">
        <v>11981</v>
      </c>
      <c r="D5212" s="923" t="s">
        <v>892</v>
      </c>
      <c r="E5212" s="923" t="n">
        <f aca="false">IF($K$2=$H$1,H5212,I5212)</f>
        <v>73.74</v>
      </c>
      <c r="F5212" s="396" t="n">
        <f aca="false">IF(LEN($B5212)=7,CONCATENATE(MID($B5212,1,6),"00",RIGHT($B5212,1)),IF(LEN($B5212)=8,CONCATENATE(MID($B5212,1,6),"0",RIGHT($B5212,2)),$B5212))</f>
        <v>92400</v>
      </c>
      <c r="H5212" s="925" t="n">
        <v>72.51</v>
      </c>
      <c r="I5212" s="923" t="n">
        <v>73.74</v>
      </c>
    </row>
    <row r="5213" customFormat="false" ht="15" hidden="false" customHeight="false" outlineLevel="0" collapsed="false">
      <c r="B5213" s="923" t="n">
        <v>92401</v>
      </c>
      <c r="C5213" s="924" t="s">
        <v>11982</v>
      </c>
      <c r="D5213" s="923" t="s">
        <v>892</v>
      </c>
      <c r="E5213" s="923" t="n">
        <f aca="false">IF($K$2=$H$1,H5213,I5213)</f>
        <v>75.11</v>
      </c>
      <c r="F5213" s="396" t="n">
        <f aca="false">IF(LEN($B5213)=7,CONCATENATE(MID($B5213,1,6),"00",RIGHT($B5213,1)),IF(LEN($B5213)=8,CONCATENATE(MID($B5213,1,6),"0",RIGHT($B5213,2)),$B5213))</f>
        <v>92401</v>
      </c>
      <c r="H5213" s="925" t="n">
        <v>73.81</v>
      </c>
      <c r="I5213" s="923" t="n">
        <v>75.11</v>
      </c>
    </row>
    <row r="5214" customFormat="false" ht="15" hidden="false" customHeight="false" outlineLevel="0" collapsed="false">
      <c r="B5214" s="923" t="n">
        <v>92402</v>
      </c>
      <c r="C5214" s="924" t="s">
        <v>11983</v>
      </c>
      <c r="D5214" s="923" t="s">
        <v>892</v>
      </c>
      <c r="E5214" s="923" t="n">
        <f aca="false">IF($K$2=$H$1,H5214,I5214)</f>
        <v>66.37</v>
      </c>
      <c r="F5214" s="396" t="n">
        <f aca="false">IF(LEN($B5214)=7,CONCATENATE(MID($B5214,1,6),"00",RIGHT($B5214,1)),IF(LEN($B5214)=8,CONCATENATE(MID($B5214,1,6),"0",RIGHT($B5214,2)),$B5214))</f>
        <v>92402</v>
      </c>
      <c r="H5214" s="925" t="n">
        <v>64.83</v>
      </c>
      <c r="I5214" s="923" t="n">
        <v>66.37</v>
      </c>
    </row>
    <row r="5215" customFormat="false" ht="15" hidden="false" customHeight="false" outlineLevel="0" collapsed="false">
      <c r="B5215" s="923" t="n">
        <v>92403</v>
      </c>
      <c r="C5215" s="924" t="s">
        <v>11984</v>
      </c>
      <c r="D5215" s="923" t="s">
        <v>892</v>
      </c>
      <c r="E5215" s="923" t="n">
        <f aca="false">IF($K$2=$H$1,H5215,I5215)</f>
        <v>54.88</v>
      </c>
      <c r="F5215" s="396" t="n">
        <f aca="false">IF(LEN($B5215)=7,CONCATENATE(MID($B5215,1,6),"00",RIGHT($B5215,1)),IF(LEN($B5215)=8,CONCATENATE(MID($B5215,1,6),"0",RIGHT($B5215,2)),$B5215))</f>
        <v>92403</v>
      </c>
      <c r="H5215" s="925" t="n">
        <v>54.18</v>
      </c>
      <c r="I5215" s="923" t="n">
        <v>54.88</v>
      </c>
    </row>
    <row r="5216" customFormat="false" ht="15" hidden="false" customHeight="false" outlineLevel="0" collapsed="false">
      <c r="B5216" s="923" t="n">
        <v>92404</v>
      </c>
      <c r="C5216" s="924" t="s">
        <v>11985</v>
      </c>
      <c r="D5216" s="923" t="s">
        <v>892</v>
      </c>
      <c r="E5216" s="923" t="n">
        <f aca="false">IF($K$2=$H$1,H5216,I5216)</f>
        <v>61.53</v>
      </c>
      <c r="F5216" s="396" t="n">
        <f aca="false">IF(LEN($B5216)=7,CONCATENATE(MID($B5216,1,6),"00",RIGHT($B5216,1)),IF(LEN($B5216)=8,CONCATENATE(MID($B5216,1,6),"0",RIGHT($B5216,2)),$B5216))</f>
        <v>92404</v>
      </c>
      <c r="H5216" s="925" t="n">
        <v>60.51</v>
      </c>
      <c r="I5216" s="923" t="n">
        <v>61.53</v>
      </c>
    </row>
    <row r="5217" customFormat="false" ht="15" hidden="false" customHeight="false" outlineLevel="0" collapsed="false">
      <c r="B5217" s="923" t="n">
        <v>92405</v>
      </c>
      <c r="C5217" s="924" t="s">
        <v>11986</v>
      </c>
      <c r="D5217" s="923" t="s">
        <v>892</v>
      </c>
      <c r="E5217" s="923" t="n">
        <f aca="false">IF($K$2=$H$1,H5217,I5217)</f>
        <v>62.77</v>
      </c>
      <c r="F5217" s="396" t="n">
        <f aca="false">IF(LEN($B5217)=7,CONCATENATE(MID($B5217,1,6),"00",RIGHT($B5217,1)),IF(LEN($B5217)=8,CONCATENATE(MID($B5217,1,6),"0",RIGHT($B5217,2)),$B5217))</f>
        <v>92405</v>
      </c>
      <c r="H5217" s="925" t="n">
        <v>61.68</v>
      </c>
      <c r="I5217" s="923" t="n">
        <v>62.77</v>
      </c>
    </row>
    <row r="5218" customFormat="false" ht="15" hidden="false" customHeight="false" outlineLevel="0" collapsed="false">
      <c r="B5218" s="923" t="n">
        <v>92406</v>
      </c>
      <c r="C5218" s="924" t="s">
        <v>11987</v>
      </c>
      <c r="D5218" s="923" t="s">
        <v>892</v>
      </c>
      <c r="E5218" s="923" t="n">
        <f aca="false">IF($K$2=$H$1,H5218,I5218)</f>
        <v>75.2</v>
      </c>
      <c r="F5218" s="396" t="n">
        <f aca="false">IF(LEN($B5218)=7,CONCATENATE(MID($B5218,1,6),"00",RIGHT($B5218,1)),IF(LEN($B5218)=8,CONCATENATE(MID($B5218,1,6),"0",RIGHT($B5218,2)),$B5218))</f>
        <v>92406</v>
      </c>
      <c r="H5218" s="925" t="n">
        <v>73.84</v>
      </c>
      <c r="I5218" s="923" t="n">
        <v>75.2</v>
      </c>
    </row>
    <row r="5219" customFormat="false" ht="15" hidden="false" customHeight="false" outlineLevel="0" collapsed="false">
      <c r="B5219" s="923" t="n">
        <v>92407</v>
      </c>
      <c r="C5219" s="924" t="s">
        <v>11988</v>
      </c>
      <c r="D5219" s="923" t="s">
        <v>892</v>
      </c>
      <c r="E5219" s="923" t="n">
        <f aca="false">IF($K$2=$H$1,H5219,I5219)</f>
        <v>76.53</v>
      </c>
      <c r="F5219" s="396" t="n">
        <f aca="false">IF(LEN($B5219)=7,CONCATENATE(MID($B5219,1,6),"00",RIGHT($B5219,1)),IF(LEN($B5219)=8,CONCATENATE(MID($B5219,1,6),"0",RIGHT($B5219,2)),$B5219))</f>
        <v>92407</v>
      </c>
      <c r="H5219" s="925" t="n">
        <v>75.11</v>
      </c>
      <c r="I5219" s="923" t="n">
        <v>76.53</v>
      </c>
    </row>
    <row r="5220" customFormat="false" ht="15" hidden="false" customHeight="false" outlineLevel="0" collapsed="false">
      <c r="B5220" s="923" t="n">
        <v>93679</v>
      </c>
      <c r="C5220" s="924" t="s">
        <v>11989</v>
      </c>
      <c r="D5220" s="923" t="s">
        <v>892</v>
      </c>
      <c r="E5220" s="923" t="n">
        <f aca="false">IF($K$2=$H$1,H5220,I5220)</f>
        <v>70.69</v>
      </c>
      <c r="F5220" s="396" t="n">
        <f aca="false">IF(LEN($B5220)=7,CONCATENATE(MID($B5220,1,6),"00",RIGHT($B5220,1)),IF(LEN($B5220)=8,CONCATENATE(MID($B5220,1,6),"0",RIGHT($B5220,2)),$B5220))</f>
        <v>93679</v>
      </c>
      <c r="H5220" s="925" t="n">
        <v>69.28</v>
      </c>
      <c r="I5220" s="923" t="n">
        <v>70.69</v>
      </c>
    </row>
    <row r="5221" customFormat="false" ht="15" hidden="false" customHeight="false" outlineLevel="0" collapsed="false">
      <c r="B5221" s="923" t="n">
        <v>93680</v>
      </c>
      <c r="C5221" s="924" t="s">
        <v>11990</v>
      </c>
      <c r="D5221" s="923" t="s">
        <v>892</v>
      </c>
      <c r="E5221" s="923" t="n">
        <f aca="false">IF($K$2=$H$1,H5221,I5221)</f>
        <v>59.06</v>
      </c>
      <c r="F5221" s="396" t="n">
        <f aca="false">IF(LEN($B5221)=7,CONCATENATE(MID($B5221,1,6),"00",RIGHT($B5221,1)),IF(LEN($B5221)=8,CONCATENATE(MID($B5221,1,6),"0",RIGHT($B5221,2)),$B5221))</f>
        <v>93680</v>
      </c>
      <c r="H5221" s="925" t="n">
        <v>58.49</v>
      </c>
      <c r="I5221" s="923" t="n">
        <v>59.06</v>
      </c>
    </row>
    <row r="5222" customFormat="false" ht="15" hidden="false" customHeight="false" outlineLevel="0" collapsed="false">
      <c r="B5222" s="923" t="n">
        <v>93681</v>
      </c>
      <c r="C5222" s="924" t="s">
        <v>11991</v>
      </c>
      <c r="D5222" s="923" t="s">
        <v>892</v>
      </c>
      <c r="E5222" s="923" t="n">
        <f aca="false">IF($K$2=$H$1,H5222,I5222)</f>
        <v>71.32</v>
      </c>
      <c r="F5222" s="396" t="n">
        <f aca="false">IF(LEN($B5222)=7,CONCATENATE(MID($B5222,1,6),"00",RIGHT($B5222,1)),IF(LEN($B5222)=8,CONCATENATE(MID($B5222,1,6),"0",RIGHT($B5222,2)),$B5222))</f>
        <v>93681</v>
      </c>
      <c r="H5222" s="925" t="n">
        <v>70.42</v>
      </c>
      <c r="I5222" s="923" t="n">
        <v>71.32</v>
      </c>
    </row>
    <row r="5223" customFormat="false" ht="15" hidden="false" customHeight="false" outlineLevel="0" collapsed="false">
      <c r="B5223" s="923" t="n">
        <v>93682</v>
      </c>
      <c r="C5223" s="924" t="s">
        <v>11992</v>
      </c>
      <c r="D5223" s="923" t="s">
        <v>892</v>
      </c>
      <c r="E5223" s="923" t="n">
        <f aca="false">IF($K$2=$H$1,H5223,I5223)</f>
        <v>72.68</v>
      </c>
      <c r="F5223" s="396" t="n">
        <f aca="false">IF(LEN($B5223)=7,CONCATENATE(MID($B5223,1,6),"00",RIGHT($B5223,1)),IF(LEN($B5223)=8,CONCATENATE(MID($B5223,1,6),"0",RIGHT($B5223,2)),$B5223))</f>
        <v>93682</v>
      </c>
      <c r="H5223" s="925" t="n">
        <v>71.72</v>
      </c>
      <c r="I5223" s="923" t="n">
        <v>72.68</v>
      </c>
    </row>
    <row r="5224" customFormat="false" ht="15" hidden="false" customHeight="false" outlineLevel="0" collapsed="false">
      <c r="B5224" s="923" t="n">
        <v>97114</v>
      </c>
      <c r="C5224" s="924" t="s">
        <v>11993</v>
      </c>
      <c r="D5224" s="923" t="s">
        <v>470</v>
      </c>
      <c r="E5224" s="923" t="n">
        <f aca="false">IF($K$2=$H$1,H5224,I5224)</f>
        <v>0.37</v>
      </c>
      <c r="F5224" s="396" t="n">
        <f aca="false">IF(LEN($B5224)=7,CONCATENATE(MID($B5224,1,6),"00",RIGHT($B5224,1)),IF(LEN($B5224)=8,CONCATENATE(MID($B5224,1,6),"0",RIGHT($B5224,2)),$B5224))</f>
        <v>97114</v>
      </c>
      <c r="H5224" s="925" t="n">
        <v>0.34</v>
      </c>
      <c r="I5224" s="923" t="n">
        <v>0.37</v>
      </c>
    </row>
    <row r="5225" customFormat="false" ht="15" hidden="false" customHeight="false" outlineLevel="0" collapsed="false">
      <c r="B5225" s="923" t="n">
        <v>97115</v>
      </c>
      <c r="C5225" s="924" t="s">
        <v>11994</v>
      </c>
      <c r="D5225" s="923" t="s">
        <v>1117</v>
      </c>
      <c r="E5225" s="923" t="n">
        <f aca="false">IF($K$2=$H$1,H5225,I5225)</f>
        <v>29.96</v>
      </c>
      <c r="F5225" s="396" t="n">
        <f aca="false">IF(LEN($B5225)=7,CONCATENATE(MID($B5225,1,6),"00",RIGHT($B5225,1)),IF(LEN($B5225)=8,CONCATENATE(MID($B5225,1,6),"0",RIGHT($B5225,2)),$B5225))</f>
        <v>97115</v>
      </c>
      <c r="H5225" s="925" t="n">
        <v>29.04</v>
      </c>
      <c r="I5225" s="923" t="n">
        <v>29.96</v>
      </c>
    </row>
    <row r="5226" customFormat="false" ht="15" hidden="false" customHeight="false" outlineLevel="0" collapsed="false">
      <c r="B5226" s="923" t="n">
        <v>97120</v>
      </c>
      <c r="C5226" s="924" t="s">
        <v>11995</v>
      </c>
      <c r="D5226" s="923" t="s">
        <v>1117</v>
      </c>
      <c r="E5226" s="923" t="n">
        <f aca="false">IF($K$2=$H$1,H5226,I5226)</f>
        <v>6.67</v>
      </c>
      <c r="F5226" s="396" t="n">
        <f aca="false">IF(LEN($B5226)=7,CONCATENATE(MID($B5226,1,6),"00",RIGHT($B5226,1)),IF(LEN($B5226)=8,CONCATENATE(MID($B5226,1,6),"0",RIGHT($B5226,2)),$B5226))</f>
        <v>97120</v>
      </c>
      <c r="H5226" s="925" t="n">
        <v>6.52</v>
      </c>
      <c r="I5226" s="923" t="n">
        <v>6.67</v>
      </c>
    </row>
    <row r="5227" customFormat="false" ht="15" hidden="false" customHeight="false" outlineLevel="0" collapsed="false">
      <c r="B5227" s="923" t="n">
        <v>97802</v>
      </c>
      <c r="C5227" s="924" t="s">
        <v>11996</v>
      </c>
      <c r="D5227" s="923" t="s">
        <v>892</v>
      </c>
      <c r="E5227" s="923" t="n">
        <f aca="false">IF($K$2=$H$1,H5227,I5227)</f>
        <v>5.1</v>
      </c>
      <c r="F5227" s="396" t="n">
        <f aca="false">IF(LEN($B5227)=7,CONCATENATE(MID($B5227,1,6),"00",RIGHT($B5227,1)),IF(LEN($B5227)=8,CONCATENATE(MID($B5227,1,6),"0",RIGHT($B5227,2)),$B5227))</f>
        <v>97802</v>
      </c>
      <c r="H5227" s="925" t="n">
        <v>5.08</v>
      </c>
      <c r="I5227" s="923" t="n">
        <v>5.1</v>
      </c>
    </row>
    <row r="5228" customFormat="false" ht="15" hidden="false" customHeight="false" outlineLevel="0" collapsed="false">
      <c r="B5228" s="923" t="n">
        <v>97803</v>
      </c>
      <c r="C5228" s="924" t="s">
        <v>11997</v>
      </c>
      <c r="D5228" s="923" t="s">
        <v>892</v>
      </c>
      <c r="E5228" s="923" t="n">
        <f aca="false">IF($K$2=$H$1,H5228,I5228)</f>
        <v>6.23</v>
      </c>
      <c r="F5228" s="396" t="n">
        <f aca="false">IF(LEN($B5228)=7,CONCATENATE(MID($B5228,1,6),"00",RIGHT($B5228,1)),IF(LEN($B5228)=8,CONCATENATE(MID($B5228,1,6),"0",RIGHT($B5228,2)),$B5228))</f>
        <v>97803</v>
      </c>
      <c r="H5228" s="925" t="n">
        <v>6.21</v>
      </c>
      <c r="I5228" s="923" t="n">
        <v>6.23</v>
      </c>
    </row>
    <row r="5229" customFormat="false" ht="15" hidden="false" customHeight="false" outlineLevel="0" collapsed="false">
      <c r="B5229" s="923" t="n">
        <v>97805</v>
      </c>
      <c r="C5229" s="924" t="s">
        <v>11998</v>
      </c>
      <c r="D5229" s="923" t="s">
        <v>892</v>
      </c>
      <c r="E5229" s="923" t="n">
        <f aca="false">IF($K$2=$H$1,H5229,I5229)</f>
        <v>10.67</v>
      </c>
      <c r="F5229" s="396" t="n">
        <f aca="false">IF(LEN($B5229)=7,CONCATENATE(MID($B5229,1,6),"00",RIGHT($B5229,1)),IF(LEN($B5229)=8,CONCATENATE(MID($B5229,1,6),"0",RIGHT($B5229,2)),$B5229))</f>
        <v>97805</v>
      </c>
      <c r="H5229" s="925" t="n">
        <v>10.63</v>
      </c>
      <c r="I5229" s="923" t="n">
        <v>10.67</v>
      </c>
    </row>
    <row r="5230" customFormat="false" ht="15" hidden="false" customHeight="false" outlineLevel="0" collapsed="false">
      <c r="B5230" s="923" t="n">
        <v>97806</v>
      </c>
      <c r="C5230" s="924" t="s">
        <v>11999</v>
      </c>
      <c r="D5230" s="923" t="s">
        <v>892</v>
      </c>
      <c r="E5230" s="923" t="n">
        <f aca="false">IF($K$2=$H$1,H5230,I5230)</f>
        <v>13.31</v>
      </c>
      <c r="F5230" s="396" t="n">
        <f aca="false">IF(LEN($B5230)=7,CONCATENATE(MID($B5230,1,6),"00",RIGHT($B5230,1)),IF(LEN($B5230)=8,CONCATENATE(MID($B5230,1,6),"0",RIGHT($B5230,2)),$B5230))</f>
        <v>97806</v>
      </c>
      <c r="H5230" s="925" t="n">
        <v>13.28</v>
      </c>
      <c r="I5230" s="923" t="n">
        <v>13.31</v>
      </c>
    </row>
    <row r="5231" customFormat="false" ht="15" hidden="false" customHeight="false" outlineLevel="0" collapsed="false">
      <c r="B5231" s="923" t="n">
        <v>97807</v>
      </c>
      <c r="C5231" s="924" t="s">
        <v>12000</v>
      </c>
      <c r="D5231" s="923" t="s">
        <v>892</v>
      </c>
      <c r="E5231" s="923" t="n">
        <f aca="false">IF($K$2=$H$1,H5231,I5231)</f>
        <v>15.31</v>
      </c>
      <c r="F5231" s="396" t="n">
        <f aca="false">IF(LEN($B5231)=7,CONCATENATE(MID($B5231,1,6),"00",RIGHT($B5231,1)),IF(LEN($B5231)=8,CONCATENATE(MID($B5231,1,6),"0",RIGHT($B5231,2)),$B5231))</f>
        <v>97807</v>
      </c>
      <c r="H5231" s="925" t="n">
        <v>15.24</v>
      </c>
      <c r="I5231" s="923" t="n">
        <v>15.31</v>
      </c>
    </row>
    <row r="5232" customFormat="false" ht="15" hidden="false" customHeight="false" outlineLevel="0" collapsed="false">
      <c r="B5232" s="923" t="n">
        <v>97809</v>
      </c>
      <c r="C5232" s="924" t="s">
        <v>12001</v>
      </c>
      <c r="D5232" s="923" t="s">
        <v>892</v>
      </c>
      <c r="E5232" s="923" t="n">
        <f aca="false">IF($K$2=$H$1,H5232,I5232)</f>
        <v>18.83</v>
      </c>
      <c r="F5232" s="396" t="n">
        <f aca="false">IF(LEN($B5232)=7,CONCATENATE(MID($B5232,1,6),"00",RIGHT($B5232,1)),IF(LEN($B5232)=8,CONCATENATE(MID($B5232,1,6),"0",RIGHT($B5232,2)),$B5232))</f>
        <v>97809</v>
      </c>
      <c r="H5232" s="925" t="n">
        <v>18.76</v>
      </c>
      <c r="I5232" s="923" t="n">
        <v>18.83</v>
      </c>
    </row>
    <row r="5233" customFormat="false" ht="15" hidden="false" customHeight="false" outlineLevel="0" collapsed="false">
      <c r="B5233" s="923" t="n">
        <v>97810</v>
      </c>
      <c r="C5233" s="924" t="s">
        <v>12002</v>
      </c>
      <c r="D5233" s="923" t="s">
        <v>892</v>
      </c>
      <c r="E5233" s="923" t="n">
        <f aca="false">IF($K$2=$H$1,H5233,I5233)</f>
        <v>21.48</v>
      </c>
      <c r="F5233" s="396" t="n">
        <f aca="false">IF(LEN($B5233)=7,CONCATENATE(MID($B5233,1,6),"00",RIGHT($B5233,1)),IF(LEN($B5233)=8,CONCATENATE(MID($B5233,1,6),"0",RIGHT($B5233,2)),$B5233))</f>
        <v>97810</v>
      </c>
      <c r="H5233" s="925" t="n">
        <v>21.42</v>
      </c>
      <c r="I5233" s="923" t="n">
        <v>21.48</v>
      </c>
    </row>
    <row r="5234" customFormat="false" ht="15" hidden="false" customHeight="false" outlineLevel="0" collapsed="false">
      <c r="B5234" s="923" t="n">
        <v>97811</v>
      </c>
      <c r="C5234" s="924" t="s">
        <v>12003</v>
      </c>
      <c r="D5234" s="923" t="s">
        <v>892</v>
      </c>
      <c r="E5234" s="923" t="n">
        <f aca="false">IF($K$2=$H$1,H5234,I5234)</f>
        <v>23.47</v>
      </c>
      <c r="F5234" s="396" t="n">
        <f aca="false">IF(LEN($B5234)=7,CONCATENATE(MID($B5234,1,6),"00",RIGHT($B5234,1)),IF(LEN($B5234)=8,CONCATENATE(MID($B5234,1,6),"0",RIGHT($B5234,2)),$B5234))</f>
        <v>97811</v>
      </c>
      <c r="H5234" s="925" t="n">
        <v>23.39</v>
      </c>
      <c r="I5234" s="923" t="n">
        <v>23.47</v>
      </c>
    </row>
    <row r="5235" customFormat="false" ht="15" hidden="false" customHeight="false" outlineLevel="0" collapsed="false">
      <c r="B5235" s="923" t="n">
        <v>97813</v>
      </c>
      <c r="C5235" s="924" t="s">
        <v>12004</v>
      </c>
      <c r="D5235" s="923" t="s">
        <v>892</v>
      </c>
      <c r="E5235" s="923" t="n">
        <f aca="false">IF($K$2=$H$1,H5235,I5235)</f>
        <v>5.26</v>
      </c>
      <c r="F5235" s="396" t="n">
        <f aca="false">IF(LEN($B5235)=7,CONCATENATE(MID($B5235,1,6),"00",RIGHT($B5235,1)),IF(LEN($B5235)=8,CONCATENATE(MID($B5235,1,6),"0",RIGHT($B5235,2)),$B5235))</f>
        <v>97813</v>
      </c>
      <c r="H5235" s="925" t="n">
        <v>5.23</v>
      </c>
      <c r="I5235" s="923" t="n">
        <v>5.26</v>
      </c>
    </row>
    <row r="5236" customFormat="false" ht="15" hidden="false" customHeight="false" outlineLevel="0" collapsed="false">
      <c r="B5236" s="923" t="n">
        <v>97814</v>
      </c>
      <c r="C5236" s="924" t="s">
        <v>12005</v>
      </c>
      <c r="D5236" s="923" t="s">
        <v>892</v>
      </c>
      <c r="E5236" s="923" t="n">
        <f aca="false">IF($K$2=$H$1,H5236,I5236)</f>
        <v>6.39</v>
      </c>
      <c r="F5236" s="396" t="n">
        <f aca="false">IF(LEN($B5236)=7,CONCATENATE(MID($B5236,1,6),"00",RIGHT($B5236,1)),IF(LEN($B5236)=8,CONCATENATE(MID($B5236,1,6),"0",RIGHT($B5236,2)),$B5236))</f>
        <v>97814</v>
      </c>
      <c r="H5236" s="925" t="n">
        <v>6.36</v>
      </c>
      <c r="I5236" s="923" t="n">
        <v>6.39</v>
      </c>
    </row>
    <row r="5237" customFormat="false" ht="15" hidden="false" customHeight="false" outlineLevel="0" collapsed="false">
      <c r="B5237" s="923" t="n">
        <v>97816</v>
      </c>
      <c r="C5237" s="924" t="s">
        <v>12006</v>
      </c>
      <c r="D5237" s="923" t="s">
        <v>892</v>
      </c>
      <c r="E5237" s="923" t="n">
        <f aca="false">IF($K$2=$H$1,H5237,I5237)</f>
        <v>11.15</v>
      </c>
      <c r="F5237" s="396" t="n">
        <f aca="false">IF(LEN($B5237)=7,CONCATENATE(MID($B5237,1,6),"00",RIGHT($B5237,1)),IF(LEN($B5237)=8,CONCATENATE(MID($B5237,1,6),"0",RIGHT($B5237,2)),$B5237))</f>
        <v>97816</v>
      </c>
      <c r="H5237" s="925" t="n">
        <v>11.09</v>
      </c>
      <c r="I5237" s="923" t="n">
        <v>11.15</v>
      </c>
    </row>
    <row r="5238" customFormat="false" ht="15" hidden="false" customHeight="false" outlineLevel="0" collapsed="false">
      <c r="B5238" s="923" t="n">
        <v>97817</v>
      </c>
      <c r="C5238" s="924" t="s">
        <v>12007</v>
      </c>
      <c r="D5238" s="923" t="s">
        <v>892</v>
      </c>
      <c r="E5238" s="923" t="n">
        <f aca="false">IF($K$2=$H$1,H5238,I5238)</f>
        <v>13.8</v>
      </c>
      <c r="F5238" s="396" t="n">
        <f aca="false">IF(LEN($B5238)=7,CONCATENATE(MID($B5238,1,6),"00",RIGHT($B5238,1)),IF(LEN($B5238)=8,CONCATENATE(MID($B5238,1,6),"0",RIGHT($B5238,2)),$B5238))</f>
        <v>97817</v>
      </c>
      <c r="H5238" s="925" t="n">
        <v>13.74</v>
      </c>
      <c r="I5238" s="923" t="n">
        <v>13.8</v>
      </c>
    </row>
    <row r="5239" customFormat="false" ht="15" hidden="false" customHeight="false" outlineLevel="0" collapsed="false">
      <c r="B5239" s="923" t="n">
        <v>97818</v>
      </c>
      <c r="C5239" s="924" t="s">
        <v>12008</v>
      </c>
      <c r="D5239" s="923" t="s">
        <v>892</v>
      </c>
      <c r="E5239" s="923" t="n">
        <f aca="false">IF($K$2=$H$1,H5239,I5239)</f>
        <v>15.94</v>
      </c>
      <c r="F5239" s="396" t="n">
        <f aca="false">IF(LEN($B5239)=7,CONCATENATE(MID($B5239,1,6),"00",RIGHT($B5239,1)),IF(LEN($B5239)=8,CONCATENATE(MID($B5239,1,6),"0",RIGHT($B5239,2)),$B5239))</f>
        <v>97818</v>
      </c>
      <c r="H5239" s="925" t="n">
        <v>15.86</v>
      </c>
      <c r="I5239" s="923" t="n">
        <v>15.94</v>
      </c>
    </row>
    <row r="5240" customFormat="false" ht="15" hidden="false" customHeight="false" outlineLevel="0" collapsed="false">
      <c r="B5240" s="923" t="n">
        <v>97820</v>
      </c>
      <c r="C5240" s="924" t="s">
        <v>12009</v>
      </c>
      <c r="D5240" s="923" t="s">
        <v>892</v>
      </c>
      <c r="E5240" s="923" t="n">
        <f aca="false">IF($K$2=$H$1,H5240,I5240)</f>
        <v>19.78</v>
      </c>
      <c r="F5240" s="396" t="n">
        <f aca="false">IF(LEN($B5240)=7,CONCATENATE(MID($B5240,1,6),"00",RIGHT($B5240,1)),IF(LEN($B5240)=8,CONCATENATE(MID($B5240,1,6),"0",RIGHT($B5240,2)),$B5240))</f>
        <v>97820</v>
      </c>
      <c r="H5240" s="925" t="n">
        <v>19.66</v>
      </c>
      <c r="I5240" s="923" t="n">
        <v>19.78</v>
      </c>
    </row>
    <row r="5241" customFormat="false" ht="15" hidden="false" customHeight="false" outlineLevel="0" collapsed="false">
      <c r="B5241" s="923" t="n">
        <v>97821</v>
      </c>
      <c r="C5241" s="924" t="s">
        <v>12010</v>
      </c>
      <c r="D5241" s="923" t="s">
        <v>892</v>
      </c>
      <c r="E5241" s="923" t="n">
        <f aca="false">IF($K$2=$H$1,H5241,I5241)</f>
        <v>22.44</v>
      </c>
      <c r="F5241" s="396" t="n">
        <f aca="false">IF(LEN($B5241)=7,CONCATENATE(MID($B5241,1,6),"00",RIGHT($B5241,1)),IF(LEN($B5241)=8,CONCATENATE(MID($B5241,1,6),"0",RIGHT($B5241,2)),$B5241))</f>
        <v>97821</v>
      </c>
      <c r="H5241" s="925" t="n">
        <v>22.32</v>
      </c>
      <c r="I5241" s="923" t="n">
        <v>22.44</v>
      </c>
    </row>
    <row r="5242" customFormat="false" ht="15" hidden="false" customHeight="false" outlineLevel="0" collapsed="false">
      <c r="B5242" s="923" t="n">
        <v>97822</v>
      </c>
      <c r="C5242" s="924" t="s">
        <v>12011</v>
      </c>
      <c r="D5242" s="923" t="s">
        <v>892</v>
      </c>
      <c r="E5242" s="923" t="n">
        <f aca="false">IF($K$2=$H$1,H5242,I5242)</f>
        <v>24.56</v>
      </c>
      <c r="F5242" s="396" t="n">
        <f aca="false">IF(LEN($B5242)=7,CONCATENATE(MID($B5242,1,6),"00",RIGHT($B5242,1)),IF(LEN($B5242)=8,CONCATENATE(MID($B5242,1,6),"0",RIGHT($B5242,2)),$B5242))</f>
        <v>97822</v>
      </c>
      <c r="H5242" s="925" t="n">
        <v>24.44</v>
      </c>
      <c r="I5242" s="923" t="n">
        <v>24.56</v>
      </c>
    </row>
    <row r="5243" customFormat="false" ht="15" hidden="false" customHeight="false" outlineLevel="0" collapsed="false">
      <c r="B5243" s="923" t="n">
        <v>72947</v>
      </c>
      <c r="C5243" s="924" t="s">
        <v>12012</v>
      </c>
      <c r="D5243" s="923" t="s">
        <v>892</v>
      </c>
      <c r="E5243" s="923" t="n">
        <f aca="false">IF($K$2=$H$1,H5243,I5243)</f>
        <v>11.01</v>
      </c>
      <c r="F5243" s="396" t="n">
        <f aca="false">IF(LEN($B5243)=7,CONCATENATE(MID($B5243,1,6),"00",RIGHT($B5243,1)),IF(LEN($B5243)=8,CONCATENATE(MID($B5243,1,6),"0",RIGHT($B5243,2)),$B5243))</f>
        <v>72947</v>
      </c>
      <c r="H5243" s="925" t="n">
        <v>10.95</v>
      </c>
      <c r="I5243" s="923" t="n">
        <v>11.01</v>
      </c>
    </row>
    <row r="5244" customFormat="false" ht="15" hidden="false" customHeight="false" outlineLevel="0" collapsed="false">
      <c r="B5244" s="923" t="n">
        <v>83693</v>
      </c>
      <c r="C5244" s="924" t="s">
        <v>12013</v>
      </c>
      <c r="D5244" s="923" t="s">
        <v>892</v>
      </c>
      <c r="E5244" s="923" t="n">
        <f aca="false">IF($K$2=$H$1,H5244,I5244)</f>
        <v>3.53</v>
      </c>
      <c r="F5244" s="396" t="n">
        <f aca="false">IF(LEN($B5244)=7,CONCATENATE(MID($B5244,1,6),"00",RIGHT($B5244,1)),IF(LEN($B5244)=8,CONCATENATE(MID($B5244,1,6),"0",RIGHT($B5244,2)),$B5244))</f>
        <v>83693</v>
      </c>
      <c r="H5244" s="925" t="n">
        <v>3.22</v>
      </c>
      <c r="I5244" s="923" t="n">
        <v>3.53</v>
      </c>
    </row>
    <row r="5245" customFormat="false" ht="15" hidden="false" customHeight="false" outlineLevel="0" collapsed="false">
      <c r="B5245" s="923" t="s">
        <v>12014</v>
      </c>
      <c r="C5245" s="924" t="s">
        <v>12015</v>
      </c>
      <c r="D5245" s="923" t="s">
        <v>470</v>
      </c>
      <c r="E5245" s="923" t="n">
        <f aca="false">IF($K$2=$H$1,H5245,I5245)</f>
        <v>503.82</v>
      </c>
      <c r="F5245" s="396" t="str">
        <f aca="false">IF(LEN($B5245)=7,CONCATENATE(MID($B5245,1,6),"00",RIGHT($B5245,1)),IF(LEN($B5245)=8,CONCATENATE(MID($B5245,1,6),"0",RIGHT($B5245,2)),$B5245))</f>
        <v>73770/001</v>
      </c>
      <c r="H5245" s="925" t="n">
        <v>486.96</v>
      </c>
      <c r="I5245" s="923" t="n">
        <v>503.82</v>
      </c>
    </row>
    <row r="5246" customFormat="false" ht="15" hidden="false" customHeight="false" outlineLevel="0" collapsed="false">
      <c r="B5246" s="923" t="s">
        <v>12016</v>
      </c>
      <c r="C5246" s="924" t="s">
        <v>12017</v>
      </c>
      <c r="D5246" s="923" t="s">
        <v>470</v>
      </c>
      <c r="E5246" s="923" t="n">
        <f aca="false">IF($K$2=$H$1,H5246,I5246)</f>
        <v>434.34</v>
      </c>
      <c r="F5246" s="396" t="str">
        <f aca="false">IF(LEN($B5246)=7,CONCATENATE(MID($B5246,1,6),"00",RIGHT($B5246,1)),IF(LEN($B5246)=8,CONCATENATE(MID($B5246,1,6),"0",RIGHT($B5246,2)),$B5246))</f>
        <v>73770/002</v>
      </c>
      <c r="H5246" s="925" t="n">
        <v>418.58</v>
      </c>
      <c r="I5246" s="923" t="n">
        <v>434.34</v>
      </c>
    </row>
    <row r="5247" customFormat="false" ht="15" hidden="false" customHeight="false" outlineLevel="0" collapsed="false">
      <c r="B5247" s="923" t="s">
        <v>12018</v>
      </c>
      <c r="C5247" s="924" t="s">
        <v>12019</v>
      </c>
      <c r="D5247" s="923" t="s">
        <v>892</v>
      </c>
      <c r="E5247" s="923" t="n">
        <f aca="false">IF($K$2=$H$1,H5247,I5247)</f>
        <v>5.24</v>
      </c>
      <c r="F5247" s="396" t="str">
        <f aca="false">IF(LEN($B5247)=7,CONCATENATE(MID($B5247,1,6),"00",RIGHT($B5247,1)),IF(LEN($B5247)=8,CONCATENATE(MID($B5247,1,6),"0",RIGHT($B5247,2)),$B5247))</f>
        <v>83696/001</v>
      </c>
      <c r="H5247" s="925" t="n">
        <v>4.78</v>
      </c>
      <c r="I5247" s="923" t="n">
        <v>5.24</v>
      </c>
    </row>
    <row r="5248" customFormat="false" ht="15" hidden="false" customHeight="false" outlineLevel="0" collapsed="false">
      <c r="B5248" s="923" t="n">
        <v>72962</v>
      </c>
      <c r="C5248" s="924" t="s">
        <v>12020</v>
      </c>
      <c r="D5248" s="923" t="s">
        <v>11669</v>
      </c>
      <c r="E5248" s="923" t="n">
        <f aca="false">IF($K$2=$H$1,H5248,I5248)</f>
        <v>322.71</v>
      </c>
      <c r="F5248" s="396" t="n">
        <f aca="false">IF(LEN($B5248)=7,CONCATENATE(MID($B5248,1,6),"00",RIGHT($B5248,1)),IF(LEN($B5248)=8,CONCATENATE(MID($B5248,1,6),"0",RIGHT($B5248,2)),$B5248))</f>
        <v>72962</v>
      </c>
      <c r="H5248" s="925" t="n">
        <v>322.42</v>
      </c>
      <c r="I5248" s="923" t="n">
        <v>322.71</v>
      </c>
    </row>
    <row r="5249" customFormat="false" ht="15" hidden="false" customHeight="false" outlineLevel="0" collapsed="false">
      <c r="B5249" s="923" t="n">
        <v>72963</v>
      </c>
      <c r="C5249" s="924" t="s">
        <v>12021</v>
      </c>
      <c r="D5249" s="923" t="s">
        <v>11669</v>
      </c>
      <c r="E5249" s="923" t="n">
        <f aca="false">IF($K$2=$H$1,H5249,I5249)</f>
        <v>270.39</v>
      </c>
      <c r="F5249" s="396" t="n">
        <f aca="false">IF(LEN($B5249)=7,CONCATENATE(MID($B5249,1,6),"00",RIGHT($B5249,1)),IF(LEN($B5249)=8,CONCATENATE(MID($B5249,1,6),"0",RIGHT($B5249,2)),$B5249))</f>
        <v>72963</v>
      </c>
      <c r="H5249" s="925" t="n">
        <v>270.11</v>
      </c>
      <c r="I5249" s="923" t="n">
        <v>270.39</v>
      </c>
    </row>
    <row r="5250" customFormat="false" ht="15" hidden="false" customHeight="false" outlineLevel="0" collapsed="false">
      <c r="B5250" s="923" t="s">
        <v>12022</v>
      </c>
      <c r="C5250" s="924" t="s">
        <v>12023</v>
      </c>
      <c r="D5250" s="923" t="s">
        <v>888</v>
      </c>
      <c r="E5250" s="923" t="n">
        <f aca="false">IF($K$2=$H$1,H5250,I5250)</f>
        <v>532.4</v>
      </c>
      <c r="F5250" s="396" t="str">
        <f aca="false">IF(LEN($B5250)=7,CONCATENATE(MID($B5250,1,6),"00",RIGHT($B5250,1)),IF(LEN($B5250)=8,CONCATENATE(MID($B5250,1,6),"0",RIGHT($B5250,2)),$B5250))</f>
        <v>73759/002</v>
      </c>
      <c r="H5250" s="925" t="n">
        <v>530.53</v>
      </c>
      <c r="I5250" s="923" t="n">
        <v>532.4</v>
      </c>
    </row>
    <row r="5251" customFormat="false" ht="15" hidden="false" customHeight="false" outlineLevel="0" collapsed="false">
      <c r="B5251" s="923" t="n">
        <v>95995</v>
      </c>
      <c r="C5251" s="924" t="s">
        <v>12024</v>
      </c>
      <c r="D5251" s="923" t="s">
        <v>888</v>
      </c>
      <c r="E5251" s="923" t="n">
        <f aca="false">IF($K$2=$H$1,H5251,I5251)</f>
        <v>981.61</v>
      </c>
      <c r="F5251" s="396" t="n">
        <f aca="false">IF(LEN($B5251)=7,CONCATENATE(MID($B5251,1,6),"00",RIGHT($B5251,1)),IF(LEN($B5251)=8,CONCATENATE(MID($B5251,1,6),"0",RIGHT($B5251,2)),$B5251))</f>
        <v>95995</v>
      </c>
      <c r="H5251" s="925" t="n">
        <v>979.19</v>
      </c>
      <c r="I5251" s="923" t="n">
        <v>981.61</v>
      </c>
    </row>
    <row r="5252" customFormat="false" ht="15" hidden="false" customHeight="false" outlineLevel="0" collapsed="false">
      <c r="B5252" s="923" t="n">
        <v>95996</v>
      </c>
      <c r="C5252" s="924" t="s">
        <v>12025</v>
      </c>
      <c r="D5252" s="923" t="s">
        <v>888</v>
      </c>
      <c r="E5252" s="923" t="n">
        <f aca="false">IF($K$2=$H$1,H5252,I5252)</f>
        <v>932.82</v>
      </c>
      <c r="F5252" s="396" t="n">
        <f aca="false">IF(LEN($B5252)=7,CONCATENATE(MID($B5252,1,6),"00",RIGHT($B5252,1)),IF(LEN($B5252)=8,CONCATENATE(MID($B5252,1,6),"0",RIGHT($B5252,2)),$B5252))</f>
        <v>95996</v>
      </c>
      <c r="H5252" s="925" t="n">
        <v>931.11</v>
      </c>
      <c r="I5252" s="923" t="n">
        <v>932.82</v>
      </c>
    </row>
    <row r="5253" customFormat="false" ht="15" hidden="false" customHeight="false" outlineLevel="0" collapsed="false">
      <c r="B5253" s="923" t="n">
        <v>96001</v>
      </c>
      <c r="C5253" s="924" t="s">
        <v>12026</v>
      </c>
      <c r="D5253" s="923" t="s">
        <v>892</v>
      </c>
      <c r="E5253" s="923" t="n">
        <f aca="false">IF($K$2=$H$1,H5253,I5253)</f>
        <v>5.14</v>
      </c>
      <c r="F5253" s="396" t="n">
        <f aca="false">IF(LEN($B5253)=7,CONCATENATE(MID($B5253,1,6),"00",RIGHT($B5253,1)),IF(LEN($B5253)=8,CONCATENATE(MID($B5253,1,6),"0",RIGHT($B5253,2)),$B5253))</f>
        <v>96001</v>
      </c>
      <c r="H5253" s="925" t="n">
        <v>5.04</v>
      </c>
      <c r="I5253" s="923" t="n">
        <v>5.14</v>
      </c>
    </row>
    <row r="5254" customFormat="false" ht="15" hidden="false" customHeight="false" outlineLevel="0" collapsed="false">
      <c r="B5254" s="923" t="n">
        <v>96393</v>
      </c>
      <c r="C5254" s="924" t="s">
        <v>12027</v>
      </c>
      <c r="D5254" s="923" t="s">
        <v>888</v>
      </c>
      <c r="E5254" s="923" t="n">
        <f aca="false">IF($K$2=$H$1,H5254,I5254)</f>
        <v>115.01</v>
      </c>
      <c r="F5254" s="396" t="n">
        <f aca="false">IF(LEN($B5254)=7,CONCATENATE(MID($B5254,1,6),"00",RIGHT($B5254,1)),IF(LEN($B5254)=8,CONCATENATE(MID($B5254,1,6),"0",RIGHT($B5254,2)),$B5254))</f>
        <v>96393</v>
      </c>
      <c r="H5254" s="925" t="n">
        <v>114.86</v>
      </c>
      <c r="I5254" s="923" t="n">
        <v>115.01</v>
      </c>
    </row>
    <row r="5255" customFormat="false" ht="15" hidden="false" customHeight="false" outlineLevel="0" collapsed="false">
      <c r="B5255" s="923" t="n">
        <v>96394</v>
      </c>
      <c r="C5255" s="924" t="s">
        <v>12028</v>
      </c>
      <c r="D5255" s="923" t="s">
        <v>888</v>
      </c>
      <c r="E5255" s="923" t="n">
        <f aca="false">IF($K$2=$H$1,H5255,I5255)</f>
        <v>153.69</v>
      </c>
      <c r="F5255" s="396" t="n">
        <f aca="false">IF(LEN($B5255)=7,CONCATENATE(MID($B5255,1,6),"00",RIGHT($B5255,1)),IF(LEN($B5255)=8,CONCATENATE(MID($B5255,1,6),"0",RIGHT($B5255,2)),$B5255))</f>
        <v>96394</v>
      </c>
      <c r="H5255" s="925" t="n">
        <v>153.54</v>
      </c>
      <c r="I5255" s="923" t="n">
        <v>153.69</v>
      </c>
    </row>
    <row r="5256" customFormat="false" ht="15" hidden="false" customHeight="false" outlineLevel="0" collapsed="false">
      <c r="B5256" s="923" t="n">
        <v>96395</v>
      </c>
      <c r="C5256" s="924" t="s">
        <v>12029</v>
      </c>
      <c r="D5256" s="923" t="s">
        <v>888</v>
      </c>
      <c r="E5256" s="923" t="n">
        <f aca="false">IF($K$2=$H$1,H5256,I5256)</f>
        <v>170.26</v>
      </c>
      <c r="F5256" s="396" t="n">
        <f aca="false">IF(LEN($B5256)=7,CONCATENATE(MID($B5256,1,6),"00",RIGHT($B5256,1)),IF(LEN($B5256)=8,CONCATENATE(MID($B5256,1,6),"0",RIGHT($B5256,2)),$B5256))</f>
        <v>96395</v>
      </c>
      <c r="H5256" s="925" t="n">
        <v>170.15</v>
      </c>
      <c r="I5256" s="923" t="n">
        <v>170.26</v>
      </c>
    </row>
    <row r="5257" customFormat="false" ht="15" hidden="false" customHeight="false" outlineLevel="0" collapsed="false">
      <c r="B5257" s="923" t="n">
        <v>73445</v>
      </c>
      <c r="C5257" s="924" t="s">
        <v>12030</v>
      </c>
      <c r="D5257" s="923" t="s">
        <v>892</v>
      </c>
      <c r="E5257" s="923" t="n">
        <f aca="false">IF($K$2=$H$1,H5257,I5257)</f>
        <v>8.58</v>
      </c>
      <c r="F5257" s="396" t="n">
        <f aca="false">IF(LEN($B5257)=7,CONCATENATE(MID($B5257,1,6),"00",RIGHT($B5257,1)),IF(LEN($B5257)=8,CONCATENATE(MID($B5257,1,6),"0",RIGHT($B5257,2)),$B5257))</f>
        <v>73445</v>
      </c>
      <c r="H5257" s="925" t="n">
        <v>7.77</v>
      </c>
      <c r="I5257" s="923" t="n">
        <v>8.58</v>
      </c>
    </row>
    <row r="5258" customFormat="false" ht="15" hidden="false" customHeight="false" outlineLevel="0" collapsed="false">
      <c r="B5258" s="923" t="n">
        <v>73446</v>
      </c>
      <c r="C5258" s="924" t="s">
        <v>12031</v>
      </c>
      <c r="D5258" s="923" t="s">
        <v>892</v>
      </c>
      <c r="E5258" s="923" t="n">
        <f aca="false">IF($K$2=$H$1,H5258,I5258)</f>
        <v>18.92</v>
      </c>
      <c r="F5258" s="396" t="n">
        <f aca="false">IF(LEN($B5258)=7,CONCATENATE(MID($B5258,1,6),"00",RIGHT($B5258,1)),IF(LEN($B5258)=8,CONCATENATE(MID($B5258,1,6),"0",RIGHT($B5258,2)),$B5258))</f>
        <v>73446</v>
      </c>
      <c r="H5258" s="925" t="n">
        <v>17.38</v>
      </c>
      <c r="I5258" s="923" t="n">
        <v>18.92</v>
      </c>
    </row>
    <row r="5259" customFormat="false" ht="15" hidden="false" customHeight="false" outlineLevel="0" collapsed="false">
      <c r="B5259" s="923" t="s">
        <v>12032</v>
      </c>
      <c r="C5259" s="924" t="s">
        <v>12033</v>
      </c>
      <c r="D5259" s="923" t="s">
        <v>892</v>
      </c>
      <c r="E5259" s="923" t="n">
        <f aca="false">IF($K$2=$H$1,H5259,I5259)</f>
        <v>15.6</v>
      </c>
      <c r="F5259" s="396" t="str">
        <f aca="false">IF(LEN($B5259)=7,CONCATENATE(MID($B5259,1,6),"00",RIGHT($B5259,1)),IF(LEN($B5259)=8,CONCATENATE(MID($B5259,1,6),"0",RIGHT($B5259,2)),$B5259))</f>
        <v>74133/001</v>
      </c>
      <c r="H5259" s="925" t="n">
        <v>14.68</v>
      </c>
      <c r="I5259" s="923" t="n">
        <v>15.6</v>
      </c>
    </row>
    <row r="5260" customFormat="false" ht="15" hidden="false" customHeight="false" outlineLevel="0" collapsed="false">
      <c r="B5260" s="923" t="s">
        <v>12034</v>
      </c>
      <c r="C5260" s="924" t="s">
        <v>12035</v>
      </c>
      <c r="D5260" s="923" t="s">
        <v>892</v>
      </c>
      <c r="E5260" s="923" t="n">
        <f aca="false">IF($K$2=$H$1,H5260,I5260)</f>
        <v>19.46</v>
      </c>
      <c r="F5260" s="396" t="str">
        <f aca="false">IF(LEN($B5260)=7,CONCATENATE(MID($B5260,1,6),"00",RIGHT($B5260,1)),IF(LEN($B5260)=8,CONCATENATE(MID($B5260,1,6),"0",RIGHT($B5260,2)),$B5260))</f>
        <v>74133/002</v>
      </c>
      <c r="H5260" s="925" t="n">
        <v>18.36</v>
      </c>
      <c r="I5260" s="923" t="n">
        <v>19.46</v>
      </c>
    </row>
    <row r="5261" customFormat="false" ht="15" hidden="false" customHeight="false" outlineLevel="0" collapsed="false">
      <c r="B5261" s="923" t="n">
        <v>79462</v>
      </c>
      <c r="C5261" s="924" t="s">
        <v>12036</v>
      </c>
      <c r="D5261" s="923" t="s">
        <v>892</v>
      </c>
      <c r="E5261" s="923" t="n">
        <f aca="false">IF($K$2=$H$1,H5261,I5261)</f>
        <v>47.96</v>
      </c>
      <c r="F5261" s="396" t="n">
        <f aca="false">IF(LEN($B5261)=7,CONCATENATE(MID($B5261,1,6),"00",RIGHT($B5261,1)),IF(LEN($B5261)=8,CONCATENATE(MID($B5261,1,6),"0",RIGHT($B5261,2)),$B5261))</f>
        <v>79462</v>
      </c>
      <c r="H5261" s="925" t="n">
        <v>46.52</v>
      </c>
      <c r="I5261" s="923" t="n">
        <v>47.96</v>
      </c>
    </row>
    <row r="5262" customFormat="false" ht="15" hidden="false" customHeight="false" outlineLevel="0" collapsed="false">
      <c r="B5262" s="923" t="s">
        <v>12037</v>
      </c>
      <c r="C5262" s="924" t="s">
        <v>12038</v>
      </c>
      <c r="D5262" s="923" t="s">
        <v>892</v>
      </c>
      <c r="E5262" s="923" t="n">
        <f aca="false">IF($K$2=$H$1,H5262,I5262)</f>
        <v>11.17</v>
      </c>
      <c r="F5262" s="396" t="str">
        <f aca="false">IF(LEN($B5262)=7,CONCATENATE(MID($B5262,1,6),"00",RIGHT($B5262,1)),IF(LEN($B5262)=8,CONCATENATE(MID($B5262,1,6),"0",RIGHT($B5262,2)),$B5262))</f>
        <v>79494/001</v>
      </c>
      <c r="H5262" s="925" t="n">
        <v>10.61</v>
      </c>
      <c r="I5262" s="923" t="n">
        <v>11.17</v>
      </c>
    </row>
    <row r="5263" customFormat="false" ht="15" hidden="false" customHeight="false" outlineLevel="0" collapsed="false">
      <c r="B5263" s="923" t="n">
        <v>84651</v>
      </c>
      <c r="C5263" s="924" t="s">
        <v>12039</v>
      </c>
      <c r="D5263" s="923" t="s">
        <v>892</v>
      </c>
      <c r="E5263" s="923" t="n">
        <f aca="false">IF($K$2=$H$1,H5263,I5263)</f>
        <v>9.56</v>
      </c>
      <c r="F5263" s="396" t="n">
        <f aca="false">IF(LEN($B5263)=7,CONCATENATE(MID($B5263,1,6),"00",RIGHT($B5263,1)),IF(LEN($B5263)=8,CONCATENATE(MID($B5263,1,6),"0",RIGHT($B5263,2)),$B5263))</f>
        <v>84651</v>
      </c>
      <c r="H5263" s="925" t="n">
        <v>8.69</v>
      </c>
      <c r="I5263" s="923" t="n">
        <v>9.56</v>
      </c>
    </row>
    <row r="5264" customFormat="false" ht="15" hidden="false" customHeight="false" outlineLevel="0" collapsed="false">
      <c r="B5264" s="923" t="n">
        <v>88411</v>
      </c>
      <c r="C5264" s="924" t="s">
        <v>12040</v>
      </c>
      <c r="D5264" s="923" t="s">
        <v>892</v>
      </c>
      <c r="E5264" s="923" t="n">
        <f aca="false">IF($K$2=$H$1,H5264,I5264)</f>
        <v>1.81</v>
      </c>
      <c r="F5264" s="396" t="n">
        <f aca="false">IF(LEN($B5264)=7,CONCATENATE(MID($B5264,1,6),"00",RIGHT($B5264,1)),IF(LEN($B5264)=8,CONCATENATE(MID($B5264,1,6),"0",RIGHT($B5264,2)),$B5264))</f>
        <v>88411</v>
      </c>
      <c r="H5264" s="925" t="n">
        <v>1.7</v>
      </c>
      <c r="I5264" s="923" t="n">
        <v>1.81</v>
      </c>
    </row>
    <row r="5265" customFormat="false" ht="15" hidden="false" customHeight="false" outlineLevel="0" collapsed="false">
      <c r="B5265" s="923" t="n">
        <v>88412</v>
      </c>
      <c r="C5265" s="924" t="s">
        <v>12041</v>
      </c>
      <c r="D5265" s="923" t="s">
        <v>892</v>
      </c>
      <c r="E5265" s="923" t="n">
        <f aca="false">IF($K$2=$H$1,H5265,I5265)</f>
        <v>1.25</v>
      </c>
      <c r="F5265" s="396" t="n">
        <f aca="false">IF(LEN($B5265)=7,CONCATENATE(MID($B5265,1,6),"00",RIGHT($B5265,1)),IF(LEN($B5265)=8,CONCATENATE(MID($B5265,1,6),"0",RIGHT($B5265,2)),$B5265))</f>
        <v>88412</v>
      </c>
      <c r="H5265" s="925" t="n">
        <v>1.19</v>
      </c>
      <c r="I5265" s="923" t="n">
        <v>1.25</v>
      </c>
    </row>
    <row r="5266" customFormat="false" ht="15" hidden="false" customHeight="false" outlineLevel="0" collapsed="false">
      <c r="B5266" s="923" t="n">
        <v>88413</v>
      </c>
      <c r="C5266" s="924" t="s">
        <v>12042</v>
      </c>
      <c r="D5266" s="923" t="s">
        <v>892</v>
      </c>
      <c r="E5266" s="923" t="n">
        <f aca="false">IF($K$2=$H$1,H5266,I5266)</f>
        <v>2.93</v>
      </c>
      <c r="F5266" s="396" t="n">
        <f aca="false">IF(LEN($B5266)=7,CONCATENATE(MID($B5266,1,6),"00",RIGHT($B5266,1)),IF(LEN($B5266)=8,CONCATENATE(MID($B5266,1,6),"0",RIGHT($B5266,2)),$B5266))</f>
        <v>88413</v>
      </c>
      <c r="H5266" s="925" t="n">
        <v>2.71</v>
      </c>
      <c r="I5266" s="923" t="n">
        <v>2.93</v>
      </c>
    </row>
    <row r="5267" customFormat="false" ht="15" hidden="false" customHeight="false" outlineLevel="0" collapsed="false">
      <c r="B5267" s="923" t="n">
        <v>88414</v>
      </c>
      <c r="C5267" s="924" t="s">
        <v>12043</v>
      </c>
      <c r="D5267" s="923" t="s">
        <v>892</v>
      </c>
      <c r="E5267" s="923" t="n">
        <f aca="false">IF($K$2=$H$1,H5267,I5267)</f>
        <v>3.29</v>
      </c>
      <c r="F5267" s="396" t="n">
        <f aca="false">IF(LEN($B5267)=7,CONCATENATE(MID($B5267,1,6),"00",RIGHT($B5267,1)),IF(LEN($B5267)=8,CONCATENATE(MID($B5267,1,6),"0",RIGHT($B5267,2)),$B5267))</f>
        <v>88414</v>
      </c>
      <c r="H5267" s="925" t="n">
        <v>3.02</v>
      </c>
      <c r="I5267" s="923" t="n">
        <v>3.29</v>
      </c>
    </row>
    <row r="5268" customFormat="false" ht="15" hidden="false" customHeight="false" outlineLevel="0" collapsed="false">
      <c r="B5268" s="923" t="n">
        <v>88415</v>
      </c>
      <c r="C5268" s="924" t="s">
        <v>12044</v>
      </c>
      <c r="D5268" s="923" t="s">
        <v>892</v>
      </c>
      <c r="E5268" s="923" t="n">
        <f aca="false">IF($K$2=$H$1,H5268,I5268)</f>
        <v>1.99</v>
      </c>
      <c r="F5268" s="396" t="n">
        <f aca="false">IF(LEN($B5268)=7,CONCATENATE(MID($B5268,1,6),"00",RIGHT($B5268,1)),IF(LEN($B5268)=8,CONCATENATE(MID($B5268,1,6),"0",RIGHT($B5268,2)),$B5268))</f>
        <v>88415</v>
      </c>
      <c r="H5268" s="925" t="n">
        <v>1.86</v>
      </c>
      <c r="I5268" s="923" t="n">
        <v>1.99</v>
      </c>
    </row>
    <row r="5269" customFormat="false" ht="15" hidden="false" customHeight="false" outlineLevel="0" collapsed="false">
      <c r="B5269" s="923" t="n">
        <v>88416</v>
      </c>
      <c r="C5269" s="924" t="s">
        <v>12045</v>
      </c>
      <c r="D5269" s="923" t="s">
        <v>892</v>
      </c>
      <c r="E5269" s="923" t="n">
        <f aca="false">IF($K$2=$H$1,H5269,I5269)</f>
        <v>15.25</v>
      </c>
      <c r="F5269" s="396" t="n">
        <f aca="false">IF(LEN($B5269)=7,CONCATENATE(MID($B5269,1,6),"00",RIGHT($B5269,1)),IF(LEN($B5269)=8,CONCATENATE(MID($B5269,1,6),"0",RIGHT($B5269,2)),$B5269))</f>
        <v>88416</v>
      </c>
      <c r="H5269" s="925" t="n">
        <v>14.88</v>
      </c>
      <c r="I5269" s="923" t="n">
        <v>15.25</v>
      </c>
    </row>
    <row r="5270" customFormat="false" ht="15" hidden="false" customHeight="false" outlineLevel="0" collapsed="false">
      <c r="B5270" s="923" t="n">
        <v>88417</v>
      </c>
      <c r="C5270" s="924" t="s">
        <v>12046</v>
      </c>
      <c r="D5270" s="923" t="s">
        <v>892</v>
      </c>
      <c r="E5270" s="923" t="n">
        <f aca="false">IF($K$2=$H$1,H5270,I5270)</f>
        <v>13.28</v>
      </c>
      <c r="F5270" s="396" t="n">
        <f aca="false">IF(LEN($B5270)=7,CONCATENATE(MID($B5270,1,6),"00",RIGHT($B5270,1)),IF(LEN($B5270)=8,CONCATENATE(MID($B5270,1,6),"0",RIGHT($B5270,2)),$B5270))</f>
        <v>88417</v>
      </c>
      <c r="H5270" s="925" t="n">
        <v>13.1</v>
      </c>
      <c r="I5270" s="923" t="n">
        <v>13.28</v>
      </c>
    </row>
    <row r="5271" customFormat="false" ht="15" hidden="false" customHeight="false" outlineLevel="0" collapsed="false">
      <c r="B5271" s="923" t="n">
        <v>88420</v>
      </c>
      <c r="C5271" s="924" t="s">
        <v>12047</v>
      </c>
      <c r="D5271" s="923" t="s">
        <v>892</v>
      </c>
      <c r="E5271" s="923" t="n">
        <f aca="false">IF($K$2=$H$1,H5271,I5271)</f>
        <v>19.25</v>
      </c>
      <c r="F5271" s="396" t="n">
        <f aca="false">IF(LEN($B5271)=7,CONCATENATE(MID($B5271,1,6),"00",RIGHT($B5271,1)),IF(LEN($B5271)=8,CONCATENATE(MID($B5271,1,6),"0",RIGHT($B5271,2)),$B5271))</f>
        <v>88420</v>
      </c>
      <c r="H5271" s="925" t="n">
        <v>18.5</v>
      </c>
      <c r="I5271" s="923" t="n">
        <v>19.25</v>
      </c>
    </row>
    <row r="5272" customFormat="false" ht="15" hidden="false" customHeight="false" outlineLevel="0" collapsed="false">
      <c r="B5272" s="923" t="n">
        <v>88421</v>
      </c>
      <c r="C5272" s="924" t="s">
        <v>12048</v>
      </c>
      <c r="D5272" s="923" t="s">
        <v>892</v>
      </c>
      <c r="E5272" s="923" t="n">
        <f aca="false">IF($K$2=$H$1,H5272,I5272)</f>
        <v>20.51</v>
      </c>
      <c r="F5272" s="396" t="n">
        <f aca="false">IF(LEN($B5272)=7,CONCATENATE(MID($B5272,1,6),"00",RIGHT($B5272,1)),IF(LEN($B5272)=8,CONCATENATE(MID($B5272,1,6),"0",RIGHT($B5272,2)),$B5272))</f>
        <v>88421</v>
      </c>
      <c r="H5272" s="925" t="n">
        <v>19.63</v>
      </c>
      <c r="I5272" s="923" t="n">
        <v>20.51</v>
      </c>
    </row>
    <row r="5273" customFormat="false" ht="15" hidden="false" customHeight="false" outlineLevel="0" collapsed="false">
      <c r="B5273" s="923" t="n">
        <v>88423</v>
      </c>
      <c r="C5273" s="924" t="s">
        <v>12049</v>
      </c>
      <c r="D5273" s="923" t="s">
        <v>892</v>
      </c>
      <c r="E5273" s="923" t="n">
        <f aca="false">IF($K$2=$H$1,H5273,I5273)</f>
        <v>15.88</v>
      </c>
      <c r="F5273" s="396" t="n">
        <f aca="false">IF(LEN($B5273)=7,CONCATENATE(MID($B5273,1,6),"00",RIGHT($B5273,1)),IF(LEN($B5273)=8,CONCATENATE(MID($B5273,1,6),"0",RIGHT($B5273,2)),$B5273))</f>
        <v>88423</v>
      </c>
      <c r="H5273" s="925" t="n">
        <v>15.45</v>
      </c>
      <c r="I5273" s="923" t="n">
        <v>15.88</v>
      </c>
    </row>
    <row r="5274" customFormat="false" ht="15" hidden="false" customHeight="false" outlineLevel="0" collapsed="false">
      <c r="B5274" s="923" t="n">
        <v>88424</v>
      </c>
      <c r="C5274" s="924" t="s">
        <v>12050</v>
      </c>
      <c r="D5274" s="923" t="s">
        <v>892</v>
      </c>
      <c r="E5274" s="923" t="n">
        <f aca="false">IF($K$2=$H$1,H5274,I5274)</f>
        <v>17.97</v>
      </c>
      <c r="F5274" s="396" t="n">
        <f aca="false">IF(LEN($B5274)=7,CONCATENATE(MID($B5274,1,6),"00",RIGHT($B5274,1)),IF(LEN($B5274)=8,CONCATENATE(MID($B5274,1,6),"0",RIGHT($B5274,2)),$B5274))</f>
        <v>88424</v>
      </c>
      <c r="H5274" s="925" t="n">
        <v>17.34</v>
      </c>
      <c r="I5274" s="923" t="n">
        <v>17.97</v>
      </c>
    </row>
    <row r="5275" customFormat="false" ht="15" hidden="false" customHeight="false" outlineLevel="0" collapsed="false">
      <c r="B5275" s="923" t="n">
        <v>88426</v>
      </c>
      <c r="C5275" s="924" t="s">
        <v>12051</v>
      </c>
      <c r="D5275" s="923" t="s">
        <v>892</v>
      </c>
      <c r="E5275" s="923" t="n">
        <f aca="false">IF($K$2=$H$1,H5275,I5275)</f>
        <v>14.56</v>
      </c>
      <c r="F5275" s="396" t="n">
        <f aca="false">IF(LEN($B5275)=7,CONCATENATE(MID($B5275,1,6),"00",RIGHT($B5275,1)),IF(LEN($B5275)=8,CONCATENATE(MID($B5275,1,6),"0",RIGHT($B5275,2)),$B5275))</f>
        <v>88426</v>
      </c>
      <c r="H5275" s="925" t="n">
        <v>14.25</v>
      </c>
      <c r="I5275" s="923" t="n">
        <v>14.56</v>
      </c>
    </row>
    <row r="5276" customFormat="false" ht="15" hidden="false" customHeight="false" outlineLevel="0" collapsed="false">
      <c r="B5276" s="923" t="n">
        <v>88428</v>
      </c>
      <c r="C5276" s="924" t="s">
        <v>12052</v>
      </c>
      <c r="D5276" s="923" t="s">
        <v>892</v>
      </c>
      <c r="E5276" s="923" t="n">
        <f aca="false">IF($K$2=$H$1,H5276,I5276)</f>
        <v>24.84</v>
      </c>
      <c r="F5276" s="396" t="n">
        <f aca="false">IF(LEN($B5276)=7,CONCATENATE(MID($B5276,1,6),"00",RIGHT($B5276,1)),IF(LEN($B5276)=8,CONCATENATE(MID($B5276,1,6),"0",RIGHT($B5276,2)),$B5276))</f>
        <v>88428</v>
      </c>
      <c r="H5276" s="925" t="n">
        <v>23.55</v>
      </c>
      <c r="I5276" s="923" t="n">
        <v>24.84</v>
      </c>
    </row>
    <row r="5277" customFormat="false" ht="15" hidden="false" customHeight="false" outlineLevel="0" collapsed="false">
      <c r="B5277" s="923" t="n">
        <v>88429</v>
      </c>
      <c r="C5277" s="924" t="s">
        <v>12053</v>
      </c>
      <c r="D5277" s="923" t="s">
        <v>892</v>
      </c>
      <c r="E5277" s="923" t="n">
        <f aca="false">IF($K$2=$H$1,H5277,I5277)</f>
        <v>27.04</v>
      </c>
      <c r="F5277" s="396" t="n">
        <f aca="false">IF(LEN($B5277)=7,CONCATENATE(MID($B5277,1,6),"00",RIGHT($B5277,1)),IF(LEN($B5277)=8,CONCATENATE(MID($B5277,1,6),"0",RIGHT($B5277,2)),$B5277))</f>
        <v>88429</v>
      </c>
      <c r="H5277" s="925" t="n">
        <v>25.52</v>
      </c>
      <c r="I5277" s="923" t="n">
        <v>27.04</v>
      </c>
    </row>
    <row r="5278" customFormat="false" ht="15" hidden="false" customHeight="false" outlineLevel="0" collapsed="false">
      <c r="B5278" s="923" t="n">
        <v>88431</v>
      </c>
      <c r="C5278" s="924" t="s">
        <v>12054</v>
      </c>
      <c r="D5278" s="923" t="s">
        <v>892</v>
      </c>
      <c r="E5278" s="923" t="n">
        <f aca="false">IF($K$2=$H$1,H5278,I5278)</f>
        <v>19.05</v>
      </c>
      <c r="F5278" s="396" t="n">
        <f aca="false">IF(LEN($B5278)=7,CONCATENATE(MID($B5278,1,6),"00",RIGHT($B5278,1)),IF(LEN($B5278)=8,CONCATENATE(MID($B5278,1,6),"0",RIGHT($B5278,2)),$B5278))</f>
        <v>88431</v>
      </c>
      <c r="H5278" s="925" t="n">
        <v>18.31</v>
      </c>
      <c r="I5278" s="923" t="n">
        <v>19.05</v>
      </c>
    </row>
    <row r="5279" customFormat="false" ht="15" hidden="false" customHeight="false" outlineLevel="0" collapsed="false">
      <c r="B5279" s="923" t="n">
        <v>88432</v>
      </c>
      <c r="C5279" s="924" t="s">
        <v>12055</v>
      </c>
      <c r="D5279" s="923" t="s">
        <v>892</v>
      </c>
      <c r="E5279" s="923" t="n">
        <f aca="false">IF($K$2=$H$1,H5279,I5279)</f>
        <v>13.96</v>
      </c>
      <c r="F5279" s="396" t="n">
        <f aca="false">IF(LEN($B5279)=7,CONCATENATE(MID($B5279,1,6),"00",RIGHT($B5279,1)),IF(LEN($B5279)=8,CONCATENATE(MID($B5279,1,6),"0",RIGHT($B5279,2)),$B5279))</f>
        <v>88432</v>
      </c>
      <c r="H5279" s="925" t="n">
        <v>13.05</v>
      </c>
      <c r="I5279" s="923" t="n">
        <v>13.96</v>
      </c>
    </row>
    <row r="5280" customFormat="false" ht="15" hidden="false" customHeight="false" outlineLevel="0" collapsed="false">
      <c r="B5280" s="923" t="n">
        <v>88482</v>
      </c>
      <c r="C5280" s="924" t="s">
        <v>12056</v>
      </c>
      <c r="D5280" s="923" t="s">
        <v>892</v>
      </c>
      <c r="E5280" s="923" t="n">
        <f aca="false">IF($K$2=$H$1,H5280,I5280)</f>
        <v>2.17</v>
      </c>
      <c r="F5280" s="396" t="n">
        <f aca="false">IF(LEN($B5280)=7,CONCATENATE(MID($B5280,1,6),"00",RIGHT($B5280,1)),IF(LEN($B5280)=8,CONCATENATE(MID($B5280,1,6),"0",RIGHT($B5280,2)),$B5280))</f>
        <v>88482</v>
      </c>
      <c r="H5280" s="925" t="n">
        <v>2.08</v>
      </c>
      <c r="I5280" s="923" t="n">
        <v>2.17</v>
      </c>
    </row>
    <row r="5281" customFormat="false" ht="15" hidden="false" customHeight="false" outlineLevel="0" collapsed="false">
      <c r="B5281" s="923" t="n">
        <v>88483</v>
      </c>
      <c r="C5281" s="924" t="s">
        <v>12057</v>
      </c>
      <c r="D5281" s="923" t="s">
        <v>892</v>
      </c>
      <c r="E5281" s="923" t="n">
        <f aca="false">IF($K$2=$H$1,H5281,I5281)</f>
        <v>1.93</v>
      </c>
      <c r="F5281" s="396" t="n">
        <f aca="false">IF(LEN($B5281)=7,CONCATENATE(MID($B5281,1,6),"00",RIGHT($B5281,1)),IF(LEN($B5281)=8,CONCATENATE(MID($B5281,1,6),"0",RIGHT($B5281,2)),$B5281))</f>
        <v>88483</v>
      </c>
      <c r="H5281" s="925" t="n">
        <v>1.87</v>
      </c>
      <c r="I5281" s="923" t="n">
        <v>1.93</v>
      </c>
    </row>
    <row r="5282" customFormat="false" ht="15" hidden="false" customHeight="false" outlineLevel="0" collapsed="false">
      <c r="B5282" s="923" t="n">
        <v>88484</v>
      </c>
      <c r="C5282" s="924" t="s">
        <v>12058</v>
      </c>
      <c r="D5282" s="923" t="s">
        <v>892</v>
      </c>
      <c r="E5282" s="923" t="n">
        <f aca="false">IF($K$2=$H$1,H5282,I5282)</f>
        <v>2.01</v>
      </c>
      <c r="F5282" s="396" t="n">
        <f aca="false">IF(LEN($B5282)=7,CONCATENATE(MID($B5282,1,6),"00",RIGHT($B5282,1)),IF(LEN($B5282)=8,CONCATENATE(MID($B5282,1,6),"0",RIGHT($B5282,2)),$B5282))</f>
        <v>88484</v>
      </c>
      <c r="H5282" s="925" t="n">
        <v>1.87</v>
      </c>
      <c r="I5282" s="923" t="n">
        <v>2.01</v>
      </c>
    </row>
    <row r="5283" customFormat="false" ht="15" hidden="false" customHeight="false" outlineLevel="0" collapsed="false">
      <c r="B5283" s="923" t="n">
        <v>88485</v>
      </c>
      <c r="C5283" s="924" t="s">
        <v>12059</v>
      </c>
      <c r="D5283" s="923" t="s">
        <v>892</v>
      </c>
      <c r="E5283" s="923" t="n">
        <f aca="false">IF($K$2=$H$1,H5283,I5283)</f>
        <v>1.67</v>
      </c>
      <c r="F5283" s="396" t="n">
        <f aca="false">IF(LEN($B5283)=7,CONCATENATE(MID($B5283,1,6),"00",RIGHT($B5283,1)),IF(LEN($B5283)=8,CONCATENATE(MID($B5283,1,6),"0",RIGHT($B5283,2)),$B5283))</f>
        <v>88485</v>
      </c>
      <c r="H5283" s="925" t="n">
        <v>1.57</v>
      </c>
      <c r="I5283" s="923" t="n">
        <v>1.67</v>
      </c>
    </row>
    <row r="5284" customFormat="false" ht="15" hidden="false" customHeight="false" outlineLevel="0" collapsed="false">
      <c r="B5284" s="923" t="n">
        <v>88486</v>
      </c>
      <c r="C5284" s="924" t="s">
        <v>12060</v>
      </c>
      <c r="D5284" s="923" t="s">
        <v>892</v>
      </c>
      <c r="E5284" s="923" t="n">
        <f aca="false">IF($K$2=$H$1,H5284,I5284)</f>
        <v>10.03</v>
      </c>
      <c r="F5284" s="396" t="n">
        <f aca="false">IF(LEN($B5284)=7,CONCATENATE(MID($B5284,1,6),"00",RIGHT($B5284,1)),IF(LEN($B5284)=8,CONCATENATE(MID($B5284,1,6),"0",RIGHT($B5284,2)),$B5284))</f>
        <v>88486</v>
      </c>
      <c r="H5284" s="925" t="n">
        <v>9.59</v>
      </c>
      <c r="I5284" s="923" t="n">
        <v>10.03</v>
      </c>
    </row>
    <row r="5285" customFormat="false" ht="15" hidden="false" customHeight="false" outlineLevel="0" collapsed="false">
      <c r="B5285" s="923" t="n">
        <v>88487</v>
      </c>
      <c r="C5285" s="924" t="s">
        <v>12061</v>
      </c>
      <c r="D5285" s="923" t="s">
        <v>892</v>
      </c>
      <c r="E5285" s="923" t="n">
        <f aca="false">IF($K$2=$H$1,H5285,I5285)</f>
        <v>8.97</v>
      </c>
      <c r="F5285" s="396" t="n">
        <f aca="false">IF(LEN($B5285)=7,CONCATENATE(MID($B5285,1,6),"00",RIGHT($B5285,1)),IF(LEN($B5285)=8,CONCATENATE(MID($B5285,1,6),"0",RIGHT($B5285,2)),$B5285))</f>
        <v>88487</v>
      </c>
      <c r="H5285" s="925" t="n">
        <v>8.64</v>
      </c>
      <c r="I5285" s="923" t="n">
        <v>8.97</v>
      </c>
    </row>
    <row r="5286" customFormat="false" ht="15" hidden="false" customHeight="false" outlineLevel="0" collapsed="false">
      <c r="B5286" s="923" t="n">
        <v>88488</v>
      </c>
      <c r="C5286" s="924" t="s">
        <v>12062</v>
      </c>
      <c r="D5286" s="923" t="s">
        <v>892</v>
      </c>
      <c r="E5286" s="923" t="n">
        <f aca="false">IF($K$2=$H$1,H5286,I5286)</f>
        <v>12.88</v>
      </c>
      <c r="F5286" s="396" t="n">
        <f aca="false">IF(LEN($B5286)=7,CONCATENATE(MID($B5286,1,6),"00",RIGHT($B5286,1)),IF(LEN($B5286)=8,CONCATENATE(MID($B5286,1,6),"0",RIGHT($B5286,2)),$B5286))</f>
        <v>88488</v>
      </c>
      <c r="H5286" s="925" t="n">
        <v>12.25</v>
      </c>
      <c r="I5286" s="923" t="n">
        <v>12.88</v>
      </c>
    </row>
    <row r="5287" customFormat="false" ht="15" hidden="false" customHeight="false" outlineLevel="0" collapsed="false">
      <c r="B5287" s="923" t="n">
        <v>88489</v>
      </c>
      <c r="C5287" s="924" t="s">
        <v>12063</v>
      </c>
      <c r="D5287" s="923" t="s">
        <v>892</v>
      </c>
      <c r="E5287" s="923" t="n">
        <f aca="false">IF($K$2=$H$1,H5287,I5287)</f>
        <v>11.37</v>
      </c>
      <c r="F5287" s="396" t="n">
        <f aca="false">IF(LEN($B5287)=7,CONCATENATE(MID($B5287,1,6),"00",RIGHT($B5287,1)),IF(LEN($B5287)=8,CONCATENATE(MID($B5287,1,6),"0",RIGHT($B5287,2)),$B5287))</f>
        <v>88489</v>
      </c>
      <c r="H5287" s="925" t="n">
        <v>10.88</v>
      </c>
      <c r="I5287" s="923" t="n">
        <v>11.37</v>
      </c>
    </row>
    <row r="5288" customFormat="false" ht="15" hidden="false" customHeight="false" outlineLevel="0" collapsed="false">
      <c r="B5288" s="923" t="n">
        <v>88490</v>
      </c>
      <c r="C5288" s="924" t="s">
        <v>12064</v>
      </c>
      <c r="D5288" s="923" t="s">
        <v>892</v>
      </c>
      <c r="E5288" s="923" t="n">
        <f aca="false">IF($K$2=$H$1,H5288,I5288)</f>
        <v>7.27</v>
      </c>
      <c r="F5288" s="396" t="n">
        <f aca="false">IF(LEN($B5288)=7,CONCATENATE(MID($B5288,1,6),"00",RIGHT($B5288,1)),IF(LEN($B5288)=8,CONCATENATE(MID($B5288,1,6),"0",RIGHT($B5288,2)),$B5288))</f>
        <v>88490</v>
      </c>
      <c r="H5288" s="925" t="n">
        <v>7.16</v>
      </c>
      <c r="I5288" s="923" t="n">
        <v>7.27</v>
      </c>
    </row>
    <row r="5289" customFormat="false" ht="15" hidden="false" customHeight="false" outlineLevel="0" collapsed="false">
      <c r="B5289" s="923" t="n">
        <v>88491</v>
      </c>
      <c r="C5289" s="924" t="s">
        <v>12065</v>
      </c>
      <c r="D5289" s="923" t="s">
        <v>892</v>
      </c>
      <c r="E5289" s="923" t="n">
        <f aca="false">IF($K$2=$H$1,H5289,I5289)</f>
        <v>7.02</v>
      </c>
      <c r="F5289" s="396" t="n">
        <f aca="false">IF(LEN($B5289)=7,CONCATENATE(MID($B5289,1,6),"00",RIGHT($B5289,1)),IF(LEN($B5289)=8,CONCATENATE(MID($B5289,1,6),"0",RIGHT($B5289,2)),$B5289))</f>
        <v>88491</v>
      </c>
      <c r="H5289" s="925" t="n">
        <v>6.93</v>
      </c>
      <c r="I5289" s="923" t="n">
        <v>7.02</v>
      </c>
    </row>
    <row r="5290" customFormat="false" ht="15" hidden="false" customHeight="false" outlineLevel="0" collapsed="false">
      <c r="B5290" s="923" t="n">
        <v>88492</v>
      </c>
      <c r="C5290" s="924" t="s">
        <v>12066</v>
      </c>
      <c r="D5290" s="923" t="s">
        <v>892</v>
      </c>
      <c r="E5290" s="923" t="n">
        <f aca="false">IF($K$2=$H$1,H5290,I5290)</f>
        <v>8.74</v>
      </c>
      <c r="F5290" s="396" t="n">
        <f aca="false">IF(LEN($B5290)=7,CONCATENATE(MID($B5290,1,6),"00",RIGHT($B5290,1)),IF(LEN($B5290)=8,CONCATENATE(MID($B5290,1,6),"0",RIGHT($B5290,2)),$B5290))</f>
        <v>88492</v>
      </c>
      <c r="H5290" s="925" t="n">
        <v>8.57</v>
      </c>
      <c r="I5290" s="923" t="n">
        <v>8.74</v>
      </c>
    </row>
    <row r="5291" customFormat="false" ht="15" hidden="false" customHeight="false" outlineLevel="0" collapsed="false">
      <c r="B5291" s="923" t="n">
        <v>88493</v>
      </c>
      <c r="C5291" s="924" t="s">
        <v>12067</v>
      </c>
      <c r="D5291" s="923" t="s">
        <v>892</v>
      </c>
      <c r="E5291" s="923" t="n">
        <f aca="false">IF($K$2=$H$1,H5291,I5291)</f>
        <v>8.36</v>
      </c>
      <c r="F5291" s="396" t="n">
        <f aca="false">IF(LEN($B5291)=7,CONCATENATE(MID($B5291,1,6),"00",RIGHT($B5291,1)),IF(LEN($B5291)=8,CONCATENATE(MID($B5291,1,6),"0",RIGHT($B5291,2)),$B5291))</f>
        <v>88493</v>
      </c>
      <c r="H5291" s="925" t="n">
        <v>8.23</v>
      </c>
      <c r="I5291" s="923" t="n">
        <v>8.36</v>
      </c>
    </row>
    <row r="5292" customFormat="false" ht="15" hidden="false" customHeight="false" outlineLevel="0" collapsed="false">
      <c r="B5292" s="923" t="n">
        <v>88494</v>
      </c>
      <c r="C5292" s="924" t="s">
        <v>12068</v>
      </c>
      <c r="D5292" s="923" t="s">
        <v>892</v>
      </c>
      <c r="E5292" s="923" t="n">
        <f aca="false">IF($K$2=$H$1,H5292,I5292)</f>
        <v>15.66</v>
      </c>
      <c r="F5292" s="396" t="n">
        <f aca="false">IF(LEN($B5292)=7,CONCATENATE(MID($B5292,1,6),"00",RIGHT($B5292,1)),IF(LEN($B5292)=8,CONCATENATE(MID($B5292,1,6),"0",RIGHT($B5292,2)),$B5292))</f>
        <v>88494</v>
      </c>
      <c r="H5292" s="925" t="n">
        <v>14.34</v>
      </c>
      <c r="I5292" s="923" t="n">
        <v>15.66</v>
      </c>
    </row>
    <row r="5293" customFormat="false" ht="15" hidden="false" customHeight="false" outlineLevel="0" collapsed="false">
      <c r="B5293" s="923" t="n">
        <v>88495</v>
      </c>
      <c r="C5293" s="924" t="s">
        <v>12069</v>
      </c>
      <c r="D5293" s="923" t="s">
        <v>892</v>
      </c>
      <c r="E5293" s="923" t="n">
        <f aca="false">IF($K$2=$H$1,H5293,I5293)</f>
        <v>8.42</v>
      </c>
      <c r="F5293" s="396" t="n">
        <f aca="false">IF(LEN($B5293)=7,CONCATENATE(MID($B5293,1,6),"00",RIGHT($B5293,1)),IF(LEN($B5293)=8,CONCATENATE(MID($B5293,1,6),"0",RIGHT($B5293,2)),$B5293))</f>
        <v>88495</v>
      </c>
      <c r="H5293" s="925" t="n">
        <v>7.81</v>
      </c>
      <c r="I5293" s="923" t="n">
        <v>8.42</v>
      </c>
    </row>
    <row r="5294" customFormat="false" ht="15" hidden="false" customHeight="false" outlineLevel="0" collapsed="false">
      <c r="B5294" s="923" t="n">
        <v>88496</v>
      </c>
      <c r="C5294" s="924" t="s">
        <v>12070</v>
      </c>
      <c r="D5294" s="923" t="s">
        <v>892</v>
      </c>
      <c r="E5294" s="923" t="n">
        <f aca="false">IF($K$2=$H$1,H5294,I5294)</f>
        <v>21.23</v>
      </c>
      <c r="F5294" s="396" t="n">
        <f aca="false">IF(LEN($B5294)=7,CONCATENATE(MID($B5294,1,6),"00",RIGHT($B5294,1)),IF(LEN($B5294)=8,CONCATENATE(MID($B5294,1,6),"0",RIGHT($B5294,2)),$B5294))</f>
        <v>88496</v>
      </c>
      <c r="H5294" s="925" t="n">
        <v>19.48</v>
      </c>
      <c r="I5294" s="923" t="n">
        <v>21.23</v>
      </c>
    </row>
    <row r="5295" customFormat="false" ht="15" hidden="false" customHeight="false" outlineLevel="0" collapsed="false">
      <c r="B5295" s="923" t="n">
        <v>88497</v>
      </c>
      <c r="C5295" s="924" t="s">
        <v>12071</v>
      </c>
      <c r="D5295" s="923" t="s">
        <v>892</v>
      </c>
      <c r="E5295" s="923" t="n">
        <f aca="false">IF($K$2=$H$1,H5295,I5295)</f>
        <v>11.55</v>
      </c>
      <c r="F5295" s="396" t="n">
        <f aca="false">IF(LEN($B5295)=7,CONCATENATE(MID($B5295,1,6),"00",RIGHT($B5295,1)),IF(LEN($B5295)=8,CONCATENATE(MID($B5295,1,6),"0",RIGHT($B5295,2)),$B5295))</f>
        <v>88497</v>
      </c>
      <c r="H5295" s="925" t="n">
        <v>10.74</v>
      </c>
      <c r="I5295" s="923" t="n">
        <v>11.55</v>
      </c>
    </row>
    <row r="5296" customFormat="false" ht="15" hidden="false" customHeight="false" outlineLevel="0" collapsed="false">
      <c r="B5296" s="923" t="n">
        <v>95305</v>
      </c>
      <c r="C5296" s="924" t="s">
        <v>12072</v>
      </c>
      <c r="D5296" s="923" t="s">
        <v>892</v>
      </c>
      <c r="E5296" s="923" t="n">
        <f aca="false">IF($K$2=$H$1,H5296,I5296)</f>
        <v>11.8</v>
      </c>
      <c r="F5296" s="396" t="n">
        <f aca="false">IF(LEN($B5296)=7,CONCATENATE(MID($B5296,1,6),"00",RIGHT($B5296,1)),IF(LEN($B5296)=8,CONCATENATE(MID($B5296,1,6),"0",RIGHT($B5296,2)),$B5296))</f>
        <v>95305</v>
      </c>
      <c r="H5296" s="925" t="n">
        <v>11.31</v>
      </c>
      <c r="I5296" s="923" t="n">
        <v>11.8</v>
      </c>
    </row>
    <row r="5297" customFormat="false" ht="15" hidden="false" customHeight="false" outlineLevel="0" collapsed="false">
      <c r="B5297" s="923" t="n">
        <v>95306</v>
      </c>
      <c r="C5297" s="924" t="s">
        <v>12073</v>
      </c>
      <c r="D5297" s="923" t="s">
        <v>892</v>
      </c>
      <c r="E5297" s="923" t="n">
        <f aca="false">IF($K$2=$H$1,H5297,I5297)</f>
        <v>13.72</v>
      </c>
      <c r="F5297" s="396" t="n">
        <f aca="false">IF(LEN($B5297)=7,CONCATENATE(MID($B5297,1,6),"00",RIGHT($B5297,1)),IF(LEN($B5297)=8,CONCATENATE(MID($B5297,1,6),"0",RIGHT($B5297,2)),$B5297))</f>
        <v>95306</v>
      </c>
      <c r="H5297" s="925" t="n">
        <v>13.04</v>
      </c>
      <c r="I5297" s="923" t="n">
        <v>13.72</v>
      </c>
    </row>
    <row r="5298" customFormat="false" ht="15" hidden="false" customHeight="false" outlineLevel="0" collapsed="false">
      <c r="B5298" s="923" t="n">
        <v>95622</v>
      </c>
      <c r="C5298" s="924" t="s">
        <v>12074</v>
      </c>
      <c r="D5298" s="923" t="s">
        <v>892</v>
      </c>
      <c r="E5298" s="923" t="n">
        <f aca="false">IF($K$2=$H$1,H5298,I5298)</f>
        <v>11.55</v>
      </c>
      <c r="F5298" s="396" t="n">
        <f aca="false">IF(LEN($B5298)=7,CONCATENATE(MID($B5298,1,6),"00",RIGHT($B5298,1)),IF(LEN($B5298)=8,CONCATENATE(MID($B5298,1,6),"0",RIGHT($B5298,2)),$B5298))</f>
        <v>95622</v>
      </c>
      <c r="H5298" s="925" t="n">
        <v>10.81</v>
      </c>
      <c r="I5298" s="923" t="n">
        <v>11.55</v>
      </c>
    </row>
    <row r="5299" customFormat="false" ht="15" hidden="false" customHeight="false" outlineLevel="0" collapsed="false">
      <c r="B5299" s="923" t="n">
        <v>95623</v>
      </c>
      <c r="C5299" s="924" t="s">
        <v>12075</v>
      </c>
      <c r="D5299" s="923" t="s">
        <v>892</v>
      </c>
      <c r="E5299" s="923" t="n">
        <f aca="false">IF($K$2=$H$1,H5299,I5299)</f>
        <v>8.85</v>
      </c>
      <c r="F5299" s="396" t="n">
        <f aca="false">IF(LEN($B5299)=7,CONCATENATE(MID($B5299,1,6),"00",RIGHT($B5299,1)),IF(LEN($B5299)=8,CONCATENATE(MID($B5299,1,6),"0",RIGHT($B5299,2)),$B5299))</f>
        <v>95623</v>
      </c>
      <c r="H5299" s="925" t="n">
        <v>8.37</v>
      </c>
      <c r="I5299" s="923" t="n">
        <v>8.85</v>
      </c>
    </row>
    <row r="5300" customFormat="false" ht="15" hidden="false" customHeight="false" outlineLevel="0" collapsed="false">
      <c r="B5300" s="923" t="n">
        <v>95624</v>
      </c>
      <c r="C5300" s="924" t="s">
        <v>12076</v>
      </c>
      <c r="D5300" s="923" t="s">
        <v>892</v>
      </c>
      <c r="E5300" s="923" t="n">
        <f aca="false">IF($K$2=$H$1,H5300,I5300)</f>
        <v>17.05</v>
      </c>
      <c r="F5300" s="396" t="n">
        <f aca="false">IF(LEN($B5300)=7,CONCATENATE(MID($B5300,1,6),"00",RIGHT($B5300,1)),IF(LEN($B5300)=8,CONCATENATE(MID($B5300,1,6),"0",RIGHT($B5300,2)),$B5300))</f>
        <v>95624</v>
      </c>
      <c r="H5300" s="925" t="n">
        <v>15.76</v>
      </c>
      <c r="I5300" s="923" t="n">
        <v>17.05</v>
      </c>
    </row>
    <row r="5301" customFormat="false" ht="15" hidden="false" customHeight="false" outlineLevel="0" collapsed="false">
      <c r="B5301" s="923" t="n">
        <v>95625</v>
      </c>
      <c r="C5301" s="924" t="s">
        <v>12077</v>
      </c>
      <c r="D5301" s="923" t="s">
        <v>892</v>
      </c>
      <c r="E5301" s="923" t="n">
        <f aca="false">IF($K$2=$H$1,H5301,I5301)</f>
        <v>18.79</v>
      </c>
      <c r="F5301" s="396" t="n">
        <f aca="false">IF(LEN($B5301)=7,CONCATENATE(MID($B5301,1,6),"00",RIGHT($B5301,1)),IF(LEN($B5301)=8,CONCATENATE(MID($B5301,1,6),"0",RIGHT($B5301,2)),$B5301))</f>
        <v>95625</v>
      </c>
      <c r="H5301" s="925" t="n">
        <v>17.33</v>
      </c>
      <c r="I5301" s="923" t="n">
        <v>18.79</v>
      </c>
    </row>
    <row r="5302" customFormat="false" ht="15" hidden="false" customHeight="false" outlineLevel="0" collapsed="false">
      <c r="B5302" s="923" t="n">
        <v>95626</v>
      </c>
      <c r="C5302" s="924" t="s">
        <v>12078</v>
      </c>
      <c r="D5302" s="923" t="s">
        <v>892</v>
      </c>
      <c r="E5302" s="923" t="n">
        <f aca="false">IF($K$2=$H$1,H5302,I5302)</f>
        <v>12.44</v>
      </c>
      <c r="F5302" s="396" t="n">
        <f aca="false">IF(LEN($B5302)=7,CONCATENATE(MID($B5302,1,6),"00",RIGHT($B5302,1)),IF(LEN($B5302)=8,CONCATENATE(MID($B5302,1,6),"0",RIGHT($B5302,2)),$B5302))</f>
        <v>95626</v>
      </c>
      <c r="H5302" s="925" t="n">
        <v>11.6</v>
      </c>
      <c r="I5302" s="923" t="n">
        <v>12.44</v>
      </c>
    </row>
    <row r="5303" customFormat="false" ht="15" hidden="false" customHeight="false" outlineLevel="0" collapsed="false">
      <c r="B5303" s="923" t="n">
        <v>96126</v>
      </c>
      <c r="C5303" s="924" t="s">
        <v>12079</v>
      </c>
      <c r="D5303" s="923" t="s">
        <v>892</v>
      </c>
      <c r="E5303" s="923" t="n">
        <f aca="false">IF($K$2=$H$1,H5303,I5303)</f>
        <v>13.91</v>
      </c>
      <c r="F5303" s="396" t="n">
        <f aca="false">IF(LEN($B5303)=7,CONCATENATE(MID($B5303,1,6),"00",RIGHT($B5303,1)),IF(LEN($B5303)=8,CONCATENATE(MID($B5303,1,6),"0",RIGHT($B5303,2)),$B5303))</f>
        <v>96126</v>
      </c>
      <c r="H5303" s="925" t="n">
        <v>12.97</v>
      </c>
      <c r="I5303" s="923" t="n">
        <v>13.91</v>
      </c>
    </row>
    <row r="5304" customFormat="false" ht="15" hidden="false" customHeight="false" outlineLevel="0" collapsed="false">
      <c r="B5304" s="923" t="n">
        <v>96127</v>
      </c>
      <c r="C5304" s="924" t="s">
        <v>12080</v>
      </c>
      <c r="D5304" s="923" t="s">
        <v>892</v>
      </c>
      <c r="E5304" s="923" t="n">
        <f aca="false">IF($K$2=$H$1,H5304,I5304)</f>
        <v>10.53</v>
      </c>
      <c r="F5304" s="396" t="n">
        <f aca="false">IF(LEN($B5304)=7,CONCATENATE(MID($B5304,1,6),"00",RIGHT($B5304,1)),IF(LEN($B5304)=8,CONCATENATE(MID($B5304,1,6),"0",RIGHT($B5304,2)),$B5304))</f>
        <v>96127</v>
      </c>
      <c r="H5304" s="925" t="n">
        <v>9.92</v>
      </c>
      <c r="I5304" s="923" t="n">
        <v>10.53</v>
      </c>
    </row>
    <row r="5305" customFormat="false" ht="15" hidden="false" customHeight="false" outlineLevel="0" collapsed="false">
      <c r="B5305" s="923" t="n">
        <v>96128</v>
      </c>
      <c r="C5305" s="924" t="s">
        <v>12081</v>
      </c>
      <c r="D5305" s="923" t="s">
        <v>892</v>
      </c>
      <c r="E5305" s="923" t="n">
        <f aca="false">IF($K$2=$H$1,H5305,I5305)</f>
        <v>20.75</v>
      </c>
      <c r="F5305" s="396" t="n">
        <f aca="false">IF(LEN($B5305)=7,CONCATENATE(MID($B5305,1,6),"00",RIGHT($B5305,1)),IF(LEN($B5305)=8,CONCATENATE(MID($B5305,1,6),"0",RIGHT($B5305,2)),$B5305))</f>
        <v>96128</v>
      </c>
      <c r="H5305" s="925" t="n">
        <v>19.14</v>
      </c>
      <c r="I5305" s="923" t="n">
        <v>20.75</v>
      </c>
    </row>
    <row r="5306" customFormat="false" ht="15" hidden="false" customHeight="false" outlineLevel="0" collapsed="false">
      <c r="B5306" s="923" t="n">
        <v>96129</v>
      </c>
      <c r="C5306" s="924" t="s">
        <v>12082</v>
      </c>
      <c r="D5306" s="923" t="s">
        <v>892</v>
      </c>
      <c r="E5306" s="923" t="n">
        <f aca="false">IF($K$2=$H$1,H5306,I5306)</f>
        <v>22.92</v>
      </c>
      <c r="F5306" s="396" t="n">
        <f aca="false">IF(LEN($B5306)=7,CONCATENATE(MID($B5306,1,6),"00",RIGHT($B5306,1)),IF(LEN($B5306)=8,CONCATENATE(MID($B5306,1,6),"0",RIGHT($B5306,2)),$B5306))</f>
        <v>96129</v>
      </c>
      <c r="H5306" s="925" t="n">
        <v>21.1</v>
      </c>
      <c r="I5306" s="923" t="n">
        <v>22.92</v>
      </c>
    </row>
    <row r="5307" customFormat="false" ht="15" hidden="false" customHeight="false" outlineLevel="0" collapsed="false">
      <c r="B5307" s="923" t="n">
        <v>96130</v>
      </c>
      <c r="C5307" s="924" t="s">
        <v>12083</v>
      </c>
      <c r="D5307" s="923" t="s">
        <v>892</v>
      </c>
      <c r="E5307" s="923" t="n">
        <f aca="false">IF($K$2=$H$1,H5307,I5307)</f>
        <v>14.97</v>
      </c>
      <c r="F5307" s="396" t="n">
        <f aca="false">IF(LEN($B5307)=7,CONCATENATE(MID($B5307,1,6),"00",RIGHT($B5307,1)),IF(LEN($B5307)=8,CONCATENATE(MID($B5307,1,6),"0",RIGHT($B5307,2)),$B5307))</f>
        <v>96130</v>
      </c>
      <c r="H5307" s="925" t="n">
        <v>13.93</v>
      </c>
      <c r="I5307" s="923" t="n">
        <v>14.97</v>
      </c>
    </row>
    <row r="5308" customFormat="false" ht="15" hidden="false" customHeight="false" outlineLevel="0" collapsed="false">
      <c r="B5308" s="923" t="n">
        <v>96131</v>
      </c>
      <c r="C5308" s="924" t="s">
        <v>12084</v>
      </c>
      <c r="D5308" s="923" t="s">
        <v>892</v>
      </c>
      <c r="E5308" s="923" t="n">
        <f aca="false">IF($K$2=$H$1,H5308,I5308)</f>
        <v>19.17</v>
      </c>
      <c r="F5308" s="396" t="n">
        <f aca="false">IF(LEN($B5308)=7,CONCATENATE(MID($B5308,1,6),"00",RIGHT($B5308,1)),IF(LEN($B5308)=8,CONCATENATE(MID($B5308,1,6),"0",RIGHT($B5308,2)),$B5308))</f>
        <v>96131</v>
      </c>
      <c r="H5308" s="925" t="n">
        <v>17.92</v>
      </c>
      <c r="I5308" s="923" t="n">
        <v>19.17</v>
      </c>
    </row>
    <row r="5309" customFormat="false" ht="15" hidden="false" customHeight="false" outlineLevel="0" collapsed="false">
      <c r="B5309" s="923" t="n">
        <v>96132</v>
      </c>
      <c r="C5309" s="924" t="s">
        <v>12085</v>
      </c>
      <c r="D5309" s="923" t="s">
        <v>892</v>
      </c>
      <c r="E5309" s="923" t="n">
        <f aca="false">IF($K$2=$H$1,H5309,I5309)</f>
        <v>14.68</v>
      </c>
      <c r="F5309" s="396" t="n">
        <f aca="false">IF(LEN($B5309)=7,CONCATENATE(MID($B5309,1,6),"00",RIGHT($B5309,1)),IF(LEN($B5309)=8,CONCATENATE(MID($B5309,1,6),"0",RIGHT($B5309,2)),$B5309))</f>
        <v>96132</v>
      </c>
      <c r="H5309" s="925" t="n">
        <v>13.86</v>
      </c>
      <c r="I5309" s="923" t="n">
        <v>14.68</v>
      </c>
    </row>
    <row r="5310" customFormat="false" ht="15" hidden="false" customHeight="false" outlineLevel="0" collapsed="false">
      <c r="B5310" s="923" t="n">
        <v>96133</v>
      </c>
      <c r="C5310" s="924" t="s">
        <v>12086</v>
      </c>
      <c r="D5310" s="923" t="s">
        <v>892</v>
      </c>
      <c r="E5310" s="923" t="n">
        <f aca="false">IF($K$2=$H$1,H5310,I5310)</f>
        <v>28.26</v>
      </c>
      <c r="F5310" s="396" t="n">
        <f aca="false">IF(LEN($B5310)=7,CONCATENATE(MID($B5310,1,6),"00",RIGHT($B5310,1)),IF(LEN($B5310)=8,CONCATENATE(MID($B5310,1,6),"0",RIGHT($B5310,2)),$B5310))</f>
        <v>96133</v>
      </c>
      <c r="H5310" s="925" t="n">
        <v>26.12</v>
      </c>
      <c r="I5310" s="923" t="n">
        <v>28.26</v>
      </c>
    </row>
    <row r="5311" customFormat="false" ht="15" hidden="false" customHeight="false" outlineLevel="0" collapsed="false">
      <c r="B5311" s="923" t="n">
        <v>96134</v>
      </c>
      <c r="C5311" s="924" t="s">
        <v>12087</v>
      </c>
      <c r="D5311" s="923" t="s">
        <v>892</v>
      </c>
      <c r="E5311" s="923" t="n">
        <f aca="false">IF($K$2=$H$1,H5311,I5311)</f>
        <v>31.16</v>
      </c>
      <c r="F5311" s="396" t="n">
        <f aca="false">IF(LEN($B5311)=7,CONCATENATE(MID($B5311,1,6),"00",RIGHT($B5311,1)),IF(LEN($B5311)=8,CONCATENATE(MID($B5311,1,6),"0",RIGHT($B5311,2)),$B5311))</f>
        <v>96134</v>
      </c>
      <c r="H5311" s="925" t="n">
        <v>28.74</v>
      </c>
      <c r="I5311" s="923" t="n">
        <v>31.16</v>
      </c>
    </row>
    <row r="5312" customFormat="false" ht="15" hidden="false" customHeight="false" outlineLevel="0" collapsed="false">
      <c r="B5312" s="923" t="n">
        <v>96135</v>
      </c>
      <c r="C5312" s="924" t="s">
        <v>12088</v>
      </c>
      <c r="D5312" s="923" t="s">
        <v>892</v>
      </c>
      <c r="E5312" s="923" t="n">
        <f aca="false">IF($K$2=$H$1,H5312,I5312)</f>
        <v>20.61</v>
      </c>
      <c r="F5312" s="396" t="n">
        <f aca="false">IF(LEN($B5312)=7,CONCATENATE(MID($B5312,1,6),"00",RIGHT($B5312,1)),IF(LEN($B5312)=8,CONCATENATE(MID($B5312,1,6),"0",RIGHT($B5312,2)),$B5312))</f>
        <v>96135</v>
      </c>
      <c r="H5312" s="925" t="n">
        <v>19.22</v>
      </c>
      <c r="I5312" s="923" t="n">
        <v>20.61</v>
      </c>
    </row>
    <row r="5313" customFormat="false" ht="15" hidden="false" customHeight="false" outlineLevel="0" collapsed="false">
      <c r="B5313" s="923" t="n">
        <v>79460</v>
      </c>
      <c r="C5313" s="924" t="s">
        <v>12089</v>
      </c>
      <c r="D5313" s="923" t="s">
        <v>892</v>
      </c>
      <c r="E5313" s="923" t="n">
        <f aca="false">IF($K$2=$H$1,H5313,I5313)</f>
        <v>39.08</v>
      </c>
      <c r="F5313" s="396" t="n">
        <f aca="false">IF(LEN($B5313)=7,CONCATENATE(MID($B5313,1,6),"00",RIGHT($B5313,1)),IF(LEN($B5313)=8,CONCATENATE(MID($B5313,1,6),"0",RIGHT($B5313,2)),$B5313))</f>
        <v>79460</v>
      </c>
      <c r="H5313" s="925" t="n">
        <v>37.72</v>
      </c>
      <c r="I5313" s="923" t="n">
        <v>39.08</v>
      </c>
    </row>
    <row r="5314" customFormat="false" ht="15" hidden="false" customHeight="false" outlineLevel="0" collapsed="false">
      <c r="B5314" s="923" t="n">
        <v>79465</v>
      </c>
      <c r="C5314" s="924" t="s">
        <v>12090</v>
      </c>
      <c r="D5314" s="923" t="s">
        <v>892</v>
      </c>
      <c r="E5314" s="923" t="n">
        <f aca="false">IF($K$2=$H$1,H5314,I5314)</f>
        <v>38.09</v>
      </c>
      <c r="F5314" s="396" t="n">
        <f aca="false">IF(LEN($B5314)=7,CONCATENATE(MID($B5314,1,6),"00",RIGHT($B5314,1)),IF(LEN($B5314)=8,CONCATENATE(MID($B5314,1,6),"0",RIGHT($B5314,2)),$B5314))</f>
        <v>79465</v>
      </c>
      <c r="H5314" s="925" t="n">
        <v>36.45</v>
      </c>
      <c r="I5314" s="923" t="n">
        <v>38.09</v>
      </c>
    </row>
    <row r="5315" customFormat="false" ht="15" hidden="false" customHeight="false" outlineLevel="0" collapsed="false">
      <c r="B5315" s="923" t="s">
        <v>12091</v>
      </c>
      <c r="C5315" s="924" t="s">
        <v>12092</v>
      </c>
      <c r="D5315" s="923" t="s">
        <v>892</v>
      </c>
      <c r="E5315" s="923" t="n">
        <f aca="false">IF($K$2=$H$1,H5315,I5315)</f>
        <v>54.37</v>
      </c>
      <c r="F5315" s="396" t="str">
        <f aca="false">IF(LEN($B5315)=7,CONCATENATE(MID($B5315,1,6),"00",RIGHT($B5315,1)),IF(LEN($B5315)=8,CONCATENATE(MID($B5315,1,6),"0",RIGHT($B5315,2)),$B5315))</f>
        <v>79514/001</v>
      </c>
      <c r="H5315" s="925" t="n">
        <v>52.73</v>
      </c>
      <c r="I5315" s="923" t="n">
        <v>54.37</v>
      </c>
    </row>
    <row r="5316" customFormat="false" ht="15" hidden="false" customHeight="false" outlineLevel="0" collapsed="false">
      <c r="B5316" s="923" t="n">
        <v>84647</v>
      </c>
      <c r="C5316" s="924" t="s">
        <v>12093</v>
      </c>
      <c r="D5316" s="923" t="s">
        <v>892</v>
      </c>
      <c r="E5316" s="923" t="n">
        <f aca="false">IF($K$2=$H$1,H5316,I5316)</f>
        <v>126.74</v>
      </c>
      <c r="F5316" s="396" t="n">
        <f aca="false">IF(LEN($B5316)=7,CONCATENATE(MID($B5316,1,6),"00",RIGHT($B5316,1)),IF(LEN($B5316)=8,CONCATENATE(MID($B5316,1,6),"0",RIGHT($B5316,2)),$B5316))</f>
        <v>84647</v>
      </c>
      <c r="H5316" s="925" t="n">
        <v>119.93</v>
      </c>
      <c r="I5316" s="923" t="n">
        <v>126.74</v>
      </c>
    </row>
    <row r="5317" customFormat="false" ht="15" hidden="false" customHeight="false" outlineLevel="0" collapsed="false">
      <c r="B5317" s="923" t="n">
        <v>84656</v>
      </c>
      <c r="C5317" s="924" t="s">
        <v>12094</v>
      </c>
      <c r="D5317" s="923" t="s">
        <v>892</v>
      </c>
      <c r="E5317" s="923" t="n">
        <f aca="false">IF($K$2=$H$1,H5317,I5317)</f>
        <v>30.69</v>
      </c>
      <c r="F5317" s="396" t="n">
        <f aca="false">IF(LEN($B5317)=7,CONCATENATE(MID($B5317,1,6),"00",RIGHT($B5317,1)),IF(LEN($B5317)=8,CONCATENATE(MID($B5317,1,6),"0",RIGHT($B5317,2)),$B5317))</f>
        <v>84656</v>
      </c>
      <c r="H5317" s="925" t="n">
        <v>27.87</v>
      </c>
      <c r="I5317" s="923" t="n">
        <v>30.69</v>
      </c>
    </row>
    <row r="5318" customFormat="false" ht="15" hidden="false" customHeight="false" outlineLevel="0" collapsed="false">
      <c r="B5318" s="923" t="n">
        <v>6082</v>
      </c>
      <c r="C5318" s="924" t="s">
        <v>12095</v>
      </c>
      <c r="D5318" s="923" t="s">
        <v>892</v>
      </c>
      <c r="E5318" s="923" t="n">
        <f aca="false">IF($K$2=$H$1,H5318,I5318)</f>
        <v>15.99</v>
      </c>
      <c r="F5318" s="396" t="n">
        <f aca="false">IF(LEN($B5318)=7,CONCATENATE(MID($B5318,1,6),"00",RIGHT($B5318,1)),IF(LEN($B5318)=8,CONCATENATE(MID($B5318,1,6),"0",RIGHT($B5318,2)),$B5318))</f>
        <v>6082</v>
      </c>
      <c r="H5318" s="925" t="n">
        <v>14.71</v>
      </c>
      <c r="I5318" s="923" t="n">
        <v>15.99</v>
      </c>
    </row>
    <row r="5319" customFormat="false" ht="15" hidden="false" customHeight="false" outlineLevel="0" collapsed="false">
      <c r="B5319" s="923" t="n">
        <v>40905</v>
      </c>
      <c r="C5319" s="924" t="s">
        <v>12096</v>
      </c>
      <c r="D5319" s="923" t="s">
        <v>892</v>
      </c>
      <c r="E5319" s="923" t="n">
        <f aca="false">IF($K$2=$H$1,H5319,I5319)</f>
        <v>19.85</v>
      </c>
      <c r="F5319" s="396" t="n">
        <f aca="false">IF(LEN($B5319)=7,CONCATENATE(MID($B5319,1,6),"00",RIGHT($B5319,1)),IF(LEN($B5319)=8,CONCATENATE(MID($B5319,1,6),"0",RIGHT($B5319,2)),$B5319))</f>
        <v>40905</v>
      </c>
      <c r="H5319" s="925" t="n">
        <v>18.57</v>
      </c>
      <c r="I5319" s="923" t="n">
        <v>19.85</v>
      </c>
    </row>
    <row r="5320" customFormat="false" ht="15" hidden="false" customHeight="false" outlineLevel="0" collapsed="false">
      <c r="B5320" s="923" t="s">
        <v>12097</v>
      </c>
      <c r="C5320" s="924" t="s">
        <v>12098</v>
      </c>
      <c r="D5320" s="923" t="s">
        <v>892</v>
      </c>
      <c r="E5320" s="923" t="n">
        <f aca="false">IF($K$2=$H$1,H5320,I5320)</f>
        <v>15.66</v>
      </c>
      <c r="F5320" s="396" t="str">
        <f aca="false">IF(LEN($B5320)=7,CONCATENATE(MID($B5320,1,6),"00",RIGHT($B5320,1)),IF(LEN($B5320)=8,CONCATENATE(MID($B5320,1,6),"0",RIGHT($B5320,2)),$B5320))</f>
        <v>73739/001</v>
      </c>
      <c r="H5320" s="925" t="n">
        <v>14.53</v>
      </c>
      <c r="I5320" s="923" t="n">
        <v>15.66</v>
      </c>
    </row>
    <row r="5321" customFormat="false" ht="15" hidden="false" customHeight="false" outlineLevel="0" collapsed="false">
      <c r="B5321" s="923" t="s">
        <v>12099</v>
      </c>
      <c r="C5321" s="924" t="s">
        <v>12100</v>
      </c>
      <c r="D5321" s="923" t="s">
        <v>892</v>
      </c>
      <c r="E5321" s="923" t="n">
        <f aca="false">IF($K$2=$H$1,H5321,I5321)</f>
        <v>21.96</v>
      </c>
      <c r="F5321" s="396" t="str">
        <f aca="false">IF(LEN($B5321)=7,CONCATENATE(MID($B5321,1,6),"00",RIGHT($B5321,1)),IF(LEN($B5321)=8,CONCATENATE(MID($B5321,1,6),"0",RIGHT($B5321,2)),$B5321))</f>
        <v>74065/001</v>
      </c>
      <c r="H5321" s="925" t="n">
        <v>20.6</v>
      </c>
      <c r="I5321" s="923" t="n">
        <v>21.96</v>
      </c>
    </row>
    <row r="5322" customFormat="false" ht="15" hidden="false" customHeight="false" outlineLevel="0" collapsed="false">
      <c r="B5322" s="923" t="s">
        <v>12101</v>
      </c>
      <c r="C5322" s="924" t="s">
        <v>12102</v>
      </c>
      <c r="D5322" s="923" t="s">
        <v>892</v>
      </c>
      <c r="E5322" s="923" t="n">
        <f aca="false">IF($K$2=$H$1,H5322,I5322)</f>
        <v>21.62</v>
      </c>
      <c r="F5322" s="396" t="str">
        <f aca="false">IF(LEN($B5322)=7,CONCATENATE(MID($B5322,1,6),"00",RIGHT($B5322,1)),IF(LEN($B5322)=8,CONCATENATE(MID($B5322,1,6),"0",RIGHT($B5322,2)),$B5322))</f>
        <v>74065/002</v>
      </c>
      <c r="H5322" s="925" t="n">
        <v>20.26</v>
      </c>
      <c r="I5322" s="923" t="n">
        <v>21.62</v>
      </c>
    </row>
    <row r="5323" customFormat="false" ht="15" hidden="false" customHeight="false" outlineLevel="0" collapsed="false">
      <c r="B5323" s="923" t="s">
        <v>12103</v>
      </c>
      <c r="C5323" s="924" t="s">
        <v>12104</v>
      </c>
      <c r="D5323" s="923" t="s">
        <v>892</v>
      </c>
      <c r="E5323" s="923" t="n">
        <f aca="false">IF($K$2=$H$1,H5323,I5323)</f>
        <v>21.52</v>
      </c>
      <c r="F5323" s="396" t="str">
        <f aca="false">IF(LEN($B5323)=7,CONCATENATE(MID($B5323,1,6),"00",RIGHT($B5323,1)),IF(LEN($B5323)=8,CONCATENATE(MID($B5323,1,6),"0",RIGHT($B5323,2)),$B5323))</f>
        <v>74065/003</v>
      </c>
      <c r="H5323" s="925" t="n">
        <v>20.16</v>
      </c>
      <c r="I5323" s="923" t="n">
        <v>21.52</v>
      </c>
    </row>
    <row r="5324" customFormat="false" ht="15" hidden="false" customHeight="false" outlineLevel="0" collapsed="false">
      <c r="B5324" s="923" t="n">
        <v>79463</v>
      </c>
      <c r="C5324" s="924" t="s">
        <v>12105</v>
      </c>
      <c r="D5324" s="923" t="s">
        <v>892</v>
      </c>
      <c r="E5324" s="923" t="n">
        <f aca="false">IF($K$2=$H$1,H5324,I5324)</f>
        <v>13.42</v>
      </c>
      <c r="F5324" s="396" t="n">
        <f aca="false">IF(LEN($B5324)=7,CONCATENATE(MID($B5324,1,6),"00",RIGHT($B5324,1)),IF(LEN($B5324)=8,CONCATENATE(MID($B5324,1,6),"0",RIGHT($B5324,2)),$B5324))</f>
        <v>79463</v>
      </c>
      <c r="H5324" s="925" t="n">
        <v>12.35</v>
      </c>
      <c r="I5324" s="923" t="n">
        <v>13.42</v>
      </c>
    </row>
    <row r="5325" customFormat="false" ht="15" hidden="false" customHeight="false" outlineLevel="0" collapsed="false">
      <c r="B5325" s="923" t="n">
        <v>79464</v>
      </c>
      <c r="C5325" s="924" t="s">
        <v>12106</v>
      </c>
      <c r="D5325" s="923" t="s">
        <v>892</v>
      </c>
      <c r="E5325" s="923" t="n">
        <f aca="false">IF($K$2=$H$1,H5325,I5325)</f>
        <v>17.85</v>
      </c>
      <c r="F5325" s="396" t="n">
        <f aca="false">IF(LEN($B5325)=7,CONCATENATE(MID($B5325,1,6),"00",RIGHT($B5325,1)),IF(LEN($B5325)=8,CONCATENATE(MID($B5325,1,6),"0",RIGHT($B5325,2)),$B5325))</f>
        <v>79464</v>
      </c>
      <c r="H5325" s="925" t="n">
        <v>16.49</v>
      </c>
      <c r="I5325" s="923" t="n">
        <v>17.85</v>
      </c>
    </row>
    <row r="5326" customFormat="false" ht="15" hidden="false" customHeight="false" outlineLevel="0" collapsed="false">
      <c r="B5326" s="923" t="n">
        <v>79466</v>
      </c>
      <c r="C5326" s="924" t="s">
        <v>12107</v>
      </c>
      <c r="D5326" s="923" t="s">
        <v>892</v>
      </c>
      <c r="E5326" s="923" t="n">
        <f aca="false">IF($K$2=$H$1,H5326,I5326)</f>
        <v>17.09</v>
      </c>
      <c r="F5326" s="396" t="n">
        <f aca="false">IF(LEN($B5326)=7,CONCATENATE(MID($B5326,1,6),"00",RIGHT($B5326,1)),IF(LEN($B5326)=8,CONCATENATE(MID($B5326,1,6),"0",RIGHT($B5326,2)),$B5326))</f>
        <v>79466</v>
      </c>
      <c r="H5326" s="925" t="n">
        <v>15.99</v>
      </c>
      <c r="I5326" s="923" t="n">
        <v>17.09</v>
      </c>
    </row>
    <row r="5327" customFormat="false" ht="15" hidden="false" customHeight="false" outlineLevel="0" collapsed="false">
      <c r="B5327" s="923" t="s">
        <v>12108</v>
      </c>
      <c r="C5327" s="924" t="s">
        <v>12109</v>
      </c>
      <c r="D5327" s="923" t="s">
        <v>892</v>
      </c>
      <c r="E5327" s="923" t="n">
        <f aca="false">IF($K$2=$H$1,H5327,I5327)</f>
        <v>22.06</v>
      </c>
      <c r="F5327" s="396" t="str">
        <f aca="false">IF(LEN($B5327)=7,CONCATENATE(MID($B5327,1,6),"00",RIGHT($B5327,1)),IF(LEN($B5327)=8,CONCATENATE(MID($B5327,1,6),"0",RIGHT($B5327,2)),$B5327))</f>
        <v>79497/001</v>
      </c>
      <c r="H5327" s="925" t="n">
        <v>20.42</v>
      </c>
      <c r="I5327" s="923" t="n">
        <v>22.06</v>
      </c>
    </row>
    <row r="5328" customFormat="false" ht="15" hidden="false" customHeight="false" outlineLevel="0" collapsed="false">
      <c r="B5328" s="923" t="n">
        <v>84645</v>
      </c>
      <c r="C5328" s="924" t="s">
        <v>12110</v>
      </c>
      <c r="D5328" s="923" t="s">
        <v>892</v>
      </c>
      <c r="E5328" s="923" t="n">
        <f aca="false">IF($K$2=$H$1,H5328,I5328)</f>
        <v>16.88</v>
      </c>
      <c r="F5328" s="396" t="n">
        <f aca="false">IF(LEN($B5328)=7,CONCATENATE(MID($B5328,1,6),"00",RIGHT($B5328,1)),IF(LEN($B5328)=8,CONCATENATE(MID($B5328,1,6),"0",RIGHT($B5328,2)),$B5328))</f>
        <v>84645</v>
      </c>
      <c r="H5328" s="925" t="n">
        <v>15.78</v>
      </c>
      <c r="I5328" s="923" t="n">
        <v>16.88</v>
      </c>
    </row>
    <row r="5329" customFormat="false" ht="15" hidden="false" customHeight="false" outlineLevel="0" collapsed="false">
      <c r="B5329" s="923" t="n">
        <v>84657</v>
      </c>
      <c r="C5329" s="924" t="s">
        <v>12111</v>
      </c>
      <c r="D5329" s="923" t="s">
        <v>892</v>
      </c>
      <c r="E5329" s="923" t="n">
        <f aca="false">IF($K$2=$H$1,H5329,I5329)</f>
        <v>8.74</v>
      </c>
      <c r="F5329" s="396" t="n">
        <f aca="false">IF(LEN($B5329)=7,CONCATENATE(MID($B5329,1,6),"00",RIGHT($B5329,1)),IF(LEN($B5329)=8,CONCATENATE(MID($B5329,1,6),"0",RIGHT($B5329,2)),$B5329))</f>
        <v>84657</v>
      </c>
      <c r="H5329" s="925" t="n">
        <v>8.29</v>
      </c>
      <c r="I5329" s="923" t="n">
        <v>8.74</v>
      </c>
    </row>
    <row r="5330" customFormat="false" ht="15" hidden="false" customHeight="false" outlineLevel="0" collapsed="false">
      <c r="B5330" s="923" t="n">
        <v>84659</v>
      </c>
      <c r="C5330" s="924" t="s">
        <v>12112</v>
      </c>
      <c r="D5330" s="923" t="s">
        <v>892</v>
      </c>
      <c r="E5330" s="923" t="n">
        <f aca="false">IF($K$2=$H$1,H5330,I5330)</f>
        <v>14.47</v>
      </c>
      <c r="F5330" s="396" t="n">
        <f aca="false">IF(LEN($B5330)=7,CONCATENATE(MID($B5330,1,6),"00",RIGHT($B5330,1)),IF(LEN($B5330)=8,CONCATENATE(MID($B5330,1,6),"0",RIGHT($B5330,2)),$B5330))</f>
        <v>84659</v>
      </c>
      <c r="H5330" s="925" t="n">
        <v>13.48</v>
      </c>
      <c r="I5330" s="923" t="n">
        <v>14.47</v>
      </c>
    </row>
    <row r="5331" customFormat="false" ht="15" hidden="false" customHeight="false" outlineLevel="0" collapsed="false">
      <c r="B5331" s="923" t="n">
        <v>84679</v>
      </c>
      <c r="C5331" s="924" t="s">
        <v>12113</v>
      </c>
      <c r="D5331" s="923" t="s">
        <v>892</v>
      </c>
      <c r="E5331" s="923" t="n">
        <f aca="false">IF($K$2=$H$1,H5331,I5331)</f>
        <v>18.66</v>
      </c>
      <c r="F5331" s="396" t="n">
        <f aca="false">IF(LEN($B5331)=7,CONCATENATE(MID($B5331,1,6),"00",RIGHT($B5331,1)),IF(LEN($B5331)=8,CONCATENATE(MID($B5331,1,6),"0",RIGHT($B5331,2)),$B5331))</f>
        <v>84679</v>
      </c>
      <c r="H5331" s="925" t="n">
        <v>17.3</v>
      </c>
      <c r="I5331" s="923" t="n">
        <v>18.66</v>
      </c>
    </row>
    <row r="5332" customFormat="false" ht="15" hidden="false" customHeight="false" outlineLevel="0" collapsed="false">
      <c r="B5332" s="923" t="n">
        <v>95464</v>
      </c>
      <c r="C5332" s="924" t="s">
        <v>12114</v>
      </c>
      <c r="D5332" s="923" t="s">
        <v>892</v>
      </c>
      <c r="E5332" s="923" t="n">
        <f aca="false">IF($K$2=$H$1,H5332,I5332)</f>
        <v>19.93</v>
      </c>
      <c r="F5332" s="396" t="n">
        <f aca="false">IF(LEN($B5332)=7,CONCATENATE(MID($B5332,1,6),"00",RIGHT($B5332,1)),IF(LEN($B5332)=8,CONCATENATE(MID($B5332,1,6),"0",RIGHT($B5332,2)),$B5332))</f>
        <v>95464</v>
      </c>
      <c r="H5332" s="925" t="n">
        <v>18.65</v>
      </c>
      <c r="I5332" s="923" t="n">
        <v>19.93</v>
      </c>
    </row>
    <row r="5333" customFormat="false" ht="15" hidden="false" customHeight="false" outlineLevel="0" collapsed="false">
      <c r="B5333" s="923" t="s">
        <v>12115</v>
      </c>
      <c r="C5333" s="924" t="s">
        <v>12116</v>
      </c>
      <c r="D5333" s="923" t="s">
        <v>892</v>
      </c>
      <c r="E5333" s="923" t="n">
        <f aca="false">IF($K$2=$H$1,H5333,I5333)</f>
        <v>33.47</v>
      </c>
      <c r="F5333" s="396" t="str">
        <f aca="false">IF(LEN($B5333)=7,CONCATENATE(MID($B5333,1,6),"00",RIGHT($B5333,1)),IF(LEN($B5333)=8,CONCATENATE(MID($B5333,1,6),"0",RIGHT($B5333,2)),$B5333))</f>
        <v>73794/001</v>
      </c>
      <c r="H5333" s="925" t="n">
        <v>30.6</v>
      </c>
      <c r="I5333" s="923" t="n">
        <v>33.47</v>
      </c>
    </row>
    <row r="5334" customFormat="false" ht="15" hidden="false" customHeight="false" outlineLevel="0" collapsed="false">
      <c r="B5334" s="923" t="s">
        <v>525</v>
      </c>
      <c r="C5334" s="924" t="s">
        <v>12117</v>
      </c>
      <c r="D5334" s="923" t="s">
        <v>892</v>
      </c>
      <c r="E5334" s="923" t="n">
        <f aca="false">IF($K$2=$H$1,H5334,I5334)</f>
        <v>8.59</v>
      </c>
      <c r="F5334" s="396" t="str">
        <f aca="false">IF(LEN($B5334)=7,CONCATENATE(MID($B5334,1,6),"00",RIGHT($B5334,1)),IF(LEN($B5334)=8,CONCATENATE(MID($B5334,1,6),"0",RIGHT($B5334,2)),$B5334))</f>
        <v>73865/001</v>
      </c>
      <c r="H5334" s="925" t="n">
        <v>8.37</v>
      </c>
      <c r="I5334" s="923" t="n">
        <v>8.59</v>
      </c>
    </row>
    <row r="5335" customFormat="false" ht="15" hidden="false" customHeight="false" outlineLevel="0" collapsed="false">
      <c r="B5335" s="923" t="s">
        <v>12118</v>
      </c>
      <c r="C5335" s="924" t="s">
        <v>12119</v>
      </c>
      <c r="D5335" s="923" t="s">
        <v>892</v>
      </c>
      <c r="E5335" s="923" t="n">
        <f aca="false">IF($K$2=$H$1,H5335,I5335)</f>
        <v>23.98</v>
      </c>
      <c r="F5335" s="396" t="str">
        <f aca="false">IF(LEN($B5335)=7,CONCATENATE(MID($B5335,1,6),"00",RIGHT($B5335,1)),IF(LEN($B5335)=8,CONCATENATE(MID($B5335,1,6),"0",RIGHT($B5335,2)),$B5335))</f>
        <v>73924/001</v>
      </c>
      <c r="H5335" s="925" t="n">
        <v>22.2</v>
      </c>
      <c r="I5335" s="923" t="n">
        <v>23.98</v>
      </c>
    </row>
    <row r="5336" customFormat="false" ht="15" hidden="false" customHeight="false" outlineLevel="0" collapsed="false">
      <c r="B5336" s="923" t="s">
        <v>12120</v>
      </c>
      <c r="C5336" s="924" t="s">
        <v>12121</v>
      </c>
      <c r="D5336" s="923" t="s">
        <v>892</v>
      </c>
      <c r="E5336" s="923" t="n">
        <f aca="false">IF($K$2=$H$1,H5336,I5336)</f>
        <v>24.08</v>
      </c>
      <c r="F5336" s="396" t="str">
        <f aca="false">IF(LEN($B5336)=7,CONCATENATE(MID($B5336,1,6),"00",RIGHT($B5336,1)),IF(LEN($B5336)=8,CONCATENATE(MID($B5336,1,6),"0",RIGHT($B5336,2)),$B5336))</f>
        <v>73924/002</v>
      </c>
      <c r="H5336" s="925" t="n">
        <v>22.3</v>
      </c>
      <c r="I5336" s="923" t="n">
        <v>24.08</v>
      </c>
    </row>
    <row r="5337" customFormat="false" ht="15" hidden="false" customHeight="false" outlineLevel="0" collapsed="false">
      <c r="B5337" s="923" t="s">
        <v>527</v>
      </c>
      <c r="C5337" s="924" t="s">
        <v>12122</v>
      </c>
      <c r="D5337" s="923" t="s">
        <v>892</v>
      </c>
      <c r="E5337" s="923" t="n">
        <f aca="false">IF($K$2=$H$1,H5337,I5337)</f>
        <v>24.42</v>
      </c>
      <c r="F5337" s="396" t="str">
        <f aca="false">IF(LEN($B5337)=7,CONCATENATE(MID($B5337,1,6),"00",RIGHT($B5337,1)),IF(LEN($B5337)=8,CONCATENATE(MID($B5337,1,6),"0",RIGHT($B5337,2)),$B5337))</f>
        <v>73924/003</v>
      </c>
      <c r="H5337" s="925" t="n">
        <v>22.64</v>
      </c>
      <c r="I5337" s="923" t="n">
        <v>24.42</v>
      </c>
    </row>
    <row r="5338" customFormat="false" ht="15" hidden="false" customHeight="false" outlineLevel="0" collapsed="false">
      <c r="B5338" s="923" t="s">
        <v>12123</v>
      </c>
      <c r="C5338" s="924" t="s">
        <v>12124</v>
      </c>
      <c r="D5338" s="923" t="s">
        <v>892</v>
      </c>
      <c r="E5338" s="923" t="n">
        <f aca="false">IF($K$2=$H$1,H5338,I5338)</f>
        <v>18.32</v>
      </c>
      <c r="F5338" s="396" t="str">
        <f aca="false">IF(LEN($B5338)=7,CONCATENATE(MID($B5338,1,6),"00",RIGHT($B5338,1)),IF(LEN($B5338)=8,CONCATENATE(MID($B5338,1,6),"0",RIGHT($B5338,2)),$B5338))</f>
        <v>74064/001</v>
      </c>
      <c r="H5338" s="925" t="n">
        <v>17.04</v>
      </c>
      <c r="I5338" s="923" t="n">
        <v>18.32</v>
      </c>
    </row>
    <row r="5339" customFormat="false" ht="15" hidden="false" customHeight="false" outlineLevel="0" collapsed="false">
      <c r="B5339" s="923" t="s">
        <v>12125</v>
      </c>
      <c r="C5339" s="924" t="s">
        <v>12126</v>
      </c>
      <c r="D5339" s="923" t="s">
        <v>892</v>
      </c>
      <c r="E5339" s="923" t="n">
        <f aca="false">IF($K$2=$H$1,H5339,I5339)</f>
        <v>12.05</v>
      </c>
      <c r="F5339" s="396" t="str">
        <f aca="false">IF(LEN($B5339)=7,CONCATENATE(MID($B5339,1,6),"00",RIGHT($B5339,1)),IF(LEN($B5339)=8,CONCATENATE(MID($B5339,1,6),"0",RIGHT($B5339,2)),$B5339))</f>
        <v>74064/002</v>
      </c>
      <c r="H5339" s="925" t="n">
        <v>11.13</v>
      </c>
      <c r="I5339" s="923" t="n">
        <v>12.05</v>
      </c>
    </row>
    <row r="5340" customFormat="false" ht="15" hidden="false" customHeight="false" outlineLevel="0" collapsed="false">
      <c r="B5340" s="923" t="s">
        <v>566</v>
      </c>
      <c r="C5340" s="924" t="s">
        <v>12127</v>
      </c>
      <c r="D5340" s="923" t="s">
        <v>892</v>
      </c>
      <c r="E5340" s="923" t="n">
        <f aca="false">IF($K$2=$H$1,H5340,I5340)</f>
        <v>15.76</v>
      </c>
      <c r="F5340" s="396" t="str">
        <f aca="false">IF(LEN($B5340)=7,CONCATENATE(MID($B5340,1,6),"00",RIGHT($B5340,1)),IF(LEN($B5340)=8,CONCATENATE(MID($B5340,1,6),"0",RIGHT($B5340,2)),$B5340))</f>
        <v>74145/001</v>
      </c>
      <c r="H5340" s="925" t="n">
        <v>15.16</v>
      </c>
      <c r="I5340" s="923" t="n">
        <v>15.76</v>
      </c>
    </row>
    <row r="5341" customFormat="false" ht="15" hidden="false" customHeight="false" outlineLevel="0" collapsed="false">
      <c r="B5341" s="923" t="s">
        <v>554</v>
      </c>
      <c r="C5341" s="924" t="s">
        <v>12128</v>
      </c>
      <c r="D5341" s="923" t="s">
        <v>892</v>
      </c>
      <c r="E5341" s="923" t="n">
        <f aca="false">IF($K$2=$H$1,H5341,I5341)</f>
        <v>14.93</v>
      </c>
      <c r="F5341" s="396" t="str">
        <f aca="false">IF(LEN($B5341)=7,CONCATENATE(MID($B5341,1,6),"00",RIGHT($B5341,1)),IF(LEN($B5341)=8,CONCATENATE(MID($B5341,1,6),"0",RIGHT($B5341,2)),$B5341))</f>
        <v>79498/001</v>
      </c>
      <c r="H5341" s="925" t="n">
        <v>14.01</v>
      </c>
      <c r="I5341" s="923" t="n">
        <v>14.93</v>
      </c>
    </row>
    <row r="5342" customFormat="false" ht="15" hidden="false" customHeight="false" outlineLevel="0" collapsed="false">
      <c r="B5342" s="923" t="s">
        <v>12129</v>
      </c>
      <c r="C5342" s="924" t="s">
        <v>12130</v>
      </c>
      <c r="D5342" s="923" t="s">
        <v>892</v>
      </c>
      <c r="E5342" s="923" t="n">
        <f aca="false">IF($K$2=$H$1,H5342,I5342)</f>
        <v>30.62</v>
      </c>
      <c r="F5342" s="396" t="str">
        <f aca="false">IF(LEN($B5342)=7,CONCATENATE(MID($B5342,1,6),"00",RIGHT($B5342,1)),IF(LEN($B5342)=8,CONCATENATE(MID($B5342,1,6),"0",RIGHT($B5342,2)),$B5342))</f>
        <v>79515/001</v>
      </c>
      <c r="H5342" s="925" t="n">
        <v>28.47</v>
      </c>
      <c r="I5342" s="923" t="n">
        <v>30.62</v>
      </c>
    </row>
    <row r="5343" customFormat="false" ht="15" hidden="false" customHeight="false" outlineLevel="0" collapsed="false">
      <c r="B5343" s="923" t="n">
        <v>84660</v>
      </c>
      <c r="C5343" s="924" t="s">
        <v>12131</v>
      </c>
      <c r="D5343" s="923" t="s">
        <v>892</v>
      </c>
      <c r="E5343" s="923" t="n">
        <f aca="false">IF($K$2=$H$1,H5343,I5343)</f>
        <v>6.09</v>
      </c>
      <c r="F5343" s="396" t="n">
        <f aca="false">IF(LEN($B5343)=7,CONCATENATE(MID($B5343,1,6),"00",RIGHT($B5343,1)),IF(LEN($B5343)=8,CONCATENATE(MID($B5343,1,6),"0",RIGHT($B5343,2)),$B5343))</f>
        <v>84660</v>
      </c>
      <c r="H5343" s="925" t="n">
        <v>5.87</v>
      </c>
      <c r="I5343" s="923" t="n">
        <v>6.09</v>
      </c>
    </row>
    <row r="5344" customFormat="false" ht="15" hidden="false" customHeight="false" outlineLevel="0" collapsed="false">
      <c r="B5344" s="923" t="n">
        <v>84661</v>
      </c>
      <c r="C5344" s="924" t="s">
        <v>12132</v>
      </c>
      <c r="D5344" s="923" t="s">
        <v>892</v>
      </c>
      <c r="E5344" s="923" t="n">
        <f aca="false">IF($K$2=$H$1,H5344,I5344)</f>
        <v>15.45</v>
      </c>
      <c r="F5344" s="396" t="n">
        <f aca="false">IF(LEN($B5344)=7,CONCATENATE(MID($B5344,1,6),"00",RIGHT($B5344,1)),IF(LEN($B5344)=8,CONCATENATE(MID($B5344,1,6),"0",RIGHT($B5344,2)),$B5344))</f>
        <v>84661</v>
      </c>
      <c r="H5344" s="925" t="n">
        <v>14.38</v>
      </c>
      <c r="I5344" s="923" t="n">
        <v>15.45</v>
      </c>
    </row>
    <row r="5345" customFormat="false" ht="15" hidden="false" customHeight="false" outlineLevel="0" collapsed="false">
      <c r="B5345" s="923" t="n">
        <v>84662</v>
      </c>
      <c r="C5345" s="924" t="s">
        <v>12133</v>
      </c>
      <c r="D5345" s="923" t="s">
        <v>892</v>
      </c>
      <c r="E5345" s="923" t="n">
        <f aca="false">IF($K$2=$H$1,H5345,I5345)</f>
        <v>24.51</v>
      </c>
      <c r="F5345" s="396" t="n">
        <f aca="false">IF(LEN($B5345)=7,CONCATENATE(MID($B5345,1,6),"00",RIGHT($B5345,1)),IF(LEN($B5345)=8,CONCATENATE(MID($B5345,1,6),"0",RIGHT($B5345,2)),$B5345))</f>
        <v>84662</v>
      </c>
      <c r="H5345" s="925" t="n">
        <v>22.73</v>
      </c>
      <c r="I5345" s="923" t="n">
        <v>24.51</v>
      </c>
    </row>
    <row r="5346" customFormat="false" ht="15" hidden="false" customHeight="false" outlineLevel="0" collapsed="false">
      <c r="B5346" s="923" t="n">
        <v>95468</v>
      </c>
      <c r="C5346" s="924" t="s">
        <v>12134</v>
      </c>
      <c r="D5346" s="923" t="s">
        <v>892</v>
      </c>
      <c r="E5346" s="923" t="n">
        <f aca="false">IF($K$2=$H$1,H5346,I5346)</f>
        <v>36.14</v>
      </c>
      <c r="F5346" s="396" t="n">
        <f aca="false">IF(LEN($B5346)=7,CONCATENATE(MID($B5346,1,6),"00",RIGHT($B5346,1)),IF(LEN($B5346)=8,CONCATENATE(MID($B5346,1,6),"0",RIGHT($B5346,2)),$B5346))</f>
        <v>95468</v>
      </c>
      <c r="H5346" s="925" t="n">
        <v>33.27</v>
      </c>
      <c r="I5346" s="923" t="n">
        <v>36.14</v>
      </c>
    </row>
    <row r="5347" customFormat="false" ht="15" hidden="false" customHeight="false" outlineLevel="0" collapsed="false">
      <c r="B5347" s="923" t="n">
        <v>41595</v>
      </c>
      <c r="C5347" s="924" t="s">
        <v>12135</v>
      </c>
      <c r="D5347" s="923" t="s">
        <v>470</v>
      </c>
      <c r="E5347" s="923" t="n">
        <f aca="false">IF($K$2=$H$1,H5347,I5347)</f>
        <v>10.58</v>
      </c>
      <c r="F5347" s="396" t="n">
        <f aca="false">IF(LEN($B5347)=7,CONCATENATE(MID($B5347,1,6),"00",RIGHT($B5347,1)),IF(LEN($B5347)=8,CONCATENATE(MID($B5347,1,6),"0",RIGHT($B5347,2)),$B5347))</f>
        <v>41595</v>
      </c>
      <c r="H5347" s="925" t="n">
        <v>9.62</v>
      </c>
      <c r="I5347" s="923" t="n">
        <v>10.58</v>
      </c>
    </row>
    <row r="5348" customFormat="false" ht="15" hidden="false" customHeight="false" outlineLevel="0" collapsed="false">
      <c r="B5348" s="923" t="s">
        <v>12136</v>
      </c>
      <c r="C5348" s="924" t="s">
        <v>12137</v>
      </c>
      <c r="D5348" s="923" t="s">
        <v>892</v>
      </c>
      <c r="E5348" s="923" t="n">
        <f aca="false">IF($K$2=$H$1,H5348,I5348)</f>
        <v>16.24</v>
      </c>
      <c r="F5348" s="396" t="str">
        <f aca="false">IF(LEN($B5348)=7,CONCATENATE(MID($B5348,1,6),"00",RIGHT($B5348,1)),IF(LEN($B5348)=8,CONCATENATE(MID($B5348,1,6),"0",RIGHT($B5348,2)),$B5348))</f>
        <v>73978/001</v>
      </c>
      <c r="H5348" s="925" t="n">
        <v>15.17</v>
      </c>
      <c r="I5348" s="923" t="n">
        <v>16.24</v>
      </c>
    </row>
    <row r="5349" customFormat="false" ht="15" hidden="false" customHeight="false" outlineLevel="0" collapsed="false">
      <c r="B5349" s="923" t="s">
        <v>12138</v>
      </c>
      <c r="C5349" s="924" t="s">
        <v>12139</v>
      </c>
      <c r="D5349" s="923" t="s">
        <v>892</v>
      </c>
      <c r="E5349" s="923" t="n">
        <f aca="false">IF($K$2=$H$1,H5349,I5349)</f>
        <v>13.5</v>
      </c>
      <c r="F5349" s="396" t="str">
        <f aca="false">IF(LEN($B5349)=7,CONCATENATE(MID($B5349,1,6),"00",RIGHT($B5349,1)),IF(LEN($B5349)=8,CONCATENATE(MID($B5349,1,6),"0",RIGHT($B5349,2)),$B5349))</f>
        <v>74245/001</v>
      </c>
      <c r="H5349" s="925" t="n">
        <v>12.4</v>
      </c>
      <c r="I5349" s="923" t="n">
        <v>13.5</v>
      </c>
    </row>
    <row r="5350" customFormat="false" ht="15" hidden="false" customHeight="false" outlineLevel="0" collapsed="false">
      <c r="B5350" s="923" t="n">
        <v>79467</v>
      </c>
      <c r="C5350" s="924" t="s">
        <v>12140</v>
      </c>
      <c r="D5350" s="923" t="s">
        <v>12141</v>
      </c>
      <c r="E5350" s="923" t="n">
        <f aca="false">IF($K$2=$H$1,H5350,I5350)</f>
        <v>12.79</v>
      </c>
      <c r="F5350" s="396" t="n">
        <f aca="false">IF(LEN($B5350)=7,CONCATENATE(MID($B5350,1,6),"00",RIGHT($B5350,1)),IF(LEN($B5350)=8,CONCATENATE(MID($B5350,1,6),"0",RIGHT($B5350,2)),$B5350))</f>
        <v>79467</v>
      </c>
      <c r="H5350" s="925" t="n">
        <v>11.83</v>
      </c>
      <c r="I5350" s="923" t="n">
        <v>12.79</v>
      </c>
    </row>
    <row r="5351" customFormat="false" ht="15" hidden="false" customHeight="false" outlineLevel="0" collapsed="false">
      <c r="B5351" s="923" t="s">
        <v>12142</v>
      </c>
      <c r="C5351" s="924" t="s">
        <v>12143</v>
      </c>
      <c r="D5351" s="923" t="s">
        <v>892</v>
      </c>
      <c r="E5351" s="923" t="n">
        <f aca="false">IF($K$2=$H$1,H5351,I5351)</f>
        <v>18.85</v>
      </c>
      <c r="F5351" s="396" t="str">
        <f aca="false">IF(LEN($B5351)=7,CONCATENATE(MID($B5351,1,6),"00",RIGHT($B5351,1)),IF(LEN($B5351)=8,CONCATENATE(MID($B5351,1,6),"0",RIGHT($B5351,2)),$B5351))</f>
        <v>79500/002</v>
      </c>
      <c r="H5351" s="925" t="n">
        <v>17.37</v>
      </c>
      <c r="I5351" s="923" t="n">
        <v>18.85</v>
      </c>
    </row>
    <row r="5352" customFormat="false" ht="15" hidden="false" customHeight="false" outlineLevel="0" collapsed="false">
      <c r="B5352" s="923" t="n">
        <v>84663</v>
      </c>
      <c r="C5352" s="924" t="s">
        <v>12144</v>
      </c>
      <c r="D5352" s="923" t="s">
        <v>892</v>
      </c>
      <c r="E5352" s="923" t="n">
        <f aca="false">IF($K$2=$H$1,H5352,I5352)</f>
        <v>20.35</v>
      </c>
      <c r="F5352" s="396" t="n">
        <f aca="false">IF(LEN($B5352)=7,CONCATENATE(MID($B5352,1,6),"00",RIGHT($B5352,1)),IF(LEN($B5352)=8,CONCATENATE(MID($B5352,1,6),"0",RIGHT($B5352,2)),$B5352))</f>
        <v>84663</v>
      </c>
      <c r="H5352" s="925" t="n">
        <v>18.97</v>
      </c>
      <c r="I5352" s="923" t="n">
        <v>20.35</v>
      </c>
    </row>
    <row r="5353" customFormat="false" ht="15" hidden="false" customHeight="false" outlineLevel="0" collapsed="false">
      <c r="B5353" s="923" t="n">
        <v>84665</v>
      </c>
      <c r="C5353" s="924" t="s">
        <v>485</v>
      </c>
      <c r="D5353" s="923" t="s">
        <v>892</v>
      </c>
      <c r="E5353" s="923" t="n">
        <f aca="false">IF($K$2=$H$1,H5353,I5353)</f>
        <v>18.32</v>
      </c>
      <c r="F5353" s="396" t="n">
        <f aca="false">IF(LEN($B5353)=7,CONCATENATE(MID($B5353,1,6),"00",RIGHT($B5353,1)),IF(LEN($B5353)=8,CONCATENATE(MID($B5353,1,6),"0",RIGHT($B5353,2)),$B5353))</f>
        <v>84665</v>
      </c>
      <c r="H5353" s="925" t="n">
        <v>16.79</v>
      </c>
      <c r="I5353" s="923" t="n">
        <v>18.32</v>
      </c>
    </row>
    <row r="5354" customFormat="false" ht="15" hidden="false" customHeight="false" outlineLevel="0" collapsed="false">
      <c r="B5354" s="923" t="n">
        <v>84666</v>
      </c>
      <c r="C5354" s="924" t="s">
        <v>12145</v>
      </c>
      <c r="D5354" s="923" t="s">
        <v>892</v>
      </c>
      <c r="E5354" s="923" t="n">
        <f aca="false">IF($K$2=$H$1,H5354,I5354)</f>
        <v>20.01</v>
      </c>
      <c r="F5354" s="396" t="n">
        <f aca="false">IF(LEN($B5354)=7,CONCATENATE(MID($B5354,1,6),"00",RIGHT($B5354,1)),IF(LEN($B5354)=8,CONCATENATE(MID($B5354,1,6),"0",RIGHT($B5354,2)),$B5354))</f>
        <v>84666</v>
      </c>
      <c r="H5354" s="925" t="n">
        <v>18.11</v>
      </c>
      <c r="I5354" s="923" t="n">
        <v>20.01</v>
      </c>
    </row>
    <row r="5355" customFormat="false" ht="15" hidden="false" customHeight="false" outlineLevel="0" collapsed="false">
      <c r="B5355" s="923" t="n">
        <v>75889</v>
      </c>
      <c r="C5355" s="924" t="s">
        <v>12146</v>
      </c>
      <c r="D5355" s="923" t="s">
        <v>892</v>
      </c>
      <c r="E5355" s="923" t="n">
        <f aca="false">IF($K$2=$H$1,H5355,I5355)</f>
        <v>17.67</v>
      </c>
      <c r="F5355" s="396" t="n">
        <f aca="false">IF(LEN($B5355)=7,CONCATENATE(MID($B5355,1,6),"00",RIGHT($B5355,1)),IF(LEN($B5355)=8,CONCATENATE(MID($B5355,1,6),"0",RIGHT($B5355,2)),$B5355))</f>
        <v>75889</v>
      </c>
      <c r="H5355" s="925" t="n">
        <v>16.6</v>
      </c>
      <c r="I5355" s="923" t="n">
        <v>17.67</v>
      </c>
    </row>
    <row r="5356" customFormat="false" ht="15" hidden="false" customHeight="false" outlineLevel="0" collapsed="false">
      <c r="B5356" s="923" t="n">
        <v>72191</v>
      </c>
      <c r="C5356" s="924" t="s">
        <v>12147</v>
      </c>
      <c r="D5356" s="923" t="s">
        <v>892</v>
      </c>
      <c r="E5356" s="923" t="n">
        <f aca="false">IF($K$2=$H$1,H5356,I5356)</f>
        <v>76.46</v>
      </c>
      <c r="F5356" s="396" t="n">
        <f aca="false">IF(LEN($B5356)=7,CONCATENATE(MID($B5356,1,6),"00",RIGHT($B5356,1)),IF(LEN($B5356)=8,CONCATENATE(MID($B5356,1,6),"0",RIGHT($B5356,2)),$B5356))</f>
        <v>72191</v>
      </c>
      <c r="H5356" s="925" t="n">
        <v>69.86</v>
      </c>
      <c r="I5356" s="923" t="n">
        <v>76.46</v>
      </c>
    </row>
    <row r="5357" customFormat="false" ht="15" hidden="false" customHeight="false" outlineLevel="0" collapsed="false">
      <c r="B5357" s="923" t="s">
        <v>12148</v>
      </c>
      <c r="C5357" s="924" t="s">
        <v>12149</v>
      </c>
      <c r="D5357" s="923" t="s">
        <v>892</v>
      </c>
      <c r="E5357" s="923" t="n">
        <f aca="false">IF($K$2=$H$1,H5357,I5357)</f>
        <v>159.12</v>
      </c>
      <c r="F5357" s="396" t="str">
        <f aca="false">IF(LEN($B5357)=7,CONCATENATE(MID($B5357,1,6),"00",RIGHT($B5357,1)),IF(LEN($B5357)=8,CONCATENATE(MID($B5357,1,6),"0",RIGHT($B5357,2)),$B5357))</f>
        <v>73734/001</v>
      </c>
      <c r="H5357" s="925" t="n">
        <v>154.87</v>
      </c>
      <c r="I5357" s="923" t="n">
        <v>159.12</v>
      </c>
    </row>
    <row r="5358" customFormat="false" ht="15" hidden="false" customHeight="false" outlineLevel="0" collapsed="false">
      <c r="B5358" s="923" t="n">
        <v>84181</v>
      </c>
      <c r="C5358" s="924" t="s">
        <v>12150</v>
      </c>
      <c r="D5358" s="923" t="s">
        <v>892</v>
      </c>
      <c r="E5358" s="923" t="n">
        <f aca="false">IF($K$2=$H$1,H5358,I5358)</f>
        <v>128.07</v>
      </c>
      <c r="F5358" s="396" t="n">
        <f aca="false">IF(LEN($B5358)=7,CONCATENATE(MID($B5358,1,6),"00",RIGHT($B5358,1)),IF(LEN($B5358)=8,CONCATENATE(MID($B5358,1,6),"0",RIGHT($B5358,2)),$B5358))</f>
        <v>84181</v>
      </c>
      <c r="H5358" s="925" t="n">
        <v>126.44</v>
      </c>
      <c r="I5358" s="923" t="n">
        <v>128.07</v>
      </c>
    </row>
    <row r="5359" customFormat="false" ht="15" hidden="false" customHeight="false" outlineLevel="0" collapsed="false">
      <c r="B5359" s="923" t="n">
        <v>87246</v>
      </c>
      <c r="C5359" s="924" t="s">
        <v>12151</v>
      </c>
      <c r="D5359" s="923" t="s">
        <v>892</v>
      </c>
      <c r="E5359" s="923" t="n">
        <f aca="false">IF($K$2=$H$1,H5359,I5359)</f>
        <v>37.05</v>
      </c>
      <c r="F5359" s="396" t="n">
        <f aca="false">IF(LEN($B5359)=7,CONCATENATE(MID($B5359,1,6),"00",RIGHT($B5359,1)),IF(LEN($B5359)=8,CONCATENATE(MID($B5359,1,6),"0",RIGHT($B5359,2)),$B5359))</f>
        <v>87246</v>
      </c>
      <c r="H5359" s="925" t="n">
        <v>35.34</v>
      </c>
      <c r="I5359" s="923" t="n">
        <v>37.05</v>
      </c>
    </row>
    <row r="5360" customFormat="false" ht="15" hidden="false" customHeight="false" outlineLevel="0" collapsed="false">
      <c r="B5360" s="923" t="n">
        <v>87247</v>
      </c>
      <c r="C5360" s="924" t="s">
        <v>12152</v>
      </c>
      <c r="D5360" s="923" t="s">
        <v>892</v>
      </c>
      <c r="E5360" s="923" t="n">
        <f aca="false">IF($K$2=$H$1,H5360,I5360)</f>
        <v>31.64</v>
      </c>
      <c r="F5360" s="396" t="n">
        <f aca="false">IF(LEN($B5360)=7,CONCATENATE(MID($B5360,1,6),"00",RIGHT($B5360,1)),IF(LEN($B5360)=8,CONCATENATE(MID($B5360,1,6),"0",RIGHT($B5360,2)),$B5360))</f>
        <v>87247</v>
      </c>
      <c r="H5360" s="925" t="n">
        <v>30.45</v>
      </c>
      <c r="I5360" s="923" t="n">
        <v>31.64</v>
      </c>
    </row>
    <row r="5361" customFormat="false" ht="15" hidden="false" customHeight="false" outlineLevel="0" collapsed="false">
      <c r="B5361" s="923" t="n">
        <v>87248</v>
      </c>
      <c r="C5361" s="924" t="s">
        <v>12153</v>
      </c>
      <c r="D5361" s="923" t="s">
        <v>892</v>
      </c>
      <c r="E5361" s="923" t="n">
        <f aca="false">IF($K$2=$H$1,H5361,I5361)</f>
        <v>27.07</v>
      </c>
      <c r="F5361" s="396" t="n">
        <f aca="false">IF(LEN($B5361)=7,CONCATENATE(MID($B5361,1,6),"00",RIGHT($B5361,1)),IF(LEN($B5361)=8,CONCATENATE(MID($B5361,1,6),"0",RIGHT($B5361,2)),$B5361))</f>
        <v>87248</v>
      </c>
      <c r="H5361" s="925" t="n">
        <v>26.35</v>
      </c>
      <c r="I5361" s="923" t="n">
        <v>27.07</v>
      </c>
    </row>
    <row r="5362" customFormat="false" ht="15" hidden="false" customHeight="false" outlineLevel="0" collapsed="false">
      <c r="B5362" s="923" t="n">
        <v>87249</v>
      </c>
      <c r="C5362" s="924" t="s">
        <v>12154</v>
      </c>
      <c r="D5362" s="923" t="s">
        <v>892</v>
      </c>
      <c r="E5362" s="923" t="n">
        <f aca="false">IF($K$2=$H$1,H5362,I5362)</f>
        <v>42.31</v>
      </c>
      <c r="F5362" s="396" t="n">
        <f aca="false">IF(LEN($B5362)=7,CONCATENATE(MID($B5362,1,6),"00",RIGHT($B5362,1)),IF(LEN($B5362)=8,CONCATENATE(MID($B5362,1,6),"0",RIGHT($B5362,2)),$B5362))</f>
        <v>87249</v>
      </c>
      <c r="H5362" s="925" t="n">
        <v>40.16</v>
      </c>
      <c r="I5362" s="923" t="n">
        <v>42.31</v>
      </c>
    </row>
    <row r="5363" customFormat="false" ht="15" hidden="false" customHeight="false" outlineLevel="0" collapsed="false">
      <c r="B5363" s="923" t="n">
        <v>87250</v>
      </c>
      <c r="C5363" s="924" t="s">
        <v>12155</v>
      </c>
      <c r="D5363" s="923" t="s">
        <v>892</v>
      </c>
      <c r="E5363" s="923" t="n">
        <f aca="false">IF($K$2=$H$1,H5363,I5363)</f>
        <v>33.71</v>
      </c>
      <c r="F5363" s="396" t="n">
        <f aca="false">IF(LEN($B5363)=7,CONCATENATE(MID($B5363,1,6),"00",RIGHT($B5363,1)),IF(LEN($B5363)=8,CONCATENATE(MID($B5363,1,6),"0",RIGHT($B5363,2)),$B5363))</f>
        <v>87250</v>
      </c>
      <c r="H5363" s="925" t="n">
        <v>32.38</v>
      </c>
      <c r="I5363" s="923" t="n">
        <v>33.71</v>
      </c>
    </row>
    <row r="5364" customFormat="false" ht="15" hidden="false" customHeight="false" outlineLevel="0" collapsed="false">
      <c r="B5364" s="923" t="n">
        <v>87251</v>
      </c>
      <c r="C5364" s="924" t="s">
        <v>12156</v>
      </c>
      <c r="D5364" s="923" t="s">
        <v>892</v>
      </c>
      <c r="E5364" s="923" t="n">
        <f aca="false">IF($K$2=$H$1,H5364,I5364)</f>
        <v>28.05</v>
      </c>
      <c r="F5364" s="396" t="n">
        <f aca="false">IF(LEN($B5364)=7,CONCATENATE(MID($B5364,1,6),"00",RIGHT($B5364,1)),IF(LEN($B5364)=8,CONCATENATE(MID($B5364,1,6),"0",RIGHT($B5364,2)),$B5364))</f>
        <v>87251</v>
      </c>
      <c r="H5364" s="925" t="n">
        <v>27.29</v>
      </c>
      <c r="I5364" s="923" t="n">
        <v>28.05</v>
      </c>
    </row>
    <row r="5365" customFormat="false" ht="15" hidden="false" customHeight="false" outlineLevel="0" collapsed="false">
      <c r="B5365" s="923" t="n">
        <v>87255</v>
      </c>
      <c r="C5365" s="924" t="s">
        <v>12157</v>
      </c>
      <c r="D5365" s="923" t="s">
        <v>892</v>
      </c>
      <c r="E5365" s="923" t="n">
        <f aca="false">IF($K$2=$H$1,H5365,I5365)</f>
        <v>64.24</v>
      </c>
      <c r="F5365" s="396" t="n">
        <f aca="false">IF(LEN($B5365)=7,CONCATENATE(MID($B5365,1,6),"00",RIGHT($B5365,1)),IF(LEN($B5365)=8,CONCATENATE(MID($B5365,1,6),"0",RIGHT($B5365,2)),$B5365))</f>
        <v>87255</v>
      </c>
      <c r="H5365" s="925" t="n">
        <v>61.81</v>
      </c>
      <c r="I5365" s="923" t="n">
        <v>64.24</v>
      </c>
    </row>
    <row r="5366" customFormat="false" ht="15" hidden="false" customHeight="false" outlineLevel="0" collapsed="false">
      <c r="B5366" s="923" t="n">
        <v>87256</v>
      </c>
      <c r="C5366" s="924" t="s">
        <v>12158</v>
      </c>
      <c r="D5366" s="923" t="s">
        <v>892</v>
      </c>
      <c r="E5366" s="923" t="n">
        <f aca="false">IF($K$2=$H$1,H5366,I5366)</f>
        <v>54.26</v>
      </c>
      <c r="F5366" s="396" t="n">
        <f aca="false">IF(LEN($B5366)=7,CONCATENATE(MID($B5366,1,6),"00",RIGHT($B5366,1)),IF(LEN($B5366)=8,CONCATENATE(MID($B5366,1,6),"0",RIGHT($B5366,2)),$B5366))</f>
        <v>87256</v>
      </c>
      <c r="H5366" s="925" t="n">
        <v>52.73</v>
      </c>
      <c r="I5366" s="923" t="n">
        <v>54.26</v>
      </c>
    </row>
    <row r="5367" customFormat="false" ht="15" hidden="false" customHeight="false" outlineLevel="0" collapsed="false">
      <c r="B5367" s="923" t="n">
        <v>87257</v>
      </c>
      <c r="C5367" s="924" t="s">
        <v>12159</v>
      </c>
      <c r="D5367" s="923" t="s">
        <v>892</v>
      </c>
      <c r="E5367" s="923" t="n">
        <f aca="false">IF($K$2=$H$1,H5367,I5367)</f>
        <v>47.69</v>
      </c>
      <c r="F5367" s="396" t="n">
        <f aca="false">IF(LEN($B5367)=7,CONCATENATE(MID($B5367,1,6),"00",RIGHT($B5367,1)),IF(LEN($B5367)=8,CONCATENATE(MID($B5367,1,6),"0",RIGHT($B5367,2)),$B5367))</f>
        <v>87257</v>
      </c>
      <c r="H5367" s="925" t="n">
        <v>46.79</v>
      </c>
      <c r="I5367" s="923" t="n">
        <v>47.69</v>
      </c>
    </row>
    <row r="5368" customFormat="false" ht="15" hidden="false" customHeight="false" outlineLevel="0" collapsed="false">
      <c r="B5368" s="923" t="n">
        <v>87258</v>
      </c>
      <c r="C5368" s="924" t="s">
        <v>12160</v>
      </c>
      <c r="D5368" s="923" t="s">
        <v>892</v>
      </c>
      <c r="E5368" s="923" t="n">
        <f aca="false">IF($K$2=$H$1,H5368,I5368)</f>
        <v>86.33</v>
      </c>
      <c r="F5368" s="396" t="n">
        <f aca="false">IF(LEN($B5368)=7,CONCATENATE(MID($B5368,1,6),"00",RIGHT($B5368,1)),IF(LEN($B5368)=8,CONCATENATE(MID($B5368,1,6),"0",RIGHT($B5368,2)),$B5368))</f>
        <v>87258</v>
      </c>
      <c r="H5368" s="925" t="n">
        <v>83.87</v>
      </c>
      <c r="I5368" s="923" t="n">
        <v>86.33</v>
      </c>
    </row>
    <row r="5369" customFormat="false" ht="15" hidden="false" customHeight="false" outlineLevel="0" collapsed="false">
      <c r="B5369" s="923" t="n">
        <v>87259</v>
      </c>
      <c r="C5369" s="924" t="s">
        <v>12161</v>
      </c>
      <c r="D5369" s="923" t="s">
        <v>892</v>
      </c>
      <c r="E5369" s="923" t="n">
        <f aca="false">IF($K$2=$H$1,H5369,I5369)</f>
        <v>76.93</v>
      </c>
      <c r="F5369" s="396" t="n">
        <f aca="false">IF(LEN($B5369)=7,CONCATENATE(MID($B5369,1,6),"00",RIGHT($B5369,1)),IF(LEN($B5369)=8,CONCATENATE(MID($B5369,1,6),"0",RIGHT($B5369,2)),$B5369))</f>
        <v>87259</v>
      </c>
      <c r="H5369" s="925" t="n">
        <v>75.29</v>
      </c>
      <c r="I5369" s="923" t="n">
        <v>76.93</v>
      </c>
    </row>
    <row r="5370" customFormat="false" ht="15" hidden="false" customHeight="false" outlineLevel="0" collapsed="false">
      <c r="B5370" s="923" t="n">
        <v>87260</v>
      </c>
      <c r="C5370" s="924" t="s">
        <v>12162</v>
      </c>
      <c r="D5370" s="923" t="s">
        <v>892</v>
      </c>
      <c r="E5370" s="923" t="n">
        <f aca="false">IF($K$2=$H$1,H5370,I5370)</f>
        <v>71.19</v>
      </c>
      <c r="F5370" s="396" t="n">
        <f aca="false">IF(LEN($B5370)=7,CONCATENATE(MID($B5370,1,6),"00",RIGHT($B5370,1)),IF(LEN($B5370)=8,CONCATENATE(MID($B5370,1,6),"0",RIGHT($B5370,2)),$B5370))</f>
        <v>87260</v>
      </c>
      <c r="H5370" s="925" t="n">
        <v>70.1</v>
      </c>
      <c r="I5370" s="923" t="n">
        <v>71.19</v>
      </c>
    </row>
    <row r="5371" customFormat="false" ht="15" hidden="false" customHeight="false" outlineLevel="0" collapsed="false">
      <c r="B5371" s="923" t="n">
        <v>87261</v>
      </c>
      <c r="C5371" s="924" t="s">
        <v>12163</v>
      </c>
      <c r="D5371" s="923" t="s">
        <v>892</v>
      </c>
      <c r="E5371" s="923" t="n">
        <f aca="false">IF($K$2=$H$1,H5371,I5371)</f>
        <v>97.82</v>
      </c>
      <c r="F5371" s="396" t="n">
        <f aca="false">IF(LEN($B5371)=7,CONCATENATE(MID($B5371,1,6),"00",RIGHT($B5371,1)),IF(LEN($B5371)=8,CONCATENATE(MID($B5371,1,6),"0",RIGHT($B5371,2)),$B5371))</f>
        <v>87261</v>
      </c>
      <c r="H5371" s="925" t="n">
        <v>95.08</v>
      </c>
      <c r="I5371" s="923" t="n">
        <v>97.82</v>
      </c>
    </row>
    <row r="5372" customFormat="false" ht="15" hidden="false" customHeight="false" outlineLevel="0" collapsed="false">
      <c r="B5372" s="923" t="n">
        <v>87262</v>
      </c>
      <c r="C5372" s="924" t="s">
        <v>12164</v>
      </c>
      <c r="D5372" s="923" t="s">
        <v>892</v>
      </c>
      <c r="E5372" s="923" t="n">
        <f aca="false">IF($K$2=$H$1,H5372,I5372)</f>
        <v>87.14</v>
      </c>
      <c r="F5372" s="396" t="n">
        <f aca="false">IF(LEN($B5372)=7,CONCATENATE(MID($B5372,1,6),"00",RIGHT($B5372,1)),IF(LEN($B5372)=8,CONCATENATE(MID($B5372,1,6),"0",RIGHT($B5372,2)),$B5372))</f>
        <v>87262</v>
      </c>
      <c r="H5372" s="925" t="n">
        <v>85.29</v>
      </c>
      <c r="I5372" s="923" t="n">
        <v>87.14</v>
      </c>
    </row>
    <row r="5373" customFormat="false" ht="15" hidden="false" customHeight="false" outlineLevel="0" collapsed="false">
      <c r="B5373" s="923" t="n">
        <v>87263</v>
      </c>
      <c r="C5373" s="924" t="s">
        <v>12165</v>
      </c>
      <c r="D5373" s="923" t="s">
        <v>892</v>
      </c>
      <c r="E5373" s="923" t="n">
        <f aca="false">IF($K$2=$H$1,H5373,I5373)</f>
        <v>80.39</v>
      </c>
      <c r="F5373" s="396" t="n">
        <f aca="false">IF(LEN($B5373)=7,CONCATENATE(MID($B5373,1,6),"00",RIGHT($B5373,1)),IF(LEN($B5373)=8,CONCATENATE(MID($B5373,1,6),"0",RIGHT($B5373,2)),$B5373))</f>
        <v>87263</v>
      </c>
      <c r="H5373" s="925" t="n">
        <v>79.17</v>
      </c>
      <c r="I5373" s="923" t="n">
        <v>80.39</v>
      </c>
    </row>
    <row r="5374" customFormat="false" ht="15" hidden="false" customHeight="false" outlineLevel="0" collapsed="false">
      <c r="B5374" s="923" t="n">
        <v>89046</v>
      </c>
      <c r="C5374" s="924" t="s">
        <v>12166</v>
      </c>
      <c r="D5374" s="923" t="s">
        <v>892</v>
      </c>
      <c r="E5374" s="923" t="n">
        <f aca="false">IF($K$2=$H$1,H5374,I5374)</f>
        <v>31.35</v>
      </c>
      <c r="F5374" s="396" t="n">
        <f aca="false">IF(LEN($B5374)=7,CONCATENATE(MID($B5374,1,6),"00",RIGHT($B5374,1)),IF(LEN($B5374)=8,CONCATENATE(MID($B5374,1,6),"0",RIGHT($B5374,2)),$B5374))</f>
        <v>89046</v>
      </c>
      <c r="H5374" s="925" t="n">
        <v>30.19</v>
      </c>
      <c r="I5374" s="923" t="n">
        <v>31.35</v>
      </c>
    </row>
    <row r="5375" customFormat="false" ht="15" hidden="false" customHeight="false" outlineLevel="0" collapsed="false">
      <c r="B5375" s="923" t="n">
        <v>89171</v>
      </c>
      <c r="C5375" s="924" t="s">
        <v>12167</v>
      </c>
      <c r="D5375" s="923" t="s">
        <v>892</v>
      </c>
      <c r="E5375" s="923" t="n">
        <f aca="false">IF($K$2=$H$1,H5375,I5375)</f>
        <v>29.14</v>
      </c>
      <c r="F5375" s="396" t="n">
        <f aca="false">IF(LEN($B5375)=7,CONCATENATE(MID($B5375,1,6),"00",RIGHT($B5375,1)),IF(LEN($B5375)=8,CONCATENATE(MID($B5375,1,6),"0",RIGHT($B5375,2)),$B5375))</f>
        <v>89171</v>
      </c>
      <c r="H5375" s="925" t="n">
        <v>28.2</v>
      </c>
      <c r="I5375" s="923" t="n">
        <v>29.14</v>
      </c>
    </row>
    <row r="5376" customFormat="false" ht="15" hidden="false" customHeight="false" outlineLevel="0" collapsed="false">
      <c r="B5376" s="923" t="n">
        <v>93389</v>
      </c>
      <c r="C5376" s="924" t="s">
        <v>12168</v>
      </c>
      <c r="D5376" s="923" t="s">
        <v>892</v>
      </c>
      <c r="E5376" s="923" t="n">
        <f aca="false">IF($K$2=$H$1,H5376,I5376)</f>
        <v>34.24</v>
      </c>
      <c r="F5376" s="396" t="n">
        <f aca="false">IF(LEN($B5376)=7,CONCATENATE(MID($B5376,1,6),"00",RIGHT($B5376,1)),IF(LEN($B5376)=8,CONCATENATE(MID($B5376,1,6),"0",RIGHT($B5376,2)),$B5376))</f>
        <v>93389</v>
      </c>
      <c r="H5376" s="925" t="n">
        <v>32.53</v>
      </c>
      <c r="I5376" s="923" t="n">
        <v>34.24</v>
      </c>
    </row>
    <row r="5377" customFormat="false" ht="15" hidden="false" customHeight="false" outlineLevel="0" collapsed="false">
      <c r="B5377" s="923" t="n">
        <v>93390</v>
      </c>
      <c r="C5377" s="924" t="s">
        <v>12169</v>
      </c>
      <c r="D5377" s="923" t="s">
        <v>892</v>
      </c>
      <c r="E5377" s="923" t="n">
        <f aca="false">IF($K$2=$H$1,H5377,I5377)</f>
        <v>28.88</v>
      </c>
      <c r="F5377" s="396" t="n">
        <f aca="false">IF(LEN($B5377)=7,CONCATENATE(MID($B5377,1,6),"00",RIGHT($B5377,1)),IF(LEN($B5377)=8,CONCATENATE(MID($B5377,1,6),"0",RIGHT($B5377,2)),$B5377))</f>
        <v>93390</v>
      </c>
      <c r="H5377" s="925" t="n">
        <v>27.69</v>
      </c>
      <c r="I5377" s="923" t="n">
        <v>28.88</v>
      </c>
    </row>
    <row r="5378" customFormat="false" ht="15" hidden="false" customHeight="false" outlineLevel="0" collapsed="false">
      <c r="B5378" s="923" t="n">
        <v>93391</v>
      </c>
      <c r="C5378" s="924" t="s">
        <v>12170</v>
      </c>
      <c r="D5378" s="923" t="s">
        <v>892</v>
      </c>
      <c r="E5378" s="923" t="n">
        <f aca="false">IF($K$2=$H$1,H5378,I5378)</f>
        <v>24.31</v>
      </c>
      <c r="F5378" s="396" t="n">
        <f aca="false">IF(LEN($B5378)=7,CONCATENATE(MID($B5378,1,6),"00",RIGHT($B5378,1)),IF(LEN($B5378)=8,CONCATENATE(MID($B5378,1,6),"0",RIGHT($B5378,2)),$B5378))</f>
        <v>93391</v>
      </c>
      <c r="H5378" s="925" t="n">
        <v>23.59</v>
      </c>
      <c r="I5378" s="923" t="n">
        <v>24.31</v>
      </c>
    </row>
    <row r="5379" customFormat="false" ht="15" hidden="false" customHeight="false" outlineLevel="0" collapsed="false">
      <c r="B5379" s="923" t="s">
        <v>12171</v>
      </c>
      <c r="C5379" s="924" t="s">
        <v>12172</v>
      </c>
      <c r="D5379" s="923" t="s">
        <v>892</v>
      </c>
      <c r="E5379" s="923" t="n">
        <f aca="false">IF($K$2=$H$1,H5379,I5379)</f>
        <v>207.19</v>
      </c>
      <c r="F5379" s="396" t="str">
        <f aca="false">IF(LEN($B5379)=7,CONCATENATE(MID($B5379,1,6),"00",RIGHT($B5379,1)),IF(LEN($B5379)=8,CONCATENATE(MID($B5379,1,6),"0",RIGHT($B5379,2)),$B5379))</f>
        <v>73743/001</v>
      </c>
      <c r="H5379" s="925" t="n">
        <v>204.53</v>
      </c>
      <c r="I5379" s="923" t="n">
        <v>207.19</v>
      </c>
    </row>
    <row r="5380" customFormat="false" ht="15" hidden="false" customHeight="false" outlineLevel="0" collapsed="false">
      <c r="B5380" s="923" t="s">
        <v>12173</v>
      </c>
      <c r="C5380" s="924" t="s">
        <v>12174</v>
      </c>
      <c r="D5380" s="923" t="s">
        <v>892</v>
      </c>
      <c r="E5380" s="923" t="n">
        <f aca="false">IF($K$2=$H$1,H5380,I5380)</f>
        <v>43.57</v>
      </c>
      <c r="F5380" s="396" t="str">
        <f aca="false">IF(LEN($B5380)=7,CONCATENATE(MID($B5380,1,6),"00",RIGHT($B5380,1)),IF(LEN($B5380)=8,CONCATENATE(MID($B5380,1,6),"0",RIGHT($B5380,2)),$B5380))</f>
        <v>73921/002</v>
      </c>
      <c r="H5380" s="925" t="n">
        <v>42.64</v>
      </c>
      <c r="I5380" s="923" t="n">
        <v>43.57</v>
      </c>
    </row>
    <row r="5381" customFormat="false" ht="15" hidden="false" customHeight="false" outlineLevel="0" collapsed="false">
      <c r="B5381" s="923" t="n">
        <v>84183</v>
      </c>
      <c r="C5381" s="924" t="s">
        <v>12175</v>
      </c>
      <c r="D5381" s="923" t="s">
        <v>892</v>
      </c>
      <c r="E5381" s="923" t="n">
        <f aca="false">IF($K$2=$H$1,H5381,I5381)</f>
        <v>147.2</v>
      </c>
      <c r="F5381" s="396" t="n">
        <f aca="false">IF(LEN($B5381)=7,CONCATENATE(MID($B5381,1,6),"00",RIGHT($B5381,1)),IF(LEN($B5381)=8,CONCATENATE(MID($B5381,1,6),"0",RIGHT($B5381,2)),$B5381))</f>
        <v>84183</v>
      </c>
      <c r="H5381" s="925" t="n">
        <v>143.66</v>
      </c>
      <c r="I5381" s="923" t="n">
        <v>147.2</v>
      </c>
    </row>
    <row r="5382" customFormat="false" ht="15" hidden="false" customHeight="false" outlineLevel="0" collapsed="false">
      <c r="B5382" s="923" t="n">
        <v>98670</v>
      </c>
      <c r="C5382" s="924" t="s">
        <v>12176</v>
      </c>
      <c r="D5382" s="923" t="s">
        <v>892</v>
      </c>
      <c r="E5382" s="923" t="n">
        <f aca="false">IF($K$2=$H$1,H5382,I5382)</f>
        <v>131.78</v>
      </c>
      <c r="F5382" s="396" t="n">
        <f aca="false">IF(LEN($B5382)=7,CONCATENATE(MID($B5382,1,6),"00",RIGHT($B5382,1)),IF(LEN($B5382)=8,CONCATENATE(MID($B5382,1,6),"0",RIGHT($B5382,2)),$B5382))</f>
        <v>98670</v>
      </c>
      <c r="H5382" s="925" t="n">
        <v>125.59</v>
      </c>
      <c r="I5382" s="923" t="n">
        <v>131.78</v>
      </c>
    </row>
    <row r="5383" customFormat="false" ht="15" hidden="false" customHeight="false" outlineLevel="0" collapsed="false">
      <c r="B5383" s="923" t="n">
        <v>98671</v>
      </c>
      <c r="C5383" s="924" t="s">
        <v>12177</v>
      </c>
      <c r="D5383" s="923" t="s">
        <v>892</v>
      </c>
      <c r="E5383" s="923" t="n">
        <f aca="false">IF($K$2=$H$1,H5383,I5383)</f>
        <v>307.9</v>
      </c>
      <c r="F5383" s="396" t="n">
        <f aca="false">IF(LEN($B5383)=7,CONCATENATE(MID($B5383,1,6),"00",RIGHT($B5383,1)),IF(LEN($B5383)=8,CONCATENATE(MID($B5383,1,6),"0",RIGHT($B5383,2)),$B5383))</f>
        <v>98671</v>
      </c>
      <c r="H5383" s="925" t="n">
        <v>304.51</v>
      </c>
      <c r="I5383" s="923" t="n">
        <v>307.9</v>
      </c>
    </row>
    <row r="5384" customFormat="false" ht="15" hidden="false" customHeight="false" outlineLevel="0" collapsed="false">
      <c r="B5384" s="923" t="n">
        <v>98672</v>
      </c>
      <c r="C5384" s="924" t="s">
        <v>12178</v>
      </c>
      <c r="D5384" s="923" t="s">
        <v>892</v>
      </c>
      <c r="E5384" s="923" t="n">
        <f aca="false">IF($K$2=$H$1,H5384,I5384)</f>
        <v>362.84</v>
      </c>
      <c r="F5384" s="396" t="n">
        <f aca="false">IF(LEN($B5384)=7,CONCATENATE(MID($B5384,1,6),"00",RIGHT($B5384,1)),IF(LEN($B5384)=8,CONCATENATE(MID($B5384,1,6),"0",RIGHT($B5384,2)),$B5384))</f>
        <v>98672</v>
      </c>
      <c r="H5384" s="925" t="n">
        <v>359.45</v>
      </c>
      <c r="I5384" s="923" t="n">
        <v>362.84</v>
      </c>
    </row>
    <row r="5385" customFormat="false" ht="15" hidden="false" customHeight="false" outlineLevel="0" collapsed="false">
      <c r="B5385" s="923" t="n">
        <v>98673</v>
      </c>
      <c r="C5385" s="924" t="s">
        <v>12179</v>
      </c>
      <c r="D5385" s="923" t="s">
        <v>892</v>
      </c>
      <c r="E5385" s="923" t="n">
        <f aca="false">IF($K$2=$H$1,H5385,I5385)</f>
        <v>127.5</v>
      </c>
      <c r="F5385" s="396" t="n">
        <f aca="false">IF(LEN($B5385)=7,CONCATENATE(MID($B5385,1,6),"00",RIGHT($B5385,1)),IF(LEN($B5385)=8,CONCATENATE(MID($B5385,1,6),"0",RIGHT($B5385,2)),$B5385))</f>
        <v>98673</v>
      </c>
      <c r="H5385" s="925" t="n">
        <v>126.77</v>
      </c>
      <c r="I5385" s="923" t="n">
        <v>127.5</v>
      </c>
    </row>
    <row r="5386" customFormat="false" ht="15" hidden="false" customHeight="false" outlineLevel="0" collapsed="false">
      <c r="B5386" s="923" t="n">
        <v>98679</v>
      </c>
      <c r="C5386" s="924" t="s">
        <v>12180</v>
      </c>
      <c r="D5386" s="923" t="s">
        <v>892</v>
      </c>
      <c r="E5386" s="923" t="n">
        <f aca="false">IF($K$2=$H$1,H5386,I5386)</f>
        <v>24.75</v>
      </c>
      <c r="F5386" s="396" t="n">
        <f aca="false">IF(LEN($B5386)=7,CONCATENATE(MID($B5386,1,6),"00",RIGHT($B5386,1)),IF(LEN($B5386)=8,CONCATENATE(MID($B5386,1,6),"0",RIGHT($B5386,2)),$B5386))</f>
        <v>98679</v>
      </c>
      <c r="H5386" s="925" t="n">
        <v>23.56</v>
      </c>
      <c r="I5386" s="923" t="n">
        <v>24.75</v>
      </c>
    </row>
    <row r="5387" customFormat="false" ht="15" hidden="false" customHeight="false" outlineLevel="0" collapsed="false">
      <c r="B5387" s="923" t="n">
        <v>98680</v>
      </c>
      <c r="C5387" s="924" t="s">
        <v>12181</v>
      </c>
      <c r="D5387" s="923" t="s">
        <v>892</v>
      </c>
      <c r="E5387" s="923" t="n">
        <f aca="false">IF($K$2=$H$1,H5387,I5387)</f>
        <v>30.89</v>
      </c>
      <c r="F5387" s="396" t="n">
        <f aca="false">IF(LEN($B5387)=7,CONCATENATE(MID($B5387,1,6),"00",RIGHT($B5387,1)),IF(LEN($B5387)=8,CONCATENATE(MID($B5387,1,6),"0",RIGHT($B5387,2)),$B5387))</f>
        <v>98680</v>
      </c>
      <c r="H5387" s="925" t="n">
        <v>29.53</v>
      </c>
      <c r="I5387" s="923" t="n">
        <v>30.89</v>
      </c>
    </row>
    <row r="5388" customFormat="false" ht="15" hidden="false" customHeight="false" outlineLevel="0" collapsed="false">
      <c r="B5388" s="923" t="n">
        <v>98681</v>
      </c>
      <c r="C5388" s="924" t="s">
        <v>12182</v>
      </c>
      <c r="D5388" s="923" t="s">
        <v>892</v>
      </c>
      <c r="E5388" s="923" t="n">
        <f aca="false">IF($K$2=$H$1,H5388,I5388)</f>
        <v>22.95</v>
      </c>
      <c r="F5388" s="396" t="n">
        <f aca="false">IF(LEN($B5388)=7,CONCATENATE(MID($B5388,1,6),"00",RIGHT($B5388,1)),IF(LEN($B5388)=8,CONCATENATE(MID($B5388,1,6),"0",RIGHT($B5388,2)),$B5388))</f>
        <v>98681</v>
      </c>
      <c r="H5388" s="925" t="n">
        <v>21.92</v>
      </c>
      <c r="I5388" s="923" t="n">
        <v>22.95</v>
      </c>
    </row>
    <row r="5389" customFormat="false" ht="15" hidden="false" customHeight="false" outlineLevel="0" collapsed="false">
      <c r="B5389" s="923" t="n">
        <v>98682</v>
      </c>
      <c r="C5389" s="924" t="s">
        <v>12183</v>
      </c>
      <c r="D5389" s="923" t="s">
        <v>892</v>
      </c>
      <c r="E5389" s="923" t="n">
        <f aca="false">IF($K$2=$H$1,H5389,I5389)</f>
        <v>29.09</v>
      </c>
      <c r="F5389" s="396" t="n">
        <f aca="false">IF(LEN($B5389)=7,CONCATENATE(MID($B5389,1,6),"00",RIGHT($B5389,1)),IF(LEN($B5389)=8,CONCATENATE(MID($B5389,1,6),"0",RIGHT($B5389,2)),$B5389))</f>
        <v>98682</v>
      </c>
      <c r="H5389" s="925" t="n">
        <v>27.88</v>
      </c>
      <c r="I5389" s="923" t="n">
        <v>29.09</v>
      </c>
    </row>
    <row r="5390" customFormat="false" ht="15" hidden="false" customHeight="false" outlineLevel="0" collapsed="false">
      <c r="B5390" s="923" t="n">
        <v>98685</v>
      </c>
      <c r="C5390" s="924" t="s">
        <v>12184</v>
      </c>
      <c r="D5390" s="923" t="s">
        <v>470</v>
      </c>
      <c r="E5390" s="923" t="n">
        <f aca="false">IF($K$2=$H$1,H5390,I5390)</f>
        <v>56.04</v>
      </c>
      <c r="F5390" s="396" t="n">
        <f aca="false">IF(LEN($B5390)=7,CONCATENATE(MID($B5390,1,6),"00",RIGHT($B5390,1)),IF(LEN($B5390)=8,CONCATENATE(MID($B5390,1,6),"0",RIGHT($B5390,2)),$B5390))</f>
        <v>98685</v>
      </c>
      <c r="H5390" s="925" t="n">
        <v>55.18</v>
      </c>
      <c r="I5390" s="923" t="n">
        <v>56.04</v>
      </c>
    </row>
    <row r="5391" customFormat="false" ht="15" hidden="false" customHeight="false" outlineLevel="0" collapsed="false">
      <c r="B5391" s="923" t="n">
        <v>98686</v>
      </c>
      <c r="C5391" s="924" t="s">
        <v>12185</v>
      </c>
      <c r="D5391" s="923" t="s">
        <v>470</v>
      </c>
      <c r="E5391" s="923" t="n">
        <f aca="false">IF($K$2=$H$1,H5391,I5391)</f>
        <v>30.97</v>
      </c>
      <c r="F5391" s="396" t="n">
        <f aca="false">IF(LEN($B5391)=7,CONCATENATE(MID($B5391,1,6),"00",RIGHT($B5391,1)),IF(LEN($B5391)=8,CONCATENATE(MID($B5391,1,6),"0",RIGHT($B5391,2)),$B5391))</f>
        <v>98686</v>
      </c>
      <c r="H5391" s="925" t="n">
        <v>28.66</v>
      </c>
      <c r="I5391" s="923" t="n">
        <v>30.97</v>
      </c>
    </row>
    <row r="5392" customFormat="false" ht="15" hidden="false" customHeight="false" outlineLevel="0" collapsed="false">
      <c r="B5392" s="923" t="n">
        <v>98688</v>
      </c>
      <c r="C5392" s="924" t="s">
        <v>12186</v>
      </c>
      <c r="D5392" s="923" t="s">
        <v>470</v>
      </c>
      <c r="E5392" s="923" t="n">
        <f aca="false">IF($K$2=$H$1,H5392,I5392)</f>
        <v>34.69</v>
      </c>
      <c r="F5392" s="396" t="n">
        <f aca="false">IF(LEN($B5392)=7,CONCATENATE(MID($B5392,1,6),"00",RIGHT($B5392,1)),IF(LEN($B5392)=8,CONCATENATE(MID($B5392,1,6),"0",RIGHT($B5392,2)),$B5392))</f>
        <v>98688</v>
      </c>
      <c r="H5392" s="925" t="n">
        <v>34.4</v>
      </c>
      <c r="I5392" s="923" t="n">
        <v>34.69</v>
      </c>
    </row>
    <row r="5393" customFormat="false" ht="15" hidden="false" customHeight="false" outlineLevel="0" collapsed="false">
      <c r="B5393" s="923" t="n">
        <v>98689</v>
      </c>
      <c r="C5393" s="924" t="s">
        <v>12187</v>
      </c>
      <c r="D5393" s="923" t="s">
        <v>470</v>
      </c>
      <c r="E5393" s="923" t="n">
        <f aca="false">IF($K$2=$H$1,H5393,I5393)</f>
        <v>79.87</v>
      </c>
      <c r="F5393" s="396" t="n">
        <f aca="false">IF(LEN($B5393)=7,CONCATENATE(MID($B5393,1,6),"00",RIGHT($B5393,1)),IF(LEN($B5393)=8,CONCATENATE(MID($B5393,1,6),"0",RIGHT($B5393,2)),$B5393))</f>
        <v>98689</v>
      </c>
      <c r="H5393" s="925" t="n">
        <v>78.31</v>
      </c>
      <c r="I5393" s="923" t="n">
        <v>79.87</v>
      </c>
    </row>
    <row r="5394" customFormat="false" ht="15" hidden="false" customHeight="false" outlineLevel="0" collapsed="false">
      <c r="B5394" s="923" t="n">
        <v>72187</v>
      </c>
      <c r="C5394" s="924" t="s">
        <v>12188</v>
      </c>
      <c r="D5394" s="923" t="s">
        <v>892</v>
      </c>
      <c r="E5394" s="923" t="n">
        <f aca="false">IF($K$2=$H$1,H5394,I5394)</f>
        <v>166.94</v>
      </c>
      <c r="F5394" s="396" t="n">
        <f aca="false">IF(LEN($B5394)=7,CONCATENATE(MID($B5394,1,6),"00",RIGHT($B5394,1)),IF(LEN($B5394)=8,CONCATENATE(MID($B5394,1,6),"0",RIGHT($B5394,2)),$B5394))</f>
        <v>72187</v>
      </c>
      <c r="H5394" s="925" t="n">
        <v>165.21</v>
      </c>
      <c r="I5394" s="923" t="n">
        <v>166.94</v>
      </c>
    </row>
    <row r="5395" customFormat="false" ht="15" hidden="false" customHeight="false" outlineLevel="0" collapsed="false">
      <c r="B5395" s="923" t="n">
        <v>72188</v>
      </c>
      <c r="C5395" s="924" t="s">
        <v>12189</v>
      </c>
      <c r="D5395" s="923" t="s">
        <v>892</v>
      </c>
      <c r="E5395" s="923" t="n">
        <f aca="false">IF($K$2=$H$1,H5395,I5395)</f>
        <v>166.94</v>
      </c>
      <c r="F5395" s="396" t="n">
        <f aca="false">IF(LEN($B5395)=7,CONCATENATE(MID($B5395,1,6),"00",RIGHT($B5395,1)),IF(LEN($B5395)=8,CONCATENATE(MID($B5395,1,6),"0",RIGHT($B5395,2)),$B5395))</f>
        <v>72188</v>
      </c>
      <c r="H5395" s="925" t="n">
        <v>165.21</v>
      </c>
      <c r="I5395" s="923" t="n">
        <v>166.94</v>
      </c>
    </row>
    <row r="5396" customFormat="false" ht="15" hidden="false" customHeight="false" outlineLevel="0" collapsed="false">
      <c r="B5396" s="923" t="s">
        <v>12190</v>
      </c>
      <c r="C5396" s="924" t="s">
        <v>12191</v>
      </c>
      <c r="D5396" s="923" t="s">
        <v>892</v>
      </c>
      <c r="E5396" s="923" t="n">
        <f aca="false">IF($K$2=$H$1,H5396,I5396)</f>
        <v>149.46</v>
      </c>
      <c r="F5396" s="396" t="str">
        <f aca="false">IF(LEN($B5396)=7,CONCATENATE(MID($B5396,1,6),"00",RIGHT($B5396,1)),IF(LEN($B5396)=8,CONCATENATE(MID($B5396,1,6),"0",RIGHT($B5396,2)),$B5396))</f>
        <v>73876/001</v>
      </c>
      <c r="H5396" s="925" t="n">
        <v>148.85</v>
      </c>
      <c r="I5396" s="923" t="n">
        <v>149.46</v>
      </c>
    </row>
    <row r="5397" customFormat="false" ht="15" hidden="false" customHeight="false" outlineLevel="0" collapsed="false">
      <c r="B5397" s="923" t="n">
        <v>84186</v>
      </c>
      <c r="C5397" s="924" t="s">
        <v>12192</v>
      </c>
      <c r="D5397" s="923" t="s">
        <v>892</v>
      </c>
      <c r="E5397" s="923" t="n">
        <f aca="false">IF($K$2=$H$1,H5397,I5397)</f>
        <v>63.86</v>
      </c>
      <c r="F5397" s="396" t="n">
        <f aca="false">IF(LEN($B5397)=7,CONCATENATE(MID($B5397,1,6),"00",RIGHT($B5397,1)),IF(LEN($B5397)=8,CONCATENATE(MID($B5397,1,6),"0",RIGHT($B5397,2)),$B5397))</f>
        <v>84186</v>
      </c>
      <c r="H5397" s="925" t="n">
        <v>63.25</v>
      </c>
      <c r="I5397" s="923" t="n">
        <v>63.86</v>
      </c>
    </row>
    <row r="5398" customFormat="false" ht="15" hidden="false" customHeight="false" outlineLevel="0" collapsed="false">
      <c r="B5398" s="923" t="n">
        <v>84187</v>
      </c>
      <c r="C5398" s="924" t="s">
        <v>12193</v>
      </c>
      <c r="D5398" s="923" t="s">
        <v>892</v>
      </c>
      <c r="E5398" s="923" t="n">
        <f aca="false">IF($K$2=$H$1,H5398,I5398)</f>
        <v>11.26</v>
      </c>
      <c r="F5398" s="396" t="n">
        <f aca="false">IF(LEN($B5398)=7,CONCATENATE(MID($B5398,1,6),"00",RIGHT($B5398,1)),IF(LEN($B5398)=8,CONCATENATE(MID($B5398,1,6),"0",RIGHT($B5398,2)),$B5398))</f>
        <v>84187</v>
      </c>
      <c r="H5398" s="925" t="n">
        <v>10.65</v>
      </c>
      <c r="I5398" s="923" t="n">
        <v>11.26</v>
      </c>
    </row>
    <row r="5399" customFormat="false" ht="15" hidden="false" customHeight="false" outlineLevel="0" collapsed="false">
      <c r="B5399" s="923" t="n">
        <v>72137</v>
      </c>
      <c r="C5399" s="924" t="s">
        <v>12194</v>
      </c>
      <c r="D5399" s="923" t="s">
        <v>892</v>
      </c>
      <c r="E5399" s="923" t="n">
        <f aca="false">IF($K$2=$H$1,H5399,I5399)</f>
        <v>92.54</v>
      </c>
      <c r="F5399" s="396" t="n">
        <f aca="false">IF(LEN($B5399)=7,CONCATENATE(MID($B5399,1,6),"00",RIGHT($B5399,1)),IF(LEN($B5399)=8,CONCATENATE(MID($B5399,1,6),"0",RIGHT($B5399,2)),$B5399))</f>
        <v>72137</v>
      </c>
      <c r="H5399" s="925" t="n">
        <v>85.94</v>
      </c>
      <c r="I5399" s="923" t="n">
        <v>92.54</v>
      </c>
    </row>
    <row r="5400" customFormat="false" ht="15" hidden="false" customHeight="false" outlineLevel="0" collapsed="false">
      <c r="B5400" s="923" t="n">
        <v>72815</v>
      </c>
      <c r="C5400" s="924" t="s">
        <v>12195</v>
      </c>
      <c r="D5400" s="923" t="s">
        <v>892</v>
      </c>
      <c r="E5400" s="923" t="n">
        <f aca="false">IF($K$2=$H$1,H5400,I5400)</f>
        <v>43.71</v>
      </c>
      <c r="F5400" s="396" t="n">
        <f aca="false">IF(LEN($B5400)=7,CONCATENATE(MID($B5400,1,6),"00",RIGHT($B5400,1)),IF(LEN($B5400)=8,CONCATENATE(MID($B5400,1,6),"0",RIGHT($B5400,2)),$B5400))</f>
        <v>72815</v>
      </c>
      <c r="H5400" s="925" t="n">
        <v>41.92</v>
      </c>
      <c r="I5400" s="923" t="n">
        <v>43.71</v>
      </c>
    </row>
    <row r="5401" customFormat="false" ht="15" hidden="false" customHeight="false" outlineLevel="0" collapsed="false">
      <c r="B5401" s="923" t="n">
        <v>84191</v>
      </c>
      <c r="C5401" s="924" t="s">
        <v>12196</v>
      </c>
      <c r="D5401" s="923" t="s">
        <v>892</v>
      </c>
      <c r="E5401" s="923" t="n">
        <f aca="false">IF($K$2=$H$1,H5401,I5401)</f>
        <v>103.18</v>
      </c>
      <c r="F5401" s="396" t="n">
        <f aca="false">IF(LEN($B5401)=7,CONCATENATE(MID($B5401,1,6),"00",RIGHT($B5401,1)),IF(LEN($B5401)=8,CONCATENATE(MID($B5401,1,6),"0",RIGHT($B5401,2)),$B5401))</f>
        <v>84191</v>
      </c>
      <c r="H5401" s="925" t="n">
        <v>101.16</v>
      </c>
      <c r="I5401" s="923" t="n">
        <v>103.18</v>
      </c>
    </row>
    <row r="5402" customFormat="false" ht="15" hidden="false" customHeight="false" outlineLevel="0" collapsed="false">
      <c r="B5402" s="923" t="s">
        <v>12197</v>
      </c>
      <c r="C5402" s="924" t="s">
        <v>12198</v>
      </c>
      <c r="D5402" s="923" t="s">
        <v>470</v>
      </c>
      <c r="E5402" s="923" t="n">
        <f aca="false">IF($K$2=$H$1,H5402,I5402)</f>
        <v>30.92</v>
      </c>
      <c r="F5402" s="396" t="str">
        <f aca="false">IF(LEN($B5402)=7,CONCATENATE(MID($B5402,1,6),"00",RIGHT($B5402,1)),IF(LEN($B5402)=8,CONCATENATE(MID($B5402,1,6),"0",RIGHT($B5402,2)),$B5402))</f>
        <v>74111/001</v>
      </c>
      <c r="H5402" s="925" t="n">
        <v>30.46</v>
      </c>
      <c r="I5402" s="923" t="n">
        <v>30.92</v>
      </c>
    </row>
    <row r="5403" customFormat="false" ht="15" hidden="false" customHeight="false" outlineLevel="0" collapsed="false">
      <c r="B5403" s="923" t="n">
        <v>98695</v>
      </c>
      <c r="C5403" s="924" t="s">
        <v>12199</v>
      </c>
      <c r="D5403" s="923" t="s">
        <v>470</v>
      </c>
      <c r="E5403" s="923" t="n">
        <f aca="false">IF($K$2=$H$1,H5403,I5403)</f>
        <v>65.69</v>
      </c>
      <c r="F5403" s="396" t="n">
        <f aca="false">IF(LEN($B5403)=7,CONCATENATE(MID($B5403,1,6),"00",RIGHT($B5403,1)),IF(LEN($B5403)=8,CONCATENATE(MID($B5403,1,6),"0",RIGHT($B5403,2)),$B5403))</f>
        <v>98695</v>
      </c>
      <c r="H5403" s="925" t="n">
        <v>64.13</v>
      </c>
      <c r="I5403" s="923" t="n">
        <v>65.69</v>
      </c>
    </row>
    <row r="5404" customFormat="false" ht="15" hidden="false" customHeight="false" outlineLevel="0" collapsed="false">
      <c r="B5404" s="923" t="n">
        <v>98697</v>
      </c>
      <c r="C5404" s="924" t="s">
        <v>12200</v>
      </c>
      <c r="D5404" s="923" t="s">
        <v>470</v>
      </c>
      <c r="E5404" s="923" t="n">
        <f aca="false">IF($K$2=$H$1,H5404,I5404)</f>
        <v>43.21</v>
      </c>
      <c r="F5404" s="396" t="n">
        <f aca="false">IF(LEN($B5404)=7,CONCATENATE(MID($B5404,1,6),"00",RIGHT($B5404,1)),IF(LEN($B5404)=8,CONCATENATE(MID($B5404,1,6),"0",RIGHT($B5404,2)),$B5404))</f>
        <v>98697</v>
      </c>
      <c r="H5404" s="925" t="n">
        <v>42.35</v>
      </c>
      <c r="I5404" s="923" t="n">
        <v>43.21</v>
      </c>
    </row>
    <row r="5405" customFormat="false" ht="15" hidden="false" customHeight="false" outlineLevel="0" collapsed="false">
      <c r="B5405" s="923" t="s">
        <v>12201</v>
      </c>
      <c r="C5405" s="924" t="s">
        <v>12202</v>
      </c>
      <c r="D5405" s="923" t="s">
        <v>470</v>
      </c>
      <c r="E5405" s="923" t="n">
        <f aca="false">IF($K$2=$H$1,H5405,I5405)</f>
        <v>16.03</v>
      </c>
      <c r="F5405" s="396" t="str">
        <f aca="false">IF(LEN($B5405)=7,CONCATENATE(MID($B5405,1,6),"00",RIGHT($B5405,1)),IF(LEN($B5405)=8,CONCATENATE(MID($B5405,1,6),"0",RIGHT($B5405,2)),$B5405))</f>
        <v>73886/001</v>
      </c>
      <c r="H5405" s="925" t="n">
        <v>15.49</v>
      </c>
      <c r="I5405" s="923" t="n">
        <v>16.03</v>
      </c>
    </row>
    <row r="5406" customFormat="false" ht="15" hidden="false" customHeight="false" outlineLevel="0" collapsed="false">
      <c r="B5406" s="923" t="n">
        <v>84162</v>
      </c>
      <c r="C5406" s="924" t="s">
        <v>12203</v>
      </c>
      <c r="D5406" s="923" t="s">
        <v>470</v>
      </c>
      <c r="E5406" s="923" t="n">
        <f aca="false">IF($K$2=$H$1,H5406,I5406)</f>
        <v>17.22</v>
      </c>
      <c r="F5406" s="396" t="n">
        <f aca="false">IF(LEN($B5406)=7,CONCATENATE(MID($B5406,1,6),"00",RIGHT($B5406,1)),IF(LEN($B5406)=8,CONCATENATE(MID($B5406,1,6),"0",RIGHT($B5406,2)),$B5406))</f>
        <v>84162</v>
      </c>
      <c r="H5406" s="925" t="n">
        <v>16.6</v>
      </c>
      <c r="I5406" s="923" t="n">
        <v>17.22</v>
      </c>
    </row>
    <row r="5407" customFormat="false" ht="15" hidden="false" customHeight="false" outlineLevel="0" collapsed="false">
      <c r="B5407" s="923" t="n">
        <v>88648</v>
      </c>
      <c r="C5407" s="924" t="s">
        <v>12204</v>
      </c>
      <c r="D5407" s="923" t="s">
        <v>470</v>
      </c>
      <c r="E5407" s="923" t="n">
        <f aca="false">IF($K$2=$H$1,H5407,I5407)</f>
        <v>4.41</v>
      </c>
      <c r="F5407" s="396" t="n">
        <f aca="false">IF(LEN($B5407)=7,CONCATENATE(MID($B5407,1,6),"00",RIGHT($B5407,1)),IF(LEN($B5407)=8,CONCATENATE(MID($B5407,1,6),"0",RIGHT($B5407,2)),$B5407))</f>
        <v>88648</v>
      </c>
      <c r="H5407" s="925" t="n">
        <v>4.22</v>
      </c>
      <c r="I5407" s="923" t="n">
        <v>4.41</v>
      </c>
    </row>
    <row r="5408" customFormat="false" ht="15" hidden="false" customHeight="false" outlineLevel="0" collapsed="false">
      <c r="B5408" s="923" t="n">
        <v>88649</v>
      </c>
      <c r="C5408" s="924" t="s">
        <v>12205</v>
      </c>
      <c r="D5408" s="923" t="s">
        <v>470</v>
      </c>
      <c r="E5408" s="923" t="n">
        <f aca="false">IF($K$2=$H$1,H5408,I5408)</f>
        <v>4.91</v>
      </c>
      <c r="F5408" s="396" t="n">
        <f aca="false">IF(LEN($B5408)=7,CONCATENATE(MID($B5408,1,6),"00",RIGHT($B5408,1)),IF(LEN($B5408)=8,CONCATENATE(MID($B5408,1,6),"0",RIGHT($B5408,2)),$B5408))</f>
        <v>88649</v>
      </c>
      <c r="H5408" s="925" t="n">
        <v>4.71</v>
      </c>
      <c r="I5408" s="923" t="n">
        <v>4.91</v>
      </c>
    </row>
    <row r="5409" customFormat="false" ht="15" hidden="false" customHeight="false" outlineLevel="0" collapsed="false">
      <c r="B5409" s="923" t="n">
        <v>88650</v>
      </c>
      <c r="C5409" s="924" t="s">
        <v>12206</v>
      </c>
      <c r="D5409" s="923" t="s">
        <v>470</v>
      </c>
      <c r="E5409" s="923" t="n">
        <f aca="false">IF($K$2=$H$1,H5409,I5409)</f>
        <v>8.67</v>
      </c>
      <c r="F5409" s="396" t="n">
        <f aca="false">IF(LEN($B5409)=7,CONCATENATE(MID($B5409,1,6),"00",RIGHT($B5409,1)),IF(LEN($B5409)=8,CONCATENATE(MID($B5409,1,6),"0",RIGHT($B5409,2)),$B5409))</f>
        <v>88650</v>
      </c>
      <c r="H5409" s="925" t="n">
        <v>8.45</v>
      </c>
      <c r="I5409" s="923" t="n">
        <v>8.67</v>
      </c>
    </row>
    <row r="5410" customFormat="false" ht="15" hidden="false" customHeight="false" outlineLevel="0" collapsed="false">
      <c r="B5410" s="923" t="n">
        <v>96467</v>
      </c>
      <c r="C5410" s="924" t="s">
        <v>12207</v>
      </c>
      <c r="D5410" s="923" t="s">
        <v>470</v>
      </c>
      <c r="E5410" s="923" t="n">
        <f aca="false">IF($K$2=$H$1,H5410,I5410)</f>
        <v>4.09</v>
      </c>
      <c r="F5410" s="396" t="n">
        <f aca="false">IF(LEN($B5410)=7,CONCATENATE(MID($B5410,1,6),"00",RIGHT($B5410,1)),IF(LEN($B5410)=8,CONCATENATE(MID($B5410,1,6),"0",RIGHT($B5410,2)),$B5410))</f>
        <v>96467</v>
      </c>
      <c r="H5410" s="925" t="n">
        <v>3.9</v>
      </c>
      <c r="I5410" s="923" t="n">
        <v>4.09</v>
      </c>
    </row>
    <row r="5411" customFormat="false" ht="15" hidden="false" customHeight="false" outlineLevel="0" collapsed="false">
      <c r="B5411" s="923" t="s">
        <v>12208</v>
      </c>
      <c r="C5411" s="924" t="s">
        <v>12209</v>
      </c>
      <c r="D5411" s="923" t="s">
        <v>470</v>
      </c>
      <c r="E5411" s="923" t="n">
        <f aca="false">IF($K$2=$H$1,H5411,I5411)</f>
        <v>24.18</v>
      </c>
      <c r="F5411" s="396" t="str">
        <f aca="false">IF(LEN($B5411)=7,CONCATENATE(MID($B5411,1,6),"00",RIGHT($B5411,1)),IF(LEN($B5411)=8,CONCATENATE(MID($B5411,1,6),"0",RIGHT($B5411,2)),$B5411))</f>
        <v>73850/001</v>
      </c>
      <c r="H5411" s="925" t="n">
        <v>22.15</v>
      </c>
      <c r="I5411" s="923" t="n">
        <v>24.18</v>
      </c>
    </row>
    <row r="5412" customFormat="false" ht="15" hidden="false" customHeight="false" outlineLevel="0" collapsed="false">
      <c r="B5412" s="923" t="n">
        <v>84168</v>
      </c>
      <c r="C5412" s="924" t="s">
        <v>12210</v>
      </c>
      <c r="D5412" s="923" t="s">
        <v>470</v>
      </c>
      <c r="E5412" s="923" t="n">
        <f aca="false">IF($K$2=$H$1,H5412,I5412)</f>
        <v>19.49</v>
      </c>
      <c r="F5412" s="396" t="n">
        <f aca="false">IF(LEN($B5412)=7,CONCATENATE(MID($B5412,1,6),"00",RIGHT($B5412,1)),IF(LEN($B5412)=8,CONCATENATE(MID($B5412,1,6),"0",RIGHT($B5412,2)),$B5412))</f>
        <v>84168</v>
      </c>
      <c r="H5412" s="925" t="n">
        <v>18.8</v>
      </c>
      <c r="I5412" s="923" t="n">
        <v>19.49</v>
      </c>
    </row>
    <row r="5413" customFormat="false" ht="15" hidden="false" customHeight="false" outlineLevel="0" collapsed="false">
      <c r="B5413" s="923" t="n">
        <v>68325</v>
      </c>
      <c r="C5413" s="924" t="s">
        <v>12211</v>
      </c>
      <c r="D5413" s="923" t="s">
        <v>892</v>
      </c>
      <c r="E5413" s="923" t="n">
        <f aca="false">IF($K$2=$H$1,H5413,I5413)</f>
        <v>43.24</v>
      </c>
      <c r="F5413" s="396" t="n">
        <f aca="false">IF(LEN($B5413)=7,CONCATENATE(MID($B5413,1,6),"00",RIGHT($B5413,1)),IF(LEN($B5413)=8,CONCATENATE(MID($B5413,1,6),"0",RIGHT($B5413,2)),$B5413))</f>
        <v>68325</v>
      </c>
      <c r="H5413" s="925" t="n">
        <v>41.03</v>
      </c>
      <c r="I5413" s="923" t="n">
        <v>43.24</v>
      </c>
    </row>
    <row r="5414" customFormat="false" ht="15" hidden="false" customHeight="false" outlineLevel="0" collapsed="false">
      <c r="B5414" s="923" t="n">
        <v>68333</v>
      </c>
      <c r="C5414" s="924" t="s">
        <v>12212</v>
      </c>
      <c r="D5414" s="923" t="s">
        <v>892</v>
      </c>
      <c r="E5414" s="923" t="n">
        <f aca="false">IF($K$2=$H$1,H5414,I5414)</f>
        <v>44.1</v>
      </c>
      <c r="F5414" s="396" t="n">
        <f aca="false">IF(LEN($B5414)=7,CONCATENATE(MID($B5414,1,6),"00",RIGHT($B5414,1)),IF(LEN($B5414)=8,CONCATENATE(MID($B5414,1,6),"0",RIGHT($B5414,2)),$B5414))</f>
        <v>68333</v>
      </c>
      <c r="H5414" s="925" t="n">
        <v>41.74</v>
      </c>
      <c r="I5414" s="923" t="n">
        <v>44.1</v>
      </c>
    </row>
    <row r="5415" customFormat="false" ht="15" hidden="false" customHeight="false" outlineLevel="0" collapsed="false">
      <c r="B5415" s="923" t="n">
        <v>72183</v>
      </c>
      <c r="C5415" s="924" t="s">
        <v>12213</v>
      </c>
      <c r="D5415" s="923" t="s">
        <v>892</v>
      </c>
      <c r="E5415" s="923" t="n">
        <f aca="false">IF($K$2=$H$1,H5415,I5415)</f>
        <v>77.48</v>
      </c>
      <c r="F5415" s="396" t="n">
        <f aca="false">IF(LEN($B5415)=7,CONCATENATE(MID($B5415,1,6),"00",RIGHT($B5415,1)),IF(LEN($B5415)=8,CONCATENATE(MID($B5415,1,6),"0",RIGHT($B5415,2)),$B5415))</f>
        <v>72183</v>
      </c>
      <c r="H5415" s="925" t="n">
        <v>73.6</v>
      </c>
      <c r="I5415" s="923" t="n">
        <v>77.48</v>
      </c>
    </row>
    <row r="5416" customFormat="false" ht="15" hidden="false" customHeight="false" outlineLevel="0" collapsed="false">
      <c r="B5416" s="923" t="n">
        <v>94990</v>
      </c>
      <c r="C5416" s="924" t="s">
        <v>12214</v>
      </c>
      <c r="D5416" s="923" t="s">
        <v>888</v>
      </c>
      <c r="E5416" s="923" t="n">
        <f aca="false">IF($K$2=$H$1,H5416,I5416)</f>
        <v>544.88</v>
      </c>
      <c r="F5416" s="396" t="n">
        <f aca="false">IF(LEN($B5416)=7,CONCATENATE(MID($B5416,1,6),"00",RIGHT($B5416,1)),IF(LEN($B5416)=8,CONCATENATE(MID($B5416,1,6),"0",RIGHT($B5416,2)),$B5416))</f>
        <v>94990</v>
      </c>
      <c r="H5416" s="925" t="n">
        <v>522.29</v>
      </c>
      <c r="I5416" s="923" t="n">
        <v>544.88</v>
      </c>
    </row>
    <row r="5417" customFormat="false" ht="15" hidden="false" customHeight="false" outlineLevel="0" collapsed="false">
      <c r="B5417" s="923" t="n">
        <v>94991</v>
      </c>
      <c r="C5417" s="924" t="s">
        <v>12215</v>
      </c>
      <c r="D5417" s="923" t="s">
        <v>888</v>
      </c>
      <c r="E5417" s="923" t="n">
        <f aca="false">IF($K$2=$H$1,H5417,I5417)</f>
        <v>503.39</v>
      </c>
      <c r="F5417" s="396" t="n">
        <f aca="false">IF(LEN($B5417)=7,CONCATENATE(MID($B5417,1,6),"00",RIGHT($B5417,1)),IF(LEN($B5417)=8,CONCATENATE(MID($B5417,1,6),"0",RIGHT($B5417,2)),$B5417))</f>
        <v>94991</v>
      </c>
      <c r="H5417" s="925" t="n">
        <v>494.41</v>
      </c>
      <c r="I5417" s="923" t="n">
        <v>503.39</v>
      </c>
    </row>
    <row r="5418" customFormat="false" ht="15" hidden="false" customHeight="false" outlineLevel="0" collapsed="false">
      <c r="B5418" s="923" t="n">
        <v>94992</v>
      </c>
      <c r="C5418" s="924" t="s">
        <v>12216</v>
      </c>
      <c r="D5418" s="923" t="s">
        <v>892</v>
      </c>
      <c r="E5418" s="923" t="n">
        <f aca="false">IF($K$2=$H$1,H5418,I5418)</f>
        <v>58.48</v>
      </c>
      <c r="F5418" s="396" t="n">
        <f aca="false">IF(LEN($B5418)=7,CONCATENATE(MID($B5418,1,6),"00",RIGHT($B5418,1)),IF(LEN($B5418)=8,CONCATENATE(MID($B5418,1,6),"0",RIGHT($B5418,2)),$B5418))</f>
        <v>94992</v>
      </c>
      <c r="H5418" s="925" t="n">
        <v>56.76</v>
      </c>
      <c r="I5418" s="923" t="n">
        <v>58.48</v>
      </c>
    </row>
    <row r="5419" customFormat="false" ht="15" hidden="false" customHeight="false" outlineLevel="0" collapsed="false">
      <c r="B5419" s="923" t="n">
        <v>94993</v>
      </c>
      <c r="C5419" s="924" t="s">
        <v>12217</v>
      </c>
      <c r="D5419" s="923" t="s">
        <v>892</v>
      </c>
      <c r="E5419" s="923" t="n">
        <f aca="false">IF($K$2=$H$1,H5419,I5419)</f>
        <v>56</v>
      </c>
      <c r="F5419" s="396" t="n">
        <f aca="false">IF(LEN($B5419)=7,CONCATENATE(MID($B5419,1,6),"00",RIGHT($B5419,1)),IF(LEN($B5419)=8,CONCATENATE(MID($B5419,1,6),"0",RIGHT($B5419,2)),$B5419))</f>
        <v>94993</v>
      </c>
      <c r="H5419" s="925" t="n">
        <v>55.08</v>
      </c>
      <c r="I5419" s="923" t="n">
        <v>56</v>
      </c>
    </row>
    <row r="5420" customFormat="false" ht="15" hidden="false" customHeight="false" outlineLevel="0" collapsed="false">
      <c r="B5420" s="923" t="n">
        <v>94994</v>
      </c>
      <c r="C5420" s="924" t="s">
        <v>12218</v>
      </c>
      <c r="D5420" s="923" t="s">
        <v>892</v>
      </c>
      <c r="E5420" s="923" t="n">
        <f aca="false">IF($K$2=$H$1,H5420,I5420)</f>
        <v>70.39</v>
      </c>
      <c r="F5420" s="396" t="n">
        <f aca="false">IF(LEN($B5420)=7,CONCATENATE(MID($B5420,1,6),"00",RIGHT($B5420,1)),IF(LEN($B5420)=8,CONCATENATE(MID($B5420,1,6),"0",RIGHT($B5420,2)),$B5420))</f>
        <v>94994</v>
      </c>
      <c r="H5420" s="925" t="n">
        <v>68.15</v>
      </c>
      <c r="I5420" s="923" t="n">
        <v>70.39</v>
      </c>
    </row>
    <row r="5421" customFormat="false" ht="15" hidden="false" customHeight="false" outlineLevel="0" collapsed="false">
      <c r="B5421" s="923" t="n">
        <v>94995</v>
      </c>
      <c r="C5421" s="924" t="s">
        <v>12219</v>
      </c>
      <c r="D5421" s="923" t="s">
        <v>892</v>
      </c>
      <c r="E5421" s="923" t="n">
        <f aca="false">IF($K$2=$H$1,H5421,I5421)</f>
        <v>67.05</v>
      </c>
      <c r="F5421" s="396" t="n">
        <f aca="false">IF(LEN($B5421)=7,CONCATENATE(MID($B5421,1,6),"00",RIGHT($B5421,1)),IF(LEN($B5421)=8,CONCATENATE(MID($B5421,1,6),"0",RIGHT($B5421,2)),$B5421))</f>
        <v>94995</v>
      </c>
      <c r="H5421" s="925" t="n">
        <v>65.91</v>
      </c>
      <c r="I5421" s="923" t="n">
        <v>67.05</v>
      </c>
    </row>
    <row r="5422" customFormat="false" ht="15" hidden="false" customHeight="false" outlineLevel="0" collapsed="false">
      <c r="B5422" s="923" t="n">
        <v>94996</v>
      </c>
      <c r="C5422" s="924" t="s">
        <v>12220</v>
      </c>
      <c r="D5422" s="923" t="s">
        <v>892</v>
      </c>
      <c r="E5422" s="923" t="n">
        <f aca="false">IF($K$2=$H$1,H5422,I5422)</f>
        <v>81.51</v>
      </c>
      <c r="F5422" s="396" t="n">
        <f aca="false">IF(LEN($B5422)=7,CONCATENATE(MID($B5422,1,6),"00",RIGHT($B5422,1)),IF(LEN($B5422)=8,CONCATENATE(MID($B5422,1,6),"0",RIGHT($B5422,2)),$B5422))</f>
        <v>94996</v>
      </c>
      <c r="H5422" s="925" t="n">
        <v>78.78</v>
      </c>
      <c r="I5422" s="923" t="n">
        <v>81.51</v>
      </c>
    </row>
    <row r="5423" customFormat="false" ht="15" hidden="false" customHeight="false" outlineLevel="0" collapsed="false">
      <c r="B5423" s="923" t="n">
        <v>94997</v>
      </c>
      <c r="C5423" s="924" t="s">
        <v>12221</v>
      </c>
      <c r="D5423" s="923" t="s">
        <v>892</v>
      </c>
      <c r="E5423" s="923" t="n">
        <f aca="false">IF($K$2=$H$1,H5423,I5423)</f>
        <v>77.36</v>
      </c>
      <c r="F5423" s="396" t="n">
        <f aca="false">IF(LEN($B5423)=7,CONCATENATE(MID($B5423,1,6),"00",RIGHT($B5423,1)),IF(LEN($B5423)=8,CONCATENATE(MID($B5423,1,6),"0",RIGHT($B5423,2)),$B5423))</f>
        <v>94997</v>
      </c>
      <c r="H5423" s="925" t="n">
        <v>75.99</v>
      </c>
      <c r="I5423" s="923" t="n">
        <v>77.36</v>
      </c>
    </row>
    <row r="5424" customFormat="false" ht="15" hidden="false" customHeight="false" outlineLevel="0" collapsed="false">
      <c r="B5424" s="923" t="n">
        <v>94998</v>
      </c>
      <c r="C5424" s="924" t="s">
        <v>12222</v>
      </c>
      <c r="D5424" s="923" t="s">
        <v>892</v>
      </c>
      <c r="E5424" s="923" t="n">
        <f aca="false">IF($K$2=$H$1,H5424,I5424)</f>
        <v>92.4</v>
      </c>
      <c r="F5424" s="396" t="n">
        <f aca="false">IF(LEN($B5424)=7,CONCATENATE(MID($B5424,1,6),"00",RIGHT($B5424,1)),IF(LEN($B5424)=8,CONCATENATE(MID($B5424,1,6),"0",RIGHT($B5424,2)),$B5424))</f>
        <v>94998</v>
      </c>
      <c r="H5424" s="925" t="n">
        <v>89.15</v>
      </c>
      <c r="I5424" s="923" t="n">
        <v>92.4</v>
      </c>
    </row>
    <row r="5425" customFormat="false" ht="15" hidden="false" customHeight="false" outlineLevel="0" collapsed="false">
      <c r="B5425" s="923" t="n">
        <v>94999</v>
      </c>
      <c r="C5425" s="924" t="s">
        <v>12223</v>
      </c>
      <c r="D5425" s="923" t="s">
        <v>892</v>
      </c>
      <c r="E5425" s="923" t="n">
        <f aca="false">IF($K$2=$H$1,H5425,I5425)</f>
        <v>87.42</v>
      </c>
      <c r="F5425" s="396" t="n">
        <f aca="false">IF(LEN($B5425)=7,CONCATENATE(MID($B5425,1,6),"00",RIGHT($B5425,1)),IF(LEN($B5425)=8,CONCATENATE(MID($B5425,1,6),"0",RIGHT($B5425,2)),$B5425))</f>
        <v>94999</v>
      </c>
      <c r="H5425" s="925" t="n">
        <v>85.81</v>
      </c>
      <c r="I5425" s="923" t="n">
        <v>87.42</v>
      </c>
    </row>
    <row r="5426" customFormat="false" ht="15" hidden="false" customHeight="false" outlineLevel="0" collapsed="false">
      <c r="B5426" s="923" t="n">
        <v>87620</v>
      </c>
      <c r="C5426" s="924" t="s">
        <v>12224</v>
      </c>
      <c r="D5426" s="923" t="s">
        <v>892</v>
      </c>
      <c r="E5426" s="923" t="n">
        <f aca="false">IF($K$2=$H$1,H5426,I5426)</f>
        <v>24.7</v>
      </c>
      <c r="F5426" s="396" t="n">
        <f aca="false">IF(LEN($B5426)=7,CONCATENATE(MID($B5426,1,6),"00",RIGHT($B5426,1)),IF(LEN($B5426)=8,CONCATENATE(MID($B5426,1,6),"0",RIGHT($B5426,2)),$B5426))</f>
        <v>87620</v>
      </c>
      <c r="H5426" s="925" t="n">
        <v>23.67</v>
      </c>
      <c r="I5426" s="923" t="n">
        <v>24.7</v>
      </c>
    </row>
    <row r="5427" customFormat="false" ht="15" hidden="false" customHeight="false" outlineLevel="0" collapsed="false">
      <c r="B5427" s="923" t="n">
        <v>87622</v>
      </c>
      <c r="C5427" s="924" t="s">
        <v>12225</v>
      </c>
      <c r="D5427" s="923" t="s">
        <v>892</v>
      </c>
      <c r="E5427" s="923" t="n">
        <f aca="false">IF($K$2=$H$1,H5427,I5427)</f>
        <v>27.82</v>
      </c>
      <c r="F5427" s="396" t="n">
        <f aca="false">IF(LEN($B5427)=7,CONCATENATE(MID($B5427,1,6),"00",RIGHT($B5427,1)),IF(LEN($B5427)=8,CONCATENATE(MID($B5427,1,6),"0",RIGHT($B5427,2)),$B5427))</f>
        <v>87622</v>
      </c>
      <c r="H5427" s="925" t="n">
        <v>26.48</v>
      </c>
      <c r="I5427" s="923" t="n">
        <v>27.82</v>
      </c>
    </row>
    <row r="5428" customFormat="false" ht="15" hidden="false" customHeight="false" outlineLevel="0" collapsed="false">
      <c r="B5428" s="923" t="n">
        <v>87623</v>
      </c>
      <c r="C5428" s="924" t="s">
        <v>12226</v>
      </c>
      <c r="D5428" s="923" t="s">
        <v>892</v>
      </c>
      <c r="E5428" s="923" t="n">
        <f aca="false">IF($K$2=$H$1,H5428,I5428)</f>
        <v>59.97</v>
      </c>
      <c r="F5428" s="396" t="n">
        <f aca="false">IF(LEN($B5428)=7,CONCATENATE(MID($B5428,1,6),"00",RIGHT($B5428,1)),IF(LEN($B5428)=8,CONCATENATE(MID($B5428,1,6),"0",RIGHT($B5428,2)),$B5428))</f>
        <v>87623</v>
      </c>
      <c r="H5428" s="925" t="n">
        <v>58.98</v>
      </c>
      <c r="I5428" s="923" t="n">
        <v>59.97</v>
      </c>
    </row>
    <row r="5429" customFormat="false" ht="15" hidden="false" customHeight="false" outlineLevel="0" collapsed="false">
      <c r="B5429" s="923" t="n">
        <v>87624</v>
      </c>
      <c r="C5429" s="924" t="s">
        <v>12227</v>
      </c>
      <c r="D5429" s="923" t="s">
        <v>892</v>
      </c>
      <c r="E5429" s="923" t="n">
        <f aca="false">IF($K$2=$H$1,H5429,I5429)</f>
        <v>65.38</v>
      </c>
      <c r="F5429" s="396" t="n">
        <f aca="false">IF(LEN($B5429)=7,CONCATENATE(MID($B5429,1,6),"00",RIGHT($B5429,1)),IF(LEN($B5429)=8,CONCATENATE(MID($B5429,1,6),"0",RIGHT($B5429,2)),$B5429))</f>
        <v>87624</v>
      </c>
      <c r="H5429" s="925" t="n">
        <v>63.91</v>
      </c>
      <c r="I5429" s="923" t="n">
        <v>65.38</v>
      </c>
    </row>
    <row r="5430" customFormat="false" ht="15" hidden="false" customHeight="false" outlineLevel="0" collapsed="false">
      <c r="B5430" s="923" t="n">
        <v>87630</v>
      </c>
      <c r="C5430" s="924" t="s">
        <v>12228</v>
      </c>
      <c r="D5430" s="923" t="s">
        <v>892</v>
      </c>
      <c r="E5430" s="923" t="n">
        <f aca="false">IF($K$2=$H$1,H5430,I5430)</f>
        <v>30.45</v>
      </c>
      <c r="F5430" s="396" t="n">
        <f aca="false">IF(LEN($B5430)=7,CONCATENATE(MID($B5430,1,6),"00",RIGHT($B5430,1)),IF(LEN($B5430)=8,CONCATENATE(MID($B5430,1,6),"0",RIGHT($B5430,2)),$B5430))</f>
        <v>87630</v>
      </c>
      <c r="H5430" s="925" t="n">
        <v>29.22</v>
      </c>
      <c r="I5430" s="923" t="n">
        <v>30.45</v>
      </c>
    </row>
    <row r="5431" customFormat="false" ht="15" hidden="false" customHeight="false" outlineLevel="0" collapsed="false">
      <c r="B5431" s="923" t="n">
        <v>87632</v>
      </c>
      <c r="C5431" s="924" t="s">
        <v>12229</v>
      </c>
      <c r="D5431" s="923" t="s">
        <v>892</v>
      </c>
      <c r="E5431" s="923" t="n">
        <f aca="false">IF($K$2=$H$1,H5431,I5431)</f>
        <v>34.79</v>
      </c>
      <c r="F5431" s="396" t="n">
        <f aca="false">IF(LEN($B5431)=7,CONCATENATE(MID($B5431,1,6),"00",RIGHT($B5431,1)),IF(LEN($B5431)=8,CONCATENATE(MID($B5431,1,6),"0",RIGHT($B5431,2)),$B5431))</f>
        <v>87632</v>
      </c>
      <c r="H5431" s="925" t="n">
        <v>33.12</v>
      </c>
      <c r="I5431" s="923" t="n">
        <v>34.79</v>
      </c>
    </row>
    <row r="5432" customFormat="false" ht="15" hidden="false" customHeight="false" outlineLevel="0" collapsed="false">
      <c r="B5432" s="923" t="n">
        <v>87633</v>
      </c>
      <c r="C5432" s="924" t="s">
        <v>12230</v>
      </c>
      <c r="D5432" s="923" t="s">
        <v>892</v>
      </c>
      <c r="E5432" s="923" t="n">
        <f aca="false">IF($K$2=$H$1,H5432,I5432)</f>
        <v>79.48</v>
      </c>
      <c r="F5432" s="396" t="n">
        <f aca="false">IF(LEN($B5432)=7,CONCATENATE(MID($B5432,1,6),"00",RIGHT($B5432,1)),IF(LEN($B5432)=8,CONCATENATE(MID($B5432,1,6),"0",RIGHT($B5432,2)),$B5432))</f>
        <v>87633</v>
      </c>
      <c r="H5432" s="925" t="n">
        <v>78.3</v>
      </c>
      <c r="I5432" s="923" t="n">
        <v>79.48</v>
      </c>
    </row>
    <row r="5433" customFormat="false" ht="15" hidden="false" customHeight="false" outlineLevel="0" collapsed="false">
      <c r="B5433" s="923" t="n">
        <v>87634</v>
      </c>
      <c r="C5433" s="924" t="s">
        <v>12231</v>
      </c>
      <c r="D5433" s="923" t="s">
        <v>892</v>
      </c>
      <c r="E5433" s="923" t="n">
        <f aca="false">IF($K$2=$H$1,H5433,I5433)</f>
        <v>87</v>
      </c>
      <c r="F5433" s="396" t="n">
        <f aca="false">IF(LEN($B5433)=7,CONCATENATE(MID($B5433,1,6),"00",RIGHT($B5433,1)),IF(LEN($B5433)=8,CONCATENATE(MID($B5433,1,6),"0",RIGHT($B5433,2)),$B5433))</f>
        <v>87634</v>
      </c>
      <c r="H5433" s="925" t="n">
        <v>85.16</v>
      </c>
      <c r="I5433" s="923" t="n">
        <v>87</v>
      </c>
    </row>
    <row r="5434" customFormat="false" ht="15" hidden="false" customHeight="false" outlineLevel="0" collapsed="false">
      <c r="B5434" s="923" t="n">
        <v>87640</v>
      </c>
      <c r="C5434" s="924" t="s">
        <v>12232</v>
      </c>
      <c r="D5434" s="923" t="s">
        <v>892</v>
      </c>
      <c r="E5434" s="923" t="n">
        <f aca="false">IF($K$2=$H$1,H5434,I5434)</f>
        <v>35.06</v>
      </c>
      <c r="F5434" s="396" t="n">
        <f aca="false">IF(LEN($B5434)=7,CONCATENATE(MID($B5434,1,6),"00",RIGHT($B5434,1)),IF(LEN($B5434)=8,CONCATENATE(MID($B5434,1,6),"0",RIGHT($B5434,2)),$B5434))</f>
        <v>87640</v>
      </c>
      <c r="H5434" s="925" t="n">
        <v>33.68</v>
      </c>
      <c r="I5434" s="923" t="n">
        <v>35.06</v>
      </c>
    </row>
    <row r="5435" customFormat="false" ht="15" hidden="false" customHeight="false" outlineLevel="0" collapsed="false">
      <c r="B5435" s="923" t="n">
        <v>87642</v>
      </c>
      <c r="C5435" s="924" t="s">
        <v>12233</v>
      </c>
      <c r="D5435" s="923" t="s">
        <v>892</v>
      </c>
      <c r="E5435" s="923" t="n">
        <f aca="false">IF($K$2=$H$1,H5435,I5435)</f>
        <v>40.4</v>
      </c>
      <c r="F5435" s="396" t="n">
        <f aca="false">IF(LEN($B5435)=7,CONCATENATE(MID($B5435,1,6),"00",RIGHT($B5435,1)),IF(LEN($B5435)=8,CONCATENATE(MID($B5435,1,6),"0",RIGHT($B5435,2)),$B5435))</f>
        <v>87642</v>
      </c>
      <c r="H5435" s="925" t="n">
        <v>38.48</v>
      </c>
      <c r="I5435" s="923" t="n">
        <v>40.4</v>
      </c>
    </row>
    <row r="5436" customFormat="false" ht="15" hidden="false" customHeight="false" outlineLevel="0" collapsed="false">
      <c r="B5436" s="923" t="n">
        <v>87643</v>
      </c>
      <c r="C5436" s="924" t="s">
        <v>12234</v>
      </c>
      <c r="D5436" s="923" t="s">
        <v>892</v>
      </c>
      <c r="E5436" s="923" t="n">
        <f aca="false">IF($K$2=$H$1,H5436,I5436)</f>
        <v>95.36</v>
      </c>
      <c r="F5436" s="396" t="n">
        <f aca="false">IF(LEN($B5436)=7,CONCATENATE(MID($B5436,1,6),"00",RIGHT($B5436,1)),IF(LEN($B5436)=8,CONCATENATE(MID($B5436,1,6),"0",RIGHT($B5436,2)),$B5436))</f>
        <v>87643</v>
      </c>
      <c r="H5436" s="925" t="n">
        <v>94.04</v>
      </c>
      <c r="I5436" s="923" t="n">
        <v>95.36</v>
      </c>
    </row>
    <row r="5437" customFormat="false" ht="15" hidden="false" customHeight="false" outlineLevel="0" collapsed="false">
      <c r="B5437" s="923" t="n">
        <v>87644</v>
      </c>
      <c r="C5437" s="924" t="s">
        <v>12235</v>
      </c>
      <c r="D5437" s="923" t="s">
        <v>892</v>
      </c>
      <c r="E5437" s="923" t="n">
        <f aca="false">IF($K$2=$H$1,H5437,I5437)</f>
        <v>104.6</v>
      </c>
      <c r="F5437" s="396" t="n">
        <f aca="false">IF(LEN($B5437)=7,CONCATENATE(MID($B5437,1,6),"00",RIGHT($B5437,1)),IF(LEN($B5437)=8,CONCATENATE(MID($B5437,1,6),"0",RIGHT($B5437,2)),$B5437))</f>
        <v>87644</v>
      </c>
      <c r="H5437" s="925" t="n">
        <v>102.48</v>
      </c>
      <c r="I5437" s="923" t="n">
        <v>104.6</v>
      </c>
    </row>
    <row r="5438" customFormat="false" ht="15" hidden="false" customHeight="false" outlineLevel="0" collapsed="false">
      <c r="B5438" s="923" t="n">
        <v>87680</v>
      </c>
      <c r="C5438" s="924" t="s">
        <v>12236</v>
      </c>
      <c r="D5438" s="923" t="s">
        <v>892</v>
      </c>
      <c r="E5438" s="923" t="n">
        <f aca="false">IF($K$2=$H$1,H5438,I5438)</f>
        <v>28.32</v>
      </c>
      <c r="F5438" s="396" t="n">
        <f aca="false">IF(LEN($B5438)=7,CONCATENATE(MID($B5438,1,6),"00",RIGHT($B5438,1)),IF(LEN($B5438)=8,CONCATENATE(MID($B5438,1,6),"0",RIGHT($B5438,2)),$B5438))</f>
        <v>87680</v>
      </c>
      <c r="H5438" s="925" t="n">
        <v>27.14</v>
      </c>
      <c r="I5438" s="923" t="n">
        <v>28.32</v>
      </c>
    </row>
    <row r="5439" customFormat="false" ht="15" hidden="false" customHeight="false" outlineLevel="0" collapsed="false">
      <c r="B5439" s="923" t="n">
        <v>87682</v>
      </c>
      <c r="C5439" s="924" t="s">
        <v>12237</v>
      </c>
      <c r="D5439" s="923" t="s">
        <v>892</v>
      </c>
      <c r="E5439" s="923" t="n">
        <f aca="false">IF($K$2=$H$1,H5439,I5439)</f>
        <v>33.66</v>
      </c>
      <c r="F5439" s="396" t="n">
        <f aca="false">IF(LEN($B5439)=7,CONCATENATE(MID($B5439,1,6),"00",RIGHT($B5439,1)),IF(LEN($B5439)=8,CONCATENATE(MID($B5439,1,6),"0",RIGHT($B5439,2)),$B5439))</f>
        <v>87682</v>
      </c>
      <c r="H5439" s="925" t="n">
        <v>31.94</v>
      </c>
      <c r="I5439" s="923" t="n">
        <v>33.66</v>
      </c>
    </row>
    <row r="5440" customFormat="false" ht="15" hidden="false" customHeight="false" outlineLevel="0" collapsed="false">
      <c r="B5440" s="923" t="n">
        <v>87683</v>
      </c>
      <c r="C5440" s="924" t="s">
        <v>12238</v>
      </c>
      <c r="D5440" s="923" t="s">
        <v>892</v>
      </c>
      <c r="E5440" s="923" t="n">
        <f aca="false">IF($K$2=$H$1,H5440,I5440)</f>
        <v>88.62</v>
      </c>
      <c r="F5440" s="396" t="n">
        <f aca="false">IF(LEN($B5440)=7,CONCATENATE(MID($B5440,1,6),"00",RIGHT($B5440,1)),IF(LEN($B5440)=8,CONCATENATE(MID($B5440,1,6),"0",RIGHT($B5440,2)),$B5440))</f>
        <v>87683</v>
      </c>
      <c r="H5440" s="925" t="n">
        <v>87.5</v>
      </c>
      <c r="I5440" s="923" t="n">
        <v>88.62</v>
      </c>
    </row>
    <row r="5441" customFormat="false" ht="15" hidden="false" customHeight="false" outlineLevel="0" collapsed="false">
      <c r="B5441" s="923" t="n">
        <v>87684</v>
      </c>
      <c r="C5441" s="924" t="s">
        <v>12239</v>
      </c>
      <c r="D5441" s="923" t="s">
        <v>892</v>
      </c>
      <c r="E5441" s="923" t="n">
        <f aca="false">IF($K$2=$H$1,H5441,I5441)</f>
        <v>97.86</v>
      </c>
      <c r="F5441" s="396" t="n">
        <f aca="false">IF(LEN($B5441)=7,CONCATENATE(MID($B5441,1,6),"00",RIGHT($B5441,1)),IF(LEN($B5441)=8,CONCATENATE(MID($B5441,1,6),"0",RIGHT($B5441,2)),$B5441))</f>
        <v>87684</v>
      </c>
      <c r="H5441" s="925" t="n">
        <v>95.94</v>
      </c>
      <c r="I5441" s="923" t="n">
        <v>97.86</v>
      </c>
    </row>
    <row r="5442" customFormat="false" ht="15" hidden="false" customHeight="false" outlineLevel="0" collapsed="false">
      <c r="B5442" s="923" t="n">
        <v>87690</v>
      </c>
      <c r="C5442" s="924" t="s">
        <v>12240</v>
      </c>
      <c r="D5442" s="923" t="s">
        <v>892</v>
      </c>
      <c r="E5442" s="923" t="n">
        <f aca="false">IF($K$2=$H$1,H5442,I5442)</f>
        <v>32.94</v>
      </c>
      <c r="F5442" s="396" t="n">
        <f aca="false">IF(LEN($B5442)=7,CONCATENATE(MID($B5442,1,6),"00",RIGHT($B5442,1)),IF(LEN($B5442)=8,CONCATENATE(MID($B5442,1,6),"0",RIGHT($B5442,2)),$B5442))</f>
        <v>87690</v>
      </c>
      <c r="H5442" s="925" t="n">
        <v>31.54</v>
      </c>
      <c r="I5442" s="923" t="n">
        <v>32.94</v>
      </c>
    </row>
    <row r="5443" customFormat="false" ht="15" hidden="false" customHeight="false" outlineLevel="0" collapsed="false">
      <c r="B5443" s="923" t="n">
        <v>87692</v>
      </c>
      <c r="C5443" s="924" t="s">
        <v>12241</v>
      </c>
      <c r="D5443" s="923" t="s">
        <v>892</v>
      </c>
      <c r="E5443" s="923" t="n">
        <f aca="false">IF($K$2=$H$1,H5443,I5443)</f>
        <v>39.05</v>
      </c>
      <c r="F5443" s="396" t="n">
        <f aca="false">IF(LEN($B5443)=7,CONCATENATE(MID($B5443,1,6),"00",RIGHT($B5443,1)),IF(LEN($B5443)=8,CONCATENATE(MID($B5443,1,6),"0",RIGHT($B5443,2)),$B5443))</f>
        <v>87692</v>
      </c>
      <c r="H5443" s="925" t="n">
        <v>37.03</v>
      </c>
      <c r="I5443" s="923" t="n">
        <v>39.05</v>
      </c>
    </row>
    <row r="5444" customFormat="false" ht="15" hidden="false" customHeight="false" outlineLevel="0" collapsed="false">
      <c r="B5444" s="923" t="n">
        <v>87693</v>
      </c>
      <c r="C5444" s="924" t="s">
        <v>12242</v>
      </c>
      <c r="D5444" s="923" t="s">
        <v>892</v>
      </c>
      <c r="E5444" s="923" t="n">
        <f aca="false">IF($K$2=$H$1,H5444,I5444)</f>
        <v>101.99</v>
      </c>
      <c r="F5444" s="396" t="n">
        <f aca="false">IF(LEN($B5444)=7,CONCATENATE(MID($B5444,1,6),"00",RIGHT($B5444,1)),IF(LEN($B5444)=8,CONCATENATE(MID($B5444,1,6),"0",RIGHT($B5444,2)),$B5444))</f>
        <v>87693</v>
      </c>
      <c r="H5444" s="925" t="n">
        <v>100.66</v>
      </c>
      <c r="I5444" s="923" t="n">
        <v>101.99</v>
      </c>
    </row>
    <row r="5445" customFormat="false" ht="15" hidden="false" customHeight="false" outlineLevel="0" collapsed="false">
      <c r="B5445" s="923" t="n">
        <v>87694</v>
      </c>
      <c r="C5445" s="924" t="s">
        <v>12243</v>
      </c>
      <c r="D5445" s="923" t="s">
        <v>892</v>
      </c>
      <c r="E5445" s="923" t="n">
        <f aca="false">IF($K$2=$H$1,H5445,I5445)</f>
        <v>112.57</v>
      </c>
      <c r="F5445" s="396" t="n">
        <f aca="false">IF(LEN($B5445)=7,CONCATENATE(MID($B5445,1,6),"00",RIGHT($B5445,1)),IF(LEN($B5445)=8,CONCATENATE(MID($B5445,1,6),"0",RIGHT($B5445,2)),$B5445))</f>
        <v>87694</v>
      </c>
      <c r="H5445" s="925" t="n">
        <v>110.33</v>
      </c>
      <c r="I5445" s="923" t="n">
        <v>112.57</v>
      </c>
    </row>
    <row r="5446" customFormat="false" ht="15" hidden="false" customHeight="false" outlineLevel="0" collapsed="false">
      <c r="B5446" s="923" t="n">
        <v>87700</v>
      </c>
      <c r="C5446" s="924" t="s">
        <v>12244</v>
      </c>
      <c r="D5446" s="923" t="s">
        <v>892</v>
      </c>
      <c r="E5446" s="923" t="n">
        <f aca="false">IF($K$2=$H$1,H5446,I5446)</f>
        <v>35.56</v>
      </c>
      <c r="F5446" s="396" t="n">
        <f aca="false">IF(LEN($B5446)=7,CONCATENATE(MID($B5446,1,6),"00",RIGHT($B5446,1)),IF(LEN($B5446)=8,CONCATENATE(MID($B5446,1,6),"0",RIGHT($B5446,2)),$B5446))</f>
        <v>87700</v>
      </c>
      <c r="H5446" s="925" t="n">
        <v>34.06</v>
      </c>
      <c r="I5446" s="923" t="n">
        <v>35.56</v>
      </c>
    </row>
    <row r="5447" customFormat="false" ht="15" hidden="false" customHeight="false" outlineLevel="0" collapsed="false">
      <c r="B5447" s="923" t="n">
        <v>87702</v>
      </c>
      <c r="C5447" s="924" t="s">
        <v>12245</v>
      </c>
      <c r="D5447" s="923" t="s">
        <v>892</v>
      </c>
      <c r="E5447" s="923" t="n">
        <f aca="false">IF($K$2=$H$1,H5447,I5447)</f>
        <v>42.21</v>
      </c>
      <c r="F5447" s="396" t="n">
        <f aca="false">IF(LEN($B5447)=7,CONCATENATE(MID($B5447,1,6),"00",RIGHT($B5447,1)),IF(LEN($B5447)=8,CONCATENATE(MID($B5447,1,6),"0",RIGHT($B5447,2)),$B5447))</f>
        <v>87702</v>
      </c>
      <c r="H5447" s="925" t="n">
        <v>40.05</v>
      </c>
      <c r="I5447" s="923" t="n">
        <v>42.21</v>
      </c>
    </row>
    <row r="5448" customFormat="false" ht="15" hidden="false" customHeight="false" outlineLevel="0" collapsed="false">
      <c r="B5448" s="923" t="n">
        <v>87703</v>
      </c>
      <c r="C5448" s="924" t="s">
        <v>12246</v>
      </c>
      <c r="D5448" s="923" t="s">
        <v>892</v>
      </c>
      <c r="E5448" s="923" t="n">
        <f aca="false">IF($K$2=$H$1,H5448,I5448)</f>
        <v>110.76</v>
      </c>
      <c r="F5448" s="396" t="n">
        <f aca="false">IF(LEN($B5448)=7,CONCATENATE(MID($B5448,1,6),"00",RIGHT($B5448,1)),IF(LEN($B5448)=8,CONCATENATE(MID($B5448,1,6),"0",RIGHT($B5448,2)),$B5448))</f>
        <v>87703</v>
      </c>
      <c r="H5448" s="925" t="n">
        <v>109.34</v>
      </c>
      <c r="I5448" s="923" t="n">
        <v>110.76</v>
      </c>
    </row>
    <row r="5449" customFormat="false" ht="15" hidden="false" customHeight="false" outlineLevel="0" collapsed="false">
      <c r="B5449" s="923" t="n">
        <v>87704</v>
      </c>
      <c r="C5449" s="924" t="s">
        <v>12247</v>
      </c>
      <c r="D5449" s="923" t="s">
        <v>892</v>
      </c>
      <c r="E5449" s="923" t="n">
        <f aca="false">IF($K$2=$H$1,H5449,I5449)</f>
        <v>122.28</v>
      </c>
      <c r="F5449" s="396" t="n">
        <f aca="false">IF(LEN($B5449)=7,CONCATENATE(MID($B5449,1,6),"00",RIGHT($B5449,1)),IF(LEN($B5449)=8,CONCATENATE(MID($B5449,1,6),"0",RIGHT($B5449,2)),$B5449))</f>
        <v>87704</v>
      </c>
      <c r="H5449" s="925" t="n">
        <v>119.86</v>
      </c>
      <c r="I5449" s="923" t="n">
        <v>122.28</v>
      </c>
    </row>
    <row r="5450" customFormat="false" ht="15" hidden="false" customHeight="false" outlineLevel="0" collapsed="false">
      <c r="B5450" s="923" t="n">
        <v>87735</v>
      </c>
      <c r="C5450" s="924" t="s">
        <v>12248</v>
      </c>
      <c r="D5450" s="923" t="s">
        <v>892</v>
      </c>
      <c r="E5450" s="923" t="n">
        <f aca="false">IF($K$2=$H$1,H5450,I5450)</f>
        <v>33.05</v>
      </c>
      <c r="F5450" s="396" t="n">
        <f aca="false">IF(LEN($B5450)=7,CONCATENATE(MID($B5450,1,6),"00",RIGHT($B5450,1)),IF(LEN($B5450)=8,CONCATENATE(MID($B5450,1,6),"0",RIGHT($B5450,2)),$B5450))</f>
        <v>87735</v>
      </c>
      <c r="H5450" s="925" t="n">
        <v>31.18</v>
      </c>
      <c r="I5450" s="923" t="n">
        <v>33.05</v>
      </c>
    </row>
    <row r="5451" customFormat="false" ht="15" hidden="false" customHeight="false" outlineLevel="0" collapsed="false">
      <c r="B5451" s="923" t="n">
        <v>87737</v>
      </c>
      <c r="C5451" s="924" t="s">
        <v>12249</v>
      </c>
      <c r="D5451" s="923" t="s">
        <v>892</v>
      </c>
      <c r="E5451" s="923" t="n">
        <f aca="false">IF($K$2=$H$1,H5451,I5451)</f>
        <v>36.17</v>
      </c>
      <c r="F5451" s="396" t="n">
        <f aca="false">IF(LEN($B5451)=7,CONCATENATE(MID($B5451,1,6),"00",RIGHT($B5451,1)),IF(LEN($B5451)=8,CONCATENATE(MID($B5451,1,6),"0",RIGHT($B5451,2)),$B5451))</f>
        <v>87737</v>
      </c>
      <c r="H5451" s="925" t="n">
        <v>33.99</v>
      </c>
      <c r="I5451" s="923" t="n">
        <v>36.17</v>
      </c>
    </row>
    <row r="5452" customFormat="false" ht="15" hidden="false" customHeight="false" outlineLevel="0" collapsed="false">
      <c r="B5452" s="923" t="n">
        <v>87738</v>
      </c>
      <c r="C5452" s="924" t="s">
        <v>12250</v>
      </c>
      <c r="D5452" s="923" t="s">
        <v>892</v>
      </c>
      <c r="E5452" s="923" t="n">
        <f aca="false">IF($K$2=$H$1,H5452,I5452)</f>
        <v>68.32</v>
      </c>
      <c r="F5452" s="396" t="n">
        <f aca="false">IF(LEN($B5452)=7,CONCATENATE(MID($B5452,1,6),"00",RIGHT($B5452,1)),IF(LEN($B5452)=8,CONCATENATE(MID($B5452,1,6),"0",RIGHT($B5452,2)),$B5452))</f>
        <v>87738</v>
      </c>
      <c r="H5452" s="925" t="n">
        <v>66.49</v>
      </c>
      <c r="I5452" s="923" t="n">
        <v>68.32</v>
      </c>
    </row>
    <row r="5453" customFormat="false" ht="15" hidden="false" customHeight="false" outlineLevel="0" collapsed="false">
      <c r="B5453" s="923" t="n">
        <v>87739</v>
      </c>
      <c r="C5453" s="924" t="s">
        <v>12251</v>
      </c>
      <c r="D5453" s="923" t="s">
        <v>892</v>
      </c>
      <c r="E5453" s="923" t="n">
        <f aca="false">IF($K$2=$H$1,H5453,I5453)</f>
        <v>73.73</v>
      </c>
      <c r="F5453" s="396" t="n">
        <f aca="false">IF(LEN($B5453)=7,CONCATENATE(MID($B5453,1,6),"00",RIGHT($B5453,1)),IF(LEN($B5453)=8,CONCATENATE(MID($B5453,1,6),"0",RIGHT($B5453,2)),$B5453))</f>
        <v>87739</v>
      </c>
      <c r="H5453" s="925" t="n">
        <v>71.42</v>
      </c>
      <c r="I5453" s="923" t="n">
        <v>73.73</v>
      </c>
    </row>
    <row r="5454" customFormat="false" ht="15" hidden="false" customHeight="false" outlineLevel="0" collapsed="false">
      <c r="B5454" s="923" t="n">
        <v>87745</v>
      </c>
      <c r="C5454" s="924" t="s">
        <v>12252</v>
      </c>
      <c r="D5454" s="923" t="s">
        <v>892</v>
      </c>
      <c r="E5454" s="923" t="n">
        <f aca="false">IF($K$2=$H$1,H5454,I5454)</f>
        <v>38.8</v>
      </c>
      <c r="F5454" s="396" t="n">
        <f aca="false">IF(LEN($B5454)=7,CONCATENATE(MID($B5454,1,6),"00",RIGHT($B5454,1)),IF(LEN($B5454)=8,CONCATENATE(MID($B5454,1,6),"0",RIGHT($B5454,2)),$B5454))</f>
        <v>87745</v>
      </c>
      <c r="H5454" s="925" t="n">
        <v>36.73</v>
      </c>
      <c r="I5454" s="923" t="n">
        <v>38.8</v>
      </c>
    </row>
    <row r="5455" customFormat="false" ht="15" hidden="false" customHeight="false" outlineLevel="0" collapsed="false">
      <c r="B5455" s="923" t="n">
        <v>87747</v>
      </c>
      <c r="C5455" s="924" t="s">
        <v>12253</v>
      </c>
      <c r="D5455" s="923" t="s">
        <v>892</v>
      </c>
      <c r="E5455" s="923" t="n">
        <f aca="false">IF($K$2=$H$1,H5455,I5455)</f>
        <v>43.14</v>
      </c>
      <c r="F5455" s="396" t="n">
        <f aca="false">IF(LEN($B5455)=7,CONCATENATE(MID($B5455,1,6),"00",RIGHT($B5455,1)),IF(LEN($B5455)=8,CONCATENATE(MID($B5455,1,6),"0",RIGHT($B5455,2)),$B5455))</f>
        <v>87747</v>
      </c>
      <c r="H5455" s="925" t="n">
        <v>40.63</v>
      </c>
      <c r="I5455" s="923" t="n">
        <v>43.14</v>
      </c>
    </row>
    <row r="5456" customFormat="false" ht="15" hidden="false" customHeight="false" outlineLevel="0" collapsed="false">
      <c r="B5456" s="923" t="n">
        <v>87748</v>
      </c>
      <c r="C5456" s="924" t="s">
        <v>12254</v>
      </c>
      <c r="D5456" s="923" t="s">
        <v>892</v>
      </c>
      <c r="E5456" s="923" t="n">
        <f aca="false">IF($K$2=$H$1,H5456,I5456)</f>
        <v>87.83</v>
      </c>
      <c r="F5456" s="396" t="n">
        <f aca="false">IF(LEN($B5456)=7,CONCATENATE(MID($B5456,1,6),"00",RIGHT($B5456,1)),IF(LEN($B5456)=8,CONCATENATE(MID($B5456,1,6),"0",RIGHT($B5456,2)),$B5456))</f>
        <v>87748</v>
      </c>
      <c r="H5456" s="925" t="n">
        <v>85.81</v>
      </c>
      <c r="I5456" s="923" t="n">
        <v>87.83</v>
      </c>
    </row>
    <row r="5457" customFormat="false" ht="15" hidden="false" customHeight="false" outlineLevel="0" collapsed="false">
      <c r="B5457" s="923" t="n">
        <v>87749</v>
      </c>
      <c r="C5457" s="924" t="s">
        <v>12255</v>
      </c>
      <c r="D5457" s="923" t="s">
        <v>892</v>
      </c>
      <c r="E5457" s="923" t="n">
        <f aca="false">IF($K$2=$H$1,H5457,I5457)</f>
        <v>95.35</v>
      </c>
      <c r="F5457" s="396" t="n">
        <f aca="false">IF(LEN($B5457)=7,CONCATENATE(MID($B5457,1,6),"00",RIGHT($B5457,1)),IF(LEN($B5457)=8,CONCATENATE(MID($B5457,1,6),"0",RIGHT($B5457,2)),$B5457))</f>
        <v>87749</v>
      </c>
      <c r="H5457" s="925" t="n">
        <v>92.67</v>
      </c>
      <c r="I5457" s="923" t="n">
        <v>95.35</v>
      </c>
    </row>
    <row r="5458" customFormat="false" ht="15" hidden="false" customHeight="false" outlineLevel="0" collapsed="false">
      <c r="B5458" s="923" t="n">
        <v>87755</v>
      </c>
      <c r="C5458" s="924" t="s">
        <v>12256</v>
      </c>
      <c r="D5458" s="923" t="s">
        <v>892</v>
      </c>
      <c r="E5458" s="923" t="n">
        <f aca="false">IF($K$2=$H$1,H5458,I5458)</f>
        <v>35.09</v>
      </c>
      <c r="F5458" s="396" t="n">
        <f aca="false">IF(LEN($B5458)=7,CONCATENATE(MID($B5458,1,6),"00",RIGHT($B5458,1)),IF(LEN($B5458)=8,CONCATENATE(MID($B5458,1,6),"0",RIGHT($B5458,2)),$B5458))</f>
        <v>87755</v>
      </c>
      <c r="H5458" s="925" t="n">
        <v>32.93</v>
      </c>
      <c r="I5458" s="923" t="n">
        <v>35.09</v>
      </c>
    </row>
    <row r="5459" customFormat="false" ht="15" hidden="false" customHeight="false" outlineLevel="0" collapsed="false">
      <c r="B5459" s="923" t="n">
        <v>87757</v>
      </c>
      <c r="C5459" s="924" t="s">
        <v>12257</v>
      </c>
      <c r="D5459" s="923" t="s">
        <v>892</v>
      </c>
      <c r="E5459" s="923" t="n">
        <f aca="false">IF($K$2=$H$1,H5459,I5459)</f>
        <v>39.43</v>
      </c>
      <c r="F5459" s="396" t="n">
        <f aca="false">IF(LEN($B5459)=7,CONCATENATE(MID($B5459,1,6),"00",RIGHT($B5459,1)),IF(LEN($B5459)=8,CONCATENATE(MID($B5459,1,6),"0",RIGHT($B5459,2)),$B5459))</f>
        <v>87757</v>
      </c>
      <c r="H5459" s="925" t="n">
        <v>36.83</v>
      </c>
      <c r="I5459" s="923" t="n">
        <v>39.43</v>
      </c>
    </row>
    <row r="5460" customFormat="false" ht="15" hidden="false" customHeight="false" outlineLevel="0" collapsed="false">
      <c r="B5460" s="923" t="n">
        <v>87758</v>
      </c>
      <c r="C5460" s="924" t="s">
        <v>12258</v>
      </c>
      <c r="D5460" s="923" t="s">
        <v>892</v>
      </c>
      <c r="E5460" s="923" t="n">
        <f aca="false">IF($K$2=$H$1,H5460,I5460)</f>
        <v>84.12</v>
      </c>
      <c r="F5460" s="396" t="n">
        <f aca="false">IF(LEN($B5460)=7,CONCATENATE(MID($B5460,1,6),"00",RIGHT($B5460,1)),IF(LEN($B5460)=8,CONCATENATE(MID($B5460,1,6),"0",RIGHT($B5460,2)),$B5460))</f>
        <v>87758</v>
      </c>
      <c r="H5460" s="925" t="n">
        <v>82.01</v>
      </c>
      <c r="I5460" s="923" t="n">
        <v>84.12</v>
      </c>
    </row>
    <row r="5461" customFormat="false" ht="15" hidden="false" customHeight="false" outlineLevel="0" collapsed="false">
      <c r="B5461" s="923" t="n">
        <v>87759</v>
      </c>
      <c r="C5461" s="924" t="s">
        <v>12259</v>
      </c>
      <c r="D5461" s="923" t="s">
        <v>892</v>
      </c>
      <c r="E5461" s="923" t="n">
        <f aca="false">IF($K$2=$H$1,H5461,I5461)</f>
        <v>91.64</v>
      </c>
      <c r="F5461" s="396" t="n">
        <f aca="false">IF(LEN($B5461)=7,CONCATENATE(MID($B5461,1,6),"00",RIGHT($B5461,1)),IF(LEN($B5461)=8,CONCATENATE(MID($B5461,1,6),"0",RIGHT($B5461,2)),$B5461))</f>
        <v>87759</v>
      </c>
      <c r="H5461" s="925" t="n">
        <v>88.87</v>
      </c>
      <c r="I5461" s="923" t="n">
        <v>91.64</v>
      </c>
    </row>
    <row r="5462" customFormat="false" ht="15" hidden="false" customHeight="false" outlineLevel="0" collapsed="false">
      <c r="B5462" s="923" t="n">
        <v>87765</v>
      </c>
      <c r="C5462" s="924" t="s">
        <v>12260</v>
      </c>
      <c r="D5462" s="923" t="s">
        <v>892</v>
      </c>
      <c r="E5462" s="923" t="n">
        <f aca="false">IF($K$2=$H$1,H5462,I5462)</f>
        <v>39.7</v>
      </c>
      <c r="F5462" s="396" t="n">
        <f aca="false">IF(LEN($B5462)=7,CONCATENATE(MID($B5462,1,6),"00",RIGHT($B5462,1)),IF(LEN($B5462)=8,CONCATENATE(MID($B5462,1,6),"0",RIGHT($B5462,2)),$B5462))</f>
        <v>87765</v>
      </c>
      <c r="H5462" s="925" t="n">
        <v>37.39</v>
      </c>
      <c r="I5462" s="923" t="n">
        <v>39.7</v>
      </c>
    </row>
    <row r="5463" customFormat="false" ht="15" hidden="false" customHeight="false" outlineLevel="0" collapsed="false">
      <c r="B5463" s="923" t="n">
        <v>87767</v>
      </c>
      <c r="C5463" s="924" t="s">
        <v>12261</v>
      </c>
      <c r="D5463" s="923" t="s">
        <v>892</v>
      </c>
      <c r="E5463" s="923" t="n">
        <f aca="false">IF($K$2=$H$1,H5463,I5463)</f>
        <v>45.04</v>
      </c>
      <c r="F5463" s="396" t="n">
        <f aca="false">IF(LEN($B5463)=7,CONCATENATE(MID($B5463,1,6),"00",RIGHT($B5463,1)),IF(LEN($B5463)=8,CONCATENATE(MID($B5463,1,6),"0",RIGHT($B5463,2)),$B5463))</f>
        <v>87767</v>
      </c>
      <c r="H5463" s="925" t="n">
        <v>42.19</v>
      </c>
      <c r="I5463" s="923" t="n">
        <v>45.04</v>
      </c>
    </row>
    <row r="5464" customFormat="false" ht="15" hidden="false" customHeight="false" outlineLevel="0" collapsed="false">
      <c r="B5464" s="923" t="n">
        <v>87768</v>
      </c>
      <c r="C5464" s="924" t="s">
        <v>12262</v>
      </c>
      <c r="D5464" s="923" t="s">
        <v>892</v>
      </c>
      <c r="E5464" s="923" t="n">
        <f aca="false">IF($K$2=$H$1,H5464,I5464)</f>
        <v>100</v>
      </c>
      <c r="F5464" s="396" t="n">
        <f aca="false">IF(LEN($B5464)=7,CONCATENATE(MID($B5464,1,6),"00",RIGHT($B5464,1)),IF(LEN($B5464)=8,CONCATENATE(MID($B5464,1,6),"0",RIGHT($B5464,2)),$B5464))</f>
        <v>87768</v>
      </c>
      <c r="H5464" s="925" t="n">
        <v>97.75</v>
      </c>
      <c r="I5464" s="923" t="n">
        <v>100</v>
      </c>
    </row>
    <row r="5465" customFormat="false" ht="15" hidden="false" customHeight="false" outlineLevel="0" collapsed="false">
      <c r="B5465" s="923" t="n">
        <v>87769</v>
      </c>
      <c r="C5465" s="924" t="s">
        <v>12263</v>
      </c>
      <c r="D5465" s="923" t="s">
        <v>892</v>
      </c>
      <c r="E5465" s="923" t="n">
        <f aca="false">IF($K$2=$H$1,H5465,I5465)</f>
        <v>109.24</v>
      </c>
      <c r="F5465" s="396" t="n">
        <f aca="false">IF(LEN($B5465)=7,CONCATENATE(MID($B5465,1,6),"00",RIGHT($B5465,1)),IF(LEN($B5465)=8,CONCATENATE(MID($B5465,1,6),"0",RIGHT($B5465,2)),$B5465))</f>
        <v>87769</v>
      </c>
      <c r="H5465" s="925" t="n">
        <v>106.19</v>
      </c>
      <c r="I5465" s="923" t="n">
        <v>109.24</v>
      </c>
    </row>
    <row r="5466" customFormat="false" ht="15" hidden="false" customHeight="false" outlineLevel="0" collapsed="false">
      <c r="B5466" s="923" t="n">
        <v>88470</v>
      </c>
      <c r="C5466" s="924" t="s">
        <v>12264</v>
      </c>
      <c r="D5466" s="923" t="s">
        <v>892</v>
      </c>
      <c r="E5466" s="923" t="n">
        <f aca="false">IF($K$2=$H$1,H5466,I5466)</f>
        <v>23.36</v>
      </c>
      <c r="F5466" s="396" t="n">
        <f aca="false">IF(LEN($B5466)=7,CONCATENATE(MID($B5466,1,6),"00",RIGHT($B5466,1)),IF(LEN($B5466)=8,CONCATENATE(MID($B5466,1,6),"0",RIGHT($B5466,2)),$B5466))</f>
        <v>88470</v>
      </c>
      <c r="H5466" s="925" t="n">
        <v>22.97</v>
      </c>
      <c r="I5466" s="923" t="n">
        <v>23.36</v>
      </c>
    </row>
    <row r="5467" customFormat="false" ht="15" hidden="false" customHeight="false" outlineLevel="0" collapsed="false">
      <c r="B5467" s="923" t="n">
        <v>88471</v>
      </c>
      <c r="C5467" s="924" t="s">
        <v>12265</v>
      </c>
      <c r="D5467" s="923" t="s">
        <v>892</v>
      </c>
      <c r="E5467" s="923" t="n">
        <f aca="false">IF($K$2=$H$1,H5467,I5467)</f>
        <v>28.85</v>
      </c>
      <c r="F5467" s="396" t="n">
        <f aca="false">IF(LEN($B5467)=7,CONCATENATE(MID($B5467,1,6),"00",RIGHT($B5467,1)),IF(LEN($B5467)=8,CONCATENATE(MID($B5467,1,6),"0",RIGHT($B5467,2)),$B5467))</f>
        <v>88471</v>
      </c>
      <c r="H5467" s="925" t="n">
        <v>28.36</v>
      </c>
      <c r="I5467" s="923" t="n">
        <v>28.85</v>
      </c>
    </row>
    <row r="5468" customFormat="false" ht="15" hidden="false" customHeight="false" outlineLevel="0" collapsed="false">
      <c r="B5468" s="923" t="n">
        <v>88472</v>
      </c>
      <c r="C5468" s="924" t="s">
        <v>12266</v>
      </c>
      <c r="D5468" s="923" t="s">
        <v>892</v>
      </c>
      <c r="E5468" s="923" t="n">
        <f aca="false">IF($K$2=$H$1,H5468,I5468)</f>
        <v>33.16</v>
      </c>
      <c r="F5468" s="396" t="n">
        <f aca="false">IF(LEN($B5468)=7,CONCATENATE(MID($B5468,1,6),"00",RIGHT($B5468,1)),IF(LEN($B5468)=8,CONCATENATE(MID($B5468,1,6),"0",RIGHT($B5468,2)),$B5468))</f>
        <v>88472</v>
      </c>
      <c r="H5468" s="925" t="n">
        <v>32.59</v>
      </c>
      <c r="I5468" s="923" t="n">
        <v>33.16</v>
      </c>
    </row>
    <row r="5469" customFormat="false" ht="15" hidden="false" customHeight="false" outlineLevel="0" collapsed="false">
      <c r="B5469" s="923" t="n">
        <v>88476</v>
      </c>
      <c r="C5469" s="924" t="s">
        <v>12267</v>
      </c>
      <c r="D5469" s="923" t="s">
        <v>892</v>
      </c>
      <c r="E5469" s="923" t="n">
        <f aca="false">IF($K$2=$H$1,H5469,I5469)</f>
        <v>18.95</v>
      </c>
      <c r="F5469" s="396" t="n">
        <f aca="false">IF(LEN($B5469)=7,CONCATENATE(MID($B5469,1,6),"00",RIGHT($B5469,1)),IF(LEN($B5469)=8,CONCATENATE(MID($B5469,1,6),"0",RIGHT($B5469,2)),$B5469))</f>
        <v>88476</v>
      </c>
      <c r="H5469" s="925" t="n">
        <v>18.67</v>
      </c>
      <c r="I5469" s="923" t="n">
        <v>18.95</v>
      </c>
    </row>
    <row r="5470" customFormat="false" ht="15" hidden="false" customHeight="false" outlineLevel="0" collapsed="false">
      <c r="B5470" s="923" t="n">
        <v>88477</v>
      </c>
      <c r="C5470" s="924" t="s">
        <v>12268</v>
      </c>
      <c r="D5470" s="923" t="s">
        <v>892</v>
      </c>
      <c r="E5470" s="923" t="n">
        <f aca="false">IF($K$2=$H$1,H5470,I5470)</f>
        <v>25.98</v>
      </c>
      <c r="F5470" s="396" t="n">
        <f aca="false">IF(LEN($B5470)=7,CONCATENATE(MID($B5470,1,6),"00",RIGHT($B5470,1)),IF(LEN($B5470)=8,CONCATENATE(MID($B5470,1,6),"0",RIGHT($B5470,2)),$B5470))</f>
        <v>88477</v>
      </c>
      <c r="H5470" s="925" t="n">
        <v>25.54</v>
      </c>
      <c r="I5470" s="923" t="n">
        <v>25.98</v>
      </c>
    </row>
    <row r="5471" customFormat="false" ht="15" hidden="false" customHeight="false" outlineLevel="0" collapsed="false">
      <c r="B5471" s="923" t="n">
        <v>88478</v>
      </c>
      <c r="C5471" s="924" t="s">
        <v>12269</v>
      </c>
      <c r="D5471" s="923" t="s">
        <v>892</v>
      </c>
      <c r="E5471" s="923" t="n">
        <f aca="false">IF($K$2=$H$1,H5471,I5471)</f>
        <v>31.69</v>
      </c>
      <c r="F5471" s="396" t="n">
        <f aca="false">IF(LEN($B5471)=7,CONCATENATE(MID($B5471,1,6),"00",RIGHT($B5471,1)),IF(LEN($B5471)=8,CONCATENATE(MID($B5471,1,6),"0",RIGHT($B5471,2)),$B5471))</f>
        <v>88478</v>
      </c>
      <c r="H5471" s="925" t="n">
        <v>31.12</v>
      </c>
      <c r="I5471" s="923" t="n">
        <v>31.69</v>
      </c>
    </row>
    <row r="5472" customFormat="false" ht="15" hidden="false" customHeight="false" outlineLevel="0" collapsed="false">
      <c r="B5472" s="923" t="n">
        <v>90900</v>
      </c>
      <c r="C5472" s="924" t="s">
        <v>12270</v>
      </c>
      <c r="D5472" s="923" t="s">
        <v>892</v>
      </c>
      <c r="E5472" s="923" t="n">
        <f aca="false">IF($K$2=$H$1,H5472,I5472)</f>
        <v>61.83</v>
      </c>
      <c r="F5472" s="396" t="n">
        <f aca="false">IF(LEN($B5472)=7,CONCATENATE(MID($B5472,1,6),"00",RIGHT($B5472,1)),IF(LEN($B5472)=8,CONCATENATE(MID($B5472,1,6),"0",RIGHT($B5472,2)),$B5472))</f>
        <v>90900</v>
      </c>
      <c r="H5472" s="925" t="n">
        <v>59.65</v>
      </c>
      <c r="I5472" s="923" t="n">
        <v>61.83</v>
      </c>
    </row>
    <row r="5473" customFormat="false" ht="15" hidden="false" customHeight="false" outlineLevel="0" collapsed="false">
      <c r="B5473" s="923" t="n">
        <v>90902</v>
      </c>
      <c r="C5473" s="924" t="s">
        <v>12271</v>
      </c>
      <c r="D5473" s="923" t="s">
        <v>892</v>
      </c>
      <c r="E5473" s="923" t="n">
        <f aca="false">IF($K$2=$H$1,H5473,I5473)</f>
        <v>67.94</v>
      </c>
      <c r="F5473" s="396" t="n">
        <f aca="false">IF(LEN($B5473)=7,CONCATENATE(MID($B5473,1,6),"00",RIGHT($B5473,1)),IF(LEN($B5473)=8,CONCATENATE(MID($B5473,1,6),"0",RIGHT($B5473,2)),$B5473))</f>
        <v>90902</v>
      </c>
      <c r="H5473" s="925" t="n">
        <v>65.14</v>
      </c>
      <c r="I5473" s="923" t="n">
        <v>67.94</v>
      </c>
    </row>
    <row r="5474" customFormat="false" ht="15" hidden="false" customHeight="false" outlineLevel="0" collapsed="false">
      <c r="B5474" s="923" t="n">
        <v>90903</v>
      </c>
      <c r="C5474" s="924" t="s">
        <v>12272</v>
      </c>
      <c r="D5474" s="923" t="s">
        <v>892</v>
      </c>
      <c r="E5474" s="923" t="n">
        <f aca="false">IF($K$2=$H$1,H5474,I5474)</f>
        <v>130.88</v>
      </c>
      <c r="F5474" s="396" t="n">
        <f aca="false">IF(LEN($B5474)=7,CONCATENATE(MID($B5474,1,6),"00",RIGHT($B5474,1)),IF(LEN($B5474)=8,CONCATENATE(MID($B5474,1,6),"0",RIGHT($B5474,2)),$B5474))</f>
        <v>90903</v>
      </c>
      <c r="H5474" s="925" t="n">
        <v>128.77</v>
      </c>
      <c r="I5474" s="923" t="n">
        <v>130.88</v>
      </c>
    </row>
    <row r="5475" customFormat="false" ht="15" hidden="false" customHeight="false" outlineLevel="0" collapsed="false">
      <c r="B5475" s="923" t="n">
        <v>90904</v>
      </c>
      <c r="C5475" s="924" t="s">
        <v>12273</v>
      </c>
      <c r="D5475" s="923" t="s">
        <v>892</v>
      </c>
      <c r="E5475" s="923" t="n">
        <f aca="false">IF($K$2=$H$1,H5475,I5475)</f>
        <v>141.46</v>
      </c>
      <c r="F5475" s="396" t="n">
        <f aca="false">IF(LEN($B5475)=7,CONCATENATE(MID($B5475,1,6),"00",RIGHT($B5475,1)),IF(LEN($B5475)=8,CONCATENATE(MID($B5475,1,6),"0",RIGHT($B5475,2)),$B5475))</f>
        <v>90904</v>
      </c>
      <c r="H5475" s="925" t="n">
        <v>138.44</v>
      </c>
      <c r="I5475" s="923" t="n">
        <v>141.46</v>
      </c>
    </row>
    <row r="5476" customFormat="false" ht="15" hidden="false" customHeight="false" outlineLevel="0" collapsed="false">
      <c r="B5476" s="923" t="n">
        <v>90910</v>
      </c>
      <c r="C5476" s="924" t="s">
        <v>12274</v>
      </c>
      <c r="D5476" s="923" t="s">
        <v>892</v>
      </c>
      <c r="E5476" s="923" t="n">
        <f aca="false">IF($K$2=$H$1,H5476,I5476)</f>
        <v>65.19</v>
      </c>
      <c r="F5476" s="396" t="n">
        <f aca="false">IF(LEN($B5476)=7,CONCATENATE(MID($B5476,1,6),"00",RIGHT($B5476,1)),IF(LEN($B5476)=8,CONCATENATE(MID($B5476,1,6),"0",RIGHT($B5476,2)),$B5476))</f>
        <v>90910</v>
      </c>
      <c r="H5476" s="925" t="n">
        <v>62.84</v>
      </c>
      <c r="I5476" s="923" t="n">
        <v>65.19</v>
      </c>
    </row>
    <row r="5477" customFormat="false" ht="15" hidden="false" customHeight="false" outlineLevel="0" collapsed="false">
      <c r="B5477" s="923" t="n">
        <v>90912</v>
      </c>
      <c r="C5477" s="924" t="s">
        <v>12275</v>
      </c>
      <c r="D5477" s="923" t="s">
        <v>892</v>
      </c>
      <c r="E5477" s="923" t="n">
        <f aca="false">IF($K$2=$H$1,H5477,I5477)</f>
        <v>71.84</v>
      </c>
      <c r="F5477" s="396" t="n">
        <f aca="false">IF(LEN($B5477)=7,CONCATENATE(MID($B5477,1,6),"00",RIGHT($B5477,1)),IF(LEN($B5477)=8,CONCATENATE(MID($B5477,1,6),"0",RIGHT($B5477,2)),$B5477))</f>
        <v>90912</v>
      </c>
      <c r="H5477" s="925" t="n">
        <v>68.83</v>
      </c>
      <c r="I5477" s="923" t="n">
        <v>71.84</v>
      </c>
    </row>
    <row r="5478" customFormat="false" ht="15" hidden="false" customHeight="false" outlineLevel="0" collapsed="false">
      <c r="B5478" s="923" t="n">
        <v>90913</v>
      </c>
      <c r="C5478" s="924" t="s">
        <v>12276</v>
      </c>
      <c r="D5478" s="923" t="s">
        <v>892</v>
      </c>
      <c r="E5478" s="923" t="n">
        <f aca="false">IF($K$2=$H$1,H5478,I5478)</f>
        <v>140.39</v>
      </c>
      <c r="F5478" s="396" t="n">
        <f aca="false">IF(LEN($B5478)=7,CONCATENATE(MID($B5478,1,6),"00",RIGHT($B5478,1)),IF(LEN($B5478)=8,CONCATENATE(MID($B5478,1,6),"0",RIGHT($B5478,2)),$B5478))</f>
        <v>90913</v>
      </c>
      <c r="H5478" s="925" t="n">
        <v>138.12</v>
      </c>
      <c r="I5478" s="923" t="n">
        <v>140.39</v>
      </c>
    </row>
    <row r="5479" customFormat="false" ht="15" hidden="false" customHeight="false" outlineLevel="0" collapsed="false">
      <c r="B5479" s="923" t="n">
        <v>90914</v>
      </c>
      <c r="C5479" s="924" t="s">
        <v>12277</v>
      </c>
      <c r="D5479" s="923" t="s">
        <v>892</v>
      </c>
      <c r="E5479" s="923" t="n">
        <f aca="false">IF($K$2=$H$1,H5479,I5479)</f>
        <v>151.91</v>
      </c>
      <c r="F5479" s="396" t="n">
        <f aca="false">IF(LEN($B5479)=7,CONCATENATE(MID($B5479,1,6),"00",RIGHT($B5479,1)),IF(LEN($B5479)=8,CONCATENATE(MID($B5479,1,6),"0",RIGHT($B5479,2)),$B5479))</f>
        <v>90914</v>
      </c>
      <c r="H5479" s="925" t="n">
        <v>148.64</v>
      </c>
      <c r="I5479" s="923" t="n">
        <v>151.91</v>
      </c>
    </row>
    <row r="5480" customFormat="false" ht="15" hidden="false" customHeight="false" outlineLevel="0" collapsed="false">
      <c r="B5480" s="923" t="n">
        <v>90920</v>
      </c>
      <c r="C5480" s="924" t="s">
        <v>12278</v>
      </c>
      <c r="D5480" s="923" t="s">
        <v>892</v>
      </c>
      <c r="E5480" s="923" t="n">
        <f aca="false">IF($K$2=$H$1,H5480,I5480)</f>
        <v>71.43</v>
      </c>
      <c r="F5480" s="396" t="n">
        <f aca="false">IF(LEN($B5480)=7,CONCATENATE(MID($B5480,1,6),"00",RIGHT($B5480,1)),IF(LEN($B5480)=8,CONCATENATE(MID($B5480,1,6),"0",RIGHT($B5480,2)),$B5480))</f>
        <v>90920</v>
      </c>
      <c r="H5480" s="925" t="n">
        <v>68.76</v>
      </c>
      <c r="I5480" s="923" t="n">
        <v>71.43</v>
      </c>
    </row>
    <row r="5481" customFormat="false" ht="15" hidden="false" customHeight="false" outlineLevel="0" collapsed="false">
      <c r="B5481" s="923" t="n">
        <v>90922</v>
      </c>
      <c r="C5481" s="924" t="s">
        <v>12279</v>
      </c>
      <c r="D5481" s="923" t="s">
        <v>892</v>
      </c>
      <c r="E5481" s="923" t="n">
        <f aca="false">IF($K$2=$H$1,H5481,I5481)</f>
        <v>79.07</v>
      </c>
      <c r="F5481" s="396" t="n">
        <f aca="false">IF(LEN($B5481)=7,CONCATENATE(MID($B5481,1,6),"00",RIGHT($B5481,1)),IF(LEN($B5481)=8,CONCATENATE(MID($B5481,1,6),"0",RIGHT($B5481,2)),$B5481))</f>
        <v>90922</v>
      </c>
      <c r="H5481" s="925" t="n">
        <v>75.64</v>
      </c>
      <c r="I5481" s="923" t="n">
        <v>79.07</v>
      </c>
    </row>
    <row r="5482" customFormat="false" ht="15" hidden="false" customHeight="false" outlineLevel="0" collapsed="false">
      <c r="B5482" s="923" t="n">
        <v>90923</v>
      </c>
      <c r="C5482" s="924" t="s">
        <v>12280</v>
      </c>
      <c r="D5482" s="923" t="s">
        <v>892</v>
      </c>
      <c r="E5482" s="923" t="n">
        <f aca="false">IF($K$2=$H$1,H5482,I5482)</f>
        <v>157.89</v>
      </c>
      <c r="F5482" s="396" t="n">
        <f aca="false">IF(LEN($B5482)=7,CONCATENATE(MID($B5482,1,6),"00",RIGHT($B5482,1)),IF(LEN($B5482)=8,CONCATENATE(MID($B5482,1,6),"0",RIGHT($B5482,2)),$B5482))</f>
        <v>90923</v>
      </c>
      <c r="H5482" s="925" t="n">
        <v>155.31</v>
      </c>
      <c r="I5482" s="923" t="n">
        <v>157.89</v>
      </c>
    </row>
    <row r="5483" customFormat="false" ht="15" hidden="false" customHeight="false" outlineLevel="0" collapsed="false">
      <c r="B5483" s="923" t="n">
        <v>90924</v>
      </c>
      <c r="C5483" s="924" t="s">
        <v>12281</v>
      </c>
      <c r="D5483" s="923" t="s">
        <v>892</v>
      </c>
      <c r="E5483" s="923" t="n">
        <f aca="false">IF($K$2=$H$1,H5483,I5483)</f>
        <v>171.13</v>
      </c>
      <c r="F5483" s="396" t="n">
        <f aca="false">IF(LEN($B5483)=7,CONCATENATE(MID($B5483,1,6),"00",RIGHT($B5483,1)),IF(LEN($B5483)=8,CONCATENATE(MID($B5483,1,6),"0",RIGHT($B5483,2)),$B5483))</f>
        <v>90924</v>
      </c>
      <c r="H5483" s="925" t="n">
        <v>167.41</v>
      </c>
      <c r="I5483" s="923" t="n">
        <v>171.13</v>
      </c>
    </row>
    <row r="5484" customFormat="false" ht="15" hidden="false" customHeight="false" outlineLevel="0" collapsed="false">
      <c r="B5484" s="923" t="n">
        <v>90930</v>
      </c>
      <c r="C5484" s="924" t="s">
        <v>12282</v>
      </c>
      <c r="D5484" s="923" t="s">
        <v>892</v>
      </c>
      <c r="E5484" s="923" t="n">
        <f aca="false">IF($K$2=$H$1,H5484,I5484)</f>
        <v>56.39</v>
      </c>
      <c r="F5484" s="396" t="n">
        <f aca="false">IF(LEN($B5484)=7,CONCATENATE(MID($B5484,1,6),"00",RIGHT($B5484,1)),IF(LEN($B5484)=8,CONCATENATE(MID($B5484,1,6),"0",RIGHT($B5484,2)),$B5484))</f>
        <v>90930</v>
      </c>
      <c r="H5484" s="925" t="n">
        <v>54.7</v>
      </c>
      <c r="I5484" s="923" t="n">
        <v>56.39</v>
      </c>
    </row>
    <row r="5485" customFormat="false" ht="15" hidden="false" customHeight="false" outlineLevel="0" collapsed="false">
      <c r="B5485" s="923" t="n">
        <v>90932</v>
      </c>
      <c r="C5485" s="924" t="s">
        <v>12283</v>
      </c>
      <c r="D5485" s="923" t="s">
        <v>892</v>
      </c>
      <c r="E5485" s="923" t="n">
        <f aca="false">IF($K$2=$H$1,H5485,I5485)</f>
        <v>62.5</v>
      </c>
      <c r="F5485" s="396" t="n">
        <f aca="false">IF(LEN($B5485)=7,CONCATENATE(MID($B5485,1,6),"00",RIGHT($B5485,1)),IF(LEN($B5485)=8,CONCATENATE(MID($B5485,1,6),"0",RIGHT($B5485,2)),$B5485))</f>
        <v>90932</v>
      </c>
      <c r="H5485" s="925" t="n">
        <v>60.19</v>
      </c>
      <c r="I5485" s="923" t="n">
        <v>62.5</v>
      </c>
    </row>
    <row r="5486" customFormat="false" ht="15" hidden="false" customHeight="false" outlineLevel="0" collapsed="false">
      <c r="B5486" s="923" t="n">
        <v>90933</v>
      </c>
      <c r="C5486" s="924" t="s">
        <v>12284</v>
      </c>
      <c r="D5486" s="923" t="s">
        <v>892</v>
      </c>
      <c r="E5486" s="923" t="n">
        <f aca="false">IF($K$2=$H$1,H5486,I5486)</f>
        <v>125.44</v>
      </c>
      <c r="F5486" s="396" t="n">
        <f aca="false">IF(LEN($B5486)=7,CONCATENATE(MID($B5486,1,6),"00",RIGHT($B5486,1)),IF(LEN($B5486)=8,CONCATENATE(MID($B5486,1,6),"0",RIGHT($B5486,2)),$B5486))</f>
        <v>90933</v>
      </c>
      <c r="H5486" s="925" t="n">
        <v>123.82</v>
      </c>
      <c r="I5486" s="923" t="n">
        <v>125.44</v>
      </c>
    </row>
    <row r="5487" customFormat="false" ht="15" hidden="false" customHeight="false" outlineLevel="0" collapsed="false">
      <c r="B5487" s="923" t="n">
        <v>90934</v>
      </c>
      <c r="C5487" s="924" t="s">
        <v>12285</v>
      </c>
      <c r="D5487" s="923" t="s">
        <v>892</v>
      </c>
      <c r="E5487" s="923" t="n">
        <f aca="false">IF($K$2=$H$1,H5487,I5487)</f>
        <v>136.02</v>
      </c>
      <c r="F5487" s="396" t="n">
        <f aca="false">IF(LEN($B5487)=7,CONCATENATE(MID($B5487,1,6),"00",RIGHT($B5487,1)),IF(LEN($B5487)=8,CONCATENATE(MID($B5487,1,6),"0",RIGHT($B5487,2)),$B5487))</f>
        <v>90934</v>
      </c>
      <c r="H5487" s="925" t="n">
        <v>133.49</v>
      </c>
      <c r="I5487" s="923" t="n">
        <v>136.02</v>
      </c>
    </row>
    <row r="5488" customFormat="false" ht="15" hidden="false" customHeight="false" outlineLevel="0" collapsed="false">
      <c r="B5488" s="923" t="n">
        <v>90940</v>
      </c>
      <c r="C5488" s="924" t="s">
        <v>12286</v>
      </c>
      <c r="D5488" s="923" t="s">
        <v>892</v>
      </c>
      <c r="E5488" s="923" t="n">
        <f aca="false">IF($K$2=$H$1,H5488,I5488)</f>
        <v>59.78</v>
      </c>
      <c r="F5488" s="396" t="n">
        <f aca="false">IF(LEN($B5488)=7,CONCATENATE(MID($B5488,1,6),"00",RIGHT($B5488,1)),IF(LEN($B5488)=8,CONCATENATE(MID($B5488,1,6),"0",RIGHT($B5488,2)),$B5488))</f>
        <v>90940</v>
      </c>
      <c r="H5488" s="925" t="n">
        <v>57.91</v>
      </c>
      <c r="I5488" s="923" t="n">
        <v>59.78</v>
      </c>
    </row>
    <row r="5489" customFormat="false" ht="15" hidden="false" customHeight="false" outlineLevel="0" collapsed="false">
      <c r="B5489" s="923" t="n">
        <v>90942</v>
      </c>
      <c r="C5489" s="924" t="s">
        <v>12287</v>
      </c>
      <c r="D5489" s="923" t="s">
        <v>892</v>
      </c>
      <c r="E5489" s="923" t="n">
        <f aca="false">IF($K$2=$H$1,H5489,I5489)</f>
        <v>66.43</v>
      </c>
      <c r="F5489" s="396" t="n">
        <f aca="false">IF(LEN($B5489)=7,CONCATENATE(MID($B5489,1,6),"00",RIGHT($B5489,1)),IF(LEN($B5489)=8,CONCATENATE(MID($B5489,1,6),"0",RIGHT($B5489,2)),$B5489))</f>
        <v>90942</v>
      </c>
      <c r="H5489" s="925" t="n">
        <v>63.9</v>
      </c>
      <c r="I5489" s="923" t="n">
        <v>66.43</v>
      </c>
    </row>
    <row r="5490" customFormat="false" ht="15" hidden="false" customHeight="false" outlineLevel="0" collapsed="false">
      <c r="B5490" s="923" t="n">
        <v>90943</v>
      </c>
      <c r="C5490" s="924" t="s">
        <v>12288</v>
      </c>
      <c r="D5490" s="923" t="s">
        <v>892</v>
      </c>
      <c r="E5490" s="923" t="n">
        <f aca="false">IF($K$2=$H$1,H5490,I5490)</f>
        <v>134.98</v>
      </c>
      <c r="F5490" s="396" t="n">
        <f aca="false">IF(LEN($B5490)=7,CONCATENATE(MID($B5490,1,6),"00",RIGHT($B5490,1)),IF(LEN($B5490)=8,CONCATENATE(MID($B5490,1,6),"0",RIGHT($B5490,2)),$B5490))</f>
        <v>90943</v>
      </c>
      <c r="H5490" s="925" t="n">
        <v>133.19</v>
      </c>
      <c r="I5490" s="923" t="n">
        <v>134.98</v>
      </c>
    </row>
    <row r="5491" customFormat="false" ht="15" hidden="false" customHeight="false" outlineLevel="0" collapsed="false">
      <c r="B5491" s="923" t="n">
        <v>90944</v>
      </c>
      <c r="C5491" s="924" t="s">
        <v>12289</v>
      </c>
      <c r="D5491" s="923" t="s">
        <v>892</v>
      </c>
      <c r="E5491" s="923" t="n">
        <f aca="false">IF($K$2=$H$1,H5491,I5491)</f>
        <v>146.5</v>
      </c>
      <c r="F5491" s="396" t="n">
        <f aca="false">IF(LEN($B5491)=7,CONCATENATE(MID($B5491,1,6),"00",RIGHT($B5491,1)),IF(LEN($B5491)=8,CONCATENATE(MID($B5491,1,6),"0",RIGHT($B5491,2)),$B5491))</f>
        <v>90944</v>
      </c>
      <c r="H5491" s="925" t="n">
        <v>143.71</v>
      </c>
      <c r="I5491" s="923" t="n">
        <v>146.5</v>
      </c>
    </row>
    <row r="5492" customFormat="false" ht="15" hidden="false" customHeight="false" outlineLevel="0" collapsed="false">
      <c r="B5492" s="923" t="n">
        <v>90950</v>
      </c>
      <c r="C5492" s="924" t="s">
        <v>12290</v>
      </c>
      <c r="D5492" s="923" t="s">
        <v>892</v>
      </c>
      <c r="E5492" s="923" t="n">
        <f aca="false">IF($K$2=$H$1,H5492,I5492)</f>
        <v>65.99</v>
      </c>
      <c r="F5492" s="396" t="n">
        <f aca="false">IF(LEN($B5492)=7,CONCATENATE(MID($B5492,1,6),"00",RIGHT($B5492,1)),IF(LEN($B5492)=8,CONCATENATE(MID($B5492,1,6),"0",RIGHT($B5492,2)),$B5492))</f>
        <v>90950</v>
      </c>
      <c r="H5492" s="925" t="n">
        <v>63.81</v>
      </c>
      <c r="I5492" s="923" t="n">
        <v>65.99</v>
      </c>
    </row>
    <row r="5493" customFormat="false" ht="15" hidden="false" customHeight="false" outlineLevel="0" collapsed="false">
      <c r="B5493" s="923" t="n">
        <v>90952</v>
      </c>
      <c r="C5493" s="924" t="s">
        <v>12291</v>
      </c>
      <c r="D5493" s="923" t="s">
        <v>892</v>
      </c>
      <c r="E5493" s="923" t="n">
        <f aca="false">IF($K$2=$H$1,H5493,I5493)</f>
        <v>73.63</v>
      </c>
      <c r="F5493" s="396" t="n">
        <f aca="false">IF(LEN($B5493)=7,CONCATENATE(MID($B5493,1,6),"00",RIGHT($B5493,1)),IF(LEN($B5493)=8,CONCATENATE(MID($B5493,1,6),"0",RIGHT($B5493,2)),$B5493))</f>
        <v>90952</v>
      </c>
      <c r="H5493" s="925" t="n">
        <v>70.69</v>
      </c>
      <c r="I5493" s="923" t="n">
        <v>73.63</v>
      </c>
    </row>
    <row r="5494" customFormat="false" ht="15" hidden="false" customHeight="false" outlineLevel="0" collapsed="false">
      <c r="B5494" s="923" t="n">
        <v>90953</v>
      </c>
      <c r="C5494" s="924" t="s">
        <v>12292</v>
      </c>
      <c r="D5494" s="923" t="s">
        <v>892</v>
      </c>
      <c r="E5494" s="923" t="n">
        <f aca="false">IF($K$2=$H$1,H5494,I5494)</f>
        <v>152.45</v>
      </c>
      <c r="F5494" s="396" t="n">
        <f aca="false">IF(LEN($B5494)=7,CONCATENATE(MID($B5494,1,6),"00",RIGHT($B5494,1)),IF(LEN($B5494)=8,CONCATENATE(MID($B5494,1,6),"0",RIGHT($B5494,2)),$B5494))</f>
        <v>90953</v>
      </c>
      <c r="H5494" s="925" t="n">
        <v>150.36</v>
      </c>
      <c r="I5494" s="923" t="n">
        <v>152.45</v>
      </c>
    </row>
    <row r="5495" customFormat="false" ht="15" hidden="false" customHeight="false" outlineLevel="0" collapsed="false">
      <c r="B5495" s="923" t="n">
        <v>90954</v>
      </c>
      <c r="C5495" s="924" t="s">
        <v>12293</v>
      </c>
      <c r="D5495" s="923" t="s">
        <v>892</v>
      </c>
      <c r="E5495" s="923" t="n">
        <f aca="false">IF($K$2=$H$1,H5495,I5495)</f>
        <v>165.69</v>
      </c>
      <c r="F5495" s="396" t="n">
        <f aca="false">IF(LEN($B5495)=7,CONCATENATE(MID($B5495,1,6),"00",RIGHT($B5495,1)),IF(LEN($B5495)=8,CONCATENATE(MID($B5495,1,6),"0",RIGHT($B5495,2)),$B5495))</f>
        <v>90954</v>
      </c>
      <c r="H5495" s="925" t="n">
        <v>162.46</v>
      </c>
      <c r="I5495" s="923" t="n">
        <v>165.69</v>
      </c>
    </row>
    <row r="5496" customFormat="false" ht="15" hidden="false" customHeight="false" outlineLevel="0" collapsed="false">
      <c r="B5496" s="923" t="n">
        <v>94438</v>
      </c>
      <c r="C5496" s="924" t="s">
        <v>12294</v>
      </c>
      <c r="D5496" s="923" t="s">
        <v>892</v>
      </c>
      <c r="E5496" s="923" t="n">
        <f aca="false">IF($K$2=$H$1,H5496,I5496)</f>
        <v>32.86</v>
      </c>
      <c r="F5496" s="396" t="n">
        <f aca="false">IF(LEN($B5496)=7,CONCATENATE(MID($B5496,1,6),"00",RIGHT($B5496,1)),IF(LEN($B5496)=8,CONCATENATE(MID($B5496,1,6),"0",RIGHT($B5496,2)),$B5496))</f>
        <v>94438</v>
      </c>
      <c r="H5496" s="925" t="n">
        <v>31.31</v>
      </c>
      <c r="I5496" s="923" t="n">
        <v>32.86</v>
      </c>
    </row>
    <row r="5497" customFormat="false" ht="15" hidden="false" customHeight="false" outlineLevel="0" collapsed="false">
      <c r="B5497" s="923" t="n">
        <v>94439</v>
      </c>
      <c r="C5497" s="924" t="s">
        <v>12295</v>
      </c>
      <c r="D5497" s="923" t="s">
        <v>892</v>
      </c>
      <c r="E5497" s="923" t="n">
        <f aca="false">IF($K$2=$H$1,H5497,I5497)</f>
        <v>36.55</v>
      </c>
      <c r="F5497" s="396" t="n">
        <f aca="false">IF(LEN($B5497)=7,CONCATENATE(MID($B5497,1,6),"00",RIGHT($B5497,1)),IF(LEN($B5497)=8,CONCATENATE(MID($B5497,1,6),"0",RIGHT($B5497,2)),$B5497))</f>
        <v>94439</v>
      </c>
      <c r="H5497" s="925" t="n">
        <v>34.88</v>
      </c>
      <c r="I5497" s="923" t="n">
        <v>36.55</v>
      </c>
    </row>
    <row r="5498" customFormat="false" ht="15" hidden="false" customHeight="false" outlineLevel="0" collapsed="false">
      <c r="B5498" s="923" t="n">
        <v>94779</v>
      </c>
      <c r="C5498" s="924" t="s">
        <v>12296</v>
      </c>
      <c r="D5498" s="923" t="s">
        <v>892</v>
      </c>
      <c r="E5498" s="923" t="n">
        <f aca="false">IF($K$2=$H$1,H5498,I5498)</f>
        <v>31.9</v>
      </c>
      <c r="F5498" s="396" t="n">
        <f aca="false">IF(LEN($B5498)=7,CONCATENATE(MID($B5498,1,6),"00",RIGHT($B5498,1)),IF(LEN($B5498)=8,CONCATENATE(MID($B5498,1,6),"0",RIGHT($B5498,2)),$B5498))</f>
        <v>94779</v>
      </c>
      <c r="H5498" s="925" t="n">
        <v>30.47</v>
      </c>
      <c r="I5498" s="923" t="n">
        <v>31.9</v>
      </c>
    </row>
    <row r="5499" customFormat="false" ht="15" hidden="false" customHeight="false" outlineLevel="0" collapsed="false">
      <c r="B5499" s="923" t="n">
        <v>94782</v>
      </c>
      <c r="C5499" s="924" t="s">
        <v>12297</v>
      </c>
      <c r="D5499" s="923" t="s">
        <v>892</v>
      </c>
      <c r="E5499" s="923" t="n">
        <f aca="false">IF($K$2=$H$1,H5499,I5499)</f>
        <v>36</v>
      </c>
      <c r="F5499" s="396" t="n">
        <f aca="false">IF(LEN($B5499)=7,CONCATENATE(MID($B5499,1,6),"00",RIGHT($B5499,1)),IF(LEN($B5499)=8,CONCATENATE(MID($B5499,1,6),"0",RIGHT($B5499,2)),$B5499))</f>
        <v>94782</v>
      </c>
      <c r="H5499" s="925" t="n">
        <v>34.44</v>
      </c>
      <c r="I5499" s="923" t="n">
        <v>36</v>
      </c>
    </row>
    <row r="5500" customFormat="false" ht="15" hidden="false" customHeight="false" outlineLevel="0" collapsed="false">
      <c r="B5500" s="923" t="n">
        <v>72190</v>
      </c>
      <c r="C5500" s="924" t="s">
        <v>12298</v>
      </c>
      <c r="D5500" s="923" t="s">
        <v>470</v>
      </c>
      <c r="E5500" s="923" t="n">
        <f aca="false">IF($K$2=$H$1,H5500,I5500)</f>
        <v>28.78</v>
      </c>
      <c r="F5500" s="396" t="n">
        <f aca="false">IF(LEN($B5500)=7,CONCATENATE(MID($B5500,1,6),"00",RIGHT($B5500,1)),IF(LEN($B5500)=8,CONCATENATE(MID($B5500,1,6),"0",RIGHT($B5500,2)),$B5500))</f>
        <v>72190</v>
      </c>
      <c r="H5500" s="925" t="n">
        <v>28.12</v>
      </c>
      <c r="I5500" s="923" t="n">
        <v>28.78</v>
      </c>
    </row>
    <row r="5501" customFormat="false" ht="15" hidden="false" customHeight="false" outlineLevel="0" collapsed="false">
      <c r="B5501" s="923" t="n">
        <v>87871</v>
      </c>
      <c r="C5501" s="924" t="s">
        <v>12299</v>
      </c>
      <c r="D5501" s="923" t="s">
        <v>892</v>
      </c>
      <c r="E5501" s="923" t="n">
        <f aca="false">IF($K$2=$H$1,H5501,I5501)</f>
        <v>16.78</v>
      </c>
      <c r="F5501" s="396" t="n">
        <f aca="false">IF(LEN($B5501)=7,CONCATENATE(MID($B5501,1,6),"00",RIGHT($B5501,1)),IF(LEN($B5501)=8,CONCATENATE(MID($B5501,1,6),"0",RIGHT($B5501,2)),$B5501))</f>
        <v>87871</v>
      </c>
      <c r="H5501" s="925" t="n">
        <v>16.39</v>
      </c>
      <c r="I5501" s="923" t="n">
        <v>16.78</v>
      </c>
    </row>
    <row r="5502" customFormat="false" ht="15" hidden="false" customHeight="false" outlineLevel="0" collapsed="false">
      <c r="B5502" s="923" t="n">
        <v>87872</v>
      </c>
      <c r="C5502" s="924" t="s">
        <v>12300</v>
      </c>
      <c r="D5502" s="923" t="s">
        <v>892</v>
      </c>
      <c r="E5502" s="923" t="n">
        <f aca="false">IF($K$2=$H$1,H5502,I5502)</f>
        <v>16.12</v>
      </c>
      <c r="F5502" s="396" t="n">
        <f aca="false">IF(LEN($B5502)=7,CONCATENATE(MID($B5502,1,6),"00",RIGHT($B5502,1)),IF(LEN($B5502)=8,CONCATENATE(MID($B5502,1,6),"0",RIGHT($B5502,2)),$B5502))</f>
        <v>87872</v>
      </c>
      <c r="H5502" s="925" t="n">
        <v>15.79</v>
      </c>
      <c r="I5502" s="923" t="n">
        <v>16.12</v>
      </c>
    </row>
    <row r="5503" customFormat="false" ht="15" hidden="false" customHeight="false" outlineLevel="0" collapsed="false">
      <c r="B5503" s="923" t="n">
        <v>87873</v>
      </c>
      <c r="C5503" s="924" t="s">
        <v>12301</v>
      </c>
      <c r="D5503" s="923" t="s">
        <v>892</v>
      </c>
      <c r="E5503" s="923" t="n">
        <f aca="false">IF($K$2=$H$1,H5503,I5503)</f>
        <v>4.37</v>
      </c>
      <c r="F5503" s="396" t="n">
        <f aca="false">IF(LEN($B5503)=7,CONCATENATE(MID($B5503,1,6),"00",RIGHT($B5503,1)),IF(LEN($B5503)=8,CONCATENATE(MID($B5503,1,6),"0",RIGHT($B5503,2)),$B5503))</f>
        <v>87873</v>
      </c>
      <c r="H5503" s="925" t="n">
        <v>4.25</v>
      </c>
      <c r="I5503" s="923" t="n">
        <v>4.37</v>
      </c>
    </row>
    <row r="5504" customFormat="false" ht="15" hidden="false" customHeight="false" outlineLevel="0" collapsed="false">
      <c r="B5504" s="923" t="n">
        <v>87874</v>
      </c>
      <c r="C5504" s="924" t="s">
        <v>12302</v>
      </c>
      <c r="D5504" s="923" t="s">
        <v>892</v>
      </c>
      <c r="E5504" s="923" t="n">
        <f aca="false">IF($K$2=$H$1,H5504,I5504)</f>
        <v>4.23</v>
      </c>
      <c r="F5504" s="396" t="n">
        <f aca="false">IF(LEN($B5504)=7,CONCATENATE(MID($B5504,1,6),"00",RIGHT($B5504,1)),IF(LEN($B5504)=8,CONCATENATE(MID($B5504,1,6),"0",RIGHT($B5504,2)),$B5504))</f>
        <v>87874</v>
      </c>
      <c r="H5504" s="925" t="n">
        <v>4.13</v>
      </c>
      <c r="I5504" s="923" t="n">
        <v>4.23</v>
      </c>
    </row>
    <row r="5505" customFormat="false" ht="15" hidden="false" customHeight="false" outlineLevel="0" collapsed="false">
      <c r="B5505" s="923" t="n">
        <v>87876</v>
      </c>
      <c r="C5505" s="924" t="s">
        <v>12303</v>
      </c>
      <c r="D5505" s="923" t="s">
        <v>892</v>
      </c>
      <c r="E5505" s="923" t="n">
        <f aca="false">IF($K$2=$H$1,H5505,I5505)</f>
        <v>9.04</v>
      </c>
      <c r="F5505" s="396" t="n">
        <f aca="false">IF(LEN($B5505)=7,CONCATENATE(MID($B5505,1,6),"00",RIGHT($B5505,1)),IF(LEN($B5505)=8,CONCATENATE(MID($B5505,1,6),"0",RIGHT($B5505,2)),$B5505))</f>
        <v>87876</v>
      </c>
      <c r="H5505" s="925" t="n">
        <v>8.92</v>
      </c>
      <c r="I5505" s="923" t="n">
        <v>9.04</v>
      </c>
    </row>
    <row r="5506" customFormat="false" ht="15" hidden="false" customHeight="false" outlineLevel="0" collapsed="false">
      <c r="B5506" s="923" t="n">
        <v>87877</v>
      </c>
      <c r="C5506" s="924" t="s">
        <v>12304</v>
      </c>
      <c r="D5506" s="923" t="s">
        <v>892</v>
      </c>
      <c r="E5506" s="923" t="n">
        <f aca="false">IF($K$2=$H$1,H5506,I5506)</f>
        <v>8.72</v>
      </c>
      <c r="F5506" s="396" t="n">
        <f aca="false">IF(LEN($B5506)=7,CONCATENATE(MID($B5506,1,6),"00",RIGHT($B5506,1)),IF(LEN($B5506)=8,CONCATENATE(MID($B5506,1,6),"0",RIGHT($B5506,2)),$B5506))</f>
        <v>87877</v>
      </c>
      <c r="H5506" s="925" t="n">
        <v>8.62</v>
      </c>
      <c r="I5506" s="923" t="n">
        <v>8.72</v>
      </c>
    </row>
    <row r="5507" customFormat="false" ht="15" hidden="false" customHeight="false" outlineLevel="0" collapsed="false">
      <c r="B5507" s="923" t="n">
        <v>87878</v>
      </c>
      <c r="C5507" s="924" t="s">
        <v>12305</v>
      </c>
      <c r="D5507" s="923" t="s">
        <v>892</v>
      </c>
      <c r="E5507" s="923" t="n">
        <f aca="false">IF($K$2=$H$1,H5507,I5507)</f>
        <v>3.33</v>
      </c>
      <c r="F5507" s="396" t="n">
        <f aca="false">IF(LEN($B5507)=7,CONCATENATE(MID($B5507,1,6),"00",RIGHT($B5507,1)),IF(LEN($B5507)=8,CONCATENATE(MID($B5507,1,6),"0",RIGHT($B5507,2)),$B5507))</f>
        <v>87878</v>
      </c>
      <c r="H5507" s="925" t="n">
        <v>3.1</v>
      </c>
      <c r="I5507" s="923" t="n">
        <v>3.33</v>
      </c>
    </row>
    <row r="5508" customFormat="false" ht="15" hidden="false" customHeight="false" outlineLevel="0" collapsed="false">
      <c r="B5508" s="923" t="n">
        <v>87879</v>
      </c>
      <c r="C5508" s="924" t="s">
        <v>12306</v>
      </c>
      <c r="D5508" s="923" t="s">
        <v>892</v>
      </c>
      <c r="E5508" s="923" t="n">
        <f aca="false">IF($K$2=$H$1,H5508,I5508)</f>
        <v>2.87</v>
      </c>
      <c r="F5508" s="396" t="n">
        <f aca="false">IF(LEN($B5508)=7,CONCATENATE(MID($B5508,1,6),"00",RIGHT($B5508,1)),IF(LEN($B5508)=8,CONCATENATE(MID($B5508,1,6),"0",RIGHT($B5508,2)),$B5508))</f>
        <v>87879</v>
      </c>
      <c r="H5508" s="925" t="n">
        <v>2.68</v>
      </c>
      <c r="I5508" s="923" t="n">
        <v>2.87</v>
      </c>
    </row>
    <row r="5509" customFormat="false" ht="15" hidden="false" customHeight="false" outlineLevel="0" collapsed="false">
      <c r="B5509" s="923" t="n">
        <v>87881</v>
      </c>
      <c r="C5509" s="924" t="s">
        <v>12307</v>
      </c>
      <c r="D5509" s="923" t="s">
        <v>892</v>
      </c>
      <c r="E5509" s="923" t="n">
        <f aca="false">IF($K$2=$H$1,H5509,I5509)</f>
        <v>4.29</v>
      </c>
      <c r="F5509" s="396" t="n">
        <f aca="false">IF(LEN($B5509)=7,CONCATENATE(MID($B5509,1,6),"00",RIGHT($B5509,1)),IF(LEN($B5509)=8,CONCATENATE(MID($B5509,1,6),"0",RIGHT($B5509,2)),$B5509))</f>
        <v>87881</v>
      </c>
      <c r="H5509" s="925" t="n">
        <v>4.17</v>
      </c>
      <c r="I5509" s="923" t="n">
        <v>4.29</v>
      </c>
    </row>
    <row r="5510" customFormat="false" ht="15" hidden="false" customHeight="false" outlineLevel="0" collapsed="false">
      <c r="B5510" s="923" t="n">
        <v>87882</v>
      </c>
      <c r="C5510" s="924" t="s">
        <v>12308</v>
      </c>
      <c r="D5510" s="923" t="s">
        <v>892</v>
      </c>
      <c r="E5510" s="923" t="n">
        <f aca="false">IF($K$2=$H$1,H5510,I5510)</f>
        <v>4.15</v>
      </c>
      <c r="F5510" s="396" t="n">
        <f aca="false">IF(LEN($B5510)=7,CONCATENATE(MID($B5510,1,6),"00",RIGHT($B5510,1)),IF(LEN($B5510)=8,CONCATENATE(MID($B5510,1,6),"0",RIGHT($B5510,2)),$B5510))</f>
        <v>87882</v>
      </c>
      <c r="H5510" s="925" t="n">
        <v>4.05</v>
      </c>
      <c r="I5510" s="923" t="n">
        <v>4.15</v>
      </c>
    </row>
    <row r="5511" customFormat="false" ht="15" hidden="false" customHeight="false" outlineLevel="0" collapsed="false">
      <c r="B5511" s="923" t="n">
        <v>87884</v>
      </c>
      <c r="C5511" s="924" t="s">
        <v>12309</v>
      </c>
      <c r="D5511" s="923" t="s">
        <v>892</v>
      </c>
      <c r="E5511" s="923" t="n">
        <f aca="false">IF($K$2=$H$1,H5511,I5511)</f>
        <v>8.96</v>
      </c>
      <c r="F5511" s="396" t="n">
        <f aca="false">IF(LEN($B5511)=7,CONCATENATE(MID($B5511,1,6),"00",RIGHT($B5511,1)),IF(LEN($B5511)=8,CONCATENATE(MID($B5511,1,6),"0",RIGHT($B5511,2)),$B5511))</f>
        <v>87884</v>
      </c>
      <c r="H5511" s="925" t="n">
        <v>8.84</v>
      </c>
      <c r="I5511" s="923" t="n">
        <v>8.96</v>
      </c>
    </row>
    <row r="5512" customFormat="false" ht="15" hidden="false" customHeight="false" outlineLevel="0" collapsed="false">
      <c r="B5512" s="923" t="n">
        <v>87885</v>
      </c>
      <c r="C5512" s="924" t="s">
        <v>12310</v>
      </c>
      <c r="D5512" s="923" t="s">
        <v>892</v>
      </c>
      <c r="E5512" s="923" t="n">
        <f aca="false">IF($K$2=$H$1,H5512,I5512)</f>
        <v>8.64</v>
      </c>
      <c r="F5512" s="396" t="n">
        <f aca="false">IF(LEN($B5512)=7,CONCATENATE(MID($B5512,1,6),"00",RIGHT($B5512,1)),IF(LEN($B5512)=8,CONCATENATE(MID($B5512,1,6),"0",RIGHT($B5512,2)),$B5512))</f>
        <v>87885</v>
      </c>
      <c r="H5512" s="925" t="n">
        <v>8.54</v>
      </c>
      <c r="I5512" s="923" t="n">
        <v>8.64</v>
      </c>
    </row>
    <row r="5513" customFormat="false" ht="15" hidden="false" customHeight="false" outlineLevel="0" collapsed="false">
      <c r="B5513" s="923" t="n">
        <v>87886</v>
      </c>
      <c r="C5513" s="924" t="s">
        <v>12311</v>
      </c>
      <c r="D5513" s="923" t="s">
        <v>892</v>
      </c>
      <c r="E5513" s="923" t="n">
        <f aca="false">IF($K$2=$H$1,H5513,I5513)</f>
        <v>22</v>
      </c>
      <c r="F5513" s="396" t="n">
        <f aca="false">IF(LEN($B5513)=7,CONCATENATE(MID($B5513,1,6),"00",RIGHT($B5513,1)),IF(LEN($B5513)=8,CONCATENATE(MID($B5513,1,6),"0",RIGHT($B5513,2)),$B5513))</f>
        <v>87886</v>
      </c>
      <c r="H5513" s="925" t="n">
        <v>21.07</v>
      </c>
      <c r="I5513" s="923" t="n">
        <v>22</v>
      </c>
    </row>
    <row r="5514" customFormat="false" ht="15" hidden="false" customHeight="false" outlineLevel="0" collapsed="false">
      <c r="B5514" s="923" t="n">
        <v>87887</v>
      </c>
      <c r="C5514" s="924" t="s">
        <v>12312</v>
      </c>
      <c r="D5514" s="923" t="s">
        <v>892</v>
      </c>
      <c r="E5514" s="923" t="n">
        <f aca="false">IF($K$2=$H$1,H5514,I5514)</f>
        <v>21.34</v>
      </c>
      <c r="F5514" s="396" t="n">
        <f aca="false">IF(LEN($B5514)=7,CONCATENATE(MID($B5514,1,6),"00",RIGHT($B5514,1)),IF(LEN($B5514)=8,CONCATENATE(MID($B5514,1,6),"0",RIGHT($B5514,2)),$B5514))</f>
        <v>87887</v>
      </c>
      <c r="H5514" s="925" t="n">
        <v>20.47</v>
      </c>
      <c r="I5514" s="923" t="n">
        <v>21.34</v>
      </c>
    </row>
    <row r="5515" customFormat="false" ht="15" hidden="false" customHeight="false" outlineLevel="0" collapsed="false">
      <c r="B5515" s="923" t="n">
        <v>87888</v>
      </c>
      <c r="C5515" s="924" t="s">
        <v>12313</v>
      </c>
      <c r="D5515" s="923" t="s">
        <v>892</v>
      </c>
      <c r="E5515" s="923" t="n">
        <f aca="false">IF($K$2=$H$1,H5515,I5515)</f>
        <v>5.5</v>
      </c>
      <c r="F5515" s="396" t="n">
        <f aca="false">IF(LEN($B5515)=7,CONCATENATE(MID($B5515,1,6),"00",RIGHT($B5515,1)),IF(LEN($B5515)=8,CONCATENATE(MID($B5515,1,6),"0",RIGHT($B5515,2)),$B5515))</f>
        <v>87888</v>
      </c>
      <c r="H5515" s="925" t="n">
        <v>5.26</v>
      </c>
      <c r="I5515" s="923" t="n">
        <v>5.5</v>
      </c>
    </row>
    <row r="5516" customFormat="false" ht="15" hidden="false" customHeight="false" outlineLevel="0" collapsed="false">
      <c r="B5516" s="923" t="n">
        <v>87889</v>
      </c>
      <c r="C5516" s="924" t="s">
        <v>12314</v>
      </c>
      <c r="D5516" s="923" t="s">
        <v>892</v>
      </c>
      <c r="E5516" s="923" t="n">
        <f aca="false">IF($K$2=$H$1,H5516,I5516)</f>
        <v>5.36</v>
      </c>
      <c r="F5516" s="396" t="n">
        <f aca="false">IF(LEN($B5516)=7,CONCATENATE(MID($B5516,1,6),"00",RIGHT($B5516,1)),IF(LEN($B5516)=8,CONCATENATE(MID($B5516,1,6),"0",RIGHT($B5516,2)),$B5516))</f>
        <v>87889</v>
      </c>
      <c r="H5516" s="925" t="n">
        <v>5.14</v>
      </c>
      <c r="I5516" s="923" t="n">
        <v>5.36</v>
      </c>
    </row>
    <row r="5517" customFormat="false" ht="15" hidden="false" customHeight="false" outlineLevel="0" collapsed="false">
      <c r="B5517" s="923" t="n">
        <v>87891</v>
      </c>
      <c r="C5517" s="924" t="s">
        <v>12315</v>
      </c>
      <c r="D5517" s="923" t="s">
        <v>892</v>
      </c>
      <c r="E5517" s="923" t="n">
        <f aca="false">IF($K$2=$H$1,H5517,I5517)</f>
        <v>10.17</v>
      </c>
      <c r="F5517" s="396" t="n">
        <f aca="false">IF(LEN($B5517)=7,CONCATENATE(MID($B5517,1,6),"00",RIGHT($B5517,1)),IF(LEN($B5517)=8,CONCATENATE(MID($B5517,1,6),"0",RIGHT($B5517,2)),$B5517))</f>
        <v>87891</v>
      </c>
      <c r="H5517" s="925" t="n">
        <v>9.93</v>
      </c>
      <c r="I5517" s="923" t="n">
        <v>10.17</v>
      </c>
    </row>
    <row r="5518" customFormat="false" ht="15" hidden="false" customHeight="false" outlineLevel="0" collapsed="false">
      <c r="B5518" s="923" t="n">
        <v>87892</v>
      </c>
      <c r="C5518" s="924" t="s">
        <v>12316</v>
      </c>
      <c r="D5518" s="923" t="s">
        <v>892</v>
      </c>
      <c r="E5518" s="923" t="n">
        <f aca="false">IF($K$2=$H$1,H5518,I5518)</f>
        <v>9.85</v>
      </c>
      <c r="F5518" s="396" t="n">
        <f aca="false">IF(LEN($B5518)=7,CONCATENATE(MID($B5518,1,6),"00",RIGHT($B5518,1)),IF(LEN($B5518)=8,CONCATENATE(MID($B5518,1,6),"0",RIGHT($B5518,2)),$B5518))</f>
        <v>87892</v>
      </c>
      <c r="H5518" s="925" t="n">
        <v>9.63</v>
      </c>
      <c r="I5518" s="923" t="n">
        <v>9.85</v>
      </c>
    </row>
    <row r="5519" customFormat="false" ht="15" hidden="false" customHeight="false" outlineLevel="0" collapsed="false">
      <c r="B5519" s="923" t="n">
        <v>87893</v>
      </c>
      <c r="C5519" s="924" t="s">
        <v>12317</v>
      </c>
      <c r="D5519" s="923" t="s">
        <v>892</v>
      </c>
      <c r="E5519" s="923" t="n">
        <f aca="false">IF($K$2=$H$1,H5519,I5519)</f>
        <v>5.27</v>
      </c>
      <c r="F5519" s="396" t="n">
        <f aca="false">IF(LEN($B5519)=7,CONCATENATE(MID($B5519,1,6),"00",RIGHT($B5519,1)),IF(LEN($B5519)=8,CONCATENATE(MID($B5519,1,6),"0",RIGHT($B5519,2)),$B5519))</f>
        <v>87893</v>
      </c>
      <c r="H5519" s="925" t="n">
        <v>4.85</v>
      </c>
      <c r="I5519" s="923" t="n">
        <v>5.27</v>
      </c>
    </row>
    <row r="5520" customFormat="false" ht="15" hidden="false" customHeight="false" outlineLevel="0" collapsed="false">
      <c r="B5520" s="923" t="n">
        <v>87894</v>
      </c>
      <c r="C5520" s="924" t="s">
        <v>12318</v>
      </c>
      <c r="D5520" s="923" t="s">
        <v>892</v>
      </c>
      <c r="E5520" s="923" t="n">
        <f aca="false">IF($K$2=$H$1,H5520,I5520)</f>
        <v>4.81</v>
      </c>
      <c r="F5520" s="396" t="n">
        <f aca="false">IF(LEN($B5520)=7,CONCATENATE(MID($B5520,1,6),"00",RIGHT($B5520,1)),IF(LEN($B5520)=8,CONCATENATE(MID($B5520,1,6),"0",RIGHT($B5520,2)),$B5520))</f>
        <v>87894</v>
      </c>
      <c r="H5520" s="925" t="n">
        <v>4.43</v>
      </c>
      <c r="I5520" s="923" t="n">
        <v>4.81</v>
      </c>
    </row>
    <row r="5521" customFormat="false" ht="15" hidden="false" customHeight="false" outlineLevel="0" collapsed="false">
      <c r="B5521" s="923" t="n">
        <v>87896</v>
      </c>
      <c r="C5521" s="924" t="s">
        <v>12319</v>
      </c>
      <c r="D5521" s="923" t="s">
        <v>892</v>
      </c>
      <c r="E5521" s="923" t="n">
        <f aca="false">IF($K$2=$H$1,H5521,I5521)</f>
        <v>4.75</v>
      </c>
      <c r="F5521" s="396" t="n">
        <f aca="false">IF(LEN($B5521)=7,CONCATENATE(MID($B5521,1,6),"00",RIGHT($B5521,1)),IF(LEN($B5521)=8,CONCATENATE(MID($B5521,1,6),"0",RIGHT($B5521,2)),$B5521))</f>
        <v>87896</v>
      </c>
      <c r="H5521" s="925" t="n">
        <v>4.43</v>
      </c>
      <c r="I5521" s="923" t="n">
        <v>4.75</v>
      </c>
    </row>
    <row r="5522" customFormat="false" ht="15" hidden="false" customHeight="false" outlineLevel="0" collapsed="false">
      <c r="B5522" s="923" t="n">
        <v>87897</v>
      </c>
      <c r="C5522" s="924" t="s">
        <v>12320</v>
      </c>
      <c r="D5522" s="923" t="s">
        <v>892</v>
      </c>
      <c r="E5522" s="923" t="n">
        <f aca="false">IF($K$2=$H$1,H5522,I5522)</f>
        <v>4.29</v>
      </c>
      <c r="F5522" s="396" t="n">
        <f aca="false">IF(LEN($B5522)=7,CONCATENATE(MID($B5522,1,6),"00",RIGHT($B5522,1)),IF(LEN($B5522)=8,CONCATENATE(MID($B5522,1,6),"0",RIGHT($B5522,2)),$B5522))</f>
        <v>87897</v>
      </c>
      <c r="H5522" s="925" t="n">
        <v>4.01</v>
      </c>
      <c r="I5522" s="923" t="n">
        <v>4.29</v>
      </c>
    </row>
    <row r="5523" customFormat="false" ht="15" hidden="false" customHeight="false" outlineLevel="0" collapsed="false">
      <c r="B5523" s="923" t="n">
        <v>87899</v>
      </c>
      <c r="C5523" s="924" t="s">
        <v>12321</v>
      </c>
      <c r="D5523" s="923" t="s">
        <v>892</v>
      </c>
      <c r="E5523" s="923" t="n">
        <f aca="false">IF($K$2=$H$1,H5523,I5523)</f>
        <v>6.48</v>
      </c>
      <c r="F5523" s="396" t="n">
        <f aca="false">IF(LEN($B5523)=7,CONCATENATE(MID($B5523,1,6),"00",RIGHT($B5523,1)),IF(LEN($B5523)=8,CONCATENATE(MID($B5523,1,6),"0",RIGHT($B5523,2)),$B5523))</f>
        <v>87899</v>
      </c>
      <c r="H5523" s="925" t="n">
        <v>6.14</v>
      </c>
      <c r="I5523" s="923" t="n">
        <v>6.48</v>
      </c>
    </row>
    <row r="5524" customFormat="false" ht="15" hidden="false" customHeight="false" outlineLevel="0" collapsed="false">
      <c r="B5524" s="923" t="n">
        <v>87900</v>
      </c>
      <c r="C5524" s="924" t="s">
        <v>12322</v>
      </c>
      <c r="D5524" s="923" t="s">
        <v>892</v>
      </c>
      <c r="E5524" s="923" t="n">
        <f aca="false">IF($K$2=$H$1,H5524,I5524)</f>
        <v>6.34</v>
      </c>
      <c r="F5524" s="396" t="n">
        <f aca="false">IF(LEN($B5524)=7,CONCATENATE(MID($B5524,1,6),"00",RIGHT($B5524,1)),IF(LEN($B5524)=8,CONCATENATE(MID($B5524,1,6),"0",RIGHT($B5524,2)),$B5524))</f>
        <v>87900</v>
      </c>
      <c r="H5524" s="925" t="n">
        <v>6.02</v>
      </c>
      <c r="I5524" s="923" t="n">
        <v>6.34</v>
      </c>
    </row>
    <row r="5525" customFormat="false" ht="15" hidden="false" customHeight="false" outlineLevel="0" collapsed="false">
      <c r="B5525" s="923" t="n">
        <v>87902</v>
      </c>
      <c r="C5525" s="924" t="s">
        <v>12323</v>
      </c>
      <c r="D5525" s="923" t="s">
        <v>892</v>
      </c>
      <c r="E5525" s="923" t="n">
        <f aca="false">IF($K$2=$H$1,H5525,I5525)</f>
        <v>11.15</v>
      </c>
      <c r="F5525" s="396" t="n">
        <f aca="false">IF(LEN($B5525)=7,CONCATENATE(MID($B5525,1,6),"00",RIGHT($B5525,1)),IF(LEN($B5525)=8,CONCATENATE(MID($B5525,1,6),"0",RIGHT($B5525,2)),$B5525))</f>
        <v>87902</v>
      </c>
      <c r="H5525" s="925" t="n">
        <v>10.81</v>
      </c>
      <c r="I5525" s="923" t="n">
        <v>11.15</v>
      </c>
    </row>
    <row r="5526" customFormat="false" ht="15" hidden="false" customHeight="false" outlineLevel="0" collapsed="false">
      <c r="B5526" s="923" t="n">
        <v>87903</v>
      </c>
      <c r="C5526" s="924" t="s">
        <v>12324</v>
      </c>
      <c r="D5526" s="923" t="s">
        <v>892</v>
      </c>
      <c r="E5526" s="923" t="n">
        <f aca="false">IF($K$2=$H$1,H5526,I5526)</f>
        <v>10.83</v>
      </c>
      <c r="F5526" s="396" t="n">
        <f aca="false">IF(LEN($B5526)=7,CONCATENATE(MID($B5526,1,6),"00",RIGHT($B5526,1)),IF(LEN($B5526)=8,CONCATENATE(MID($B5526,1,6),"0",RIGHT($B5526,2)),$B5526))</f>
        <v>87903</v>
      </c>
      <c r="H5526" s="925" t="n">
        <v>10.51</v>
      </c>
      <c r="I5526" s="923" t="n">
        <v>10.83</v>
      </c>
    </row>
    <row r="5527" customFormat="false" ht="15" hidden="false" customHeight="false" outlineLevel="0" collapsed="false">
      <c r="B5527" s="923" t="n">
        <v>87904</v>
      </c>
      <c r="C5527" s="924" t="s">
        <v>12325</v>
      </c>
      <c r="D5527" s="923" t="s">
        <v>892</v>
      </c>
      <c r="E5527" s="923" t="n">
        <f aca="false">IF($K$2=$H$1,H5527,I5527)</f>
        <v>6.91</v>
      </c>
      <c r="F5527" s="396" t="n">
        <f aca="false">IF(LEN($B5527)=7,CONCATENATE(MID($B5527,1,6),"00",RIGHT($B5527,1)),IF(LEN($B5527)=8,CONCATENATE(MID($B5527,1,6),"0",RIGHT($B5527,2)),$B5527))</f>
        <v>87904</v>
      </c>
      <c r="H5527" s="925" t="n">
        <v>6.33</v>
      </c>
      <c r="I5527" s="923" t="n">
        <v>6.91</v>
      </c>
    </row>
    <row r="5528" customFormat="false" ht="15" hidden="false" customHeight="false" outlineLevel="0" collapsed="false">
      <c r="B5528" s="923" t="n">
        <v>87905</v>
      </c>
      <c r="C5528" s="924" t="s">
        <v>12326</v>
      </c>
      <c r="D5528" s="923" t="s">
        <v>892</v>
      </c>
      <c r="E5528" s="923" t="n">
        <f aca="false">IF($K$2=$H$1,H5528,I5528)</f>
        <v>6.45</v>
      </c>
      <c r="F5528" s="396" t="n">
        <f aca="false">IF(LEN($B5528)=7,CONCATENATE(MID($B5528,1,6),"00",RIGHT($B5528,1)),IF(LEN($B5528)=8,CONCATENATE(MID($B5528,1,6),"0",RIGHT($B5528,2)),$B5528))</f>
        <v>87905</v>
      </c>
      <c r="H5528" s="925" t="n">
        <v>5.91</v>
      </c>
      <c r="I5528" s="923" t="n">
        <v>6.45</v>
      </c>
    </row>
    <row r="5529" customFormat="false" ht="15" hidden="false" customHeight="false" outlineLevel="0" collapsed="false">
      <c r="B5529" s="923" t="n">
        <v>87907</v>
      </c>
      <c r="C5529" s="924" t="s">
        <v>12327</v>
      </c>
      <c r="D5529" s="923" t="s">
        <v>892</v>
      </c>
      <c r="E5529" s="923" t="n">
        <f aca="false">IF($K$2=$H$1,H5529,I5529)</f>
        <v>6.17</v>
      </c>
      <c r="F5529" s="396" t="n">
        <f aca="false">IF(LEN($B5529)=7,CONCATENATE(MID($B5529,1,6),"00",RIGHT($B5529,1)),IF(LEN($B5529)=8,CONCATENATE(MID($B5529,1,6),"0",RIGHT($B5529,2)),$B5529))</f>
        <v>87907</v>
      </c>
      <c r="H5529" s="925" t="n">
        <v>5.73</v>
      </c>
      <c r="I5529" s="923" t="n">
        <v>6.17</v>
      </c>
    </row>
    <row r="5530" customFormat="false" ht="15" hidden="false" customHeight="false" outlineLevel="0" collapsed="false">
      <c r="B5530" s="923" t="n">
        <v>87908</v>
      </c>
      <c r="C5530" s="924" t="s">
        <v>12328</v>
      </c>
      <c r="D5530" s="923" t="s">
        <v>892</v>
      </c>
      <c r="E5530" s="923" t="n">
        <f aca="false">IF($K$2=$H$1,H5530,I5530)</f>
        <v>5.71</v>
      </c>
      <c r="F5530" s="396" t="n">
        <f aca="false">IF(LEN($B5530)=7,CONCATENATE(MID($B5530,1,6),"00",RIGHT($B5530,1)),IF(LEN($B5530)=8,CONCATENATE(MID($B5530,1,6),"0",RIGHT($B5530,2)),$B5530))</f>
        <v>87908</v>
      </c>
      <c r="H5530" s="925" t="n">
        <v>5.31</v>
      </c>
      <c r="I5530" s="923" t="n">
        <v>5.71</v>
      </c>
    </row>
    <row r="5531" customFormat="false" ht="15" hidden="false" customHeight="false" outlineLevel="0" collapsed="false">
      <c r="B5531" s="923" t="n">
        <v>87910</v>
      </c>
      <c r="C5531" s="924" t="s">
        <v>12329</v>
      </c>
      <c r="D5531" s="923" t="s">
        <v>892</v>
      </c>
      <c r="E5531" s="923" t="n">
        <f aca="false">IF($K$2=$H$1,H5531,I5531)</f>
        <v>21.88</v>
      </c>
      <c r="F5531" s="396" t="n">
        <f aca="false">IF(LEN($B5531)=7,CONCATENATE(MID($B5531,1,6),"00",RIGHT($B5531,1)),IF(LEN($B5531)=8,CONCATENATE(MID($B5531,1,6),"0",RIGHT($B5531,2)),$B5531))</f>
        <v>87910</v>
      </c>
      <c r="H5531" s="925" t="n">
        <v>20.98</v>
      </c>
      <c r="I5531" s="923" t="n">
        <v>21.88</v>
      </c>
    </row>
    <row r="5532" customFormat="false" ht="15" hidden="false" customHeight="false" outlineLevel="0" collapsed="false">
      <c r="B5532" s="923" t="n">
        <v>87911</v>
      </c>
      <c r="C5532" s="924" t="s">
        <v>12330</v>
      </c>
      <c r="D5532" s="923" t="s">
        <v>892</v>
      </c>
      <c r="E5532" s="923" t="n">
        <f aca="false">IF($K$2=$H$1,H5532,I5532)</f>
        <v>21.22</v>
      </c>
      <c r="F5532" s="396" t="n">
        <f aca="false">IF(LEN($B5532)=7,CONCATENATE(MID($B5532,1,6),"00",RIGHT($B5532,1)),IF(LEN($B5532)=8,CONCATENATE(MID($B5532,1,6),"0",RIGHT($B5532,2)),$B5532))</f>
        <v>87911</v>
      </c>
      <c r="H5532" s="925" t="n">
        <v>20.38</v>
      </c>
      <c r="I5532" s="923" t="n">
        <v>21.22</v>
      </c>
    </row>
    <row r="5533" customFormat="false" ht="15" hidden="false" customHeight="false" outlineLevel="0" collapsed="false">
      <c r="B5533" s="923" t="n">
        <v>5991</v>
      </c>
      <c r="C5533" s="924" t="s">
        <v>12331</v>
      </c>
      <c r="D5533" s="923" t="s">
        <v>892</v>
      </c>
      <c r="E5533" s="923" t="n">
        <f aca="false">IF($K$2=$H$1,H5533,I5533)</f>
        <v>40.78</v>
      </c>
      <c r="F5533" s="396" t="n">
        <f aca="false">IF(LEN($B5533)=7,CONCATENATE(MID($B5533,1,6),"00",RIGHT($B5533,1)),IF(LEN($B5533)=8,CONCATENATE(MID($B5533,1,6),"0",RIGHT($B5533,2)),$B5533))</f>
        <v>5991</v>
      </c>
      <c r="H5533" s="925" t="n">
        <v>37.36</v>
      </c>
      <c r="I5533" s="923" t="n">
        <v>40.78</v>
      </c>
    </row>
    <row r="5534" customFormat="false" ht="15" hidden="false" customHeight="false" outlineLevel="0" collapsed="false">
      <c r="B5534" s="923" t="n">
        <v>84023</v>
      </c>
      <c r="C5534" s="924" t="s">
        <v>12332</v>
      </c>
      <c r="D5534" s="923" t="s">
        <v>892</v>
      </c>
      <c r="E5534" s="923" t="n">
        <f aca="false">IF($K$2=$H$1,H5534,I5534)</f>
        <v>39.33</v>
      </c>
      <c r="F5534" s="396" t="n">
        <f aca="false">IF(LEN($B5534)=7,CONCATENATE(MID($B5534,1,6),"00",RIGHT($B5534,1)),IF(LEN($B5534)=8,CONCATENATE(MID($B5534,1,6),"0",RIGHT($B5534,2)),$B5534))</f>
        <v>84023</v>
      </c>
      <c r="H5534" s="925" t="n">
        <v>35.89</v>
      </c>
      <c r="I5534" s="923" t="n">
        <v>39.33</v>
      </c>
    </row>
    <row r="5535" customFormat="false" ht="15" hidden="false" customHeight="false" outlineLevel="0" collapsed="false">
      <c r="B5535" s="923" t="n">
        <v>84024</v>
      </c>
      <c r="C5535" s="924" t="s">
        <v>12333</v>
      </c>
      <c r="D5535" s="923" t="s">
        <v>892</v>
      </c>
      <c r="E5535" s="923" t="n">
        <f aca="false">IF($K$2=$H$1,H5535,I5535)</f>
        <v>37.13</v>
      </c>
      <c r="F5535" s="396" t="n">
        <f aca="false">IF(LEN($B5535)=7,CONCATENATE(MID($B5535,1,6),"00",RIGHT($B5535,1)),IF(LEN($B5535)=8,CONCATENATE(MID($B5535,1,6),"0",RIGHT($B5535,2)),$B5535))</f>
        <v>84024</v>
      </c>
      <c r="H5535" s="925" t="n">
        <v>33.76</v>
      </c>
      <c r="I5535" s="923" t="n">
        <v>37.13</v>
      </c>
    </row>
    <row r="5536" customFormat="false" ht="15" hidden="false" customHeight="false" outlineLevel="0" collapsed="false">
      <c r="B5536" s="923" t="n">
        <v>84026</v>
      </c>
      <c r="C5536" s="924" t="s">
        <v>12334</v>
      </c>
      <c r="D5536" s="923" t="s">
        <v>892</v>
      </c>
      <c r="E5536" s="923" t="n">
        <f aca="false">IF($K$2=$H$1,H5536,I5536)</f>
        <v>45.97</v>
      </c>
      <c r="F5536" s="396" t="n">
        <f aca="false">IF(LEN($B5536)=7,CONCATENATE(MID($B5536,1,6),"00",RIGHT($B5536,1)),IF(LEN($B5536)=8,CONCATENATE(MID($B5536,1,6),"0",RIGHT($B5536,2)),$B5536))</f>
        <v>84026</v>
      </c>
      <c r="H5536" s="925" t="n">
        <v>42.05</v>
      </c>
      <c r="I5536" s="923" t="n">
        <v>45.97</v>
      </c>
    </row>
    <row r="5537" customFormat="false" ht="15" hidden="false" customHeight="false" outlineLevel="0" collapsed="false">
      <c r="B5537" s="923" t="n">
        <v>84027</v>
      </c>
      <c r="C5537" s="924" t="s">
        <v>12335</v>
      </c>
      <c r="D5537" s="923" t="s">
        <v>892</v>
      </c>
      <c r="E5537" s="923" t="n">
        <f aca="false">IF($K$2=$H$1,H5537,I5537)</f>
        <v>31.35</v>
      </c>
      <c r="F5537" s="396" t="n">
        <f aca="false">IF(LEN($B5537)=7,CONCATENATE(MID($B5537,1,6),"00",RIGHT($B5537,1)),IF(LEN($B5537)=8,CONCATENATE(MID($B5537,1,6),"0",RIGHT($B5537,2)),$B5537))</f>
        <v>84027</v>
      </c>
      <c r="H5537" s="925" t="n">
        <v>28.4</v>
      </c>
      <c r="I5537" s="923" t="n">
        <v>31.35</v>
      </c>
    </row>
    <row r="5538" customFormat="false" ht="15" hidden="false" customHeight="false" outlineLevel="0" collapsed="false">
      <c r="B5538" s="923" t="n">
        <v>84028</v>
      </c>
      <c r="C5538" s="924" t="s">
        <v>12336</v>
      </c>
      <c r="D5538" s="923" t="s">
        <v>892</v>
      </c>
      <c r="E5538" s="923" t="n">
        <f aca="false">IF($K$2=$H$1,H5538,I5538)</f>
        <v>51.51</v>
      </c>
      <c r="F5538" s="396" t="n">
        <f aca="false">IF(LEN($B5538)=7,CONCATENATE(MID($B5538,1,6),"00",RIGHT($B5538,1)),IF(LEN($B5538)=8,CONCATENATE(MID($B5538,1,6),"0",RIGHT($B5538,2)),$B5538))</f>
        <v>84028</v>
      </c>
      <c r="H5538" s="925" t="n">
        <v>47.59</v>
      </c>
      <c r="I5538" s="923" t="n">
        <v>51.51</v>
      </c>
    </row>
    <row r="5539" customFormat="false" ht="15" hidden="false" customHeight="false" outlineLevel="0" collapsed="false">
      <c r="B5539" s="923" t="n">
        <v>84072</v>
      </c>
      <c r="C5539" s="924" t="s">
        <v>12337</v>
      </c>
      <c r="D5539" s="923" t="s">
        <v>892</v>
      </c>
      <c r="E5539" s="923" t="n">
        <f aca="false">IF($K$2=$H$1,H5539,I5539)</f>
        <v>31.81</v>
      </c>
      <c r="F5539" s="396" t="n">
        <f aca="false">IF(LEN($B5539)=7,CONCATENATE(MID($B5539,1,6),"00",RIGHT($B5539,1)),IF(LEN($B5539)=8,CONCATENATE(MID($B5539,1,6),"0",RIGHT($B5539,2)),$B5539))</f>
        <v>84072</v>
      </c>
      <c r="H5539" s="925" t="n">
        <v>28.86</v>
      </c>
      <c r="I5539" s="923" t="n">
        <v>31.81</v>
      </c>
    </row>
    <row r="5540" customFormat="false" ht="15" hidden="false" customHeight="false" outlineLevel="0" collapsed="false">
      <c r="B5540" s="923" t="n">
        <v>87411</v>
      </c>
      <c r="C5540" s="924" t="s">
        <v>12338</v>
      </c>
      <c r="D5540" s="923" t="s">
        <v>892</v>
      </c>
      <c r="E5540" s="923" t="n">
        <f aca="false">IF($K$2=$H$1,H5540,I5540)</f>
        <v>12.57</v>
      </c>
      <c r="F5540" s="396" t="n">
        <f aca="false">IF(LEN($B5540)=7,CONCATENATE(MID($B5540,1,6),"00",RIGHT($B5540,1)),IF(LEN($B5540)=8,CONCATENATE(MID($B5540,1,6),"0",RIGHT($B5540,2)),$B5540))</f>
        <v>87411</v>
      </c>
      <c r="H5540" s="925" t="n">
        <v>11.87</v>
      </c>
      <c r="I5540" s="923" t="n">
        <v>12.57</v>
      </c>
    </row>
    <row r="5541" customFormat="false" ht="15" hidden="false" customHeight="false" outlineLevel="0" collapsed="false">
      <c r="B5541" s="923" t="n">
        <v>87412</v>
      </c>
      <c r="C5541" s="924" t="s">
        <v>12339</v>
      </c>
      <c r="D5541" s="923" t="s">
        <v>892</v>
      </c>
      <c r="E5541" s="923" t="n">
        <f aca="false">IF($K$2=$H$1,H5541,I5541)</f>
        <v>17.92</v>
      </c>
      <c r="F5541" s="396" t="n">
        <f aca="false">IF(LEN($B5541)=7,CONCATENATE(MID($B5541,1,6),"00",RIGHT($B5541,1)),IF(LEN($B5541)=8,CONCATENATE(MID($B5541,1,6),"0",RIGHT($B5541,2)),$B5541))</f>
        <v>87412</v>
      </c>
      <c r="H5541" s="925" t="n">
        <v>16.67</v>
      </c>
      <c r="I5541" s="923" t="n">
        <v>17.92</v>
      </c>
    </row>
    <row r="5542" customFormat="false" ht="15" hidden="false" customHeight="false" outlineLevel="0" collapsed="false">
      <c r="B5542" s="923" t="n">
        <v>87413</v>
      </c>
      <c r="C5542" s="924" t="s">
        <v>12340</v>
      </c>
      <c r="D5542" s="923" t="s">
        <v>892</v>
      </c>
      <c r="E5542" s="923" t="n">
        <f aca="false">IF($K$2=$H$1,H5542,I5542)</f>
        <v>20.97</v>
      </c>
      <c r="F5542" s="396" t="n">
        <f aca="false">IF(LEN($B5542)=7,CONCATENATE(MID($B5542,1,6),"00",RIGHT($B5542,1)),IF(LEN($B5542)=8,CONCATENATE(MID($B5542,1,6),"0",RIGHT($B5542,2)),$B5542))</f>
        <v>87413</v>
      </c>
      <c r="H5542" s="925" t="n">
        <v>19.4</v>
      </c>
      <c r="I5542" s="923" t="n">
        <v>20.97</v>
      </c>
    </row>
    <row r="5543" customFormat="false" ht="15" hidden="false" customHeight="false" outlineLevel="0" collapsed="false">
      <c r="B5543" s="923" t="n">
        <v>87414</v>
      </c>
      <c r="C5543" s="924" t="s">
        <v>12341</v>
      </c>
      <c r="D5543" s="923" t="s">
        <v>892</v>
      </c>
      <c r="E5543" s="923" t="n">
        <f aca="false">IF($K$2=$H$1,H5543,I5543)</f>
        <v>18.68</v>
      </c>
      <c r="F5543" s="396" t="n">
        <f aca="false">IF(LEN($B5543)=7,CONCATENATE(MID($B5543,1,6),"00",RIGHT($B5543,1)),IF(LEN($B5543)=8,CONCATENATE(MID($B5543,1,6),"0",RIGHT($B5543,2)),$B5543))</f>
        <v>87414</v>
      </c>
      <c r="H5543" s="925" t="n">
        <v>17.81</v>
      </c>
      <c r="I5543" s="923" t="n">
        <v>18.68</v>
      </c>
    </row>
    <row r="5544" customFormat="false" ht="15" hidden="false" customHeight="false" outlineLevel="0" collapsed="false">
      <c r="B5544" s="923" t="n">
        <v>87415</v>
      </c>
      <c r="C5544" s="924" t="s">
        <v>12342</v>
      </c>
      <c r="D5544" s="923" t="s">
        <v>892</v>
      </c>
      <c r="E5544" s="923" t="n">
        <f aca="false">IF($K$2=$H$1,H5544,I5544)</f>
        <v>23.87</v>
      </c>
      <c r="F5544" s="396" t="n">
        <f aca="false">IF(LEN($B5544)=7,CONCATENATE(MID($B5544,1,6),"00",RIGHT($B5544,1)),IF(LEN($B5544)=8,CONCATENATE(MID($B5544,1,6),"0",RIGHT($B5544,2)),$B5544))</f>
        <v>87415</v>
      </c>
      <c r="H5544" s="925" t="n">
        <v>22.47</v>
      </c>
      <c r="I5544" s="923" t="n">
        <v>23.87</v>
      </c>
    </row>
    <row r="5545" customFormat="false" ht="15" hidden="false" customHeight="false" outlineLevel="0" collapsed="false">
      <c r="B5545" s="923" t="n">
        <v>87416</v>
      </c>
      <c r="C5545" s="924" t="s">
        <v>12343</v>
      </c>
      <c r="D5545" s="923" t="s">
        <v>892</v>
      </c>
      <c r="E5545" s="923" t="n">
        <f aca="false">IF($K$2=$H$1,H5545,I5545)</f>
        <v>27.12</v>
      </c>
      <c r="F5545" s="396" t="n">
        <f aca="false">IF(LEN($B5545)=7,CONCATENATE(MID($B5545,1,6),"00",RIGHT($B5545,1)),IF(LEN($B5545)=8,CONCATENATE(MID($B5545,1,6),"0",RIGHT($B5545,2)),$B5545))</f>
        <v>87416</v>
      </c>
      <c r="H5545" s="925" t="n">
        <v>25.38</v>
      </c>
      <c r="I5545" s="923" t="n">
        <v>27.12</v>
      </c>
    </row>
    <row r="5546" customFormat="false" ht="15" hidden="false" customHeight="false" outlineLevel="0" collapsed="false">
      <c r="B5546" s="923" t="n">
        <v>87417</v>
      </c>
      <c r="C5546" s="924" t="s">
        <v>12344</v>
      </c>
      <c r="D5546" s="923" t="s">
        <v>892</v>
      </c>
      <c r="E5546" s="923" t="n">
        <f aca="false">IF($K$2=$H$1,H5546,I5546)</f>
        <v>13.32</v>
      </c>
      <c r="F5546" s="396" t="n">
        <f aca="false">IF(LEN($B5546)=7,CONCATENATE(MID($B5546,1,6),"00",RIGHT($B5546,1)),IF(LEN($B5546)=8,CONCATENATE(MID($B5546,1,6),"0",RIGHT($B5546,2)),$B5546))</f>
        <v>87417</v>
      </c>
      <c r="H5546" s="925" t="n">
        <v>12.54</v>
      </c>
      <c r="I5546" s="923" t="n">
        <v>13.32</v>
      </c>
    </row>
    <row r="5547" customFormat="false" ht="15" hidden="false" customHeight="false" outlineLevel="0" collapsed="false">
      <c r="B5547" s="923" t="n">
        <v>87418</v>
      </c>
      <c r="C5547" s="924" t="s">
        <v>12345</v>
      </c>
      <c r="D5547" s="923" t="s">
        <v>892</v>
      </c>
      <c r="E5547" s="923" t="n">
        <f aca="false">IF($K$2=$H$1,H5547,I5547)</f>
        <v>13.72</v>
      </c>
      <c r="F5547" s="396" t="n">
        <f aca="false">IF(LEN($B5547)=7,CONCATENATE(MID($B5547,1,6),"00",RIGHT($B5547,1)),IF(LEN($B5547)=8,CONCATENATE(MID($B5547,1,6),"0",RIGHT($B5547,2)),$B5547))</f>
        <v>87418</v>
      </c>
      <c r="H5547" s="925" t="n">
        <v>12.89</v>
      </c>
      <c r="I5547" s="923" t="n">
        <v>13.72</v>
      </c>
    </row>
    <row r="5548" customFormat="false" ht="15" hidden="false" customHeight="false" outlineLevel="0" collapsed="false">
      <c r="B5548" s="923" t="n">
        <v>87419</v>
      </c>
      <c r="C5548" s="924" t="s">
        <v>12346</v>
      </c>
      <c r="D5548" s="923" t="s">
        <v>892</v>
      </c>
      <c r="E5548" s="923" t="n">
        <f aca="false">IF($K$2=$H$1,H5548,I5548)</f>
        <v>14.87</v>
      </c>
      <c r="F5548" s="396" t="n">
        <f aca="false">IF(LEN($B5548)=7,CONCATENATE(MID($B5548,1,6),"00",RIGHT($B5548,1)),IF(LEN($B5548)=8,CONCATENATE(MID($B5548,1,6),"0",RIGHT($B5548,2)),$B5548))</f>
        <v>87419</v>
      </c>
      <c r="H5548" s="925" t="n">
        <v>13.93</v>
      </c>
      <c r="I5548" s="923" t="n">
        <v>14.87</v>
      </c>
    </row>
    <row r="5549" customFormat="false" ht="15" hidden="false" customHeight="false" outlineLevel="0" collapsed="false">
      <c r="B5549" s="923" t="n">
        <v>87420</v>
      </c>
      <c r="C5549" s="924" t="s">
        <v>12347</v>
      </c>
      <c r="D5549" s="923" t="s">
        <v>892</v>
      </c>
      <c r="E5549" s="923" t="n">
        <f aca="false">IF($K$2=$H$1,H5549,I5549)</f>
        <v>20.03</v>
      </c>
      <c r="F5549" s="396" t="n">
        <f aca="false">IF(LEN($B5549)=7,CONCATENATE(MID($B5549,1,6),"00",RIGHT($B5549,1)),IF(LEN($B5549)=8,CONCATENATE(MID($B5549,1,6),"0",RIGHT($B5549,2)),$B5549))</f>
        <v>87420</v>
      </c>
      <c r="H5549" s="925" t="n">
        <v>19.01</v>
      </c>
      <c r="I5549" s="923" t="n">
        <v>20.03</v>
      </c>
    </row>
    <row r="5550" customFormat="false" ht="15" hidden="false" customHeight="false" outlineLevel="0" collapsed="false">
      <c r="B5550" s="923" t="n">
        <v>87421</v>
      </c>
      <c r="C5550" s="924" t="s">
        <v>12348</v>
      </c>
      <c r="D5550" s="923" t="s">
        <v>892</v>
      </c>
      <c r="E5550" s="923" t="n">
        <f aca="false">IF($K$2=$H$1,H5550,I5550)</f>
        <v>20.43</v>
      </c>
      <c r="F5550" s="396" t="n">
        <f aca="false">IF(LEN($B5550)=7,CONCATENATE(MID($B5550,1,6),"00",RIGHT($B5550,1)),IF(LEN($B5550)=8,CONCATENATE(MID($B5550,1,6),"0",RIGHT($B5550,2)),$B5550))</f>
        <v>87421</v>
      </c>
      <c r="H5550" s="925" t="n">
        <v>19.37</v>
      </c>
      <c r="I5550" s="923" t="n">
        <v>20.43</v>
      </c>
    </row>
    <row r="5551" customFormat="false" ht="15" hidden="false" customHeight="false" outlineLevel="0" collapsed="false">
      <c r="B5551" s="923" t="n">
        <v>87422</v>
      </c>
      <c r="C5551" s="924" t="s">
        <v>12349</v>
      </c>
      <c r="D5551" s="923" t="s">
        <v>892</v>
      </c>
      <c r="E5551" s="923" t="n">
        <f aca="false">IF($K$2=$H$1,H5551,I5551)</f>
        <v>21.58</v>
      </c>
      <c r="F5551" s="396" t="n">
        <f aca="false">IF(LEN($B5551)=7,CONCATENATE(MID($B5551,1,6),"00",RIGHT($B5551,1)),IF(LEN($B5551)=8,CONCATENATE(MID($B5551,1,6),"0",RIGHT($B5551,2)),$B5551))</f>
        <v>87422</v>
      </c>
      <c r="H5551" s="925" t="n">
        <v>20.41</v>
      </c>
      <c r="I5551" s="923" t="n">
        <v>21.58</v>
      </c>
    </row>
    <row r="5552" customFormat="false" ht="15" hidden="false" customHeight="false" outlineLevel="0" collapsed="false">
      <c r="B5552" s="923" t="n">
        <v>87423</v>
      </c>
      <c r="C5552" s="924" t="s">
        <v>12350</v>
      </c>
      <c r="D5552" s="923" t="s">
        <v>892</v>
      </c>
      <c r="E5552" s="923" t="n">
        <f aca="false">IF($K$2=$H$1,H5552,I5552)</f>
        <v>26.53</v>
      </c>
      <c r="F5552" s="396" t="n">
        <f aca="false">IF(LEN($B5552)=7,CONCATENATE(MID($B5552,1,6),"00",RIGHT($B5552,1)),IF(LEN($B5552)=8,CONCATENATE(MID($B5552,1,6),"0",RIGHT($B5552,2)),$B5552))</f>
        <v>87423</v>
      </c>
      <c r="H5552" s="925" t="n">
        <v>24.85</v>
      </c>
      <c r="I5552" s="923" t="n">
        <v>26.53</v>
      </c>
    </row>
    <row r="5553" customFormat="false" ht="15" hidden="false" customHeight="false" outlineLevel="0" collapsed="false">
      <c r="B5553" s="923" t="n">
        <v>87424</v>
      </c>
      <c r="C5553" s="924" t="s">
        <v>12351</v>
      </c>
      <c r="D5553" s="923" t="s">
        <v>892</v>
      </c>
      <c r="E5553" s="923" t="n">
        <f aca="false">IF($K$2=$H$1,H5553,I5553)</f>
        <v>27.12</v>
      </c>
      <c r="F5553" s="396" t="n">
        <f aca="false">IF(LEN($B5553)=7,CONCATENATE(MID($B5553,1,6),"00",RIGHT($B5553,1)),IF(LEN($B5553)=8,CONCATENATE(MID($B5553,1,6),"0",RIGHT($B5553,2)),$B5553))</f>
        <v>87424</v>
      </c>
      <c r="H5553" s="925" t="n">
        <v>25.38</v>
      </c>
      <c r="I5553" s="923" t="n">
        <v>27.12</v>
      </c>
    </row>
    <row r="5554" customFormat="false" ht="15" hidden="false" customHeight="false" outlineLevel="0" collapsed="false">
      <c r="B5554" s="923" t="n">
        <v>87425</v>
      </c>
      <c r="C5554" s="924" t="s">
        <v>12352</v>
      </c>
      <c r="D5554" s="923" t="s">
        <v>892</v>
      </c>
      <c r="E5554" s="923" t="n">
        <f aca="false">IF($K$2=$H$1,H5554,I5554)</f>
        <v>28.07</v>
      </c>
      <c r="F5554" s="396" t="n">
        <f aca="false">IF(LEN($B5554)=7,CONCATENATE(MID($B5554,1,6),"00",RIGHT($B5554,1)),IF(LEN($B5554)=8,CONCATENATE(MID($B5554,1,6),"0",RIGHT($B5554,2)),$B5554))</f>
        <v>87425</v>
      </c>
      <c r="H5554" s="925" t="n">
        <v>26.23</v>
      </c>
      <c r="I5554" s="923" t="n">
        <v>28.07</v>
      </c>
    </row>
    <row r="5555" customFormat="false" ht="15" hidden="false" customHeight="false" outlineLevel="0" collapsed="false">
      <c r="B5555" s="923" t="n">
        <v>87426</v>
      </c>
      <c r="C5555" s="924" t="s">
        <v>12353</v>
      </c>
      <c r="D5555" s="923" t="s">
        <v>892</v>
      </c>
      <c r="E5555" s="923" t="n">
        <f aca="false">IF($K$2=$H$1,H5555,I5555)</f>
        <v>31.2</v>
      </c>
      <c r="F5555" s="396" t="n">
        <f aca="false">IF(LEN($B5555)=7,CONCATENATE(MID($B5555,1,6),"00",RIGHT($B5555,1)),IF(LEN($B5555)=8,CONCATENATE(MID($B5555,1,6),"0",RIGHT($B5555,2)),$B5555))</f>
        <v>87426</v>
      </c>
      <c r="H5555" s="925" t="n">
        <v>29.36</v>
      </c>
      <c r="I5555" s="923" t="n">
        <v>31.2</v>
      </c>
    </row>
    <row r="5556" customFormat="false" ht="15" hidden="false" customHeight="false" outlineLevel="0" collapsed="false">
      <c r="B5556" s="923" t="n">
        <v>87427</v>
      </c>
      <c r="C5556" s="924" t="s">
        <v>12354</v>
      </c>
      <c r="D5556" s="923" t="s">
        <v>892</v>
      </c>
      <c r="E5556" s="923" t="n">
        <f aca="false">IF($K$2=$H$1,H5556,I5556)</f>
        <v>31.8</v>
      </c>
      <c r="F5556" s="396" t="n">
        <f aca="false">IF(LEN($B5556)=7,CONCATENATE(MID($B5556,1,6),"00",RIGHT($B5556,1)),IF(LEN($B5556)=8,CONCATENATE(MID($B5556,1,6),"0",RIGHT($B5556,2)),$B5556))</f>
        <v>87427</v>
      </c>
      <c r="H5556" s="925" t="n">
        <v>29.89</v>
      </c>
      <c r="I5556" s="923" t="n">
        <v>31.8</v>
      </c>
    </row>
    <row r="5557" customFormat="false" ht="15" hidden="false" customHeight="false" outlineLevel="0" collapsed="false">
      <c r="B5557" s="923" t="n">
        <v>87428</v>
      </c>
      <c r="C5557" s="924" t="s">
        <v>12355</v>
      </c>
      <c r="D5557" s="923" t="s">
        <v>892</v>
      </c>
      <c r="E5557" s="923" t="n">
        <f aca="false">IF($K$2=$H$1,H5557,I5557)</f>
        <v>32.75</v>
      </c>
      <c r="F5557" s="396" t="n">
        <f aca="false">IF(LEN($B5557)=7,CONCATENATE(MID($B5557,1,6),"00",RIGHT($B5557,1)),IF(LEN($B5557)=8,CONCATENATE(MID($B5557,1,6),"0",RIGHT($B5557,2)),$B5557))</f>
        <v>87428</v>
      </c>
      <c r="H5557" s="925" t="n">
        <v>30.75</v>
      </c>
      <c r="I5557" s="923" t="n">
        <v>32.75</v>
      </c>
    </row>
    <row r="5558" customFormat="false" ht="15" hidden="false" customHeight="false" outlineLevel="0" collapsed="false">
      <c r="B5558" s="923" t="n">
        <v>87429</v>
      </c>
      <c r="C5558" s="924" t="s">
        <v>12356</v>
      </c>
      <c r="D5558" s="923" t="s">
        <v>892</v>
      </c>
      <c r="E5558" s="923" t="n">
        <f aca="false">IF($K$2=$H$1,H5558,I5558)</f>
        <v>15.04</v>
      </c>
      <c r="F5558" s="396" t="n">
        <f aca="false">IF(LEN($B5558)=7,CONCATENATE(MID($B5558,1,6),"00",RIGHT($B5558,1)),IF(LEN($B5558)=8,CONCATENATE(MID($B5558,1,6),"0",RIGHT($B5558,2)),$B5558))</f>
        <v>87429</v>
      </c>
      <c r="H5558" s="925" t="n">
        <v>14.18</v>
      </c>
      <c r="I5558" s="923" t="n">
        <v>15.04</v>
      </c>
    </row>
    <row r="5559" customFormat="false" ht="15" hidden="false" customHeight="false" outlineLevel="0" collapsed="false">
      <c r="B5559" s="923" t="n">
        <v>87430</v>
      </c>
      <c r="C5559" s="924" t="s">
        <v>12357</v>
      </c>
      <c r="D5559" s="923" t="s">
        <v>892</v>
      </c>
      <c r="E5559" s="923" t="n">
        <f aca="false">IF($K$2=$H$1,H5559,I5559)</f>
        <v>15.44</v>
      </c>
      <c r="F5559" s="396" t="n">
        <f aca="false">IF(LEN($B5559)=7,CONCATENATE(MID($B5559,1,6),"00",RIGHT($B5559,1)),IF(LEN($B5559)=8,CONCATENATE(MID($B5559,1,6),"0",RIGHT($B5559,2)),$B5559))</f>
        <v>87430</v>
      </c>
      <c r="H5559" s="925" t="n">
        <v>14.53</v>
      </c>
      <c r="I5559" s="923" t="n">
        <v>15.44</v>
      </c>
    </row>
    <row r="5560" customFormat="false" ht="15" hidden="false" customHeight="false" outlineLevel="0" collapsed="false">
      <c r="B5560" s="923" t="n">
        <v>87431</v>
      </c>
      <c r="C5560" s="924" t="s">
        <v>12358</v>
      </c>
      <c r="D5560" s="923" t="s">
        <v>892</v>
      </c>
      <c r="E5560" s="923" t="n">
        <f aca="false">IF($K$2=$H$1,H5560,I5560)</f>
        <v>15.64</v>
      </c>
      <c r="F5560" s="396" t="n">
        <f aca="false">IF(LEN($B5560)=7,CONCATENATE(MID($B5560,1,6),"00",RIGHT($B5560,1)),IF(LEN($B5560)=8,CONCATENATE(MID($B5560,1,6),"0",RIGHT($B5560,2)),$B5560))</f>
        <v>87431</v>
      </c>
      <c r="H5560" s="925" t="n">
        <v>14.71</v>
      </c>
      <c r="I5560" s="923" t="n">
        <v>15.64</v>
      </c>
    </row>
    <row r="5561" customFormat="false" ht="15" hidden="false" customHeight="false" outlineLevel="0" collapsed="false">
      <c r="B5561" s="923" t="n">
        <v>87432</v>
      </c>
      <c r="C5561" s="924" t="s">
        <v>12359</v>
      </c>
      <c r="D5561" s="923" t="s">
        <v>892</v>
      </c>
      <c r="E5561" s="923" t="n">
        <f aca="false">IF($K$2=$H$1,H5561,I5561)</f>
        <v>21.73</v>
      </c>
      <c r="F5561" s="396" t="n">
        <f aca="false">IF(LEN($B5561)=7,CONCATENATE(MID($B5561,1,6),"00",RIGHT($B5561,1)),IF(LEN($B5561)=8,CONCATENATE(MID($B5561,1,6),"0",RIGHT($B5561,2)),$B5561))</f>
        <v>87432</v>
      </c>
      <c r="H5561" s="925" t="n">
        <v>20.71</v>
      </c>
      <c r="I5561" s="923" t="n">
        <v>21.73</v>
      </c>
    </row>
    <row r="5562" customFormat="false" ht="15" hidden="false" customHeight="false" outlineLevel="0" collapsed="false">
      <c r="B5562" s="923" t="n">
        <v>87433</v>
      </c>
      <c r="C5562" s="924" t="s">
        <v>12360</v>
      </c>
      <c r="D5562" s="923" t="s">
        <v>892</v>
      </c>
      <c r="E5562" s="923" t="n">
        <f aca="false">IF($K$2=$H$1,H5562,I5562)</f>
        <v>22.52</v>
      </c>
      <c r="F5562" s="396" t="n">
        <f aca="false">IF(LEN($B5562)=7,CONCATENATE(MID($B5562,1,6),"00",RIGHT($B5562,1)),IF(LEN($B5562)=8,CONCATENATE(MID($B5562,1,6),"0",RIGHT($B5562,2)),$B5562))</f>
        <v>87433</v>
      </c>
      <c r="H5562" s="925" t="n">
        <v>21.42</v>
      </c>
      <c r="I5562" s="923" t="n">
        <v>22.52</v>
      </c>
    </row>
    <row r="5563" customFormat="false" ht="15" hidden="false" customHeight="false" outlineLevel="0" collapsed="false">
      <c r="B5563" s="923" t="n">
        <v>87434</v>
      </c>
      <c r="C5563" s="924" t="s">
        <v>12361</v>
      </c>
      <c r="D5563" s="923" t="s">
        <v>892</v>
      </c>
      <c r="E5563" s="923" t="n">
        <f aca="false">IF($K$2=$H$1,H5563,I5563)</f>
        <v>23.08</v>
      </c>
      <c r="F5563" s="396" t="n">
        <f aca="false">IF(LEN($B5563)=7,CONCATENATE(MID($B5563,1,6),"00",RIGHT($B5563,1)),IF(LEN($B5563)=8,CONCATENATE(MID($B5563,1,6),"0",RIGHT($B5563,2)),$B5563))</f>
        <v>87434</v>
      </c>
      <c r="H5563" s="925" t="n">
        <v>21.91</v>
      </c>
      <c r="I5563" s="923" t="n">
        <v>23.08</v>
      </c>
    </row>
    <row r="5564" customFormat="false" ht="15" hidden="false" customHeight="false" outlineLevel="0" collapsed="false">
      <c r="B5564" s="923" t="n">
        <v>87435</v>
      </c>
      <c r="C5564" s="924" t="s">
        <v>12362</v>
      </c>
      <c r="D5564" s="923" t="s">
        <v>892</v>
      </c>
      <c r="E5564" s="923" t="n">
        <f aca="false">IF($K$2=$H$1,H5564,I5564)</f>
        <v>24.23</v>
      </c>
      <c r="F5564" s="396" t="n">
        <f aca="false">IF(LEN($B5564)=7,CONCATENATE(MID($B5564,1,6),"00",RIGHT($B5564,1)),IF(LEN($B5564)=8,CONCATENATE(MID($B5564,1,6),"0",RIGHT($B5564,2)),$B5564))</f>
        <v>87435</v>
      </c>
      <c r="H5564" s="925" t="n">
        <v>22.95</v>
      </c>
      <c r="I5564" s="923" t="n">
        <v>24.23</v>
      </c>
    </row>
    <row r="5565" customFormat="false" ht="15" hidden="false" customHeight="false" outlineLevel="0" collapsed="false">
      <c r="B5565" s="923" t="n">
        <v>87436</v>
      </c>
      <c r="C5565" s="924" t="s">
        <v>12363</v>
      </c>
      <c r="D5565" s="923" t="s">
        <v>892</v>
      </c>
      <c r="E5565" s="923" t="n">
        <f aca="false">IF($K$2=$H$1,H5565,I5565)</f>
        <v>25.58</v>
      </c>
      <c r="F5565" s="396" t="n">
        <f aca="false">IF(LEN($B5565)=7,CONCATENATE(MID($B5565,1,6),"00",RIGHT($B5565,1)),IF(LEN($B5565)=8,CONCATENATE(MID($B5565,1,6),"0",RIGHT($B5565,2)),$B5565))</f>
        <v>87436</v>
      </c>
      <c r="H5565" s="925" t="n">
        <v>24.15</v>
      </c>
      <c r="I5565" s="923" t="n">
        <v>25.58</v>
      </c>
    </row>
    <row r="5566" customFormat="false" ht="15" hidden="false" customHeight="false" outlineLevel="0" collapsed="false">
      <c r="B5566" s="923" t="n">
        <v>87437</v>
      </c>
      <c r="C5566" s="924" t="s">
        <v>12364</v>
      </c>
      <c r="D5566" s="923" t="s">
        <v>892</v>
      </c>
      <c r="E5566" s="923" t="n">
        <f aca="false">IF($K$2=$H$1,H5566,I5566)</f>
        <v>26.53</v>
      </c>
      <c r="F5566" s="396" t="n">
        <f aca="false">IF(LEN($B5566)=7,CONCATENATE(MID($B5566,1,6),"00",RIGHT($B5566,1)),IF(LEN($B5566)=8,CONCATENATE(MID($B5566,1,6),"0",RIGHT($B5566,2)),$B5566))</f>
        <v>87437</v>
      </c>
      <c r="H5566" s="925" t="n">
        <v>25.01</v>
      </c>
      <c r="I5566" s="923" t="n">
        <v>26.53</v>
      </c>
    </row>
    <row r="5567" customFormat="false" ht="15" hidden="false" customHeight="false" outlineLevel="0" collapsed="false">
      <c r="B5567" s="923" t="n">
        <v>87438</v>
      </c>
      <c r="C5567" s="924" t="s">
        <v>12365</v>
      </c>
      <c r="D5567" s="923" t="s">
        <v>892</v>
      </c>
      <c r="E5567" s="923" t="n">
        <f aca="false">IF($K$2=$H$1,H5567,I5567)</f>
        <v>29.89</v>
      </c>
      <c r="F5567" s="396" t="n">
        <f aca="false">IF(LEN($B5567)=7,CONCATENATE(MID($B5567,1,6),"00",RIGHT($B5567,1)),IF(LEN($B5567)=8,CONCATENATE(MID($B5567,1,6),"0",RIGHT($B5567,2)),$B5567))</f>
        <v>87438</v>
      </c>
      <c r="H5567" s="925" t="n">
        <v>28.42</v>
      </c>
      <c r="I5567" s="923" t="n">
        <v>29.89</v>
      </c>
    </row>
    <row r="5568" customFormat="false" ht="15" hidden="false" customHeight="false" outlineLevel="0" collapsed="false">
      <c r="B5568" s="923" t="n">
        <v>87439</v>
      </c>
      <c r="C5568" s="924" t="s">
        <v>12366</v>
      </c>
      <c r="D5568" s="923" t="s">
        <v>892</v>
      </c>
      <c r="E5568" s="923" t="n">
        <f aca="false">IF($K$2=$H$1,H5568,I5568)</f>
        <v>31.6</v>
      </c>
      <c r="F5568" s="396" t="n">
        <f aca="false">IF(LEN($B5568)=7,CONCATENATE(MID($B5568,1,6),"00",RIGHT($B5568,1)),IF(LEN($B5568)=8,CONCATENATE(MID($B5568,1,6),"0",RIGHT($B5568,2)),$B5568))</f>
        <v>87439</v>
      </c>
      <c r="H5568" s="925" t="n">
        <v>29.95</v>
      </c>
      <c r="I5568" s="923" t="n">
        <v>31.6</v>
      </c>
    </row>
    <row r="5569" customFormat="false" ht="15" hidden="false" customHeight="false" outlineLevel="0" collapsed="false">
      <c r="B5569" s="923" t="n">
        <v>87440</v>
      </c>
      <c r="C5569" s="924" t="s">
        <v>12367</v>
      </c>
      <c r="D5569" s="923" t="s">
        <v>892</v>
      </c>
      <c r="E5569" s="923" t="n">
        <f aca="false">IF($K$2=$H$1,H5569,I5569)</f>
        <v>32.39</v>
      </c>
      <c r="F5569" s="396" t="n">
        <f aca="false">IF(LEN($B5569)=7,CONCATENATE(MID($B5569,1,6),"00",RIGHT($B5569,1)),IF(LEN($B5569)=8,CONCATENATE(MID($B5569,1,6),"0",RIGHT($B5569,2)),$B5569))</f>
        <v>87440</v>
      </c>
      <c r="H5569" s="925" t="n">
        <v>30.66</v>
      </c>
      <c r="I5569" s="923" t="n">
        <v>32.39</v>
      </c>
    </row>
    <row r="5570" customFormat="false" ht="15" hidden="false" customHeight="false" outlineLevel="0" collapsed="false">
      <c r="B5570" s="923" t="n">
        <v>87527</v>
      </c>
      <c r="C5570" s="924" t="s">
        <v>12368</v>
      </c>
      <c r="D5570" s="923" t="s">
        <v>892</v>
      </c>
      <c r="E5570" s="923" t="n">
        <f aca="false">IF($K$2=$H$1,H5570,I5570)</f>
        <v>27.53</v>
      </c>
      <c r="F5570" s="396" t="n">
        <f aca="false">IF(LEN($B5570)=7,CONCATENATE(MID($B5570,1,6),"00",RIGHT($B5570,1)),IF(LEN($B5570)=8,CONCATENATE(MID($B5570,1,6),"0",RIGHT($B5570,2)),$B5570))</f>
        <v>87527</v>
      </c>
      <c r="H5570" s="925" t="n">
        <v>25.77</v>
      </c>
      <c r="I5570" s="923" t="n">
        <v>27.53</v>
      </c>
    </row>
    <row r="5571" customFormat="false" ht="15" hidden="false" customHeight="false" outlineLevel="0" collapsed="false">
      <c r="B5571" s="923" t="n">
        <v>87528</v>
      </c>
      <c r="C5571" s="924" t="s">
        <v>12369</v>
      </c>
      <c r="D5571" s="923" t="s">
        <v>892</v>
      </c>
      <c r="E5571" s="923" t="n">
        <f aca="false">IF($K$2=$H$1,H5571,I5571)</f>
        <v>31.5</v>
      </c>
      <c r="F5571" s="396" t="n">
        <f aca="false">IF(LEN($B5571)=7,CONCATENATE(MID($B5571,1,6),"00",RIGHT($B5571,1)),IF(LEN($B5571)=8,CONCATENATE(MID($B5571,1,6),"0",RIGHT($B5571,2)),$B5571))</f>
        <v>87528</v>
      </c>
      <c r="H5571" s="925" t="n">
        <v>29.34</v>
      </c>
      <c r="I5571" s="923" t="n">
        <v>31.5</v>
      </c>
    </row>
    <row r="5572" customFormat="false" ht="15" hidden="false" customHeight="false" outlineLevel="0" collapsed="false">
      <c r="B5572" s="923" t="n">
        <v>87529</v>
      </c>
      <c r="C5572" s="924" t="s">
        <v>12370</v>
      </c>
      <c r="D5572" s="923" t="s">
        <v>892</v>
      </c>
      <c r="E5572" s="923" t="n">
        <f aca="false">IF($K$2=$H$1,H5572,I5572)</f>
        <v>24.7</v>
      </c>
      <c r="F5572" s="396" t="n">
        <f aca="false">IF(LEN($B5572)=7,CONCATENATE(MID($B5572,1,6),"00",RIGHT($B5572,1)),IF(LEN($B5572)=8,CONCATENATE(MID($B5572,1,6),"0",RIGHT($B5572,2)),$B5572))</f>
        <v>87529</v>
      </c>
      <c r="H5572" s="925" t="n">
        <v>23.23</v>
      </c>
      <c r="I5572" s="923" t="n">
        <v>24.7</v>
      </c>
    </row>
    <row r="5573" customFormat="false" ht="15" hidden="false" customHeight="false" outlineLevel="0" collapsed="false">
      <c r="B5573" s="923" t="n">
        <v>87530</v>
      </c>
      <c r="C5573" s="924" t="s">
        <v>12371</v>
      </c>
      <c r="D5573" s="923" t="s">
        <v>892</v>
      </c>
      <c r="E5573" s="923" t="n">
        <f aca="false">IF($K$2=$H$1,H5573,I5573)</f>
        <v>28.67</v>
      </c>
      <c r="F5573" s="396" t="n">
        <f aca="false">IF(LEN($B5573)=7,CONCATENATE(MID($B5573,1,6),"00",RIGHT($B5573,1)),IF(LEN($B5573)=8,CONCATENATE(MID($B5573,1,6),"0",RIGHT($B5573,2)),$B5573))</f>
        <v>87530</v>
      </c>
      <c r="H5573" s="925" t="n">
        <v>26.8</v>
      </c>
      <c r="I5573" s="923" t="n">
        <v>28.67</v>
      </c>
    </row>
    <row r="5574" customFormat="false" ht="15" hidden="false" customHeight="false" outlineLevel="0" collapsed="false">
      <c r="B5574" s="923" t="n">
        <v>87531</v>
      </c>
      <c r="C5574" s="924" t="s">
        <v>12372</v>
      </c>
      <c r="D5574" s="923" t="s">
        <v>892</v>
      </c>
      <c r="E5574" s="923" t="n">
        <f aca="false">IF($K$2=$H$1,H5574,I5574)</f>
        <v>23.7</v>
      </c>
      <c r="F5574" s="396" t="n">
        <f aca="false">IF(LEN($B5574)=7,CONCATENATE(MID($B5574,1,6),"00",RIGHT($B5574,1)),IF(LEN($B5574)=8,CONCATENATE(MID($B5574,1,6),"0",RIGHT($B5574,2)),$B5574))</f>
        <v>87531</v>
      </c>
      <c r="H5574" s="925" t="n">
        <v>22.33</v>
      </c>
      <c r="I5574" s="923" t="n">
        <v>23.7</v>
      </c>
    </row>
    <row r="5575" customFormat="false" ht="15" hidden="false" customHeight="false" outlineLevel="0" collapsed="false">
      <c r="B5575" s="923" t="n">
        <v>87532</v>
      </c>
      <c r="C5575" s="924" t="s">
        <v>12373</v>
      </c>
      <c r="D5575" s="923" t="s">
        <v>892</v>
      </c>
      <c r="E5575" s="923" t="n">
        <f aca="false">IF($K$2=$H$1,H5575,I5575)</f>
        <v>27.67</v>
      </c>
      <c r="F5575" s="396" t="n">
        <f aca="false">IF(LEN($B5575)=7,CONCATENATE(MID($B5575,1,6),"00",RIGHT($B5575,1)),IF(LEN($B5575)=8,CONCATENATE(MID($B5575,1,6),"0",RIGHT($B5575,2)),$B5575))</f>
        <v>87532</v>
      </c>
      <c r="H5575" s="925" t="n">
        <v>25.9</v>
      </c>
      <c r="I5575" s="923" t="n">
        <v>27.67</v>
      </c>
    </row>
    <row r="5576" customFormat="false" ht="15" hidden="false" customHeight="false" outlineLevel="0" collapsed="false">
      <c r="B5576" s="923" t="n">
        <v>87535</v>
      </c>
      <c r="C5576" s="924" t="s">
        <v>12374</v>
      </c>
      <c r="D5576" s="923" t="s">
        <v>892</v>
      </c>
      <c r="E5576" s="923" t="n">
        <f aca="false">IF($K$2=$H$1,H5576,I5576)</f>
        <v>20.88</v>
      </c>
      <c r="F5576" s="396" t="n">
        <f aca="false">IF(LEN($B5576)=7,CONCATENATE(MID($B5576,1,6),"00",RIGHT($B5576,1)),IF(LEN($B5576)=8,CONCATENATE(MID($B5576,1,6),"0",RIGHT($B5576,2)),$B5576))</f>
        <v>87535</v>
      </c>
      <c r="H5576" s="925" t="n">
        <v>19.8</v>
      </c>
      <c r="I5576" s="923" t="n">
        <v>20.88</v>
      </c>
    </row>
    <row r="5577" customFormat="false" ht="15" hidden="false" customHeight="false" outlineLevel="0" collapsed="false">
      <c r="B5577" s="923" t="n">
        <v>87536</v>
      </c>
      <c r="C5577" s="924" t="s">
        <v>12375</v>
      </c>
      <c r="D5577" s="923" t="s">
        <v>892</v>
      </c>
      <c r="E5577" s="923" t="n">
        <f aca="false">IF($K$2=$H$1,H5577,I5577)</f>
        <v>24.85</v>
      </c>
      <c r="F5577" s="396" t="n">
        <f aca="false">IF(LEN($B5577)=7,CONCATENATE(MID($B5577,1,6),"00",RIGHT($B5577,1)),IF(LEN($B5577)=8,CONCATENATE(MID($B5577,1,6),"0",RIGHT($B5577,2)),$B5577))</f>
        <v>87536</v>
      </c>
      <c r="H5577" s="925" t="n">
        <v>23.37</v>
      </c>
      <c r="I5577" s="923" t="n">
        <v>24.85</v>
      </c>
    </row>
    <row r="5578" customFormat="false" ht="15" hidden="false" customHeight="false" outlineLevel="0" collapsed="false">
      <c r="B5578" s="923" t="n">
        <v>87537</v>
      </c>
      <c r="C5578" s="924" t="s">
        <v>12376</v>
      </c>
      <c r="D5578" s="923" t="s">
        <v>892</v>
      </c>
      <c r="E5578" s="923" t="n">
        <f aca="false">IF($K$2=$H$1,H5578,I5578)</f>
        <v>52.75</v>
      </c>
      <c r="F5578" s="396" t="n">
        <f aca="false">IF(LEN($B5578)=7,CONCATENATE(MID($B5578,1,6),"00",RIGHT($B5578,1)),IF(LEN($B5578)=8,CONCATENATE(MID($B5578,1,6),"0",RIGHT($B5578,2)),$B5578))</f>
        <v>87537</v>
      </c>
      <c r="H5578" s="925" t="n">
        <v>51.31</v>
      </c>
      <c r="I5578" s="923" t="n">
        <v>52.75</v>
      </c>
    </row>
    <row r="5579" customFormat="false" ht="15" hidden="false" customHeight="false" outlineLevel="0" collapsed="false">
      <c r="B5579" s="923" t="n">
        <v>87538</v>
      </c>
      <c r="C5579" s="924" t="s">
        <v>12377</v>
      </c>
      <c r="D5579" s="923" t="s">
        <v>892</v>
      </c>
      <c r="E5579" s="923" t="n">
        <f aca="false">IF($K$2=$H$1,H5579,I5579)</f>
        <v>50.34</v>
      </c>
      <c r="F5579" s="396" t="n">
        <f aca="false">IF(LEN($B5579)=7,CONCATENATE(MID($B5579,1,6),"00",RIGHT($B5579,1)),IF(LEN($B5579)=8,CONCATENATE(MID($B5579,1,6),"0",RIGHT($B5579,2)),$B5579))</f>
        <v>87538</v>
      </c>
      <c r="H5579" s="925" t="n">
        <v>49.15</v>
      </c>
      <c r="I5579" s="923" t="n">
        <v>50.34</v>
      </c>
    </row>
    <row r="5580" customFormat="false" ht="15" hidden="false" customHeight="false" outlineLevel="0" collapsed="false">
      <c r="B5580" s="923" t="n">
        <v>87539</v>
      </c>
      <c r="C5580" s="924" t="s">
        <v>12378</v>
      </c>
      <c r="D5580" s="923" t="s">
        <v>892</v>
      </c>
      <c r="E5580" s="923" t="n">
        <f aca="false">IF($K$2=$H$1,H5580,I5580)</f>
        <v>49.49</v>
      </c>
      <c r="F5580" s="396" t="n">
        <f aca="false">IF(LEN($B5580)=7,CONCATENATE(MID($B5580,1,6),"00",RIGHT($B5580,1)),IF(LEN($B5580)=8,CONCATENATE(MID($B5580,1,6),"0",RIGHT($B5580,2)),$B5580))</f>
        <v>87539</v>
      </c>
      <c r="H5580" s="925" t="n">
        <v>48.37</v>
      </c>
      <c r="I5580" s="923" t="n">
        <v>49.49</v>
      </c>
    </row>
    <row r="5581" customFormat="false" ht="15" hidden="false" customHeight="false" outlineLevel="0" collapsed="false">
      <c r="B5581" s="923" t="n">
        <v>87541</v>
      </c>
      <c r="C5581" s="924" t="s">
        <v>12379</v>
      </c>
      <c r="D5581" s="923" t="s">
        <v>892</v>
      </c>
      <c r="E5581" s="923" t="n">
        <f aca="false">IF($K$2=$H$1,H5581,I5581)</f>
        <v>47.07</v>
      </c>
      <c r="F5581" s="396" t="n">
        <f aca="false">IF(LEN($B5581)=7,CONCATENATE(MID($B5581,1,6),"00",RIGHT($B5581,1)),IF(LEN($B5581)=8,CONCATENATE(MID($B5581,1,6),"0",RIGHT($B5581,2)),$B5581))</f>
        <v>87541</v>
      </c>
      <c r="H5581" s="925" t="n">
        <v>46.21</v>
      </c>
      <c r="I5581" s="923" t="n">
        <v>47.07</v>
      </c>
    </row>
    <row r="5582" customFormat="false" ht="15" hidden="false" customHeight="false" outlineLevel="0" collapsed="false">
      <c r="B5582" s="923" t="n">
        <v>87543</v>
      </c>
      <c r="C5582" s="924" t="s">
        <v>12380</v>
      </c>
      <c r="D5582" s="923" t="s">
        <v>892</v>
      </c>
      <c r="E5582" s="923" t="n">
        <f aca="false">IF($K$2=$H$1,H5582,I5582)</f>
        <v>16.66</v>
      </c>
      <c r="F5582" s="396" t="n">
        <f aca="false">IF(LEN($B5582)=7,CONCATENATE(MID($B5582,1,6),"00",RIGHT($B5582,1)),IF(LEN($B5582)=8,CONCATENATE(MID($B5582,1,6),"0",RIGHT($B5582,2)),$B5582))</f>
        <v>87543</v>
      </c>
      <c r="H5582" s="925" t="n">
        <v>16.16</v>
      </c>
      <c r="I5582" s="923" t="n">
        <v>16.66</v>
      </c>
    </row>
    <row r="5583" customFormat="false" ht="15" hidden="false" customHeight="false" outlineLevel="0" collapsed="false">
      <c r="B5583" s="923" t="n">
        <v>87545</v>
      </c>
      <c r="C5583" s="924" t="s">
        <v>12381</v>
      </c>
      <c r="D5583" s="923" t="s">
        <v>892</v>
      </c>
      <c r="E5583" s="923" t="n">
        <f aca="false">IF($K$2=$H$1,H5583,I5583)</f>
        <v>18.96</v>
      </c>
      <c r="F5583" s="396" t="n">
        <f aca="false">IF(LEN($B5583)=7,CONCATENATE(MID($B5583,1,6),"00",RIGHT($B5583,1)),IF(LEN($B5583)=8,CONCATENATE(MID($B5583,1,6),"0",RIGHT($B5583,2)),$B5583))</f>
        <v>87545</v>
      </c>
      <c r="H5583" s="925" t="n">
        <v>17.61</v>
      </c>
      <c r="I5583" s="923" t="n">
        <v>18.96</v>
      </c>
    </row>
    <row r="5584" customFormat="false" ht="15" hidden="false" customHeight="false" outlineLevel="0" collapsed="false">
      <c r="B5584" s="923" t="n">
        <v>87546</v>
      </c>
      <c r="C5584" s="924" t="s">
        <v>12382</v>
      </c>
      <c r="D5584" s="923" t="s">
        <v>892</v>
      </c>
      <c r="E5584" s="923" t="n">
        <f aca="false">IF($K$2=$H$1,H5584,I5584)</f>
        <v>21.21</v>
      </c>
      <c r="F5584" s="396" t="n">
        <f aca="false">IF(LEN($B5584)=7,CONCATENATE(MID($B5584,1,6),"00",RIGHT($B5584,1)),IF(LEN($B5584)=8,CONCATENATE(MID($B5584,1,6),"0",RIGHT($B5584,2)),$B5584))</f>
        <v>87546</v>
      </c>
      <c r="H5584" s="925" t="n">
        <v>19.64</v>
      </c>
      <c r="I5584" s="923" t="n">
        <v>21.21</v>
      </c>
    </row>
    <row r="5585" customFormat="false" ht="15" hidden="false" customHeight="false" outlineLevel="0" collapsed="false">
      <c r="B5585" s="923" t="n">
        <v>87547</v>
      </c>
      <c r="C5585" s="924" t="s">
        <v>12383</v>
      </c>
      <c r="D5585" s="923" t="s">
        <v>892</v>
      </c>
      <c r="E5585" s="923" t="n">
        <f aca="false">IF($K$2=$H$1,H5585,I5585)</f>
        <v>16.15</v>
      </c>
      <c r="F5585" s="396" t="n">
        <f aca="false">IF(LEN($B5585)=7,CONCATENATE(MID($B5585,1,6),"00",RIGHT($B5585,1)),IF(LEN($B5585)=8,CONCATENATE(MID($B5585,1,6),"0",RIGHT($B5585,2)),$B5585))</f>
        <v>87547</v>
      </c>
      <c r="H5585" s="925" t="n">
        <v>15.09</v>
      </c>
      <c r="I5585" s="923" t="n">
        <v>16.15</v>
      </c>
    </row>
    <row r="5586" customFormat="false" ht="15" hidden="false" customHeight="false" outlineLevel="0" collapsed="false">
      <c r="B5586" s="923" t="n">
        <v>87548</v>
      </c>
      <c r="C5586" s="924" t="s">
        <v>12384</v>
      </c>
      <c r="D5586" s="923" t="s">
        <v>892</v>
      </c>
      <c r="E5586" s="923" t="n">
        <f aca="false">IF($K$2=$H$1,H5586,I5586)</f>
        <v>18.4</v>
      </c>
      <c r="F5586" s="396" t="n">
        <f aca="false">IF(LEN($B5586)=7,CONCATENATE(MID($B5586,1,6),"00",RIGHT($B5586,1)),IF(LEN($B5586)=8,CONCATENATE(MID($B5586,1,6),"0",RIGHT($B5586,2)),$B5586))</f>
        <v>87548</v>
      </c>
      <c r="H5586" s="925" t="n">
        <v>17.12</v>
      </c>
      <c r="I5586" s="923" t="n">
        <v>18.4</v>
      </c>
    </row>
    <row r="5587" customFormat="false" ht="15" hidden="false" customHeight="false" outlineLevel="0" collapsed="false">
      <c r="B5587" s="923" t="n">
        <v>87549</v>
      </c>
      <c r="C5587" s="924" t="s">
        <v>12385</v>
      </c>
      <c r="D5587" s="923" t="s">
        <v>892</v>
      </c>
      <c r="E5587" s="923" t="n">
        <f aca="false">IF($K$2=$H$1,H5587,I5587)</f>
        <v>15.13</v>
      </c>
      <c r="F5587" s="396" t="n">
        <f aca="false">IF(LEN($B5587)=7,CONCATENATE(MID($B5587,1,6),"00",RIGHT($B5587,1)),IF(LEN($B5587)=8,CONCATENATE(MID($B5587,1,6),"0",RIGHT($B5587,2)),$B5587))</f>
        <v>87549</v>
      </c>
      <c r="H5587" s="925" t="n">
        <v>14.18</v>
      </c>
      <c r="I5587" s="923" t="n">
        <v>15.13</v>
      </c>
    </row>
    <row r="5588" customFormat="false" ht="15" hidden="false" customHeight="false" outlineLevel="0" collapsed="false">
      <c r="B5588" s="923" t="n">
        <v>87550</v>
      </c>
      <c r="C5588" s="924" t="s">
        <v>12386</v>
      </c>
      <c r="D5588" s="923" t="s">
        <v>892</v>
      </c>
      <c r="E5588" s="923" t="n">
        <f aca="false">IF($K$2=$H$1,H5588,I5588)</f>
        <v>17.38</v>
      </c>
      <c r="F5588" s="396" t="n">
        <f aca="false">IF(LEN($B5588)=7,CONCATENATE(MID($B5588,1,6),"00",RIGHT($B5588,1)),IF(LEN($B5588)=8,CONCATENATE(MID($B5588,1,6),"0",RIGHT($B5588,2)),$B5588))</f>
        <v>87550</v>
      </c>
      <c r="H5588" s="925" t="n">
        <v>16.21</v>
      </c>
      <c r="I5588" s="923" t="n">
        <v>17.38</v>
      </c>
    </row>
    <row r="5589" customFormat="false" ht="15" hidden="false" customHeight="false" outlineLevel="0" collapsed="false">
      <c r="B5589" s="923" t="n">
        <v>87553</v>
      </c>
      <c r="C5589" s="924" t="s">
        <v>12387</v>
      </c>
      <c r="D5589" s="923" t="s">
        <v>892</v>
      </c>
      <c r="E5589" s="923" t="n">
        <f aca="false">IF($K$2=$H$1,H5589,I5589)</f>
        <v>12.31</v>
      </c>
      <c r="F5589" s="396" t="n">
        <f aca="false">IF(LEN($B5589)=7,CONCATENATE(MID($B5589,1,6),"00",RIGHT($B5589,1)),IF(LEN($B5589)=8,CONCATENATE(MID($B5589,1,6),"0",RIGHT($B5589,2)),$B5589))</f>
        <v>87553</v>
      </c>
      <c r="H5589" s="925" t="n">
        <v>11.64</v>
      </c>
      <c r="I5589" s="923" t="n">
        <v>12.31</v>
      </c>
    </row>
    <row r="5590" customFormat="false" ht="15" hidden="false" customHeight="false" outlineLevel="0" collapsed="false">
      <c r="B5590" s="923" t="n">
        <v>87554</v>
      </c>
      <c r="C5590" s="924" t="s">
        <v>12388</v>
      </c>
      <c r="D5590" s="923" t="s">
        <v>892</v>
      </c>
      <c r="E5590" s="923" t="n">
        <f aca="false">IF($K$2=$H$1,H5590,I5590)</f>
        <v>14.56</v>
      </c>
      <c r="F5590" s="396" t="n">
        <f aca="false">IF(LEN($B5590)=7,CONCATENATE(MID($B5590,1,6),"00",RIGHT($B5590,1)),IF(LEN($B5590)=8,CONCATENATE(MID($B5590,1,6),"0",RIGHT($B5590,2)),$B5590))</f>
        <v>87554</v>
      </c>
      <c r="H5590" s="925" t="n">
        <v>13.67</v>
      </c>
      <c r="I5590" s="923" t="n">
        <v>14.56</v>
      </c>
    </row>
    <row r="5591" customFormat="false" ht="15" hidden="false" customHeight="false" outlineLevel="0" collapsed="false">
      <c r="B5591" s="923" t="n">
        <v>87555</v>
      </c>
      <c r="C5591" s="924" t="s">
        <v>12389</v>
      </c>
      <c r="D5591" s="923" t="s">
        <v>892</v>
      </c>
      <c r="E5591" s="923" t="n">
        <f aca="false">IF($K$2=$H$1,H5591,I5591)</f>
        <v>32.36</v>
      </c>
      <c r="F5591" s="396" t="n">
        <f aca="false">IF(LEN($B5591)=7,CONCATENATE(MID($B5591,1,6),"00",RIGHT($B5591,1)),IF(LEN($B5591)=8,CONCATENATE(MID($B5591,1,6),"0",RIGHT($B5591,2)),$B5591))</f>
        <v>87555</v>
      </c>
      <c r="H5591" s="925" t="n">
        <v>31.29</v>
      </c>
      <c r="I5591" s="923" t="n">
        <v>32.36</v>
      </c>
    </row>
    <row r="5592" customFormat="false" ht="15" hidden="false" customHeight="false" outlineLevel="0" collapsed="false">
      <c r="B5592" s="923" t="n">
        <v>87556</v>
      </c>
      <c r="C5592" s="924" t="s">
        <v>12390</v>
      </c>
      <c r="D5592" s="923" t="s">
        <v>892</v>
      </c>
      <c r="E5592" s="923" t="n">
        <f aca="false">IF($K$2=$H$1,H5592,I5592)</f>
        <v>29.98</v>
      </c>
      <c r="F5592" s="396" t="n">
        <f aca="false">IF(LEN($B5592)=7,CONCATENATE(MID($B5592,1,6),"00",RIGHT($B5592,1)),IF(LEN($B5592)=8,CONCATENATE(MID($B5592,1,6),"0",RIGHT($B5592,2)),$B5592))</f>
        <v>87556</v>
      </c>
      <c r="H5592" s="925" t="n">
        <v>29.15</v>
      </c>
      <c r="I5592" s="923" t="n">
        <v>29.98</v>
      </c>
    </row>
    <row r="5593" customFormat="false" ht="15" hidden="false" customHeight="false" outlineLevel="0" collapsed="false">
      <c r="B5593" s="923" t="n">
        <v>87557</v>
      </c>
      <c r="C5593" s="924" t="s">
        <v>12391</v>
      </c>
      <c r="D5593" s="923" t="s">
        <v>892</v>
      </c>
      <c r="E5593" s="923" t="n">
        <f aca="false">IF($K$2=$H$1,H5593,I5593)</f>
        <v>29.1</v>
      </c>
      <c r="F5593" s="396" t="n">
        <f aca="false">IF(LEN($B5593)=7,CONCATENATE(MID($B5593,1,6),"00",RIGHT($B5593,1)),IF(LEN($B5593)=8,CONCATENATE(MID($B5593,1,6),"0",RIGHT($B5593,2)),$B5593))</f>
        <v>87557</v>
      </c>
      <c r="H5593" s="925" t="n">
        <v>28.37</v>
      </c>
      <c r="I5593" s="923" t="n">
        <v>29.1</v>
      </c>
    </row>
    <row r="5594" customFormat="false" ht="15" hidden="false" customHeight="false" outlineLevel="0" collapsed="false">
      <c r="B5594" s="923" t="n">
        <v>87559</v>
      </c>
      <c r="C5594" s="924" t="s">
        <v>12392</v>
      </c>
      <c r="D5594" s="923" t="s">
        <v>892</v>
      </c>
      <c r="E5594" s="923" t="n">
        <f aca="false">IF($K$2=$H$1,H5594,I5594)</f>
        <v>26.69</v>
      </c>
      <c r="F5594" s="396" t="n">
        <f aca="false">IF(LEN($B5594)=7,CONCATENATE(MID($B5594,1,6),"00",RIGHT($B5594,1)),IF(LEN($B5594)=8,CONCATENATE(MID($B5594,1,6),"0",RIGHT($B5594,2)),$B5594))</f>
        <v>87559</v>
      </c>
      <c r="H5594" s="925" t="n">
        <v>26.2</v>
      </c>
      <c r="I5594" s="923" t="n">
        <v>26.69</v>
      </c>
    </row>
    <row r="5595" customFormat="false" ht="15" hidden="false" customHeight="false" outlineLevel="0" collapsed="false">
      <c r="B5595" s="923" t="n">
        <v>87561</v>
      </c>
      <c r="C5595" s="924" t="s">
        <v>12393</v>
      </c>
      <c r="D5595" s="923" t="s">
        <v>892</v>
      </c>
      <c r="E5595" s="923" t="n">
        <f aca="false">IF($K$2=$H$1,H5595,I5595)</f>
        <v>29.31</v>
      </c>
      <c r="F5595" s="396" t="n">
        <f aca="false">IF(LEN($B5595)=7,CONCATENATE(MID($B5595,1,6),"00",RIGHT($B5595,1)),IF(LEN($B5595)=8,CONCATENATE(MID($B5595,1,6),"0",RIGHT($B5595,2)),$B5595))</f>
        <v>87561</v>
      </c>
      <c r="H5595" s="925" t="n">
        <v>28.55</v>
      </c>
      <c r="I5595" s="923" t="n">
        <v>29.31</v>
      </c>
    </row>
    <row r="5596" customFormat="false" ht="15" hidden="false" customHeight="false" outlineLevel="0" collapsed="false">
      <c r="B5596" s="923" t="n">
        <v>87775</v>
      </c>
      <c r="C5596" s="924" t="s">
        <v>12394</v>
      </c>
      <c r="D5596" s="923" t="s">
        <v>892</v>
      </c>
      <c r="E5596" s="923" t="n">
        <f aca="false">IF($K$2=$H$1,H5596,I5596)</f>
        <v>40.17</v>
      </c>
      <c r="F5596" s="396" t="n">
        <f aca="false">IF(LEN($B5596)=7,CONCATENATE(MID($B5596,1,6),"00",RIGHT($B5596,1)),IF(LEN($B5596)=8,CONCATENATE(MID($B5596,1,6),"0",RIGHT($B5596,2)),$B5596))</f>
        <v>87775</v>
      </c>
      <c r="H5596" s="925" t="n">
        <v>37.16</v>
      </c>
      <c r="I5596" s="923" t="n">
        <v>40.17</v>
      </c>
    </row>
    <row r="5597" customFormat="false" ht="15" hidden="false" customHeight="false" outlineLevel="0" collapsed="false">
      <c r="B5597" s="923" t="n">
        <v>87777</v>
      </c>
      <c r="C5597" s="924" t="s">
        <v>12395</v>
      </c>
      <c r="D5597" s="923" t="s">
        <v>892</v>
      </c>
      <c r="E5597" s="923" t="n">
        <f aca="false">IF($K$2=$H$1,H5597,I5597)</f>
        <v>43.49</v>
      </c>
      <c r="F5597" s="396" t="n">
        <f aca="false">IF(LEN($B5597)=7,CONCATENATE(MID($B5597,1,6),"00",RIGHT($B5597,1)),IF(LEN($B5597)=8,CONCATENATE(MID($B5597,1,6),"0",RIGHT($B5597,2)),$B5597))</f>
        <v>87777</v>
      </c>
      <c r="H5597" s="925" t="n">
        <v>40.15</v>
      </c>
      <c r="I5597" s="923" t="n">
        <v>43.49</v>
      </c>
    </row>
    <row r="5598" customFormat="false" ht="15" hidden="false" customHeight="false" outlineLevel="0" collapsed="false">
      <c r="B5598" s="923" t="n">
        <v>87778</v>
      </c>
      <c r="C5598" s="924" t="s">
        <v>12396</v>
      </c>
      <c r="D5598" s="923" t="s">
        <v>892</v>
      </c>
      <c r="E5598" s="923" t="n">
        <f aca="false">IF($K$2=$H$1,H5598,I5598)</f>
        <v>59.16</v>
      </c>
      <c r="F5598" s="396" t="n">
        <f aca="false">IF(LEN($B5598)=7,CONCATENATE(MID($B5598,1,6),"00",RIGHT($B5598,1)),IF(LEN($B5598)=8,CONCATENATE(MID($B5598,1,6),"0",RIGHT($B5598,2)),$B5598))</f>
        <v>87778</v>
      </c>
      <c r="H5598" s="925" t="n">
        <v>56.65</v>
      </c>
      <c r="I5598" s="923" t="n">
        <v>59.16</v>
      </c>
    </row>
    <row r="5599" customFormat="false" ht="15" hidden="false" customHeight="false" outlineLevel="0" collapsed="false">
      <c r="B5599" s="923" t="n">
        <v>87779</v>
      </c>
      <c r="C5599" s="924" t="s">
        <v>12397</v>
      </c>
      <c r="D5599" s="923" t="s">
        <v>892</v>
      </c>
      <c r="E5599" s="923" t="n">
        <f aca="false">IF($K$2=$H$1,H5599,I5599)</f>
        <v>46.63</v>
      </c>
      <c r="F5599" s="396" t="n">
        <f aca="false">IF(LEN($B5599)=7,CONCATENATE(MID($B5599,1,6),"00",RIGHT($B5599,1)),IF(LEN($B5599)=8,CONCATENATE(MID($B5599,1,6),"0",RIGHT($B5599,2)),$B5599))</f>
        <v>87779</v>
      </c>
      <c r="H5599" s="925" t="n">
        <v>43.28</v>
      </c>
      <c r="I5599" s="923" t="n">
        <v>46.63</v>
      </c>
    </row>
    <row r="5600" customFormat="false" ht="15" hidden="false" customHeight="false" outlineLevel="0" collapsed="false">
      <c r="B5600" s="923" t="n">
        <v>87781</v>
      </c>
      <c r="C5600" s="924" t="s">
        <v>12398</v>
      </c>
      <c r="D5600" s="923" t="s">
        <v>892</v>
      </c>
      <c r="E5600" s="923" t="n">
        <f aca="false">IF($K$2=$H$1,H5600,I5600)</f>
        <v>51.08</v>
      </c>
      <c r="F5600" s="396" t="n">
        <f aca="false">IF(LEN($B5600)=7,CONCATENATE(MID($B5600,1,6),"00",RIGHT($B5600,1)),IF(LEN($B5600)=8,CONCATENATE(MID($B5600,1,6),"0",RIGHT($B5600,2)),$B5600))</f>
        <v>87781</v>
      </c>
      <c r="H5600" s="925" t="n">
        <v>47.28</v>
      </c>
      <c r="I5600" s="923" t="n">
        <v>51.08</v>
      </c>
    </row>
    <row r="5601" customFormat="false" ht="15" hidden="false" customHeight="false" outlineLevel="0" collapsed="false">
      <c r="B5601" s="923" t="n">
        <v>87783</v>
      </c>
      <c r="C5601" s="924" t="s">
        <v>12399</v>
      </c>
      <c r="D5601" s="923" t="s">
        <v>892</v>
      </c>
      <c r="E5601" s="923" t="n">
        <f aca="false">IF($K$2=$H$1,H5601,I5601)</f>
        <v>73.69</v>
      </c>
      <c r="F5601" s="396" t="n">
        <f aca="false">IF(LEN($B5601)=7,CONCATENATE(MID($B5601,1,6),"00",RIGHT($B5601,1)),IF(LEN($B5601)=8,CONCATENATE(MID($B5601,1,6),"0",RIGHT($B5601,2)),$B5601))</f>
        <v>87783</v>
      </c>
      <c r="H5601" s="925" t="n">
        <v>70.81</v>
      </c>
      <c r="I5601" s="923" t="n">
        <v>73.69</v>
      </c>
    </row>
    <row r="5602" customFormat="false" ht="15" hidden="false" customHeight="false" outlineLevel="0" collapsed="false">
      <c r="B5602" s="923" t="n">
        <v>87784</v>
      </c>
      <c r="C5602" s="924" t="s">
        <v>12400</v>
      </c>
      <c r="D5602" s="923" t="s">
        <v>892</v>
      </c>
      <c r="E5602" s="923" t="n">
        <f aca="false">IF($K$2=$H$1,H5602,I5602)</f>
        <v>53.1</v>
      </c>
      <c r="F5602" s="396" t="n">
        <f aca="false">IF(LEN($B5602)=7,CONCATENATE(MID($B5602,1,6),"00",RIGHT($B5602,1)),IF(LEN($B5602)=8,CONCATENATE(MID($B5602,1,6),"0",RIGHT($B5602,2)),$B5602))</f>
        <v>87784</v>
      </c>
      <c r="H5602" s="925" t="n">
        <v>49.39</v>
      </c>
      <c r="I5602" s="923" t="n">
        <v>53.1</v>
      </c>
    </row>
    <row r="5603" customFormat="false" ht="15" hidden="false" customHeight="false" outlineLevel="0" collapsed="false">
      <c r="B5603" s="923" t="n">
        <v>87786</v>
      </c>
      <c r="C5603" s="924" t="s">
        <v>12401</v>
      </c>
      <c r="D5603" s="923" t="s">
        <v>892</v>
      </c>
      <c r="E5603" s="923" t="n">
        <f aca="false">IF($K$2=$H$1,H5603,I5603)</f>
        <v>58.68</v>
      </c>
      <c r="F5603" s="396" t="n">
        <f aca="false">IF(LEN($B5603)=7,CONCATENATE(MID($B5603,1,6),"00",RIGHT($B5603,1)),IF(LEN($B5603)=8,CONCATENATE(MID($B5603,1,6),"0",RIGHT($B5603,2)),$B5603))</f>
        <v>87786</v>
      </c>
      <c r="H5603" s="925" t="n">
        <v>54.41</v>
      </c>
      <c r="I5603" s="923" t="n">
        <v>58.68</v>
      </c>
    </row>
    <row r="5604" customFormat="false" ht="15" hidden="false" customHeight="false" outlineLevel="0" collapsed="false">
      <c r="B5604" s="923" t="n">
        <v>87787</v>
      </c>
      <c r="C5604" s="924" t="s">
        <v>12402</v>
      </c>
      <c r="D5604" s="923" t="s">
        <v>892</v>
      </c>
      <c r="E5604" s="923" t="n">
        <f aca="false">IF($K$2=$H$1,H5604,I5604)</f>
        <v>88.2</v>
      </c>
      <c r="F5604" s="396" t="n">
        <f aca="false">IF(LEN($B5604)=7,CONCATENATE(MID($B5604,1,6),"00",RIGHT($B5604,1)),IF(LEN($B5604)=8,CONCATENATE(MID($B5604,1,6),"0",RIGHT($B5604,2)),$B5604))</f>
        <v>87787</v>
      </c>
      <c r="H5604" s="925" t="n">
        <v>84.99</v>
      </c>
      <c r="I5604" s="923" t="n">
        <v>88.2</v>
      </c>
    </row>
    <row r="5605" customFormat="false" ht="15" hidden="false" customHeight="false" outlineLevel="0" collapsed="false">
      <c r="B5605" s="923" t="n">
        <v>87788</v>
      </c>
      <c r="C5605" s="924" t="s">
        <v>12403</v>
      </c>
      <c r="D5605" s="923" t="s">
        <v>892</v>
      </c>
      <c r="E5605" s="923" t="n">
        <f aca="false">IF($K$2=$H$1,H5605,I5605)</f>
        <v>68.86</v>
      </c>
      <c r="F5605" s="396" t="n">
        <f aca="false">IF(LEN($B5605)=7,CONCATENATE(MID($B5605,1,6),"00",RIGHT($B5605,1)),IF(LEN($B5605)=8,CONCATENATE(MID($B5605,1,6),"0",RIGHT($B5605,2)),$B5605))</f>
        <v>87788</v>
      </c>
      <c r="H5605" s="925" t="n">
        <v>63.71</v>
      </c>
      <c r="I5605" s="923" t="n">
        <v>68.86</v>
      </c>
    </row>
    <row r="5606" customFormat="false" ht="15" hidden="false" customHeight="false" outlineLevel="0" collapsed="false">
      <c r="B5606" s="923" t="n">
        <v>87790</v>
      </c>
      <c r="C5606" s="924" t="s">
        <v>12404</v>
      </c>
      <c r="D5606" s="923" t="s">
        <v>892</v>
      </c>
      <c r="E5606" s="923" t="n">
        <f aca="false">IF($K$2=$H$1,H5606,I5606)</f>
        <v>75</v>
      </c>
      <c r="F5606" s="396" t="n">
        <f aca="false">IF(LEN($B5606)=7,CONCATENATE(MID($B5606,1,6),"00",RIGHT($B5606,1)),IF(LEN($B5606)=8,CONCATENATE(MID($B5606,1,6),"0",RIGHT($B5606,2)),$B5606))</f>
        <v>87790</v>
      </c>
      <c r="H5606" s="925" t="n">
        <v>69.23</v>
      </c>
      <c r="I5606" s="923" t="n">
        <v>75</v>
      </c>
    </row>
    <row r="5607" customFormat="false" ht="15" hidden="false" customHeight="false" outlineLevel="0" collapsed="false">
      <c r="B5607" s="923" t="n">
        <v>87791</v>
      </c>
      <c r="C5607" s="924" t="s">
        <v>12405</v>
      </c>
      <c r="D5607" s="923" t="s">
        <v>892</v>
      </c>
      <c r="E5607" s="923" t="n">
        <f aca="false">IF($K$2=$H$1,H5607,I5607)</f>
        <v>104.73</v>
      </c>
      <c r="F5607" s="396" t="n">
        <f aca="false">IF(LEN($B5607)=7,CONCATENATE(MID($B5607,1,6),"00",RIGHT($B5607,1)),IF(LEN($B5607)=8,CONCATENATE(MID($B5607,1,6),"0",RIGHT($B5607,2)),$B5607))</f>
        <v>87791</v>
      </c>
      <c r="H5607" s="925" t="n">
        <v>100.4</v>
      </c>
      <c r="I5607" s="923" t="n">
        <v>104.73</v>
      </c>
    </row>
    <row r="5608" customFormat="false" ht="15" hidden="false" customHeight="false" outlineLevel="0" collapsed="false">
      <c r="B5608" s="923" t="n">
        <v>87792</v>
      </c>
      <c r="C5608" s="924" t="s">
        <v>12406</v>
      </c>
      <c r="D5608" s="923" t="s">
        <v>892</v>
      </c>
      <c r="E5608" s="923" t="n">
        <f aca="false">IF($K$2=$H$1,H5608,I5608)</f>
        <v>26.1</v>
      </c>
      <c r="F5608" s="396" t="n">
        <f aca="false">IF(LEN($B5608)=7,CONCATENATE(MID($B5608,1,6),"00",RIGHT($B5608,1)),IF(LEN($B5608)=8,CONCATENATE(MID($B5608,1,6),"0",RIGHT($B5608,2)),$B5608))</f>
        <v>87792</v>
      </c>
      <c r="H5608" s="925" t="n">
        <v>24.46</v>
      </c>
      <c r="I5608" s="923" t="n">
        <v>26.1</v>
      </c>
    </row>
    <row r="5609" customFormat="false" ht="15" hidden="false" customHeight="false" outlineLevel="0" collapsed="false">
      <c r="B5609" s="923" t="n">
        <v>87794</v>
      </c>
      <c r="C5609" s="924" t="s">
        <v>12407</v>
      </c>
      <c r="D5609" s="923" t="s">
        <v>892</v>
      </c>
      <c r="E5609" s="923" t="n">
        <f aca="false">IF($K$2=$H$1,H5609,I5609)</f>
        <v>29.19</v>
      </c>
      <c r="F5609" s="396" t="n">
        <f aca="false">IF(LEN($B5609)=7,CONCATENATE(MID($B5609,1,6),"00",RIGHT($B5609,1)),IF(LEN($B5609)=8,CONCATENATE(MID($B5609,1,6),"0",RIGHT($B5609,2)),$B5609))</f>
        <v>87794</v>
      </c>
      <c r="H5609" s="925" t="n">
        <v>27.24</v>
      </c>
      <c r="I5609" s="923" t="n">
        <v>29.19</v>
      </c>
    </row>
    <row r="5610" customFormat="false" ht="15" hidden="false" customHeight="false" outlineLevel="0" collapsed="false">
      <c r="B5610" s="923" t="n">
        <v>87795</v>
      </c>
      <c r="C5610" s="924" t="s">
        <v>12408</v>
      </c>
      <c r="D5610" s="923" t="s">
        <v>892</v>
      </c>
      <c r="E5610" s="923" t="n">
        <f aca="false">IF($K$2=$H$1,H5610,I5610)</f>
        <v>43.49</v>
      </c>
      <c r="F5610" s="396" t="n">
        <f aca="false">IF(LEN($B5610)=7,CONCATENATE(MID($B5610,1,6),"00",RIGHT($B5610,1)),IF(LEN($B5610)=8,CONCATENATE(MID($B5610,1,6),"0",RIGHT($B5610,2)),$B5610))</f>
        <v>87795</v>
      </c>
      <c r="H5610" s="925" t="n">
        <v>42.36</v>
      </c>
      <c r="I5610" s="923" t="n">
        <v>43.49</v>
      </c>
    </row>
    <row r="5611" customFormat="false" ht="15" hidden="false" customHeight="false" outlineLevel="0" collapsed="false">
      <c r="B5611" s="923" t="n">
        <v>87797</v>
      </c>
      <c r="C5611" s="924" t="s">
        <v>12409</v>
      </c>
      <c r="D5611" s="923" t="s">
        <v>892</v>
      </c>
      <c r="E5611" s="923" t="n">
        <f aca="false">IF($K$2=$H$1,H5611,I5611)</f>
        <v>32.32</v>
      </c>
      <c r="F5611" s="396" t="n">
        <f aca="false">IF(LEN($B5611)=7,CONCATENATE(MID($B5611,1,6),"00",RIGHT($B5611,1)),IF(LEN($B5611)=8,CONCATENATE(MID($B5611,1,6),"0",RIGHT($B5611,2)),$B5611))</f>
        <v>87797</v>
      </c>
      <c r="H5611" s="925" t="n">
        <v>30.35</v>
      </c>
      <c r="I5611" s="923" t="n">
        <v>32.32</v>
      </c>
    </row>
    <row r="5612" customFormat="false" ht="15" hidden="false" customHeight="false" outlineLevel="0" collapsed="false">
      <c r="B5612" s="923" t="n">
        <v>87799</v>
      </c>
      <c r="C5612" s="924" t="s">
        <v>12410</v>
      </c>
      <c r="D5612" s="923" t="s">
        <v>892</v>
      </c>
      <c r="E5612" s="923" t="n">
        <f aca="false">IF($K$2=$H$1,H5612,I5612)</f>
        <v>36.47</v>
      </c>
      <c r="F5612" s="396" t="n">
        <f aca="false">IF(LEN($B5612)=7,CONCATENATE(MID($B5612,1,6),"00",RIGHT($B5612,1)),IF(LEN($B5612)=8,CONCATENATE(MID($B5612,1,6),"0",RIGHT($B5612,2)),$B5612))</f>
        <v>87799</v>
      </c>
      <c r="H5612" s="925" t="n">
        <v>34.08</v>
      </c>
      <c r="I5612" s="923" t="n">
        <v>36.47</v>
      </c>
    </row>
    <row r="5613" customFormat="false" ht="15" hidden="false" customHeight="false" outlineLevel="0" collapsed="false">
      <c r="B5613" s="923" t="n">
        <v>87800</v>
      </c>
      <c r="C5613" s="924" t="s">
        <v>12411</v>
      </c>
      <c r="D5613" s="923" t="s">
        <v>892</v>
      </c>
      <c r="E5613" s="923" t="n">
        <f aca="false">IF($K$2=$H$1,H5613,I5613)</f>
        <v>57.26</v>
      </c>
      <c r="F5613" s="396" t="n">
        <f aca="false">IF(LEN($B5613)=7,CONCATENATE(MID($B5613,1,6),"00",RIGHT($B5613,1)),IF(LEN($B5613)=8,CONCATENATE(MID($B5613,1,6),"0",RIGHT($B5613,2)),$B5613))</f>
        <v>87800</v>
      </c>
      <c r="H5613" s="925" t="n">
        <v>55.76</v>
      </c>
      <c r="I5613" s="923" t="n">
        <v>57.26</v>
      </c>
    </row>
    <row r="5614" customFormat="false" ht="15" hidden="false" customHeight="false" outlineLevel="0" collapsed="false">
      <c r="B5614" s="923" t="n">
        <v>87801</v>
      </c>
      <c r="C5614" s="924" t="s">
        <v>12412</v>
      </c>
      <c r="D5614" s="923" t="s">
        <v>892</v>
      </c>
      <c r="E5614" s="923" t="n">
        <f aca="false">IF($K$2=$H$1,H5614,I5614)</f>
        <v>38.55</v>
      </c>
      <c r="F5614" s="396" t="n">
        <f aca="false">IF(LEN($B5614)=7,CONCATENATE(MID($B5614,1,6),"00",RIGHT($B5614,1)),IF(LEN($B5614)=8,CONCATENATE(MID($B5614,1,6),"0",RIGHT($B5614,2)),$B5614))</f>
        <v>87801</v>
      </c>
      <c r="H5614" s="925" t="n">
        <v>36.22</v>
      </c>
      <c r="I5614" s="923" t="n">
        <v>38.55</v>
      </c>
    </row>
    <row r="5615" customFormat="false" ht="15" hidden="false" customHeight="false" outlineLevel="0" collapsed="false">
      <c r="B5615" s="923" t="n">
        <v>87803</v>
      </c>
      <c r="C5615" s="924" t="s">
        <v>12413</v>
      </c>
      <c r="D5615" s="923" t="s">
        <v>892</v>
      </c>
      <c r="E5615" s="923" t="n">
        <f aca="false">IF($K$2=$H$1,H5615,I5615)</f>
        <v>43.76</v>
      </c>
      <c r="F5615" s="396" t="n">
        <f aca="false">IF(LEN($B5615)=7,CONCATENATE(MID($B5615,1,6),"00",RIGHT($B5615,1)),IF(LEN($B5615)=8,CONCATENATE(MID($B5615,1,6),"0",RIGHT($B5615,2)),$B5615))</f>
        <v>87803</v>
      </c>
      <c r="H5615" s="925" t="n">
        <v>40.9</v>
      </c>
      <c r="I5615" s="923" t="n">
        <v>43.76</v>
      </c>
    </row>
    <row r="5616" customFormat="false" ht="15" hidden="false" customHeight="false" outlineLevel="0" collapsed="false">
      <c r="B5616" s="923" t="n">
        <v>87804</v>
      </c>
      <c r="C5616" s="924" t="s">
        <v>12414</v>
      </c>
      <c r="D5616" s="923" t="s">
        <v>892</v>
      </c>
      <c r="E5616" s="923" t="n">
        <f aca="false">IF($K$2=$H$1,H5616,I5616)</f>
        <v>71.01</v>
      </c>
      <c r="F5616" s="396" t="n">
        <f aca="false">IF(LEN($B5616)=7,CONCATENATE(MID($B5616,1,6),"00",RIGHT($B5616,1)),IF(LEN($B5616)=8,CONCATENATE(MID($B5616,1,6),"0",RIGHT($B5616,2)),$B5616))</f>
        <v>87804</v>
      </c>
      <c r="H5616" s="925" t="n">
        <v>69.19</v>
      </c>
      <c r="I5616" s="923" t="n">
        <v>71.01</v>
      </c>
    </row>
    <row r="5617" customFormat="false" ht="15" hidden="false" customHeight="false" outlineLevel="0" collapsed="false">
      <c r="B5617" s="923" t="n">
        <v>87805</v>
      </c>
      <c r="C5617" s="924" t="s">
        <v>12415</v>
      </c>
      <c r="D5617" s="923" t="s">
        <v>892</v>
      </c>
      <c r="E5617" s="923" t="n">
        <f aca="false">IF($K$2=$H$1,H5617,I5617)</f>
        <v>44.52</v>
      </c>
      <c r="F5617" s="396" t="n">
        <f aca="false">IF(LEN($B5617)=7,CONCATENATE(MID($B5617,1,6),"00",RIGHT($B5617,1)),IF(LEN($B5617)=8,CONCATENATE(MID($B5617,1,6),"0",RIGHT($B5617,2)),$B5617))</f>
        <v>87805</v>
      </c>
      <c r="H5617" s="925" t="n">
        <v>41.74</v>
      </c>
      <c r="I5617" s="923" t="n">
        <v>44.52</v>
      </c>
    </row>
    <row r="5618" customFormat="false" ht="15" hidden="false" customHeight="false" outlineLevel="0" collapsed="false">
      <c r="B5618" s="923" t="n">
        <v>87807</v>
      </c>
      <c r="C5618" s="924" t="s">
        <v>12416</v>
      </c>
      <c r="D5618" s="923" t="s">
        <v>892</v>
      </c>
      <c r="E5618" s="923" t="n">
        <f aca="false">IF($K$2=$H$1,H5618,I5618)</f>
        <v>50.26</v>
      </c>
      <c r="F5618" s="396" t="n">
        <f aca="false">IF(LEN($B5618)=7,CONCATENATE(MID($B5618,1,6),"00",RIGHT($B5618,1)),IF(LEN($B5618)=8,CONCATENATE(MID($B5618,1,6),"0",RIGHT($B5618,2)),$B5618))</f>
        <v>87807</v>
      </c>
      <c r="H5618" s="925" t="n">
        <v>46.9</v>
      </c>
      <c r="I5618" s="923" t="n">
        <v>50.26</v>
      </c>
    </row>
    <row r="5619" customFormat="false" ht="15" hidden="false" customHeight="false" outlineLevel="0" collapsed="false">
      <c r="B5619" s="923" t="n">
        <v>87808</v>
      </c>
      <c r="C5619" s="924" t="s">
        <v>12417</v>
      </c>
      <c r="D5619" s="923" t="s">
        <v>892</v>
      </c>
      <c r="E5619" s="923" t="n">
        <f aca="false">IF($K$2=$H$1,H5619,I5619)</f>
        <v>77.54</v>
      </c>
      <c r="F5619" s="396" t="n">
        <f aca="false">IF(LEN($B5619)=7,CONCATENATE(MID($B5619,1,6),"00",RIGHT($B5619,1)),IF(LEN($B5619)=8,CONCATENATE(MID($B5619,1,6),"0",RIGHT($B5619,2)),$B5619))</f>
        <v>87808</v>
      </c>
      <c r="H5619" s="925" t="n">
        <v>75.57</v>
      </c>
      <c r="I5619" s="923" t="n">
        <v>77.54</v>
      </c>
    </row>
    <row r="5620" customFormat="false" ht="15" hidden="false" customHeight="false" outlineLevel="0" collapsed="false">
      <c r="B5620" s="923" t="n">
        <v>87809</v>
      </c>
      <c r="C5620" s="924" t="s">
        <v>12418</v>
      </c>
      <c r="D5620" s="923" t="s">
        <v>892</v>
      </c>
      <c r="E5620" s="923" t="n">
        <f aca="false">IF($K$2=$H$1,H5620,I5620)</f>
        <v>65.38</v>
      </c>
      <c r="F5620" s="396" t="n">
        <f aca="false">IF(LEN($B5620)=7,CONCATENATE(MID($B5620,1,6),"00",RIGHT($B5620,1)),IF(LEN($B5620)=8,CONCATENATE(MID($B5620,1,6),"0",RIGHT($B5620,2)),$B5620))</f>
        <v>87809</v>
      </c>
      <c r="H5620" s="925" t="n">
        <v>59.63</v>
      </c>
      <c r="I5620" s="923" t="n">
        <v>65.38</v>
      </c>
    </row>
    <row r="5621" customFormat="false" ht="15" hidden="false" customHeight="false" outlineLevel="0" collapsed="false">
      <c r="B5621" s="923" t="n">
        <v>87811</v>
      </c>
      <c r="C5621" s="924" t="s">
        <v>12419</v>
      </c>
      <c r="D5621" s="923" t="s">
        <v>892</v>
      </c>
      <c r="E5621" s="923" t="n">
        <f aca="false">IF($K$2=$H$1,H5621,I5621)</f>
        <v>68.47</v>
      </c>
      <c r="F5621" s="396" t="n">
        <f aca="false">IF(LEN($B5621)=7,CONCATENATE(MID($B5621,1,6),"00",RIGHT($B5621,1)),IF(LEN($B5621)=8,CONCATENATE(MID($B5621,1,6),"0",RIGHT($B5621,2)),$B5621))</f>
        <v>87811</v>
      </c>
      <c r="H5621" s="925" t="n">
        <v>62.41</v>
      </c>
      <c r="I5621" s="923" t="n">
        <v>68.47</v>
      </c>
    </row>
    <row r="5622" customFormat="false" ht="15" hidden="false" customHeight="false" outlineLevel="0" collapsed="false">
      <c r="B5622" s="923" t="n">
        <v>87812</v>
      </c>
      <c r="C5622" s="924" t="s">
        <v>12420</v>
      </c>
      <c r="D5622" s="923" t="s">
        <v>892</v>
      </c>
      <c r="E5622" s="923" t="n">
        <f aca="false">IF($K$2=$H$1,H5622,I5622)</f>
        <v>82.42</v>
      </c>
      <c r="F5622" s="396" t="n">
        <f aca="false">IF(LEN($B5622)=7,CONCATENATE(MID($B5622,1,6),"00",RIGHT($B5622,1)),IF(LEN($B5622)=8,CONCATENATE(MID($B5622,1,6),"0",RIGHT($B5622,2)),$B5622))</f>
        <v>87812</v>
      </c>
      <c r="H5622" s="925" t="n">
        <v>77.19</v>
      </c>
      <c r="I5622" s="923" t="n">
        <v>82.42</v>
      </c>
    </row>
    <row r="5623" customFormat="false" ht="15" hidden="false" customHeight="false" outlineLevel="0" collapsed="false">
      <c r="B5623" s="923" t="n">
        <v>87813</v>
      </c>
      <c r="C5623" s="924" t="s">
        <v>12421</v>
      </c>
      <c r="D5623" s="923" t="s">
        <v>892</v>
      </c>
      <c r="E5623" s="923" t="n">
        <f aca="false">IF($K$2=$H$1,H5623,I5623)</f>
        <v>71.6</v>
      </c>
      <c r="F5623" s="396" t="n">
        <f aca="false">IF(LEN($B5623)=7,CONCATENATE(MID($B5623,1,6),"00",RIGHT($B5623,1)),IF(LEN($B5623)=8,CONCATENATE(MID($B5623,1,6),"0",RIGHT($B5623,2)),$B5623))</f>
        <v>87813</v>
      </c>
      <c r="H5623" s="925" t="n">
        <v>65.5</v>
      </c>
      <c r="I5623" s="923" t="n">
        <v>71.6</v>
      </c>
    </row>
    <row r="5624" customFormat="false" ht="15" hidden="false" customHeight="false" outlineLevel="0" collapsed="false">
      <c r="B5624" s="923" t="n">
        <v>87815</v>
      </c>
      <c r="C5624" s="924" t="s">
        <v>12422</v>
      </c>
      <c r="D5624" s="923" t="s">
        <v>892</v>
      </c>
      <c r="E5624" s="923" t="n">
        <f aca="false">IF($K$2=$H$1,H5624,I5624)</f>
        <v>75.75</v>
      </c>
      <c r="F5624" s="396" t="n">
        <f aca="false">IF(LEN($B5624)=7,CONCATENATE(MID($B5624,1,6),"00",RIGHT($B5624,1)),IF(LEN($B5624)=8,CONCATENATE(MID($B5624,1,6),"0",RIGHT($B5624,2)),$B5624))</f>
        <v>87815</v>
      </c>
      <c r="H5624" s="925" t="n">
        <v>69.23</v>
      </c>
      <c r="I5624" s="923" t="n">
        <v>75.75</v>
      </c>
    </row>
    <row r="5625" customFormat="false" ht="15" hidden="false" customHeight="false" outlineLevel="0" collapsed="false">
      <c r="B5625" s="923" t="n">
        <v>87816</v>
      </c>
      <c r="C5625" s="924" t="s">
        <v>12423</v>
      </c>
      <c r="D5625" s="923" t="s">
        <v>892</v>
      </c>
      <c r="E5625" s="923" t="n">
        <f aca="false">IF($K$2=$H$1,H5625,I5625)</f>
        <v>96.19</v>
      </c>
      <c r="F5625" s="396" t="n">
        <f aca="false">IF(LEN($B5625)=7,CONCATENATE(MID($B5625,1,6),"00",RIGHT($B5625,1)),IF(LEN($B5625)=8,CONCATENATE(MID($B5625,1,6),"0",RIGHT($B5625,2)),$B5625))</f>
        <v>87816</v>
      </c>
      <c r="H5625" s="925" t="n">
        <v>90.6</v>
      </c>
      <c r="I5625" s="923" t="n">
        <v>96.19</v>
      </c>
    </row>
    <row r="5626" customFormat="false" ht="15" hidden="false" customHeight="false" outlineLevel="0" collapsed="false">
      <c r="B5626" s="923" t="n">
        <v>87817</v>
      </c>
      <c r="C5626" s="924" t="s">
        <v>12424</v>
      </c>
      <c r="D5626" s="923" t="s">
        <v>892</v>
      </c>
      <c r="E5626" s="923" t="n">
        <f aca="false">IF($K$2=$H$1,H5626,I5626)</f>
        <v>77.47</v>
      </c>
      <c r="F5626" s="396" t="n">
        <f aca="false">IF(LEN($B5626)=7,CONCATENATE(MID($B5626,1,6),"00",RIGHT($B5626,1)),IF(LEN($B5626)=8,CONCATENATE(MID($B5626,1,6),"0",RIGHT($B5626,2)),$B5626))</f>
        <v>87817</v>
      </c>
      <c r="H5626" s="925" t="n">
        <v>71.06</v>
      </c>
      <c r="I5626" s="923" t="n">
        <v>77.47</v>
      </c>
    </row>
    <row r="5627" customFormat="false" ht="15" hidden="false" customHeight="false" outlineLevel="0" collapsed="false">
      <c r="B5627" s="923" t="n">
        <v>87819</v>
      </c>
      <c r="C5627" s="924" t="s">
        <v>12425</v>
      </c>
      <c r="D5627" s="923" t="s">
        <v>892</v>
      </c>
      <c r="E5627" s="923" t="n">
        <f aca="false">IF($K$2=$H$1,H5627,I5627)</f>
        <v>82.68</v>
      </c>
      <c r="F5627" s="396" t="n">
        <f aca="false">IF(LEN($B5627)=7,CONCATENATE(MID($B5627,1,6),"00",RIGHT($B5627,1)),IF(LEN($B5627)=8,CONCATENATE(MID($B5627,1,6),"0",RIGHT($B5627,2)),$B5627))</f>
        <v>87819</v>
      </c>
      <c r="H5627" s="925" t="n">
        <v>75.74</v>
      </c>
      <c r="I5627" s="923" t="n">
        <v>82.68</v>
      </c>
    </row>
    <row r="5628" customFormat="false" ht="15" hidden="false" customHeight="false" outlineLevel="0" collapsed="false">
      <c r="B5628" s="923" t="n">
        <v>87820</v>
      </c>
      <c r="C5628" s="924" t="s">
        <v>12426</v>
      </c>
      <c r="D5628" s="923" t="s">
        <v>892</v>
      </c>
      <c r="E5628" s="923" t="n">
        <f aca="false">IF($K$2=$H$1,H5628,I5628)</f>
        <v>109.95</v>
      </c>
      <c r="F5628" s="396" t="n">
        <f aca="false">IF(LEN($B5628)=7,CONCATENATE(MID($B5628,1,6),"00",RIGHT($B5628,1)),IF(LEN($B5628)=8,CONCATENATE(MID($B5628,1,6),"0",RIGHT($B5628,2)),$B5628))</f>
        <v>87820</v>
      </c>
      <c r="H5628" s="925" t="n">
        <v>104.01</v>
      </c>
      <c r="I5628" s="923" t="n">
        <v>109.95</v>
      </c>
    </row>
    <row r="5629" customFormat="false" ht="15" hidden="false" customHeight="false" outlineLevel="0" collapsed="false">
      <c r="B5629" s="923" t="n">
        <v>87821</v>
      </c>
      <c r="C5629" s="924" t="s">
        <v>12427</v>
      </c>
      <c r="D5629" s="923" t="s">
        <v>892</v>
      </c>
      <c r="E5629" s="923" t="n">
        <f aca="false">IF($K$2=$H$1,H5629,I5629)</f>
        <v>112.47</v>
      </c>
      <c r="F5629" s="396" t="n">
        <f aca="false">IF(LEN($B5629)=7,CONCATENATE(MID($B5629,1,6),"00",RIGHT($B5629,1)),IF(LEN($B5629)=8,CONCATENATE(MID($B5629,1,6),"0",RIGHT($B5629,2)),$B5629))</f>
        <v>87821</v>
      </c>
      <c r="H5629" s="925" t="n">
        <v>102.69</v>
      </c>
      <c r="I5629" s="923" t="n">
        <v>112.47</v>
      </c>
    </row>
    <row r="5630" customFormat="false" ht="15" hidden="false" customHeight="false" outlineLevel="0" collapsed="false">
      <c r="B5630" s="923" t="n">
        <v>87823</v>
      </c>
      <c r="C5630" s="924" t="s">
        <v>12428</v>
      </c>
      <c r="D5630" s="923" t="s">
        <v>892</v>
      </c>
      <c r="E5630" s="923" t="n">
        <f aca="false">IF($K$2=$H$1,H5630,I5630)</f>
        <v>118.21</v>
      </c>
      <c r="F5630" s="396" t="n">
        <f aca="false">IF(LEN($B5630)=7,CONCATENATE(MID($B5630,1,6),"00",RIGHT($B5630,1)),IF(LEN($B5630)=8,CONCATENATE(MID($B5630,1,6),"0",RIGHT($B5630,2)),$B5630))</f>
        <v>87823</v>
      </c>
      <c r="H5630" s="925" t="n">
        <v>107.85</v>
      </c>
      <c r="I5630" s="923" t="n">
        <v>118.21</v>
      </c>
    </row>
    <row r="5631" customFormat="false" ht="15" hidden="false" customHeight="false" outlineLevel="0" collapsed="false">
      <c r="B5631" s="923" t="n">
        <v>87824</v>
      </c>
      <c r="C5631" s="924" t="s">
        <v>12429</v>
      </c>
      <c r="D5631" s="923" t="s">
        <v>892</v>
      </c>
      <c r="E5631" s="923" t="n">
        <f aca="false">IF($K$2=$H$1,H5631,I5631)</f>
        <v>145.14</v>
      </c>
      <c r="F5631" s="396" t="n">
        <f aca="false">IF(LEN($B5631)=7,CONCATENATE(MID($B5631,1,6),"00",RIGHT($B5631,1)),IF(LEN($B5631)=8,CONCATENATE(MID($B5631,1,6),"0",RIGHT($B5631,2)),$B5631))</f>
        <v>87824</v>
      </c>
      <c r="H5631" s="925" t="n">
        <v>136.19</v>
      </c>
      <c r="I5631" s="923" t="n">
        <v>145.14</v>
      </c>
    </row>
    <row r="5632" customFormat="false" ht="15" hidden="false" customHeight="false" outlineLevel="0" collapsed="false">
      <c r="B5632" s="923" t="n">
        <v>87825</v>
      </c>
      <c r="C5632" s="924" t="s">
        <v>12430</v>
      </c>
      <c r="D5632" s="923" t="s">
        <v>892</v>
      </c>
      <c r="E5632" s="923" t="n">
        <f aca="false">IF($K$2=$H$1,H5632,I5632)</f>
        <v>51.1</v>
      </c>
      <c r="F5632" s="396" t="n">
        <f aca="false">IF(LEN($B5632)=7,CONCATENATE(MID($B5632,1,6),"00",RIGHT($B5632,1)),IF(LEN($B5632)=8,CONCATENATE(MID($B5632,1,6),"0",RIGHT($B5632,2)),$B5632))</f>
        <v>87825</v>
      </c>
      <c r="H5632" s="925" t="n">
        <v>46.97</v>
      </c>
      <c r="I5632" s="923" t="n">
        <v>51.1</v>
      </c>
    </row>
    <row r="5633" customFormat="false" ht="15" hidden="false" customHeight="false" outlineLevel="0" collapsed="false">
      <c r="B5633" s="923" t="n">
        <v>87827</v>
      </c>
      <c r="C5633" s="924" t="s">
        <v>12431</v>
      </c>
      <c r="D5633" s="923" t="s">
        <v>892</v>
      </c>
      <c r="E5633" s="923" t="n">
        <f aca="false">IF($K$2=$H$1,H5633,I5633)</f>
        <v>54.9</v>
      </c>
      <c r="F5633" s="396" t="n">
        <f aca="false">IF(LEN($B5633)=7,CONCATENATE(MID($B5633,1,6),"00",RIGHT($B5633,1)),IF(LEN($B5633)=8,CONCATENATE(MID($B5633,1,6),"0",RIGHT($B5633,2)),$B5633))</f>
        <v>87827</v>
      </c>
      <c r="H5633" s="925" t="n">
        <v>50.38</v>
      </c>
      <c r="I5633" s="923" t="n">
        <v>54.9</v>
      </c>
    </row>
    <row r="5634" customFormat="false" ht="15" hidden="false" customHeight="false" outlineLevel="0" collapsed="false">
      <c r="B5634" s="923" t="n">
        <v>87828</v>
      </c>
      <c r="C5634" s="924" t="s">
        <v>12432</v>
      </c>
      <c r="D5634" s="923" t="s">
        <v>892</v>
      </c>
      <c r="E5634" s="923" t="n">
        <f aca="false">IF($K$2=$H$1,H5634,I5634)</f>
        <v>73.49</v>
      </c>
      <c r="F5634" s="396" t="n">
        <f aca="false">IF(LEN($B5634)=7,CONCATENATE(MID($B5634,1,6),"00",RIGHT($B5634,1)),IF(LEN($B5634)=8,CONCATENATE(MID($B5634,1,6),"0",RIGHT($B5634,2)),$B5634))</f>
        <v>87828</v>
      </c>
      <c r="H5634" s="925" t="n">
        <v>69.83</v>
      </c>
      <c r="I5634" s="923" t="n">
        <v>73.49</v>
      </c>
    </row>
    <row r="5635" customFormat="false" ht="15" hidden="false" customHeight="false" outlineLevel="0" collapsed="false">
      <c r="B5635" s="923" t="n">
        <v>87829</v>
      </c>
      <c r="C5635" s="924" t="s">
        <v>12433</v>
      </c>
      <c r="D5635" s="923" t="s">
        <v>892</v>
      </c>
      <c r="E5635" s="923" t="n">
        <f aca="false">IF($K$2=$H$1,H5635,I5635)</f>
        <v>58.08</v>
      </c>
      <c r="F5635" s="396" t="n">
        <f aca="false">IF(LEN($B5635)=7,CONCATENATE(MID($B5635,1,6),"00",RIGHT($B5635,1)),IF(LEN($B5635)=8,CONCATENATE(MID($B5635,1,6),"0",RIGHT($B5635,2)),$B5635))</f>
        <v>87829</v>
      </c>
      <c r="H5635" s="925" t="n">
        <v>53.57</v>
      </c>
      <c r="I5635" s="923" t="n">
        <v>58.08</v>
      </c>
    </row>
    <row r="5636" customFormat="false" ht="15" hidden="false" customHeight="false" outlineLevel="0" collapsed="false">
      <c r="B5636" s="923" t="n">
        <v>87831</v>
      </c>
      <c r="C5636" s="924" t="s">
        <v>12434</v>
      </c>
      <c r="D5636" s="923" t="s">
        <v>892</v>
      </c>
      <c r="E5636" s="923" t="n">
        <f aca="false">IF($K$2=$H$1,H5636,I5636)</f>
        <v>63.16</v>
      </c>
      <c r="F5636" s="396" t="n">
        <f aca="false">IF(LEN($B5636)=7,CONCATENATE(MID($B5636,1,6),"00",RIGHT($B5636,1)),IF(LEN($B5636)=8,CONCATENATE(MID($B5636,1,6),"0",RIGHT($B5636,2)),$B5636))</f>
        <v>87831</v>
      </c>
      <c r="H5636" s="925" t="n">
        <v>58.14</v>
      </c>
      <c r="I5636" s="923" t="n">
        <v>63.16</v>
      </c>
    </row>
    <row r="5637" customFormat="false" ht="15" hidden="false" customHeight="false" outlineLevel="0" collapsed="false">
      <c r="B5637" s="923" t="n">
        <v>87832</v>
      </c>
      <c r="C5637" s="924" t="s">
        <v>12435</v>
      </c>
      <c r="D5637" s="923" t="s">
        <v>892</v>
      </c>
      <c r="E5637" s="923" t="n">
        <f aca="false">IF($K$2=$H$1,H5637,I5637)</f>
        <v>89.64</v>
      </c>
      <c r="F5637" s="396" t="n">
        <f aca="false">IF(LEN($B5637)=7,CONCATENATE(MID($B5637,1,6),"00",RIGHT($B5637,1)),IF(LEN($B5637)=8,CONCATENATE(MID($B5637,1,6),"0",RIGHT($B5637,2)),$B5637))</f>
        <v>87832</v>
      </c>
      <c r="H5637" s="925" t="n">
        <v>85.63</v>
      </c>
      <c r="I5637" s="923" t="n">
        <v>89.64</v>
      </c>
    </row>
    <row r="5638" customFormat="false" ht="15" hidden="false" customHeight="false" outlineLevel="0" collapsed="false">
      <c r="B5638" s="923" t="n">
        <v>87834</v>
      </c>
      <c r="C5638" s="924" t="s">
        <v>12436</v>
      </c>
      <c r="D5638" s="923" t="s">
        <v>892</v>
      </c>
      <c r="E5638" s="923" t="n">
        <f aca="false">IF($K$2=$H$1,H5638,I5638)</f>
        <v>149.23</v>
      </c>
      <c r="F5638" s="396" t="n">
        <f aca="false">IF(LEN($B5638)=7,CONCATENATE(MID($B5638,1,6),"00",RIGHT($B5638,1)),IF(LEN($B5638)=8,CONCATENATE(MID($B5638,1,6),"0",RIGHT($B5638,2)),$B5638))</f>
        <v>87834</v>
      </c>
      <c r="H5638" s="925" t="n">
        <v>147.54</v>
      </c>
      <c r="I5638" s="923" t="n">
        <v>149.23</v>
      </c>
    </row>
    <row r="5639" customFormat="false" ht="15" hidden="false" customHeight="false" outlineLevel="0" collapsed="false">
      <c r="B5639" s="923" t="n">
        <v>87835</v>
      </c>
      <c r="C5639" s="924" t="s">
        <v>12437</v>
      </c>
      <c r="D5639" s="923" t="s">
        <v>892</v>
      </c>
      <c r="E5639" s="923" t="n">
        <f aca="false">IF($K$2=$H$1,H5639,I5639)</f>
        <v>102.21</v>
      </c>
      <c r="F5639" s="396" t="n">
        <f aca="false">IF(LEN($B5639)=7,CONCATENATE(MID($B5639,1,6),"00",RIGHT($B5639,1)),IF(LEN($B5639)=8,CONCATENATE(MID($B5639,1,6),"0",RIGHT($B5639,2)),$B5639))</f>
        <v>87835</v>
      </c>
      <c r="H5639" s="925" t="n">
        <v>100.81</v>
      </c>
      <c r="I5639" s="923" t="n">
        <v>102.21</v>
      </c>
    </row>
    <row r="5640" customFormat="false" ht="15" hidden="false" customHeight="false" outlineLevel="0" collapsed="false">
      <c r="B5640" s="923" t="n">
        <v>87836</v>
      </c>
      <c r="C5640" s="924" t="s">
        <v>12438</v>
      </c>
      <c r="D5640" s="923" t="s">
        <v>892</v>
      </c>
      <c r="E5640" s="923" t="n">
        <f aca="false">IF($K$2=$H$1,H5640,I5640)</f>
        <v>142.99</v>
      </c>
      <c r="F5640" s="396" t="n">
        <f aca="false">IF(LEN($B5640)=7,CONCATENATE(MID($B5640,1,6),"00",RIGHT($B5640,1)),IF(LEN($B5640)=8,CONCATENATE(MID($B5640,1,6),"0",RIGHT($B5640,2)),$B5640))</f>
        <v>87836</v>
      </c>
      <c r="H5640" s="925" t="n">
        <v>141.88</v>
      </c>
      <c r="I5640" s="923" t="n">
        <v>142.99</v>
      </c>
    </row>
    <row r="5641" customFormat="false" ht="15" hidden="false" customHeight="false" outlineLevel="0" collapsed="false">
      <c r="B5641" s="923" t="n">
        <v>87837</v>
      </c>
      <c r="C5641" s="924" t="s">
        <v>12439</v>
      </c>
      <c r="D5641" s="923" t="s">
        <v>892</v>
      </c>
      <c r="E5641" s="923" t="n">
        <f aca="false">IF($K$2=$H$1,H5641,I5641)</f>
        <v>96.69</v>
      </c>
      <c r="F5641" s="396" t="n">
        <f aca="false">IF(LEN($B5641)=7,CONCATENATE(MID($B5641,1,6),"00",RIGHT($B5641,1)),IF(LEN($B5641)=8,CONCATENATE(MID($B5641,1,6),"0",RIGHT($B5641,2)),$B5641))</f>
        <v>87837</v>
      </c>
      <c r="H5641" s="925" t="n">
        <v>95.83</v>
      </c>
      <c r="I5641" s="923" t="n">
        <v>96.69</v>
      </c>
    </row>
    <row r="5642" customFormat="false" ht="15" hidden="false" customHeight="false" outlineLevel="0" collapsed="false">
      <c r="B5642" s="923" t="n">
        <v>87838</v>
      </c>
      <c r="C5642" s="924" t="s">
        <v>12440</v>
      </c>
      <c r="D5642" s="923" t="s">
        <v>892</v>
      </c>
      <c r="E5642" s="923" t="n">
        <f aca="false">IF($K$2=$H$1,H5642,I5642)</f>
        <v>155.86</v>
      </c>
      <c r="F5642" s="396" t="n">
        <f aca="false">IF(LEN($B5642)=7,CONCATENATE(MID($B5642,1,6),"00",RIGHT($B5642,1)),IF(LEN($B5642)=8,CONCATENATE(MID($B5642,1,6),"0",RIGHT($B5642,2)),$B5642))</f>
        <v>87838</v>
      </c>
      <c r="H5642" s="925" t="n">
        <v>153.77</v>
      </c>
      <c r="I5642" s="923" t="n">
        <v>155.86</v>
      </c>
    </row>
    <row r="5643" customFormat="false" ht="15" hidden="false" customHeight="false" outlineLevel="0" collapsed="false">
      <c r="B5643" s="923" t="n">
        <v>87839</v>
      </c>
      <c r="C5643" s="924" t="s">
        <v>12441</v>
      </c>
      <c r="D5643" s="923" t="s">
        <v>892</v>
      </c>
      <c r="E5643" s="923" t="n">
        <f aca="false">IF($K$2=$H$1,H5643,I5643)</f>
        <v>106.73</v>
      </c>
      <c r="F5643" s="396" t="n">
        <f aca="false">IF(LEN($B5643)=7,CONCATENATE(MID($B5643,1,6),"00",RIGHT($B5643,1)),IF(LEN($B5643)=8,CONCATENATE(MID($B5643,1,6),"0",RIGHT($B5643,2)),$B5643))</f>
        <v>87839</v>
      </c>
      <c r="H5643" s="925" t="n">
        <v>104.94</v>
      </c>
      <c r="I5643" s="923" t="n">
        <v>106.73</v>
      </c>
    </row>
    <row r="5644" customFormat="false" ht="15" hidden="false" customHeight="false" outlineLevel="0" collapsed="false">
      <c r="B5644" s="923" t="n">
        <v>87840</v>
      </c>
      <c r="C5644" s="924" t="s">
        <v>12442</v>
      </c>
      <c r="D5644" s="923" t="s">
        <v>892</v>
      </c>
      <c r="E5644" s="923" t="n">
        <f aca="false">IF($K$2=$H$1,H5644,I5644)</f>
        <v>148.15</v>
      </c>
      <c r="F5644" s="396" t="n">
        <f aca="false">IF(LEN($B5644)=7,CONCATENATE(MID($B5644,1,6),"00",RIGHT($B5644,1)),IF(LEN($B5644)=8,CONCATENATE(MID($B5644,1,6),"0",RIGHT($B5644,2)),$B5644))</f>
        <v>87840</v>
      </c>
      <c r="H5644" s="925" t="n">
        <v>146.79</v>
      </c>
      <c r="I5644" s="923" t="n">
        <v>148.15</v>
      </c>
    </row>
    <row r="5645" customFormat="false" ht="15" hidden="false" customHeight="false" outlineLevel="0" collapsed="false">
      <c r="B5645" s="923" t="n">
        <v>87841</v>
      </c>
      <c r="C5645" s="924" t="s">
        <v>12443</v>
      </c>
      <c r="D5645" s="923" t="s">
        <v>892</v>
      </c>
      <c r="E5645" s="923" t="n">
        <f aca="false">IF($K$2=$H$1,H5645,I5645)</f>
        <v>99.73</v>
      </c>
      <c r="F5645" s="396" t="n">
        <f aca="false">IF(LEN($B5645)=7,CONCATENATE(MID($B5645,1,6),"00",RIGHT($B5645,1)),IF(LEN($B5645)=8,CONCATENATE(MID($B5645,1,6),"0",RIGHT($B5645,2)),$B5645))</f>
        <v>87841</v>
      </c>
      <c r="H5645" s="925" t="n">
        <v>98.62</v>
      </c>
      <c r="I5645" s="923" t="n">
        <v>99.73</v>
      </c>
    </row>
    <row r="5646" customFormat="false" ht="15" hidden="false" customHeight="false" outlineLevel="0" collapsed="false">
      <c r="B5646" s="923" t="n">
        <v>87842</v>
      </c>
      <c r="C5646" s="924" t="s">
        <v>12444</v>
      </c>
      <c r="D5646" s="923" t="s">
        <v>892</v>
      </c>
      <c r="E5646" s="923" t="n">
        <f aca="false">IF($K$2=$H$1,H5646,I5646)</f>
        <v>154.02</v>
      </c>
      <c r="F5646" s="396" t="n">
        <f aca="false">IF(LEN($B5646)=7,CONCATENATE(MID($B5646,1,6),"00",RIGHT($B5646,1)),IF(LEN($B5646)=8,CONCATENATE(MID($B5646,1,6),"0",RIGHT($B5646,2)),$B5646))</f>
        <v>87842</v>
      </c>
      <c r="H5646" s="925" t="n">
        <v>150.9</v>
      </c>
      <c r="I5646" s="923" t="n">
        <v>154.02</v>
      </c>
    </row>
    <row r="5647" customFormat="false" ht="15" hidden="false" customHeight="false" outlineLevel="0" collapsed="false">
      <c r="B5647" s="923" t="n">
        <v>87843</v>
      </c>
      <c r="C5647" s="924" t="s">
        <v>12445</v>
      </c>
      <c r="D5647" s="923" t="s">
        <v>892</v>
      </c>
      <c r="E5647" s="923" t="n">
        <f aca="false">IF($K$2=$H$1,H5647,I5647)</f>
        <v>113.74</v>
      </c>
      <c r="F5647" s="396" t="n">
        <f aca="false">IF(LEN($B5647)=7,CONCATENATE(MID($B5647,1,6),"00",RIGHT($B5647,1)),IF(LEN($B5647)=8,CONCATENATE(MID($B5647,1,6),"0",RIGHT($B5647,2)),$B5647))</f>
        <v>87843</v>
      </c>
      <c r="H5647" s="925" t="n">
        <v>110.92</v>
      </c>
      <c r="I5647" s="923" t="n">
        <v>113.74</v>
      </c>
    </row>
    <row r="5648" customFormat="false" ht="15" hidden="false" customHeight="false" outlineLevel="0" collapsed="false">
      <c r="B5648" s="923" t="n">
        <v>87844</v>
      </c>
      <c r="C5648" s="924" t="s">
        <v>12446</v>
      </c>
      <c r="D5648" s="923" t="s">
        <v>892</v>
      </c>
      <c r="E5648" s="923" t="n">
        <f aca="false">IF($K$2=$H$1,H5648,I5648)</f>
        <v>142.43</v>
      </c>
      <c r="F5648" s="396" t="n">
        <f aca="false">IF(LEN($B5648)=7,CONCATENATE(MID($B5648,1,6),"00",RIGHT($B5648,1)),IF(LEN($B5648)=8,CONCATENATE(MID($B5648,1,6),"0",RIGHT($B5648,2)),$B5648))</f>
        <v>87844</v>
      </c>
      <c r="H5648" s="925" t="n">
        <v>140.41</v>
      </c>
      <c r="I5648" s="923" t="n">
        <v>142.43</v>
      </c>
    </row>
    <row r="5649" customFormat="false" ht="15" hidden="false" customHeight="false" outlineLevel="0" collapsed="false">
      <c r="B5649" s="923" t="n">
        <v>87845</v>
      </c>
      <c r="C5649" s="924" t="s">
        <v>12447</v>
      </c>
      <c r="D5649" s="923" t="s">
        <v>892</v>
      </c>
      <c r="E5649" s="923" t="n">
        <f aca="false">IF($K$2=$H$1,H5649,I5649)</f>
        <v>102.9</v>
      </c>
      <c r="F5649" s="396" t="n">
        <f aca="false">IF(LEN($B5649)=7,CONCATENATE(MID($B5649,1,6),"00",RIGHT($B5649,1)),IF(LEN($B5649)=8,CONCATENATE(MID($B5649,1,6),"0",RIGHT($B5649,2)),$B5649))</f>
        <v>87845</v>
      </c>
      <c r="H5649" s="925" t="n">
        <v>101.13</v>
      </c>
      <c r="I5649" s="923" t="n">
        <v>102.9</v>
      </c>
    </row>
    <row r="5650" customFormat="false" ht="15" hidden="false" customHeight="false" outlineLevel="0" collapsed="false">
      <c r="B5650" s="923" t="n">
        <v>87846</v>
      </c>
      <c r="C5650" s="924" t="s">
        <v>12448</v>
      </c>
      <c r="D5650" s="923" t="s">
        <v>892</v>
      </c>
      <c r="E5650" s="923" t="n">
        <f aca="false">IF($K$2=$H$1,H5650,I5650)</f>
        <v>161.59</v>
      </c>
      <c r="F5650" s="396" t="n">
        <f aca="false">IF(LEN($B5650)=7,CONCATENATE(MID($B5650,1,6),"00",RIGHT($B5650,1)),IF(LEN($B5650)=8,CONCATENATE(MID($B5650,1,6),"0",RIGHT($B5650,2)),$B5650))</f>
        <v>87846</v>
      </c>
      <c r="H5650" s="925" t="n">
        <v>159.51</v>
      </c>
      <c r="I5650" s="923" t="n">
        <v>161.59</v>
      </c>
    </row>
    <row r="5651" customFormat="false" ht="15" hidden="false" customHeight="false" outlineLevel="0" collapsed="false">
      <c r="B5651" s="923" t="n">
        <v>87847</v>
      </c>
      <c r="C5651" s="924" t="s">
        <v>12449</v>
      </c>
      <c r="D5651" s="923" t="s">
        <v>892</v>
      </c>
      <c r="E5651" s="923" t="n">
        <f aca="false">IF($K$2=$H$1,H5651,I5651)</f>
        <v>114.55</v>
      </c>
      <c r="F5651" s="396" t="n">
        <f aca="false">IF(LEN($B5651)=7,CONCATENATE(MID($B5651,1,6),"00",RIGHT($B5651,1)),IF(LEN($B5651)=8,CONCATENATE(MID($B5651,1,6),"0",RIGHT($B5651,2)),$B5651))</f>
        <v>87847</v>
      </c>
      <c r="H5651" s="925" t="n">
        <v>112.78</v>
      </c>
      <c r="I5651" s="923" t="n">
        <v>114.55</v>
      </c>
    </row>
    <row r="5652" customFormat="false" ht="15" hidden="false" customHeight="false" outlineLevel="0" collapsed="false">
      <c r="B5652" s="923" t="n">
        <v>87848</v>
      </c>
      <c r="C5652" s="924" t="s">
        <v>12450</v>
      </c>
      <c r="D5652" s="923" t="s">
        <v>892</v>
      </c>
      <c r="E5652" s="923" t="n">
        <f aca="false">IF($K$2=$H$1,H5652,I5652)</f>
        <v>154.26</v>
      </c>
      <c r="F5652" s="396" t="n">
        <f aca="false">IF(LEN($B5652)=7,CONCATENATE(MID($B5652,1,6),"00",RIGHT($B5652,1)),IF(LEN($B5652)=8,CONCATENATE(MID($B5652,1,6),"0",RIGHT($B5652,2)),$B5652))</f>
        <v>87848</v>
      </c>
      <c r="H5652" s="925" t="n">
        <v>152.89</v>
      </c>
      <c r="I5652" s="923" t="n">
        <v>154.26</v>
      </c>
    </row>
    <row r="5653" customFormat="false" ht="15" hidden="false" customHeight="false" outlineLevel="0" collapsed="false">
      <c r="B5653" s="923" t="n">
        <v>87849</v>
      </c>
      <c r="C5653" s="924" t="s">
        <v>12451</v>
      </c>
      <c r="D5653" s="923" t="s">
        <v>892</v>
      </c>
      <c r="E5653" s="923" t="n">
        <f aca="false">IF($K$2=$H$1,H5653,I5653)</f>
        <v>107.96</v>
      </c>
      <c r="F5653" s="396" t="n">
        <f aca="false">IF(LEN($B5653)=7,CONCATENATE(MID($B5653,1,6),"00",RIGHT($B5653,1)),IF(LEN($B5653)=8,CONCATENATE(MID($B5653,1,6),"0",RIGHT($B5653,2)),$B5653))</f>
        <v>87849</v>
      </c>
      <c r="H5653" s="925" t="n">
        <v>106.85</v>
      </c>
      <c r="I5653" s="923" t="n">
        <v>107.96</v>
      </c>
    </row>
    <row r="5654" customFormat="false" ht="15" hidden="false" customHeight="false" outlineLevel="0" collapsed="false">
      <c r="B5654" s="923" t="n">
        <v>87850</v>
      </c>
      <c r="C5654" s="924" t="s">
        <v>12452</v>
      </c>
      <c r="D5654" s="923" t="s">
        <v>892</v>
      </c>
      <c r="E5654" s="923" t="n">
        <f aca="false">IF($K$2=$H$1,H5654,I5654)</f>
        <v>168.24</v>
      </c>
      <c r="F5654" s="396" t="n">
        <f aca="false">IF(LEN($B5654)=7,CONCATENATE(MID($B5654,1,6),"00",RIGHT($B5654,1)),IF(LEN($B5654)=8,CONCATENATE(MID($B5654,1,6),"0",RIGHT($B5654,2)),$B5654))</f>
        <v>87850</v>
      </c>
      <c r="H5654" s="925" t="n">
        <v>165.76</v>
      </c>
      <c r="I5654" s="923" t="n">
        <v>168.24</v>
      </c>
    </row>
    <row r="5655" customFormat="false" ht="15" hidden="false" customHeight="false" outlineLevel="0" collapsed="false">
      <c r="B5655" s="923" t="n">
        <v>87851</v>
      </c>
      <c r="C5655" s="924" t="s">
        <v>12453</v>
      </c>
      <c r="D5655" s="923" t="s">
        <v>892</v>
      </c>
      <c r="E5655" s="923" t="n">
        <f aca="false">IF($K$2=$H$1,H5655,I5655)</f>
        <v>119.1</v>
      </c>
      <c r="F5655" s="396" t="n">
        <f aca="false">IF(LEN($B5655)=7,CONCATENATE(MID($B5655,1,6),"00",RIGHT($B5655,1)),IF(LEN($B5655)=8,CONCATENATE(MID($B5655,1,6),"0",RIGHT($B5655,2)),$B5655))</f>
        <v>87851</v>
      </c>
      <c r="H5655" s="925" t="n">
        <v>116.93</v>
      </c>
      <c r="I5655" s="923" t="n">
        <v>119.1</v>
      </c>
    </row>
    <row r="5656" customFormat="false" ht="15" hidden="false" customHeight="false" outlineLevel="0" collapsed="false">
      <c r="B5656" s="923" t="n">
        <v>87852</v>
      </c>
      <c r="C5656" s="924" t="s">
        <v>12454</v>
      </c>
      <c r="D5656" s="923" t="s">
        <v>892</v>
      </c>
      <c r="E5656" s="923" t="n">
        <f aca="false">IF($K$2=$H$1,H5656,I5656)</f>
        <v>159.41</v>
      </c>
      <c r="F5656" s="396" t="n">
        <f aca="false">IF(LEN($B5656)=7,CONCATENATE(MID($B5656,1,6),"00",RIGHT($B5656,1)),IF(LEN($B5656)=8,CONCATENATE(MID($B5656,1,6),"0",RIGHT($B5656,2)),$B5656))</f>
        <v>87852</v>
      </c>
      <c r="H5656" s="925" t="n">
        <v>157.78</v>
      </c>
      <c r="I5656" s="923" t="n">
        <v>159.41</v>
      </c>
    </row>
    <row r="5657" customFormat="false" ht="15" hidden="false" customHeight="false" outlineLevel="0" collapsed="false">
      <c r="B5657" s="923" t="n">
        <v>87853</v>
      </c>
      <c r="C5657" s="924" t="s">
        <v>12455</v>
      </c>
      <c r="D5657" s="923" t="s">
        <v>892</v>
      </c>
      <c r="E5657" s="923" t="n">
        <f aca="false">IF($K$2=$H$1,H5657,I5657)</f>
        <v>110.99</v>
      </c>
      <c r="F5657" s="396" t="n">
        <f aca="false">IF(LEN($B5657)=7,CONCATENATE(MID($B5657,1,6),"00",RIGHT($B5657,1)),IF(LEN($B5657)=8,CONCATENATE(MID($B5657,1,6),"0",RIGHT($B5657,2)),$B5657))</f>
        <v>87853</v>
      </c>
      <c r="H5657" s="925" t="n">
        <v>109.62</v>
      </c>
      <c r="I5657" s="923" t="n">
        <v>110.99</v>
      </c>
    </row>
    <row r="5658" customFormat="false" ht="15" hidden="false" customHeight="false" outlineLevel="0" collapsed="false">
      <c r="B5658" s="923" t="n">
        <v>87854</v>
      </c>
      <c r="C5658" s="924" t="s">
        <v>12456</v>
      </c>
      <c r="D5658" s="923" t="s">
        <v>892</v>
      </c>
      <c r="E5658" s="923" t="n">
        <f aca="false">IF($K$2=$H$1,H5658,I5658)</f>
        <v>166.38</v>
      </c>
      <c r="F5658" s="396" t="n">
        <f aca="false">IF(LEN($B5658)=7,CONCATENATE(MID($B5658,1,6),"00",RIGHT($B5658,1)),IF(LEN($B5658)=8,CONCATENATE(MID($B5658,1,6),"0",RIGHT($B5658,2)),$B5658))</f>
        <v>87854</v>
      </c>
      <c r="H5658" s="925" t="n">
        <v>162.87</v>
      </c>
      <c r="I5658" s="923" t="n">
        <v>166.38</v>
      </c>
    </row>
    <row r="5659" customFormat="false" ht="15" hidden="false" customHeight="false" outlineLevel="0" collapsed="false">
      <c r="B5659" s="923" t="n">
        <v>87855</v>
      </c>
      <c r="C5659" s="924" t="s">
        <v>12457</v>
      </c>
      <c r="D5659" s="923" t="s">
        <v>892</v>
      </c>
      <c r="E5659" s="923" t="n">
        <f aca="false">IF($K$2=$H$1,H5659,I5659)</f>
        <v>126.11</v>
      </c>
      <c r="F5659" s="396" t="n">
        <f aca="false">IF(LEN($B5659)=7,CONCATENATE(MID($B5659,1,6),"00",RIGHT($B5659,1)),IF(LEN($B5659)=8,CONCATENATE(MID($B5659,1,6),"0",RIGHT($B5659,2)),$B5659))</f>
        <v>87855</v>
      </c>
      <c r="H5659" s="925" t="n">
        <v>122.9</v>
      </c>
      <c r="I5659" s="923" t="n">
        <v>126.11</v>
      </c>
    </row>
    <row r="5660" customFormat="false" ht="15" hidden="false" customHeight="false" outlineLevel="0" collapsed="false">
      <c r="B5660" s="923" t="n">
        <v>87856</v>
      </c>
      <c r="C5660" s="924" t="s">
        <v>12458</v>
      </c>
      <c r="D5660" s="923" t="s">
        <v>892</v>
      </c>
      <c r="E5660" s="923" t="n">
        <f aca="false">IF($K$2=$H$1,H5660,I5660)</f>
        <v>153.71</v>
      </c>
      <c r="F5660" s="396" t="n">
        <f aca="false">IF(LEN($B5660)=7,CONCATENATE(MID($B5660,1,6),"00",RIGHT($B5660,1)),IF(LEN($B5660)=8,CONCATENATE(MID($B5660,1,6),"0",RIGHT($B5660,2)),$B5660))</f>
        <v>87856</v>
      </c>
      <c r="H5660" s="925" t="n">
        <v>151.42</v>
      </c>
      <c r="I5660" s="923" t="n">
        <v>153.71</v>
      </c>
    </row>
    <row r="5661" customFormat="false" ht="15" hidden="false" customHeight="false" outlineLevel="0" collapsed="false">
      <c r="B5661" s="923" t="n">
        <v>87857</v>
      </c>
      <c r="C5661" s="924" t="s">
        <v>12459</v>
      </c>
      <c r="D5661" s="923" t="s">
        <v>892</v>
      </c>
      <c r="E5661" s="923" t="n">
        <f aca="false">IF($K$2=$H$1,H5661,I5661)</f>
        <v>114.16</v>
      </c>
      <c r="F5661" s="396" t="n">
        <f aca="false">IF(LEN($B5661)=7,CONCATENATE(MID($B5661,1,6),"00",RIGHT($B5661,1)),IF(LEN($B5661)=8,CONCATENATE(MID($B5661,1,6),"0",RIGHT($B5661,2)),$B5661))</f>
        <v>87857</v>
      </c>
      <c r="H5661" s="925" t="n">
        <v>112.13</v>
      </c>
      <c r="I5661" s="923" t="n">
        <v>114.16</v>
      </c>
    </row>
    <row r="5662" customFormat="false" ht="15" hidden="false" customHeight="false" outlineLevel="0" collapsed="false">
      <c r="B5662" s="923" t="n">
        <v>87858</v>
      </c>
      <c r="C5662" s="924" t="s">
        <v>12460</v>
      </c>
      <c r="D5662" s="923" t="s">
        <v>892</v>
      </c>
      <c r="E5662" s="923" t="n">
        <f aca="false">IF($K$2=$H$1,H5662,I5662)</f>
        <v>109.81</v>
      </c>
      <c r="F5662" s="396" t="n">
        <f aca="false">IF(LEN($B5662)=7,CONCATENATE(MID($B5662,1,6),"00",RIGHT($B5662,1)),IF(LEN($B5662)=8,CONCATENATE(MID($B5662,1,6),"0",RIGHT($B5662,2)),$B5662))</f>
        <v>87858</v>
      </c>
      <c r="H5662" s="925" t="n">
        <v>107.52</v>
      </c>
      <c r="I5662" s="923" t="n">
        <v>109.81</v>
      </c>
    </row>
    <row r="5663" customFormat="false" ht="15" hidden="false" customHeight="false" outlineLevel="0" collapsed="false">
      <c r="B5663" s="923" t="n">
        <v>87859</v>
      </c>
      <c r="C5663" s="924" t="s">
        <v>12461</v>
      </c>
      <c r="D5663" s="923" t="s">
        <v>892</v>
      </c>
      <c r="E5663" s="923" t="n">
        <f aca="false">IF($K$2=$H$1,H5663,I5663)</f>
        <v>126.84</v>
      </c>
      <c r="F5663" s="396" t="n">
        <f aca="false">IF(LEN($B5663)=7,CONCATENATE(MID($B5663,1,6),"00",RIGHT($B5663,1)),IF(LEN($B5663)=8,CONCATENATE(MID($B5663,1,6),"0",RIGHT($B5663,2)),$B5663))</f>
        <v>87859</v>
      </c>
      <c r="H5663" s="925" t="n">
        <v>123.69</v>
      </c>
      <c r="I5663" s="923" t="n">
        <v>126.84</v>
      </c>
    </row>
    <row r="5664" customFormat="false" ht="15" hidden="false" customHeight="false" outlineLevel="0" collapsed="false">
      <c r="B5664" s="923" t="n">
        <v>89048</v>
      </c>
      <c r="C5664" s="924" t="s">
        <v>12462</v>
      </c>
      <c r="D5664" s="923" t="s">
        <v>892</v>
      </c>
      <c r="E5664" s="923" t="n">
        <f aca="false">IF($K$2=$H$1,H5664,I5664)</f>
        <v>25.3</v>
      </c>
      <c r="F5664" s="396" t="n">
        <f aca="false">IF(LEN($B5664)=7,CONCATENATE(MID($B5664,1,6),"00",RIGHT($B5664,1)),IF(LEN($B5664)=8,CONCATENATE(MID($B5664,1,6),"0",RIGHT($B5664,2)),$B5664))</f>
        <v>89048</v>
      </c>
      <c r="H5664" s="925" t="n">
        <v>23.77</v>
      </c>
      <c r="I5664" s="923" t="n">
        <v>25.3</v>
      </c>
    </row>
    <row r="5665" customFormat="false" ht="15" hidden="false" customHeight="false" outlineLevel="0" collapsed="false">
      <c r="B5665" s="923" t="n">
        <v>89049</v>
      </c>
      <c r="C5665" s="924" t="s">
        <v>12463</v>
      </c>
      <c r="D5665" s="923" t="s">
        <v>892</v>
      </c>
      <c r="E5665" s="923" t="n">
        <f aca="false">IF($K$2=$H$1,H5665,I5665)</f>
        <v>17.46</v>
      </c>
      <c r="F5665" s="396" t="n">
        <f aca="false">IF(LEN($B5665)=7,CONCATENATE(MID($B5665,1,6),"00",RIGHT($B5665,1)),IF(LEN($B5665)=8,CONCATENATE(MID($B5665,1,6),"0",RIGHT($B5665,2)),$B5665))</f>
        <v>89049</v>
      </c>
      <c r="H5665" s="925" t="n">
        <v>16.25</v>
      </c>
      <c r="I5665" s="923" t="n">
        <v>17.46</v>
      </c>
    </row>
    <row r="5666" customFormat="false" ht="15" hidden="false" customHeight="false" outlineLevel="0" collapsed="false">
      <c r="B5666" s="923" t="n">
        <v>89173</v>
      </c>
      <c r="C5666" s="924" t="s">
        <v>12464</v>
      </c>
      <c r="D5666" s="923" t="s">
        <v>892</v>
      </c>
      <c r="E5666" s="923" t="n">
        <f aca="false">IF($K$2=$H$1,H5666,I5666)</f>
        <v>24.84</v>
      </c>
      <c r="F5666" s="396" t="n">
        <f aca="false">IF(LEN($B5666)=7,CONCATENATE(MID($B5666,1,6),"00",RIGHT($B5666,1)),IF(LEN($B5666)=8,CONCATENATE(MID($B5666,1,6),"0",RIGHT($B5666,2)),$B5666))</f>
        <v>89173</v>
      </c>
      <c r="H5666" s="925" t="n">
        <v>23.35</v>
      </c>
      <c r="I5666" s="923" t="n">
        <v>24.84</v>
      </c>
    </row>
    <row r="5667" customFormat="false" ht="15" hidden="false" customHeight="false" outlineLevel="0" collapsed="false">
      <c r="B5667" s="923" t="n">
        <v>90406</v>
      </c>
      <c r="C5667" s="924" t="s">
        <v>12465</v>
      </c>
      <c r="D5667" s="923" t="s">
        <v>892</v>
      </c>
      <c r="E5667" s="923" t="n">
        <f aca="false">IF($K$2=$H$1,H5667,I5667)</f>
        <v>32.94</v>
      </c>
      <c r="F5667" s="396" t="n">
        <f aca="false">IF(LEN($B5667)=7,CONCATENATE(MID($B5667,1,6),"00",RIGHT($B5667,1)),IF(LEN($B5667)=8,CONCATENATE(MID($B5667,1,6),"0",RIGHT($B5667,2)),$B5667))</f>
        <v>90406</v>
      </c>
      <c r="H5667" s="925" t="n">
        <v>30.63</v>
      </c>
      <c r="I5667" s="923" t="n">
        <v>32.94</v>
      </c>
    </row>
    <row r="5668" customFormat="false" ht="15" hidden="false" customHeight="false" outlineLevel="0" collapsed="false">
      <c r="B5668" s="923" t="n">
        <v>90407</v>
      </c>
      <c r="C5668" s="924" t="s">
        <v>12466</v>
      </c>
      <c r="D5668" s="923" t="s">
        <v>892</v>
      </c>
      <c r="E5668" s="923" t="n">
        <f aca="false">IF($K$2=$H$1,H5668,I5668)</f>
        <v>36.91</v>
      </c>
      <c r="F5668" s="396" t="n">
        <f aca="false">IF(LEN($B5668)=7,CONCATENATE(MID($B5668,1,6),"00",RIGHT($B5668,1)),IF(LEN($B5668)=8,CONCATENATE(MID($B5668,1,6),"0",RIGHT($B5668,2)),$B5668))</f>
        <v>90407</v>
      </c>
      <c r="H5668" s="925" t="n">
        <v>34.2</v>
      </c>
      <c r="I5668" s="923" t="n">
        <v>36.91</v>
      </c>
    </row>
    <row r="5669" customFormat="false" ht="15" hidden="false" customHeight="false" outlineLevel="0" collapsed="false">
      <c r="B5669" s="923" t="n">
        <v>90408</v>
      </c>
      <c r="C5669" s="924" t="s">
        <v>12467</v>
      </c>
      <c r="D5669" s="923" t="s">
        <v>892</v>
      </c>
      <c r="E5669" s="923" t="n">
        <f aca="false">IF($K$2=$H$1,H5669,I5669)</f>
        <v>24.15</v>
      </c>
      <c r="F5669" s="396" t="n">
        <f aca="false">IF(LEN($B5669)=7,CONCATENATE(MID($B5669,1,6),"00",RIGHT($B5669,1)),IF(LEN($B5669)=8,CONCATENATE(MID($B5669,1,6),"0",RIGHT($B5669,2)),$B5669))</f>
        <v>90408</v>
      </c>
      <c r="H5669" s="925" t="n">
        <v>22.28</v>
      </c>
      <c r="I5669" s="923" t="n">
        <v>24.15</v>
      </c>
    </row>
    <row r="5670" customFormat="false" ht="15" hidden="false" customHeight="false" outlineLevel="0" collapsed="false">
      <c r="B5670" s="923" t="n">
        <v>90409</v>
      </c>
      <c r="C5670" s="924" t="s">
        <v>12468</v>
      </c>
      <c r="D5670" s="923" t="s">
        <v>892</v>
      </c>
      <c r="E5670" s="923" t="n">
        <f aca="false">IF($K$2=$H$1,H5670,I5670)</f>
        <v>26.4</v>
      </c>
      <c r="F5670" s="396" t="n">
        <f aca="false">IF(LEN($B5670)=7,CONCATENATE(MID($B5670,1,6),"00",RIGHT($B5670,1)),IF(LEN($B5670)=8,CONCATENATE(MID($B5670,1,6),"0",RIGHT($B5670,2)),$B5670))</f>
        <v>90409</v>
      </c>
      <c r="H5670" s="925" t="n">
        <v>24.31</v>
      </c>
      <c r="I5670" s="923" t="n">
        <v>26.4</v>
      </c>
    </row>
    <row r="5671" customFormat="false" ht="15" hidden="false" customHeight="false" outlineLevel="0" collapsed="false">
      <c r="B5671" s="923" t="n">
        <v>84084</v>
      </c>
      <c r="C5671" s="924" t="s">
        <v>12469</v>
      </c>
      <c r="D5671" s="923" t="s">
        <v>892</v>
      </c>
      <c r="E5671" s="923" t="n">
        <f aca="false">IF($K$2=$H$1,H5671,I5671)</f>
        <v>6.38</v>
      </c>
      <c r="F5671" s="396" t="n">
        <f aca="false">IF(LEN($B5671)=7,CONCATENATE(MID($B5671,1,6),"00",RIGHT($B5671,1)),IF(LEN($B5671)=8,CONCATENATE(MID($B5671,1,6),"0",RIGHT($B5671,2)),$B5671))</f>
        <v>84084</v>
      </c>
      <c r="H5671" s="925" t="n">
        <v>5.76</v>
      </c>
      <c r="I5671" s="923" t="n">
        <v>6.38</v>
      </c>
    </row>
    <row r="5672" customFormat="false" ht="15" hidden="false" customHeight="false" outlineLevel="0" collapsed="false">
      <c r="B5672" s="923" t="n">
        <v>87242</v>
      </c>
      <c r="C5672" s="924" t="s">
        <v>12470</v>
      </c>
      <c r="D5672" s="923" t="s">
        <v>892</v>
      </c>
      <c r="E5672" s="923" t="n">
        <f aca="false">IF($K$2=$H$1,H5672,I5672)</f>
        <v>207.44</v>
      </c>
      <c r="F5672" s="396" t="n">
        <f aca="false">IF(LEN($B5672)=7,CONCATENATE(MID($B5672,1,6),"00",RIGHT($B5672,1)),IF(LEN($B5672)=8,CONCATENATE(MID($B5672,1,6),"0",RIGHT($B5672,2)),$B5672))</f>
        <v>87242</v>
      </c>
      <c r="H5672" s="925" t="n">
        <v>203.81</v>
      </c>
      <c r="I5672" s="923" t="n">
        <v>207.44</v>
      </c>
    </row>
    <row r="5673" customFormat="false" ht="15" hidden="false" customHeight="false" outlineLevel="0" collapsed="false">
      <c r="B5673" s="923" t="n">
        <v>87243</v>
      </c>
      <c r="C5673" s="924" t="s">
        <v>12471</v>
      </c>
      <c r="D5673" s="923" t="s">
        <v>892</v>
      </c>
      <c r="E5673" s="923" t="n">
        <f aca="false">IF($K$2=$H$1,H5673,I5673)</f>
        <v>190.97</v>
      </c>
      <c r="F5673" s="396" t="n">
        <f aca="false">IF(LEN($B5673)=7,CONCATENATE(MID($B5673,1,6),"00",RIGHT($B5673,1)),IF(LEN($B5673)=8,CONCATENATE(MID($B5673,1,6),"0",RIGHT($B5673,2)),$B5673))</f>
        <v>87243</v>
      </c>
      <c r="H5673" s="925" t="n">
        <v>188.08</v>
      </c>
      <c r="I5673" s="923" t="n">
        <v>190.97</v>
      </c>
    </row>
    <row r="5674" customFormat="false" ht="15" hidden="false" customHeight="false" outlineLevel="0" collapsed="false">
      <c r="B5674" s="923" t="n">
        <v>87244</v>
      </c>
      <c r="C5674" s="924" t="s">
        <v>12472</v>
      </c>
      <c r="D5674" s="923" t="s">
        <v>892</v>
      </c>
      <c r="E5674" s="923" t="n">
        <f aca="false">IF($K$2=$H$1,H5674,I5674)</f>
        <v>200.78</v>
      </c>
      <c r="F5674" s="396" t="n">
        <f aca="false">IF(LEN($B5674)=7,CONCATENATE(MID($B5674,1,6),"00",RIGHT($B5674,1)),IF(LEN($B5674)=8,CONCATENATE(MID($B5674,1,6),"0",RIGHT($B5674,2)),$B5674))</f>
        <v>87244</v>
      </c>
      <c r="H5674" s="925" t="n">
        <v>196.89</v>
      </c>
      <c r="I5674" s="923" t="n">
        <v>200.78</v>
      </c>
    </row>
    <row r="5675" customFormat="false" ht="15" hidden="false" customHeight="false" outlineLevel="0" collapsed="false">
      <c r="B5675" s="923" t="n">
        <v>87245</v>
      </c>
      <c r="C5675" s="924" t="s">
        <v>12473</v>
      </c>
      <c r="D5675" s="923" t="s">
        <v>892</v>
      </c>
      <c r="E5675" s="923" t="n">
        <f aca="false">IF($K$2=$H$1,H5675,I5675)</f>
        <v>240.83</v>
      </c>
      <c r="F5675" s="396" t="n">
        <f aca="false">IF(LEN($B5675)=7,CONCATENATE(MID($B5675,1,6),"00",RIGHT($B5675,1)),IF(LEN($B5675)=8,CONCATENATE(MID($B5675,1,6),"0",RIGHT($B5675,2)),$B5675))</f>
        <v>87245</v>
      </c>
      <c r="H5675" s="925" t="n">
        <v>236.04</v>
      </c>
      <c r="I5675" s="923" t="n">
        <v>240.83</v>
      </c>
    </row>
    <row r="5676" customFormat="false" ht="15" hidden="false" customHeight="false" outlineLevel="0" collapsed="false">
      <c r="B5676" s="923" t="n">
        <v>87264</v>
      </c>
      <c r="C5676" s="924" t="s">
        <v>12474</v>
      </c>
      <c r="D5676" s="923" t="s">
        <v>892</v>
      </c>
      <c r="E5676" s="923" t="n">
        <f aca="false">IF($K$2=$H$1,H5676,I5676)</f>
        <v>43.39</v>
      </c>
      <c r="F5676" s="396" t="n">
        <f aca="false">IF(LEN($B5676)=7,CONCATENATE(MID($B5676,1,6),"00",RIGHT($B5676,1)),IF(LEN($B5676)=8,CONCATENATE(MID($B5676,1,6),"0",RIGHT($B5676,2)),$B5676))</f>
        <v>87264</v>
      </c>
      <c r="H5676" s="925" t="n">
        <v>41.32</v>
      </c>
      <c r="I5676" s="923" t="n">
        <v>43.39</v>
      </c>
    </row>
    <row r="5677" customFormat="false" ht="15" hidden="false" customHeight="false" outlineLevel="0" collapsed="false">
      <c r="B5677" s="923" t="n">
        <v>87265</v>
      </c>
      <c r="C5677" s="924" t="s">
        <v>12475</v>
      </c>
      <c r="D5677" s="923" t="s">
        <v>892</v>
      </c>
      <c r="E5677" s="923" t="n">
        <f aca="false">IF($K$2=$H$1,H5677,I5677)</f>
        <v>37.21</v>
      </c>
      <c r="F5677" s="396" t="n">
        <f aca="false">IF(LEN($B5677)=7,CONCATENATE(MID($B5677,1,6),"00",RIGHT($B5677,1)),IF(LEN($B5677)=8,CONCATENATE(MID($B5677,1,6),"0",RIGHT($B5677,2)),$B5677))</f>
        <v>87265</v>
      </c>
      <c r="H5677" s="925" t="n">
        <v>35.76</v>
      </c>
      <c r="I5677" s="923" t="n">
        <v>37.21</v>
      </c>
    </row>
    <row r="5678" customFormat="false" ht="15" hidden="false" customHeight="false" outlineLevel="0" collapsed="false">
      <c r="B5678" s="923" t="n">
        <v>87266</v>
      </c>
      <c r="C5678" s="924" t="s">
        <v>12476</v>
      </c>
      <c r="D5678" s="923" t="s">
        <v>892</v>
      </c>
      <c r="E5678" s="923" t="n">
        <f aca="false">IF($K$2=$H$1,H5678,I5678)</f>
        <v>45.6</v>
      </c>
      <c r="F5678" s="396" t="n">
        <f aca="false">IF(LEN($B5678)=7,CONCATENATE(MID($B5678,1,6),"00",RIGHT($B5678,1)),IF(LEN($B5678)=8,CONCATENATE(MID($B5678,1,6),"0",RIGHT($B5678,2)),$B5678))</f>
        <v>87266</v>
      </c>
      <c r="H5678" s="925" t="n">
        <v>43.32</v>
      </c>
      <c r="I5678" s="923" t="n">
        <v>45.6</v>
      </c>
    </row>
    <row r="5679" customFormat="false" ht="15" hidden="false" customHeight="false" outlineLevel="0" collapsed="false">
      <c r="B5679" s="923" t="n">
        <v>87267</v>
      </c>
      <c r="C5679" s="924" t="s">
        <v>12477</v>
      </c>
      <c r="D5679" s="923" t="s">
        <v>892</v>
      </c>
      <c r="E5679" s="923" t="n">
        <f aca="false">IF($K$2=$H$1,H5679,I5679)</f>
        <v>42.83</v>
      </c>
      <c r="F5679" s="396" t="n">
        <f aca="false">IF(LEN($B5679)=7,CONCATENATE(MID($B5679,1,6),"00",RIGHT($B5679,1)),IF(LEN($B5679)=8,CONCATENATE(MID($B5679,1,6),"0",RIGHT($B5679,2)),$B5679))</f>
        <v>87267</v>
      </c>
      <c r="H5679" s="925" t="n">
        <v>40.82</v>
      </c>
      <c r="I5679" s="923" t="n">
        <v>42.83</v>
      </c>
    </row>
    <row r="5680" customFormat="false" ht="15" hidden="false" customHeight="false" outlineLevel="0" collapsed="false">
      <c r="B5680" s="923" t="n">
        <v>87268</v>
      </c>
      <c r="C5680" s="924" t="s">
        <v>12478</v>
      </c>
      <c r="D5680" s="923" t="s">
        <v>892</v>
      </c>
      <c r="E5680" s="923" t="n">
        <f aca="false">IF($K$2=$H$1,H5680,I5680)</f>
        <v>46.96</v>
      </c>
      <c r="F5680" s="396" t="n">
        <f aca="false">IF(LEN($B5680)=7,CONCATENATE(MID($B5680,1,6),"00",RIGHT($B5680,1)),IF(LEN($B5680)=8,CONCATENATE(MID($B5680,1,6),"0",RIGHT($B5680,2)),$B5680))</f>
        <v>87268</v>
      </c>
      <c r="H5680" s="925" t="n">
        <v>44.53</v>
      </c>
      <c r="I5680" s="923" t="n">
        <v>46.96</v>
      </c>
    </row>
    <row r="5681" customFormat="false" ht="15" hidden="false" customHeight="false" outlineLevel="0" collapsed="false">
      <c r="B5681" s="923" t="n">
        <v>87269</v>
      </c>
      <c r="C5681" s="924" t="s">
        <v>12479</v>
      </c>
      <c r="D5681" s="923" t="s">
        <v>892</v>
      </c>
      <c r="E5681" s="923" t="n">
        <f aca="false">IF($K$2=$H$1,H5681,I5681)</f>
        <v>40.24</v>
      </c>
      <c r="F5681" s="396" t="n">
        <f aca="false">IF(LEN($B5681)=7,CONCATENATE(MID($B5681,1,6),"00",RIGHT($B5681,1)),IF(LEN($B5681)=8,CONCATENATE(MID($B5681,1,6),"0",RIGHT($B5681,2)),$B5681))</f>
        <v>87269</v>
      </c>
      <c r="H5681" s="925" t="n">
        <v>38.46</v>
      </c>
      <c r="I5681" s="923" t="n">
        <v>40.24</v>
      </c>
    </row>
    <row r="5682" customFormat="false" ht="15" hidden="false" customHeight="false" outlineLevel="0" collapsed="false">
      <c r="B5682" s="923" t="n">
        <v>87270</v>
      </c>
      <c r="C5682" s="924" t="s">
        <v>12480</v>
      </c>
      <c r="D5682" s="923" t="s">
        <v>892</v>
      </c>
      <c r="E5682" s="923" t="n">
        <f aca="false">IF($K$2=$H$1,H5682,I5682)</f>
        <v>48.83</v>
      </c>
      <c r="F5682" s="396" t="n">
        <f aca="false">IF(LEN($B5682)=7,CONCATENATE(MID($B5682,1,6),"00",RIGHT($B5682,1)),IF(LEN($B5682)=8,CONCATENATE(MID($B5682,1,6),"0",RIGHT($B5682,2)),$B5682))</f>
        <v>87270</v>
      </c>
      <c r="H5682" s="925" t="n">
        <v>46.2</v>
      </c>
      <c r="I5682" s="923" t="n">
        <v>48.83</v>
      </c>
    </row>
    <row r="5683" customFormat="false" ht="15" hidden="false" customHeight="false" outlineLevel="0" collapsed="false">
      <c r="B5683" s="923" t="n">
        <v>87271</v>
      </c>
      <c r="C5683" s="924" t="s">
        <v>12481</v>
      </c>
      <c r="D5683" s="923" t="s">
        <v>892</v>
      </c>
      <c r="E5683" s="923" t="n">
        <f aca="false">IF($K$2=$H$1,H5683,I5683)</f>
        <v>45.67</v>
      </c>
      <c r="F5683" s="396" t="n">
        <f aca="false">IF(LEN($B5683)=7,CONCATENATE(MID($B5683,1,6),"00",RIGHT($B5683,1)),IF(LEN($B5683)=8,CONCATENATE(MID($B5683,1,6),"0",RIGHT($B5683,2)),$B5683))</f>
        <v>87271</v>
      </c>
      <c r="H5683" s="925" t="n">
        <v>43.35</v>
      </c>
      <c r="I5683" s="923" t="n">
        <v>45.67</v>
      </c>
    </row>
    <row r="5684" customFormat="false" ht="15" hidden="false" customHeight="false" outlineLevel="0" collapsed="false">
      <c r="B5684" s="923" t="n">
        <v>87272</v>
      </c>
      <c r="C5684" s="924" t="s">
        <v>12482</v>
      </c>
      <c r="D5684" s="923" t="s">
        <v>892</v>
      </c>
      <c r="E5684" s="923" t="n">
        <f aca="false">IF($K$2=$H$1,H5684,I5684)</f>
        <v>50.46</v>
      </c>
      <c r="F5684" s="396" t="n">
        <f aca="false">IF(LEN($B5684)=7,CONCATENATE(MID($B5684,1,6),"00",RIGHT($B5684,1)),IF(LEN($B5684)=8,CONCATENATE(MID($B5684,1,6),"0",RIGHT($B5684,2)),$B5684))</f>
        <v>87272</v>
      </c>
      <c r="H5684" s="925" t="n">
        <v>47.74</v>
      </c>
      <c r="I5684" s="923" t="n">
        <v>50.46</v>
      </c>
    </row>
    <row r="5685" customFormat="false" ht="15" hidden="false" customHeight="false" outlineLevel="0" collapsed="false">
      <c r="B5685" s="923" t="n">
        <v>87273</v>
      </c>
      <c r="C5685" s="924" t="s">
        <v>12483</v>
      </c>
      <c r="D5685" s="923" t="s">
        <v>892</v>
      </c>
      <c r="E5685" s="923" t="n">
        <f aca="false">IF($K$2=$H$1,H5685,I5685)</f>
        <v>42.24</v>
      </c>
      <c r="F5685" s="396" t="n">
        <f aca="false">IF(LEN($B5685)=7,CONCATENATE(MID($B5685,1,6),"00",RIGHT($B5685,1)),IF(LEN($B5685)=8,CONCATENATE(MID($B5685,1,6),"0",RIGHT($B5685,2)),$B5685))</f>
        <v>87273</v>
      </c>
      <c r="H5685" s="925" t="n">
        <v>40.33</v>
      </c>
      <c r="I5685" s="923" t="n">
        <v>42.24</v>
      </c>
    </row>
    <row r="5686" customFormat="false" ht="15" hidden="false" customHeight="false" outlineLevel="0" collapsed="false">
      <c r="B5686" s="923" t="n">
        <v>87274</v>
      </c>
      <c r="C5686" s="924" t="s">
        <v>12484</v>
      </c>
      <c r="D5686" s="923" t="s">
        <v>892</v>
      </c>
      <c r="E5686" s="923" t="n">
        <f aca="false">IF($K$2=$H$1,H5686,I5686)</f>
        <v>51.77</v>
      </c>
      <c r="F5686" s="396" t="n">
        <f aca="false">IF(LEN($B5686)=7,CONCATENATE(MID($B5686,1,6),"00",RIGHT($B5686,1)),IF(LEN($B5686)=8,CONCATENATE(MID($B5686,1,6),"0",RIGHT($B5686,2)),$B5686))</f>
        <v>87274</v>
      </c>
      <c r="H5686" s="925" t="n">
        <v>48.92</v>
      </c>
      <c r="I5686" s="923" t="n">
        <v>51.77</v>
      </c>
    </row>
    <row r="5687" customFormat="false" ht="15" hidden="false" customHeight="false" outlineLevel="0" collapsed="false">
      <c r="B5687" s="923" t="n">
        <v>87275</v>
      </c>
      <c r="C5687" s="924" t="s">
        <v>12485</v>
      </c>
      <c r="D5687" s="923" t="s">
        <v>892</v>
      </c>
      <c r="E5687" s="923" t="n">
        <f aca="false">IF($K$2=$H$1,H5687,I5687)</f>
        <v>48.95</v>
      </c>
      <c r="F5687" s="396" t="n">
        <f aca="false">IF(LEN($B5687)=7,CONCATENATE(MID($B5687,1,6),"00",RIGHT($B5687,1)),IF(LEN($B5687)=8,CONCATENATE(MID($B5687,1,6),"0",RIGHT($B5687,2)),$B5687))</f>
        <v>87275</v>
      </c>
      <c r="H5687" s="925" t="n">
        <v>46.39</v>
      </c>
      <c r="I5687" s="923" t="n">
        <v>48.95</v>
      </c>
    </row>
    <row r="5688" customFormat="false" ht="15" hidden="false" customHeight="false" outlineLevel="0" collapsed="false">
      <c r="B5688" s="923" t="n">
        <v>88786</v>
      </c>
      <c r="C5688" s="924" t="s">
        <v>12486</v>
      </c>
      <c r="D5688" s="923" t="s">
        <v>892</v>
      </c>
      <c r="E5688" s="923" t="n">
        <f aca="false">IF($K$2=$H$1,H5688,I5688)</f>
        <v>231.22</v>
      </c>
      <c r="F5688" s="396" t="n">
        <f aca="false">IF(LEN($B5688)=7,CONCATENATE(MID($B5688,1,6),"00",RIGHT($B5688,1)),IF(LEN($B5688)=8,CONCATENATE(MID($B5688,1,6),"0",RIGHT($B5688,2)),$B5688))</f>
        <v>88786</v>
      </c>
      <c r="H5688" s="925" t="n">
        <v>227.59</v>
      </c>
      <c r="I5688" s="923" t="n">
        <v>231.22</v>
      </c>
    </row>
    <row r="5689" customFormat="false" ht="15" hidden="false" customHeight="false" outlineLevel="0" collapsed="false">
      <c r="B5689" s="923" t="n">
        <v>88787</v>
      </c>
      <c r="C5689" s="924" t="s">
        <v>12487</v>
      </c>
      <c r="D5689" s="923" t="s">
        <v>892</v>
      </c>
      <c r="E5689" s="923" t="n">
        <f aca="false">IF($K$2=$H$1,H5689,I5689)</f>
        <v>213.67</v>
      </c>
      <c r="F5689" s="396" t="n">
        <f aca="false">IF(LEN($B5689)=7,CONCATENATE(MID($B5689,1,6),"00",RIGHT($B5689,1)),IF(LEN($B5689)=8,CONCATENATE(MID($B5689,1,6),"0",RIGHT($B5689,2)),$B5689))</f>
        <v>88787</v>
      </c>
      <c r="H5689" s="925" t="n">
        <v>210.78</v>
      </c>
      <c r="I5689" s="923" t="n">
        <v>213.67</v>
      </c>
    </row>
    <row r="5690" customFormat="false" ht="15" hidden="false" customHeight="false" outlineLevel="0" collapsed="false">
      <c r="B5690" s="923" t="n">
        <v>88788</v>
      </c>
      <c r="C5690" s="924" t="s">
        <v>12488</v>
      </c>
      <c r="D5690" s="923" t="s">
        <v>892</v>
      </c>
      <c r="E5690" s="923" t="n">
        <f aca="false">IF($K$2=$H$1,H5690,I5690)</f>
        <v>223.48</v>
      </c>
      <c r="F5690" s="396" t="n">
        <f aca="false">IF(LEN($B5690)=7,CONCATENATE(MID($B5690,1,6),"00",RIGHT($B5690,1)),IF(LEN($B5690)=8,CONCATENATE(MID($B5690,1,6),"0",RIGHT($B5690,2)),$B5690))</f>
        <v>88788</v>
      </c>
      <c r="H5690" s="925" t="n">
        <v>219.59</v>
      </c>
      <c r="I5690" s="923" t="n">
        <v>223.48</v>
      </c>
    </row>
    <row r="5691" customFormat="false" ht="15" hidden="false" customHeight="false" outlineLevel="0" collapsed="false">
      <c r="B5691" s="923" t="n">
        <v>88789</v>
      </c>
      <c r="C5691" s="924" t="s">
        <v>12489</v>
      </c>
      <c r="D5691" s="923" t="s">
        <v>892</v>
      </c>
      <c r="E5691" s="923" t="n">
        <f aca="false">IF($K$2=$H$1,H5691,I5691)</f>
        <v>267.24</v>
      </c>
      <c r="F5691" s="396" t="n">
        <f aca="false">IF(LEN($B5691)=7,CONCATENATE(MID($B5691,1,6),"00",RIGHT($B5691,1)),IF(LEN($B5691)=8,CONCATENATE(MID($B5691,1,6),"0",RIGHT($B5691,2)),$B5691))</f>
        <v>88789</v>
      </c>
      <c r="H5691" s="925" t="n">
        <v>262.45</v>
      </c>
      <c r="I5691" s="923" t="n">
        <v>267.24</v>
      </c>
    </row>
    <row r="5692" customFormat="false" ht="15" hidden="false" customHeight="false" outlineLevel="0" collapsed="false">
      <c r="B5692" s="923" t="n">
        <v>89045</v>
      </c>
      <c r="C5692" s="924" t="s">
        <v>12490</v>
      </c>
      <c r="D5692" s="923" t="s">
        <v>892</v>
      </c>
      <c r="E5692" s="923" t="n">
        <f aca="false">IF($K$2=$H$1,H5692,I5692)</f>
        <v>43.22</v>
      </c>
      <c r="F5692" s="396" t="n">
        <f aca="false">IF(LEN($B5692)=7,CONCATENATE(MID($B5692,1,6),"00",RIGHT($B5692,1)),IF(LEN($B5692)=8,CONCATENATE(MID($B5692,1,6),"0",RIGHT($B5692,2)),$B5692))</f>
        <v>89045</v>
      </c>
      <c r="H5692" s="925" t="n">
        <v>41.18</v>
      </c>
      <c r="I5692" s="923" t="n">
        <v>43.22</v>
      </c>
    </row>
    <row r="5693" customFormat="false" ht="15" hidden="false" customHeight="false" outlineLevel="0" collapsed="false">
      <c r="B5693" s="923" t="n">
        <v>89170</v>
      </c>
      <c r="C5693" s="924" t="s">
        <v>12491</v>
      </c>
      <c r="D5693" s="923" t="s">
        <v>892</v>
      </c>
      <c r="E5693" s="923" t="n">
        <f aca="false">IF($K$2=$H$1,H5693,I5693)</f>
        <v>41.68</v>
      </c>
      <c r="F5693" s="396" t="n">
        <f aca="false">IF(LEN($B5693)=7,CONCATENATE(MID($B5693,1,6),"00",RIGHT($B5693,1)),IF(LEN($B5693)=8,CONCATENATE(MID($B5693,1,6),"0",RIGHT($B5693,2)),$B5693))</f>
        <v>89170</v>
      </c>
      <c r="H5693" s="925" t="n">
        <v>39.77</v>
      </c>
      <c r="I5693" s="923" t="n">
        <v>41.68</v>
      </c>
    </row>
    <row r="5694" customFormat="false" ht="15" hidden="false" customHeight="false" outlineLevel="0" collapsed="false">
      <c r="B5694" s="923" t="n">
        <v>93392</v>
      </c>
      <c r="C5694" s="924" t="s">
        <v>12492</v>
      </c>
      <c r="D5694" s="923" t="s">
        <v>892</v>
      </c>
      <c r="E5694" s="923" t="n">
        <f aca="false">IF($K$2=$H$1,H5694,I5694)</f>
        <v>35.77</v>
      </c>
      <c r="F5694" s="396" t="n">
        <f aca="false">IF(LEN($B5694)=7,CONCATENATE(MID($B5694,1,6),"00",RIGHT($B5694,1)),IF(LEN($B5694)=8,CONCATENATE(MID($B5694,1,6),"0",RIGHT($B5694,2)),$B5694))</f>
        <v>93392</v>
      </c>
      <c r="H5694" s="925" t="n">
        <v>33.7</v>
      </c>
      <c r="I5694" s="923" t="n">
        <v>35.77</v>
      </c>
    </row>
    <row r="5695" customFormat="false" ht="15" hidden="false" customHeight="false" outlineLevel="0" collapsed="false">
      <c r="B5695" s="923" t="n">
        <v>93393</v>
      </c>
      <c r="C5695" s="924" t="s">
        <v>12493</v>
      </c>
      <c r="D5695" s="923" t="s">
        <v>892</v>
      </c>
      <c r="E5695" s="923" t="n">
        <f aca="false">IF($K$2=$H$1,H5695,I5695)</f>
        <v>29.67</v>
      </c>
      <c r="F5695" s="396" t="n">
        <f aca="false">IF(LEN($B5695)=7,CONCATENATE(MID($B5695,1,6),"00",RIGHT($B5695,1)),IF(LEN($B5695)=8,CONCATENATE(MID($B5695,1,6),"0",RIGHT($B5695,2)),$B5695))</f>
        <v>93393</v>
      </c>
      <c r="H5695" s="925" t="n">
        <v>28.22</v>
      </c>
      <c r="I5695" s="923" t="n">
        <v>29.67</v>
      </c>
    </row>
    <row r="5696" customFormat="false" ht="15" hidden="false" customHeight="false" outlineLevel="0" collapsed="false">
      <c r="B5696" s="923" t="n">
        <v>93394</v>
      </c>
      <c r="C5696" s="924" t="s">
        <v>12494</v>
      </c>
      <c r="D5696" s="923" t="s">
        <v>892</v>
      </c>
      <c r="E5696" s="923" t="n">
        <f aca="false">IF($K$2=$H$1,H5696,I5696)</f>
        <v>37.98</v>
      </c>
      <c r="F5696" s="396" t="n">
        <f aca="false">IF(LEN($B5696)=7,CONCATENATE(MID($B5696,1,6),"00",RIGHT($B5696,1)),IF(LEN($B5696)=8,CONCATENATE(MID($B5696,1,6),"0",RIGHT($B5696,2)),$B5696))</f>
        <v>93394</v>
      </c>
      <c r="H5696" s="925" t="n">
        <v>35.7</v>
      </c>
      <c r="I5696" s="923" t="n">
        <v>37.98</v>
      </c>
    </row>
    <row r="5697" customFormat="false" ht="15" hidden="false" customHeight="false" outlineLevel="0" collapsed="false">
      <c r="B5697" s="923" t="n">
        <v>93395</v>
      </c>
      <c r="C5697" s="924" t="s">
        <v>12495</v>
      </c>
      <c r="D5697" s="923" t="s">
        <v>892</v>
      </c>
      <c r="E5697" s="923" t="n">
        <f aca="false">IF($K$2=$H$1,H5697,I5697)</f>
        <v>35.21</v>
      </c>
      <c r="F5697" s="396" t="n">
        <f aca="false">IF(LEN($B5697)=7,CONCATENATE(MID($B5697,1,6),"00",RIGHT($B5697,1)),IF(LEN($B5697)=8,CONCATENATE(MID($B5697,1,6),"0",RIGHT($B5697,2)),$B5697))</f>
        <v>93395</v>
      </c>
      <c r="H5697" s="925" t="n">
        <v>33.2</v>
      </c>
      <c r="I5697" s="923" t="n">
        <v>35.21</v>
      </c>
    </row>
    <row r="5698" customFormat="false" ht="15" hidden="false" customHeight="false" outlineLevel="0" collapsed="false">
      <c r="B5698" s="923" t="n">
        <v>99194</v>
      </c>
      <c r="C5698" s="924" t="s">
        <v>12496</v>
      </c>
      <c r="D5698" s="923" t="s">
        <v>892</v>
      </c>
      <c r="E5698" s="923" t="n">
        <f aca="false">IF($K$2=$H$1,H5698,I5698)</f>
        <v>41.75</v>
      </c>
      <c r="F5698" s="396" t="n">
        <f aca="false">IF(LEN($B5698)=7,CONCATENATE(MID($B5698,1,6),"00",RIGHT($B5698,1)),IF(LEN($B5698)=8,CONCATENATE(MID($B5698,1,6),"0",RIGHT($B5698,2)),$B5698))</f>
        <v>99194</v>
      </c>
      <c r="H5698" s="925" t="n">
        <v>39.68</v>
      </c>
      <c r="I5698" s="923" t="n">
        <v>41.75</v>
      </c>
    </row>
    <row r="5699" customFormat="false" ht="15" hidden="false" customHeight="false" outlineLevel="0" collapsed="false">
      <c r="B5699" s="923" t="n">
        <v>99195</v>
      </c>
      <c r="C5699" s="924" t="s">
        <v>12497</v>
      </c>
      <c r="D5699" s="923" t="s">
        <v>892</v>
      </c>
      <c r="E5699" s="923" t="n">
        <f aca="false">IF($K$2=$H$1,H5699,I5699)</f>
        <v>35.65</v>
      </c>
      <c r="F5699" s="396" t="n">
        <f aca="false">IF(LEN($B5699)=7,CONCATENATE(MID($B5699,1,6),"00",RIGHT($B5699,1)),IF(LEN($B5699)=8,CONCATENATE(MID($B5699,1,6),"0",RIGHT($B5699,2)),$B5699))</f>
        <v>99195</v>
      </c>
      <c r="H5699" s="925" t="n">
        <v>34.2</v>
      </c>
      <c r="I5699" s="923" t="n">
        <v>35.65</v>
      </c>
    </row>
    <row r="5700" customFormat="false" ht="15" hidden="false" customHeight="false" outlineLevel="0" collapsed="false">
      <c r="B5700" s="923" t="n">
        <v>99196</v>
      </c>
      <c r="C5700" s="924" t="s">
        <v>12498</v>
      </c>
      <c r="D5700" s="923" t="s">
        <v>892</v>
      </c>
      <c r="E5700" s="923" t="n">
        <f aca="false">IF($K$2=$H$1,H5700,I5700)</f>
        <v>43.96</v>
      </c>
      <c r="F5700" s="396" t="n">
        <f aca="false">IF(LEN($B5700)=7,CONCATENATE(MID($B5700,1,6),"00",RIGHT($B5700,1)),IF(LEN($B5700)=8,CONCATENATE(MID($B5700,1,6),"0",RIGHT($B5700,2)),$B5700))</f>
        <v>99196</v>
      </c>
      <c r="H5700" s="925" t="n">
        <v>41.68</v>
      </c>
      <c r="I5700" s="923" t="n">
        <v>43.96</v>
      </c>
    </row>
    <row r="5701" customFormat="false" ht="15" hidden="false" customHeight="false" outlineLevel="0" collapsed="false">
      <c r="B5701" s="923" t="n">
        <v>99198</v>
      </c>
      <c r="C5701" s="924" t="s">
        <v>12499</v>
      </c>
      <c r="D5701" s="923" t="s">
        <v>892</v>
      </c>
      <c r="E5701" s="923" t="n">
        <f aca="false">IF($K$2=$H$1,H5701,I5701)</f>
        <v>41.19</v>
      </c>
      <c r="F5701" s="396" t="n">
        <f aca="false">IF(LEN($B5701)=7,CONCATENATE(MID($B5701,1,6),"00",RIGHT($B5701,1)),IF(LEN($B5701)=8,CONCATENATE(MID($B5701,1,6),"0",RIGHT($B5701,2)),$B5701))</f>
        <v>99198</v>
      </c>
      <c r="H5701" s="925" t="n">
        <v>39.18</v>
      </c>
      <c r="I5701" s="923" t="n">
        <v>41.19</v>
      </c>
    </row>
    <row r="5702" customFormat="false" ht="15" hidden="false" customHeight="false" outlineLevel="0" collapsed="false">
      <c r="B5702" s="923" t="n">
        <v>84088</v>
      </c>
      <c r="C5702" s="924" t="s">
        <v>12500</v>
      </c>
      <c r="D5702" s="923" t="s">
        <v>470</v>
      </c>
      <c r="E5702" s="923" t="n">
        <f aca="false">IF($K$2=$H$1,H5702,I5702)</f>
        <v>84.17</v>
      </c>
      <c r="F5702" s="396" t="n">
        <f aca="false">IF(LEN($B5702)=7,CONCATENATE(MID($B5702,1,6),"00",RIGHT($B5702,1)),IF(LEN($B5702)=8,CONCATENATE(MID($B5702,1,6),"0",RIGHT($B5702,2)),$B5702))</f>
        <v>84088</v>
      </c>
      <c r="H5702" s="925" t="n">
        <v>82.68</v>
      </c>
      <c r="I5702" s="923" t="n">
        <v>84.17</v>
      </c>
    </row>
    <row r="5703" customFormat="false" ht="15" hidden="false" customHeight="false" outlineLevel="0" collapsed="false">
      <c r="B5703" s="923" t="n">
        <v>84089</v>
      </c>
      <c r="C5703" s="924" t="s">
        <v>12501</v>
      </c>
      <c r="D5703" s="923" t="s">
        <v>470</v>
      </c>
      <c r="E5703" s="923" t="n">
        <f aca="false">IF($K$2=$H$1,H5703,I5703)</f>
        <v>118.97</v>
      </c>
      <c r="F5703" s="396" t="n">
        <f aca="false">IF(LEN($B5703)=7,CONCATENATE(MID($B5703,1,6),"00",RIGHT($B5703,1)),IF(LEN($B5703)=8,CONCATENATE(MID($B5703,1,6),"0",RIGHT($B5703,2)),$B5703))</f>
        <v>84089</v>
      </c>
      <c r="H5703" s="925" t="n">
        <v>116.72</v>
      </c>
      <c r="I5703" s="923" t="n">
        <v>118.97</v>
      </c>
    </row>
    <row r="5704" customFormat="false" ht="15" hidden="false" customHeight="false" outlineLevel="0" collapsed="false">
      <c r="B5704" s="923" t="n">
        <v>40675</v>
      </c>
      <c r="C5704" s="924" t="s">
        <v>12502</v>
      </c>
      <c r="D5704" s="923" t="s">
        <v>470</v>
      </c>
      <c r="E5704" s="923" t="n">
        <f aca="false">IF($K$2=$H$1,H5704,I5704)</f>
        <v>4.22</v>
      </c>
      <c r="F5704" s="396" t="n">
        <f aca="false">IF(LEN($B5704)=7,CONCATENATE(MID($B5704,1,6),"00",RIGHT($B5704,1)),IF(LEN($B5704)=8,CONCATENATE(MID($B5704,1,6),"0",RIGHT($B5704,2)),$B5704))</f>
        <v>40675</v>
      </c>
      <c r="H5704" s="925" t="n">
        <v>3.8</v>
      </c>
      <c r="I5704" s="923" t="n">
        <v>4.22</v>
      </c>
    </row>
    <row r="5705" customFormat="false" ht="15" hidden="false" customHeight="false" outlineLevel="0" collapsed="false">
      <c r="B5705" s="923" t="n">
        <v>84093</v>
      </c>
      <c r="C5705" s="924" t="s">
        <v>12503</v>
      </c>
      <c r="D5705" s="923" t="s">
        <v>470</v>
      </c>
      <c r="E5705" s="923" t="n">
        <f aca="false">IF($K$2=$H$1,H5705,I5705)</f>
        <v>25.03</v>
      </c>
      <c r="F5705" s="396" t="n">
        <f aca="false">IF(LEN($B5705)=7,CONCATENATE(MID($B5705,1,6),"00",RIGHT($B5705,1)),IF(LEN($B5705)=8,CONCATENATE(MID($B5705,1,6),"0",RIGHT($B5705,2)),$B5705))</f>
        <v>84093</v>
      </c>
      <c r="H5705" s="925" t="n">
        <v>24.08</v>
      </c>
      <c r="I5705" s="923" t="n">
        <v>25.03</v>
      </c>
    </row>
    <row r="5706" customFormat="false" ht="15" hidden="false" customHeight="false" outlineLevel="0" collapsed="false">
      <c r="B5706" s="923" t="n">
        <v>96112</v>
      </c>
      <c r="C5706" s="924" t="s">
        <v>12504</v>
      </c>
      <c r="D5706" s="923" t="s">
        <v>892</v>
      </c>
      <c r="E5706" s="923" t="n">
        <f aca="false">IF($K$2=$H$1,H5706,I5706)</f>
        <v>88.08</v>
      </c>
      <c r="F5706" s="396" t="n">
        <f aca="false">IF(LEN($B5706)=7,CONCATENATE(MID($B5706,1,6),"00",RIGHT($B5706,1)),IF(LEN($B5706)=8,CONCATENATE(MID($B5706,1,6),"0",RIGHT($B5706,2)),$B5706))</f>
        <v>96112</v>
      </c>
      <c r="H5706" s="925" t="n">
        <v>82.85</v>
      </c>
      <c r="I5706" s="923" t="n">
        <v>88.08</v>
      </c>
    </row>
    <row r="5707" customFormat="false" ht="15" hidden="false" customHeight="false" outlineLevel="0" collapsed="false">
      <c r="B5707" s="923" t="n">
        <v>96117</v>
      </c>
      <c r="C5707" s="924" t="s">
        <v>12505</v>
      </c>
      <c r="D5707" s="923" t="s">
        <v>892</v>
      </c>
      <c r="E5707" s="923" t="n">
        <f aca="false">IF($K$2=$H$1,H5707,I5707)</f>
        <v>97.1</v>
      </c>
      <c r="F5707" s="396" t="n">
        <f aca="false">IF(LEN($B5707)=7,CONCATENATE(MID($B5707,1,6),"00",RIGHT($B5707,1)),IF(LEN($B5707)=8,CONCATENATE(MID($B5707,1,6),"0",RIGHT($B5707,2)),$B5707))</f>
        <v>96117</v>
      </c>
      <c r="H5707" s="925" t="n">
        <v>92.96</v>
      </c>
      <c r="I5707" s="923" t="n">
        <v>97.1</v>
      </c>
    </row>
    <row r="5708" customFormat="false" ht="15" hidden="false" customHeight="false" outlineLevel="0" collapsed="false">
      <c r="B5708" s="923" t="n">
        <v>96122</v>
      </c>
      <c r="C5708" s="924" t="s">
        <v>12506</v>
      </c>
      <c r="D5708" s="923" t="s">
        <v>470</v>
      </c>
      <c r="E5708" s="923" t="n">
        <f aca="false">IF($K$2=$H$1,H5708,I5708)</f>
        <v>21.71</v>
      </c>
      <c r="F5708" s="396" t="n">
        <f aca="false">IF(LEN($B5708)=7,CONCATENATE(MID($B5708,1,6),"00",RIGHT($B5708,1)),IF(LEN($B5708)=8,CONCATENATE(MID($B5708,1,6),"0",RIGHT($B5708,2)),$B5708))</f>
        <v>96122</v>
      </c>
      <c r="H5708" s="925" t="n">
        <v>20.8</v>
      </c>
      <c r="I5708" s="923" t="n">
        <v>21.71</v>
      </c>
    </row>
    <row r="5709" customFormat="false" ht="15" hidden="false" customHeight="false" outlineLevel="0" collapsed="false">
      <c r="B5709" s="923" t="n">
        <v>96109</v>
      </c>
      <c r="C5709" s="924" t="s">
        <v>12507</v>
      </c>
      <c r="D5709" s="923" t="s">
        <v>892</v>
      </c>
      <c r="E5709" s="923" t="n">
        <f aca="false">IF($K$2=$H$1,H5709,I5709)</f>
        <v>37.6</v>
      </c>
      <c r="F5709" s="396" t="n">
        <f aca="false">IF(LEN($B5709)=7,CONCATENATE(MID($B5709,1,6),"00",RIGHT($B5709,1)),IF(LEN($B5709)=8,CONCATENATE(MID($B5709,1,6),"0",RIGHT($B5709,2)),$B5709))</f>
        <v>96109</v>
      </c>
      <c r="H5709" s="925" t="n">
        <v>35.36</v>
      </c>
      <c r="I5709" s="923" t="n">
        <v>37.6</v>
      </c>
    </row>
    <row r="5710" customFormat="false" ht="15" hidden="false" customHeight="false" outlineLevel="0" collapsed="false">
      <c r="B5710" s="923" t="n">
        <v>96110</v>
      </c>
      <c r="C5710" s="924" t="s">
        <v>12508</v>
      </c>
      <c r="D5710" s="923" t="s">
        <v>892</v>
      </c>
      <c r="E5710" s="923" t="n">
        <f aca="false">IF($K$2=$H$1,H5710,I5710)</f>
        <v>56.42</v>
      </c>
      <c r="F5710" s="396" t="n">
        <f aca="false">IF(LEN($B5710)=7,CONCATENATE(MID($B5710,1,6),"00",RIGHT($B5710,1)),IF(LEN($B5710)=8,CONCATENATE(MID($B5710,1,6),"0",RIGHT($B5710,2)),$B5710))</f>
        <v>96110</v>
      </c>
      <c r="H5710" s="925" t="n">
        <v>55.08</v>
      </c>
      <c r="I5710" s="923" t="n">
        <v>56.42</v>
      </c>
    </row>
    <row r="5711" customFormat="false" ht="15" hidden="false" customHeight="false" outlineLevel="0" collapsed="false">
      <c r="B5711" s="923" t="n">
        <v>96113</v>
      </c>
      <c r="C5711" s="924" t="s">
        <v>12509</v>
      </c>
      <c r="D5711" s="923" t="s">
        <v>892</v>
      </c>
      <c r="E5711" s="923" t="n">
        <f aca="false">IF($K$2=$H$1,H5711,I5711)</f>
        <v>33.59</v>
      </c>
      <c r="F5711" s="396" t="n">
        <f aca="false">IF(LEN($B5711)=7,CONCATENATE(MID($B5711,1,6),"00",RIGHT($B5711,1)),IF(LEN($B5711)=8,CONCATENATE(MID($B5711,1,6),"0",RIGHT($B5711,2)),$B5711))</f>
        <v>96113</v>
      </c>
      <c r="H5711" s="925" t="n">
        <v>31.82</v>
      </c>
      <c r="I5711" s="923" t="n">
        <v>33.59</v>
      </c>
    </row>
    <row r="5712" customFormat="false" ht="15" hidden="false" customHeight="false" outlineLevel="0" collapsed="false">
      <c r="B5712" s="923" t="n">
        <v>96114</v>
      </c>
      <c r="C5712" s="924" t="s">
        <v>12510</v>
      </c>
      <c r="D5712" s="923" t="s">
        <v>892</v>
      </c>
      <c r="E5712" s="923" t="n">
        <f aca="false">IF($K$2=$H$1,H5712,I5712)</f>
        <v>58.41</v>
      </c>
      <c r="F5712" s="396" t="n">
        <f aca="false">IF(LEN($B5712)=7,CONCATENATE(MID($B5712,1,6),"00",RIGHT($B5712,1)),IF(LEN($B5712)=8,CONCATENATE(MID($B5712,1,6),"0",RIGHT($B5712,2)),$B5712))</f>
        <v>96114</v>
      </c>
      <c r="H5712" s="925" t="n">
        <v>57.35</v>
      </c>
      <c r="I5712" s="923" t="n">
        <v>58.41</v>
      </c>
    </row>
    <row r="5713" customFormat="false" ht="15" hidden="false" customHeight="false" outlineLevel="0" collapsed="false">
      <c r="B5713" s="923" t="n">
        <v>96120</v>
      </c>
      <c r="C5713" s="924" t="s">
        <v>12511</v>
      </c>
      <c r="D5713" s="923" t="s">
        <v>470</v>
      </c>
      <c r="E5713" s="923" t="n">
        <f aca="false">IF($K$2=$H$1,H5713,I5713)</f>
        <v>2.61</v>
      </c>
      <c r="F5713" s="396" t="n">
        <f aca="false">IF(LEN($B5713)=7,CONCATENATE(MID($B5713,1,6),"00",RIGHT($B5713,1)),IF(LEN($B5713)=8,CONCATENATE(MID($B5713,1,6),"0",RIGHT($B5713,2)),$B5713))</f>
        <v>96120</v>
      </c>
      <c r="H5713" s="925" t="n">
        <v>2.48</v>
      </c>
      <c r="I5713" s="923" t="n">
        <v>2.61</v>
      </c>
    </row>
    <row r="5714" customFormat="false" ht="15" hidden="false" customHeight="false" outlineLevel="0" collapsed="false">
      <c r="B5714" s="923" t="n">
        <v>96123</v>
      </c>
      <c r="C5714" s="924" t="s">
        <v>12512</v>
      </c>
      <c r="D5714" s="923" t="s">
        <v>470</v>
      </c>
      <c r="E5714" s="923" t="n">
        <f aca="false">IF($K$2=$H$1,H5714,I5714)</f>
        <v>23.73</v>
      </c>
      <c r="F5714" s="396" t="n">
        <f aca="false">IF(LEN($B5714)=7,CONCATENATE(MID($B5714,1,6),"00",RIGHT($B5714,1)),IF(LEN($B5714)=8,CONCATENATE(MID($B5714,1,6),"0",RIGHT($B5714,2)),$B5714))</f>
        <v>96123</v>
      </c>
      <c r="H5714" s="925" t="n">
        <v>23.11</v>
      </c>
      <c r="I5714" s="923" t="n">
        <v>23.73</v>
      </c>
    </row>
    <row r="5715" customFormat="false" ht="15" hidden="false" customHeight="false" outlineLevel="0" collapsed="false">
      <c r="B5715" s="923" t="n">
        <v>99054</v>
      </c>
      <c r="C5715" s="924" t="s">
        <v>12513</v>
      </c>
      <c r="D5715" s="923" t="s">
        <v>892</v>
      </c>
      <c r="E5715" s="923" t="n">
        <f aca="false">IF($K$2=$H$1,H5715,I5715)</f>
        <v>45.93</v>
      </c>
      <c r="F5715" s="396" t="n">
        <f aca="false">IF(LEN($B5715)=7,CONCATENATE(MID($B5715,1,6),"00",RIGHT($B5715,1)),IF(LEN($B5715)=8,CONCATENATE(MID($B5715,1,6),"0",RIGHT($B5715,2)),$B5715))</f>
        <v>99054</v>
      </c>
      <c r="H5715" s="925" t="n">
        <v>42.92</v>
      </c>
      <c r="I5715" s="923" t="n">
        <v>45.93</v>
      </c>
    </row>
    <row r="5716" customFormat="false" ht="15" hidden="false" customHeight="false" outlineLevel="0" collapsed="false">
      <c r="B5716" s="923" t="n">
        <v>72200</v>
      </c>
      <c r="C5716" s="924" t="s">
        <v>12514</v>
      </c>
      <c r="D5716" s="923" t="s">
        <v>892</v>
      </c>
      <c r="E5716" s="923" t="n">
        <f aca="false">IF($K$2=$H$1,H5716,I5716)</f>
        <v>95.8</v>
      </c>
      <c r="F5716" s="396" t="n">
        <f aca="false">IF(LEN($B5716)=7,CONCATENATE(MID($B5716,1,6),"00",RIGHT($B5716,1)),IF(LEN($B5716)=8,CONCATENATE(MID($B5716,1,6),"0",RIGHT($B5716,2)),$B5716))</f>
        <v>72200</v>
      </c>
      <c r="H5716" s="925" t="n">
        <v>92.82</v>
      </c>
      <c r="I5716" s="923" t="n">
        <v>95.8</v>
      </c>
    </row>
    <row r="5717" customFormat="false" ht="15" hidden="false" customHeight="false" outlineLevel="0" collapsed="false">
      <c r="B5717" s="923" t="s">
        <v>12515</v>
      </c>
      <c r="C5717" s="924" t="s">
        <v>12516</v>
      </c>
      <c r="D5717" s="923" t="s">
        <v>470</v>
      </c>
      <c r="E5717" s="923" t="n">
        <f aca="false">IF($K$2=$H$1,H5717,I5717)</f>
        <v>92.79</v>
      </c>
      <c r="F5717" s="396" t="str">
        <f aca="false">IF(LEN($B5717)=7,CONCATENATE(MID($B5717,1,6),"00",RIGHT($B5717,1)),IF(LEN($B5717)=8,CONCATENATE(MID($B5717,1,6),"0",RIGHT($B5717,2)),$B5717))</f>
        <v>73807/001</v>
      </c>
      <c r="H5717" s="925" t="n">
        <v>84.46</v>
      </c>
      <c r="I5717" s="923" t="n">
        <v>92.79</v>
      </c>
    </row>
    <row r="5718" customFormat="false" ht="15" hidden="false" customHeight="false" outlineLevel="0" collapsed="false">
      <c r="B5718" s="923" t="n">
        <v>72201</v>
      </c>
      <c r="C5718" s="924" t="s">
        <v>12517</v>
      </c>
      <c r="D5718" s="923" t="s">
        <v>892</v>
      </c>
      <c r="E5718" s="923" t="n">
        <f aca="false">IF($K$2=$H$1,H5718,I5718)</f>
        <v>11.11</v>
      </c>
      <c r="F5718" s="396" t="n">
        <f aca="false">IF(LEN($B5718)=7,CONCATENATE(MID($B5718,1,6),"00",RIGHT($B5718,1)),IF(LEN($B5718)=8,CONCATENATE(MID($B5718,1,6),"0",RIGHT($B5718,2)),$B5718))</f>
        <v>72201</v>
      </c>
      <c r="H5718" s="925" t="n">
        <v>9.99</v>
      </c>
      <c r="I5718" s="923" t="n">
        <v>11.11</v>
      </c>
    </row>
    <row r="5719" customFormat="false" ht="15" hidden="false" customHeight="false" outlineLevel="0" collapsed="false">
      <c r="B5719" s="923" t="n">
        <v>96111</v>
      </c>
      <c r="C5719" s="924" t="s">
        <v>12518</v>
      </c>
      <c r="D5719" s="923" t="s">
        <v>892</v>
      </c>
      <c r="E5719" s="923" t="n">
        <f aca="false">IF($K$2=$H$1,H5719,I5719)</f>
        <v>35.07</v>
      </c>
      <c r="F5719" s="396" t="n">
        <f aca="false">IF(LEN($B5719)=7,CONCATENATE(MID($B5719,1,6),"00",RIGHT($B5719,1)),IF(LEN($B5719)=8,CONCATENATE(MID($B5719,1,6),"0",RIGHT($B5719,2)),$B5719))</f>
        <v>96111</v>
      </c>
      <c r="H5719" s="925" t="n">
        <v>34.27</v>
      </c>
      <c r="I5719" s="923" t="n">
        <v>35.07</v>
      </c>
    </row>
    <row r="5720" customFormat="false" ht="15" hidden="false" customHeight="false" outlineLevel="0" collapsed="false">
      <c r="B5720" s="923" t="n">
        <v>96116</v>
      </c>
      <c r="C5720" s="924" t="s">
        <v>12519</v>
      </c>
      <c r="D5720" s="923" t="s">
        <v>892</v>
      </c>
      <c r="E5720" s="923" t="n">
        <f aca="false">IF($K$2=$H$1,H5720,I5720)</f>
        <v>39.05</v>
      </c>
      <c r="F5720" s="396" t="n">
        <f aca="false">IF(LEN($B5720)=7,CONCATENATE(MID($B5720,1,6),"00",RIGHT($B5720,1)),IF(LEN($B5720)=8,CONCATENATE(MID($B5720,1,6),"0",RIGHT($B5720,2)),$B5720))</f>
        <v>96116</v>
      </c>
      <c r="H5720" s="925" t="n">
        <v>38.35</v>
      </c>
      <c r="I5720" s="923" t="n">
        <v>39.05</v>
      </c>
    </row>
    <row r="5721" customFormat="false" ht="15" hidden="false" customHeight="false" outlineLevel="0" collapsed="false">
      <c r="B5721" s="923" t="n">
        <v>96121</v>
      </c>
      <c r="C5721" s="924" t="s">
        <v>12520</v>
      </c>
      <c r="D5721" s="923" t="s">
        <v>470</v>
      </c>
      <c r="E5721" s="923" t="n">
        <f aca="false">IF($K$2=$H$1,H5721,I5721)</f>
        <v>6.89</v>
      </c>
      <c r="F5721" s="396" t="n">
        <f aca="false">IF(LEN($B5721)=7,CONCATENATE(MID($B5721,1,6),"00",RIGHT($B5721,1)),IF(LEN($B5721)=8,CONCATENATE(MID($B5721,1,6),"0",RIGHT($B5721,2)),$B5721))</f>
        <v>96121</v>
      </c>
      <c r="H5721" s="925" t="n">
        <v>6.68</v>
      </c>
      <c r="I5721" s="923" t="n">
        <v>6.89</v>
      </c>
    </row>
    <row r="5722" customFormat="false" ht="15" hidden="false" customHeight="false" outlineLevel="0" collapsed="false">
      <c r="B5722" s="923" t="n">
        <v>96485</v>
      </c>
      <c r="C5722" s="924" t="s">
        <v>12521</v>
      </c>
      <c r="D5722" s="923" t="s">
        <v>892</v>
      </c>
      <c r="E5722" s="923" t="n">
        <f aca="false">IF($K$2=$H$1,H5722,I5722)</f>
        <v>39.91</v>
      </c>
      <c r="F5722" s="396" t="n">
        <f aca="false">IF(LEN($B5722)=7,CONCATENATE(MID($B5722,1,6),"00",RIGHT($B5722,1)),IF(LEN($B5722)=8,CONCATENATE(MID($B5722,1,6),"0",RIGHT($B5722,2)),$B5722))</f>
        <v>96485</v>
      </c>
      <c r="H5722" s="925" t="n">
        <v>39.11</v>
      </c>
      <c r="I5722" s="923" t="n">
        <v>39.91</v>
      </c>
    </row>
    <row r="5723" customFormat="false" ht="15" hidden="false" customHeight="false" outlineLevel="0" collapsed="false">
      <c r="B5723" s="923" t="n">
        <v>96486</v>
      </c>
      <c r="C5723" s="924" t="s">
        <v>12522</v>
      </c>
      <c r="D5723" s="923" t="s">
        <v>892</v>
      </c>
      <c r="E5723" s="923" t="n">
        <f aca="false">IF($K$2=$H$1,H5723,I5723)</f>
        <v>44.18</v>
      </c>
      <c r="F5723" s="396" t="n">
        <f aca="false">IF(LEN($B5723)=7,CONCATENATE(MID($B5723,1,6),"00",RIGHT($B5723,1)),IF(LEN($B5723)=8,CONCATENATE(MID($B5723,1,6),"0",RIGHT($B5723,2)),$B5723))</f>
        <v>96486</v>
      </c>
      <c r="H5723" s="925" t="n">
        <v>43.48</v>
      </c>
      <c r="I5723" s="923" t="n">
        <v>44.18</v>
      </c>
    </row>
    <row r="5724" customFormat="false" ht="15" hidden="false" customHeight="false" outlineLevel="0" collapsed="false">
      <c r="B5724" s="923" t="n">
        <v>72198</v>
      </c>
      <c r="C5724" s="924" t="s">
        <v>12523</v>
      </c>
      <c r="D5724" s="923" t="s">
        <v>892</v>
      </c>
      <c r="E5724" s="923" t="n">
        <f aca="false">IF($K$2=$H$1,H5724,I5724)</f>
        <v>110.13</v>
      </c>
      <c r="F5724" s="396" t="n">
        <f aca="false">IF(LEN($B5724)=7,CONCATENATE(MID($B5724,1,6),"00",RIGHT($B5724,1)),IF(LEN($B5724)=8,CONCATENATE(MID($B5724,1,6),"0",RIGHT($B5724,2)),$B5724))</f>
        <v>72198</v>
      </c>
      <c r="H5724" s="925" t="n">
        <v>104.39</v>
      </c>
      <c r="I5724" s="923" t="n">
        <v>110.13</v>
      </c>
    </row>
    <row r="5725" customFormat="false" ht="15" hidden="false" customHeight="false" outlineLevel="0" collapsed="false">
      <c r="B5725" s="923" t="s">
        <v>12524</v>
      </c>
      <c r="C5725" s="924" t="s">
        <v>12525</v>
      </c>
      <c r="D5725" s="923" t="s">
        <v>892</v>
      </c>
      <c r="E5725" s="923" t="n">
        <f aca="false">IF($K$2=$H$1,H5725,I5725)</f>
        <v>66.93</v>
      </c>
      <c r="F5725" s="396" t="str">
        <f aca="false">IF(LEN($B5725)=7,CONCATENATE(MID($B5725,1,6),"00",RIGHT($B5725,1)),IF(LEN($B5725)=8,CONCATENATE(MID($B5725,1,6),"0",RIGHT($B5725,2)),$B5725))</f>
        <v>73833/001</v>
      </c>
      <c r="H5725" s="925" t="n">
        <v>64.71</v>
      </c>
      <c r="I5725" s="923" t="n">
        <v>66.93</v>
      </c>
    </row>
    <row r="5726" customFormat="false" ht="15" hidden="false" customHeight="false" outlineLevel="0" collapsed="false">
      <c r="B5726" s="923" t="n">
        <v>83730</v>
      </c>
      <c r="C5726" s="924" t="s">
        <v>12526</v>
      </c>
      <c r="D5726" s="923" t="s">
        <v>892</v>
      </c>
      <c r="E5726" s="923" t="n">
        <f aca="false">IF($K$2=$H$1,H5726,I5726)</f>
        <v>181.57</v>
      </c>
      <c r="F5726" s="396" t="n">
        <f aca="false">IF(LEN($B5726)=7,CONCATENATE(MID($B5726,1,6),"00",RIGHT($B5726,1)),IF(LEN($B5726)=8,CONCATENATE(MID($B5726,1,6),"0",RIGHT($B5726,2)),$B5726))</f>
        <v>83730</v>
      </c>
      <c r="H5726" s="925" t="n">
        <v>178.46</v>
      </c>
      <c r="I5726" s="923" t="n">
        <v>181.57</v>
      </c>
    </row>
    <row r="5727" customFormat="false" ht="15" hidden="false" customHeight="false" outlineLevel="0" collapsed="false">
      <c r="B5727" s="923" t="n">
        <v>83736</v>
      </c>
      <c r="C5727" s="924" t="s">
        <v>12527</v>
      </c>
      <c r="D5727" s="923" t="s">
        <v>892</v>
      </c>
      <c r="E5727" s="923" t="n">
        <f aca="false">IF($K$2=$H$1,H5727,I5727)</f>
        <v>168.99</v>
      </c>
      <c r="F5727" s="396" t="n">
        <f aca="false">IF(LEN($B5727)=7,CONCATENATE(MID($B5727,1,6),"00",RIGHT($B5727,1)),IF(LEN($B5727)=8,CONCATENATE(MID($B5727,1,6),"0",RIGHT($B5727,2)),$B5727))</f>
        <v>83736</v>
      </c>
      <c r="H5727" s="925" t="n">
        <v>164.85</v>
      </c>
      <c r="I5727" s="923" t="n">
        <v>168.99</v>
      </c>
    </row>
    <row r="5728" customFormat="false" ht="15" hidden="false" customHeight="false" outlineLevel="0" collapsed="false">
      <c r="B5728" s="923" t="n">
        <v>91514</v>
      </c>
      <c r="C5728" s="924" t="s">
        <v>12528</v>
      </c>
      <c r="D5728" s="923" t="s">
        <v>892</v>
      </c>
      <c r="E5728" s="923" t="n">
        <f aca="false">IF($K$2=$H$1,H5728,I5728)</f>
        <v>5.23</v>
      </c>
      <c r="F5728" s="396" t="n">
        <f aca="false">IF(LEN($B5728)=7,CONCATENATE(MID($B5728,1,6),"00",RIGHT($B5728,1)),IF(LEN($B5728)=8,CONCATENATE(MID($B5728,1,6),"0",RIGHT($B5728,2)),$B5728))</f>
        <v>91514</v>
      </c>
      <c r="H5728" s="925" t="n">
        <v>4.7</v>
      </c>
      <c r="I5728" s="923" t="n">
        <v>5.23</v>
      </c>
    </row>
    <row r="5729" customFormat="false" ht="15" hidden="false" customHeight="false" outlineLevel="0" collapsed="false">
      <c r="B5729" s="923" t="n">
        <v>91515</v>
      </c>
      <c r="C5729" s="924" t="s">
        <v>12529</v>
      </c>
      <c r="D5729" s="923" t="s">
        <v>892</v>
      </c>
      <c r="E5729" s="923" t="n">
        <f aca="false">IF($K$2=$H$1,H5729,I5729)</f>
        <v>6.91</v>
      </c>
      <c r="F5729" s="396" t="n">
        <f aca="false">IF(LEN($B5729)=7,CONCATENATE(MID($B5729,1,6),"00",RIGHT($B5729,1)),IF(LEN($B5729)=8,CONCATENATE(MID($B5729,1,6),"0",RIGHT($B5729,2)),$B5729))</f>
        <v>91515</v>
      </c>
      <c r="H5729" s="925" t="n">
        <v>6.21</v>
      </c>
      <c r="I5729" s="923" t="n">
        <v>6.91</v>
      </c>
    </row>
    <row r="5730" customFormat="false" ht="15" hidden="false" customHeight="false" outlineLevel="0" collapsed="false">
      <c r="B5730" s="923" t="n">
        <v>91516</v>
      </c>
      <c r="C5730" s="924" t="s">
        <v>12530</v>
      </c>
      <c r="D5730" s="923" t="s">
        <v>892</v>
      </c>
      <c r="E5730" s="923" t="n">
        <f aca="false">IF($K$2=$H$1,H5730,I5730)</f>
        <v>10.09</v>
      </c>
      <c r="F5730" s="396" t="n">
        <f aca="false">IF(LEN($B5730)=7,CONCATENATE(MID($B5730,1,6),"00",RIGHT($B5730,1)),IF(LEN($B5730)=8,CONCATENATE(MID($B5730,1,6),"0",RIGHT($B5730,2)),$B5730))</f>
        <v>91516</v>
      </c>
      <c r="H5730" s="925" t="n">
        <v>9.06</v>
      </c>
      <c r="I5730" s="923" t="n">
        <v>10.09</v>
      </c>
    </row>
    <row r="5731" customFormat="false" ht="15" hidden="false" customHeight="false" outlineLevel="0" collapsed="false">
      <c r="B5731" s="923" t="n">
        <v>91517</v>
      </c>
      <c r="C5731" s="924" t="s">
        <v>12531</v>
      </c>
      <c r="D5731" s="923" t="s">
        <v>892</v>
      </c>
      <c r="E5731" s="923" t="n">
        <f aca="false">IF($K$2=$H$1,H5731,I5731)</f>
        <v>11.25</v>
      </c>
      <c r="F5731" s="396" t="n">
        <f aca="false">IF(LEN($B5731)=7,CONCATENATE(MID($B5731,1,6),"00",RIGHT($B5731,1)),IF(LEN($B5731)=8,CONCATENATE(MID($B5731,1,6),"0",RIGHT($B5731,2)),$B5731))</f>
        <v>91517</v>
      </c>
      <c r="H5731" s="926" t="n">
        <v>10.1</v>
      </c>
      <c r="I5731" s="927" t="n">
        <v>11.25</v>
      </c>
    </row>
    <row r="5732" customFormat="false" ht="15" hidden="false" customHeight="false" outlineLevel="0" collapsed="false">
      <c r="B5732" s="923" t="n">
        <v>91519</v>
      </c>
      <c r="C5732" s="924" t="s">
        <v>12532</v>
      </c>
      <c r="D5732" s="923" t="s">
        <v>892</v>
      </c>
      <c r="E5732" s="923" t="n">
        <f aca="false">IF($K$2=$H$1,H5732,I5732)</f>
        <v>12.91</v>
      </c>
      <c r="F5732" s="396" t="n">
        <f aca="false">IF(LEN($B5732)=7,CONCATENATE(MID($B5732,1,6),"00",RIGHT($B5732,1)),IF(LEN($B5732)=8,CONCATENATE(MID($B5732,1,6),"0",RIGHT($B5732,2)),$B5732))</f>
        <v>91519</v>
      </c>
      <c r="H5732" s="926" t="n">
        <v>11.59</v>
      </c>
      <c r="I5732" s="927" t="n">
        <v>12.91</v>
      </c>
    </row>
    <row r="5733" customFormat="false" ht="15" hidden="false" customHeight="false" outlineLevel="0" collapsed="false">
      <c r="B5733" s="923" t="n">
        <v>91520</v>
      </c>
      <c r="C5733" s="924" t="s">
        <v>12533</v>
      </c>
      <c r="D5733" s="923" t="s">
        <v>892</v>
      </c>
      <c r="E5733" s="923" t="n">
        <f aca="false">IF($K$2=$H$1,H5733,I5733)</f>
        <v>1.9</v>
      </c>
      <c r="F5733" s="396" t="n">
        <f aca="false">IF(LEN($B5733)=7,CONCATENATE(MID($B5733,1,6),"00",RIGHT($B5733,1)),IF(LEN($B5733)=8,CONCATENATE(MID($B5733,1,6),"0",RIGHT($B5733,2)),$B5733))</f>
        <v>91520</v>
      </c>
      <c r="H5733" s="926" t="n">
        <v>1.71</v>
      </c>
      <c r="I5733" s="927" t="n">
        <v>1.9</v>
      </c>
    </row>
    <row r="5734" customFormat="false" ht="15" hidden="false" customHeight="false" outlineLevel="0" collapsed="false">
      <c r="B5734" s="923" t="n">
        <v>91522</v>
      </c>
      <c r="C5734" s="924" t="s">
        <v>12534</v>
      </c>
      <c r="D5734" s="923" t="s">
        <v>892</v>
      </c>
      <c r="E5734" s="923" t="n">
        <f aca="false">IF($K$2=$H$1,H5734,I5734)</f>
        <v>2.27</v>
      </c>
      <c r="F5734" s="396" t="n">
        <f aca="false">IF(LEN($B5734)=7,CONCATENATE(MID($B5734,1,6),"00",RIGHT($B5734,1)),IF(LEN($B5734)=8,CONCATENATE(MID($B5734,1,6),"0",RIGHT($B5734,2)),$B5734))</f>
        <v>91522</v>
      </c>
      <c r="H5734" s="926" t="n">
        <v>2.05</v>
      </c>
      <c r="I5734" s="927" t="n">
        <v>2.27</v>
      </c>
    </row>
    <row r="5735" customFormat="false" ht="15" hidden="false" customHeight="false" outlineLevel="0" collapsed="false">
      <c r="B5735" s="923" t="n">
        <v>91525</v>
      </c>
      <c r="C5735" s="924" t="s">
        <v>12535</v>
      </c>
      <c r="D5735" s="923" t="s">
        <v>892</v>
      </c>
      <c r="E5735" s="923" t="n">
        <f aca="false">IF($K$2=$H$1,H5735,I5735)</f>
        <v>4.23</v>
      </c>
      <c r="F5735" s="396" t="n">
        <f aca="false">IF(LEN($B5735)=7,CONCATENATE(MID($B5735,1,6),"00",RIGHT($B5735,1)),IF(LEN($B5735)=8,CONCATENATE(MID($B5735,1,6),"0",RIGHT($B5735,2)),$B5735))</f>
        <v>91525</v>
      </c>
      <c r="H5735" s="926" t="n">
        <v>3.86</v>
      </c>
      <c r="I5735" s="927" t="n">
        <v>4.23</v>
      </c>
    </row>
    <row r="5736" customFormat="false" ht="15" hidden="false" customHeight="false" outlineLevel="0" collapsed="false">
      <c r="B5736" s="923" t="n">
        <v>87280</v>
      </c>
      <c r="C5736" s="924" t="s">
        <v>12536</v>
      </c>
      <c r="D5736" s="923" t="s">
        <v>888</v>
      </c>
      <c r="E5736" s="923" t="n">
        <f aca="false">IF($K$2=$H$1,H5736,I5736)</f>
        <v>279.85</v>
      </c>
      <c r="F5736" s="396" t="n">
        <f aca="false">IF(LEN($B5736)=7,CONCATENATE(MID($B5736,1,6),"00",RIGHT($B5736,1)),IF(LEN($B5736)=8,CONCATENATE(MID($B5736,1,6),"0",RIGHT($B5736,2)),$B5736))</f>
        <v>87280</v>
      </c>
      <c r="H5736" s="926" t="n">
        <v>273.1</v>
      </c>
      <c r="I5736" s="927" t="n">
        <v>279.85</v>
      </c>
    </row>
    <row r="5737" customFormat="false" ht="15" hidden="false" customHeight="false" outlineLevel="0" collapsed="false">
      <c r="B5737" s="923" t="n">
        <v>87281</v>
      </c>
      <c r="C5737" s="924" t="s">
        <v>12537</v>
      </c>
      <c r="D5737" s="923" t="s">
        <v>888</v>
      </c>
      <c r="E5737" s="923" t="n">
        <f aca="false">IF($K$2=$H$1,H5737,I5737)</f>
        <v>277.4</v>
      </c>
      <c r="F5737" s="396" t="n">
        <f aca="false">IF(LEN($B5737)=7,CONCATENATE(MID($B5737,1,6),"00",RIGHT($B5737,1)),IF(LEN($B5737)=8,CONCATENATE(MID($B5737,1,6),"0",RIGHT($B5737,2)),$B5737))</f>
        <v>87281</v>
      </c>
      <c r="H5737" s="925" t="n">
        <v>271.34</v>
      </c>
      <c r="I5737" s="923" t="n">
        <v>277.4</v>
      </c>
    </row>
    <row r="5738" customFormat="false" ht="15" hidden="false" customHeight="false" outlineLevel="0" collapsed="false">
      <c r="B5738" s="923" t="n">
        <v>87283</v>
      </c>
      <c r="C5738" s="924" t="s">
        <v>12538</v>
      </c>
      <c r="D5738" s="923" t="s">
        <v>888</v>
      </c>
      <c r="E5738" s="923" t="n">
        <f aca="false">IF($K$2=$H$1,H5738,I5738)</f>
        <v>290.81</v>
      </c>
      <c r="F5738" s="396" t="n">
        <f aca="false">IF(LEN($B5738)=7,CONCATENATE(MID($B5738,1,6),"00",RIGHT($B5738,1)),IF(LEN($B5738)=8,CONCATENATE(MID($B5738,1,6),"0",RIGHT($B5738,2)),$B5738))</f>
        <v>87283</v>
      </c>
      <c r="H5738" s="925" t="n">
        <v>284.75</v>
      </c>
      <c r="I5738" s="923" t="n">
        <v>290.81</v>
      </c>
    </row>
    <row r="5739" customFormat="false" ht="15" hidden="false" customHeight="false" outlineLevel="0" collapsed="false">
      <c r="B5739" s="923" t="n">
        <v>87284</v>
      </c>
      <c r="C5739" s="924" t="s">
        <v>12539</v>
      </c>
      <c r="D5739" s="923" t="s">
        <v>888</v>
      </c>
      <c r="E5739" s="923" t="n">
        <f aca="false">IF($K$2=$H$1,H5739,I5739)</f>
        <v>287.39</v>
      </c>
      <c r="F5739" s="396" t="n">
        <f aca="false">IF(LEN($B5739)=7,CONCATENATE(MID($B5739,1,6),"00",RIGHT($B5739,1)),IF(LEN($B5739)=8,CONCATENATE(MID($B5739,1,6),"0",RIGHT($B5739,2)),$B5739))</f>
        <v>87284</v>
      </c>
      <c r="H5739" s="925" t="n">
        <v>281.95</v>
      </c>
      <c r="I5739" s="923" t="n">
        <v>287.39</v>
      </c>
    </row>
    <row r="5740" customFormat="false" ht="15" hidden="false" customHeight="false" outlineLevel="0" collapsed="false">
      <c r="B5740" s="923" t="n">
        <v>87286</v>
      </c>
      <c r="C5740" s="924" t="s">
        <v>12540</v>
      </c>
      <c r="D5740" s="923" t="s">
        <v>888</v>
      </c>
      <c r="E5740" s="923" t="n">
        <f aca="false">IF($K$2=$H$1,H5740,I5740)</f>
        <v>346.86</v>
      </c>
      <c r="F5740" s="396" t="n">
        <f aca="false">IF(LEN($B5740)=7,CONCATENATE(MID($B5740,1,6),"00",RIGHT($B5740,1)),IF(LEN($B5740)=8,CONCATENATE(MID($B5740,1,6),"0",RIGHT($B5740,2)),$B5740))</f>
        <v>87286</v>
      </c>
      <c r="H5740" s="925" t="n">
        <v>339.63</v>
      </c>
      <c r="I5740" s="923" t="n">
        <v>346.86</v>
      </c>
    </row>
    <row r="5741" customFormat="false" ht="15" hidden="false" customHeight="false" outlineLevel="0" collapsed="false">
      <c r="B5741" s="923" t="n">
        <v>87287</v>
      </c>
      <c r="C5741" s="924" t="s">
        <v>12541</v>
      </c>
      <c r="D5741" s="923" t="s">
        <v>888</v>
      </c>
      <c r="E5741" s="923" t="n">
        <f aca="false">IF($K$2=$H$1,H5741,I5741)</f>
        <v>336.59</v>
      </c>
      <c r="F5741" s="396" t="n">
        <f aca="false">IF(LEN($B5741)=7,CONCATENATE(MID($B5741,1,6),"00",RIGHT($B5741,1)),IF(LEN($B5741)=8,CONCATENATE(MID($B5741,1,6),"0",RIGHT($B5741,2)),$B5741))</f>
        <v>87287</v>
      </c>
      <c r="H5741" s="925" t="n">
        <v>331.02</v>
      </c>
      <c r="I5741" s="923" t="n">
        <v>336.59</v>
      </c>
    </row>
    <row r="5742" customFormat="false" ht="15" hidden="false" customHeight="false" outlineLevel="0" collapsed="false">
      <c r="B5742" s="923" t="n">
        <v>87289</v>
      </c>
      <c r="C5742" s="924" t="s">
        <v>12542</v>
      </c>
      <c r="D5742" s="923" t="s">
        <v>888</v>
      </c>
      <c r="E5742" s="923" t="n">
        <f aca="false">IF($K$2=$H$1,H5742,I5742)</f>
        <v>331.47</v>
      </c>
      <c r="F5742" s="396" t="n">
        <f aca="false">IF(LEN($B5742)=7,CONCATENATE(MID($B5742,1,6),"00",RIGHT($B5742,1)),IF(LEN($B5742)=8,CONCATENATE(MID($B5742,1,6),"0",RIGHT($B5742,2)),$B5742))</f>
        <v>87289</v>
      </c>
      <c r="H5742" s="925" t="n">
        <v>324.66</v>
      </c>
      <c r="I5742" s="923" t="n">
        <v>331.47</v>
      </c>
    </row>
    <row r="5743" customFormat="false" ht="15" hidden="false" customHeight="false" outlineLevel="0" collapsed="false">
      <c r="B5743" s="923" t="n">
        <v>87290</v>
      </c>
      <c r="C5743" s="924" t="s">
        <v>12543</v>
      </c>
      <c r="D5743" s="923" t="s">
        <v>888</v>
      </c>
      <c r="E5743" s="923" t="n">
        <f aca="false">IF($K$2=$H$1,H5743,I5743)</f>
        <v>326.97</v>
      </c>
      <c r="F5743" s="396" t="n">
        <f aca="false">IF(LEN($B5743)=7,CONCATENATE(MID($B5743,1,6),"00",RIGHT($B5743,1)),IF(LEN($B5743)=8,CONCATENATE(MID($B5743,1,6),"0",RIGHT($B5743,2)),$B5743))</f>
        <v>87290</v>
      </c>
      <c r="H5743" s="925" t="n">
        <v>321.04</v>
      </c>
      <c r="I5743" s="923" t="n">
        <v>326.97</v>
      </c>
    </row>
    <row r="5744" customFormat="false" ht="15" hidden="false" customHeight="false" outlineLevel="0" collapsed="false">
      <c r="B5744" s="923" t="n">
        <v>87292</v>
      </c>
      <c r="C5744" s="924" t="s">
        <v>12544</v>
      </c>
      <c r="D5744" s="923" t="s">
        <v>888</v>
      </c>
      <c r="E5744" s="923" t="n">
        <f aca="false">IF($K$2=$H$1,H5744,I5744)</f>
        <v>336.19</v>
      </c>
      <c r="F5744" s="396" t="n">
        <f aca="false">IF(LEN($B5744)=7,CONCATENATE(MID($B5744,1,6),"00",RIGHT($B5744,1)),IF(LEN($B5744)=8,CONCATENATE(MID($B5744,1,6),"0",RIGHT($B5744,2)),$B5744))</f>
        <v>87292</v>
      </c>
      <c r="H5744" s="925" t="n">
        <v>329.89</v>
      </c>
      <c r="I5744" s="923" t="n">
        <v>336.19</v>
      </c>
    </row>
    <row r="5745" customFormat="false" ht="15" hidden="false" customHeight="false" outlineLevel="0" collapsed="false">
      <c r="B5745" s="923" t="n">
        <v>87294</v>
      </c>
      <c r="C5745" s="924" t="s">
        <v>12545</v>
      </c>
      <c r="D5745" s="923" t="s">
        <v>888</v>
      </c>
      <c r="E5745" s="923" t="n">
        <f aca="false">IF($K$2=$H$1,H5745,I5745)</f>
        <v>323.23</v>
      </c>
      <c r="F5745" s="396" t="n">
        <f aca="false">IF(LEN($B5745)=7,CONCATENATE(MID($B5745,1,6),"00",RIGHT($B5745,1)),IF(LEN($B5745)=8,CONCATENATE(MID($B5745,1,6),"0",RIGHT($B5745,2)),$B5745))</f>
        <v>87294</v>
      </c>
      <c r="H5745" s="925" t="n">
        <v>316.91</v>
      </c>
      <c r="I5745" s="923" t="n">
        <v>323.23</v>
      </c>
    </row>
    <row r="5746" customFormat="false" ht="15" hidden="false" customHeight="false" outlineLevel="0" collapsed="false">
      <c r="B5746" s="923" t="n">
        <v>87295</v>
      </c>
      <c r="C5746" s="924" t="s">
        <v>12546</v>
      </c>
      <c r="D5746" s="923" t="s">
        <v>888</v>
      </c>
      <c r="E5746" s="923" t="n">
        <f aca="false">IF($K$2=$H$1,H5746,I5746)</f>
        <v>327.26</v>
      </c>
      <c r="F5746" s="396" t="n">
        <f aca="false">IF(LEN($B5746)=7,CONCATENATE(MID($B5746,1,6),"00",RIGHT($B5746,1)),IF(LEN($B5746)=8,CONCATENATE(MID($B5746,1,6),"0",RIGHT($B5746,2)),$B5746))</f>
        <v>87295</v>
      </c>
      <c r="H5746" s="925" t="n">
        <v>319.52</v>
      </c>
      <c r="I5746" s="923" t="n">
        <v>327.26</v>
      </c>
    </row>
    <row r="5747" customFormat="false" ht="15" hidden="false" customHeight="false" outlineLevel="0" collapsed="false">
      <c r="B5747" s="923" t="n">
        <v>87296</v>
      </c>
      <c r="C5747" s="924" t="s">
        <v>12547</v>
      </c>
      <c r="D5747" s="923" t="s">
        <v>888</v>
      </c>
      <c r="E5747" s="923" t="n">
        <f aca="false">IF($K$2=$H$1,H5747,I5747)</f>
        <v>310.47</v>
      </c>
      <c r="F5747" s="396" t="n">
        <f aca="false">IF(LEN($B5747)=7,CONCATENATE(MID($B5747,1,6),"00",RIGHT($B5747,1)),IF(LEN($B5747)=8,CONCATENATE(MID($B5747,1,6),"0",RIGHT($B5747,2)),$B5747))</f>
        <v>87296</v>
      </c>
      <c r="H5747" s="925" t="n">
        <v>304.86</v>
      </c>
      <c r="I5747" s="923" t="n">
        <v>310.47</v>
      </c>
    </row>
    <row r="5748" customFormat="false" ht="15" hidden="false" customHeight="false" outlineLevel="0" collapsed="false">
      <c r="B5748" s="923" t="n">
        <v>87298</v>
      </c>
      <c r="C5748" s="924" t="s">
        <v>12548</v>
      </c>
      <c r="D5748" s="923" t="s">
        <v>888</v>
      </c>
      <c r="E5748" s="923" t="n">
        <f aca="false">IF($K$2=$H$1,H5748,I5748)</f>
        <v>425.98</v>
      </c>
      <c r="F5748" s="396" t="n">
        <f aca="false">IF(LEN($B5748)=7,CONCATENATE(MID($B5748,1,6),"00",RIGHT($B5748,1)),IF(LEN($B5748)=8,CONCATENATE(MID($B5748,1,6),"0",RIGHT($B5748,2)),$B5748))</f>
        <v>87298</v>
      </c>
      <c r="H5748" s="925" t="n">
        <v>419.79</v>
      </c>
      <c r="I5748" s="923" t="n">
        <v>425.98</v>
      </c>
    </row>
    <row r="5749" customFormat="false" ht="15" hidden="false" customHeight="false" outlineLevel="0" collapsed="false">
      <c r="B5749" s="923" t="n">
        <v>87299</v>
      </c>
      <c r="C5749" s="924" t="s">
        <v>12549</v>
      </c>
      <c r="D5749" s="923" t="s">
        <v>888</v>
      </c>
      <c r="E5749" s="923" t="n">
        <f aca="false">IF($K$2=$H$1,H5749,I5749)</f>
        <v>279.11</v>
      </c>
      <c r="F5749" s="396" t="n">
        <f aca="false">IF(LEN($B5749)=7,CONCATENATE(MID($B5749,1,6),"00",RIGHT($B5749,1)),IF(LEN($B5749)=8,CONCATENATE(MID($B5749,1,6),"0",RIGHT($B5749,2)),$B5749))</f>
        <v>87299</v>
      </c>
      <c r="H5749" s="925" t="n">
        <v>273.28</v>
      </c>
      <c r="I5749" s="923" t="n">
        <v>279.11</v>
      </c>
    </row>
    <row r="5750" customFormat="false" ht="15" hidden="false" customHeight="false" outlineLevel="0" collapsed="false">
      <c r="B5750" s="923" t="n">
        <v>87301</v>
      </c>
      <c r="C5750" s="924" t="s">
        <v>12550</v>
      </c>
      <c r="D5750" s="923" t="s">
        <v>888</v>
      </c>
      <c r="E5750" s="923" t="n">
        <f aca="false">IF($K$2=$H$1,H5750,I5750)</f>
        <v>382.25</v>
      </c>
      <c r="F5750" s="396" t="n">
        <f aca="false">IF(LEN($B5750)=7,CONCATENATE(MID($B5750,1,6),"00",RIGHT($B5750,1)),IF(LEN($B5750)=8,CONCATENATE(MID($B5750,1,6),"0",RIGHT($B5750,2)),$B5750))</f>
        <v>87301</v>
      </c>
      <c r="H5750" s="925" t="n">
        <v>375.46</v>
      </c>
      <c r="I5750" s="923" t="n">
        <v>382.25</v>
      </c>
    </row>
    <row r="5751" customFormat="false" ht="15" hidden="false" customHeight="false" outlineLevel="0" collapsed="false">
      <c r="B5751" s="923" t="n">
        <v>87302</v>
      </c>
      <c r="C5751" s="924" t="s">
        <v>12551</v>
      </c>
      <c r="D5751" s="923" t="s">
        <v>888</v>
      </c>
      <c r="E5751" s="923" t="n">
        <f aca="false">IF($K$2=$H$1,H5751,I5751)</f>
        <v>377.86</v>
      </c>
      <c r="F5751" s="396" t="n">
        <f aca="false">IF(LEN($B5751)=7,CONCATENATE(MID($B5751,1,6),"00",RIGHT($B5751,1)),IF(LEN($B5751)=8,CONCATENATE(MID($B5751,1,6),"0",RIGHT($B5751,2)),$B5751))</f>
        <v>87302</v>
      </c>
      <c r="H5751" s="925" t="n">
        <v>371.98</v>
      </c>
      <c r="I5751" s="923" t="n">
        <v>377.86</v>
      </c>
    </row>
    <row r="5752" customFormat="false" ht="15" hidden="false" customHeight="false" outlineLevel="0" collapsed="false">
      <c r="B5752" s="923" t="n">
        <v>87304</v>
      </c>
      <c r="C5752" s="924" t="s">
        <v>12552</v>
      </c>
      <c r="D5752" s="923" t="s">
        <v>888</v>
      </c>
      <c r="E5752" s="923" t="n">
        <f aca="false">IF($K$2=$H$1,H5752,I5752)</f>
        <v>344.34</v>
      </c>
      <c r="F5752" s="396" t="n">
        <f aca="false">IF(LEN($B5752)=7,CONCATENATE(MID($B5752,1,6),"00",RIGHT($B5752,1)),IF(LEN($B5752)=8,CONCATENATE(MID($B5752,1,6),"0",RIGHT($B5752,2)),$B5752))</f>
        <v>87304</v>
      </c>
      <c r="H5752" s="925" t="n">
        <v>338.18</v>
      </c>
      <c r="I5752" s="923" t="n">
        <v>344.34</v>
      </c>
    </row>
    <row r="5753" customFormat="false" ht="15" hidden="false" customHeight="false" outlineLevel="0" collapsed="false">
      <c r="B5753" s="923" t="n">
        <v>87305</v>
      </c>
      <c r="C5753" s="924" t="s">
        <v>12553</v>
      </c>
      <c r="D5753" s="923" t="s">
        <v>888</v>
      </c>
      <c r="E5753" s="923" t="n">
        <f aca="false">IF($K$2=$H$1,H5753,I5753)</f>
        <v>347.75</v>
      </c>
      <c r="F5753" s="396" t="n">
        <f aca="false">IF(LEN($B5753)=7,CONCATENATE(MID($B5753,1,6),"00",RIGHT($B5753,1)),IF(LEN($B5753)=8,CONCATENATE(MID($B5753,1,6),"0",RIGHT($B5753,2)),$B5753))</f>
        <v>87305</v>
      </c>
      <c r="H5753" s="925" t="n">
        <v>341.66</v>
      </c>
      <c r="I5753" s="923" t="n">
        <v>347.75</v>
      </c>
    </row>
    <row r="5754" customFormat="false" ht="15" hidden="false" customHeight="false" outlineLevel="0" collapsed="false">
      <c r="B5754" s="923" t="n">
        <v>87307</v>
      </c>
      <c r="C5754" s="924" t="s">
        <v>12554</v>
      </c>
      <c r="D5754" s="923" t="s">
        <v>888</v>
      </c>
      <c r="E5754" s="923" t="n">
        <f aca="false">IF($K$2=$H$1,H5754,I5754)</f>
        <v>327.3</v>
      </c>
      <c r="F5754" s="396" t="n">
        <f aca="false">IF(LEN($B5754)=7,CONCATENATE(MID($B5754,1,6),"00",RIGHT($B5754,1)),IF(LEN($B5754)=8,CONCATENATE(MID($B5754,1,6),"0",RIGHT($B5754,2)),$B5754))</f>
        <v>87307</v>
      </c>
      <c r="H5754" s="925" t="n">
        <v>320.51</v>
      </c>
      <c r="I5754" s="923" t="n">
        <v>327.3</v>
      </c>
    </row>
    <row r="5755" customFormat="false" ht="15" hidden="false" customHeight="false" outlineLevel="0" collapsed="false">
      <c r="B5755" s="923" t="n">
        <v>87308</v>
      </c>
      <c r="C5755" s="924" t="s">
        <v>12555</v>
      </c>
      <c r="D5755" s="923" t="s">
        <v>888</v>
      </c>
      <c r="E5755" s="923" t="n">
        <f aca="false">IF($K$2=$H$1,H5755,I5755)</f>
        <v>322.63</v>
      </c>
      <c r="F5755" s="396" t="n">
        <f aca="false">IF(LEN($B5755)=7,CONCATENATE(MID($B5755,1,6),"00",RIGHT($B5755,1)),IF(LEN($B5755)=8,CONCATENATE(MID($B5755,1,6),"0",RIGHT($B5755,2)),$B5755))</f>
        <v>87308</v>
      </c>
      <c r="H5755" s="925" t="n">
        <v>316.58</v>
      </c>
      <c r="I5755" s="923" t="n">
        <v>322.63</v>
      </c>
    </row>
    <row r="5756" customFormat="false" ht="15" hidden="false" customHeight="false" outlineLevel="0" collapsed="false">
      <c r="B5756" s="923" t="n">
        <v>87310</v>
      </c>
      <c r="C5756" s="924" t="s">
        <v>12556</v>
      </c>
      <c r="D5756" s="923" t="s">
        <v>888</v>
      </c>
      <c r="E5756" s="923" t="n">
        <f aca="false">IF($K$2=$H$1,H5756,I5756)</f>
        <v>265.99</v>
      </c>
      <c r="F5756" s="396" t="n">
        <f aca="false">IF(LEN($B5756)=7,CONCATENATE(MID($B5756,1,6),"00",RIGHT($B5756,1)),IF(LEN($B5756)=8,CONCATENATE(MID($B5756,1,6),"0",RIGHT($B5756,2)),$B5756))</f>
        <v>87310</v>
      </c>
      <c r="H5756" s="925" t="n">
        <v>259.97</v>
      </c>
      <c r="I5756" s="923" t="n">
        <v>265.99</v>
      </c>
    </row>
    <row r="5757" customFormat="false" ht="15" hidden="false" customHeight="false" outlineLevel="0" collapsed="false">
      <c r="B5757" s="923" t="n">
        <v>87311</v>
      </c>
      <c r="C5757" s="924" t="s">
        <v>12557</v>
      </c>
      <c r="D5757" s="923" t="s">
        <v>888</v>
      </c>
      <c r="E5757" s="923" t="n">
        <f aca="false">IF($K$2=$H$1,H5757,I5757)</f>
        <v>261</v>
      </c>
      <c r="F5757" s="396" t="n">
        <f aca="false">IF(LEN($B5757)=7,CONCATENATE(MID($B5757,1,6),"00",RIGHT($B5757,1)),IF(LEN($B5757)=8,CONCATENATE(MID($B5757,1,6),"0",RIGHT($B5757,2)),$B5757))</f>
        <v>87311</v>
      </c>
      <c r="H5757" s="925" t="n">
        <v>255.75</v>
      </c>
      <c r="I5757" s="923" t="n">
        <v>261</v>
      </c>
    </row>
    <row r="5758" customFormat="false" ht="15" hidden="false" customHeight="false" outlineLevel="0" collapsed="false">
      <c r="B5758" s="923" t="n">
        <v>87313</v>
      </c>
      <c r="C5758" s="924" t="s">
        <v>12558</v>
      </c>
      <c r="D5758" s="923" t="s">
        <v>888</v>
      </c>
      <c r="E5758" s="923" t="n">
        <f aca="false">IF($K$2=$H$1,H5758,I5758)</f>
        <v>326.72</v>
      </c>
      <c r="F5758" s="396" t="n">
        <f aca="false">IF(LEN($B5758)=7,CONCATENATE(MID($B5758,1,6),"00",RIGHT($B5758,1)),IF(LEN($B5758)=8,CONCATENATE(MID($B5758,1,6),"0",RIGHT($B5758,2)),$B5758))</f>
        <v>87313</v>
      </c>
      <c r="H5758" s="925" t="n">
        <v>320.67</v>
      </c>
      <c r="I5758" s="923" t="n">
        <v>326.72</v>
      </c>
    </row>
    <row r="5759" customFormat="false" ht="15" hidden="false" customHeight="false" outlineLevel="0" collapsed="false">
      <c r="B5759" s="923" t="n">
        <v>87314</v>
      </c>
      <c r="C5759" s="924" t="s">
        <v>12559</v>
      </c>
      <c r="D5759" s="923" t="s">
        <v>888</v>
      </c>
      <c r="E5759" s="923" t="n">
        <f aca="false">IF($K$2=$H$1,H5759,I5759)</f>
        <v>322.93</v>
      </c>
      <c r="F5759" s="396" t="n">
        <f aca="false">IF(LEN($B5759)=7,CONCATENATE(MID($B5759,1,6),"00",RIGHT($B5759,1)),IF(LEN($B5759)=8,CONCATENATE(MID($B5759,1,6),"0",RIGHT($B5759,2)),$B5759))</f>
        <v>87314</v>
      </c>
      <c r="H5759" s="925" t="n">
        <v>317.65</v>
      </c>
      <c r="I5759" s="923" t="n">
        <v>322.93</v>
      </c>
    </row>
    <row r="5760" customFormat="false" ht="15" hidden="false" customHeight="false" outlineLevel="0" collapsed="false">
      <c r="B5760" s="923" t="n">
        <v>87316</v>
      </c>
      <c r="C5760" s="924" t="s">
        <v>12560</v>
      </c>
      <c r="D5760" s="923" t="s">
        <v>888</v>
      </c>
      <c r="E5760" s="923" t="n">
        <f aca="false">IF($K$2=$H$1,H5760,I5760)</f>
        <v>294.77</v>
      </c>
      <c r="F5760" s="396" t="n">
        <f aca="false">IF(LEN($B5760)=7,CONCATENATE(MID($B5760,1,6),"00",RIGHT($B5760,1)),IF(LEN($B5760)=8,CONCATENATE(MID($B5760,1,6),"0",RIGHT($B5760,2)),$B5760))</f>
        <v>87316</v>
      </c>
      <c r="H5760" s="925" t="n">
        <v>288.27</v>
      </c>
      <c r="I5760" s="923" t="n">
        <v>294.77</v>
      </c>
    </row>
    <row r="5761" customFormat="false" ht="15" hidden="false" customHeight="false" outlineLevel="0" collapsed="false">
      <c r="B5761" s="923" t="n">
        <v>87317</v>
      </c>
      <c r="C5761" s="924" t="s">
        <v>12561</v>
      </c>
      <c r="D5761" s="923" t="s">
        <v>888</v>
      </c>
      <c r="E5761" s="923" t="n">
        <f aca="false">IF($K$2=$H$1,H5761,I5761)</f>
        <v>286.38</v>
      </c>
      <c r="F5761" s="396" t="n">
        <f aca="false">IF(LEN($B5761)=7,CONCATENATE(MID($B5761,1,6),"00",RIGHT($B5761,1)),IF(LEN($B5761)=8,CONCATENATE(MID($B5761,1,6),"0",RIGHT($B5761,2)),$B5761))</f>
        <v>87317</v>
      </c>
      <c r="H5761" s="925" t="n">
        <v>281.09</v>
      </c>
      <c r="I5761" s="923" t="n">
        <v>286.38</v>
      </c>
    </row>
    <row r="5762" customFormat="false" ht="15" hidden="false" customHeight="false" outlineLevel="0" collapsed="false">
      <c r="B5762" s="923" t="n">
        <v>87319</v>
      </c>
      <c r="C5762" s="924" t="s">
        <v>12562</v>
      </c>
      <c r="D5762" s="923" t="s">
        <v>888</v>
      </c>
      <c r="E5762" s="923" t="n">
        <f aca="false">IF($K$2=$H$1,H5762,I5762)</f>
        <v>2209.55</v>
      </c>
      <c r="F5762" s="396" t="n">
        <f aca="false">IF(LEN($B5762)=7,CONCATENATE(MID($B5762,1,6),"00",RIGHT($B5762,1)),IF(LEN($B5762)=8,CONCATENATE(MID($B5762,1,6),"0",RIGHT($B5762,2)),$B5762))</f>
        <v>87319</v>
      </c>
      <c r="H5762" s="925" t="n">
        <v>2203.5</v>
      </c>
      <c r="I5762" s="923" t="n">
        <v>2209.55</v>
      </c>
    </row>
    <row r="5763" customFormat="false" ht="15" hidden="false" customHeight="false" outlineLevel="0" collapsed="false">
      <c r="B5763" s="923" t="n">
        <v>87320</v>
      </c>
      <c r="C5763" s="924" t="s">
        <v>12563</v>
      </c>
      <c r="D5763" s="923" t="s">
        <v>888</v>
      </c>
      <c r="E5763" s="923" t="n">
        <f aca="false">IF($K$2=$H$1,H5763,I5763)</f>
        <v>2214.2</v>
      </c>
      <c r="F5763" s="396" t="n">
        <f aca="false">IF(LEN($B5763)=7,CONCATENATE(MID($B5763,1,6),"00",RIGHT($B5763,1)),IF(LEN($B5763)=8,CONCATENATE(MID($B5763,1,6),"0",RIGHT($B5763,2)),$B5763))</f>
        <v>87320</v>
      </c>
      <c r="H5763" s="925" t="n">
        <v>2208.87</v>
      </c>
      <c r="I5763" s="923" t="n">
        <v>2214.2</v>
      </c>
    </row>
    <row r="5764" customFormat="false" ht="15" hidden="false" customHeight="false" outlineLevel="0" collapsed="false">
      <c r="B5764" s="923" t="n">
        <v>87322</v>
      </c>
      <c r="C5764" s="924" t="s">
        <v>12564</v>
      </c>
      <c r="D5764" s="923" t="s">
        <v>888</v>
      </c>
      <c r="E5764" s="923" t="n">
        <f aca="false">IF($K$2=$H$1,H5764,I5764)</f>
        <v>2280.47</v>
      </c>
      <c r="F5764" s="396" t="n">
        <f aca="false">IF(LEN($B5764)=7,CONCATENATE(MID($B5764,1,6),"00",RIGHT($B5764,1)),IF(LEN($B5764)=8,CONCATENATE(MID($B5764,1,6),"0",RIGHT($B5764,2)),$B5764))</f>
        <v>87322</v>
      </c>
      <c r="H5764" s="925" t="n">
        <v>2274.09</v>
      </c>
      <c r="I5764" s="923" t="n">
        <v>2280.47</v>
      </c>
    </row>
    <row r="5765" customFormat="false" ht="15" hidden="false" customHeight="false" outlineLevel="0" collapsed="false">
      <c r="B5765" s="923" t="n">
        <v>87323</v>
      </c>
      <c r="C5765" s="924" t="s">
        <v>12565</v>
      </c>
      <c r="D5765" s="923" t="s">
        <v>888</v>
      </c>
      <c r="E5765" s="923" t="n">
        <f aca="false">IF($K$2=$H$1,H5765,I5765)</f>
        <v>2280.84</v>
      </c>
      <c r="F5765" s="396" t="n">
        <f aca="false">IF(LEN($B5765)=7,CONCATENATE(MID($B5765,1,6),"00",RIGHT($B5765,1)),IF(LEN($B5765)=8,CONCATENATE(MID($B5765,1,6),"0",RIGHT($B5765,2)),$B5765))</f>
        <v>87323</v>
      </c>
      <c r="H5765" s="925" t="n">
        <v>2275.67</v>
      </c>
      <c r="I5765" s="923" t="n">
        <v>2280.84</v>
      </c>
    </row>
    <row r="5766" customFormat="false" ht="15" hidden="false" customHeight="false" outlineLevel="0" collapsed="false">
      <c r="B5766" s="923" t="n">
        <v>87325</v>
      </c>
      <c r="C5766" s="924" t="s">
        <v>12566</v>
      </c>
      <c r="D5766" s="923" t="s">
        <v>888</v>
      </c>
      <c r="E5766" s="923" t="n">
        <f aca="false">IF($K$2=$H$1,H5766,I5766)</f>
        <v>2228.1</v>
      </c>
      <c r="F5766" s="396" t="n">
        <f aca="false">IF(LEN($B5766)=7,CONCATENATE(MID($B5766,1,6),"00",RIGHT($B5766,1)),IF(LEN($B5766)=8,CONCATENATE(MID($B5766,1,6),"0",RIGHT($B5766,2)),$B5766))</f>
        <v>87325</v>
      </c>
      <c r="H5766" s="925" t="n">
        <v>2221.53</v>
      </c>
      <c r="I5766" s="923" t="n">
        <v>2228.1</v>
      </c>
    </row>
    <row r="5767" customFormat="false" ht="15" hidden="false" customHeight="false" outlineLevel="0" collapsed="false">
      <c r="B5767" s="923" t="n">
        <v>87326</v>
      </c>
      <c r="C5767" s="924" t="s">
        <v>12567</v>
      </c>
      <c r="D5767" s="923" t="s">
        <v>888</v>
      </c>
      <c r="E5767" s="923" t="n">
        <f aca="false">IF($K$2=$H$1,H5767,I5767)</f>
        <v>2234.28</v>
      </c>
      <c r="F5767" s="396" t="n">
        <f aca="false">IF(LEN($B5767)=7,CONCATENATE(MID($B5767,1,6),"00",RIGHT($B5767,1)),IF(LEN($B5767)=8,CONCATENATE(MID($B5767,1,6),"0",RIGHT($B5767,2)),$B5767))</f>
        <v>87326</v>
      </c>
      <c r="H5767" s="925" t="n">
        <v>2229.42</v>
      </c>
      <c r="I5767" s="923" t="n">
        <v>2234.28</v>
      </c>
    </row>
    <row r="5768" customFormat="false" ht="15" hidden="false" customHeight="false" outlineLevel="0" collapsed="false">
      <c r="B5768" s="923" t="n">
        <v>87327</v>
      </c>
      <c r="C5768" s="924" t="s">
        <v>12568</v>
      </c>
      <c r="D5768" s="923" t="s">
        <v>888</v>
      </c>
      <c r="E5768" s="923" t="n">
        <f aca="false">IF($K$2=$H$1,H5768,I5768)</f>
        <v>295.64</v>
      </c>
      <c r="F5768" s="396" t="n">
        <f aca="false">IF(LEN($B5768)=7,CONCATENATE(MID($B5768,1,6),"00",RIGHT($B5768,1)),IF(LEN($B5768)=8,CONCATENATE(MID($B5768,1,6),"0",RIGHT($B5768,2)),$B5768))</f>
        <v>87327</v>
      </c>
      <c r="H5768" s="926" t="n">
        <v>287.47</v>
      </c>
      <c r="I5768" s="927" t="n">
        <v>295.64</v>
      </c>
    </row>
    <row r="5769" customFormat="false" ht="15" hidden="false" customHeight="false" outlineLevel="0" collapsed="false">
      <c r="B5769" s="923" t="n">
        <v>87328</v>
      </c>
      <c r="C5769" s="924" t="s">
        <v>12569</v>
      </c>
      <c r="D5769" s="923" t="s">
        <v>888</v>
      </c>
      <c r="E5769" s="923" t="n">
        <f aca="false">IF($K$2=$H$1,H5769,I5769)</f>
        <v>258.12</v>
      </c>
      <c r="F5769" s="396" t="n">
        <f aca="false">IF(LEN($B5769)=7,CONCATENATE(MID($B5769,1,6),"00",RIGHT($B5769,1)),IF(LEN($B5769)=8,CONCATENATE(MID($B5769,1,6),"0",RIGHT($B5769,2)),$B5769))</f>
        <v>87328</v>
      </c>
      <c r="H5769" s="926" t="n">
        <v>253.5</v>
      </c>
      <c r="I5769" s="927" t="n">
        <v>258.12</v>
      </c>
    </row>
    <row r="5770" customFormat="false" ht="15" hidden="false" customHeight="false" outlineLevel="0" collapsed="false">
      <c r="B5770" s="923" t="n">
        <v>87329</v>
      </c>
      <c r="C5770" s="924" t="s">
        <v>12570</v>
      </c>
      <c r="D5770" s="923" t="s">
        <v>888</v>
      </c>
      <c r="E5770" s="923" t="n">
        <f aca="false">IF($K$2=$H$1,H5770,I5770)</f>
        <v>318.47</v>
      </c>
      <c r="F5770" s="396" t="n">
        <f aca="false">IF(LEN($B5770)=7,CONCATENATE(MID($B5770,1,6),"00",RIGHT($B5770,1)),IF(LEN($B5770)=8,CONCATENATE(MID($B5770,1,6),"0",RIGHT($B5770,2)),$B5770))</f>
        <v>87329</v>
      </c>
      <c r="H5770" s="926" t="n">
        <v>309.62</v>
      </c>
      <c r="I5770" s="927" t="n">
        <v>318.47</v>
      </c>
    </row>
    <row r="5771" customFormat="false" ht="15" hidden="false" customHeight="false" outlineLevel="0" collapsed="false">
      <c r="B5771" s="923" t="n">
        <v>87330</v>
      </c>
      <c r="C5771" s="924" t="s">
        <v>12571</v>
      </c>
      <c r="D5771" s="923" t="s">
        <v>888</v>
      </c>
      <c r="E5771" s="923" t="n">
        <f aca="false">IF($K$2=$H$1,H5771,I5771)</f>
        <v>275.79</v>
      </c>
      <c r="F5771" s="396" t="n">
        <f aca="false">IF(LEN($B5771)=7,CONCATENATE(MID($B5771,1,6),"00",RIGHT($B5771,1)),IF(LEN($B5771)=8,CONCATENATE(MID($B5771,1,6),"0",RIGHT($B5771,2)),$B5771))</f>
        <v>87330</v>
      </c>
      <c r="H5771" s="926" t="n">
        <v>270.96</v>
      </c>
      <c r="I5771" s="927" t="n">
        <v>275.79</v>
      </c>
    </row>
    <row r="5772" customFormat="false" ht="15" hidden="false" customHeight="false" outlineLevel="0" collapsed="false">
      <c r="B5772" s="923" t="n">
        <v>87331</v>
      </c>
      <c r="C5772" s="924" t="s">
        <v>12572</v>
      </c>
      <c r="D5772" s="923" t="s">
        <v>888</v>
      </c>
      <c r="E5772" s="923" t="n">
        <f aca="false">IF($K$2=$H$1,H5772,I5772)</f>
        <v>362.34</v>
      </c>
      <c r="F5772" s="396" t="n">
        <f aca="false">IF(LEN($B5772)=7,CONCATENATE(MID($B5772,1,6),"00",RIGHT($B5772,1)),IF(LEN($B5772)=8,CONCATENATE(MID($B5772,1,6),"0",RIGHT($B5772,2)),$B5772))</f>
        <v>87331</v>
      </c>
      <c r="H5772" s="926" t="n">
        <v>353.66</v>
      </c>
      <c r="I5772" s="927" t="n">
        <v>362.34</v>
      </c>
    </row>
    <row r="5773" customFormat="false" ht="15" hidden="false" customHeight="false" outlineLevel="0" collapsed="false">
      <c r="B5773" s="923" t="n">
        <v>87332</v>
      </c>
      <c r="C5773" s="924" t="s">
        <v>12573</v>
      </c>
      <c r="D5773" s="923" t="s">
        <v>888</v>
      </c>
      <c r="E5773" s="923" t="n">
        <f aca="false">IF($K$2=$H$1,H5773,I5773)</f>
        <v>323.16</v>
      </c>
      <c r="F5773" s="396" t="n">
        <f aca="false">IF(LEN($B5773)=7,CONCATENATE(MID($B5773,1,6),"00",RIGHT($B5773,1)),IF(LEN($B5773)=8,CONCATENATE(MID($B5773,1,6),"0",RIGHT($B5773,2)),$B5773))</f>
        <v>87332</v>
      </c>
      <c r="H5773" s="926" t="n">
        <v>318.27</v>
      </c>
      <c r="I5773" s="927" t="n">
        <v>323.16</v>
      </c>
    </row>
    <row r="5774" customFormat="false" ht="15" hidden="false" customHeight="false" outlineLevel="0" collapsed="false">
      <c r="B5774" s="923" t="n">
        <v>87333</v>
      </c>
      <c r="C5774" s="924" t="s">
        <v>12574</v>
      </c>
      <c r="D5774" s="923" t="s">
        <v>888</v>
      </c>
      <c r="E5774" s="923" t="n">
        <f aca="false">IF($K$2=$H$1,H5774,I5774)</f>
        <v>335.73</v>
      </c>
      <c r="F5774" s="396" t="n">
        <f aca="false">IF(LEN($B5774)=7,CONCATENATE(MID($B5774,1,6),"00",RIGHT($B5774,1)),IF(LEN($B5774)=8,CONCATENATE(MID($B5774,1,6),"0",RIGHT($B5774,2)),$B5774))</f>
        <v>87333</v>
      </c>
      <c r="H5774" s="926" t="n">
        <v>328.23</v>
      </c>
      <c r="I5774" s="927" t="n">
        <v>335.73</v>
      </c>
    </row>
    <row r="5775" customFormat="false" ht="15" hidden="false" customHeight="false" outlineLevel="0" collapsed="false">
      <c r="B5775" s="923" t="n">
        <v>87334</v>
      </c>
      <c r="C5775" s="924" t="s">
        <v>12575</v>
      </c>
      <c r="D5775" s="923" t="s">
        <v>888</v>
      </c>
      <c r="E5775" s="923" t="n">
        <f aca="false">IF($K$2=$H$1,H5775,I5775)</f>
        <v>312.38</v>
      </c>
      <c r="F5775" s="396" t="n">
        <f aca="false">IF(LEN($B5775)=7,CONCATENATE(MID($B5775,1,6),"00",RIGHT($B5775,1)),IF(LEN($B5775)=8,CONCATENATE(MID($B5775,1,6),"0",RIGHT($B5775,2)),$B5775))</f>
        <v>87334</v>
      </c>
      <c r="H5775" s="925" t="n">
        <v>307.14</v>
      </c>
      <c r="I5775" s="923" t="n">
        <v>312.38</v>
      </c>
    </row>
    <row r="5776" customFormat="false" ht="15" hidden="false" customHeight="false" outlineLevel="0" collapsed="false">
      <c r="B5776" s="923" t="n">
        <v>87335</v>
      </c>
      <c r="C5776" s="924" t="s">
        <v>12576</v>
      </c>
      <c r="D5776" s="923" t="s">
        <v>888</v>
      </c>
      <c r="E5776" s="923" t="n">
        <f aca="false">IF($K$2=$H$1,H5776,I5776)</f>
        <v>330.84</v>
      </c>
      <c r="F5776" s="396" t="n">
        <f aca="false">IF(LEN($B5776)=7,CONCATENATE(MID($B5776,1,6),"00",RIGHT($B5776,1)),IF(LEN($B5776)=8,CONCATENATE(MID($B5776,1,6),"0",RIGHT($B5776,2)),$B5776))</f>
        <v>87335</v>
      </c>
      <c r="H5776" s="925" t="n">
        <v>323.9</v>
      </c>
      <c r="I5776" s="923" t="n">
        <v>330.84</v>
      </c>
    </row>
    <row r="5777" customFormat="false" ht="15" hidden="false" customHeight="false" outlineLevel="0" collapsed="false">
      <c r="B5777" s="923" t="n">
        <v>87336</v>
      </c>
      <c r="C5777" s="924" t="s">
        <v>12577</v>
      </c>
      <c r="D5777" s="923" t="s">
        <v>888</v>
      </c>
      <c r="E5777" s="923" t="n">
        <f aca="false">IF($K$2=$H$1,H5777,I5777)</f>
        <v>320.12</v>
      </c>
      <c r="F5777" s="396" t="n">
        <f aca="false">IF(LEN($B5777)=7,CONCATENATE(MID($B5777,1,6),"00",RIGHT($B5777,1)),IF(LEN($B5777)=8,CONCATENATE(MID($B5777,1,6),"0",RIGHT($B5777,2)),$B5777))</f>
        <v>87336</v>
      </c>
      <c r="H5777" s="925" t="n">
        <v>315.09</v>
      </c>
      <c r="I5777" s="923" t="n">
        <v>320.12</v>
      </c>
    </row>
    <row r="5778" customFormat="false" ht="15" hidden="false" customHeight="false" outlineLevel="0" collapsed="false">
      <c r="B5778" s="923" t="n">
        <v>87337</v>
      </c>
      <c r="C5778" s="924" t="s">
        <v>12578</v>
      </c>
      <c r="D5778" s="923" t="s">
        <v>888</v>
      </c>
      <c r="E5778" s="923" t="n">
        <f aca="false">IF($K$2=$H$1,H5778,I5778)</f>
        <v>323.98</v>
      </c>
      <c r="F5778" s="396" t="n">
        <f aca="false">IF(LEN($B5778)=7,CONCATENATE(MID($B5778,1,6),"00",RIGHT($B5778,1)),IF(LEN($B5778)=8,CONCATENATE(MID($B5778,1,6),"0",RIGHT($B5778,2)),$B5778))</f>
        <v>87337</v>
      </c>
      <c r="H5778" s="925" t="n">
        <v>317.14</v>
      </c>
      <c r="I5778" s="923" t="n">
        <v>323.98</v>
      </c>
    </row>
    <row r="5779" customFormat="false" ht="15" hidden="false" customHeight="false" outlineLevel="0" collapsed="false">
      <c r="B5779" s="923" t="n">
        <v>87338</v>
      </c>
      <c r="C5779" s="924" t="s">
        <v>12579</v>
      </c>
      <c r="D5779" s="923" t="s">
        <v>888</v>
      </c>
      <c r="E5779" s="923" t="n">
        <f aca="false">IF($K$2=$H$1,H5779,I5779)</f>
        <v>310.12</v>
      </c>
      <c r="F5779" s="396" t="n">
        <f aca="false">IF(LEN($B5779)=7,CONCATENATE(MID($B5779,1,6),"00",RIGHT($B5779,1)),IF(LEN($B5779)=8,CONCATENATE(MID($B5779,1,6),"0",RIGHT($B5779,2)),$B5779))</f>
        <v>87338</v>
      </c>
      <c r="H5779" s="925" t="n">
        <v>303.94</v>
      </c>
      <c r="I5779" s="923" t="n">
        <v>310.12</v>
      </c>
    </row>
    <row r="5780" customFormat="false" ht="15" hidden="false" customHeight="false" outlineLevel="0" collapsed="false">
      <c r="B5780" s="923" t="n">
        <v>87339</v>
      </c>
      <c r="C5780" s="924" t="s">
        <v>12580</v>
      </c>
      <c r="D5780" s="923" t="s">
        <v>888</v>
      </c>
      <c r="E5780" s="923" t="n">
        <f aca="false">IF($K$2=$H$1,H5780,I5780)</f>
        <v>506.86</v>
      </c>
      <c r="F5780" s="396" t="n">
        <f aca="false">IF(LEN($B5780)=7,CONCATENATE(MID($B5780,1,6),"00",RIGHT($B5780,1)),IF(LEN($B5780)=8,CONCATENATE(MID($B5780,1,6),"0",RIGHT($B5780,2)),$B5780))</f>
        <v>87339</v>
      </c>
      <c r="H5780" s="925" t="n">
        <v>492.37</v>
      </c>
      <c r="I5780" s="923" t="n">
        <v>506.86</v>
      </c>
    </row>
    <row r="5781" customFormat="false" ht="15" hidden="false" customHeight="false" outlineLevel="0" collapsed="false">
      <c r="B5781" s="923" t="n">
        <v>87340</v>
      </c>
      <c r="C5781" s="924" t="s">
        <v>12581</v>
      </c>
      <c r="D5781" s="923" t="s">
        <v>888</v>
      </c>
      <c r="E5781" s="923" t="n">
        <f aca="false">IF($K$2=$H$1,H5781,I5781)</f>
        <v>425.46</v>
      </c>
      <c r="F5781" s="396" t="n">
        <f aca="false">IF(LEN($B5781)=7,CONCATENATE(MID($B5781,1,6),"00",RIGHT($B5781,1)),IF(LEN($B5781)=8,CONCATENATE(MID($B5781,1,6),"0",RIGHT($B5781,2)),$B5781))</f>
        <v>87340</v>
      </c>
      <c r="H5781" s="925" t="n">
        <v>418.77</v>
      </c>
      <c r="I5781" s="923" t="n">
        <v>425.46</v>
      </c>
    </row>
    <row r="5782" customFormat="false" ht="15" hidden="false" customHeight="false" outlineLevel="0" collapsed="false">
      <c r="B5782" s="923" t="n">
        <v>87341</v>
      </c>
      <c r="C5782" s="924" t="s">
        <v>12582</v>
      </c>
      <c r="D5782" s="923" t="s">
        <v>888</v>
      </c>
      <c r="E5782" s="923" t="n">
        <f aca="false">IF($K$2=$H$1,H5782,I5782)</f>
        <v>406.15</v>
      </c>
      <c r="F5782" s="396" t="n">
        <f aca="false">IF(LEN($B5782)=7,CONCATENATE(MID($B5782,1,6),"00",RIGHT($B5782,1)),IF(LEN($B5782)=8,CONCATENATE(MID($B5782,1,6),"0",RIGHT($B5782,2)),$B5782))</f>
        <v>87341</v>
      </c>
      <c r="H5782" s="925" t="n">
        <v>401.35</v>
      </c>
      <c r="I5782" s="923" t="n">
        <v>406.15</v>
      </c>
    </row>
    <row r="5783" customFormat="false" ht="15" hidden="false" customHeight="false" outlineLevel="0" collapsed="false">
      <c r="B5783" s="923" t="n">
        <v>87342</v>
      </c>
      <c r="C5783" s="924" t="s">
        <v>12583</v>
      </c>
      <c r="D5783" s="923" t="s">
        <v>888</v>
      </c>
      <c r="E5783" s="923" t="n">
        <f aca="false">IF($K$2=$H$1,H5783,I5783)</f>
        <v>429.86</v>
      </c>
      <c r="F5783" s="396" t="n">
        <f aca="false">IF(LEN($B5783)=7,CONCATENATE(MID($B5783,1,6),"00",RIGHT($B5783,1)),IF(LEN($B5783)=8,CONCATENATE(MID($B5783,1,6),"0",RIGHT($B5783,2)),$B5783))</f>
        <v>87342</v>
      </c>
      <c r="H5783" s="925" t="n">
        <v>418.17</v>
      </c>
      <c r="I5783" s="923" t="n">
        <v>429.86</v>
      </c>
    </row>
    <row r="5784" customFormat="false" ht="15" hidden="false" customHeight="false" outlineLevel="0" collapsed="false">
      <c r="B5784" s="923" t="n">
        <v>87343</v>
      </c>
      <c r="C5784" s="924" t="s">
        <v>12584</v>
      </c>
      <c r="D5784" s="923" t="s">
        <v>888</v>
      </c>
      <c r="E5784" s="923" t="n">
        <f aca="false">IF($K$2=$H$1,H5784,I5784)</f>
        <v>383.78</v>
      </c>
      <c r="F5784" s="396" t="n">
        <f aca="false">IF(LEN($B5784)=7,CONCATENATE(MID($B5784,1,6),"00",RIGHT($B5784,1)),IF(LEN($B5784)=8,CONCATENATE(MID($B5784,1,6),"0",RIGHT($B5784,2)),$B5784))</f>
        <v>87343</v>
      </c>
      <c r="H5784" s="925" t="n">
        <v>376.53</v>
      </c>
      <c r="I5784" s="923" t="n">
        <v>383.78</v>
      </c>
    </row>
    <row r="5785" customFormat="false" ht="15" hidden="false" customHeight="false" outlineLevel="0" collapsed="false">
      <c r="B5785" s="923" t="n">
        <v>87344</v>
      </c>
      <c r="C5785" s="924" t="s">
        <v>12585</v>
      </c>
      <c r="D5785" s="923" t="s">
        <v>888</v>
      </c>
      <c r="E5785" s="923" t="n">
        <f aca="false">IF($K$2=$H$1,H5785,I5785)</f>
        <v>359.44</v>
      </c>
      <c r="F5785" s="396" t="n">
        <f aca="false">IF(LEN($B5785)=7,CONCATENATE(MID($B5785,1,6),"00",RIGHT($B5785,1)),IF(LEN($B5785)=8,CONCATENATE(MID($B5785,1,6),"0",RIGHT($B5785,2)),$B5785))</f>
        <v>87344</v>
      </c>
      <c r="H5785" s="925" t="n">
        <v>354.65</v>
      </c>
      <c r="I5785" s="923" t="n">
        <v>359.44</v>
      </c>
    </row>
    <row r="5786" customFormat="false" ht="15" hidden="false" customHeight="false" outlineLevel="0" collapsed="false">
      <c r="B5786" s="923" t="n">
        <v>87345</v>
      </c>
      <c r="C5786" s="924" t="s">
        <v>12586</v>
      </c>
      <c r="D5786" s="923" t="s">
        <v>888</v>
      </c>
      <c r="E5786" s="923" t="n">
        <f aca="false">IF($K$2=$H$1,H5786,I5786)</f>
        <v>384.5</v>
      </c>
      <c r="F5786" s="396" t="n">
        <f aca="false">IF(LEN($B5786)=7,CONCATENATE(MID($B5786,1,6),"00",RIGHT($B5786,1)),IF(LEN($B5786)=8,CONCATENATE(MID($B5786,1,6),"0",RIGHT($B5786,2)),$B5786))</f>
        <v>87345</v>
      </c>
      <c r="H5786" s="925" t="n">
        <v>374.08</v>
      </c>
      <c r="I5786" s="923" t="n">
        <v>384.5</v>
      </c>
    </row>
    <row r="5787" customFormat="false" ht="15" hidden="false" customHeight="false" outlineLevel="0" collapsed="false">
      <c r="B5787" s="923" t="n">
        <v>87346</v>
      </c>
      <c r="C5787" s="924" t="s">
        <v>12587</v>
      </c>
      <c r="D5787" s="923" t="s">
        <v>888</v>
      </c>
      <c r="E5787" s="923" t="n">
        <f aca="false">IF($K$2=$H$1,H5787,I5787)</f>
        <v>346.48</v>
      </c>
      <c r="F5787" s="396" t="n">
        <f aca="false">IF(LEN($B5787)=7,CONCATENATE(MID($B5787,1,6),"00",RIGHT($B5787,1)),IF(LEN($B5787)=8,CONCATENATE(MID($B5787,1,6),"0",RIGHT($B5787,2)),$B5787))</f>
        <v>87346</v>
      </c>
      <c r="H5787" s="925" t="n">
        <v>339.77</v>
      </c>
      <c r="I5787" s="923" t="n">
        <v>346.48</v>
      </c>
    </row>
    <row r="5788" customFormat="false" ht="15" hidden="false" customHeight="false" outlineLevel="0" collapsed="false">
      <c r="B5788" s="923" t="n">
        <v>87347</v>
      </c>
      <c r="C5788" s="924" t="s">
        <v>12588</v>
      </c>
      <c r="D5788" s="923" t="s">
        <v>888</v>
      </c>
      <c r="E5788" s="923" t="n">
        <f aca="false">IF($K$2=$H$1,H5788,I5788)</f>
        <v>327.3</v>
      </c>
      <c r="F5788" s="396" t="n">
        <f aca="false">IF(LEN($B5788)=7,CONCATENATE(MID($B5788,1,6),"00",RIGHT($B5788,1)),IF(LEN($B5788)=8,CONCATENATE(MID($B5788,1,6),"0",RIGHT($B5788,2)),$B5788))</f>
        <v>87347</v>
      </c>
      <c r="H5788" s="925" t="n">
        <v>322.49</v>
      </c>
      <c r="I5788" s="923" t="n">
        <v>327.3</v>
      </c>
    </row>
    <row r="5789" customFormat="false" ht="15" hidden="false" customHeight="false" outlineLevel="0" collapsed="false">
      <c r="B5789" s="923" t="n">
        <v>87348</v>
      </c>
      <c r="C5789" s="924" t="s">
        <v>12589</v>
      </c>
      <c r="D5789" s="923" t="s">
        <v>888</v>
      </c>
      <c r="E5789" s="923" t="n">
        <f aca="false">IF($K$2=$H$1,H5789,I5789)</f>
        <v>350.63</v>
      </c>
      <c r="F5789" s="396" t="n">
        <f aca="false">IF(LEN($B5789)=7,CONCATENATE(MID($B5789,1,6),"00",RIGHT($B5789,1)),IF(LEN($B5789)=8,CONCATENATE(MID($B5789,1,6),"0",RIGHT($B5789,2)),$B5789))</f>
        <v>87348</v>
      </c>
      <c r="H5789" s="926" t="n">
        <v>341.25</v>
      </c>
      <c r="I5789" s="927" t="n">
        <v>350.63</v>
      </c>
    </row>
    <row r="5790" customFormat="false" ht="15" hidden="false" customHeight="false" outlineLevel="0" collapsed="false">
      <c r="B5790" s="923" t="n">
        <v>87349</v>
      </c>
      <c r="C5790" s="924" t="s">
        <v>12590</v>
      </c>
      <c r="D5790" s="923" t="s">
        <v>888</v>
      </c>
      <c r="E5790" s="923" t="n">
        <f aca="false">IF($K$2=$H$1,H5790,I5790)</f>
        <v>301.89</v>
      </c>
      <c r="F5790" s="396" t="n">
        <f aca="false">IF(LEN($B5790)=7,CONCATENATE(MID($B5790,1,6),"00",RIGHT($B5790,1)),IF(LEN($B5790)=8,CONCATENATE(MID($B5790,1,6),"0",RIGHT($B5790,2)),$B5790))</f>
        <v>87349</v>
      </c>
      <c r="H5790" s="926" t="n">
        <v>297.36</v>
      </c>
      <c r="I5790" s="927" t="n">
        <v>301.89</v>
      </c>
    </row>
    <row r="5791" customFormat="false" ht="15" hidden="false" customHeight="false" outlineLevel="0" collapsed="false">
      <c r="B5791" s="923" t="n">
        <v>87350</v>
      </c>
      <c r="C5791" s="924" t="s">
        <v>12591</v>
      </c>
      <c r="D5791" s="923" t="s">
        <v>888</v>
      </c>
      <c r="E5791" s="923" t="n">
        <f aca="false">IF($K$2=$H$1,H5791,I5791)</f>
        <v>296.94</v>
      </c>
      <c r="F5791" s="396" t="n">
        <f aca="false">IF(LEN($B5791)=7,CONCATENATE(MID($B5791,1,6),"00",RIGHT($B5791,1)),IF(LEN($B5791)=8,CONCATENATE(MID($B5791,1,6),"0",RIGHT($B5791,2)),$B5791))</f>
        <v>87350</v>
      </c>
      <c r="H5791" s="926" t="n">
        <v>287.96</v>
      </c>
      <c r="I5791" s="927" t="n">
        <v>296.94</v>
      </c>
    </row>
    <row r="5792" customFormat="false" ht="15" hidden="false" customHeight="false" outlineLevel="0" collapsed="false">
      <c r="B5792" s="923" t="n">
        <v>87351</v>
      </c>
      <c r="C5792" s="924" t="s">
        <v>12592</v>
      </c>
      <c r="D5792" s="923" t="s">
        <v>888</v>
      </c>
      <c r="E5792" s="923" t="n">
        <f aca="false">IF($K$2=$H$1,H5792,I5792)</f>
        <v>250.74</v>
      </c>
      <c r="F5792" s="396" t="n">
        <f aca="false">IF(LEN($B5792)=7,CONCATENATE(MID($B5792,1,6),"00",RIGHT($B5792,1)),IF(LEN($B5792)=8,CONCATENATE(MID($B5792,1,6),"0",RIGHT($B5792,2)),$B5792))</f>
        <v>87351</v>
      </c>
      <c r="H5792" s="925" t="n">
        <v>246.07</v>
      </c>
      <c r="I5792" s="923" t="n">
        <v>250.74</v>
      </c>
    </row>
    <row r="5793" customFormat="false" ht="15" hidden="false" customHeight="false" outlineLevel="0" collapsed="false">
      <c r="B5793" s="923" t="n">
        <v>87352</v>
      </c>
      <c r="C5793" s="924" t="s">
        <v>12593</v>
      </c>
      <c r="D5793" s="923" t="s">
        <v>888</v>
      </c>
      <c r="E5793" s="923" t="n">
        <f aca="false">IF($K$2=$H$1,H5793,I5793)</f>
        <v>380.88</v>
      </c>
      <c r="F5793" s="396" t="n">
        <f aca="false">IF(LEN($B5793)=7,CONCATENATE(MID($B5793,1,6),"00",RIGHT($B5793,1)),IF(LEN($B5793)=8,CONCATENATE(MID($B5793,1,6),"0",RIGHT($B5793,2)),$B5793))</f>
        <v>87352</v>
      </c>
      <c r="H5793" s="925" t="n">
        <v>369.49</v>
      </c>
      <c r="I5793" s="923" t="n">
        <v>380.88</v>
      </c>
    </row>
    <row r="5794" customFormat="false" ht="15" hidden="false" customHeight="false" outlineLevel="0" collapsed="false">
      <c r="B5794" s="923" t="n">
        <v>87353</v>
      </c>
      <c r="C5794" s="924" t="s">
        <v>12594</v>
      </c>
      <c r="D5794" s="923" t="s">
        <v>888</v>
      </c>
      <c r="E5794" s="923" t="n">
        <f aca="false">IF($K$2=$H$1,H5794,I5794)</f>
        <v>330.53</v>
      </c>
      <c r="F5794" s="396" t="n">
        <f aca="false">IF(LEN($B5794)=7,CONCATENATE(MID($B5794,1,6),"00",RIGHT($B5794,1)),IF(LEN($B5794)=8,CONCATENATE(MID($B5794,1,6),"0",RIGHT($B5794,2)),$B5794))</f>
        <v>87353</v>
      </c>
      <c r="H5794" s="925" t="n">
        <v>323.86</v>
      </c>
      <c r="I5794" s="923" t="n">
        <v>330.53</v>
      </c>
    </row>
    <row r="5795" customFormat="false" ht="15" hidden="false" customHeight="false" outlineLevel="0" collapsed="false">
      <c r="B5795" s="923" t="n">
        <v>87354</v>
      </c>
      <c r="C5795" s="924" t="s">
        <v>12595</v>
      </c>
      <c r="D5795" s="923" t="s">
        <v>888</v>
      </c>
      <c r="E5795" s="923" t="n">
        <f aca="false">IF($K$2=$H$1,H5795,I5795)</f>
        <v>308.94</v>
      </c>
      <c r="F5795" s="396" t="n">
        <f aca="false">IF(LEN($B5795)=7,CONCATENATE(MID($B5795,1,6),"00",RIGHT($B5795,1)),IF(LEN($B5795)=8,CONCATENATE(MID($B5795,1,6),"0",RIGHT($B5795,2)),$B5795))</f>
        <v>87354</v>
      </c>
      <c r="H5795" s="926" t="n">
        <v>304.49</v>
      </c>
      <c r="I5795" s="927" t="n">
        <v>308.94</v>
      </c>
    </row>
    <row r="5796" customFormat="false" ht="15" hidden="false" customHeight="false" outlineLevel="0" collapsed="false">
      <c r="B5796" s="923" t="n">
        <v>87355</v>
      </c>
      <c r="C5796" s="924" t="s">
        <v>12596</v>
      </c>
      <c r="D5796" s="923" t="s">
        <v>888</v>
      </c>
      <c r="E5796" s="923" t="n">
        <f aca="false">IF($K$2=$H$1,H5796,I5796)</f>
        <v>320.86</v>
      </c>
      <c r="F5796" s="396" t="n">
        <f aca="false">IF(LEN($B5796)=7,CONCATENATE(MID($B5796,1,6),"00",RIGHT($B5796,1)),IF(LEN($B5796)=8,CONCATENATE(MID($B5796,1,6),"0",RIGHT($B5796,2)),$B5796))</f>
        <v>87355</v>
      </c>
      <c r="H5796" s="926" t="n">
        <v>311.69</v>
      </c>
      <c r="I5796" s="927" t="n">
        <v>320.86</v>
      </c>
    </row>
    <row r="5797" customFormat="false" ht="15" hidden="false" customHeight="false" outlineLevel="0" collapsed="false">
      <c r="B5797" s="923" t="n">
        <v>87356</v>
      </c>
      <c r="C5797" s="924" t="s">
        <v>12597</v>
      </c>
      <c r="D5797" s="923" t="s">
        <v>888</v>
      </c>
      <c r="E5797" s="923" t="n">
        <f aca="false">IF($K$2=$H$1,H5797,I5797)</f>
        <v>286.8</v>
      </c>
      <c r="F5797" s="396" t="n">
        <f aca="false">IF(LEN($B5797)=7,CONCATENATE(MID($B5797,1,6),"00",RIGHT($B5797,1)),IF(LEN($B5797)=8,CONCATENATE(MID($B5797,1,6),"0",RIGHT($B5797,2)),$B5797))</f>
        <v>87356</v>
      </c>
      <c r="H5797" s="926" t="n">
        <v>280.95</v>
      </c>
      <c r="I5797" s="927" t="n">
        <v>286.8</v>
      </c>
    </row>
    <row r="5798" customFormat="false" ht="15" hidden="false" customHeight="false" outlineLevel="0" collapsed="false">
      <c r="B5798" s="923" t="n">
        <v>87357</v>
      </c>
      <c r="C5798" s="924" t="s">
        <v>12598</v>
      </c>
      <c r="D5798" s="923" t="s">
        <v>888</v>
      </c>
      <c r="E5798" s="923" t="n">
        <f aca="false">IF($K$2=$H$1,H5798,I5798)</f>
        <v>271.34</v>
      </c>
      <c r="F5798" s="396" t="n">
        <f aca="false">IF(LEN($B5798)=7,CONCATENATE(MID($B5798,1,6),"00",RIGHT($B5798,1)),IF(LEN($B5798)=8,CONCATENATE(MID($B5798,1,6),"0",RIGHT($B5798,2)),$B5798))</f>
        <v>87357</v>
      </c>
      <c r="H5798" s="926" t="n">
        <v>267</v>
      </c>
      <c r="I5798" s="927" t="n">
        <v>271.34</v>
      </c>
    </row>
    <row r="5799" customFormat="false" ht="15" hidden="false" customHeight="false" outlineLevel="0" collapsed="false">
      <c r="B5799" s="923" t="n">
        <v>87358</v>
      </c>
      <c r="C5799" s="924" t="s">
        <v>12599</v>
      </c>
      <c r="D5799" s="923" t="s">
        <v>888</v>
      </c>
      <c r="E5799" s="923" t="n">
        <f aca="false">IF($K$2=$H$1,H5799,I5799)</f>
        <v>2186.46</v>
      </c>
      <c r="F5799" s="396" t="n">
        <f aca="false">IF(LEN($B5799)=7,CONCATENATE(MID($B5799,1,6),"00",RIGHT($B5799,1)),IF(LEN($B5799)=8,CONCATENATE(MID($B5799,1,6),"0",RIGHT($B5799,2)),$B5799))</f>
        <v>87358</v>
      </c>
      <c r="H5799" s="926" t="n">
        <v>2178.95</v>
      </c>
      <c r="I5799" s="927" t="n">
        <v>2186.46</v>
      </c>
    </row>
    <row r="5800" customFormat="false" ht="15" hidden="false" customHeight="false" outlineLevel="0" collapsed="false">
      <c r="B5800" s="923" t="n">
        <v>87359</v>
      </c>
      <c r="C5800" s="924" t="s">
        <v>12600</v>
      </c>
      <c r="D5800" s="923" t="s">
        <v>888</v>
      </c>
      <c r="E5800" s="923" t="n">
        <f aca="false">IF($K$2=$H$1,H5800,I5800)</f>
        <v>2168.83</v>
      </c>
      <c r="F5800" s="396" t="n">
        <f aca="false">IF(LEN($B5800)=7,CONCATENATE(MID($B5800,1,6),"00",RIGHT($B5800,1)),IF(LEN($B5800)=8,CONCATENATE(MID($B5800,1,6),"0",RIGHT($B5800,2)),$B5800))</f>
        <v>87359</v>
      </c>
      <c r="H5800" s="926" t="n">
        <v>2163.71</v>
      </c>
      <c r="I5800" s="927" t="n">
        <v>2168.83</v>
      </c>
    </row>
    <row r="5801" customFormat="false" ht="15" hidden="false" customHeight="false" outlineLevel="0" collapsed="false">
      <c r="B5801" s="923" t="n">
        <v>87360</v>
      </c>
      <c r="C5801" s="924" t="s">
        <v>12601</v>
      </c>
      <c r="D5801" s="923" t="s">
        <v>888</v>
      </c>
      <c r="E5801" s="923" t="n">
        <f aca="false">IF($K$2=$H$1,H5801,I5801)</f>
        <v>2256.21</v>
      </c>
      <c r="F5801" s="396" t="n">
        <f aca="false">IF(LEN($B5801)=7,CONCATENATE(MID($B5801,1,6),"00",RIGHT($B5801,1)),IF(LEN($B5801)=8,CONCATENATE(MID($B5801,1,6),"0",RIGHT($B5801,2)),$B5801))</f>
        <v>87360</v>
      </c>
      <c r="H5801" s="926" t="n">
        <v>2246.56</v>
      </c>
      <c r="I5801" s="927" t="n">
        <v>2256.21</v>
      </c>
    </row>
    <row r="5802" customFormat="false" ht="15" hidden="false" customHeight="false" outlineLevel="0" collapsed="false">
      <c r="B5802" s="923" t="n">
        <v>87361</v>
      </c>
      <c r="C5802" s="924" t="s">
        <v>12602</v>
      </c>
      <c r="D5802" s="923" t="s">
        <v>888</v>
      </c>
      <c r="E5802" s="923" t="n">
        <f aca="false">IF($K$2=$H$1,H5802,I5802)</f>
        <v>2227.01</v>
      </c>
      <c r="F5802" s="396" t="n">
        <f aca="false">IF(LEN($B5802)=7,CONCATENATE(MID($B5802,1,6),"00",RIGHT($B5802,1)),IF(LEN($B5802)=8,CONCATENATE(MID($B5802,1,6),"0",RIGHT($B5802,2)),$B5802))</f>
        <v>87361</v>
      </c>
      <c r="H5802" s="926" t="n">
        <v>2221.25</v>
      </c>
      <c r="I5802" s="927" t="n">
        <v>2227.01</v>
      </c>
    </row>
    <row r="5803" customFormat="false" ht="15" hidden="false" customHeight="false" outlineLevel="0" collapsed="false">
      <c r="B5803" s="923" t="n">
        <v>87362</v>
      </c>
      <c r="C5803" s="924" t="s">
        <v>12603</v>
      </c>
      <c r="D5803" s="923" t="s">
        <v>888</v>
      </c>
      <c r="E5803" s="923" t="n">
        <f aca="false">IF($K$2=$H$1,H5803,I5803)</f>
        <v>2226.89</v>
      </c>
      <c r="F5803" s="396" t="n">
        <f aca="false">IF(LEN($B5803)=7,CONCATENATE(MID($B5803,1,6),"00",RIGHT($B5803,1)),IF(LEN($B5803)=8,CONCATENATE(MID($B5803,1,6),"0",RIGHT($B5803,2)),$B5803))</f>
        <v>87362</v>
      </c>
      <c r="H5803" s="926" t="n">
        <v>2222.58</v>
      </c>
      <c r="I5803" s="927" t="n">
        <v>2226.89</v>
      </c>
    </row>
    <row r="5804" customFormat="false" ht="15" hidden="false" customHeight="false" outlineLevel="0" collapsed="false">
      <c r="B5804" s="923" t="n">
        <v>87363</v>
      </c>
      <c r="C5804" s="924" t="s">
        <v>12604</v>
      </c>
      <c r="D5804" s="923" t="s">
        <v>888</v>
      </c>
      <c r="E5804" s="923" t="n">
        <f aca="false">IF($K$2=$H$1,H5804,I5804)</f>
        <v>2211.07</v>
      </c>
      <c r="F5804" s="396" t="n">
        <f aca="false">IF(LEN($B5804)=7,CONCATENATE(MID($B5804,1,6),"00",RIGHT($B5804,1)),IF(LEN($B5804)=8,CONCATENATE(MID($B5804,1,6),"0",RIGHT($B5804,2)),$B5804))</f>
        <v>87363</v>
      </c>
      <c r="H5804" s="926" t="n">
        <v>2202.87</v>
      </c>
      <c r="I5804" s="927" t="n">
        <v>2211.07</v>
      </c>
    </row>
    <row r="5805" customFormat="false" ht="15" hidden="false" customHeight="false" outlineLevel="0" collapsed="false">
      <c r="B5805" s="923" t="n">
        <v>87364</v>
      </c>
      <c r="C5805" s="924" t="s">
        <v>12605</v>
      </c>
      <c r="D5805" s="923" t="s">
        <v>888</v>
      </c>
      <c r="E5805" s="923" t="n">
        <f aca="false">IF($K$2=$H$1,H5805,I5805)</f>
        <v>2193.11</v>
      </c>
      <c r="F5805" s="396" t="n">
        <f aca="false">IF(LEN($B5805)=7,CONCATENATE(MID($B5805,1,6),"00",RIGHT($B5805,1)),IF(LEN($B5805)=8,CONCATENATE(MID($B5805,1,6),"0",RIGHT($B5805,2)),$B5805))</f>
        <v>87364</v>
      </c>
      <c r="H5805" s="926" t="n">
        <v>2188.58</v>
      </c>
      <c r="I5805" s="927" t="n">
        <v>2193.11</v>
      </c>
    </row>
    <row r="5806" customFormat="false" ht="15" hidden="false" customHeight="false" outlineLevel="0" collapsed="false">
      <c r="B5806" s="923" t="n">
        <v>87365</v>
      </c>
      <c r="C5806" s="924" t="s">
        <v>12606</v>
      </c>
      <c r="D5806" s="923" t="s">
        <v>888</v>
      </c>
      <c r="E5806" s="923" t="n">
        <f aca="false">IF($K$2=$H$1,H5806,I5806)</f>
        <v>379.19</v>
      </c>
      <c r="F5806" s="396" t="n">
        <f aca="false">IF(LEN($B5806)=7,CONCATENATE(MID($B5806,1,6),"00",RIGHT($B5806,1)),IF(LEN($B5806)=8,CONCATENATE(MID($B5806,1,6),"0",RIGHT($B5806,2)),$B5806))</f>
        <v>87365</v>
      </c>
      <c r="H5806" s="926" t="n">
        <v>362.66</v>
      </c>
      <c r="I5806" s="927" t="n">
        <v>379.19</v>
      </c>
    </row>
    <row r="5807" customFormat="false" ht="15" hidden="false" customHeight="false" outlineLevel="0" collapsed="false">
      <c r="B5807" s="923" t="n">
        <v>87366</v>
      </c>
      <c r="C5807" s="924" t="s">
        <v>12607</v>
      </c>
      <c r="D5807" s="923" t="s">
        <v>888</v>
      </c>
      <c r="E5807" s="923" t="n">
        <f aca="false">IF($K$2=$H$1,H5807,I5807)</f>
        <v>400.36</v>
      </c>
      <c r="F5807" s="396" t="n">
        <f aca="false">IF(LEN($B5807)=7,CONCATENATE(MID($B5807,1,6),"00",RIGHT($B5807,1)),IF(LEN($B5807)=8,CONCATENATE(MID($B5807,1,6),"0",RIGHT($B5807,2)),$B5807))</f>
        <v>87366</v>
      </c>
      <c r="H5807" s="926" t="n">
        <v>383.31</v>
      </c>
      <c r="I5807" s="927" t="n">
        <v>400.36</v>
      </c>
    </row>
    <row r="5808" customFormat="false" ht="15" hidden="false" customHeight="false" outlineLevel="0" collapsed="false">
      <c r="B5808" s="923" t="n">
        <v>87367</v>
      </c>
      <c r="C5808" s="924" t="s">
        <v>12608</v>
      </c>
      <c r="D5808" s="923" t="s">
        <v>888</v>
      </c>
      <c r="E5808" s="923" t="n">
        <f aca="false">IF($K$2=$H$1,H5808,I5808)</f>
        <v>447.44</v>
      </c>
      <c r="F5808" s="396" t="n">
        <f aca="false">IF(LEN($B5808)=7,CONCATENATE(MID($B5808,1,6),"00",RIGHT($B5808,1)),IF(LEN($B5808)=8,CONCATENATE(MID($B5808,1,6),"0",RIGHT($B5808,2)),$B5808))</f>
        <v>87367</v>
      </c>
      <c r="H5808" s="926" t="n">
        <v>430.26</v>
      </c>
      <c r="I5808" s="927" t="n">
        <v>447.44</v>
      </c>
    </row>
    <row r="5809" customFormat="false" ht="15" hidden="false" customHeight="false" outlineLevel="0" collapsed="false">
      <c r="B5809" s="923" t="n">
        <v>87368</v>
      </c>
      <c r="C5809" s="924" t="s">
        <v>12609</v>
      </c>
      <c r="D5809" s="923" t="s">
        <v>888</v>
      </c>
      <c r="E5809" s="923" t="n">
        <f aca="false">IF($K$2=$H$1,H5809,I5809)</f>
        <v>435.39</v>
      </c>
      <c r="F5809" s="396" t="n">
        <f aca="false">IF(LEN($B5809)=7,CONCATENATE(MID($B5809,1,6),"00",RIGHT($B5809,1)),IF(LEN($B5809)=8,CONCATENATE(MID($B5809,1,6),"0",RIGHT($B5809,2)),$B5809))</f>
        <v>87368</v>
      </c>
      <c r="H5809" s="926" t="n">
        <v>418.07</v>
      </c>
      <c r="I5809" s="927" t="n">
        <v>435.39</v>
      </c>
    </row>
    <row r="5810" customFormat="false" ht="15" hidden="false" customHeight="false" outlineLevel="0" collapsed="false">
      <c r="B5810" s="923" t="n">
        <v>87369</v>
      </c>
      <c r="C5810" s="924" t="s">
        <v>12610</v>
      </c>
      <c r="D5810" s="923" t="s">
        <v>888</v>
      </c>
      <c r="E5810" s="923" t="n">
        <f aca="false">IF($K$2=$H$1,H5810,I5810)</f>
        <v>441.87</v>
      </c>
      <c r="F5810" s="396" t="n">
        <f aca="false">IF(LEN($B5810)=7,CONCATENATE(MID($B5810,1,6),"00",RIGHT($B5810,1)),IF(LEN($B5810)=8,CONCATENATE(MID($B5810,1,6),"0",RIGHT($B5810,2)),$B5810))</f>
        <v>87369</v>
      </c>
      <c r="H5810" s="926" t="n">
        <v>424.89</v>
      </c>
      <c r="I5810" s="927" t="n">
        <v>441.87</v>
      </c>
    </row>
    <row r="5811" customFormat="false" ht="15" hidden="false" customHeight="false" outlineLevel="0" collapsed="false">
      <c r="B5811" s="923" t="n">
        <v>87370</v>
      </c>
      <c r="C5811" s="924" t="s">
        <v>12611</v>
      </c>
      <c r="D5811" s="923" t="s">
        <v>888</v>
      </c>
      <c r="E5811" s="923" t="n">
        <f aca="false">IF($K$2=$H$1,H5811,I5811)</f>
        <v>427.58</v>
      </c>
      <c r="F5811" s="396" t="n">
        <f aca="false">IF(LEN($B5811)=7,CONCATENATE(MID($B5811,1,6),"00",RIGHT($B5811,1)),IF(LEN($B5811)=8,CONCATENATE(MID($B5811,1,6),"0",RIGHT($B5811,2)),$B5811))</f>
        <v>87370</v>
      </c>
      <c r="H5811" s="926" t="n">
        <v>410.49</v>
      </c>
      <c r="I5811" s="927" t="n">
        <v>427.58</v>
      </c>
    </row>
    <row r="5812" customFormat="false" ht="15" hidden="false" customHeight="false" outlineLevel="0" collapsed="false">
      <c r="B5812" s="923" t="n">
        <v>87371</v>
      </c>
      <c r="C5812" s="924" t="s">
        <v>12612</v>
      </c>
      <c r="D5812" s="923" t="s">
        <v>888</v>
      </c>
      <c r="E5812" s="923" t="n">
        <f aca="false">IF($K$2=$H$1,H5812,I5812)</f>
        <v>416.47</v>
      </c>
      <c r="F5812" s="396" t="n">
        <f aca="false">IF(LEN($B5812)=7,CONCATENATE(MID($B5812,1,6),"00",RIGHT($B5812,1)),IF(LEN($B5812)=8,CONCATENATE(MID($B5812,1,6),"0",RIGHT($B5812,2)),$B5812))</f>
        <v>87371</v>
      </c>
      <c r="H5812" s="926" t="n">
        <v>399.82</v>
      </c>
      <c r="I5812" s="927" t="n">
        <v>416.47</v>
      </c>
    </row>
    <row r="5813" customFormat="false" ht="15" hidden="false" customHeight="false" outlineLevel="0" collapsed="false">
      <c r="B5813" s="923" t="n">
        <v>87372</v>
      </c>
      <c r="C5813" s="924" t="s">
        <v>12613</v>
      </c>
      <c r="D5813" s="923" t="s">
        <v>888</v>
      </c>
      <c r="E5813" s="923" t="n">
        <f aca="false">IF($K$2=$H$1,H5813,I5813)</f>
        <v>540.08</v>
      </c>
      <c r="F5813" s="396" t="n">
        <f aca="false">IF(LEN($B5813)=7,CONCATENATE(MID($B5813,1,6),"00",RIGHT($B5813,1)),IF(LEN($B5813)=8,CONCATENATE(MID($B5813,1,6),"0",RIGHT($B5813,2)),$B5813))</f>
        <v>87372</v>
      </c>
      <c r="H5813" s="925" t="n">
        <v>522.26</v>
      </c>
      <c r="I5813" s="923" t="n">
        <v>540.08</v>
      </c>
    </row>
    <row r="5814" customFormat="false" ht="15" hidden="false" customHeight="false" outlineLevel="0" collapsed="false">
      <c r="B5814" s="923" t="n">
        <v>87373</v>
      </c>
      <c r="C5814" s="924" t="s">
        <v>12614</v>
      </c>
      <c r="D5814" s="923" t="s">
        <v>888</v>
      </c>
      <c r="E5814" s="923" t="n">
        <f aca="false">IF($K$2=$H$1,H5814,I5814)</f>
        <v>482.87</v>
      </c>
      <c r="F5814" s="396" t="n">
        <f aca="false">IF(LEN($B5814)=7,CONCATENATE(MID($B5814,1,6),"00",RIGHT($B5814,1)),IF(LEN($B5814)=8,CONCATENATE(MID($B5814,1,6),"0",RIGHT($B5814,2)),$B5814))</f>
        <v>87373</v>
      </c>
      <c r="H5814" s="925" t="n">
        <v>466.01</v>
      </c>
      <c r="I5814" s="923" t="n">
        <v>482.87</v>
      </c>
    </row>
    <row r="5815" customFormat="false" ht="15" hidden="false" customHeight="false" outlineLevel="0" collapsed="false">
      <c r="B5815" s="923" t="n">
        <v>87374</v>
      </c>
      <c r="C5815" s="924" t="s">
        <v>12615</v>
      </c>
      <c r="D5815" s="923" t="s">
        <v>888</v>
      </c>
      <c r="E5815" s="923" t="n">
        <f aca="false">IF($K$2=$H$1,H5815,I5815)</f>
        <v>451.8</v>
      </c>
      <c r="F5815" s="396" t="n">
        <f aca="false">IF(LEN($B5815)=7,CONCATENATE(MID($B5815,1,6),"00",RIGHT($B5815,1)),IF(LEN($B5815)=8,CONCATENATE(MID($B5815,1,6),"0",RIGHT($B5815,2)),$B5815))</f>
        <v>87374</v>
      </c>
      <c r="H5815" s="925" t="n">
        <v>434.82</v>
      </c>
      <c r="I5815" s="923" t="n">
        <v>451.8</v>
      </c>
    </row>
    <row r="5816" customFormat="false" ht="15" hidden="false" customHeight="false" outlineLevel="0" collapsed="false">
      <c r="B5816" s="923" t="n">
        <v>87375</v>
      </c>
      <c r="C5816" s="924" t="s">
        <v>12616</v>
      </c>
      <c r="D5816" s="923" t="s">
        <v>888</v>
      </c>
      <c r="E5816" s="923" t="n">
        <f aca="false">IF($K$2=$H$1,H5816,I5816)</f>
        <v>432.25</v>
      </c>
      <c r="F5816" s="396" t="n">
        <f aca="false">IF(LEN($B5816)=7,CONCATENATE(MID($B5816,1,6),"00",RIGHT($B5816,1)),IF(LEN($B5816)=8,CONCATENATE(MID($B5816,1,6),"0",RIGHT($B5816,2)),$B5816))</f>
        <v>87375</v>
      </c>
      <c r="H5816" s="925" t="n">
        <v>414.95</v>
      </c>
      <c r="I5816" s="923" t="n">
        <v>432.25</v>
      </c>
    </row>
    <row r="5817" customFormat="false" ht="15" hidden="false" customHeight="false" outlineLevel="0" collapsed="false">
      <c r="B5817" s="923" t="n">
        <v>87376</v>
      </c>
      <c r="C5817" s="924" t="s">
        <v>12617</v>
      </c>
      <c r="D5817" s="923" t="s">
        <v>888</v>
      </c>
      <c r="E5817" s="923" t="n">
        <f aca="false">IF($K$2=$H$1,H5817,I5817)</f>
        <v>371.78</v>
      </c>
      <c r="F5817" s="396" t="n">
        <f aca="false">IF(LEN($B5817)=7,CONCATENATE(MID($B5817,1,6),"00",RIGHT($B5817,1)),IF(LEN($B5817)=8,CONCATENATE(MID($B5817,1,6),"0",RIGHT($B5817,2)),$B5817))</f>
        <v>87376</v>
      </c>
      <c r="H5817" s="925" t="n">
        <v>355.25</v>
      </c>
      <c r="I5817" s="923" t="n">
        <v>371.78</v>
      </c>
    </row>
    <row r="5818" customFormat="false" ht="15" hidden="false" customHeight="false" outlineLevel="0" collapsed="false">
      <c r="B5818" s="923" t="n">
        <v>87377</v>
      </c>
      <c r="C5818" s="924" t="s">
        <v>12618</v>
      </c>
      <c r="D5818" s="923" t="s">
        <v>888</v>
      </c>
      <c r="E5818" s="923" t="n">
        <f aca="false">IF($K$2=$H$1,H5818,I5818)</f>
        <v>435.95</v>
      </c>
      <c r="F5818" s="396" t="n">
        <f aca="false">IF(LEN($B5818)=7,CONCATENATE(MID($B5818,1,6),"00",RIGHT($B5818,1)),IF(LEN($B5818)=8,CONCATENATE(MID($B5818,1,6),"0",RIGHT($B5818,2)),$B5818))</f>
        <v>87377</v>
      </c>
      <c r="H5818" s="925" t="n">
        <v>419.09</v>
      </c>
      <c r="I5818" s="923" t="n">
        <v>435.95</v>
      </c>
    </row>
    <row r="5819" customFormat="false" ht="15" hidden="false" customHeight="false" outlineLevel="0" collapsed="false">
      <c r="B5819" s="923" t="n">
        <v>87378</v>
      </c>
      <c r="C5819" s="924" t="s">
        <v>12619</v>
      </c>
      <c r="D5819" s="923" t="s">
        <v>888</v>
      </c>
      <c r="E5819" s="923" t="n">
        <f aca="false">IF($K$2=$H$1,H5819,I5819)</f>
        <v>393.88</v>
      </c>
      <c r="F5819" s="396" t="n">
        <f aca="false">IF(LEN($B5819)=7,CONCATENATE(MID($B5819,1,6),"00",RIGHT($B5819,1)),IF(LEN($B5819)=8,CONCATENATE(MID($B5819,1,6),"0",RIGHT($B5819,2)),$B5819))</f>
        <v>87378</v>
      </c>
      <c r="H5819" s="925" t="n">
        <v>377.57</v>
      </c>
      <c r="I5819" s="923" t="n">
        <v>393.88</v>
      </c>
    </row>
    <row r="5820" customFormat="false" ht="15" hidden="false" customHeight="false" outlineLevel="0" collapsed="false">
      <c r="B5820" s="923" t="n">
        <v>87379</v>
      </c>
      <c r="C5820" s="924" t="s">
        <v>12620</v>
      </c>
      <c r="D5820" s="923" t="s">
        <v>888</v>
      </c>
      <c r="E5820" s="923" t="n">
        <f aca="false">IF($K$2=$H$1,H5820,I5820)</f>
        <v>2301.41</v>
      </c>
      <c r="F5820" s="396" t="n">
        <f aca="false">IF(LEN($B5820)=7,CONCATENATE(MID($B5820,1,6),"00",RIGHT($B5820,1)),IF(LEN($B5820)=8,CONCATENATE(MID($B5820,1,6),"0",RIGHT($B5820,2)),$B5820))</f>
        <v>87379</v>
      </c>
      <c r="H5820" s="925" t="n">
        <v>2285.12</v>
      </c>
      <c r="I5820" s="923" t="n">
        <v>2301.41</v>
      </c>
    </row>
    <row r="5821" customFormat="false" ht="15" hidden="false" customHeight="false" outlineLevel="0" collapsed="false">
      <c r="B5821" s="923" t="n">
        <v>87380</v>
      </c>
      <c r="C5821" s="924" t="s">
        <v>12621</v>
      </c>
      <c r="D5821" s="923" t="s">
        <v>888</v>
      </c>
      <c r="E5821" s="923" t="n">
        <f aca="false">IF($K$2=$H$1,H5821,I5821)</f>
        <v>2363.35</v>
      </c>
      <c r="F5821" s="396" t="n">
        <f aca="false">IF(LEN($B5821)=7,CONCATENATE(MID($B5821,1,6),"00",RIGHT($B5821,1)),IF(LEN($B5821)=8,CONCATENATE(MID($B5821,1,6),"0",RIGHT($B5821,2)),$B5821))</f>
        <v>87380</v>
      </c>
      <c r="H5821" s="925" t="n">
        <v>2346.72</v>
      </c>
      <c r="I5821" s="923" t="n">
        <v>2363.35</v>
      </c>
    </row>
    <row r="5822" customFormat="false" ht="15" hidden="false" customHeight="false" outlineLevel="0" collapsed="false">
      <c r="B5822" s="923" t="n">
        <v>87381</v>
      </c>
      <c r="C5822" s="924" t="s">
        <v>12622</v>
      </c>
      <c r="D5822" s="923" t="s">
        <v>888</v>
      </c>
      <c r="E5822" s="923" t="n">
        <f aca="false">IF($K$2=$H$1,H5822,I5822)</f>
        <v>2322.49</v>
      </c>
      <c r="F5822" s="396" t="n">
        <f aca="false">IF(LEN($B5822)=7,CONCATENATE(MID($B5822,1,6),"00",RIGHT($B5822,1)),IF(LEN($B5822)=8,CONCATENATE(MID($B5822,1,6),"0",RIGHT($B5822,2)),$B5822))</f>
        <v>87381</v>
      </c>
      <c r="H5822" s="925" t="n">
        <v>2306.41</v>
      </c>
      <c r="I5822" s="923" t="n">
        <v>2322.49</v>
      </c>
    </row>
    <row r="5823" customFormat="false" ht="15" hidden="false" customHeight="false" outlineLevel="0" collapsed="false">
      <c r="B5823" s="923" t="n">
        <v>87382</v>
      </c>
      <c r="C5823" s="924" t="s">
        <v>12623</v>
      </c>
      <c r="D5823" s="923" t="s">
        <v>888</v>
      </c>
      <c r="E5823" s="923" t="n">
        <f aca="false">IF($K$2=$H$1,H5823,I5823)</f>
        <v>1062.58</v>
      </c>
      <c r="F5823" s="396" t="n">
        <f aca="false">IF(LEN($B5823)=7,CONCATENATE(MID($B5823,1,6),"00",RIGHT($B5823,1)),IF(LEN($B5823)=8,CONCATENATE(MID($B5823,1,6),"0",RIGHT($B5823,2)),$B5823))</f>
        <v>87382</v>
      </c>
      <c r="H5823" s="925" t="n">
        <v>1056.34</v>
      </c>
      <c r="I5823" s="923" t="n">
        <v>1062.58</v>
      </c>
    </row>
    <row r="5824" customFormat="false" ht="15" hidden="false" customHeight="false" outlineLevel="0" collapsed="false">
      <c r="B5824" s="923" t="n">
        <v>87383</v>
      </c>
      <c r="C5824" s="924" t="s">
        <v>12624</v>
      </c>
      <c r="D5824" s="923" t="s">
        <v>888</v>
      </c>
      <c r="E5824" s="923" t="n">
        <f aca="false">IF($K$2=$H$1,H5824,I5824)</f>
        <v>1058.53</v>
      </c>
      <c r="F5824" s="396" t="n">
        <f aca="false">IF(LEN($B5824)=7,CONCATENATE(MID($B5824,1,6),"00",RIGHT($B5824,1)),IF(LEN($B5824)=8,CONCATENATE(MID($B5824,1,6),"0",RIGHT($B5824,2)),$B5824))</f>
        <v>87383</v>
      </c>
      <c r="H5824" s="925" t="n">
        <v>1053.63</v>
      </c>
      <c r="I5824" s="923" t="n">
        <v>1058.53</v>
      </c>
    </row>
    <row r="5825" customFormat="false" ht="15" hidden="false" customHeight="false" outlineLevel="0" collapsed="false">
      <c r="B5825" s="923" t="n">
        <v>87384</v>
      </c>
      <c r="C5825" s="924" t="s">
        <v>12625</v>
      </c>
      <c r="D5825" s="923" t="s">
        <v>888</v>
      </c>
      <c r="E5825" s="923" t="n">
        <f aca="false">IF($K$2=$H$1,H5825,I5825)</f>
        <v>1053.31</v>
      </c>
      <c r="F5825" s="396" t="n">
        <f aca="false">IF(LEN($B5825)=7,CONCATENATE(MID($B5825,1,6),"00",RIGHT($B5825,1)),IF(LEN($B5825)=8,CONCATENATE(MID($B5825,1,6),"0",RIGHT($B5825,2)),$B5825))</f>
        <v>87384</v>
      </c>
      <c r="H5825" s="925" t="n">
        <v>1049.51</v>
      </c>
      <c r="I5825" s="923" t="n">
        <v>1053.31</v>
      </c>
    </row>
    <row r="5826" customFormat="false" ht="15" hidden="false" customHeight="false" outlineLevel="0" collapsed="false">
      <c r="B5826" s="923" t="n">
        <v>87385</v>
      </c>
      <c r="C5826" s="924" t="s">
        <v>12626</v>
      </c>
      <c r="D5826" s="923" t="s">
        <v>888</v>
      </c>
      <c r="E5826" s="923" t="n">
        <f aca="false">IF($K$2=$H$1,H5826,I5826)</f>
        <v>1524.58</v>
      </c>
      <c r="F5826" s="396" t="n">
        <f aca="false">IF(LEN($B5826)=7,CONCATENATE(MID($B5826,1,6),"00",RIGHT($B5826,1)),IF(LEN($B5826)=8,CONCATENATE(MID($B5826,1,6),"0",RIGHT($B5826,2)),$B5826))</f>
        <v>87385</v>
      </c>
      <c r="H5826" s="925" t="n">
        <v>1517.13</v>
      </c>
      <c r="I5826" s="923" t="n">
        <v>1524.58</v>
      </c>
    </row>
    <row r="5827" customFormat="false" ht="15" hidden="false" customHeight="false" outlineLevel="0" collapsed="false">
      <c r="B5827" s="923" t="n">
        <v>87386</v>
      </c>
      <c r="C5827" s="924" t="s">
        <v>12627</v>
      </c>
      <c r="D5827" s="923" t="s">
        <v>888</v>
      </c>
      <c r="E5827" s="923" t="n">
        <f aca="false">IF($K$2=$H$1,H5827,I5827)</f>
        <v>1519.87</v>
      </c>
      <c r="F5827" s="396" t="n">
        <f aca="false">IF(LEN($B5827)=7,CONCATENATE(MID($B5827,1,6),"00",RIGHT($B5827,1)),IF(LEN($B5827)=8,CONCATENATE(MID($B5827,1,6),"0",RIGHT($B5827,2)),$B5827))</f>
        <v>87386</v>
      </c>
      <c r="H5827" s="925" t="n">
        <v>1514.24</v>
      </c>
      <c r="I5827" s="923" t="n">
        <v>1519.87</v>
      </c>
    </row>
    <row r="5828" customFormat="false" ht="15" hidden="false" customHeight="false" outlineLevel="0" collapsed="false">
      <c r="B5828" s="923" t="n">
        <v>87387</v>
      </c>
      <c r="C5828" s="924" t="s">
        <v>12628</v>
      </c>
      <c r="D5828" s="923" t="s">
        <v>888</v>
      </c>
      <c r="E5828" s="923" t="n">
        <f aca="false">IF($K$2=$H$1,H5828,I5828)</f>
        <v>1518.32</v>
      </c>
      <c r="F5828" s="396" t="n">
        <f aca="false">IF(LEN($B5828)=7,CONCATENATE(MID($B5828,1,6),"00",RIGHT($B5828,1)),IF(LEN($B5828)=8,CONCATENATE(MID($B5828,1,6),"0",RIGHT($B5828,2)),$B5828))</f>
        <v>87387</v>
      </c>
      <c r="H5828" s="925" t="n">
        <v>1513.88</v>
      </c>
      <c r="I5828" s="923" t="n">
        <v>1518.32</v>
      </c>
    </row>
    <row r="5829" customFormat="false" ht="15" hidden="false" customHeight="false" outlineLevel="0" collapsed="false">
      <c r="B5829" s="923" t="n">
        <v>87388</v>
      </c>
      <c r="C5829" s="924" t="s">
        <v>12629</v>
      </c>
      <c r="D5829" s="923" t="s">
        <v>888</v>
      </c>
      <c r="E5829" s="923" t="n">
        <f aca="false">IF($K$2=$H$1,H5829,I5829)</f>
        <v>3579.28</v>
      </c>
      <c r="F5829" s="396" t="n">
        <f aca="false">IF(LEN($B5829)=7,CONCATENATE(MID($B5829,1,6),"00",RIGHT($B5829,1)),IF(LEN($B5829)=8,CONCATENATE(MID($B5829,1,6),"0",RIGHT($B5829,2)),$B5829))</f>
        <v>87388</v>
      </c>
      <c r="H5829" s="925" t="n">
        <v>3573</v>
      </c>
      <c r="I5829" s="923" t="n">
        <v>3579.28</v>
      </c>
    </row>
    <row r="5830" customFormat="false" ht="15" hidden="false" customHeight="false" outlineLevel="0" collapsed="false">
      <c r="B5830" s="923" t="n">
        <v>87389</v>
      </c>
      <c r="C5830" s="924" t="s">
        <v>12630</v>
      </c>
      <c r="D5830" s="923" t="s">
        <v>888</v>
      </c>
      <c r="E5830" s="923" t="n">
        <f aca="false">IF($K$2=$H$1,H5830,I5830)</f>
        <v>3593.86</v>
      </c>
      <c r="F5830" s="396" t="n">
        <f aca="false">IF(LEN($B5830)=7,CONCATENATE(MID($B5830,1,6),"00",RIGHT($B5830,1)),IF(LEN($B5830)=8,CONCATENATE(MID($B5830,1,6),"0",RIGHT($B5830,2)),$B5830))</f>
        <v>87389</v>
      </c>
      <c r="H5830" s="925" t="n">
        <v>3589</v>
      </c>
      <c r="I5830" s="923" t="n">
        <v>3593.86</v>
      </c>
    </row>
    <row r="5831" customFormat="false" ht="15" hidden="false" customHeight="false" outlineLevel="0" collapsed="false">
      <c r="B5831" s="923" t="n">
        <v>87390</v>
      </c>
      <c r="C5831" s="924" t="s">
        <v>12631</v>
      </c>
      <c r="D5831" s="923" t="s">
        <v>888</v>
      </c>
      <c r="E5831" s="923" t="n">
        <f aca="false">IF($K$2=$H$1,H5831,I5831)</f>
        <v>3613.87</v>
      </c>
      <c r="F5831" s="396" t="n">
        <f aca="false">IF(LEN($B5831)=7,CONCATENATE(MID($B5831,1,6),"00",RIGHT($B5831,1)),IF(LEN($B5831)=8,CONCATENATE(MID($B5831,1,6),"0",RIGHT($B5831,2)),$B5831))</f>
        <v>87390</v>
      </c>
      <c r="H5831" s="925" t="n">
        <v>3610.07</v>
      </c>
      <c r="I5831" s="923" t="n">
        <v>3613.87</v>
      </c>
    </row>
    <row r="5832" customFormat="false" ht="15" hidden="false" customHeight="false" outlineLevel="0" collapsed="false">
      <c r="B5832" s="923" t="n">
        <v>87391</v>
      </c>
      <c r="C5832" s="924" t="s">
        <v>12632</v>
      </c>
      <c r="D5832" s="923" t="s">
        <v>888</v>
      </c>
      <c r="E5832" s="923" t="n">
        <f aca="false">IF($K$2=$H$1,H5832,I5832)</f>
        <v>5173.21</v>
      </c>
      <c r="F5832" s="396" t="n">
        <f aca="false">IF(LEN($B5832)=7,CONCATENATE(MID($B5832,1,6),"00",RIGHT($B5832,1)),IF(LEN($B5832)=8,CONCATENATE(MID($B5832,1,6),"0",RIGHT($B5832,2)),$B5832))</f>
        <v>87391</v>
      </c>
      <c r="H5832" s="925" t="n">
        <v>5165.06</v>
      </c>
      <c r="I5832" s="923" t="n">
        <v>5173.21</v>
      </c>
    </row>
    <row r="5833" customFormat="false" ht="15" hidden="false" customHeight="false" outlineLevel="0" collapsed="false">
      <c r="B5833" s="923" t="n">
        <v>87393</v>
      </c>
      <c r="C5833" s="924" t="s">
        <v>12633</v>
      </c>
      <c r="D5833" s="923" t="s">
        <v>888</v>
      </c>
      <c r="E5833" s="923" t="n">
        <f aca="false">IF($K$2=$H$1,H5833,I5833)</f>
        <v>5225.42</v>
      </c>
      <c r="F5833" s="396" t="n">
        <f aca="false">IF(LEN($B5833)=7,CONCATENATE(MID($B5833,1,6),"00",RIGHT($B5833,1)),IF(LEN($B5833)=8,CONCATENATE(MID($B5833,1,6),"0",RIGHT($B5833,2)),$B5833))</f>
        <v>87393</v>
      </c>
      <c r="H5833" s="925" t="n">
        <v>5218.81</v>
      </c>
      <c r="I5833" s="923" t="n">
        <v>5225.42</v>
      </c>
    </row>
    <row r="5834" customFormat="false" ht="15" hidden="false" customHeight="false" outlineLevel="0" collapsed="false">
      <c r="B5834" s="923" t="n">
        <v>87394</v>
      </c>
      <c r="C5834" s="924" t="s">
        <v>12634</v>
      </c>
      <c r="D5834" s="923" t="s">
        <v>888</v>
      </c>
      <c r="E5834" s="923" t="n">
        <f aca="false">IF($K$2=$H$1,H5834,I5834)</f>
        <v>5278.37</v>
      </c>
      <c r="F5834" s="396" t="n">
        <f aca="false">IF(LEN($B5834)=7,CONCATENATE(MID($B5834,1,6),"00",RIGHT($B5834,1)),IF(LEN($B5834)=8,CONCATENATE(MID($B5834,1,6),"0",RIGHT($B5834,2)),$B5834))</f>
        <v>87394</v>
      </c>
      <c r="H5834" s="925" t="n">
        <v>5272.88</v>
      </c>
      <c r="I5834" s="923" t="n">
        <v>5278.37</v>
      </c>
    </row>
    <row r="5835" customFormat="false" ht="15" hidden="false" customHeight="false" outlineLevel="0" collapsed="false">
      <c r="B5835" s="923" t="n">
        <v>87395</v>
      </c>
      <c r="C5835" s="924" t="s">
        <v>12635</v>
      </c>
      <c r="D5835" s="923" t="s">
        <v>888</v>
      </c>
      <c r="E5835" s="923" t="n">
        <f aca="false">IF($K$2=$H$1,H5835,I5835)</f>
        <v>4058.87</v>
      </c>
      <c r="F5835" s="396" t="n">
        <f aca="false">IF(LEN($B5835)=7,CONCATENATE(MID($B5835,1,6),"00",RIGHT($B5835,1)),IF(LEN($B5835)=8,CONCATENATE(MID($B5835,1,6),"0",RIGHT($B5835,2)),$B5835))</f>
        <v>87395</v>
      </c>
      <c r="H5835" s="925" t="n">
        <v>4050.72</v>
      </c>
      <c r="I5835" s="923" t="n">
        <v>4058.87</v>
      </c>
    </row>
    <row r="5836" customFormat="false" ht="15" hidden="false" customHeight="false" outlineLevel="0" collapsed="false">
      <c r="B5836" s="923" t="n">
        <v>87396</v>
      </c>
      <c r="C5836" s="924" t="s">
        <v>12636</v>
      </c>
      <c r="D5836" s="923" t="s">
        <v>888</v>
      </c>
      <c r="E5836" s="923" t="n">
        <f aca="false">IF($K$2=$H$1,H5836,I5836)</f>
        <v>4096.12</v>
      </c>
      <c r="F5836" s="396" t="n">
        <f aca="false">IF(LEN($B5836)=7,CONCATENATE(MID($B5836,1,6),"00",RIGHT($B5836,1)),IF(LEN($B5836)=8,CONCATENATE(MID($B5836,1,6),"0",RIGHT($B5836,2)),$B5836))</f>
        <v>87396</v>
      </c>
      <c r="H5836" s="925" t="n">
        <v>4089.51</v>
      </c>
      <c r="I5836" s="923" t="n">
        <v>4096.12</v>
      </c>
    </row>
    <row r="5837" customFormat="false" ht="15" hidden="false" customHeight="false" outlineLevel="0" collapsed="false">
      <c r="B5837" s="923" t="n">
        <v>87397</v>
      </c>
      <c r="C5837" s="924" t="s">
        <v>12637</v>
      </c>
      <c r="D5837" s="923" t="s">
        <v>888</v>
      </c>
      <c r="E5837" s="923" t="n">
        <f aca="false">IF($K$2=$H$1,H5837,I5837)</f>
        <v>4134.77</v>
      </c>
      <c r="F5837" s="396" t="n">
        <f aca="false">IF(LEN($B5837)=7,CONCATENATE(MID($B5837,1,6),"00",RIGHT($B5837,1)),IF(LEN($B5837)=8,CONCATENATE(MID($B5837,1,6),"0",RIGHT($B5837,2)),$B5837))</f>
        <v>87397</v>
      </c>
      <c r="H5837" s="925" t="n">
        <v>4129.28</v>
      </c>
      <c r="I5837" s="923" t="n">
        <v>4134.77</v>
      </c>
    </row>
    <row r="5838" customFormat="false" ht="15" hidden="false" customHeight="false" outlineLevel="0" collapsed="false">
      <c r="B5838" s="923" t="n">
        <v>87398</v>
      </c>
      <c r="C5838" s="924" t="s">
        <v>12638</v>
      </c>
      <c r="D5838" s="923" t="s">
        <v>888</v>
      </c>
      <c r="E5838" s="923" t="n">
        <f aca="false">IF($K$2=$H$1,H5838,I5838)</f>
        <v>1221.41</v>
      </c>
      <c r="F5838" s="396" t="n">
        <f aca="false">IF(LEN($B5838)=7,CONCATENATE(MID($B5838,1,6),"00",RIGHT($B5838,1)),IF(LEN($B5838)=8,CONCATENATE(MID($B5838,1,6),"0",RIGHT($B5838,2)),$B5838))</f>
        <v>87398</v>
      </c>
      <c r="H5838" s="925" t="n">
        <v>1202.14</v>
      </c>
      <c r="I5838" s="923" t="n">
        <v>1221.41</v>
      </c>
    </row>
    <row r="5839" customFormat="false" ht="15" hidden="false" customHeight="false" outlineLevel="0" collapsed="false">
      <c r="B5839" s="923" t="n">
        <v>87399</v>
      </c>
      <c r="C5839" s="924" t="s">
        <v>12639</v>
      </c>
      <c r="D5839" s="923" t="s">
        <v>888</v>
      </c>
      <c r="E5839" s="923" t="n">
        <f aca="false">IF($K$2=$H$1,H5839,I5839)</f>
        <v>1694.2</v>
      </c>
      <c r="F5839" s="396" t="n">
        <f aca="false">IF(LEN($B5839)=7,CONCATENATE(MID($B5839,1,6),"00",RIGHT($B5839,1)),IF(LEN($B5839)=8,CONCATENATE(MID($B5839,1,6),"0",RIGHT($B5839,2)),$B5839))</f>
        <v>87399</v>
      </c>
      <c r="H5839" s="925" t="n">
        <v>1673.5</v>
      </c>
      <c r="I5839" s="923" t="n">
        <v>1694.2</v>
      </c>
    </row>
    <row r="5840" customFormat="false" ht="15" hidden="false" customHeight="false" outlineLevel="0" collapsed="false">
      <c r="B5840" s="923" t="n">
        <v>87401</v>
      </c>
      <c r="C5840" s="924" t="s">
        <v>12640</v>
      </c>
      <c r="D5840" s="923" t="s">
        <v>888</v>
      </c>
      <c r="E5840" s="923" t="n">
        <f aca="false">IF($K$2=$H$1,H5840,I5840)</f>
        <v>5438.69</v>
      </c>
      <c r="F5840" s="396" t="n">
        <f aca="false">IF(LEN($B5840)=7,CONCATENATE(MID($B5840,1,6),"00",RIGHT($B5840,1)),IF(LEN($B5840)=8,CONCATENATE(MID($B5840,1,6),"0",RIGHT($B5840,2)),$B5840))</f>
        <v>87401</v>
      </c>
      <c r="H5840" s="925" t="n">
        <v>5414.54</v>
      </c>
      <c r="I5840" s="923" t="n">
        <v>5438.69</v>
      </c>
    </row>
    <row r="5841" customFormat="false" ht="15" hidden="false" customHeight="false" outlineLevel="0" collapsed="false">
      <c r="B5841" s="923" t="n">
        <v>87402</v>
      </c>
      <c r="C5841" s="924" t="s">
        <v>12641</v>
      </c>
      <c r="D5841" s="923" t="s">
        <v>888</v>
      </c>
      <c r="E5841" s="923" t="n">
        <f aca="false">IF($K$2=$H$1,H5841,I5841)</f>
        <v>4301.54</v>
      </c>
      <c r="F5841" s="396" t="n">
        <f aca="false">IF(LEN($B5841)=7,CONCATENATE(MID($B5841,1,6),"00",RIGHT($B5841,1)),IF(LEN($B5841)=8,CONCATENATE(MID($B5841,1,6),"0",RIGHT($B5841,2)),$B5841))</f>
        <v>87402</v>
      </c>
      <c r="H5841" s="925" t="n">
        <v>4277.39</v>
      </c>
      <c r="I5841" s="923" t="n">
        <v>4301.54</v>
      </c>
    </row>
    <row r="5842" customFormat="false" ht="15" hidden="false" customHeight="false" outlineLevel="0" collapsed="false">
      <c r="B5842" s="923" t="n">
        <v>87404</v>
      </c>
      <c r="C5842" s="924" t="s">
        <v>12642</v>
      </c>
      <c r="D5842" s="923" t="s">
        <v>888</v>
      </c>
      <c r="E5842" s="923" t="n">
        <f aca="false">IF($K$2=$H$1,H5842,I5842)</f>
        <v>3721.41</v>
      </c>
      <c r="F5842" s="396" t="n">
        <f aca="false">IF(LEN($B5842)=7,CONCATENATE(MID($B5842,1,6),"00",RIGHT($B5842,1)),IF(LEN($B5842)=8,CONCATENATE(MID($B5842,1,6),"0",RIGHT($B5842,2)),$B5842))</f>
        <v>87404</v>
      </c>
      <c r="H5842" s="925" t="n">
        <v>3712.62</v>
      </c>
      <c r="I5842" s="923" t="n">
        <v>3721.41</v>
      </c>
    </row>
    <row r="5843" customFormat="false" ht="15" hidden="false" customHeight="false" outlineLevel="0" collapsed="false">
      <c r="B5843" s="923" t="n">
        <v>87405</v>
      </c>
      <c r="C5843" s="924" t="s">
        <v>12643</v>
      </c>
      <c r="D5843" s="923" t="s">
        <v>888</v>
      </c>
      <c r="E5843" s="923" t="n">
        <f aca="false">IF($K$2=$H$1,H5843,I5843)</f>
        <v>3731.25</v>
      </c>
      <c r="F5843" s="396" t="n">
        <f aca="false">IF(LEN($B5843)=7,CONCATENATE(MID($B5843,1,6),"00",RIGHT($B5843,1)),IF(LEN($B5843)=8,CONCATENATE(MID($B5843,1,6),"0",RIGHT($B5843,2)),$B5843))</f>
        <v>87405</v>
      </c>
      <c r="H5843" s="925" t="n">
        <v>3724.66</v>
      </c>
      <c r="I5843" s="923" t="n">
        <v>3731.25</v>
      </c>
    </row>
    <row r="5844" customFormat="false" ht="15" hidden="false" customHeight="false" outlineLevel="0" collapsed="false">
      <c r="B5844" s="923" t="n">
        <v>87407</v>
      </c>
      <c r="C5844" s="924" t="s">
        <v>12644</v>
      </c>
      <c r="D5844" s="923" t="s">
        <v>888</v>
      </c>
      <c r="E5844" s="923" t="n">
        <f aca="false">IF($K$2=$H$1,H5844,I5844)</f>
        <v>1089.38</v>
      </c>
      <c r="F5844" s="396" t="n">
        <f aca="false">IF(LEN($B5844)=7,CONCATENATE(MID($B5844,1,6),"00",RIGHT($B5844,1)),IF(LEN($B5844)=8,CONCATENATE(MID($B5844,1,6),"0",RIGHT($B5844,2)),$B5844))</f>
        <v>87407</v>
      </c>
      <c r="H5844" s="925" t="n">
        <v>1083.45</v>
      </c>
      <c r="I5844" s="923" t="n">
        <v>1089.38</v>
      </c>
    </row>
    <row r="5845" customFormat="false" ht="15" hidden="false" customHeight="false" outlineLevel="0" collapsed="false">
      <c r="B5845" s="923" t="n">
        <v>87408</v>
      </c>
      <c r="C5845" s="924" t="s">
        <v>12645</v>
      </c>
      <c r="D5845" s="923" t="s">
        <v>888</v>
      </c>
      <c r="E5845" s="923" t="n">
        <f aca="false">IF($K$2=$H$1,H5845,I5845)</f>
        <v>1079.89</v>
      </c>
      <c r="F5845" s="396" t="n">
        <f aca="false">IF(LEN($B5845)=7,CONCATENATE(MID($B5845,1,6),"00",RIGHT($B5845,1)),IF(LEN($B5845)=8,CONCATENATE(MID($B5845,1,6),"0",RIGHT($B5845,2)),$B5845))</f>
        <v>87408</v>
      </c>
      <c r="H5845" s="925" t="n">
        <v>1075.44</v>
      </c>
      <c r="I5845" s="923" t="n">
        <v>1079.89</v>
      </c>
    </row>
    <row r="5846" customFormat="false" ht="15" hidden="false" customHeight="false" outlineLevel="0" collapsed="false">
      <c r="B5846" s="923" t="n">
        <v>87410</v>
      </c>
      <c r="C5846" s="924" t="s">
        <v>12646</v>
      </c>
      <c r="D5846" s="923" t="s">
        <v>888</v>
      </c>
      <c r="E5846" s="923" t="n">
        <f aca="false">IF($K$2=$H$1,H5846,I5846)</f>
        <v>764.56</v>
      </c>
      <c r="F5846" s="396" t="n">
        <f aca="false">IF(LEN($B5846)=7,CONCATENATE(MID($B5846,1,6),"00",RIGHT($B5846,1)),IF(LEN($B5846)=8,CONCATENATE(MID($B5846,1,6),"0",RIGHT($B5846,2)),$B5846))</f>
        <v>87410</v>
      </c>
      <c r="H5846" s="925" t="n">
        <v>756.28</v>
      </c>
      <c r="I5846" s="923" t="n">
        <v>764.56</v>
      </c>
    </row>
    <row r="5847" customFormat="false" ht="15" hidden="false" customHeight="false" outlineLevel="0" collapsed="false">
      <c r="B5847" s="923" t="n">
        <v>88626</v>
      </c>
      <c r="C5847" s="924" t="s">
        <v>12647</v>
      </c>
      <c r="D5847" s="923" t="s">
        <v>888</v>
      </c>
      <c r="E5847" s="923" t="n">
        <f aca="false">IF($K$2=$H$1,H5847,I5847)</f>
        <v>338.33</v>
      </c>
      <c r="F5847" s="396" t="n">
        <f aca="false">IF(LEN($B5847)=7,CONCATENATE(MID($B5847,1,6),"00",RIGHT($B5847,1)),IF(LEN($B5847)=8,CONCATENATE(MID($B5847,1,6),"0",RIGHT($B5847,2)),$B5847))</f>
        <v>88626</v>
      </c>
      <c r="H5847" s="925" t="n">
        <v>332.89</v>
      </c>
      <c r="I5847" s="923" t="n">
        <v>338.33</v>
      </c>
    </row>
    <row r="5848" customFormat="false" ht="15" hidden="false" customHeight="false" outlineLevel="0" collapsed="false">
      <c r="B5848" s="923" t="n">
        <v>88627</v>
      </c>
      <c r="C5848" s="924" t="s">
        <v>12648</v>
      </c>
      <c r="D5848" s="923" t="s">
        <v>888</v>
      </c>
      <c r="E5848" s="923" t="n">
        <f aca="false">IF($K$2=$H$1,H5848,I5848)</f>
        <v>420.84</v>
      </c>
      <c r="F5848" s="396" t="n">
        <f aca="false">IF(LEN($B5848)=7,CONCATENATE(MID($B5848,1,6),"00",RIGHT($B5848,1)),IF(LEN($B5848)=8,CONCATENATE(MID($B5848,1,6),"0",RIGHT($B5848,2)),$B5848))</f>
        <v>88627</v>
      </c>
      <c r="H5848" s="925" t="n">
        <v>407.4</v>
      </c>
      <c r="I5848" s="923" t="n">
        <v>420.84</v>
      </c>
    </row>
    <row r="5849" customFormat="false" ht="15" hidden="false" customHeight="false" outlineLevel="0" collapsed="false">
      <c r="B5849" s="923" t="n">
        <v>88628</v>
      </c>
      <c r="C5849" s="924" t="s">
        <v>12649</v>
      </c>
      <c r="D5849" s="923" t="s">
        <v>888</v>
      </c>
      <c r="E5849" s="923" t="n">
        <f aca="false">IF($K$2=$H$1,H5849,I5849)</f>
        <v>354.6</v>
      </c>
      <c r="F5849" s="396" t="n">
        <f aca="false">IF(LEN($B5849)=7,CONCATENATE(MID($B5849,1,6),"00",RIGHT($B5849,1)),IF(LEN($B5849)=8,CONCATENATE(MID($B5849,1,6),"0",RIGHT($B5849,2)),$B5849))</f>
        <v>88628</v>
      </c>
      <c r="H5849" s="925" t="n">
        <v>349.81</v>
      </c>
      <c r="I5849" s="923" t="n">
        <v>354.6</v>
      </c>
    </row>
    <row r="5850" customFormat="false" ht="15" hidden="false" customHeight="false" outlineLevel="0" collapsed="false">
      <c r="B5850" s="923" t="n">
        <v>88629</v>
      </c>
      <c r="C5850" s="924" t="s">
        <v>12650</v>
      </c>
      <c r="D5850" s="923" t="s">
        <v>888</v>
      </c>
      <c r="E5850" s="923" t="n">
        <f aca="false">IF($K$2=$H$1,H5850,I5850)</f>
        <v>440.21</v>
      </c>
      <c r="F5850" s="396" t="n">
        <f aca="false">IF(LEN($B5850)=7,CONCATENATE(MID($B5850,1,6),"00",RIGHT($B5850,1)),IF(LEN($B5850)=8,CONCATENATE(MID($B5850,1,6),"0",RIGHT($B5850,2)),$B5850))</f>
        <v>88629</v>
      </c>
      <c r="H5850" s="925" t="n">
        <v>427.09</v>
      </c>
      <c r="I5850" s="923" t="n">
        <v>440.21</v>
      </c>
    </row>
    <row r="5851" customFormat="false" ht="15" hidden="false" customHeight="false" outlineLevel="0" collapsed="false">
      <c r="B5851" s="923" t="n">
        <v>88630</v>
      </c>
      <c r="C5851" s="924" t="s">
        <v>12651</v>
      </c>
      <c r="D5851" s="923" t="s">
        <v>888</v>
      </c>
      <c r="E5851" s="923" t="n">
        <f aca="false">IF($K$2=$H$1,H5851,I5851)</f>
        <v>300.65</v>
      </c>
      <c r="F5851" s="396" t="n">
        <f aca="false">IF(LEN($B5851)=7,CONCATENATE(MID($B5851,1,6),"00",RIGHT($B5851,1)),IF(LEN($B5851)=8,CONCATENATE(MID($B5851,1,6),"0",RIGHT($B5851,2)),$B5851))</f>
        <v>88630</v>
      </c>
      <c r="H5851" s="925" t="n">
        <v>295.95</v>
      </c>
      <c r="I5851" s="923" t="n">
        <v>300.65</v>
      </c>
    </row>
    <row r="5852" customFormat="false" ht="15" hidden="false" customHeight="false" outlineLevel="0" collapsed="false">
      <c r="B5852" s="923" t="n">
        <v>88631</v>
      </c>
      <c r="C5852" s="924" t="s">
        <v>12652</v>
      </c>
      <c r="D5852" s="923" t="s">
        <v>888</v>
      </c>
      <c r="E5852" s="923" t="n">
        <f aca="false">IF($K$2=$H$1,H5852,I5852)</f>
        <v>394.96</v>
      </c>
      <c r="F5852" s="396" t="n">
        <f aca="false">IF(LEN($B5852)=7,CONCATENATE(MID($B5852,1,6),"00",RIGHT($B5852,1)),IF(LEN($B5852)=8,CONCATENATE(MID($B5852,1,6),"0",RIGHT($B5852,2)),$B5852))</f>
        <v>88631</v>
      </c>
      <c r="H5852" s="925" t="n">
        <v>382.28</v>
      </c>
      <c r="I5852" s="923" t="n">
        <v>394.96</v>
      </c>
    </row>
    <row r="5853" customFormat="false" ht="15" hidden="false" customHeight="false" outlineLevel="0" collapsed="false">
      <c r="B5853" s="923" t="n">
        <v>88715</v>
      </c>
      <c r="C5853" s="924" t="s">
        <v>12653</v>
      </c>
      <c r="D5853" s="923" t="s">
        <v>888</v>
      </c>
      <c r="E5853" s="923" t="n">
        <f aca="false">IF($K$2=$H$1,H5853,I5853)</f>
        <v>317.35</v>
      </c>
      <c r="F5853" s="396" t="n">
        <f aca="false">IF(LEN($B5853)=7,CONCATENATE(MID($B5853,1,6),"00",RIGHT($B5853,1)),IF(LEN($B5853)=8,CONCATENATE(MID($B5853,1,6),"0",RIGHT($B5853,2)),$B5853))</f>
        <v>88715</v>
      </c>
      <c r="H5853" s="925" t="n">
        <v>311.38</v>
      </c>
      <c r="I5853" s="923" t="n">
        <v>317.35</v>
      </c>
    </row>
    <row r="5854" customFormat="false" ht="15" hidden="false" customHeight="false" outlineLevel="0" collapsed="false">
      <c r="B5854" s="923" t="n">
        <v>95563</v>
      </c>
      <c r="C5854" s="924" t="s">
        <v>12654</v>
      </c>
      <c r="D5854" s="923" t="s">
        <v>888</v>
      </c>
      <c r="E5854" s="923" t="n">
        <f aca="false">IF($K$2=$H$1,H5854,I5854)</f>
        <v>544.96</v>
      </c>
      <c r="F5854" s="396" t="n">
        <f aca="false">IF(LEN($B5854)=7,CONCATENATE(MID($B5854,1,6),"00",RIGHT($B5854,1)),IF(LEN($B5854)=8,CONCATENATE(MID($B5854,1,6),"0",RIGHT($B5854,2)),$B5854))</f>
        <v>95563</v>
      </c>
      <c r="H5854" s="925" t="n">
        <v>532.45</v>
      </c>
      <c r="I5854" s="923" t="n">
        <v>544.96</v>
      </c>
    </row>
    <row r="5855" customFormat="false" ht="15" hidden="false" customHeight="false" outlineLevel="0" collapsed="false">
      <c r="B5855" s="923" t="n">
        <v>100464</v>
      </c>
      <c r="C5855" s="924" t="s">
        <v>12655</v>
      </c>
      <c r="D5855" s="923" t="s">
        <v>888</v>
      </c>
      <c r="E5855" s="923" t="n">
        <f aca="false">IF($K$2=$H$1,H5855,I5855)</f>
        <v>356.03</v>
      </c>
      <c r="F5855" s="396" t="n">
        <f aca="false">IF(LEN($B5855)=7,CONCATENATE(MID($B5855,1,6),"00",RIGHT($B5855,1)),IF(LEN($B5855)=8,CONCATENATE(MID($B5855,1,6),"0",RIGHT($B5855,2)),$B5855))</f>
        <v>100464</v>
      </c>
      <c r="H5855" s="925" t="n">
        <v>348.58</v>
      </c>
      <c r="I5855" s="923" t="n">
        <v>356.03</v>
      </c>
    </row>
    <row r="5856" customFormat="false" ht="15" hidden="false" customHeight="false" outlineLevel="0" collapsed="false">
      <c r="B5856" s="923" t="n">
        <v>100465</v>
      </c>
      <c r="C5856" s="924" t="s">
        <v>12656</v>
      </c>
      <c r="D5856" s="923" t="s">
        <v>888</v>
      </c>
      <c r="E5856" s="923" t="n">
        <f aca="false">IF($K$2=$H$1,H5856,I5856)</f>
        <v>330.76</v>
      </c>
      <c r="F5856" s="396" t="n">
        <f aca="false">IF(LEN($B5856)=7,CONCATENATE(MID($B5856,1,6),"00",RIGHT($B5856,1)),IF(LEN($B5856)=8,CONCATENATE(MID($B5856,1,6),"0",RIGHT($B5856,2)),$B5856))</f>
        <v>100465</v>
      </c>
      <c r="H5856" s="925" t="n">
        <v>325.84</v>
      </c>
      <c r="I5856" s="923" t="n">
        <v>330.76</v>
      </c>
    </row>
    <row r="5857" customFormat="false" ht="15" hidden="false" customHeight="false" outlineLevel="0" collapsed="false">
      <c r="B5857" s="923" t="n">
        <v>100466</v>
      </c>
      <c r="C5857" s="924" t="s">
        <v>12657</v>
      </c>
      <c r="D5857" s="923" t="s">
        <v>888</v>
      </c>
      <c r="E5857" s="923" t="n">
        <f aca="false">IF($K$2=$H$1,H5857,I5857)</f>
        <v>319.36</v>
      </c>
      <c r="F5857" s="396" t="n">
        <f aca="false">IF(LEN($B5857)=7,CONCATENATE(MID($B5857,1,6),"00",RIGHT($B5857,1)),IF(LEN($B5857)=8,CONCATENATE(MID($B5857,1,6),"0",RIGHT($B5857,2)),$B5857))</f>
        <v>100466</v>
      </c>
      <c r="H5857" s="925" t="n">
        <v>315.61</v>
      </c>
      <c r="I5857" s="923" t="n">
        <v>319.36</v>
      </c>
    </row>
    <row r="5858" customFormat="false" ht="15" hidden="false" customHeight="false" outlineLevel="0" collapsed="false">
      <c r="B5858" s="923" t="n">
        <v>100468</v>
      </c>
      <c r="C5858" s="924" t="s">
        <v>12658</v>
      </c>
      <c r="D5858" s="923" t="s">
        <v>888</v>
      </c>
      <c r="E5858" s="923" t="n">
        <f aca="false">IF($K$2=$H$1,H5858,I5858)</f>
        <v>435.97</v>
      </c>
      <c r="F5858" s="396" t="n">
        <f aca="false">IF(LEN($B5858)=7,CONCATENATE(MID($B5858,1,6),"00",RIGHT($B5858,1)),IF(LEN($B5858)=8,CONCATENATE(MID($B5858,1,6),"0",RIGHT($B5858,2)),$B5858))</f>
        <v>100468</v>
      </c>
      <c r="H5858" s="925" t="n">
        <v>426.46</v>
      </c>
      <c r="I5858" s="923" t="n">
        <v>435.97</v>
      </c>
    </row>
    <row r="5859" customFormat="false" ht="15" hidden="false" customHeight="false" outlineLevel="0" collapsed="false">
      <c r="B5859" s="923" t="n">
        <v>100469</v>
      </c>
      <c r="C5859" s="924" t="s">
        <v>12659</v>
      </c>
      <c r="D5859" s="923" t="s">
        <v>888</v>
      </c>
      <c r="E5859" s="923" t="n">
        <f aca="false">IF($K$2=$H$1,H5859,I5859)</f>
        <v>348.75</v>
      </c>
      <c r="F5859" s="396" t="n">
        <f aca="false">IF(LEN($B5859)=7,CONCATENATE(MID($B5859,1,6),"00",RIGHT($B5859,1)),IF(LEN($B5859)=8,CONCATENATE(MID($B5859,1,6),"0",RIGHT($B5859,2)),$B5859))</f>
        <v>100469</v>
      </c>
      <c r="H5859" s="925" t="n">
        <v>344.2</v>
      </c>
      <c r="I5859" s="923" t="n">
        <v>348.75</v>
      </c>
    </row>
    <row r="5860" customFormat="false" ht="15" hidden="false" customHeight="false" outlineLevel="0" collapsed="false">
      <c r="B5860" s="923" t="n">
        <v>100470</v>
      </c>
      <c r="C5860" s="924" t="s">
        <v>12660</v>
      </c>
      <c r="D5860" s="923" t="s">
        <v>888</v>
      </c>
      <c r="E5860" s="923" t="n">
        <f aca="false">IF($K$2=$H$1,H5860,I5860)</f>
        <v>310.7</v>
      </c>
      <c r="F5860" s="396" t="n">
        <f aca="false">IF(LEN($B5860)=7,CONCATENATE(MID($B5860,1,6),"00",RIGHT($B5860,1)),IF(LEN($B5860)=8,CONCATENATE(MID($B5860,1,6),"0",RIGHT($B5860,2)),$B5860))</f>
        <v>100470</v>
      </c>
      <c r="H5860" s="925" t="n">
        <v>306.15</v>
      </c>
      <c r="I5860" s="923" t="n">
        <v>310.7</v>
      </c>
    </row>
    <row r="5861" customFormat="false" ht="15" hidden="false" customHeight="false" outlineLevel="0" collapsed="false">
      <c r="B5861" s="923" t="n">
        <v>100472</v>
      </c>
      <c r="C5861" s="924" t="s">
        <v>12661</v>
      </c>
      <c r="D5861" s="923" t="s">
        <v>888</v>
      </c>
      <c r="E5861" s="923" t="n">
        <f aca="false">IF($K$2=$H$1,H5861,I5861)</f>
        <v>344.74</v>
      </c>
      <c r="F5861" s="396" t="n">
        <f aca="false">IF(LEN($B5861)=7,CONCATENATE(MID($B5861,1,6),"00",RIGHT($B5861,1)),IF(LEN($B5861)=8,CONCATENATE(MID($B5861,1,6),"0",RIGHT($B5861,2)),$B5861))</f>
        <v>100472</v>
      </c>
      <c r="H5861" s="925" t="n">
        <v>336.71</v>
      </c>
      <c r="I5861" s="923" t="n">
        <v>344.74</v>
      </c>
    </row>
    <row r="5862" customFormat="false" ht="15" hidden="false" customHeight="false" outlineLevel="0" collapsed="false">
      <c r="B5862" s="923" t="n">
        <v>100473</v>
      </c>
      <c r="C5862" s="924" t="s">
        <v>12662</v>
      </c>
      <c r="D5862" s="923" t="s">
        <v>888</v>
      </c>
      <c r="E5862" s="923" t="n">
        <f aca="false">IF($K$2=$H$1,H5862,I5862)</f>
        <v>312.71</v>
      </c>
      <c r="F5862" s="396" t="n">
        <f aca="false">IF(LEN($B5862)=7,CONCATENATE(MID($B5862,1,6),"00",RIGHT($B5862,1)),IF(LEN($B5862)=8,CONCATENATE(MID($B5862,1,6),"0",RIGHT($B5862,2)),$B5862))</f>
        <v>100473</v>
      </c>
      <c r="H5862" s="925" t="n">
        <v>307.77</v>
      </c>
      <c r="I5862" s="923" t="n">
        <v>312.71</v>
      </c>
    </row>
    <row r="5863" customFormat="false" ht="15" hidden="false" customHeight="false" outlineLevel="0" collapsed="false">
      <c r="B5863" s="923" t="n">
        <v>100474</v>
      </c>
      <c r="C5863" s="924" t="s">
        <v>12663</v>
      </c>
      <c r="D5863" s="923" t="s">
        <v>888</v>
      </c>
      <c r="E5863" s="923" t="n">
        <f aca="false">IF($K$2=$H$1,H5863,I5863)</f>
        <v>299.84</v>
      </c>
      <c r="F5863" s="396" t="n">
        <f aca="false">IF(LEN($B5863)=7,CONCATENATE(MID($B5863,1,6),"00",RIGHT($B5863,1)),IF(LEN($B5863)=8,CONCATENATE(MID($B5863,1,6),"0",RIGHT($B5863,2)),$B5863))</f>
        <v>100474</v>
      </c>
      <c r="H5863" s="925" t="n">
        <v>296.26</v>
      </c>
      <c r="I5863" s="923" t="n">
        <v>299.84</v>
      </c>
    </row>
    <row r="5864" customFormat="false" ht="15" hidden="false" customHeight="false" outlineLevel="0" collapsed="false">
      <c r="B5864" s="923" t="n">
        <v>100475</v>
      </c>
      <c r="C5864" s="924" t="s">
        <v>12664</v>
      </c>
      <c r="D5864" s="923" t="s">
        <v>888</v>
      </c>
      <c r="E5864" s="923" t="n">
        <f aca="false">IF($K$2=$H$1,H5864,I5864)</f>
        <v>448.14</v>
      </c>
      <c r="F5864" s="396" t="n">
        <f aca="false">IF(LEN($B5864)=7,CONCATENATE(MID($B5864,1,6),"00",RIGHT($B5864,1)),IF(LEN($B5864)=8,CONCATENATE(MID($B5864,1,6),"0",RIGHT($B5864,2)),$B5864))</f>
        <v>100475</v>
      </c>
      <c r="H5864" s="925" t="n">
        <v>442.89</v>
      </c>
      <c r="I5864" s="923" t="n">
        <v>448.14</v>
      </c>
    </row>
    <row r="5865" customFormat="false" ht="15" hidden="false" customHeight="false" outlineLevel="0" collapsed="false">
      <c r="B5865" s="923" t="n">
        <v>100477</v>
      </c>
      <c r="C5865" s="924" t="s">
        <v>12665</v>
      </c>
      <c r="D5865" s="923" t="s">
        <v>888</v>
      </c>
      <c r="E5865" s="923" t="n">
        <f aca="false">IF($K$2=$H$1,H5865,I5865)</f>
        <v>489.66</v>
      </c>
      <c r="F5865" s="396" t="n">
        <f aca="false">IF(LEN($B5865)=7,CONCATENATE(MID($B5865,1,6),"00",RIGHT($B5865,1)),IF(LEN($B5865)=8,CONCATENATE(MID($B5865,1,6),"0",RIGHT($B5865,2)),$B5865))</f>
        <v>100477</v>
      </c>
      <c r="H5865" s="925" t="n">
        <v>479.7</v>
      </c>
      <c r="I5865" s="923" t="n">
        <v>489.66</v>
      </c>
    </row>
    <row r="5866" customFormat="false" ht="15" hidden="false" customHeight="false" outlineLevel="0" collapsed="false">
      <c r="B5866" s="923" t="n">
        <v>100478</v>
      </c>
      <c r="C5866" s="924" t="s">
        <v>12666</v>
      </c>
      <c r="D5866" s="923" t="s">
        <v>888</v>
      </c>
      <c r="E5866" s="923" t="n">
        <f aca="false">IF($K$2=$H$1,H5866,I5866)</f>
        <v>440.1</v>
      </c>
      <c r="F5866" s="396" t="n">
        <f aca="false">IF(LEN($B5866)=7,CONCATENATE(MID($B5866,1,6),"00",RIGHT($B5866,1)),IF(LEN($B5866)=8,CONCATENATE(MID($B5866,1,6),"0",RIGHT($B5866,2)),$B5866))</f>
        <v>100478</v>
      </c>
      <c r="H5866" s="925" t="n">
        <v>435.09</v>
      </c>
      <c r="I5866" s="923" t="n">
        <v>440.1</v>
      </c>
    </row>
    <row r="5867" customFormat="false" ht="15" hidden="false" customHeight="false" outlineLevel="0" collapsed="false">
      <c r="B5867" s="923" t="n">
        <v>100479</v>
      </c>
      <c r="C5867" s="924" t="s">
        <v>12667</v>
      </c>
      <c r="D5867" s="923" t="s">
        <v>888</v>
      </c>
      <c r="E5867" s="923" t="n">
        <f aca="false">IF($K$2=$H$1,H5867,I5867)</f>
        <v>430.84</v>
      </c>
      <c r="F5867" s="396" t="n">
        <f aca="false">IF(LEN($B5867)=7,CONCATENATE(MID($B5867,1,6),"00",RIGHT($B5867,1)),IF(LEN($B5867)=8,CONCATENATE(MID($B5867,1,6),"0",RIGHT($B5867,2)),$B5867))</f>
        <v>100479</v>
      </c>
      <c r="H5867" s="925" t="n">
        <v>426.83</v>
      </c>
      <c r="I5867" s="923" t="n">
        <v>430.84</v>
      </c>
    </row>
    <row r="5868" customFormat="false" ht="15" hidden="false" customHeight="false" outlineLevel="0" collapsed="false">
      <c r="B5868" s="923" t="n">
        <v>100480</v>
      </c>
      <c r="C5868" s="924" t="s">
        <v>12668</v>
      </c>
      <c r="D5868" s="923" t="s">
        <v>888</v>
      </c>
      <c r="E5868" s="923" t="n">
        <f aca="false">IF($K$2=$H$1,H5868,I5868)</f>
        <v>533.6</v>
      </c>
      <c r="F5868" s="396" t="n">
        <f aca="false">IF(LEN($B5868)=7,CONCATENATE(MID($B5868,1,6),"00",RIGHT($B5868,1)),IF(LEN($B5868)=8,CONCATENATE(MID($B5868,1,6),"0",RIGHT($B5868,2)),$B5868))</f>
        <v>100480</v>
      </c>
      <c r="H5868" s="925" t="n">
        <v>519.98</v>
      </c>
      <c r="I5868" s="923" t="n">
        <v>533.6</v>
      </c>
    </row>
    <row r="5869" customFormat="false" ht="15" hidden="false" customHeight="false" outlineLevel="0" collapsed="false">
      <c r="B5869" s="923" t="n">
        <v>100481</v>
      </c>
      <c r="C5869" s="924" t="s">
        <v>12669</v>
      </c>
      <c r="D5869" s="923" t="s">
        <v>888</v>
      </c>
      <c r="E5869" s="923" t="n">
        <f aca="false">IF($K$2=$H$1,H5869,I5869)</f>
        <v>385.72</v>
      </c>
      <c r="F5869" s="396" t="n">
        <f aca="false">IF(LEN($B5869)=7,CONCATENATE(MID($B5869,1,6),"00",RIGHT($B5869,1)),IF(LEN($B5869)=8,CONCATENATE(MID($B5869,1,6),"0",RIGHT($B5869,2)),$B5869))</f>
        <v>100481</v>
      </c>
      <c r="H5869" s="925" t="n">
        <v>380.8</v>
      </c>
      <c r="I5869" s="923" t="n">
        <v>385.72</v>
      </c>
    </row>
    <row r="5870" customFormat="false" ht="15" hidden="false" customHeight="false" outlineLevel="0" collapsed="false">
      <c r="B5870" s="923" t="n">
        <v>100483</v>
      </c>
      <c r="C5870" s="924" t="s">
        <v>12670</v>
      </c>
      <c r="D5870" s="923" t="s">
        <v>888</v>
      </c>
      <c r="E5870" s="923" t="n">
        <f aca="false">IF($K$2=$H$1,H5870,I5870)</f>
        <v>416.91</v>
      </c>
      <c r="F5870" s="396" t="n">
        <f aca="false">IF(LEN($B5870)=7,CONCATENATE(MID($B5870,1,6),"00",RIGHT($B5870,1)),IF(LEN($B5870)=8,CONCATENATE(MID($B5870,1,6),"0",RIGHT($B5870,2)),$B5870))</f>
        <v>100483</v>
      </c>
      <c r="H5870" s="925" t="n">
        <v>408.49</v>
      </c>
      <c r="I5870" s="923" t="n">
        <v>416.91</v>
      </c>
    </row>
    <row r="5871" customFormat="false" ht="15" hidden="false" customHeight="false" outlineLevel="0" collapsed="false">
      <c r="B5871" s="923" t="n">
        <v>100484</v>
      </c>
      <c r="C5871" s="924" t="s">
        <v>12671</v>
      </c>
      <c r="D5871" s="923" t="s">
        <v>888</v>
      </c>
      <c r="E5871" s="923" t="n">
        <f aca="false">IF($K$2=$H$1,H5871,I5871)</f>
        <v>385.55</v>
      </c>
      <c r="F5871" s="396" t="n">
        <f aca="false">IF(LEN($B5871)=7,CONCATENATE(MID($B5871,1,6),"00",RIGHT($B5871,1)),IF(LEN($B5871)=8,CONCATENATE(MID($B5871,1,6),"0",RIGHT($B5871,2)),$B5871))</f>
        <v>100484</v>
      </c>
      <c r="H5871" s="925" t="n">
        <v>380.23</v>
      </c>
      <c r="I5871" s="923" t="n">
        <v>385.55</v>
      </c>
    </row>
    <row r="5872" customFormat="false" ht="15" hidden="false" customHeight="false" outlineLevel="0" collapsed="false">
      <c r="B5872" s="923" t="n">
        <v>100485</v>
      </c>
      <c r="C5872" s="924" t="s">
        <v>12672</v>
      </c>
      <c r="D5872" s="923" t="s">
        <v>888</v>
      </c>
      <c r="E5872" s="923" t="n">
        <f aca="false">IF($K$2=$H$1,H5872,I5872)</f>
        <v>374.13</v>
      </c>
      <c r="F5872" s="396" t="n">
        <f aca="false">IF(LEN($B5872)=7,CONCATENATE(MID($B5872,1,6),"00",RIGHT($B5872,1)),IF(LEN($B5872)=8,CONCATENATE(MID($B5872,1,6),"0",RIGHT($B5872,2)),$B5872))</f>
        <v>100485</v>
      </c>
      <c r="H5872" s="925" t="n">
        <v>370.15</v>
      </c>
      <c r="I5872" s="923" t="n">
        <v>374.13</v>
      </c>
    </row>
    <row r="5873" customFormat="false" ht="15" hidden="false" customHeight="false" outlineLevel="0" collapsed="false">
      <c r="B5873" s="923" t="n">
        <v>100486</v>
      </c>
      <c r="C5873" s="924" t="s">
        <v>12673</v>
      </c>
      <c r="D5873" s="923" t="s">
        <v>888</v>
      </c>
      <c r="E5873" s="923" t="n">
        <f aca="false">IF($K$2=$H$1,H5873,I5873)</f>
        <v>473.49</v>
      </c>
      <c r="F5873" s="396" t="n">
        <f aca="false">IF(LEN($B5873)=7,CONCATENATE(MID($B5873,1,6),"00",RIGHT($B5873,1)),IF(LEN($B5873)=8,CONCATENATE(MID($B5873,1,6),"0",RIGHT($B5873,2)),$B5873))</f>
        <v>100486</v>
      </c>
      <c r="H5873" s="925" t="n">
        <v>460.41</v>
      </c>
      <c r="I5873" s="923" t="n">
        <v>473.49</v>
      </c>
    </row>
    <row r="5874" customFormat="false" ht="15" hidden="false" customHeight="false" outlineLevel="0" collapsed="false">
      <c r="B5874" s="923" t="n">
        <v>100487</v>
      </c>
      <c r="C5874" s="924" t="s">
        <v>12674</v>
      </c>
      <c r="D5874" s="923" t="s">
        <v>888</v>
      </c>
      <c r="E5874" s="923" t="n">
        <f aca="false">IF($K$2=$H$1,H5874,I5874)</f>
        <v>303.09</v>
      </c>
      <c r="F5874" s="396" t="n">
        <f aca="false">IF(LEN($B5874)=7,CONCATENATE(MID($B5874,1,6),"00",RIGHT($B5874,1)),IF(LEN($B5874)=8,CONCATENATE(MID($B5874,1,6),"0",RIGHT($B5874,2)),$B5874))</f>
        <v>100487</v>
      </c>
      <c r="H5874" s="925" t="n">
        <v>298.24</v>
      </c>
      <c r="I5874" s="923" t="n">
        <v>303.09</v>
      </c>
    </row>
    <row r="5875" customFormat="false" ht="15" hidden="false" customHeight="false" outlineLevel="0" collapsed="false">
      <c r="B5875" s="923" t="n">
        <v>100488</v>
      </c>
      <c r="C5875" s="924" t="s">
        <v>12675</v>
      </c>
      <c r="D5875" s="923" t="s">
        <v>888</v>
      </c>
      <c r="E5875" s="923" t="n">
        <f aca="false">IF($K$2=$H$1,H5875,I5875)</f>
        <v>334.48</v>
      </c>
      <c r="F5875" s="396" t="n">
        <f aca="false">IF(LEN($B5875)=7,CONCATENATE(MID($B5875,1,6),"00",RIGHT($B5875,1)),IF(LEN($B5875)=8,CONCATENATE(MID($B5875,1,6),"0",RIGHT($B5875,2)),$B5875))</f>
        <v>100488</v>
      </c>
      <c r="H5875" s="925" t="n">
        <v>329.81</v>
      </c>
      <c r="I5875" s="923" t="n">
        <v>334.48</v>
      </c>
    </row>
    <row r="5876" customFormat="false" ht="15" hidden="false" customHeight="false" outlineLevel="0" collapsed="false">
      <c r="B5876" s="923" t="n">
        <v>100489</v>
      </c>
      <c r="C5876" s="924" t="s">
        <v>12676</v>
      </c>
      <c r="D5876" s="923" t="s">
        <v>888</v>
      </c>
      <c r="E5876" s="923" t="n">
        <f aca="false">IF($K$2=$H$1,H5876,I5876)</f>
        <v>355.16</v>
      </c>
      <c r="F5876" s="396" t="n">
        <f aca="false">IF(LEN($B5876)=7,CONCATENATE(MID($B5876,1,6),"00",RIGHT($B5876,1)),IF(LEN($B5876)=8,CONCATENATE(MID($B5876,1,6),"0",RIGHT($B5876,2)),$B5876))</f>
        <v>100489</v>
      </c>
      <c r="H5876" s="925" t="n">
        <v>350.59</v>
      </c>
      <c r="I5876" s="923" t="n">
        <v>355.16</v>
      </c>
    </row>
    <row r="5877" customFormat="false" ht="15" hidden="false" customHeight="false" outlineLevel="0" collapsed="false">
      <c r="B5877" s="923" t="n">
        <v>100490</v>
      </c>
      <c r="C5877" s="924" t="s">
        <v>12677</v>
      </c>
      <c r="D5877" s="923" t="s">
        <v>888</v>
      </c>
      <c r="E5877" s="923" t="n">
        <f aca="false">IF($K$2=$H$1,H5877,I5877)</f>
        <v>312.04</v>
      </c>
      <c r="F5877" s="396" t="n">
        <f aca="false">IF(LEN($B5877)=7,CONCATENATE(MID($B5877,1,6),"00",RIGHT($B5877,1)),IF(LEN($B5877)=8,CONCATENATE(MID($B5877,1,6),"0",RIGHT($B5877,2)),$B5877))</f>
        <v>100490</v>
      </c>
      <c r="H5877" s="925" t="n">
        <v>307.73</v>
      </c>
      <c r="I5877" s="923" t="n">
        <v>312.04</v>
      </c>
    </row>
    <row r="5878" customFormat="false" ht="15" hidden="false" customHeight="false" outlineLevel="0" collapsed="false">
      <c r="B5878" s="923" t="n">
        <v>100491</v>
      </c>
      <c r="C5878" s="924" t="s">
        <v>12678</v>
      </c>
      <c r="D5878" s="923" t="s">
        <v>888</v>
      </c>
      <c r="E5878" s="923" t="n">
        <f aca="false">IF($K$2=$H$1,H5878,I5878)</f>
        <v>449.71</v>
      </c>
      <c r="F5878" s="396" t="n">
        <f aca="false">IF(LEN($B5878)=7,CONCATENATE(MID($B5878,1,6),"00",RIGHT($B5878,1)),IF(LEN($B5878)=8,CONCATENATE(MID($B5878,1,6),"0",RIGHT($B5878,2)),$B5878))</f>
        <v>100491</v>
      </c>
      <c r="H5878" s="925" t="n">
        <v>444.61</v>
      </c>
      <c r="I5878" s="923" t="n">
        <v>449.71</v>
      </c>
    </row>
    <row r="5879" customFormat="false" ht="15" hidden="false" customHeight="false" outlineLevel="0" collapsed="false">
      <c r="B5879" s="923" t="n">
        <v>100492</v>
      </c>
      <c r="C5879" s="924" t="s">
        <v>12679</v>
      </c>
      <c r="D5879" s="923" t="s">
        <v>888</v>
      </c>
      <c r="E5879" s="923" t="n">
        <f aca="false">IF($K$2=$H$1,H5879,I5879)</f>
        <v>387.45</v>
      </c>
      <c r="F5879" s="396" t="n">
        <f aca="false">IF(LEN($B5879)=7,CONCATENATE(MID($B5879,1,6),"00",RIGHT($B5879,1)),IF(LEN($B5879)=8,CONCATENATE(MID($B5879,1,6),"0",RIGHT($B5879,2)),$B5879))</f>
        <v>100492</v>
      </c>
      <c r="H5879" s="925" t="n">
        <v>382.74</v>
      </c>
      <c r="I5879" s="923" t="n">
        <v>387.45</v>
      </c>
    </row>
    <row r="5880" customFormat="false" ht="15" hidden="false" customHeight="false" outlineLevel="0" collapsed="false">
      <c r="B5880" s="923" t="n">
        <v>92121</v>
      </c>
      <c r="C5880" s="924" t="s">
        <v>12680</v>
      </c>
      <c r="D5880" s="923" t="s">
        <v>888</v>
      </c>
      <c r="E5880" s="923" t="n">
        <f aca="false">IF($K$2=$H$1,H5880,I5880)</f>
        <v>22.76</v>
      </c>
      <c r="F5880" s="396" t="n">
        <f aca="false">IF(LEN($B5880)=7,CONCATENATE(MID($B5880,1,6),"00",RIGHT($B5880,1)),IF(LEN($B5880)=8,CONCATENATE(MID($B5880,1,6),"0",RIGHT($B5880,2)),$B5880))</f>
        <v>92121</v>
      </c>
      <c r="H5880" s="925" t="n">
        <v>20.74</v>
      </c>
      <c r="I5880" s="923" t="n">
        <v>22.76</v>
      </c>
    </row>
    <row r="5881" customFormat="false" ht="15" hidden="false" customHeight="false" outlineLevel="0" collapsed="false">
      <c r="B5881" s="923" t="n">
        <v>92122</v>
      </c>
      <c r="C5881" s="924" t="s">
        <v>12681</v>
      </c>
      <c r="D5881" s="923" t="s">
        <v>888</v>
      </c>
      <c r="E5881" s="923" t="n">
        <f aca="false">IF($K$2=$H$1,H5881,I5881)</f>
        <v>38.24</v>
      </c>
      <c r="F5881" s="396" t="n">
        <f aca="false">IF(LEN($B5881)=7,CONCATENATE(MID($B5881,1,6),"00",RIGHT($B5881,1)),IF(LEN($B5881)=8,CONCATENATE(MID($B5881,1,6),"0",RIGHT($B5881,2)),$B5881))</f>
        <v>92122</v>
      </c>
      <c r="H5881" s="925" t="n">
        <v>34.57</v>
      </c>
      <c r="I5881" s="923" t="n">
        <v>38.24</v>
      </c>
    </row>
    <row r="5882" customFormat="false" ht="15" hidden="false" customHeight="false" outlineLevel="0" collapsed="false">
      <c r="B5882" s="923" t="n">
        <v>92123</v>
      </c>
      <c r="C5882" s="924" t="s">
        <v>12682</v>
      </c>
      <c r="D5882" s="923" t="s">
        <v>888</v>
      </c>
      <c r="E5882" s="923" t="n">
        <f aca="false">IF($K$2=$H$1,H5882,I5882)</f>
        <v>36.75</v>
      </c>
      <c r="F5882" s="396" t="n">
        <f aca="false">IF(LEN($B5882)=7,CONCATENATE(MID($B5882,1,6),"00",RIGHT($B5882,1)),IF(LEN($B5882)=8,CONCATENATE(MID($B5882,1,6),"0",RIGHT($B5882,2)),$B5882))</f>
        <v>92123</v>
      </c>
      <c r="H5882" s="925" t="n">
        <v>34.4</v>
      </c>
      <c r="I5882" s="923" t="n">
        <v>36.75</v>
      </c>
    </row>
    <row r="5883" customFormat="false" ht="15" hidden="false" customHeight="false" outlineLevel="0" collapsed="false">
      <c r="B5883" s="923" t="n">
        <v>100195</v>
      </c>
      <c r="C5883" s="924" t="s">
        <v>12683</v>
      </c>
      <c r="D5883" s="923" t="s">
        <v>12684</v>
      </c>
      <c r="E5883" s="923" t="n">
        <f aca="false">IF($K$2=$H$1,H5883,I5883)</f>
        <v>0.58</v>
      </c>
      <c r="F5883" s="396" t="n">
        <f aca="false">IF(LEN($B5883)=7,CONCATENATE(MID($B5883,1,6),"00",RIGHT($B5883,1)),IF(LEN($B5883)=8,CONCATENATE(MID($B5883,1,6),"0",RIGHT($B5883,2)),$B5883))</f>
        <v>100195</v>
      </c>
      <c r="H5883" s="925" t="n">
        <v>0.52</v>
      </c>
      <c r="I5883" s="923" t="n">
        <v>0.58</v>
      </c>
    </row>
    <row r="5884" customFormat="false" ht="15" hidden="false" customHeight="false" outlineLevel="0" collapsed="false">
      <c r="B5884" s="923" t="n">
        <v>100196</v>
      </c>
      <c r="C5884" s="924" t="s">
        <v>12685</v>
      </c>
      <c r="D5884" s="923" t="s">
        <v>12684</v>
      </c>
      <c r="E5884" s="923" t="n">
        <f aca="false">IF($K$2=$H$1,H5884,I5884)</f>
        <v>0.97</v>
      </c>
      <c r="F5884" s="396" t="n">
        <f aca="false">IF(LEN($B5884)=7,CONCATENATE(MID($B5884,1,6),"00",RIGHT($B5884,1)),IF(LEN($B5884)=8,CONCATENATE(MID($B5884,1,6),"0",RIGHT($B5884,2)),$B5884))</f>
        <v>100196</v>
      </c>
      <c r="H5884" s="925" t="n">
        <v>0.88</v>
      </c>
      <c r="I5884" s="923" t="n">
        <v>0.97</v>
      </c>
    </row>
    <row r="5885" customFormat="false" ht="15" hidden="false" customHeight="false" outlineLevel="0" collapsed="false">
      <c r="B5885" s="923" t="n">
        <v>100197</v>
      </c>
      <c r="C5885" s="924" t="s">
        <v>12686</v>
      </c>
      <c r="D5885" s="923" t="s">
        <v>12684</v>
      </c>
      <c r="E5885" s="923" t="n">
        <f aca="false">IF($K$2=$H$1,H5885,I5885)</f>
        <v>1.46</v>
      </c>
      <c r="F5885" s="396" t="n">
        <f aca="false">IF(LEN($B5885)=7,CONCATENATE(MID($B5885,1,6),"00",RIGHT($B5885,1)),IF(LEN($B5885)=8,CONCATENATE(MID($B5885,1,6),"0",RIGHT($B5885,2)),$B5885))</f>
        <v>100197</v>
      </c>
      <c r="H5885" s="925" t="n">
        <v>1.32</v>
      </c>
      <c r="I5885" s="923" t="n">
        <v>1.46</v>
      </c>
    </row>
    <row r="5886" customFormat="false" ht="15" hidden="false" customHeight="false" outlineLevel="0" collapsed="false">
      <c r="B5886" s="923" t="n">
        <v>100198</v>
      </c>
      <c r="C5886" s="924" t="s">
        <v>12687</v>
      </c>
      <c r="D5886" s="923" t="s">
        <v>12684</v>
      </c>
      <c r="E5886" s="923" t="n">
        <f aca="false">IF($K$2=$H$1,H5886,I5886)</f>
        <v>0.2</v>
      </c>
      <c r="F5886" s="396" t="n">
        <f aca="false">IF(LEN($B5886)=7,CONCATENATE(MID($B5886,1,6),"00",RIGHT($B5886,1)),IF(LEN($B5886)=8,CONCATENATE(MID($B5886,1,6),"0",RIGHT($B5886,2)),$B5886))</f>
        <v>100198</v>
      </c>
      <c r="H5886" s="925" t="n">
        <v>0.18</v>
      </c>
      <c r="I5886" s="923" t="n">
        <v>0.2</v>
      </c>
    </row>
    <row r="5887" customFormat="false" ht="15" hidden="false" customHeight="false" outlineLevel="0" collapsed="false">
      <c r="B5887" s="923" t="n">
        <v>100199</v>
      </c>
      <c r="C5887" s="924" t="s">
        <v>12688</v>
      </c>
      <c r="D5887" s="923" t="s">
        <v>12684</v>
      </c>
      <c r="E5887" s="923" t="n">
        <f aca="false">IF($K$2=$H$1,H5887,I5887)</f>
        <v>0.24</v>
      </c>
      <c r="F5887" s="396" t="n">
        <f aca="false">IF(LEN($B5887)=7,CONCATENATE(MID($B5887,1,6),"00",RIGHT($B5887,1)),IF(LEN($B5887)=8,CONCATENATE(MID($B5887,1,6),"0",RIGHT($B5887,2)),$B5887))</f>
        <v>100199</v>
      </c>
      <c r="H5887" s="925" t="n">
        <v>0.22</v>
      </c>
      <c r="I5887" s="923" t="n">
        <v>0.24</v>
      </c>
    </row>
    <row r="5888" customFormat="false" ht="15" hidden="false" customHeight="false" outlineLevel="0" collapsed="false">
      <c r="B5888" s="923" t="n">
        <v>100200</v>
      </c>
      <c r="C5888" s="924" t="s">
        <v>12689</v>
      </c>
      <c r="D5888" s="923" t="s">
        <v>12684</v>
      </c>
      <c r="E5888" s="923" t="n">
        <f aca="false">IF($K$2=$H$1,H5888,I5888)</f>
        <v>0.29</v>
      </c>
      <c r="F5888" s="396" t="n">
        <f aca="false">IF(LEN($B5888)=7,CONCATENATE(MID($B5888,1,6),"00",RIGHT($B5888,1)),IF(LEN($B5888)=8,CONCATENATE(MID($B5888,1,6),"0",RIGHT($B5888,2)),$B5888))</f>
        <v>100200</v>
      </c>
      <c r="H5888" s="925" t="n">
        <v>0.27</v>
      </c>
      <c r="I5888" s="923" t="n">
        <v>0.29</v>
      </c>
    </row>
    <row r="5889" customFormat="false" ht="15" hidden="false" customHeight="false" outlineLevel="0" collapsed="false">
      <c r="B5889" s="923" t="n">
        <v>100201</v>
      </c>
      <c r="C5889" s="924" t="s">
        <v>12690</v>
      </c>
      <c r="D5889" s="923" t="s">
        <v>12684</v>
      </c>
      <c r="E5889" s="923" t="n">
        <f aca="false">IF($K$2=$H$1,H5889,I5889)</f>
        <v>0.59</v>
      </c>
      <c r="F5889" s="396" t="n">
        <f aca="false">IF(LEN($B5889)=7,CONCATENATE(MID($B5889,1,6),"00",RIGHT($B5889,1)),IF(LEN($B5889)=8,CONCATENATE(MID($B5889,1,6),"0",RIGHT($B5889,2)),$B5889))</f>
        <v>100201</v>
      </c>
      <c r="H5889" s="925" t="n">
        <v>0.53</v>
      </c>
      <c r="I5889" s="923" t="n">
        <v>0.59</v>
      </c>
    </row>
    <row r="5890" customFormat="false" ht="15" hidden="false" customHeight="false" outlineLevel="0" collapsed="false">
      <c r="B5890" s="923" t="n">
        <v>100202</v>
      </c>
      <c r="C5890" s="924" t="s">
        <v>12691</v>
      </c>
      <c r="D5890" s="923" t="s">
        <v>12684</v>
      </c>
      <c r="E5890" s="923" t="n">
        <f aca="false">IF($K$2=$H$1,H5890,I5890)</f>
        <v>0.69</v>
      </c>
      <c r="F5890" s="396" t="n">
        <f aca="false">IF(LEN($B5890)=7,CONCATENATE(MID($B5890,1,6),"00",RIGHT($B5890,1)),IF(LEN($B5890)=8,CONCATENATE(MID($B5890,1,6),"0",RIGHT($B5890,2)),$B5890))</f>
        <v>100202</v>
      </c>
      <c r="H5890" s="925" t="n">
        <v>0.62</v>
      </c>
      <c r="I5890" s="923" t="n">
        <v>0.69</v>
      </c>
    </row>
    <row r="5891" customFormat="false" ht="15" hidden="false" customHeight="false" outlineLevel="0" collapsed="false">
      <c r="B5891" s="923" t="n">
        <v>100203</v>
      </c>
      <c r="C5891" s="924" t="s">
        <v>12692</v>
      </c>
      <c r="D5891" s="923" t="s">
        <v>12684</v>
      </c>
      <c r="E5891" s="923" t="n">
        <f aca="false">IF($K$2=$H$1,H5891,I5891)</f>
        <v>0.82</v>
      </c>
      <c r="F5891" s="396" t="n">
        <f aca="false">IF(LEN($B5891)=7,CONCATENATE(MID($B5891,1,6),"00",RIGHT($B5891,1)),IF(LEN($B5891)=8,CONCATENATE(MID($B5891,1,6),"0",RIGHT($B5891,2)),$B5891))</f>
        <v>100203</v>
      </c>
      <c r="H5891" s="925" t="n">
        <v>0.74</v>
      </c>
      <c r="I5891" s="923" t="n">
        <v>0.82</v>
      </c>
    </row>
    <row r="5892" customFormat="false" ht="15" hidden="false" customHeight="false" outlineLevel="0" collapsed="false">
      <c r="B5892" s="923" t="n">
        <v>100204</v>
      </c>
      <c r="C5892" s="924" t="s">
        <v>12693</v>
      </c>
      <c r="D5892" s="923" t="s">
        <v>12684</v>
      </c>
      <c r="E5892" s="923" t="n">
        <f aca="false">IF($K$2=$H$1,H5892,I5892)</f>
        <v>0.08</v>
      </c>
      <c r="F5892" s="396" t="n">
        <f aca="false">IF(LEN($B5892)=7,CONCATENATE(MID($B5892,1,6),"00",RIGHT($B5892,1)),IF(LEN($B5892)=8,CONCATENATE(MID($B5892,1,6),"0",RIGHT($B5892,2)),$B5892))</f>
        <v>100204</v>
      </c>
      <c r="H5892" s="925" t="n">
        <v>0.07</v>
      </c>
      <c r="I5892" s="923" t="n">
        <v>0.08</v>
      </c>
    </row>
    <row r="5893" customFormat="false" ht="15" hidden="false" customHeight="false" outlineLevel="0" collapsed="false">
      <c r="B5893" s="923" t="n">
        <v>100205</v>
      </c>
      <c r="C5893" s="924" t="s">
        <v>12694</v>
      </c>
      <c r="D5893" s="923" t="s">
        <v>11676</v>
      </c>
      <c r="E5893" s="923" t="n">
        <f aca="false">IF($K$2=$H$1,H5893,I5893)</f>
        <v>1089.48</v>
      </c>
      <c r="F5893" s="396" t="n">
        <f aca="false">IF(LEN($B5893)=7,CONCATENATE(MID($B5893,1,6),"00",RIGHT($B5893,1)),IF(LEN($B5893)=8,CONCATENATE(MID($B5893,1,6),"0",RIGHT($B5893,2)),$B5893))</f>
        <v>100205</v>
      </c>
      <c r="H5893" s="925" t="n">
        <v>984.97</v>
      </c>
      <c r="I5893" s="923" t="n">
        <v>1089.48</v>
      </c>
    </row>
    <row r="5894" customFormat="false" ht="15" hidden="false" customHeight="false" outlineLevel="0" collapsed="false">
      <c r="B5894" s="923" t="n">
        <v>100206</v>
      </c>
      <c r="C5894" s="924" t="s">
        <v>12695</v>
      </c>
      <c r="D5894" s="923" t="s">
        <v>11676</v>
      </c>
      <c r="E5894" s="923" t="n">
        <f aca="false">IF($K$2=$H$1,H5894,I5894)</f>
        <v>787.51</v>
      </c>
      <c r="F5894" s="396" t="n">
        <f aca="false">IF(LEN($B5894)=7,CONCATENATE(MID($B5894,1,6),"00",RIGHT($B5894,1)),IF(LEN($B5894)=8,CONCATENATE(MID($B5894,1,6),"0",RIGHT($B5894,2)),$B5894))</f>
        <v>100206</v>
      </c>
      <c r="H5894" s="925" t="n">
        <v>711.97</v>
      </c>
      <c r="I5894" s="923" t="n">
        <v>787.51</v>
      </c>
    </row>
    <row r="5895" customFormat="false" ht="15" hidden="false" customHeight="false" outlineLevel="0" collapsed="false">
      <c r="B5895" s="923" t="n">
        <v>100207</v>
      </c>
      <c r="C5895" s="924" t="s">
        <v>12696</v>
      </c>
      <c r="D5895" s="923" t="s">
        <v>11676</v>
      </c>
      <c r="E5895" s="923" t="n">
        <f aca="false">IF($K$2=$H$1,H5895,I5895)</f>
        <v>283</v>
      </c>
      <c r="F5895" s="396" t="n">
        <f aca="false">IF(LEN($B5895)=7,CONCATENATE(MID($B5895,1,6),"00",RIGHT($B5895,1)),IF(LEN($B5895)=8,CONCATENATE(MID($B5895,1,6),"0",RIGHT($B5895,2)),$B5895))</f>
        <v>100207</v>
      </c>
      <c r="H5895" s="925" t="n">
        <v>271.27</v>
      </c>
      <c r="I5895" s="923" t="n">
        <v>283</v>
      </c>
    </row>
    <row r="5896" customFormat="false" ht="15" hidden="false" customHeight="false" outlineLevel="0" collapsed="false">
      <c r="B5896" s="923" t="n">
        <v>100208</v>
      </c>
      <c r="C5896" s="924" t="s">
        <v>12697</v>
      </c>
      <c r="D5896" s="923" t="s">
        <v>12698</v>
      </c>
      <c r="E5896" s="923" t="n">
        <f aca="false">IF($K$2=$H$1,H5896,I5896)</f>
        <v>14.41</v>
      </c>
      <c r="F5896" s="396" t="n">
        <f aca="false">IF(LEN($B5896)=7,CONCATENATE(MID($B5896,1,6),"00",RIGHT($B5896,1)),IF(LEN($B5896)=8,CONCATENATE(MID($B5896,1,6),"0",RIGHT($B5896,2)),$B5896))</f>
        <v>100208</v>
      </c>
      <c r="H5896" s="925" t="n">
        <v>13.03</v>
      </c>
      <c r="I5896" s="923" t="n">
        <v>14.41</v>
      </c>
    </row>
    <row r="5897" customFormat="false" ht="15" hidden="false" customHeight="false" outlineLevel="0" collapsed="false">
      <c r="B5897" s="923" t="n">
        <v>100209</v>
      </c>
      <c r="C5897" s="924" t="s">
        <v>12699</v>
      </c>
      <c r="D5897" s="923" t="s">
        <v>12698</v>
      </c>
      <c r="E5897" s="923" t="n">
        <f aca="false">IF($K$2=$H$1,H5897,I5897)</f>
        <v>7.2</v>
      </c>
      <c r="F5897" s="396" t="n">
        <f aca="false">IF(LEN($B5897)=7,CONCATENATE(MID($B5897,1,6),"00",RIGHT($B5897,1)),IF(LEN($B5897)=8,CONCATENATE(MID($B5897,1,6),"0",RIGHT($B5897,2)),$B5897))</f>
        <v>100209</v>
      </c>
      <c r="H5897" s="925" t="n">
        <v>6.51</v>
      </c>
      <c r="I5897" s="923" t="n">
        <v>7.2</v>
      </c>
    </row>
    <row r="5898" customFormat="false" ht="15" hidden="false" customHeight="false" outlineLevel="0" collapsed="false">
      <c r="B5898" s="923" t="n">
        <v>100210</v>
      </c>
      <c r="C5898" s="924" t="s">
        <v>12700</v>
      </c>
      <c r="D5898" s="923" t="s">
        <v>12698</v>
      </c>
      <c r="E5898" s="923" t="n">
        <f aca="false">IF($K$2=$H$1,H5898,I5898)</f>
        <v>13.27</v>
      </c>
      <c r="F5898" s="396" t="n">
        <f aca="false">IF(LEN($B5898)=7,CONCATENATE(MID($B5898,1,6),"00",RIGHT($B5898,1)),IF(LEN($B5898)=8,CONCATENATE(MID($B5898,1,6),"0",RIGHT($B5898,2)),$B5898))</f>
        <v>100210</v>
      </c>
      <c r="H5898" s="925" t="n">
        <v>12</v>
      </c>
      <c r="I5898" s="923" t="n">
        <v>13.27</v>
      </c>
    </row>
    <row r="5899" customFormat="false" ht="15" hidden="false" customHeight="false" outlineLevel="0" collapsed="false">
      <c r="B5899" s="923" t="n">
        <v>100211</v>
      </c>
      <c r="C5899" s="924" t="s">
        <v>12701</v>
      </c>
      <c r="D5899" s="923" t="s">
        <v>12698</v>
      </c>
      <c r="E5899" s="923" t="n">
        <f aca="false">IF($K$2=$H$1,H5899,I5899)</f>
        <v>5.12</v>
      </c>
      <c r="F5899" s="396" t="n">
        <f aca="false">IF(LEN($B5899)=7,CONCATENATE(MID($B5899,1,6),"00",RIGHT($B5899,1)),IF(LEN($B5899)=8,CONCATENATE(MID($B5899,1,6),"0",RIGHT($B5899,2)),$B5899))</f>
        <v>100211</v>
      </c>
      <c r="H5899" s="925" t="n">
        <v>4.63</v>
      </c>
      <c r="I5899" s="923" t="n">
        <v>5.12</v>
      </c>
    </row>
    <row r="5900" customFormat="false" ht="15" hidden="false" customHeight="false" outlineLevel="0" collapsed="false">
      <c r="B5900" s="923" t="n">
        <v>100212</v>
      </c>
      <c r="C5900" s="924" t="s">
        <v>12702</v>
      </c>
      <c r="D5900" s="923" t="s">
        <v>12698</v>
      </c>
      <c r="E5900" s="923" t="n">
        <f aca="false">IF($K$2=$H$1,H5900,I5900)</f>
        <v>5.65</v>
      </c>
      <c r="F5900" s="396" t="n">
        <f aca="false">IF(LEN($B5900)=7,CONCATENATE(MID($B5900,1,6),"00",RIGHT($B5900,1)),IF(LEN($B5900)=8,CONCATENATE(MID($B5900,1,6),"0",RIGHT($B5900,2)),$B5900))</f>
        <v>100212</v>
      </c>
      <c r="H5900" s="925" t="n">
        <v>5.11</v>
      </c>
      <c r="I5900" s="923" t="n">
        <v>5.65</v>
      </c>
    </row>
    <row r="5901" customFormat="false" ht="15" hidden="false" customHeight="false" outlineLevel="0" collapsed="false">
      <c r="B5901" s="923" t="n">
        <v>100213</v>
      </c>
      <c r="C5901" s="924" t="s">
        <v>12703</v>
      </c>
      <c r="D5901" s="923" t="s">
        <v>12698</v>
      </c>
      <c r="E5901" s="923" t="n">
        <f aca="false">IF($K$2=$H$1,H5901,I5901)</f>
        <v>2.03</v>
      </c>
      <c r="F5901" s="396" t="n">
        <f aca="false">IF(LEN($B5901)=7,CONCATENATE(MID($B5901,1,6),"00",RIGHT($B5901,1)),IF(LEN($B5901)=8,CONCATENATE(MID($B5901,1,6),"0",RIGHT($B5901,2)),$B5901))</f>
        <v>100213</v>
      </c>
      <c r="H5901" s="925" t="n">
        <v>1.83</v>
      </c>
      <c r="I5901" s="923" t="n">
        <v>2.03</v>
      </c>
    </row>
    <row r="5902" customFormat="false" ht="15" hidden="false" customHeight="false" outlineLevel="0" collapsed="false">
      <c r="B5902" s="923" t="n">
        <v>100214</v>
      </c>
      <c r="C5902" s="924" t="s">
        <v>12704</v>
      </c>
      <c r="D5902" s="923" t="s">
        <v>12698</v>
      </c>
      <c r="E5902" s="923" t="n">
        <f aca="false">IF($K$2=$H$1,H5902,I5902)</f>
        <v>3.12</v>
      </c>
      <c r="F5902" s="396" t="n">
        <f aca="false">IF(LEN($B5902)=7,CONCATENATE(MID($B5902,1,6),"00",RIGHT($B5902,1)),IF(LEN($B5902)=8,CONCATENATE(MID($B5902,1,6),"0",RIGHT($B5902,2)),$B5902))</f>
        <v>100214</v>
      </c>
      <c r="H5902" s="925" t="n">
        <v>2.82</v>
      </c>
      <c r="I5902" s="923" t="n">
        <v>3.12</v>
      </c>
    </row>
    <row r="5903" customFormat="false" ht="15" hidden="false" customHeight="false" outlineLevel="0" collapsed="false">
      <c r="B5903" s="923" t="n">
        <v>100215</v>
      </c>
      <c r="C5903" s="924" t="s">
        <v>12705</v>
      </c>
      <c r="D5903" s="923" t="s">
        <v>12698</v>
      </c>
      <c r="E5903" s="923" t="n">
        <f aca="false">IF($K$2=$H$1,H5903,I5903)</f>
        <v>2.67</v>
      </c>
      <c r="F5903" s="396" t="n">
        <f aca="false">IF(LEN($B5903)=7,CONCATENATE(MID($B5903,1,6),"00",RIGHT($B5903,1)),IF(LEN($B5903)=8,CONCATENATE(MID($B5903,1,6),"0",RIGHT($B5903,2)),$B5903))</f>
        <v>100215</v>
      </c>
      <c r="H5903" s="925" t="n">
        <v>2.41</v>
      </c>
      <c r="I5903" s="923" t="n">
        <v>2.67</v>
      </c>
    </row>
    <row r="5904" customFormat="false" ht="15" hidden="false" customHeight="false" outlineLevel="0" collapsed="false">
      <c r="B5904" s="923" t="n">
        <v>100216</v>
      </c>
      <c r="C5904" s="924" t="s">
        <v>12706</v>
      </c>
      <c r="D5904" s="923" t="s">
        <v>12698</v>
      </c>
      <c r="E5904" s="923" t="n">
        <f aca="false">IF($K$2=$H$1,H5904,I5904)</f>
        <v>0.72</v>
      </c>
      <c r="F5904" s="396" t="n">
        <f aca="false">IF(LEN($B5904)=7,CONCATENATE(MID($B5904,1,6),"00",RIGHT($B5904,1)),IF(LEN($B5904)=8,CONCATENATE(MID($B5904,1,6),"0",RIGHT($B5904,2)),$B5904))</f>
        <v>100216</v>
      </c>
      <c r="H5904" s="925" t="n">
        <v>0.65</v>
      </c>
      <c r="I5904" s="923" t="n">
        <v>0.72</v>
      </c>
    </row>
    <row r="5905" customFormat="false" ht="15" hidden="false" customHeight="false" outlineLevel="0" collapsed="false">
      <c r="B5905" s="923" t="n">
        <v>100217</v>
      </c>
      <c r="C5905" s="924" t="s">
        <v>12707</v>
      </c>
      <c r="D5905" s="923" t="s">
        <v>12698</v>
      </c>
      <c r="E5905" s="923" t="n">
        <f aca="false">IF($K$2=$H$1,H5905,I5905)</f>
        <v>2.05</v>
      </c>
      <c r="F5905" s="396" t="n">
        <f aca="false">IF(LEN($B5905)=7,CONCATENATE(MID($B5905,1,6),"00",RIGHT($B5905,1)),IF(LEN($B5905)=8,CONCATENATE(MID($B5905,1,6),"0",RIGHT($B5905,2)),$B5905))</f>
        <v>100217</v>
      </c>
      <c r="H5905" s="925" t="n">
        <v>2</v>
      </c>
      <c r="I5905" s="923" t="n">
        <v>2.05</v>
      </c>
    </row>
    <row r="5906" customFormat="false" ht="15" hidden="false" customHeight="false" outlineLevel="0" collapsed="false">
      <c r="B5906" s="923" t="n">
        <v>100218</v>
      </c>
      <c r="C5906" s="924" t="s">
        <v>12708</v>
      </c>
      <c r="D5906" s="923" t="s">
        <v>12698</v>
      </c>
      <c r="E5906" s="923" t="n">
        <f aca="false">IF($K$2=$H$1,H5906,I5906)</f>
        <v>1.4</v>
      </c>
      <c r="F5906" s="396" t="n">
        <f aca="false">IF(LEN($B5906)=7,CONCATENATE(MID($B5906,1,6),"00",RIGHT($B5906,1)),IF(LEN($B5906)=8,CONCATENATE(MID($B5906,1,6),"0",RIGHT($B5906,2)),$B5906))</f>
        <v>100218</v>
      </c>
      <c r="H5906" s="925" t="n">
        <v>1.36</v>
      </c>
      <c r="I5906" s="923" t="n">
        <v>1.4</v>
      </c>
    </row>
    <row r="5907" customFormat="false" ht="15" hidden="false" customHeight="false" outlineLevel="0" collapsed="false">
      <c r="B5907" s="923" t="n">
        <v>100219</v>
      </c>
      <c r="C5907" s="924" t="s">
        <v>12709</v>
      </c>
      <c r="D5907" s="923" t="s">
        <v>12698</v>
      </c>
      <c r="E5907" s="923" t="n">
        <f aca="false">IF($K$2=$H$1,H5907,I5907)</f>
        <v>0.31</v>
      </c>
      <c r="F5907" s="396" t="n">
        <f aca="false">IF(LEN($B5907)=7,CONCATENATE(MID($B5907,1,6),"00",RIGHT($B5907,1)),IF(LEN($B5907)=8,CONCATENATE(MID($B5907,1,6),"0",RIGHT($B5907,2)),$B5907))</f>
        <v>100219</v>
      </c>
      <c r="H5907" s="925" t="n">
        <v>0.3</v>
      </c>
      <c r="I5907" s="923" t="n">
        <v>0.31</v>
      </c>
    </row>
    <row r="5908" customFormat="false" ht="15" hidden="false" customHeight="false" outlineLevel="0" collapsed="false">
      <c r="B5908" s="923" t="n">
        <v>100220</v>
      </c>
      <c r="C5908" s="924" t="s">
        <v>12710</v>
      </c>
      <c r="D5908" s="923" t="s">
        <v>12711</v>
      </c>
      <c r="E5908" s="923" t="n">
        <f aca="false">IF($K$2=$H$1,H5908,I5908)</f>
        <v>20.7</v>
      </c>
      <c r="F5908" s="396" t="n">
        <f aca="false">IF(LEN($B5908)=7,CONCATENATE(MID($B5908,1,6),"00",RIGHT($B5908,1)),IF(LEN($B5908)=8,CONCATENATE(MID($B5908,1,6),"0",RIGHT($B5908,2)),$B5908))</f>
        <v>100220</v>
      </c>
      <c r="H5908" s="925" t="n">
        <v>18.72</v>
      </c>
      <c r="I5908" s="923" t="n">
        <v>20.7</v>
      </c>
    </row>
    <row r="5909" customFormat="false" ht="15" hidden="false" customHeight="false" outlineLevel="0" collapsed="false">
      <c r="B5909" s="923" t="n">
        <v>100221</v>
      </c>
      <c r="C5909" s="924" t="s">
        <v>12712</v>
      </c>
      <c r="D5909" s="923" t="s">
        <v>12711</v>
      </c>
      <c r="E5909" s="923" t="n">
        <f aca="false">IF($K$2=$H$1,H5909,I5909)</f>
        <v>23.47</v>
      </c>
      <c r="F5909" s="396" t="n">
        <f aca="false">IF(LEN($B5909)=7,CONCATENATE(MID($B5909,1,6),"00",RIGHT($B5909,1)),IF(LEN($B5909)=8,CONCATENATE(MID($B5909,1,6),"0",RIGHT($B5909,2)),$B5909))</f>
        <v>100221</v>
      </c>
      <c r="H5909" s="925" t="n">
        <v>21.22</v>
      </c>
      <c r="I5909" s="923" t="n">
        <v>23.47</v>
      </c>
    </row>
    <row r="5910" customFormat="false" ht="15" hidden="false" customHeight="false" outlineLevel="0" collapsed="false">
      <c r="B5910" s="923" t="n">
        <v>100222</v>
      </c>
      <c r="C5910" s="924" t="s">
        <v>12713</v>
      </c>
      <c r="D5910" s="923" t="s">
        <v>12711</v>
      </c>
      <c r="E5910" s="923" t="n">
        <f aca="false">IF($K$2=$H$1,H5910,I5910)</f>
        <v>8.89</v>
      </c>
      <c r="F5910" s="396" t="n">
        <f aca="false">IF(LEN($B5910)=7,CONCATENATE(MID($B5910,1,6),"00",RIGHT($B5910,1)),IF(LEN($B5910)=8,CONCATENATE(MID($B5910,1,6),"0",RIGHT($B5910,2)),$B5910))</f>
        <v>100222</v>
      </c>
      <c r="H5910" s="925" t="n">
        <v>8.03</v>
      </c>
      <c r="I5910" s="923" t="n">
        <v>8.89</v>
      </c>
    </row>
    <row r="5911" customFormat="false" ht="15" hidden="false" customHeight="false" outlineLevel="0" collapsed="false">
      <c r="B5911" s="923" t="n">
        <v>100223</v>
      </c>
      <c r="C5911" s="924" t="s">
        <v>12714</v>
      </c>
      <c r="D5911" s="923" t="s">
        <v>12711</v>
      </c>
      <c r="E5911" s="923" t="n">
        <f aca="false">IF($K$2=$H$1,H5911,I5911)</f>
        <v>4.16</v>
      </c>
      <c r="F5911" s="396" t="n">
        <f aca="false">IF(LEN($B5911)=7,CONCATENATE(MID($B5911,1,6),"00",RIGHT($B5911,1)),IF(LEN($B5911)=8,CONCATENATE(MID($B5911,1,6),"0",RIGHT($B5911,2)),$B5911))</f>
        <v>100223</v>
      </c>
      <c r="H5911" s="925" t="n">
        <v>3.76</v>
      </c>
      <c r="I5911" s="923" t="n">
        <v>4.16</v>
      </c>
    </row>
    <row r="5912" customFormat="false" ht="15" hidden="false" customHeight="false" outlineLevel="0" collapsed="false">
      <c r="B5912" s="923" t="n">
        <v>100224</v>
      </c>
      <c r="C5912" s="924" t="s">
        <v>12715</v>
      </c>
      <c r="D5912" s="923" t="s">
        <v>12711</v>
      </c>
      <c r="E5912" s="923" t="n">
        <f aca="false">IF($K$2=$H$1,H5912,I5912)</f>
        <v>2.05</v>
      </c>
      <c r="F5912" s="396" t="n">
        <f aca="false">IF(LEN($B5912)=7,CONCATENATE(MID($B5912,1,6),"00",RIGHT($B5912,1)),IF(LEN($B5912)=8,CONCATENATE(MID($B5912,1,6),"0",RIGHT($B5912,2)),$B5912))</f>
        <v>100224</v>
      </c>
      <c r="H5912" s="925" t="n">
        <v>2</v>
      </c>
      <c r="I5912" s="923" t="n">
        <v>2.05</v>
      </c>
    </row>
    <row r="5913" customFormat="false" ht="15" hidden="false" customHeight="false" outlineLevel="0" collapsed="false">
      <c r="B5913" s="923" t="n">
        <v>100225</v>
      </c>
      <c r="C5913" s="924" t="s">
        <v>12716</v>
      </c>
      <c r="D5913" s="923" t="s">
        <v>12717</v>
      </c>
      <c r="E5913" s="923" t="n">
        <f aca="false">IF($K$2=$H$1,H5913,I5913)</f>
        <v>1.62</v>
      </c>
      <c r="F5913" s="396" t="n">
        <f aca="false">IF(LEN($B5913)=7,CONCATENATE(MID($B5913,1,6),"00",RIGHT($B5913,1)),IF(LEN($B5913)=8,CONCATENATE(MID($B5913,1,6),"0",RIGHT($B5913,2)),$B5913))</f>
        <v>100225</v>
      </c>
      <c r="H5913" s="925" t="n">
        <v>1.47</v>
      </c>
      <c r="I5913" s="923" t="n">
        <v>1.62</v>
      </c>
    </row>
    <row r="5914" customFormat="false" ht="15" hidden="false" customHeight="false" outlineLevel="0" collapsed="false">
      <c r="B5914" s="923" t="n">
        <v>100226</v>
      </c>
      <c r="C5914" s="924" t="s">
        <v>12718</v>
      </c>
      <c r="D5914" s="923" t="s">
        <v>12717</v>
      </c>
      <c r="E5914" s="923" t="n">
        <f aca="false">IF($K$2=$H$1,H5914,I5914)</f>
        <v>0.51</v>
      </c>
      <c r="F5914" s="396" t="n">
        <f aca="false">IF(LEN($B5914)=7,CONCATENATE(MID($B5914,1,6),"00",RIGHT($B5914,1)),IF(LEN($B5914)=8,CONCATENATE(MID($B5914,1,6),"0",RIGHT($B5914,2)),$B5914))</f>
        <v>100226</v>
      </c>
      <c r="H5914" s="925" t="n">
        <v>0.46</v>
      </c>
      <c r="I5914" s="923" t="n">
        <v>0.51</v>
      </c>
    </row>
    <row r="5915" customFormat="false" ht="15" hidden="false" customHeight="false" outlineLevel="0" collapsed="false">
      <c r="B5915" s="923" t="n">
        <v>100227</v>
      </c>
      <c r="C5915" s="924" t="s">
        <v>12719</v>
      </c>
      <c r="D5915" s="923" t="s">
        <v>12717</v>
      </c>
      <c r="E5915" s="923" t="n">
        <f aca="false">IF($K$2=$H$1,H5915,I5915)</f>
        <v>0.75</v>
      </c>
      <c r="F5915" s="396" t="n">
        <f aca="false">IF(LEN($B5915)=7,CONCATENATE(MID($B5915,1,6),"00",RIGHT($B5915,1)),IF(LEN($B5915)=8,CONCATENATE(MID($B5915,1,6),"0",RIGHT($B5915,2)),$B5915))</f>
        <v>100227</v>
      </c>
      <c r="H5915" s="925" t="n">
        <v>0.68</v>
      </c>
      <c r="I5915" s="923" t="n">
        <v>0.75</v>
      </c>
    </row>
    <row r="5916" customFormat="false" ht="15" hidden="false" customHeight="false" outlineLevel="0" collapsed="false">
      <c r="B5916" s="923" t="n">
        <v>100228</v>
      </c>
      <c r="C5916" s="924" t="s">
        <v>12720</v>
      </c>
      <c r="D5916" s="923" t="s">
        <v>12717</v>
      </c>
      <c r="E5916" s="923" t="n">
        <f aca="false">IF($K$2=$H$1,H5916,I5916)</f>
        <v>0.19</v>
      </c>
      <c r="F5916" s="396" t="n">
        <f aca="false">IF(LEN($B5916)=7,CONCATENATE(MID($B5916,1,6),"00",RIGHT($B5916,1)),IF(LEN($B5916)=8,CONCATENATE(MID($B5916,1,6),"0",RIGHT($B5916,2)),$B5916))</f>
        <v>100228</v>
      </c>
      <c r="H5916" s="925" t="n">
        <v>0.19</v>
      </c>
      <c r="I5916" s="923" t="n">
        <v>0.19</v>
      </c>
    </row>
    <row r="5917" customFormat="false" ht="15" hidden="false" customHeight="false" outlineLevel="0" collapsed="false">
      <c r="B5917" s="923" t="n">
        <v>100229</v>
      </c>
      <c r="C5917" s="924" t="s">
        <v>12721</v>
      </c>
      <c r="D5917" s="923" t="s">
        <v>1117</v>
      </c>
      <c r="E5917" s="923" t="n">
        <f aca="false">IF($K$2=$H$1,H5917,I5917)</f>
        <v>0.01</v>
      </c>
      <c r="F5917" s="396" t="n">
        <f aca="false">IF(LEN($B5917)=7,CONCATENATE(MID($B5917,1,6),"00",RIGHT($B5917,1)),IF(LEN($B5917)=8,CONCATENATE(MID($B5917,1,6),"0",RIGHT($B5917,2)),$B5917))</f>
        <v>100229</v>
      </c>
      <c r="H5917" s="925" t="n">
        <v>0.01</v>
      </c>
      <c r="I5917" s="923" t="n">
        <v>0.01</v>
      </c>
    </row>
    <row r="5918" customFormat="false" ht="15" hidden="false" customHeight="false" outlineLevel="0" collapsed="false">
      <c r="B5918" s="923" t="n">
        <v>100230</v>
      </c>
      <c r="C5918" s="924" t="s">
        <v>12722</v>
      </c>
      <c r="D5918" s="923" t="s">
        <v>1117</v>
      </c>
      <c r="E5918" s="923" t="n">
        <f aca="false">IF($K$2=$H$1,H5918,I5918)</f>
        <v>0.01</v>
      </c>
      <c r="F5918" s="396" t="n">
        <f aca="false">IF(LEN($B5918)=7,CONCATENATE(MID($B5918,1,6),"00",RIGHT($B5918,1)),IF(LEN($B5918)=8,CONCATENATE(MID($B5918,1,6),"0",RIGHT($B5918,2)),$B5918))</f>
        <v>100230</v>
      </c>
      <c r="H5918" s="925" t="n">
        <v>0.01</v>
      </c>
      <c r="I5918" s="923" t="n">
        <v>0.01</v>
      </c>
    </row>
    <row r="5919" customFormat="false" ht="15" hidden="false" customHeight="false" outlineLevel="0" collapsed="false">
      <c r="B5919" s="923" t="n">
        <v>100231</v>
      </c>
      <c r="C5919" s="924" t="s">
        <v>12723</v>
      </c>
      <c r="D5919" s="923" t="s">
        <v>1117</v>
      </c>
      <c r="E5919" s="923" t="n">
        <f aca="false">IF($K$2=$H$1,H5919,I5919)</f>
        <v>0.02</v>
      </c>
      <c r="F5919" s="396" t="n">
        <f aca="false">IF(LEN($B5919)=7,CONCATENATE(MID($B5919,1,6),"00",RIGHT($B5919,1)),IF(LEN($B5919)=8,CONCATENATE(MID($B5919,1,6),"0",RIGHT($B5919,2)),$B5919))</f>
        <v>100231</v>
      </c>
      <c r="H5919" s="925" t="n">
        <v>0.02</v>
      </c>
      <c r="I5919" s="923" t="n">
        <v>0.02</v>
      </c>
    </row>
    <row r="5920" customFormat="false" ht="15" hidden="false" customHeight="false" outlineLevel="0" collapsed="false">
      <c r="B5920" s="923" t="n">
        <v>100232</v>
      </c>
      <c r="C5920" s="924" t="s">
        <v>12724</v>
      </c>
      <c r="D5920" s="923" t="s">
        <v>451</v>
      </c>
      <c r="E5920" s="923" t="n">
        <f aca="false">IF($K$2=$H$1,H5920,I5920)</f>
        <v>0.27</v>
      </c>
      <c r="F5920" s="396" t="n">
        <f aca="false">IF(LEN($B5920)=7,CONCATENATE(MID($B5920,1,6),"00",RIGHT($B5920,1)),IF(LEN($B5920)=8,CONCATENATE(MID($B5920,1,6),"0",RIGHT($B5920,2)),$B5920))</f>
        <v>100232</v>
      </c>
      <c r="H5920" s="925" t="n">
        <v>0.24</v>
      </c>
      <c r="I5920" s="923" t="n">
        <v>0.27</v>
      </c>
    </row>
    <row r="5921" customFormat="false" ht="15" hidden="false" customHeight="false" outlineLevel="0" collapsed="false">
      <c r="B5921" s="923" t="n">
        <v>100233</v>
      </c>
      <c r="C5921" s="924" t="s">
        <v>12725</v>
      </c>
      <c r="D5921" s="923" t="s">
        <v>451</v>
      </c>
      <c r="E5921" s="923" t="n">
        <f aca="false">IF($K$2=$H$1,H5921,I5921)</f>
        <v>0.13</v>
      </c>
      <c r="F5921" s="396" t="n">
        <f aca="false">IF(LEN($B5921)=7,CONCATENATE(MID($B5921,1,6),"00",RIGHT($B5921,1)),IF(LEN($B5921)=8,CONCATENATE(MID($B5921,1,6),"0",RIGHT($B5921,2)),$B5921))</f>
        <v>100233</v>
      </c>
      <c r="H5921" s="925" t="n">
        <v>0.12</v>
      </c>
      <c r="I5921" s="923" t="n">
        <v>0.13</v>
      </c>
    </row>
    <row r="5922" customFormat="false" ht="15" hidden="false" customHeight="false" outlineLevel="0" collapsed="false">
      <c r="B5922" s="923" t="n">
        <v>100234</v>
      </c>
      <c r="C5922" s="924" t="s">
        <v>12726</v>
      </c>
      <c r="D5922" s="923" t="s">
        <v>892</v>
      </c>
      <c r="E5922" s="923" t="n">
        <f aca="false">IF($K$2=$H$1,H5922,I5922)</f>
        <v>0.4</v>
      </c>
      <c r="F5922" s="396" t="n">
        <f aca="false">IF(LEN($B5922)=7,CONCATENATE(MID($B5922,1,6),"00",RIGHT($B5922,1)),IF(LEN($B5922)=8,CONCATENATE(MID($B5922,1,6),"0",RIGHT($B5922,2)),$B5922))</f>
        <v>100234</v>
      </c>
      <c r="H5922" s="925" t="n">
        <v>0.37</v>
      </c>
      <c r="I5922" s="923" t="n">
        <v>0.4</v>
      </c>
    </row>
    <row r="5923" customFormat="false" ht="15" hidden="false" customHeight="false" outlineLevel="0" collapsed="false">
      <c r="B5923" s="923" t="n">
        <v>100235</v>
      </c>
      <c r="C5923" s="924" t="s">
        <v>12727</v>
      </c>
      <c r="D5923" s="923" t="s">
        <v>12728</v>
      </c>
      <c r="E5923" s="923" t="n">
        <f aca="false">IF($K$2=$H$1,H5923,I5923)</f>
        <v>0.03</v>
      </c>
      <c r="F5923" s="396" t="n">
        <f aca="false">IF(LEN($B5923)=7,CONCATENATE(MID($B5923,1,6),"00",RIGHT($B5923,1)),IF(LEN($B5923)=8,CONCATENATE(MID($B5923,1,6),"0",RIGHT($B5923,2)),$B5923))</f>
        <v>100235</v>
      </c>
      <c r="H5923" s="925" t="n">
        <v>0.02</v>
      </c>
      <c r="I5923" s="923" t="n">
        <v>0.03</v>
      </c>
    </row>
    <row r="5924" customFormat="false" ht="15" hidden="false" customHeight="false" outlineLevel="0" collapsed="false">
      <c r="B5924" s="923" t="n">
        <v>100236</v>
      </c>
      <c r="C5924" s="924" t="s">
        <v>12729</v>
      </c>
      <c r="D5924" s="923" t="s">
        <v>12730</v>
      </c>
      <c r="E5924" s="923" t="n">
        <f aca="false">IF($K$2=$H$1,H5924,I5924)</f>
        <v>2.06</v>
      </c>
      <c r="F5924" s="396" t="n">
        <f aca="false">IF(LEN($B5924)=7,CONCATENATE(MID($B5924,1,6),"00",RIGHT($B5924,1)),IF(LEN($B5924)=8,CONCATENATE(MID($B5924,1,6),"0",RIGHT($B5924,2)),$B5924))</f>
        <v>100236</v>
      </c>
      <c r="H5924" s="925" t="n">
        <v>1.86</v>
      </c>
      <c r="I5924" s="923" t="n">
        <v>2.06</v>
      </c>
    </row>
    <row r="5925" customFormat="false" ht="15" hidden="false" customHeight="false" outlineLevel="0" collapsed="false">
      <c r="B5925" s="923" t="n">
        <v>100237</v>
      </c>
      <c r="C5925" s="924" t="s">
        <v>12731</v>
      </c>
      <c r="D5925" s="923" t="s">
        <v>12730</v>
      </c>
      <c r="E5925" s="923" t="n">
        <f aca="false">IF($K$2=$H$1,H5925,I5925)</f>
        <v>2.47</v>
      </c>
      <c r="F5925" s="396" t="n">
        <f aca="false">IF(LEN($B5925)=7,CONCATENATE(MID($B5925,1,6),"00",RIGHT($B5925,1)),IF(LEN($B5925)=8,CONCATENATE(MID($B5925,1,6),"0",RIGHT($B5925,2)),$B5925))</f>
        <v>100237</v>
      </c>
      <c r="H5925" s="925" t="n">
        <v>2.23</v>
      </c>
      <c r="I5925" s="923" t="n">
        <v>2.47</v>
      </c>
    </row>
    <row r="5926" customFormat="false" ht="15" hidden="false" customHeight="false" outlineLevel="0" collapsed="false">
      <c r="B5926" s="923" t="n">
        <v>100238</v>
      </c>
      <c r="C5926" s="924" t="s">
        <v>12732</v>
      </c>
      <c r="D5926" s="923" t="s">
        <v>12730</v>
      </c>
      <c r="E5926" s="923" t="n">
        <f aca="false">IF($K$2=$H$1,H5926,I5926)</f>
        <v>3.96</v>
      </c>
      <c r="F5926" s="396" t="n">
        <f aca="false">IF(LEN($B5926)=7,CONCATENATE(MID($B5926,1,6),"00",RIGHT($B5926,1)),IF(LEN($B5926)=8,CONCATENATE(MID($B5926,1,6),"0",RIGHT($B5926,2)),$B5926))</f>
        <v>100238</v>
      </c>
      <c r="H5926" s="925" t="n">
        <v>3.58</v>
      </c>
      <c r="I5926" s="923" t="n">
        <v>3.96</v>
      </c>
    </row>
    <row r="5927" customFormat="false" ht="15" hidden="false" customHeight="false" outlineLevel="0" collapsed="false">
      <c r="B5927" s="923" t="n">
        <v>100239</v>
      </c>
      <c r="C5927" s="924" t="s">
        <v>12733</v>
      </c>
      <c r="D5927" s="923" t="s">
        <v>12730</v>
      </c>
      <c r="E5927" s="923" t="n">
        <f aca="false">IF($K$2=$H$1,H5927,I5927)</f>
        <v>4.95</v>
      </c>
      <c r="F5927" s="396" t="n">
        <f aca="false">IF(LEN($B5927)=7,CONCATENATE(MID($B5927,1,6),"00",RIGHT($B5927,1)),IF(LEN($B5927)=8,CONCATENATE(MID($B5927,1,6),"0",RIGHT($B5927,2)),$B5927))</f>
        <v>100239</v>
      </c>
      <c r="H5927" s="925" t="n">
        <v>4.47</v>
      </c>
      <c r="I5927" s="923" t="n">
        <v>4.95</v>
      </c>
    </row>
    <row r="5928" customFormat="false" ht="15" hidden="false" customHeight="false" outlineLevel="0" collapsed="false">
      <c r="B5928" s="923" t="n">
        <v>100240</v>
      </c>
      <c r="C5928" s="924" t="s">
        <v>12734</v>
      </c>
      <c r="D5928" s="923" t="s">
        <v>12730</v>
      </c>
      <c r="E5928" s="923" t="n">
        <f aca="false">IF($K$2=$H$1,H5928,I5928)</f>
        <v>2.97</v>
      </c>
      <c r="F5928" s="396" t="n">
        <f aca="false">IF(LEN($B5928)=7,CONCATENATE(MID($B5928,1,6),"00",RIGHT($B5928,1)),IF(LEN($B5928)=8,CONCATENATE(MID($B5928,1,6),"0",RIGHT($B5928,2)),$B5928))</f>
        <v>100240</v>
      </c>
      <c r="H5928" s="925" t="n">
        <v>2.68</v>
      </c>
      <c r="I5928" s="923" t="n">
        <v>2.97</v>
      </c>
    </row>
    <row r="5929" customFormat="false" ht="15" hidden="false" customHeight="false" outlineLevel="0" collapsed="false">
      <c r="B5929" s="923" t="n">
        <v>100241</v>
      </c>
      <c r="C5929" s="924" t="s">
        <v>12735</v>
      </c>
      <c r="D5929" s="923" t="s">
        <v>12730</v>
      </c>
      <c r="E5929" s="923" t="n">
        <f aca="false">IF($K$2=$H$1,H5929,I5929)</f>
        <v>4.95</v>
      </c>
      <c r="F5929" s="396" t="n">
        <f aca="false">IF(LEN($B5929)=7,CONCATENATE(MID($B5929,1,6),"00",RIGHT($B5929,1)),IF(LEN($B5929)=8,CONCATENATE(MID($B5929,1,6),"0",RIGHT($B5929,2)),$B5929))</f>
        <v>100241</v>
      </c>
      <c r="H5929" s="925" t="n">
        <v>4.47</v>
      </c>
      <c r="I5929" s="923" t="n">
        <v>4.95</v>
      </c>
    </row>
    <row r="5930" customFormat="false" ht="15" hidden="false" customHeight="false" outlineLevel="0" collapsed="false">
      <c r="B5930" s="923" t="n">
        <v>100242</v>
      </c>
      <c r="C5930" s="924" t="s">
        <v>12736</v>
      </c>
      <c r="D5930" s="923" t="s">
        <v>12730</v>
      </c>
      <c r="E5930" s="923" t="n">
        <f aca="false">IF($K$2=$H$1,H5930,I5930)</f>
        <v>14.63</v>
      </c>
      <c r="F5930" s="396" t="n">
        <f aca="false">IF(LEN($B5930)=7,CONCATENATE(MID($B5930,1,6),"00",RIGHT($B5930,1)),IF(LEN($B5930)=8,CONCATENATE(MID($B5930,1,6),"0",RIGHT($B5930,2)),$B5930))</f>
        <v>100242</v>
      </c>
      <c r="H5930" s="925" t="n">
        <v>13.23</v>
      </c>
      <c r="I5930" s="923" t="n">
        <v>14.63</v>
      </c>
    </row>
    <row r="5931" customFormat="false" ht="15" hidden="false" customHeight="false" outlineLevel="0" collapsed="false">
      <c r="B5931" s="923" t="n">
        <v>100243</v>
      </c>
      <c r="C5931" s="924" t="s">
        <v>12737</v>
      </c>
      <c r="D5931" s="923" t="s">
        <v>12730</v>
      </c>
      <c r="E5931" s="923" t="n">
        <f aca="false">IF($K$2=$H$1,H5931,I5931)</f>
        <v>2.37</v>
      </c>
      <c r="F5931" s="396" t="n">
        <f aca="false">IF(LEN($B5931)=7,CONCATENATE(MID($B5931,1,6),"00",RIGHT($B5931,1)),IF(LEN($B5931)=8,CONCATENATE(MID($B5931,1,6),"0",RIGHT($B5931,2)),$B5931))</f>
        <v>100243</v>
      </c>
      <c r="H5931" s="925" t="n">
        <v>2.15</v>
      </c>
      <c r="I5931" s="923" t="n">
        <v>2.37</v>
      </c>
    </row>
    <row r="5932" customFormat="false" ht="15" hidden="false" customHeight="false" outlineLevel="0" collapsed="false">
      <c r="B5932" s="923" t="n">
        <v>100244</v>
      </c>
      <c r="C5932" s="924" t="s">
        <v>12738</v>
      </c>
      <c r="D5932" s="923" t="s">
        <v>12730</v>
      </c>
      <c r="E5932" s="923" t="n">
        <f aca="false">IF($K$2=$H$1,H5932,I5932)</f>
        <v>2.97</v>
      </c>
      <c r="F5932" s="396" t="n">
        <f aca="false">IF(LEN($B5932)=7,CONCATENATE(MID($B5932,1,6),"00",RIGHT($B5932,1)),IF(LEN($B5932)=8,CONCATENATE(MID($B5932,1,6),"0",RIGHT($B5932,2)),$B5932))</f>
        <v>100244</v>
      </c>
      <c r="H5932" s="925" t="n">
        <v>2.68</v>
      </c>
      <c r="I5932" s="923" t="n">
        <v>2.97</v>
      </c>
    </row>
    <row r="5933" customFormat="false" ht="15" hidden="false" customHeight="false" outlineLevel="0" collapsed="false">
      <c r="B5933" s="923" t="n">
        <v>100245</v>
      </c>
      <c r="C5933" s="924" t="s">
        <v>12739</v>
      </c>
      <c r="D5933" s="923" t="s">
        <v>12730</v>
      </c>
      <c r="E5933" s="923" t="n">
        <f aca="false">IF($K$2=$H$1,H5933,I5933)</f>
        <v>5.94</v>
      </c>
      <c r="F5933" s="396" t="n">
        <f aca="false">IF(LEN($B5933)=7,CONCATENATE(MID($B5933,1,6),"00",RIGHT($B5933,1)),IF(LEN($B5933)=8,CONCATENATE(MID($B5933,1,6),"0",RIGHT($B5933,2)),$B5933))</f>
        <v>100245</v>
      </c>
      <c r="H5933" s="925" t="n">
        <v>5.37</v>
      </c>
      <c r="I5933" s="923" t="n">
        <v>5.94</v>
      </c>
    </row>
    <row r="5934" customFormat="false" ht="15" hidden="false" customHeight="false" outlineLevel="0" collapsed="false">
      <c r="B5934" s="923" t="n">
        <v>100246</v>
      </c>
      <c r="C5934" s="924" t="s">
        <v>12740</v>
      </c>
      <c r="D5934" s="923" t="s">
        <v>12730</v>
      </c>
      <c r="E5934" s="923" t="n">
        <f aca="false">IF($K$2=$H$1,H5934,I5934)</f>
        <v>1.98</v>
      </c>
      <c r="F5934" s="396" t="n">
        <f aca="false">IF(LEN($B5934)=7,CONCATENATE(MID($B5934,1,6),"00",RIGHT($B5934,1)),IF(LEN($B5934)=8,CONCATENATE(MID($B5934,1,6),"0",RIGHT($B5934,2)),$B5934))</f>
        <v>100246</v>
      </c>
      <c r="H5934" s="925" t="n">
        <v>1.79</v>
      </c>
      <c r="I5934" s="923" t="n">
        <v>1.98</v>
      </c>
    </row>
    <row r="5935" customFormat="false" ht="15" hidden="false" customHeight="false" outlineLevel="0" collapsed="false">
      <c r="B5935" s="923" t="n">
        <v>100247</v>
      </c>
      <c r="C5935" s="924" t="s">
        <v>12741</v>
      </c>
      <c r="D5935" s="923" t="s">
        <v>12730</v>
      </c>
      <c r="E5935" s="923" t="n">
        <f aca="false">IF($K$2=$H$1,H5935,I5935)</f>
        <v>2.47</v>
      </c>
      <c r="F5935" s="396" t="n">
        <f aca="false">IF(LEN($B5935)=7,CONCATENATE(MID($B5935,1,6),"00",RIGHT($B5935,1)),IF(LEN($B5935)=8,CONCATENATE(MID($B5935,1,6),"0",RIGHT($B5935,2)),$B5935))</f>
        <v>100247</v>
      </c>
      <c r="H5935" s="925" t="n">
        <v>2.23</v>
      </c>
      <c r="I5935" s="923" t="n">
        <v>2.47</v>
      </c>
    </row>
    <row r="5936" customFormat="false" ht="15" hidden="false" customHeight="false" outlineLevel="0" collapsed="false">
      <c r="B5936" s="923" t="n">
        <v>100248</v>
      </c>
      <c r="C5936" s="924" t="s">
        <v>12742</v>
      </c>
      <c r="D5936" s="923" t="s">
        <v>12730</v>
      </c>
      <c r="E5936" s="923" t="n">
        <f aca="false">IF($K$2=$H$1,H5936,I5936)</f>
        <v>9.75</v>
      </c>
      <c r="F5936" s="396" t="n">
        <f aca="false">IF(LEN($B5936)=7,CONCATENATE(MID($B5936,1,6),"00",RIGHT($B5936,1)),IF(LEN($B5936)=8,CONCATENATE(MID($B5936,1,6),"0",RIGHT($B5936,2)),$B5936))</f>
        <v>100248</v>
      </c>
      <c r="H5936" s="925" t="n">
        <v>8.82</v>
      </c>
      <c r="I5936" s="923" t="n">
        <v>9.75</v>
      </c>
    </row>
    <row r="5937" customFormat="false" ht="15" hidden="false" customHeight="false" outlineLevel="0" collapsed="false">
      <c r="B5937" s="923" t="n">
        <v>100249</v>
      </c>
      <c r="C5937" s="924" t="s">
        <v>12743</v>
      </c>
      <c r="D5937" s="923" t="s">
        <v>12730</v>
      </c>
      <c r="E5937" s="923" t="n">
        <f aca="false">IF($K$2=$H$1,H5937,I5937)</f>
        <v>1.98</v>
      </c>
      <c r="F5937" s="396" t="n">
        <f aca="false">IF(LEN($B5937)=7,CONCATENATE(MID($B5937,1,6),"00",RIGHT($B5937,1)),IF(LEN($B5937)=8,CONCATENATE(MID($B5937,1,6),"0",RIGHT($B5937,2)),$B5937))</f>
        <v>100249</v>
      </c>
      <c r="H5937" s="925" t="n">
        <v>1.79</v>
      </c>
      <c r="I5937" s="923" t="n">
        <v>1.98</v>
      </c>
    </row>
    <row r="5938" customFormat="false" ht="15" hidden="false" customHeight="false" outlineLevel="0" collapsed="false">
      <c r="B5938" s="923" t="n">
        <v>100250</v>
      </c>
      <c r="C5938" s="924" t="s">
        <v>12744</v>
      </c>
      <c r="D5938" s="923" t="s">
        <v>12730</v>
      </c>
      <c r="E5938" s="923" t="n">
        <f aca="false">IF($K$2=$H$1,H5938,I5938)</f>
        <v>3.3</v>
      </c>
      <c r="F5938" s="396" t="n">
        <f aca="false">IF(LEN($B5938)=7,CONCATENATE(MID($B5938,1,6),"00",RIGHT($B5938,1)),IF(LEN($B5938)=8,CONCATENATE(MID($B5938,1,6),"0",RIGHT($B5938,2)),$B5938))</f>
        <v>100250</v>
      </c>
      <c r="H5938" s="925" t="n">
        <v>2.98</v>
      </c>
      <c r="I5938" s="923" t="n">
        <v>3.3</v>
      </c>
    </row>
    <row r="5939" customFormat="false" ht="15" hidden="false" customHeight="false" outlineLevel="0" collapsed="false">
      <c r="B5939" s="923" t="n">
        <v>100251</v>
      </c>
      <c r="C5939" s="924" t="s">
        <v>12745</v>
      </c>
      <c r="D5939" s="923" t="s">
        <v>12730</v>
      </c>
      <c r="E5939" s="923" t="n">
        <f aca="false">IF($K$2=$H$1,H5939,I5939)</f>
        <v>9.75</v>
      </c>
      <c r="F5939" s="396" t="n">
        <f aca="false">IF(LEN($B5939)=7,CONCATENATE(MID($B5939,1,6),"00",RIGHT($B5939,1)),IF(LEN($B5939)=8,CONCATENATE(MID($B5939,1,6),"0",RIGHT($B5939,2)),$B5939))</f>
        <v>100251</v>
      </c>
      <c r="H5939" s="925" t="n">
        <v>8.82</v>
      </c>
      <c r="I5939" s="923" t="n">
        <v>9.75</v>
      </c>
    </row>
    <row r="5940" customFormat="false" ht="15" hidden="false" customHeight="false" outlineLevel="0" collapsed="false">
      <c r="B5940" s="923" t="n">
        <v>100252</v>
      </c>
      <c r="C5940" s="924" t="s">
        <v>12746</v>
      </c>
      <c r="D5940" s="923" t="s">
        <v>12730</v>
      </c>
      <c r="E5940" s="923" t="n">
        <f aca="false">IF($K$2=$H$1,H5940,I5940)</f>
        <v>14.63</v>
      </c>
      <c r="F5940" s="396" t="n">
        <f aca="false">IF(LEN($B5940)=7,CONCATENATE(MID($B5940,1,6),"00",RIGHT($B5940,1)),IF(LEN($B5940)=8,CONCATENATE(MID($B5940,1,6),"0",RIGHT($B5940,2)),$B5940))</f>
        <v>100252</v>
      </c>
      <c r="H5940" s="925" t="n">
        <v>13.23</v>
      </c>
      <c r="I5940" s="923" t="n">
        <v>14.63</v>
      </c>
    </row>
    <row r="5941" customFormat="false" ht="15" hidden="false" customHeight="false" outlineLevel="0" collapsed="false">
      <c r="B5941" s="923" t="n">
        <v>100253</v>
      </c>
      <c r="C5941" s="924" t="s">
        <v>12747</v>
      </c>
      <c r="D5941" s="923" t="s">
        <v>12730</v>
      </c>
      <c r="E5941" s="923" t="n">
        <f aca="false">IF($K$2=$H$1,H5941,I5941)</f>
        <v>19.51</v>
      </c>
      <c r="F5941" s="396" t="n">
        <f aca="false">IF(LEN($B5941)=7,CONCATENATE(MID($B5941,1,6),"00",RIGHT($B5941,1)),IF(LEN($B5941)=8,CONCATENATE(MID($B5941,1,6),"0",RIGHT($B5941,2)),$B5941))</f>
        <v>100253</v>
      </c>
      <c r="H5941" s="925" t="n">
        <v>17.64</v>
      </c>
      <c r="I5941" s="923" t="n">
        <v>19.51</v>
      </c>
    </row>
    <row r="5942" customFormat="false" ht="15" hidden="false" customHeight="false" outlineLevel="0" collapsed="false">
      <c r="B5942" s="923" t="n">
        <v>100254</v>
      </c>
      <c r="C5942" s="924" t="s">
        <v>12748</v>
      </c>
      <c r="D5942" s="923" t="s">
        <v>12730</v>
      </c>
      <c r="E5942" s="923" t="n">
        <f aca="false">IF($K$2=$H$1,H5942,I5942)</f>
        <v>29.27</v>
      </c>
      <c r="F5942" s="396" t="n">
        <f aca="false">IF(LEN($B5942)=7,CONCATENATE(MID($B5942,1,6),"00",RIGHT($B5942,1)),IF(LEN($B5942)=8,CONCATENATE(MID($B5942,1,6),"0",RIGHT($B5942,2)),$B5942))</f>
        <v>100254</v>
      </c>
      <c r="H5942" s="925" t="n">
        <v>26.46</v>
      </c>
      <c r="I5942" s="923" t="n">
        <v>29.27</v>
      </c>
    </row>
    <row r="5943" customFormat="false" ht="15" hidden="false" customHeight="false" outlineLevel="0" collapsed="false">
      <c r="B5943" s="923" t="n">
        <v>100255</v>
      </c>
      <c r="C5943" s="924" t="s">
        <v>12749</v>
      </c>
      <c r="D5943" s="923" t="s">
        <v>12730</v>
      </c>
      <c r="E5943" s="923" t="n">
        <f aca="false">IF($K$2=$H$1,H5943,I5943)</f>
        <v>9.9</v>
      </c>
      <c r="F5943" s="396" t="n">
        <f aca="false">IF(LEN($B5943)=7,CONCATENATE(MID($B5943,1,6),"00",RIGHT($B5943,1)),IF(LEN($B5943)=8,CONCATENATE(MID($B5943,1,6),"0",RIGHT($B5943,2)),$B5943))</f>
        <v>100255</v>
      </c>
      <c r="H5943" s="925" t="n">
        <v>8.95</v>
      </c>
      <c r="I5943" s="923" t="n">
        <v>9.9</v>
      </c>
    </row>
    <row r="5944" customFormat="false" ht="15" hidden="false" customHeight="false" outlineLevel="0" collapsed="false">
      <c r="B5944" s="923" t="n">
        <v>100256</v>
      </c>
      <c r="C5944" s="924" t="s">
        <v>12750</v>
      </c>
      <c r="D5944" s="923" t="s">
        <v>12730</v>
      </c>
      <c r="E5944" s="923" t="n">
        <f aca="false">IF($K$2=$H$1,H5944,I5944)</f>
        <v>6.6</v>
      </c>
      <c r="F5944" s="396" t="n">
        <f aca="false">IF(LEN($B5944)=7,CONCATENATE(MID($B5944,1,6),"00",RIGHT($B5944,1)),IF(LEN($B5944)=8,CONCATENATE(MID($B5944,1,6),"0",RIGHT($B5944,2)),$B5944))</f>
        <v>100256</v>
      </c>
      <c r="H5944" s="925" t="n">
        <v>5.97</v>
      </c>
      <c r="I5944" s="923" t="n">
        <v>6.6</v>
      </c>
    </row>
    <row r="5945" customFormat="false" ht="15" hidden="false" customHeight="false" outlineLevel="0" collapsed="false">
      <c r="B5945" s="923" t="n">
        <v>100257</v>
      </c>
      <c r="C5945" s="924" t="s">
        <v>12751</v>
      </c>
      <c r="D5945" s="923" t="s">
        <v>12730</v>
      </c>
      <c r="E5945" s="923" t="n">
        <f aca="false">IF($K$2=$H$1,H5945,I5945)</f>
        <v>3.96</v>
      </c>
      <c r="F5945" s="396" t="n">
        <f aca="false">IF(LEN($B5945)=7,CONCATENATE(MID($B5945,1,6),"00",RIGHT($B5945,1)),IF(LEN($B5945)=8,CONCATENATE(MID($B5945,1,6),"0",RIGHT($B5945,2)),$B5945))</f>
        <v>100257</v>
      </c>
      <c r="H5945" s="925" t="n">
        <v>3.58</v>
      </c>
      <c r="I5945" s="923" t="n">
        <v>3.96</v>
      </c>
    </row>
    <row r="5946" customFormat="false" ht="15" hidden="false" customHeight="false" outlineLevel="0" collapsed="false">
      <c r="B5946" s="923" t="n">
        <v>100258</v>
      </c>
      <c r="C5946" s="924" t="s">
        <v>12752</v>
      </c>
      <c r="D5946" s="923" t="s">
        <v>12730</v>
      </c>
      <c r="E5946" s="923" t="n">
        <f aca="false">IF($K$2=$H$1,H5946,I5946)</f>
        <v>9.9</v>
      </c>
      <c r="F5946" s="396" t="n">
        <f aca="false">IF(LEN($B5946)=7,CONCATENATE(MID($B5946,1,6),"00",RIGHT($B5946,1)),IF(LEN($B5946)=8,CONCATENATE(MID($B5946,1,6),"0",RIGHT($B5946,2)),$B5946))</f>
        <v>100258</v>
      </c>
      <c r="H5946" s="925" t="n">
        <v>8.95</v>
      </c>
      <c r="I5946" s="923" t="n">
        <v>9.9</v>
      </c>
    </row>
    <row r="5947" customFormat="false" ht="15" hidden="false" customHeight="false" outlineLevel="0" collapsed="false">
      <c r="B5947" s="923" t="n">
        <v>100259</v>
      </c>
      <c r="C5947" s="924" t="s">
        <v>12753</v>
      </c>
      <c r="D5947" s="923" t="s">
        <v>12730</v>
      </c>
      <c r="E5947" s="923" t="n">
        <f aca="false">IF($K$2=$H$1,H5947,I5947)</f>
        <v>19.51</v>
      </c>
      <c r="F5947" s="396" t="n">
        <f aca="false">IF(LEN($B5947)=7,CONCATENATE(MID($B5947,1,6),"00",RIGHT($B5947,1)),IF(LEN($B5947)=8,CONCATENATE(MID($B5947,1,6),"0",RIGHT($B5947,2)),$B5947))</f>
        <v>100259</v>
      </c>
      <c r="H5947" s="925" t="n">
        <v>17.64</v>
      </c>
      <c r="I5947" s="923" t="n">
        <v>19.51</v>
      </c>
    </row>
    <row r="5948" customFormat="false" ht="15" hidden="false" customHeight="false" outlineLevel="0" collapsed="false">
      <c r="B5948" s="923" t="n">
        <v>100260</v>
      </c>
      <c r="C5948" s="924" t="s">
        <v>12754</v>
      </c>
      <c r="D5948" s="923" t="s">
        <v>12684</v>
      </c>
      <c r="E5948" s="923" t="n">
        <f aca="false">IF($K$2=$H$1,H5948,I5948)</f>
        <v>6.43</v>
      </c>
      <c r="F5948" s="396" t="n">
        <f aca="false">IF(LEN($B5948)=7,CONCATENATE(MID($B5948,1,6),"00",RIGHT($B5948,1)),IF(LEN($B5948)=8,CONCATENATE(MID($B5948,1,6),"0",RIGHT($B5948,2)),$B5948))</f>
        <v>100260</v>
      </c>
      <c r="H5948" s="925" t="n">
        <v>5.81</v>
      </c>
      <c r="I5948" s="923" t="n">
        <v>6.43</v>
      </c>
    </row>
    <row r="5949" customFormat="false" ht="15" hidden="false" customHeight="false" outlineLevel="0" collapsed="false">
      <c r="B5949" s="923" t="n">
        <v>100261</v>
      </c>
      <c r="C5949" s="924" t="s">
        <v>12755</v>
      </c>
      <c r="D5949" s="923" t="s">
        <v>12684</v>
      </c>
      <c r="E5949" s="923" t="n">
        <f aca="false">IF($K$2=$H$1,H5949,I5949)</f>
        <v>4.04</v>
      </c>
      <c r="F5949" s="396" t="n">
        <f aca="false">IF(LEN($B5949)=7,CONCATENATE(MID($B5949,1,6),"00",RIGHT($B5949,1)),IF(LEN($B5949)=8,CONCATENATE(MID($B5949,1,6),"0",RIGHT($B5949,2)),$B5949))</f>
        <v>100261</v>
      </c>
      <c r="H5949" s="925" t="n">
        <v>3.65</v>
      </c>
      <c r="I5949" s="923" t="n">
        <v>4.04</v>
      </c>
    </row>
    <row r="5950" customFormat="false" ht="15" hidden="false" customHeight="false" outlineLevel="0" collapsed="false">
      <c r="B5950" s="923" t="n">
        <v>100262</v>
      </c>
      <c r="C5950" s="924" t="s">
        <v>12756</v>
      </c>
      <c r="D5950" s="923" t="s">
        <v>12684</v>
      </c>
      <c r="E5950" s="923" t="n">
        <f aca="false">IF($K$2=$H$1,H5950,I5950)</f>
        <v>2.5</v>
      </c>
      <c r="F5950" s="396" t="n">
        <f aca="false">IF(LEN($B5950)=7,CONCATENATE(MID($B5950,1,6),"00",RIGHT($B5950,1)),IF(LEN($B5950)=8,CONCATENATE(MID($B5950,1,6),"0",RIGHT($B5950,2)),$B5950))</f>
        <v>100262</v>
      </c>
      <c r="H5950" s="925" t="n">
        <v>2.26</v>
      </c>
      <c r="I5950" s="923" t="n">
        <v>2.5</v>
      </c>
    </row>
    <row r="5951" customFormat="false" ht="15" hidden="false" customHeight="false" outlineLevel="0" collapsed="false">
      <c r="B5951" s="923" t="n">
        <v>100263</v>
      </c>
      <c r="C5951" s="924" t="s">
        <v>12757</v>
      </c>
      <c r="D5951" s="923" t="s">
        <v>12684</v>
      </c>
      <c r="E5951" s="923" t="n">
        <f aca="false">IF($K$2=$H$1,H5951,I5951)</f>
        <v>1.6</v>
      </c>
      <c r="F5951" s="396" t="n">
        <f aca="false">IF(LEN($B5951)=7,CONCATENATE(MID($B5951,1,6),"00",RIGHT($B5951,1)),IF(LEN($B5951)=8,CONCATENATE(MID($B5951,1,6),"0",RIGHT($B5951,2)),$B5951))</f>
        <v>100263</v>
      </c>
      <c r="H5951" s="925" t="n">
        <v>1.45</v>
      </c>
      <c r="I5951" s="923" t="n">
        <v>1.6</v>
      </c>
    </row>
    <row r="5952" customFormat="false" ht="15" hidden="false" customHeight="false" outlineLevel="0" collapsed="false">
      <c r="B5952" s="923" t="n">
        <v>100264</v>
      </c>
      <c r="C5952" s="924" t="s">
        <v>12758</v>
      </c>
      <c r="D5952" s="923" t="s">
        <v>12711</v>
      </c>
      <c r="E5952" s="923" t="n">
        <f aca="false">IF($K$2=$H$1,H5952,I5952)</f>
        <v>29.22</v>
      </c>
      <c r="F5952" s="396" t="n">
        <f aca="false">IF(LEN($B5952)=7,CONCATENATE(MID($B5952,1,6),"00",RIGHT($B5952,1)),IF(LEN($B5952)=8,CONCATENATE(MID($B5952,1,6),"0",RIGHT($B5952,2)),$B5952))</f>
        <v>100264</v>
      </c>
      <c r="H5952" s="925" t="n">
        <v>26.42</v>
      </c>
      <c r="I5952" s="923" t="n">
        <v>29.22</v>
      </c>
    </row>
    <row r="5953" customFormat="false" ht="15" hidden="false" customHeight="false" outlineLevel="0" collapsed="false">
      <c r="B5953" s="923" t="n">
        <v>100265</v>
      </c>
      <c r="C5953" s="924" t="s">
        <v>12759</v>
      </c>
      <c r="D5953" s="923" t="s">
        <v>892</v>
      </c>
      <c r="E5953" s="923" t="n">
        <f aca="false">IF($K$2=$H$1,H5953,I5953)</f>
        <v>0.61</v>
      </c>
      <c r="F5953" s="396" t="n">
        <f aca="false">IF(LEN($B5953)=7,CONCATENATE(MID($B5953,1,6),"00",RIGHT($B5953,1)),IF(LEN($B5953)=8,CONCATENATE(MID($B5953,1,6),"0",RIGHT($B5953,2)),$B5953))</f>
        <v>100265</v>
      </c>
      <c r="H5953" s="925" t="n">
        <v>0.55</v>
      </c>
      <c r="I5953" s="923" t="n">
        <v>0.61</v>
      </c>
    </row>
    <row r="5954" customFormat="false" ht="15" hidden="false" customHeight="false" outlineLevel="0" collapsed="false">
      <c r="B5954" s="923" t="n">
        <v>100266</v>
      </c>
      <c r="C5954" s="924" t="s">
        <v>12760</v>
      </c>
      <c r="D5954" s="923" t="s">
        <v>12698</v>
      </c>
      <c r="E5954" s="923" t="n">
        <f aca="false">IF($K$2=$H$1,H5954,I5954)</f>
        <v>62.11</v>
      </c>
      <c r="F5954" s="396" t="n">
        <f aca="false">IF(LEN($B5954)=7,CONCATENATE(MID($B5954,1,6),"00",RIGHT($B5954,1)),IF(LEN($B5954)=8,CONCATENATE(MID($B5954,1,6),"0",RIGHT($B5954,2)),$B5954))</f>
        <v>100266</v>
      </c>
      <c r="H5954" s="925" t="n">
        <v>56.16</v>
      </c>
      <c r="I5954" s="923" t="n">
        <v>62.11</v>
      </c>
    </row>
    <row r="5955" customFormat="false" ht="15" hidden="false" customHeight="false" outlineLevel="0" collapsed="false">
      <c r="B5955" s="923" t="n">
        <v>100267</v>
      </c>
      <c r="C5955" s="924" t="s">
        <v>12761</v>
      </c>
      <c r="D5955" s="923" t="s">
        <v>451</v>
      </c>
      <c r="E5955" s="923" t="n">
        <f aca="false">IF($K$2=$H$1,H5955,I5955)</f>
        <v>1.23</v>
      </c>
      <c r="F5955" s="396" t="n">
        <f aca="false">IF(LEN($B5955)=7,CONCATENATE(MID($B5955,1,6),"00",RIGHT($B5955,1)),IF(LEN($B5955)=8,CONCATENATE(MID($B5955,1,6),"0",RIGHT($B5955,2)),$B5955))</f>
        <v>100267</v>
      </c>
      <c r="H5955" s="925" t="n">
        <v>1.11</v>
      </c>
      <c r="I5955" s="923" t="n">
        <v>1.23</v>
      </c>
    </row>
    <row r="5956" customFormat="false" ht="15" hidden="false" customHeight="false" outlineLevel="0" collapsed="false">
      <c r="B5956" s="923" t="n">
        <v>100268</v>
      </c>
      <c r="C5956" s="924" t="s">
        <v>12762</v>
      </c>
      <c r="D5956" s="923" t="s">
        <v>12698</v>
      </c>
      <c r="E5956" s="923" t="n">
        <f aca="false">IF($K$2=$H$1,H5956,I5956)</f>
        <v>62.11</v>
      </c>
      <c r="F5956" s="396" t="n">
        <f aca="false">IF(LEN($B5956)=7,CONCATENATE(MID($B5956,1,6),"00",RIGHT($B5956,1)),IF(LEN($B5956)=8,CONCATENATE(MID($B5956,1,6),"0",RIGHT($B5956,2)),$B5956))</f>
        <v>100268</v>
      </c>
      <c r="H5956" s="925" t="n">
        <v>56.16</v>
      </c>
      <c r="I5956" s="923" t="n">
        <v>62.11</v>
      </c>
    </row>
    <row r="5957" customFormat="false" ht="15" hidden="false" customHeight="false" outlineLevel="0" collapsed="false">
      <c r="B5957" s="923" t="n">
        <v>100269</v>
      </c>
      <c r="C5957" s="924" t="s">
        <v>12763</v>
      </c>
      <c r="D5957" s="923" t="s">
        <v>451</v>
      </c>
      <c r="E5957" s="923" t="n">
        <f aca="false">IF($K$2=$H$1,H5957,I5957)</f>
        <v>1.23</v>
      </c>
      <c r="F5957" s="396" t="n">
        <f aca="false">IF(LEN($B5957)=7,CONCATENATE(MID($B5957,1,6),"00",RIGHT($B5957,1)),IF(LEN($B5957)=8,CONCATENATE(MID($B5957,1,6),"0",RIGHT($B5957,2)),$B5957))</f>
        <v>100269</v>
      </c>
      <c r="H5957" s="925" t="n">
        <v>1.11</v>
      </c>
      <c r="I5957" s="923" t="n">
        <v>1.23</v>
      </c>
    </row>
    <row r="5958" customFormat="false" ht="15" hidden="false" customHeight="false" outlineLevel="0" collapsed="false">
      <c r="B5958" s="923" t="n">
        <v>100270</v>
      </c>
      <c r="C5958" s="924" t="s">
        <v>12764</v>
      </c>
      <c r="D5958" s="923" t="s">
        <v>12698</v>
      </c>
      <c r="E5958" s="923" t="n">
        <f aca="false">IF($K$2=$H$1,H5958,I5958)</f>
        <v>46.56</v>
      </c>
      <c r="F5958" s="396" t="n">
        <f aca="false">IF(LEN($B5958)=7,CONCATENATE(MID($B5958,1,6),"00",RIGHT($B5958,1)),IF(LEN($B5958)=8,CONCATENATE(MID($B5958,1,6),"0",RIGHT($B5958,2)),$B5958))</f>
        <v>100270</v>
      </c>
      <c r="H5958" s="925" t="n">
        <v>42.09</v>
      </c>
      <c r="I5958" s="923" t="n">
        <v>46.56</v>
      </c>
    </row>
    <row r="5959" customFormat="false" ht="15" hidden="false" customHeight="false" outlineLevel="0" collapsed="false">
      <c r="B5959" s="923" t="n">
        <v>100271</v>
      </c>
      <c r="C5959" s="924" t="s">
        <v>12765</v>
      </c>
      <c r="D5959" s="923" t="s">
        <v>12711</v>
      </c>
      <c r="E5959" s="923" t="n">
        <f aca="false">IF($K$2=$H$1,H5959,I5959)</f>
        <v>46.58</v>
      </c>
      <c r="F5959" s="396" t="n">
        <f aca="false">IF(LEN($B5959)=7,CONCATENATE(MID($B5959,1,6),"00",RIGHT($B5959,1)),IF(LEN($B5959)=8,CONCATENATE(MID($B5959,1,6),"0",RIGHT($B5959,2)),$B5959))</f>
        <v>100271</v>
      </c>
      <c r="H5959" s="925" t="n">
        <v>42.12</v>
      </c>
      <c r="I5959" s="923" t="n">
        <v>46.58</v>
      </c>
    </row>
    <row r="5960" customFormat="false" ht="15" hidden="false" customHeight="false" outlineLevel="0" collapsed="false">
      <c r="B5960" s="923" t="n">
        <v>100272</v>
      </c>
      <c r="C5960" s="924" t="s">
        <v>12766</v>
      </c>
      <c r="D5960" s="923" t="s">
        <v>892</v>
      </c>
      <c r="E5960" s="923" t="n">
        <f aca="false">IF($K$2=$H$1,H5960,I5960)</f>
        <v>0.92</v>
      </c>
      <c r="F5960" s="396" t="n">
        <f aca="false">IF(LEN($B5960)=7,CONCATENATE(MID($B5960,1,6),"00",RIGHT($B5960,1)),IF(LEN($B5960)=8,CONCATENATE(MID($B5960,1,6),"0",RIGHT($B5960,2)),$B5960))</f>
        <v>100272</v>
      </c>
      <c r="H5960" s="925" t="n">
        <v>0.83</v>
      </c>
      <c r="I5960" s="923" t="n">
        <v>0.92</v>
      </c>
    </row>
    <row r="5961" customFormat="false" ht="15" hidden="false" customHeight="false" outlineLevel="0" collapsed="false">
      <c r="B5961" s="923" t="n">
        <v>100273</v>
      </c>
      <c r="C5961" s="924" t="s">
        <v>12767</v>
      </c>
      <c r="D5961" s="923" t="s">
        <v>12684</v>
      </c>
      <c r="E5961" s="923" t="n">
        <f aca="false">IF($K$2=$H$1,H5961,I5961)</f>
        <v>2.43</v>
      </c>
      <c r="F5961" s="396" t="n">
        <f aca="false">IF(LEN($B5961)=7,CONCATENATE(MID($B5961,1,6),"00",RIGHT($B5961,1)),IF(LEN($B5961)=8,CONCATENATE(MID($B5961,1,6),"0",RIGHT($B5961,2)),$B5961))</f>
        <v>100273</v>
      </c>
      <c r="H5961" s="925" t="n">
        <v>2.19</v>
      </c>
      <c r="I5961" s="923" t="n">
        <v>2.43</v>
      </c>
    </row>
    <row r="5962" customFormat="false" ht="15" hidden="false" customHeight="false" outlineLevel="0" collapsed="false">
      <c r="B5962" s="923" t="n">
        <v>100274</v>
      </c>
      <c r="C5962" s="924" t="s">
        <v>12768</v>
      </c>
      <c r="D5962" s="923" t="s">
        <v>12711</v>
      </c>
      <c r="E5962" s="923" t="n">
        <f aca="false">IF($K$2=$H$1,H5962,I5962)</f>
        <v>20.71</v>
      </c>
      <c r="F5962" s="396" t="n">
        <f aca="false">IF(LEN($B5962)=7,CONCATENATE(MID($B5962,1,6),"00",RIGHT($B5962,1)),IF(LEN($B5962)=8,CONCATENATE(MID($B5962,1,6),"0",RIGHT($B5962,2)),$B5962))</f>
        <v>100274</v>
      </c>
      <c r="H5962" s="925" t="n">
        <v>18.73</v>
      </c>
      <c r="I5962" s="923" t="n">
        <v>20.71</v>
      </c>
    </row>
    <row r="5963" customFormat="false" ht="15" hidden="false" customHeight="false" outlineLevel="0" collapsed="false">
      <c r="B5963" s="923" t="n">
        <v>100275</v>
      </c>
      <c r="C5963" s="924" t="s">
        <v>12769</v>
      </c>
      <c r="D5963" s="923" t="s">
        <v>12711</v>
      </c>
      <c r="E5963" s="923" t="n">
        <f aca="false">IF($K$2=$H$1,H5963,I5963)</f>
        <v>13.39</v>
      </c>
      <c r="F5963" s="396" t="n">
        <f aca="false">IF(LEN($B5963)=7,CONCATENATE(MID($B5963,1,6),"00",RIGHT($B5963,1)),IF(LEN($B5963)=8,CONCATENATE(MID($B5963,1,6),"0",RIGHT($B5963,2)),$B5963))</f>
        <v>100275</v>
      </c>
      <c r="H5963" s="925" t="n">
        <v>12.1</v>
      </c>
      <c r="I5963" s="923" t="n">
        <v>13.39</v>
      </c>
    </row>
    <row r="5964" customFormat="false" ht="15" hidden="false" customHeight="false" outlineLevel="0" collapsed="false">
      <c r="B5964" s="923" t="n">
        <v>100276</v>
      </c>
      <c r="C5964" s="924" t="s">
        <v>12770</v>
      </c>
      <c r="D5964" s="923" t="s">
        <v>12711</v>
      </c>
      <c r="E5964" s="923" t="n">
        <f aca="false">IF($K$2=$H$1,H5964,I5964)</f>
        <v>24.44</v>
      </c>
      <c r="F5964" s="396" t="n">
        <f aca="false">IF(LEN($B5964)=7,CONCATENATE(MID($B5964,1,6),"00",RIGHT($B5964,1)),IF(LEN($B5964)=8,CONCATENATE(MID($B5964,1,6),"0",RIGHT($B5964,2)),$B5964))</f>
        <v>100276</v>
      </c>
      <c r="H5964" s="925" t="n">
        <v>22.09</v>
      </c>
      <c r="I5964" s="923" t="n">
        <v>24.44</v>
      </c>
    </row>
    <row r="5965" customFormat="false" ht="15" hidden="false" customHeight="false" outlineLevel="0" collapsed="false">
      <c r="B5965" s="923" t="n">
        <v>100277</v>
      </c>
      <c r="C5965" s="924" t="s">
        <v>12771</v>
      </c>
      <c r="D5965" s="923" t="s">
        <v>12711</v>
      </c>
      <c r="E5965" s="923" t="n">
        <f aca="false">IF($K$2=$H$1,H5965,I5965)</f>
        <v>1.32</v>
      </c>
      <c r="F5965" s="396" t="n">
        <f aca="false">IF(LEN($B5965)=7,CONCATENATE(MID($B5965,1,6),"00",RIGHT($B5965,1)),IF(LEN($B5965)=8,CONCATENATE(MID($B5965,1,6),"0",RIGHT($B5965,2)),$B5965))</f>
        <v>100277</v>
      </c>
      <c r="H5965" s="925" t="n">
        <v>1.28</v>
      </c>
      <c r="I5965" s="923" t="n">
        <v>1.32</v>
      </c>
    </row>
    <row r="5966" customFormat="false" ht="15" hidden="false" customHeight="false" outlineLevel="0" collapsed="false">
      <c r="B5966" s="923" t="n">
        <v>100278</v>
      </c>
      <c r="C5966" s="924" t="s">
        <v>12772</v>
      </c>
      <c r="D5966" s="923" t="s">
        <v>12698</v>
      </c>
      <c r="E5966" s="923" t="n">
        <f aca="false">IF($K$2=$H$1,H5966,I5966)</f>
        <v>29.72</v>
      </c>
      <c r="F5966" s="396" t="n">
        <f aca="false">IF(LEN($B5966)=7,CONCATENATE(MID($B5966,1,6),"00",RIGHT($B5966,1)),IF(LEN($B5966)=8,CONCATENATE(MID($B5966,1,6),"0",RIGHT($B5966,2)),$B5966))</f>
        <v>100278</v>
      </c>
      <c r="H5966" s="925" t="n">
        <v>26.87</v>
      </c>
      <c r="I5966" s="923" t="n">
        <v>29.72</v>
      </c>
    </row>
    <row r="5967" customFormat="false" ht="15" hidden="false" customHeight="false" outlineLevel="0" collapsed="false">
      <c r="B5967" s="923" t="n">
        <v>100279</v>
      </c>
      <c r="C5967" s="924" t="s">
        <v>12773</v>
      </c>
      <c r="D5967" s="923" t="s">
        <v>451</v>
      </c>
      <c r="E5967" s="923" t="n">
        <f aca="false">IF($K$2=$H$1,H5967,I5967)</f>
        <v>0.57</v>
      </c>
      <c r="F5967" s="396" t="n">
        <f aca="false">IF(LEN($B5967)=7,CONCATENATE(MID($B5967,1,6),"00",RIGHT($B5967,1)),IF(LEN($B5967)=8,CONCATENATE(MID($B5967,1,6),"0",RIGHT($B5967,2)),$B5967))</f>
        <v>100279</v>
      </c>
      <c r="H5967" s="925" t="n">
        <v>0.52</v>
      </c>
      <c r="I5967" s="923" t="n">
        <v>0.57</v>
      </c>
    </row>
    <row r="5968" customFormat="false" ht="15" hidden="false" customHeight="false" outlineLevel="0" collapsed="false">
      <c r="B5968" s="923" t="n">
        <v>100280</v>
      </c>
      <c r="C5968" s="924" t="s">
        <v>12774</v>
      </c>
      <c r="D5968" s="923" t="s">
        <v>12698</v>
      </c>
      <c r="E5968" s="923" t="n">
        <f aca="false">IF($K$2=$H$1,H5968,I5968)</f>
        <v>13.64</v>
      </c>
      <c r="F5968" s="396" t="n">
        <f aca="false">IF(LEN($B5968)=7,CONCATENATE(MID($B5968,1,6),"00",RIGHT($B5968,1)),IF(LEN($B5968)=8,CONCATENATE(MID($B5968,1,6),"0",RIGHT($B5968,2)),$B5968))</f>
        <v>100280</v>
      </c>
      <c r="H5968" s="925" t="n">
        <v>12.33</v>
      </c>
      <c r="I5968" s="923" t="n">
        <v>13.64</v>
      </c>
    </row>
    <row r="5969" customFormat="false" ht="15" hidden="false" customHeight="false" outlineLevel="0" collapsed="false">
      <c r="B5969" s="923" t="n">
        <v>100281</v>
      </c>
      <c r="C5969" s="924" t="s">
        <v>12775</v>
      </c>
      <c r="D5969" s="923" t="s">
        <v>12698</v>
      </c>
      <c r="E5969" s="923" t="n">
        <f aca="false">IF($K$2=$H$1,H5969,I5969)</f>
        <v>2.52</v>
      </c>
      <c r="F5969" s="396" t="n">
        <f aca="false">IF(LEN($B5969)=7,CONCATENATE(MID($B5969,1,6),"00",RIGHT($B5969,1)),IF(LEN($B5969)=8,CONCATENATE(MID($B5969,1,6),"0",RIGHT($B5969,2)),$B5969))</f>
        <v>100281</v>
      </c>
      <c r="H5969" s="925" t="n">
        <v>2.45</v>
      </c>
      <c r="I5969" s="923" t="n">
        <v>2.52</v>
      </c>
    </row>
    <row r="5970" customFormat="false" ht="15" hidden="false" customHeight="false" outlineLevel="0" collapsed="false">
      <c r="B5970" s="923" t="n">
        <v>100282</v>
      </c>
      <c r="C5970" s="924" t="s">
        <v>12776</v>
      </c>
      <c r="D5970" s="923" t="s">
        <v>12711</v>
      </c>
      <c r="E5970" s="923" t="n">
        <f aca="false">IF($K$2=$H$1,H5970,I5970)</f>
        <v>116.38</v>
      </c>
      <c r="F5970" s="396" t="n">
        <f aca="false">IF(LEN($B5970)=7,CONCATENATE(MID($B5970,1,6),"00",RIGHT($B5970,1)),IF(LEN($B5970)=8,CONCATENATE(MID($B5970,1,6),"0",RIGHT($B5970,2)),$B5970))</f>
        <v>100282</v>
      </c>
      <c r="H5970" s="925" t="n">
        <v>105.21</v>
      </c>
      <c r="I5970" s="923" t="n">
        <v>116.38</v>
      </c>
    </row>
    <row r="5971" customFormat="false" ht="15" hidden="false" customHeight="false" outlineLevel="0" collapsed="false">
      <c r="B5971" s="923" t="n">
        <v>100283</v>
      </c>
      <c r="C5971" s="924" t="s">
        <v>12777</v>
      </c>
      <c r="D5971" s="923" t="s">
        <v>12711</v>
      </c>
      <c r="E5971" s="923" t="n">
        <f aca="false">IF($K$2=$H$1,H5971,I5971)</f>
        <v>18.8</v>
      </c>
      <c r="F5971" s="396" t="n">
        <f aca="false">IF(LEN($B5971)=7,CONCATENATE(MID($B5971,1,6),"00",RIGHT($B5971,1)),IF(LEN($B5971)=8,CONCATENATE(MID($B5971,1,6),"0",RIGHT($B5971,2)),$B5971))</f>
        <v>100283</v>
      </c>
      <c r="H5971" s="925" t="n">
        <v>16.99</v>
      </c>
      <c r="I5971" s="923" t="n">
        <v>18.8</v>
      </c>
    </row>
    <row r="5972" customFormat="false" ht="15" hidden="false" customHeight="false" outlineLevel="0" collapsed="false">
      <c r="B5972" s="923" t="n">
        <v>100284</v>
      </c>
      <c r="C5972" s="924" t="s">
        <v>12778</v>
      </c>
      <c r="D5972" s="923" t="s">
        <v>12711</v>
      </c>
      <c r="E5972" s="923" t="n">
        <f aca="false">IF($K$2=$H$1,H5972,I5972)</f>
        <v>7.37</v>
      </c>
      <c r="F5972" s="396" t="n">
        <f aca="false">IF(LEN($B5972)=7,CONCATENATE(MID($B5972,1,6),"00",RIGHT($B5972,1)),IF(LEN($B5972)=8,CONCATENATE(MID($B5972,1,6),"0",RIGHT($B5972,2)),$B5972))</f>
        <v>100284</v>
      </c>
      <c r="H5972" s="925" t="n">
        <v>7.15</v>
      </c>
      <c r="I5972" s="923" t="n">
        <v>7.37</v>
      </c>
    </row>
    <row r="5973" customFormat="false" ht="15" hidden="false" customHeight="false" outlineLevel="0" collapsed="false">
      <c r="B5973" s="923" t="n">
        <v>100285</v>
      </c>
      <c r="C5973" s="924" t="s">
        <v>12779</v>
      </c>
      <c r="D5973" s="923" t="s">
        <v>12730</v>
      </c>
      <c r="E5973" s="923" t="n">
        <f aca="false">IF($K$2=$H$1,H5973,I5973)</f>
        <v>31.26</v>
      </c>
      <c r="F5973" s="396" t="n">
        <f aca="false">IF(LEN($B5973)=7,CONCATENATE(MID($B5973,1,6),"00",RIGHT($B5973,1)),IF(LEN($B5973)=8,CONCATENATE(MID($B5973,1,6),"0",RIGHT($B5973,2)),$B5973))</f>
        <v>100285</v>
      </c>
      <c r="H5973" s="925" t="n">
        <v>28.27</v>
      </c>
      <c r="I5973" s="923" t="n">
        <v>31.26</v>
      </c>
    </row>
    <row r="5974" customFormat="false" ht="15" hidden="false" customHeight="false" outlineLevel="0" collapsed="false">
      <c r="B5974" s="923" t="n">
        <v>100286</v>
      </c>
      <c r="C5974" s="924" t="s">
        <v>12780</v>
      </c>
      <c r="D5974" s="923" t="s">
        <v>12730</v>
      </c>
      <c r="E5974" s="923" t="n">
        <f aca="false">IF($K$2=$H$1,H5974,I5974)</f>
        <v>10.19</v>
      </c>
      <c r="F5974" s="396" t="n">
        <f aca="false">IF(LEN($B5974)=7,CONCATENATE(MID($B5974,1,6),"00",RIGHT($B5974,1)),IF(LEN($B5974)=8,CONCATENATE(MID($B5974,1,6),"0",RIGHT($B5974,2)),$B5974))</f>
        <v>100286</v>
      </c>
      <c r="H5974" s="925" t="n">
        <v>9.21</v>
      </c>
      <c r="I5974" s="923" t="n">
        <v>10.19</v>
      </c>
    </row>
    <row r="5975" customFormat="false" ht="15" hidden="false" customHeight="false" outlineLevel="0" collapsed="false">
      <c r="B5975" s="923" t="n">
        <v>100287</v>
      </c>
      <c r="C5975" s="924" t="s">
        <v>12781</v>
      </c>
      <c r="D5975" s="923" t="s">
        <v>12730</v>
      </c>
      <c r="E5975" s="923" t="n">
        <f aca="false">IF($K$2=$H$1,H5975,I5975)</f>
        <v>9.75</v>
      </c>
      <c r="F5975" s="396" t="n">
        <f aca="false">IF(LEN($B5975)=7,CONCATENATE(MID($B5975,1,6),"00",RIGHT($B5975,1)),IF(LEN($B5975)=8,CONCATENATE(MID($B5975,1,6),"0",RIGHT($B5975,2)),$B5975))</f>
        <v>100287</v>
      </c>
      <c r="H5975" s="925" t="n">
        <v>8.82</v>
      </c>
      <c r="I5975" s="923" t="n">
        <v>9.75</v>
      </c>
    </row>
    <row r="5976" customFormat="false" ht="15" hidden="false" customHeight="false" outlineLevel="0" collapsed="false">
      <c r="B5976" s="923" t="n">
        <v>84117</v>
      </c>
      <c r="C5976" s="924" t="s">
        <v>12782</v>
      </c>
      <c r="D5976" s="923" t="s">
        <v>892</v>
      </c>
      <c r="E5976" s="923" t="n">
        <f aca="false">IF($K$2=$H$1,H5976,I5976)</f>
        <v>19.39</v>
      </c>
      <c r="F5976" s="396" t="n">
        <f aca="false">IF(LEN($B5976)=7,CONCATENATE(MID($B5976,1,6),"00",RIGHT($B5976,1)),IF(LEN($B5976)=8,CONCATENATE(MID($B5976,1,6),"0",RIGHT($B5976,2)),$B5976))</f>
        <v>84117</v>
      </c>
      <c r="H5976" s="925" t="n">
        <v>17.49</v>
      </c>
      <c r="I5976" s="923" t="n">
        <v>19.39</v>
      </c>
    </row>
    <row r="5977" customFormat="false" ht="15" hidden="false" customHeight="false" outlineLevel="0" collapsed="false">
      <c r="B5977" s="923" t="n">
        <v>84120</v>
      </c>
      <c r="C5977" s="924" t="s">
        <v>12783</v>
      </c>
      <c r="D5977" s="923" t="s">
        <v>892</v>
      </c>
      <c r="E5977" s="923" t="n">
        <f aca="false">IF($K$2=$H$1,H5977,I5977)</f>
        <v>13</v>
      </c>
      <c r="F5977" s="396" t="n">
        <f aca="false">IF(LEN($B5977)=7,CONCATENATE(MID($B5977,1,6),"00",RIGHT($B5977,1)),IF(LEN($B5977)=8,CONCATENATE(MID($B5977,1,6),"0",RIGHT($B5977,2)),$B5977))</f>
        <v>84120</v>
      </c>
      <c r="H5977" s="925" t="n">
        <v>12.41</v>
      </c>
      <c r="I5977" s="923" t="n">
        <v>13</v>
      </c>
    </row>
    <row r="5978" customFormat="false" ht="15" hidden="false" customHeight="false" outlineLevel="0" collapsed="false">
      <c r="B5978" s="923" t="n">
        <v>99802</v>
      </c>
      <c r="C5978" s="924" t="s">
        <v>12784</v>
      </c>
      <c r="D5978" s="923" t="s">
        <v>892</v>
      </c>
      <c r="E5978" s="923" t="n">
        <f aca="false">IF($K$2=$H$1,H5978,I5978)</f>
        <v>0.39</v>
      </c>
      <c r="F5978" s="396" t="n">
        <f aca="false">IF(LEN($B5978)=7,CONCATENATE(MID($B5978,1,6),"00",RIGHT($B5978,1)),IF(LEN($B5978)=8,CONCATENATE(MID($B5978,1,6),"0",RIGHT($B5978,2)),$B5978))</f>
        <v>99802</v>
      </c>
      <c r="H5978" s="925" t="n">
        <v>0.36</v>
      </c>
      <c r="I5978" s="923" t="n">
        <v>0.39</v>
      </c>
    </row>
    <row r="5979" customFormat="false" ht="15" hidden="false" customHeight="false" outlineLevel="0" collapsed="false">
      <c r="B5979" s="923" t="n">
        <v>99803</v>
      </c>
      <c r="C5979" s="924" t="s">
        <v>12785</v>
      </c>
      <c r="D5979" s="923" t="s">
        <v>892</v>
      </c>
      <c r="E5979" s="923" t="n">
        <f aca="false">IF($K$2=$H$1,H5979,I5979)</f>
        <v>1.54</v>
      </c>
      <c r="F5979" s="396" t="n">
        <f aca="false">IF(LEN($B5979)=7,CONCATENATE(MID($B5979,1,6),"00",RIGHT($B5979,1)),IF(LEN($B5979)=8,CONCATENATE(MID($B5979,1,6),"0",RIGHT($B5979,2)),$B5979))</f>
        <v>99803</v>
      </c>
      <c r="H5979" s="925" t="n">
        <v>1.39</v>
      </c>
      <c r="I5979" s="923" t="n">
        <v>1.54</v>
      </c>
    </row>
    <row r="5980" customFormat="false" ht="15" hidden="false" customHeight="false" outlineLevel="0" collapsed="false">
      <c r="B5980" s="923" t="n">
        <v>99805</v>
      </c>
      <c r="C5980" s="924" t="s">
        <v>12786</v>
      </c>
      <c r="D5980" s="923" t="s">
        <v>892</v>
      </c>
      <c r="E5980" s="923" t="n">
        <f aca="false">IF($K$2=$H$1,H5980,I5980)</f>
        <v>8.06</v>
      </c>
      <c r="F5980" s="396" t="n">
        <f aca="false">IF(LEN($B5980)=7,CONCATENATE(MID($B5980,1,6),"00",RIGHT($B5980,1)),IF(LEN($B5980)=8,CONCATENATE(MID($B5980,1,6),"0",RIGHT($B5980,2)),$B5980))</f>
        <v>99805</v>
      </c>
      <c r="H5980" s="925" t="n">
        <v>7.3</v>
      </c>
      <c r="I5980" s="923" t="n">
        <v>8.06</v>
      </c>
    </row>
    <row r="5981" customFormat="false" ht="15" hidden="false" customHeight="false" outlineLevel="0" collapsed="false">
      <c r="B5981" s="923" t="n">
        <v>99806</v>
      </c>
      <c r="C5981" s="924" t="s">
        <v>12787</v>
      </c>
      <c r="D5981" s="923" t="s">
        <v>892</v>
      </c>
      <c r="E5981" s="923" t="n">
        <f aca="false">IF($K$2=$H$1,H5981,I5981)</f>
        <v>0.63</v>
      </c>
      <c r="F5981" s="396" t="n">
        <f aca="false">IF(LEN($B5981)=7,CONCATENATE(MID($B5981,1,6),"00",RIGHT($B5981,1)),IF(LEN($B5981)=8,CONCATENATE(MID($B5981,1,6),"0",RIGHT($B5981,2)),$B5981))</f>
        <v>99806</v>
      </c>
      <c r="H5981" s="925" t="n">
        <v>0.57</v>
      </c>
      <c r="I5981" s="923" t="n">
        <v>0.63</v>
      </c>
    </row>
    <row r="5982" customFormat="false" ht="15" hidden="false" customHeight="false" outlineLevel="0" collapsed="false">
      <c r="B5982" s="923" t="n">
        <v>99808</v>
      </c>
      <c r="C5982" s="924" t="s">
        <v>12788</v>
      </c>
      <c r="D5982" s="923" t="s">
        <v>892</v>
      </c>
      <c r="E5982" s="923" t="n">
        <f aca="false">IF($K$2=$H$1,H5982,I5982)</f>
        <v>2.64</v>
      </c>
      <c r="F5982" s="396" t="n">
        <f aca="false">IF(LEN($B5982)=7,CONCATENATE(MID($B5982,1,6),"00",RIGHT($B5982,1)),IF(LEN($B5982)=8,CONCATENATE(MID($B5982,1,6),"0",RIGHT($B5982,2)),$B5982))</f>
        <v>99808</v>
      </c>
      <c r="H5982" s="925" t="n">
        <v>2.4</v>
      </c>
      <c r="I5982" s="923" t="n">
        <v>2.64</v>
      </c>
    </row>
    <row r="5983" customFormat="false" ht="15" hidden="false" customHeight="false" outlineLevel="0" collapsed="false">
      <c r="B5983" s="923" t="n">
        <v>99809</v>
      </c>
      <c r="C5983" s="924" t="s">
        <v>12789</v>
      </c>
      <c r="D5983" s="923" t="s">
        <v>892</v>
      </c>
      <c r="E5983" s="923" t="n">
        <f aca="false">IF($K$2=$H$1,H5983,I5983)</f>
        <v>4.4</v>
      </c>
      <c r="F5983" s="396" t="n">
        <f aca="false">IF(LEN($B5983)=7,CONCATENATE(MID($B5983,1,6),"00",RIGHT($B5983,1)),IF(LEN($B5983)=8,CONCATENATE(MID($B5983,1,6),"0",RIGHT($B5983,2)),$B5983))</f>
        <v>99809</v>
      </c>
      <c r="H5983" s="925" t="n">
        <v>3.97</v>
      </c>
      <c r="I5983" s="923" t="n">
        <v>4.4</v>
      </c>
    </row>
    <row r="5984" customFormat="false" ht="15" hidden="false" customHeight="false" outlineLevel="0" collapsed="false">
      <c r="B5984" s="923" t="n">
        <v>99811</v>
      </c>
      <c r="C5984" s="924" t="s">
        <v>12790</v>
      </c>
      <c r="D5984" s="923" t="s">
        <v>892</v>
      </c>
      <c r="E5984" s="923" t="n">
        <f aca="false">IF($K$2=$H$1,H5984,I5984)</f>
        <v>2.63</v>
      </c>
      <c r="F5984" s="396" t="n">
        <f aca="false">IF(LEN($B5984)=7,CONCATENATE(MID($B5984,1,6),"00",RIGHT($B5984,1)),IF(LEN($B5984)=8,CONCATENATE(MID($B5984,1,6),"0",RIGHT($B5984,2)),$B5984))</f>
        <v>99811</v>
      </c>
      <c r="H5984" s="925" t="n">
        <v>2.37</v>
      </c>
      <c r="I5984" s="923" t="n">
        <v>2.63</v>
      </c>
    </row>
    <row r="5985" customFormat="false" ht="15" hidden="false" customHeight="false" outlineLevel="0" collapsed="false">
      <c r="B5985" s="923" t="n">
        <v>99812</v>
      </c>
      <c r="C5985" s="924" t="s">
        <v>12791</v>
      </c>
      <c r="D5985" s="923" t="s">
        <v>892</v>
      </c>
      <c r="E5985" s="923" t="n">
        <f aca="false">IF($K$2=$H$1,H5985,I5985)</f>
        <v>0.84</v>
      </c>
      <c r="F5985" s="396" t="n">
        <f aca="false">IF(LEN($B5985)=7,CONCATENATE(MID($B5985,1,6),"00",RIGHT($B5985,1)),IF(LEN($B5985)=8,CONCATENATE(MID($B5985,1,6),"0",RIGHT($B5985,2)),$B5985))</f>
        <v>99812</v>
      </c>
      <c r="H5985" s="925" t="n">
        <v>0.76</v>
      </c>
      <c r="I5985" s="923" t="n">
        <v>0.84</v>
      </c>
    </row>
    <row r="5986" customFormat="false" ht="15" hidden="false" customHeight="false" outlineLevel="0" collapsed="false">
      <c r="B5986" s="923" t="n">
        <v>99814</v>
      </c>
      <c r="C5986" s="924" t="s">
        <v>12792</v>
      </c>
      <c r="D5986" s="923" t="s">
        <v>892</v>
      </c>
      <c r="E5986" s="923" t="n">
        <f aca="false">IF($K$2=$H$1,H5986,I5986)</f>
        <v>1.43</v>
      </c>
      <c r="F5986" s="396" t="n">
        <f aca="false">IF(LEN($B5986)=7,CONCATENATE(MID($B5986,1,6),"00",RIGHT($B5986,1)),IF(LEN($B5986)=8,CONCATENATE(MID($B5986,1,6),"0",RIGHT($B5986,2)),$B5986))</f>
        <v>99814</v>
      </c>
      <c r="H5986" s="925" t="n">
        <v>1.3</v>
      </c>
      <c r="I5986" s="923" t="n">
        <v>1.43</v>
      </c>
    </row>
    <row r="5987" customFormat="false" ht="15" hidden="false" customHeight="false" outlineLevel="0" collapsed="false">
      <c r="B5987" s="923" t="n">
        <v>99822</v>
      </c>
      <c r="C5987" s="924" t="s">
        <v>12793</v>
      </c>
      <c r="D5987" s="923" t="s">
        <v>892</v>
      </c>
      <c r="E5987" s="923" t="n">
        <f aca="false">IF($K$2=$H$1,H5987,I5987)</f>
        <v>0.74</v>
      </c>
      <c r="F5987" s="396" t="n">
        <f aca="false">IF(LEN($B5987)=7,CONCATENATE(MID($B5987,1,6),"00",RIGHT($B5987,1)),IF(LEN($B5987)=8,CONCATENATE(MID($B5987,1,6),"0",RIGHT($B5987,2)),$B5987))</f>
        <v>99822</v>
      </c>
      <c r="H5987" s="925" t="n">
        <v>0.67</v>
      </c>
      <c r="I5987" s="923" t="n">
        <v>0.74</v>
      </c>
    </row>
    <row r="5988" customFormat="false" ht="15" hidden="false" customHeight="false" outlineLevel="0" collapsed="false">
      <c r="B5988" s="923" t="n">
        <v>99826</v>
      </c>
      <c r="C5988" s="924" t="s">
        <v>12794</v>
      </c>
      <c r="D5988" s="923" t="s">
        <v>892</v>
      </c>
      <c r="E5988" s="923" t="n">
        <f aca="false">IF($K$2=$H$1,H5988,I5988)</f>
        <v>1.14</v>
      </c>
      <c r="F5988" s="396" t="n">
        <f aca="false">IF(LEN($B5988)=7,CONCATENATE(MID($B5988,1,6),"00",RIGHT($B5988,1)),IF(LEN($B5988)=8,CONCATENATE(MID($B5988,1,6),"0",RIGHT($B5988,2)),$B5988))</f>
        <v>99826</v>
      </c>
      <c r="H5988" s="925" t="n">
        <v>1.03</v>
      </c>
      <c r="I5988" s="923" t="n">
        <v>1.14</v>
      </c>
    </row>
    <row r="5989" customFormat="false" ht="15" hidden="false" customHeight="false" outlineLevel="0" collapsed="false">
      <c r="B5989" s="923" t="s">
        <v>12795</v>
      </c>
      <c r="C5989" s="924" t="s">
        <v>12796</v>
      </c>
      <c r="D5989" s="923" t="s">
        <v>470</v>
      </c>
      <c r="E5989" s="923" t="n">
        <f aca="false">IF($K$2=$H$1,H5989,I5989)</f>
        <v>40.61</v>
      </c>
      <c r="F5989" s="396" t="str">
        <f aca="false">IF(LEN($B5989)=7,CONCATENATE(MID($B5989,1,6),"00",RIGHT($B5989,1)),IF(LEN($B5989)=8,CONCATENATE(MID($B5989,1,6),"0",RIGHT($B5989,2)),$B5989))</f>
        <v>74163/001</v>
      </c>
      <c r="H5989" s="925" t="n">
        <v>38.46</v>
      </c>
      <c r="I5989" s="923" t="n">
        <v>40.61</v>
      </c>
    </row>
    <row r="5990" customFormat="false" ht="15" hidden="false" customHeight="false" outlineLevel="0" collapsed="false">
      <c r="B5990" s="923" t="s">
        <v>12797</v>
      </c>
      <c r="C5990" s="924" t="s">
        <v>12798</v>
      </c>
      <c r="D5990" s="923" t="s">
        <v>470</v>
      </c>
      <c r="E5990" s="923" t="n">
        <f aca="false">IF($K$2=$H$1,H5990,I5990)</f>
        <v>68.48</v>
      </c>
      <c r="F5990" s="396" t="str">
        <f aca="false">IF(LEN($B5990)=7,CONCATENATE(MID($B5990,1,6),"00",RIGHT($B5990,1)),IF(LEN($B5990)=8,CONCATENATE(MID($B5990,1,6),"0",RIGHT($B5990,2)),$B5990))</f>
        <v>74163/002</v>
      </c>
      <c r="H5990" s="925" t="n">
        <v>62.26</v>
      </c>
      <c r="I5990" s="923" t="n">
        <v>68.48</v>
      </c>
    </row>
    <row r="5991" customFormat="false" ht="15" hidden="false" customHeight="false" outlineLevel="0" collapsed="false">
      <c r="B5991" s="923" t="n">
        <v>84127</v>
      </c>
      <c r="C5991" s="924" t="s">
        <v>12799</v>
      </c>
      <c r="D5991" s="923" t="s">
        <v>470</v>
      </c>
      <c r="E5991" s="923" t="n">
        <f aca="false">IF($K$2=$H$1,H5991,I5991)</f>
        <v>372.75</v>
      </c>
      <c r="F5991" s="396" t="n">
        <f aca="false">IF(LEN($B5991)=7,CONCATENATE(MID($B5991,1,6),"00",RIGHT($B5991,1)),IF(LEN($B5991)=8,CONCATENATE(MID($B5991,1,6),"0",RIGHT($B5991,2)),$B5991))</f>
        <v>84127</v>
      </c>
      <c r="H5991" s="926" t="n">
        <v>365.57</v>
      </c>
      <c r="I5991" s="927" t="n">
        <v>372.75</v>
      </c>
    </row>
    <row r="5992" customFormat="false" ht="15" hidden="false" customHeight="false" outlineLevel="0" collapsed="false">
      <c r="B5992" s="923" t="n">
        <v>40841</v>
      </c>
      <c r="C5992" s="924" t="s">
        <v>12800</v>
      </c>
      <c r="D5992" s="923" t="s">
        <v>451</v>
      </c>
      <c r="E5992" s="923" t="n">
        <f aca="false">IF($K$2=$H$1,H5992,I5992)</f>
        <v>109.64</v>
      </c>
      <c r="F5992" s="396" t="n">
        <f aca="false">IF(LEN($B5992)=7,CONCATENATE(MID($B5992,1,6),"00",RIGHT($B5992,1)),IF(LEN($B5992)=8,CONCATENATE(MID($B5992,1,6),"0",RIGHT($B5992,2)),$B5992))</f>
        <v>40841</v>
      </c>
      <c r="H5992" s="925" t="n">
        <v>100.36</v>
      </c>
      <c r="I5992" s="923" t="n">
        <v>109.64</v>
      </c>
    </row>
    <row r="5993" customFormat="false" ht="15" hidden="false" customHeight="false" outlineLevel="0" collapsed="false">
      <c r="B5993" s="923" t="n">
        <v>71516</v>
      </c>
      <c r="C5993" s="924" t="s">
        <v>12801</v>
      </c>
      <c r="D5993" s="923" t="s">
        <v>451</v>
      </c>
      <c r="E5993" s="923" t="n">
        <f aca="false">IF($K$2=$H$1,H5993,I5993)</f>
        <v>500</v>
      </c>
      <c r="F5993" s="396" t="n">
        <f aca="false">IF(LEN($B5993)=7,CONCATENATE(MID($B5993,1,6),"00",RIGHT($B5993,1)),IF(LEN($B5993)=8,CONCATENATE(MID($B5993,1,6),"0",RIGHT($B5993,2)),$B5993))</f>
        <v>71516</v>
      </c>
      <c r="H5993" s="925" t="n">
        <v>500</v>
      </c>
      <c r="I5993" s="923" t="n">
        <v>500</v>
      </c>
    </row>
    <row r="5994" customFormat="false" ht="15" hidden="false" customHeight="false" outlineLevel="0" collapsed="false">
      <c r="B5994" s="923" t="n">
        <v>73361</v>
      </c>
      <c r="C5994" s="924" t="s">
        <v>12802</v>
      </c>
      <c r="D5994" s="923" t="s">
        <v>888</v>
      </c>
      <c r="E5994" s="923" t="n">
        <f aca="false">IF($K$2=$H$1,H5994,I5994)</f>
        <v>371.3</v>
      </c>
      <c r="F5994" s="396" t="n">
        <f aca="false">IF(LEN($B5994)=7,CONCATENATE(MID($B5994,1,6),"00",RIGHT($B5994,1)),IF(LEN($B5994)=8,CONCATENATE(MID($B5994,1,6),"0",RIGHT($B5994,2)),$B5994))</f>
        <v>73361</v>
      </c>
      <c r="H5994" s="925" t="n">
        <v>352.54</v>
      </c>
      <c r="I5994" s="923" t="n">
        <v>371.3</v>
      </c>
    </row>
    <row r="5995" customFormat="false" ht="15" hidden="false" customHeight="false" outlineLevel="0" collapsed="false">
      <c r="B5995" s="923" t="n">
        <v>73714</v>
      </c>
      <c r="C5995" s="924" t="s">
        <v>12803</v>
      </c>
      <c r="D5995" s="923" t="s">
        <v>451</v>
      </c>
      <c r="E5995" s="923" t="n">
        <f aca="false">IF($K$2=$H$1,H5995,I5995)</f>
        <v>1366.1</v>
      </c>
      <c r="F5995" s="396" t="n">
        <f aca="false">IF(LEN($B5995)=7,CONCATENATE(MID($B5995,1,6),"00",RIGHT($B5995,1)),IF(LEN($B5995)=8,CONCATENATE(MID($B5995,1,6),"0",RIGHT($B5995,2)),$B5995))</f>
        <v>73714</v>
      </c>
      <c r="H5995" s="925" t="n">
        <v>1304.9</v>
      </c>
      <c r="I5995" s="923" t="n">
        <v>1366.1</v>
      </c>
    </row>
    <row r="5996" customFormat="false" ht="15" hidden="false" customHeight="false" outlineLevel="0" collapsed="false">
      <c r="B5996" s="923" t="n">
        <v>86957</v>
      </c>
      <c r="C5996" s="924" t="s">
        <v>12804</v>
      </c>
      <c r="D5996" s="923" t="s">
        <v>451</v>
      </c>
      <c r="E5996" s="923" t="n">
        <f aca="false">IF($K$2=$H$1,H5996,I5996)</f>
        <v>21.59</v>
      </c>
      <c r="F5996" s="396" t="n">
        <f aca="false">IF(LEN($B5996)=7,CONCATENATE(MID($B5996,1,6),"00",RIGHT($B5996,1)),IF(LEN($B5996)=8,CONCATENATE(MID($B5996,1,6),"0",RIGHT($B5996,2)),$B5996))</f>
        <v>86957</v>
      </c>
      <c r="H5996" s="925" t="n">
        <v>21.28</v>
      </c>
      <c r="I5996" s="923" t="n">
        <v>21.59</v>
      </c>
    </row>
    <row r="5997" customFormat="false" ht="15" hidden="false" customHeight="false" outlineLevel="0" collapsed="false">
      <c r="B5997" s="923" t="n">
        <v>86958</v>
      </c>
      <c r="C5997" s="924" t="s">
        <v>12805</v>
      </c>
      <c r="D5997" s="923" t="s">
        <v>451</v>
      </c>
      <c r="E5997" s="923" t="n">
        <f aca="false">IF($K$2=$H$1,H5997,I5997)</f>
        <v>17.59</v>
      </c>
      <c r="F5997" s="396" t="n">
        <f aca="false">IF(LEN($B5997)=7,CONCATENATE(MID($B5997,1,6),"00",RIGHT($B5997,1)),IF(LEN($B5997)=8,CONCATENATE(MID($B5997,1,6),"0",RIGHT($B5997,2)),$B5997))</f>
        <v>86958</v>
      </c>
      <c r="H5997" s="925" t="n">
        <v>17.28</v>
      </c>
      <c r="I5997" s="923" t="n">
        <v>17.59</v>
      </c>
    </row>
    <row r="5998" customFormat="false" ht="15" hidden="false" customHeight="false" outlineLevel="0" collapsed="false">
      <c r="B5998" s="923" t="n">
        <v>97010</v>
      </c>
      <c r="C5998" s="924" t="s">
        <v>12806</v>
      </c>
      <c r="D5998" s="923" t="s">
        <v>470</v>
      </c>
      <c r="E5998" s="923" t="n">
        <f aca="false">IF($K$2=$H$1,H5998,I5998)</f>
        <v>33.21</v>
      </c>
      <c r="F5998" s="396" t="n">
        <f aca="false">IF(LEN($B5998)=7,CONCATENATE(MID($B5998,1,6),"00",RIGHT($B5998,1)),IF(LEN($B5998)=8,CONCATENATE(MID($B5998,1,6),"0",RIGHT($B5998,2)),$B5998))</f>
        <v>97010</v>
      </c>
      <c r="H5998" s="925" t="n">
        <v>31.91</v>
      </c>
      <c r="I5998" s="923" t="n">
        <v>33.21</v>
      </c>
    </row>
    <row r="5999" customFormat="false" ht="15" hidden="false" customHeight="false" outlineLevel="0" collapsed="false">
      <c r="B5999" s="923" t="n">
        <v>97011</v>
      </c>
      <c r="C5999" s="924" t="s">
        <v>12807</v>
      </c>
      <c r="D5999" s="923" t="s">
        <v>470</v>
      </c>
      <c r="E5999" s="923" t="n">
        <f aca="false">IF($K$2=$H$1,H5999,I5999)</f>
        <v>26.83</v>
      </c>
      <c r="F5999" s="396" t="n">
        <f aca="false">IF(LEN($B5999)=7,CONCATENATE(MID($B5999,1,6),"00",RIGHT($B5999,1)),IF(LEN($B5999)=8,CONCATENATE(MID($B5999,1,6),"0",RIGHT($B5999,2)),$B5999))</f>
        <v>97011</v>
      </c>
      <c r="H5999" s="925" t="n">
        <v>25.53</v>
      </c>
      <c r="I5999" s="923" t="n">
        <v>26.83</v>
      </c>
    </row>
    <row r="6000" customFormat="false" ht="15" hidden="false" customHeight="false" outlineLevel="0" collapsed="false">
      <c r="B6000" s="923" t="n">
        <v>97012</v>
      </c>
      <c r="C6000" s="924" t="s">
        <v>12808</v>
      </c>
      <c r="D6000" s="923" t="s">
        <v>470</v>
      </c>
      <c r="E6000" s="923" t="n">
        <f aca="false">IF($K$2=$H$1,H6000,I6000)</f>
        <v>23.64</v>
      </c>
      <c r="F6000" s="396" t="n">
        <f aca="false">IF(LEN($B6000)=7,CONCATENATE(MID($B6000,1,6),"00",RIGHT($B6000,1)),IF(LEN($B6000)=8,CONCATENATE(MID($B6000,1,6),"0",RIGHT($B6000,2)),$B6000))</f>
        <v>97012</v>
      </c>
      <c r="H6000" s="925" t="n">
        <v>22.34</v>
      </c>
      <c r="I6000" s="923" t="n">
        <v>23.64</v>
      </c>
    </row>
    <row r="6001" customFormat="false" ht="15" hidden="false" customHeight="false" outlineLevel="0" collapsed="false">
      <c r="B6001" s="923" t="n">
        <v>97013</v>
      </c>
      <c r="C6001" s="924" t="s">
        <v>12809</v>
      </c>
      <c r="D6001" s="923" t="s">
        <v>470</v>
      </c>
      <c r="E6001" s="923" t="n">
        <f aca="false">IF($K$2=$H$1,H6001,I6001)</f>
        <v>45.02</v>
      </c>
      <c r="F6001" s="396" t="n">
        <f aca="false">IF(LEN($B6001)=7,CONCATENATE(MID($B6001,1,6),"00",RIGHT($B6001,1)),IF(LEN($B6001)=8,CONCATENATE(MID($B6001,1,6),"0",RIGHT($B6001,2)),$B6001))</f>
        <v>97013</v>
      </c>
      <c r="H6001" s="925" t="n">
        <v>43.63</v>
      </c>
      <c r="I6001" s="923" t="n">
        <v>45.02</v>
      </c>
    </row>
    <row r="6002" customFormat="false" ht="15" hidden="false" customHeight="false" outlineLevel="0" collapsed="false">
      <c r="B6002" s="923" t="n">
        <v>97014</v>
      </c>
      <c r="C6002" s="924" t="s">
        <v>12810</v>
      </c>
      <c r="D6002" s="923" t="s">
        <v>470</v>
      </c>
      <c r="E6002" s="923" t="n">
        <f aca="false">IF($K$2=$H$1,H6002,I6002)</f>
        <v>34.9</v>
      </c>
      <c r="F6002" s="396" t="n">
        <f aca="false">IF(LEN($B6002)=7,CONCATENATE(MID($B6002,1,6),"00",RIGHT($B6002,1)),IF(LEN($B6002)=8,CONCATENATE(MID($B6002,1,6),"0",RIGHT($B6002,2)),$B6002))</f>
        <v>97014</v>
      </c>
      <c r="H6002" s="925" t="n">
        <v>33.51</v>
      </c>
      <c r="I6002" s="923" t="n">
        <v>34.9</v>
      </c>
    </row>
    <row r="6003" customFormat="false" ht="15" hidden="false" customHeight="false" outlineLevel="0" collapsed="false">
      <c r="B6003" s="923" t="n">
        <v>97015</v>
      </c>
      <c r="C6003" s="924" t="s">
        <v>12811</v>
      </c>
      <c r="D6003" s="923" t="s">
        <v>470</v>
      </c>
      <c r="E6003" s="923" t="n">
        <f aca="false">IF($K$2=$H$1,H6003,I6003)</f>
        <v>29.79</v>
      </c>
      <c r="F6003" s="396" t="n">
        <f aca="false">IF(LEN($B6003)=7,CONCATENATE(MID($B6003,1,6),"00",RIGHT($B6003,1)),IF(LEN($B6003)=8,CONCATENATE(MID($B6003,1,6),"0",RIGHT($B6003,2)),$B6003))</f>
        <v>97015</v>
      </c>
      <c r="H6003" s="925" t="n">
        <v>28.4</v>
      </c>
      <c r="I6003" s="923" t="n">
        <v>29.79</v>
      </c>
    </row>
    <row r="6004" customFormat="false" ht="15" hidden="false" customHeight="false" outlineLevel="0" collapsed="false">
      <c r="B6004" s="923" t="n">
        <v>97016</v>
      </c>
      <c r="C6004" s="924" t="s">
        <v>12812</v>
      </c>
      <c r="D6004" s="923" t="s">
        <v>470</v>
      </c>
      <c r="E6004" s="923" t="n">
        <f aca="false">IF($K$2=$H$1,H6004,I6004)</f>
        <v>27.94</v>
      </c>
      <c r="F6004" s="396" t="n">
        <f aca="false">IF(LEN($B6004)=7,CONCATENATE(MID($B6004,1,6),"00",RIGHT($B6004,1)),IF(LEN($B6004)=8,CONCATENATE(MID($B6004,1,6),"0",RIGHT($B6004,2)),$B6004))</f>
        <v>97016</v>
      </c>
      <c r="H6004" s="925" t="n">
        <v>27.13</v>
      </c>
      <c r="I6004" s="923" t="n">
        <v>27.94</v>
      </c>
    </row>
    <row r="6005" customFormat="false" ht="15" hidden="false" customHeight="false" outlineLevel="0" collapsed="false">
      <c r="B6005" s="923" t="n">
        <v>97017</v>
      </c>
      <c r="C6005" s="924" t="s">
        <v>12813</v>
      </c>
      <c r="D6005" s="923" t="s">
        <v>470</v>
      </c>
      <c r="E6005" s="923" t="n">
        <f aca="false">IF($K$2=$H$1,H6005,I6005)</f>
        <v>21.88</v>
      </c>
      <c r="F6005" s="396" t="n">
        <f aca="false">IF(LEN($B6005)=7,CONCATENATE(MID($B6005,1,6),"00",RIGHT($B6005,1)),IF(LEN($B6005)=8,CONCATENATE(MID($B6005,1,6),"0",RIGHT($B6005,2)),$B6005))</f>
        <v>97017</v>
      </c>
      <c r="H6005" s="925" t="n">
        <v>21.07</v>
      </c>
      <c r="I6005" s="923" t="n">
        <v>21.88</v>
      </c>
    </row>
    <row r="6006" customFormat="false" ht="15" hidden="false" customHeight="false" outlineLevel="0" collapsed="false">
      <c r="B6006" s="923" t="n">
        <v>97018</v>
      </c>
      <c r="C6006" s="924" t="s">
        <v>12814</v>
      </c>
      <c r="D6006" s="923" t="s">
        <v>470</v>
      </c>
      <c r="E6006" s="923" t="n">
        <f aca="false">IF($K$2=$H$1,H6006,I6006)</f>
        <v>18.73</v>
      </c>
      <c r="F6006" s="396" t="n">
        <f aca="false">IF(LEN($B6006)=7,CONCATENATE(MID($B6006,1,6),"00",RIGHT($B6006,1)),IF(LEN($B6006)=8,CONCATENATE(MID($B6006,1,6),"0",RIGHT($B6006,2)),$B6006))</f>
        <v>97018</v>
      </c>
      <c r="H6006" s="925" t="n">
        <v>17.92</v>
      </c>
      <c r="I6006" s="923" t="n">
        <v>18.73</v>
      </c>
    </row>
    <row r="6007" customFormat="false" ht="15" hidden="false" customHeight="false" outlineLevel="0" collapsed="false">
      <c r="B6007" s="923" t="n">
        <v>97031</v>
      </c>
      <c r="C6007" s="924" t="s">
        <v>12815</v>
      </c>
      <c r="D6007" s="923" t="s">
        <v>470</v>
      </c>
      <c r="E6007" s="923" t="n">
        <f aca="false">IF($K$2=$H$1,H6007,I6007)</f>
        <v>51.11</v>
      </c>
      <c r="F6007" s="396" t="n">
        <f aca="false">IF(LEN($B6007)=7,CONCATENATE(MID($B6007,1,6),"00",RIGHT($B6007,1)),IF(LEN($B6007)=8,CONCATENATE(MID($B6007,1,6),"0",RIGHT($B6007,2)),$B6007))</f>
        <v>97031</v>
      </c>
      <c r="H6007" s="925" t="n">
        <v>49.8</v>
      </c>
      <c r="I6007" s="923" t="n">
        <v>51.11</v>
      </c>
    </row>
    <row r="6008" customFormat="false" ht="15" hidden="false" customHeight="false" outlineLevel="0" collapsed="false">
      <c r="B6008" s="923" t="n">
        <v>97032</v>
      </c>
      <c r="C6008" s="924" t="s">
        <v>12816</v>
      </c>
      <c r="D6008" s="923" t="s">
        <v>470</v>
      </c>
      <c r="E6008" s="923" t="n">
        <f aca="false">IF($K$2=$H$1,H6008,I6008)</f>
        <v>33.02</v>
      </c>
      <c r="F6008" s="396" t="n">
        <f aca="false">IF(LEN($B6008)=7,CONCATENATE(MID($B6008,1,6),"00",RIGHT($B6008,1)),IF(LEN($B6008)=8,CONCATENATE(MID($B6008,1,6),"0",RIGHT($B6008,2)),$B6008))</f>
        <v>97032</v>
      </c>
      <c r="H6008" s="925" t="n">
        <v>31.71</v>
      </c>
      <c r="I6008" s="923" t="n">
        <v>33.02</v>
      </c>
    </row>
    <row r="6009" customFormat="false" ht="15" hidden="false" customHeight="false" outlineLevel="0" collapsed="false">
      <c r="B6009" s="923" t="n">
        <v>97033</v>
      </c>
      <c r="C6009" s="924" t="s">
        <v>12817</v>
      </c>
      <c r="D6009" s="923" t="s">
        <v>470</v>
      </c>
      <c r="E6009" s="923" t="n">
        <f aca="false">IF($K$2=$H$1,H6009,I6009)</f>
        <v>57.61</v>
      </c>
      <c r="F6009" s="396" t="n">
        <f aca="false">IF(LEN($B6009)=7,CONCATENATE(MID($B6009,1,6),"00",RIGHT($B6009,1)),IF(LEN($B6009)=8,CONCATENATE(MID($B6009,1,6),"0",RIGHT($B6009,2)),$B6009))</f>
        <v>97033</v>
      </c>
      <c r="H6009" s="925" t="n">
        <v>56.37</v>
      </c>
      <c r="I6009" s="923" t="n">
        <v>57.61</v>
      </c>
    </row>
    <row r="6010" customFormat="false" ht="15" hidden="false" customHeight="false" outlineLevel="0" collapsed="false">
      <c r="B6010" s="923" t="n">
        <v>97034</v>
      </c>
      <c r="C6010" s="924" t="s">
        <v>12818</v>
      </c>
      <c r="D6010" s="923" t="s">
        <v>470</v>
      </c>
      <c r="E6010" s="923" t="n">
        <f aca="false">IF($K$2=$H$1,H6010,I6010)</f>
        <v>35.57</v>
      </c>
      <c r="F6010" s="396" t="n">
        <f aca="false">IF(LEN($B6010)=7,CONCATENATE(MID($B6010,1,6),"00",RIGHT($B6010,1)),IF(LEN($B6010)=8,CONCATENATE(MID($B6010,1,6),"0",RIGHT($B6010,2)),$B6010))</f>
        <v>97034</v>
      </c>
      <c r="H6010" s="925" t="n">
        <v>34.33</v>
      </c>
      <c r="I6010" s="923" t="n">
        <v>35.57</v>
      </c>
    </row>
    <row r="6011" customFormat="false" ht="15" hidden="false" customHeight="false" outlineLevel="0" collapsed="false">
      <c r="B6011" s="923" t="n">
        <v>97039</v>
      </c>
      <c r="C6011" s="924" t="s">
        <v>12819</v>
      </c>
      <c r="D6011" s="923" t="s">
        <v>892</v>
      </c>
      <c r="E6011" s="923" t="n">
        <f aca="false">IF($K$2=$H$1,H6011,I6011)</f>
        <v>29.4</v>
      </c>
      <c r="F6011" s="396" t="n">
        <f aca="false">IF(LEN($B6011)=7,CONCATENATE(MID($B6011,1,6),"00",RIGHT($B6011,1)),IF(LEN($B6011)=8,CONCATENATE(MID($B6011,1,6),"0",RIGHT($B6011,2)),$B6011))</f>
        <v>97039</v>
      </c>
      <c r="H6011" s="925" t="n">
        <v>28.16</v>
      </c>
      <c r="I6011" s="923" t="n">
        <v>29.4</v>
      </c>
    </row>
    <row r="6012" customFormat="false" ht="15" hidden="false" customHeight="false" outlineLevel="0" collapsed="false">
      <c r="B6012" s="923" t="n">
        <v>97040</v>
      </c>
      <c r="C6012" s="924" t="s">
        <v>12820</v>
      </c>
      <c r="D6012" s="923" t="s">
        <v>892</v>
      </c>
      <c r="E6012" s="923" t="n">
        <f aca="false">IF($K$2=$H$1,H6012,I6012)</f>
        <v>11.55</v>
      </c>
      <c r="F6012" s="396" t="n">
        <f aca="false">IF(LEN($B6012)=7,CONCATENATE(MID($B6012,1,6),"00",RIGHT($B6012,1)),IF(LEN($B6012)=8,CONCATENATE(MID($B6012,1,6),"0",RIGHT($B6012,2)),$B6012))</f>
        <v>97040</v>
      </c>
      <c r="H6012" s="925" t="n">
        <v>10.79</v>
      </c>
      <c r="I6012" s="923" t="n">
        <v>11.55</v>
      </c>
    </row>
    <row r="6013" customFormat="false" ht="15" hidden="false" customHeight="false" outlineLevel="0" collapsed="false">
      <c r="B6013" s="923" t="n">
        <v>97041</v>
      </c>
      <c r="C6013" s="924" t="s">
        <v>12821</v>
      </c>
      <c r="D6013" s="923" t="s">
        <v>892</v>
      </c>
      <c r="E6013" s="923" t="n">
        <f aca="false">IF($K$2=$H$1,H6013,I6013)</f>
        <v>95.2</v>
      </c>
      <c r="F6013" s="396" t="n">
        <f aca="false">IF(LEN($B6013)=7,CONCATENATE(MID($B6013,1,6),"00",RIGHT($B6013,1)),IF(LEN($B6013)=8,CONCATENATE(MID($B6013,1,6),"0",RIGHT($B6013,2)),$B6013))</f>
        <v>97041</v>
      </c>
      <c r="H6013" s="925" t="n">
        <v>93.19</v>
      </c>
      <c r="I6013" s="923" t="n">
        <v>95.2</v>
      </c>
    </row>
    <row r="6014" customFormat="false" ht="15" hidden="false" customHeight="false" outlineLevel="0" collapsed="false">
      <c r="B6014" s="923" t="n">
        <v>97046</v>
      </c>
      <c r="C6014" s="924" t="s">
        <v>12822</v>
      </c>
      <c r="D6014" s="923" t="s">
        <v>892</v>
      </c>
      <c r="E6014" s="923" t="n">
        <f aca="false">IF($K$2=$H$1,H6014,I6014)</f>
        <v>0.26</v>
      </c>
      <c r="F6014" s="396" t="n">
        <f aca="false">IF(LEN($B6014)=7,CONCATENATE(MID($B6014,1,6),"00",RIGHT($B6014,1)),IF(LEN($B6014)=8,CONCATENATE(MID($B6014,1,6),"0",RIGHT($B6014,2)),$B6014))</f>
        <v>97046</v>
      </c>
      <c r="H6014" s="925" t="n">
        <v>0.25</v>
      </c>
      <c r="I6014" s="923" t="n">
        <v>0.26</v>
      </c>
    </row>
    <row r="6015" customFormat="false" ht="15" hidden="false" customHeight="false" outlineLevel="0" collapsed="false">
      <c r="B6015" s="923" t="n">
        <v>97047</v>
      </c>
      <c r="C6015" s="924" t="s">
        <v>12823</v>
      </c>
      <c r="D6015" s="923" t="s">
        <v>892</v>
      </c>
      <c r="E6015" s="923" t="n">
        <f aca="false">IF($K$2=$H$1,H6015,I6015)</f>
        <v>0.1</v>
      </c>
      <c r="F6015" s="396" t="n">
        <f aca="false">IF(LEN($B6015)=7,CONCATENATE(MID($B6015,1,6),"00",RIGHT($B6015,1)),IF(LEN($B6015)=8,CONCATENATE(MID($B6015,1,6),"0",RIGHT($B6015,2)),$B6015))</f>
        <v>97047</v>
      </c>
      <c r="H6015" s="925" t="n">
        <v>0.1</v>
      </c>
      <c r="I6015" s="923" t="n">
        <v>0.1</v>
      </c>
    </row>
    <row r="6016" customFormat="false" ht="15" hidden="false" customHeight="false" outlineLevel="0" collapsed="false">
      <c r="B6016" s="923" t="n">
        <v>97048</v>
      </c>
      <c r="C6016" s="924" t="s">
        <v>12824</v>
      </c>
      <c r="D6016" s="923" t="s">
        <v>892</v>
      </c>
      <c r="E6016" s="923" t="n">
        <f aca="false">IF($K$2=$H$1,H6016,I6016)</f>
        <v>0.07</v>
      </c>
      <c r="F6016" s="396" t="n">
        <f aca="false">IF(LEN($B6016)=7,CONCATENATE(MID($B6016,1,6),"00",RIGHT($B6016,1)),IF(LEN($B6016)=8,CONCATENATE(MID($B6016,1,6),"0",RIGHT($B6016,2)),$B6016))</f>
        <v>97048</v>
      </c>
      <c r="H6016" s="925" t="n">
        <v>0.07</v>
      </c>
      <c r="I6016" s="923" t="n">
        <v>0.07</v>
      </c>
    </row>
    <row r="6017" customFormat="false" ht="15" hidden="false" customHeight="false" outlineLevel="0" collapsed="false">
      <c r="B6017" s="923" t="n">
        <v>97051</v>
      </c>
      <c r="C6017" s="924" t="s">
        <v>12825</v>
      </c>
      <c r="D6017" s="923" t="s">
        <v>470</v>
      </c>
      <c r="E6017" s="923" t="n">
        <f aca="false">IF($K$2=$H$1,H6017,I6017)</f>
        <v>0.5</v>
      </c>
      <c r="F6017" s="396" t="n">
        <f aca="false">IF(LEN($B6017)=7,CONCATENATE(MID($B6017,1,6),"00",RIGHT($B6017,1)),IF(LEN($B6017)=8,CONCATENATE(MID($B6017,1,6),"0",RIGHT($B6017,2)),$B6017))</f>
        <v>97051</v>
      </c>
      <c r="H6017" s="925" t="n">
        <v>0.47</v>
      </c>
      <c r="I6017" s="923" t="n">
        <v>0.5</v>
      </c>
    </row>
    <row r="6018" customFormat="false" ht="15" hidden="false" customHeight="false" outlineLevel="0" collapsed="false">
      <c r="B6018" s="923" t="n">
        <v>97053</v>
      </c>
      <c r="C6018" s="924" t="s">
        <v>12826</v>
      </c>
      <c r="D6018" s="923" t="s">
        <v>470</v>
      </c>
      <c r="E6018" s="923" t="n">
        <f aca="false">IF($K$2=$H$1,H6018,I6018)</f>
        <v>17.24</v>
      </c>
      <c r="F6018" s="396" t="n">
        <f aca="false">IF(LEN($B6018)=7,CONCATENATE(MID($B6018,1,6),"00",RIGHT($B6018,1)),IF(LEN($B6018)=8,CONCATENATE(MID($B6018,1,6),"0",RIGHT($B6018,2)),$B6018))</f>
        <v>97053</v>
      </c>
      <c r="H6018" s="925" t="n">
        <v>16.69</v>
      </c>
      <c r="I6018" s="923" t="n">
        <v>17.24</v>
      </c>
    </row>
    <row r="6019" customFormat="false" ht="15" hidden="false" customHeight="false" outlineLevel="0" collapsed="false">
      <c r="B6019" s="923" t="n">
        <v>97062</v>
      </c>
      <c r="C6019" s="924" t="s">
        <v>12827</v>
      </c>
      <c r="D6019" s="923" t="s">
        <v>892</v>
      </c>
      <c r="E6019" s="923" t="n">
        <f aca="false">IF($K$2=$H$1,H6019,I6019)</f>
        <v>5.11</v>
      </c>
      <c r="F6019" s="396" t="n">
        <f aca="false">IF(LEN($B6019)=7,CONCATENATE(MID($B6019,1,6),"00",RIGHT($B6019,1)),IF(LEN($B6019)=8,CONCATENATE(MID($B6019,1,6),"0",RIGHT($B6019,2)),$B6019))</f>
        <v>97062</v>
      </c>
      <c r="H6019" s="925" t="n">
        <v>4.85</v>
      </c>
      <c r="I6019" s="923" t="n">
        <v>5.11</v>
      </c>
    </row>
    <row r="6020" customFormat="false" ht="15" hidden="false" customHeight="false" outlineLevel="0" collapsed="false">
      <c r="B6020" s="923" t="n">
        <v>97063</v>
      </c>
      <c r="C6020" s="924" t="s">
        <v>12828</v>
      </c>
      <c r="D6020" s="923" t="s">
        <v>892</v>
      </c>
      <c r="E6020" s="923" t="n">
        <f aca="false">IF($K$2=$H$1,H6020,I6020)</f>
        <v>6.78</v>
      </c>
      <c r="F6020" s="396" t="n">
        <f aca="false">IF(LEN($B6020)=7,CONCATENATE(MID($B6020,1,6),"00",RIGHT($B6020,1)),IF(LEN($B6020)=8,CONCATENATE(MID($B6020,1,6),"0",RIGHT($B6020,2)),$B6020))</f>
        <v>97063</v>
      </c>
      <c r="H6020" s="925" t="n">
        <v>6.11</v>
      </c>
      <c r="I6020" s="923" t="n">
        <v>6.78</v>
      </c>
    </row>
    <row r="6021" customFormat="false" ht="15" hidden="false" customHeight="false" outlineLevel="0" collapsed="false">
      <c r="B6021" s="923" t="n">
        <v>97064</v>
      </c>
      <c r="C6021" s="924" t="s">
        <v>12829</v>
      </c>
      <c r="D6021" s="923" t="s">
        <v>470</v>
      </c>
      <c r="E6021" s="923" t="n">
        <f aca="false">IF($K$2=$H$1,H6021,I6021)</f>
        <v>12.63</v>
      </c>
      <c r="F6021" s="396" t="n">
        <f aca="false">IF(LEN($B6021)=7,CONCATENATE(MID($B6021,1,6),"00",RIGHT($B6021,1)),IF(LEN($B6021)=8,CONCATENATE(MID($B6021,1,6),"0",RIGHT($B6021,2)),$B6021))</f>
        <v>97064</v>
      </c>
      <c r="H6021" s="925" t="n">
        <v>11.41</v>
      </c>
      <c r="I6021" s="923" t="n">
        <v>12.63</v>
      </c>
    </row>
    <row r="6022" customFormat="false" ht="15" hidden="false" customHeight="false" outlineLevel="0" collapsed="false">
      <c r="B6022" s="923" t="n">
        <v>97065</v>
      </c>
      <c r="C6022" s="924" t="s">
        <v>12830</v>
      </c>
      <c r="D6022" s="923" t="s">
        <v>888</v>
      </c>
      <c r="E6022" s="923" t="n">
        <f aca="false">IF($K$2=$H$1,H6022,I6022)</f>
        <v>4.52</v>
      </c>
      <c r="F6022" s="396" t="n">
        <f aca="false">IF(LEN($B6022)=7,CONCATENATE(MID($B6022,1,6),"00",RIGHT($B6022,1)),IF(LEN($B6022)=8,CONCATENATE(MID($B6022,1,6),"0",RIGHT($B6022,2)),$B6022))</f>
        <v>97065</v>
      </c>
      <c r="H6022" s="925" t="n">
        <v>4.08</v>
      </c>
      <c r="I6022" s="923" t="n">
        <v>4.52</v>
      </c>
    </row>
    <row r="6023" customFormat="false" ht="15" hidden="false" customHeight="false" outlineLevel="0" collapsed="false">
      <c r="B6023" s="923" t="n">
        <v>97066</v>
      </c>
      <c r="C6023" s="924" t="s">
        <v>12831</v>
      </c>
      <c r="D6023" s="923" t="s">
        <v>892</v>
      </c>
      <c r="E6023" s="923" t="n">
        <f aca="false">IF($K$2=$H$1,H6023,I6023)</f>
        <v>49.43</v>
      </c>
      <c r="F6023" s="396" t="n">
        <f aca="false">IF(LEN($B6023)=7,CONCATENATE(MID($B6023,1,6),"00",RIGHT($B6023,1)),IF(LEN($B6023)=8,CONCATENATE(MID($B6023,1,6),"0",RIGHT($B6023,2)),$B6023))</f>
        <v>97066</v>
      </c>
      <c r="H6023" s="925" t="n">
        <v>47.49</v>
      </c>
      <c r="I6023" s="923" t="n">
        <v>49.43</v>
      </c>
    </row>
    <row r="6024" customFormat="false" ht="15" hidden="false" customHeight="false" outlineLevel="0" collapsed="false">
      <c r="B6024" s="923" t="n">
        <v>97067</v>
      </c>
      <c r="C6024" s="924" t="s">
        <v>12832</v>
      </c>
      <c r="D6024" s="923" t="s">
        <v>470</v>
      </c>
      <c r="E6024" s="923" t="n">
        <f aca="false">IF($K$2=$H$1,H6024,I6024)</f>
        <v>412.98</v>
      </c>
      <c r="F6024" s="396" t="n">
        <f aca="false">IF(LEN($B6024)=7,CONCATENATE(MID($B6024,1,6),"00",RIGHT($B6024,1)),IF(LEN($B6024)=8,CONCATENATE(MID($B6024,1,6),"0",RIGHT($B6024,2)),$B6024))</f>
        <v>97067</v>
      </c>
      <c r="H6024" s="925" t="n">
        <v>392.22</v>
      </c>
      <c r="I6024" s="923" t="n">
        <v>412.98</v>
      </c>
    </row>
    <row r="6025" customFormat="false" ht="15" hidden="false" customHeight="false" outlineLevel="0" collapsed="false">
      <c r="B6025" s="923" t="s">
        <v>12833</v>
      </c>
      <c r="C6025" s="924" t="s">
        <v>12834</v>
      </c>
      <c r="D6025" s="923" t="s">
        <v>451</v>
      </c>
      <c r="E6025" s="923" t="n">
        <f aca="false">IF($K$2=$H$1,H6025,I6025)</f>
        <v>105.78</v>
      </c>
      <c r="F6025" s="396" t="str">
        <f aca="false">IF(LEN($B6025)=7,CONCATENATE(MID($B6025,1,6),"00",RIGHT($B6025,1)),IF(LEN($B6025)=8,CONCATENATE(MID($B6025,1,6),"0",RIGHT($B6025,2)),$B6025))</f>
        <v>73916/002</v>
      </c>
      <c r="H6025" s="925" t="n">
        <v>105.16</v>
      </c>
      <c r="I6025" s="923" t="n">
        <v>105.78</v>
      </c>
    </row>
    <row r="6026" customFormat="false" ht="15" hidden="false" customHeight="false" outlineLevel="0" collapsed="false">
      <c r="B6026" s="923" t="n">
        <v>73672</v>
      </c>
      <c r="C6026" s="924" t="s">
        <v>12835</v>
      </c>
      <c r="D6026" s="923" t="s">
        <v>892</v>
      </c>
      <c r="E6026" s="923" t="n">
        <f aca="false">IF($K$2=$H$1,H6026,I6026)</f>
        <v>0.31</v>
      </c>
      <c r="F6026" s="396" t="n">
        <f aca="false">IF(LEN($B6026)=7,CONCATENATE(MID($B6026,1,6),"00",RIGHT($B6026,1)),IF(LEN($B6026)=8,CONCATENATE(MID($B6026,1,6),"0",RIGHT($B6026,2)),$B6026))</f>
        <v>73672</v>
      </c>
      <c r="H6026" s="925" t="n">
        <v>0.31</v>
      </c>
      <c r="I6026" s="923" t="n">
        <v>0.31</v>
      </c>
    </row>
    <row r="6027" customFormat="false" ht="15" hidden="false" customHeight="false" outlineLevel="0" collapsed="false">
      <c r="B6027" s="923" t="s">
        <v>12836</v>
      </c>
      <c r="C6027" s="924" t="s">
        <v>12837</v>
      </c>
      <c r="D6027" s="923" t="s">
        <v>892</v>
      </c>
      <c r="E6027" s="923" t="n">
        <f aca="false">IF($K$2=$H$1,H6027,I6027)</f>
        <v>0.46</v>
      </c>
      <c r="F6027" s="396" t="str">
        <f aca="false">IF(LEN($B6027)=7,CONCATENATE(MID($B6027,1,6),"00",RIGHT($B6027,1)),IF(LEN($B6027)=8,CONCATENATE(MID($B6027,1,6),"0",RIGHT($B6027,2)),$B6027))</f>
        <v>73822/002</v>
      </c>
      <c r="H6027" s="925" t="n">
        <v>0.45</v>
      </c>
      <c r="I6027" s="923" t="n">
        <v>0.46</v>
      </c>
    </row>
    <row r="6028" customFormat="false" ht="15" hidden="false" customHeight="false" outlineLevel="0" collapsed="false">
      <c r="B6028" s="923" t="s">
        <v>12838</v>
      </c>
      <c r="C6028" s="924" t="s">
        <v>12839</v>
      </c>
      <c r="D6028" s="923" t="s">
        <v>892</v>
      </c>
      <c r="E6028" s="923" t="n">
        <f aca="false">IF($K$2=$H$1,H6028,I6028)</f>
        <v>0.12</v>
      </c>
      <c r="F6028" s="396" t="str">
        <f aca="false">IF(LEN($B6028)=7,CONCATENATE(MID($B6028,1,6),"00",RIGHT($B6028,1)),IF(LEN($B6028)=8,CONCATENATE(MID($B6028,1,6),"0",RIGHT($B6028,2)),$B6028))</f>
        <v>73859/001</v>
      </c>
      <c r="H6028" s="925" t="n">
        <v>0.12</v>
      </c>
      <c r="I6028" s="923" t="n">
        <v>0.12</v>
      </c>
    </row>
    <row r="6029" customFormat="false" ht="15" hidden="false" customHeight="false" outlineLevel="0" collapsed="false">
      <c r="B6029" s="923" t="s">
        <v>12840</v>
      </c>
      <c r="C6029" s="924" t="s">
        <v>12841</v>
      </c>
      <c r="D6029" s="923" t="s">
        <v>892</v>
      </c>
      <c r="E6029" s="923" t="n">
        <f aca="false">IF($K$2=$H$1,H6029,I6029)</f>
        <v>1.27</v>
      </c>
      <c r="F6029" s="396" t="str">
        <f aca="false">IF(LEN($B6029)=7,CONCATENATE(MID($B6029,1,6),"00",RIGHT($B6029,1)),IF(LEN($B6029)=8,CONCATENATE(MID($B6029,1,6),"0",RIGHT($B6029,2)),$B6029))</f>
        <v>73859/002</v>
      </c>
      <c r="H6029" s="925" t="n">
        <v>1.15</v>
      </c>
      <c r="I6029" s="923" t="n">
        <v>1.27</v>
      </c>
    </row>
    <row r="6030" customFormat="false" ht="15" hidden="false" customHeight="false" outlineLevel="0" collapsed="false">
      <c r="B6030" s="923" t="n">
        <v>85331</v>
      </c>
      <c r="C6030" s="924" t="s">
        <v>12842</v>
      </c>
      <c r="D6030" s="923" t="s">
        <v>892</v>
      </c>
      <c r="E6030" s="923" t="n">
        <f aca="false">IF($K$2=$H$1,H6030,I6030)</f>
        <v>1.23</v>
      </c>
      <c r="F6030" s="396" t="n">
        <f aca="false">IF(LEN($B6030)=7,CONCATENATE(MID($B6030,1,6),"00",RIGHT($B6030,1)),IF(LEN($B6030)=8,CONCATENATE(MID($B6030,1,6),"0",RIGHT($B6030,2)),$B6030))</f>
        <v>85331</v>
      </c>
      <c r="H6030" s="925" t="n">
        <v>1.11</v>
      </c>
      <c r="I6030" s="923" t="n">
        <v>1.23</v>
      </c>
    </row>
    <row r="6031" customFormat="false" ht="15" hidden="false" customHeight="false" outlineLevel="0" collapsed="false">
      <c r="B6031" s="923" t="n">
        <v>85422</v>
      </c>
      <c r="C6031" s="924" t="s">
        <v>12843</v>
      </c>
      <c r="D6031" s="923" t="s">
        <v>892</v>
      </c>
      <c r="E6031" s="923" t="n">
        <f aca="false">IF($K$2=$H$1,H6031,I6031)</f>
        <v>6.38</v>
      </c>
      <c r="F6031" s="396" t="n">
        <f aca="false">IF(LEN($B6031)=7,CONCATENATE(MID($B6031,1,6),"00",RIGHT($B6031,1)),IF(LEN($B6031)=8,CONCATENATE(MID($B6031,1,6),"0",RIGHT($B6031,2)),$B6031))</f>
        <v>85422</v>
      </c>
      <c r="H6031" s="925" t="n">
        <v>5.76</v>
      </c>
      <c r="I6031" s="923" t="n">
        <v>6.38</v>
      </c>
    </row>
    <row r="6032" customFormat="false" ht="15" hidden="false" customHeight="false" outlineLevel="0" collapsed="false">
      <c r="B6032" s="923" t="s">
        <v>12844</v>
      </c>
      <c r="C6032" s="924" t="s">
        <v>12845</v>
      </c>
      <c r="D6032" s="923" t="s">
        <v>892</v>
      </c>
      <c r="E6032" s="923" t="n">
        <f aca="false">IF($K$2=$H$1,H6032,I6032)</f>
        <v>52.68</v>
      </c>
      <c r="F6032" s="396" t="str">
        <f aca="false">IF(LEN($B6032)=7,CONCATENATE(MID($B6032,1,6),"00",RIGHT($B6032,1)),IF(LEN($B6032)=8,CONCATENATE(MID($B6032,1,6),"0",RIGHT($B6032,2)),$B6032))</f>
        <v>74220/001</v>
      </c>
      <c r="H6032" s="925" t="n">
        <v>48.98</v>
      </c>
      <c r="I6032" s="923" t="n">
        <v>52.68</v>
      </c>
    </row>
    <row r="6033" customFormat="false" ht="15" hidden="false" customHeight="false" outlineLevel="0" collapsed="false">
      <c r="B6033" s="923" t="s">
        <v>12846</v>
      </c>
      <c r="C6033" s="924" t="s">
        <v>12847</v>
      </c>
      <c r="D6033" s="923" t="s">
        <v>470</v>
      </c>
      <c r="E6033" s="923" t="n">
        <f aca="false">IF($K$2=$H$1,H6033,I6033)</f>
        <v>2.49</v>
      </c>
      <c r="F6033" s="396" t="str">
        <f aca="false">IF(LEN($B6033)=7,CONCATENATE(MID($B6033,1,6),"00",RIGHT($B6033,1)),IF(LEN($B6033)=8,CONCATENATE(MID($B6033,1,6),"0",RIGHT($B6033,2)),$B6033))</f>
        <v>74221/001</v>
      </c>
      <c r="H6033" s="925" t="n">
        <v>2.32</v>
      </c>
      <c r="I6033" s="923" t="n">
        <v>2.49</v>
      </c>
    </row>
    <row r="6034" customFormat="false" ht="15" hidden="false" customHeight="false" outlineLevel="0" collapsed="false">
      <c r="B6034" s="923" t="s">
        <v>12848</v>
      </c>
      <c r="C6034" s="924" t="s">
        <v>12849</v>
      </c>
      <c r="D6034" s="923" t="s">
        <v>892</v>
      </c>
      <c r="E6034" s="923" t="n">
        <f aca="false">IF($K$2=$H$1,H6034,I6034)</f>
        <v>50.48</v>
      </c>
      <c r="F6034" s="396" t="str">
        <f aca="false">IF(LEN($B6034)=7,CONCATENATE(MID($B6034,1,6),"00",RIGHT($B6034,1)),IF(LEN($B6034)=8,CONCATENATE(MID($B6034,1,6),"0",RIGHT($B6034,2)),$B6034))</f>
        <v>74219/001</v>
      </c>
      <c r="H6034" s="925" t="n">
        <v>47.17</v>
      </c>
      <c r="I6034" s="923" t="n">
        <v>50.48</v>
      </c>
    </row>
    <row r="6035" customFormat="false" ht="15" hidden="false" customHeight="false" outlineLevel="0" collapsed="false">
      <c r="B6035" s="923" t="s">
        <v>12850</v>
      </c>
      <c r="C6035" s="924" t="s">
        <v>12851</v>
      </c>
      <c r="D6035" s="923" t="s">
        <v>892</v>
      </c>
      <c r="E6035" s="923" t="n">
        <f aca="false">IF($K$2=$H$1,H6035,I6035)</f>
        <v>47.82</v>
      </c>
      <c r="F6035" s="396" t="str">
        <f aca="false">IF(LEN($B6035)=7,CONCATENATE(MID($B6035,1,6),"00",RIGHT($B6035,1)),IF(LEN($B6035)=8,CONCATENATE(MID($B6035,1,6),"0",RIGHT($B6035,2)),$B6035))</f>
        <v>74219/002</v>
      </c>
      <c r="H6035" s="925" t="n">
        <v>44.51</v>
      </c>
      <c r="I6035" s="923" t="n">
        <v>47.82</v>
      </c>
    </row>
    <row r="6036" customFormat="false" ht="15" hidden="false" customHeight="false" outlineLevel="0" collapsed="false">
      <c r="B6036" s="923" t="n">
        <v>84126</v>
      </c>
      <c r="C6036" s="924" t="s">
        <v>12852</v>
      </c>
      <c r="D6036" s="923" t="s">
        <v>892</v>
      </c>
      <c r="E6036" s="923" t="n">
        <f aca="false">IF($K$2=$H$1,H6036,I6036)</f>
        <v>37.84</v>
      </c>
      <c r="F6036" s="396" t="n">
        <f aca="false">IF(LEN($B6036)=7,CONCATENATE(MID($B6036,1,6),"00",RIGHT($B6036,1)),IF(LEN($B6036)=8,CONCATENATE(MID($B6036,1,6),"0",RIGHT($B6036,2)),$B6036))</f>
        <v>84126</v>
      </c>
      <c r="H6036" s="925" t="n">
        <v>35.55</v>
      </c>
      <c r="I6036" s="923" t="n">
        <v>37.84</v>
      </c>
    </row>
    <row r="6037" customFormat="false" ht="15" hidden="false" customHeight="false" outlineLevel="0" collapsed="false">
      <c r="B6037" s="923" t="n">
        <v>85421</v>
      </c>
      <c r="C6037" s="924" t="s">
        <v>12853</v>
      </c>
      <c r="D6037" s="923" t="s">
        <v>892</v>
      </c>
      <c r="E6037" s="923" t="n">
        <f aca="false">IF($K$2=$H$1,H6037,I6037)</f>
        <v>12.77</v>
      </c>
      <c r="F6037" s="396" t="n">
        <f aca="false">IF(LEN($B6037)=7,CONCATENATE(MID($B6037,1,6),"00",RIGHT($B6037,1)),IF(LEN($B6037)=8,CONCATENATE(MID($B6037,1,6),"0",RIGHT($B6037,2)),$B6037))</f>
        <v>85421</v>
      </c>
      <c r="H6037" s="925" t="n">
        <v>11.48</v>
      </c>
      <c r="I6037" s="923" t="n">
        <v>12.77</v>
      </c>
    </row>
    <row r="6038" customFormat="false" ht="15" hidden="false" customHeight="false" outlineLevel="0" collapsed="false">
      <c r="B6038" s="923" t="n">
        <v>97621</v>
      </c>
      <c r="C6038" s="924" t="s">
        <v>12854</v>
      </c>
      <c r="D6038" s="923" t="s">
        <v>888</v>
      </c>
      <c r="E6038" s="923" t="n">
        <f aca="false">IF($K$2=$H$1,H6038,I6038)</f>
        <v>85.24</v>
      </c>
      <c r="F6038" s="396" t="n">
        <f aca="false">IF(LEN($B6038)=7,CONCATENATE(MID($B6038,1,6),"00",RIGHT($B6038,1)),IF(LEN($B6038)=8,CONCATENATE(MID($B6038,1,6),"0",RIGHT($B6038,2)),$B6038))</f>
        <v>97621</v>
      </c>
      <c r="H6038" s="925" t="n">
        <v>76.99</v>
      </c>
      <c r="I6038" s="923" t="n">
        <v>85.24</v>
      </c>
    </row>
    <row r="6039" customFormat="false" ht="15" hidden="false" customHeight="false" outlineLevel="0" collapsed="false">
      <c r="B6039" s="923" t="n">
        <v>97622</v>
      </c>
      <c r="C6039" s="924" t="s">
        <v>12855</v>
      </c>
      <c r="D6039" s="923" t="s">
        <v>888</v>
      </c>
      <c r="E6039" s="923" t="n">
        <f aca="false">IF($K$2=$H$1,H6039,I6039)</f>
        <v>41.55</v>
      </c>
      <c r="F6039" s="396" t="n">
        <f aca="false">IF(LEN($B6039)=7,CONCATENATE(MID($B6039,1,6),"00",RIGHT($B6039,1)),IF(LEN($B6039)=8,CONCATENATE(MID($B6039,1,6),"0",RIGHT($B6039,2)),$B6039))</f>
        <v>97622</v>
      </c>
      <c r="H6039" s="925" t="n">
        <v>37.52</v>
      </c>
      <c r="I6039" s="923" t="n">
        <v>41.55</v>
      </c>
    </row>
    <row r="6040" customFormat="false" ht="15" hidden="false" customHeight="false" outlineLevel="0" collapsed="false">
      <c r="B6040" s="923" t="n">
        <v>97623</v>
      </c>
      <c r="C6040" s="924" t="s">
        <v>12856</v>
      </c>
      <c r="D6040" s="923" t="s">
        <v>888</v>
      </c>
      <c r="E6040" s="923" t="n">
        <f aca="false">IF($K$2=$H$1,H6040,I6040)</f>
        <v>127.27</v>
      </c>
      <c r="F6040" s="396" t="n">
        <f aca="false">IF(LEN($B6040)=7,CONCATENATE(MID($B6040,1,6),"00",RIGHT($B6040,1)),IF(LEN($B6040)=8,CONCATENATE(MID($B6040,1,6),"0",RIGHT($B6040,2)),$B6040))</f>
        <v>97623</v>
      </c>
      <c r="H6040" s="925" t="n">
        <v>114.95</v>
      </c>
      <c r="I6040" s="923" t="n">
        <v>127.27</v>
      </c>
    </row>
    <row r="6041" customFormat="false" ht="15" hidden="false" customHeight="false" outlineLevel="0" collapsed="false">
      <c r="B6041" s="923" t="n">
        <v>97624</v>
      </c>
      <c r="C6041" s="924" t="s">
        <v>12857</v>
      </c>
      <c r="D6041" s="923" t="s">
        <v>888</v>
      </c>
      <c r="E6041" s="923" t="n">
        <f aca="false">IF($K$2=$H$1,H6041,I6041)</f>
        <v>78.11</v>
      </c>
      <c r="F6041" s="396" t="n">
        <f aca="false">IF(LEN($B6041)=7,CONCATENATE(MID($B6041,1,6),"00",RIGHT($B6041,1)),IF(LEN($B6041)=8,CONCATENATE(MID($B6041,1,6),"0",RIGHT($B6041,2)),$B6041))</f>
        <v>97624</v>
      </c>
      <c r="H6041" s="925" t="n">
        <v>70.55</v>
      </c>
      <c r="I6041" s="923" t="n">
        <v>78.11</v>
      </c>
    </row>
    <row r="6042" customFormat="false" ht="15" hidden="false" customHeight="false" outlineLevel="0" collapsed="false">
      <c r="B6042" s="923" t="n">
        <v>97625</v>
      </c>
      <c r="C6042" s="924" t="s">
        <v>12858</v>
      </c>
      <c r="D6042" s="923" t="s">
        <v>888</v>
      </c>
      <c r="E6042" s="923" t="n">
        <f aca="false">IF($K$2=$H$1,H6042,I6042)</f>
        <v>34.87</v>
      </c>
      <c r="F6042" s="396" t="n">
        <f aca="false">IF(LEN($B6042)=7,CONCATENATE(MID($B6042,1,6),"00",RIGHT($B6042,1)),IF(LEN($B6042)=8,CONCATENATE(MID($B6042,1,6),"0",RIGHT($B6042,2)),$B6042))</f>
        <v>97625</v>
      </c>
      <c r="H6042" s="925" t="n">
        <v>34.25</v>
      </c>
      <c r="I6042" s="923" t="n">
        <v>34.87</v>
      </c>
    </row>
    <row r="6043" customFormat="false" ht="15" hidden="false" customHeight="false" outlineLevel="0" collapsed="false">
      <c r="B6043" s="923" t="n">
        <v>97626</v>
      </c>
      <c r="C6043" s="924" t="s">
        <v>12859</v>
      </c>
      <c r="D6043" s="923" t="s">
        <v>888</v>
      </c>
      <c r="E6043" s="923" t="n">
        <f aca="false">IF($K$2=$H$1,H6043,I6043)</f>
        <v>430.96</v>
      </c>
      <c r="F6043" s="396" t="n">
        <f aca="false">IF(LEN($B6043)=7,CONCATENATE(MID($B6043,1,6),"00",RIGHT($B6043,1)),IF(LEN($B6043)=8,CONCATENATE(MID($B6043,1,6),"0",RIGHT($B6043,2)),$B6043))</f>
        <v>97626</v>
      </c>
      <c r="H6043" s="925" t="n">
        <v>389.5</v>
      </c>
      <c r="I6043" s="923" t="n">
        <v>430.96</v>
      </c>
    </row>
    <row r="6044" customFormat="false" ht="15" hidden="false" customHeight="false" outlineLevel="0" collapsed="false">
      <c r="B6044" s="923" t="n">
        <v>97627</v>
      </c>
      <c r="C6044" s="924" t="s">
        <v>12860</v>
      </c>
      <c r="D6044" s="923" t="s">
        <v>888</v>
      </c>
      <c r="E6044" s="923" t="n">
        <f aca="false">IF($K$2=$H$1,H6044,I6044)</f>
        <v>183.11</v>
      </c>
      <c r="F6044" s="396" t="n">
        <f aca="false">IF(LEN($B6044)=7,CONCATENATE(MID($B6044,1,6),"00",RIGHT($B6044,1)),IF(LEN($B6044)=8,CONCATENATE(MID($B6044,1,6),"0",RIGHT($B6044,2)),$B6044))</f>
        <v>97627</v>
      </c>
      <c r="H6044" s="925" t="n">
        <v>166.86</v>
      </c>
      <c r="I6044" s="923" t="n">
        <v>183.11</v>
      </c>
    </row>
    <row r="6045" customFormat="false" ht="15" hidden="false" customHeight="false" outlineLevel="0" collapsed="false">
      <c r="B6045" s="923" t="n">
        <v>97628</v>
      </c>
      <c r="C6045" s="924" t="s">
        <v>12861</v>
      </c>
      <c r="D6045" s="923" t="s">
        <v>888</v>
      </c>
      <c r="E6045" s="923" t="n">
        <f aca="false">IF($K$2=$H$1,H6045,I6045)</f>
        <v>205.33</v>
      </c>
      <c r="F6045" s="396" t="n">
        <f aca="false">IF(LEN($B6045)=7,CONCATENATE(MID($B6045,1,6),"00",RIGHT($B6045,1)),IF(LEN($B6045)=8,CONCATENATE(MID($B6045,1,6),"0",RIGHT($B6045,2)),$B6045))</f>
        <v>97628</v>
      </c>
      <c r="H6045" s="925" t="n">
        <v>185.46</v>
      </c>
      <c r="I6045" s="923" t="n">
        <v>205.33</v>
      </c>
    </row>
    <row r="6046" customFormat="false" ht="15" hidden="false" customHeight="false" outlineLevel="0" collapsed="false">
      <c r="B6046" s="923" t="n">
        <v>97629</v>
      </c>
      <c r="C6046" s="924" t="s">
        <v>12862</v>
      </c>
      <c r="D6046" s="923" t="s">
        <v>888</v>
      </c>
      <c r="E6046" s="923" t="n">
        <f aca="false">IF($K$2=$H$1,H6046,I6046)</f>
        <v>86.54</v>
      </c>
      <c r="F6046" s="396" t="n">
        <f aca="false">IF(LEN($B6046)=7,CONCATENATE(MID($B6046,1,6),"00",RIGHT($B6046,1)),IF(LEN($B6046)=8,CONCATENATE(MID($B6046,1,6),"0",RIGHT($B6046,2)),$B6046))</f>
        <v>97629</v>
      </c>
      <c r="H6046" s="925" t="n">
        <v>78.75</v>
      </c>
      <c r="I6046" s="923" t="n">
        <v>86.54</v>
      </c>
    </row>
    <row r="6047" customFormat="false" ht="15" hidden="false" customHeight="false" outlineLevel="0" collapsed="false">
      <c r="B6047" s="923" t="n">
        <v>97631</v>
      </c>
      <c r="C6047" s="924" t="s">
        <v>12863</v>
      </c>
      <c r="D6047" s="923" t="s">
        <v>892</v>
      </c>
      <c r="E6047" s="923" t="n">
        <f aca="false">IF($K$2=$H$1,H6047,I6047)</f>
        <v>2.41</v>
      </c>
      <c r="F6047" s="396" t="n">
        <f aca="false">IF(LEN($B6047)=7,CONCATENATE(MID($B6047,1,6),"00",RIGHT($B6047,1)),IF(LEN($B6047)=8,CONCATENATE(MID($B6047,1,6),"0",RIGHT($B6047,2)),$B6047))</f>
        <v>97631</v>
      </c>
      <c r="H6047" s="925" t="n">
        <v>2.17</v>
      </c>
      <c r="I6047" s="923" t="n">
        <v>2.41</v>
      </c>
    </row>
    <row r="6048" customFormat="false" ht="15" hidden="false" customHeight="false" outlineLevel="0" collapsed="false">
      <c r="B6048" s="923" t="n">
        <v>97632</v>
      </c>
      <c r="C6048" s="924" t="s">
        <v>12864</v>
      </c>
      <c r="D6048" s="923" t="s">
        <v>470</v>
      </c>
      <c r="E6048" s="923" t="n">
        <f aca="false">IF($K$2=$H$1,H6048,I6048)</f>
        <v>1.89</v>
      </c>
      <c r="F6048" s="396" t="n">
        <f aca="false">IF(LEN($B6048)=7,CONCATENATE(MID($B6048,1,6),"00",RIGHT($B6048,1)),IF(LEN($B6048)=8,CONCATENATE(MID($B6048,1,6),"0",RIGHT($B6048,2)),$B6048))</f>
        <v>97632</v>
      </c>
      <c r="H6048" s="925" t="n">
        <v>1.7</v>
      </c>
      <c r="I6048" s="923" t="n">
        <v>1.89</v>
      </c>
    </row>
    <row r="6049" customFormat="false" ht="15" hidden="false" customHeight="false" outlineLevel="0" collapsed="false">
      <c r="B6049" s="923" t="n">
        <v>97633</v>
      </c>
      <c r="C6049" s="924" t="s">
        <v>12865</v>
      </c>
      <c r="D6049" s="923" t="s">
        <v>892</v>
      </c>
      <c r="E6049" s="923" t="n">
        <f aca="false">IF($K$2=$H$1,H6049,I6049)</f>
        <v>16.53</v>
      </c>
      <c r="F6049" s="396" t="n">
        <f aca="false">IF(LEN($B6049)=7,CONCATENATE(MID($B6049,1,6),"00",RIGHT($B6049,1)),IF(LEN($B6049)=8,CONCATENATE(MID($B6049,1,6),"0",RIGHT($B6049,2)),$B6049))</f>
        <v>97633</v>
      </c>
      <c r="H6049" s="925" t="n">
        <v>14.9</v>
      </c>
      <c r="I6049" s="923" t="n">
        <v>16.53</v>
      </c>
    </row>
    <row r="6050" customFormat="false" ht="15" hidden="false" customHeight="false" outlineLevel="0" collapsed="false">
      <c r="B6050" s="923" t="n">
        <v>97634</v>
      </c>
      <c r="C6050" s="924" t="s">
        <v>12866</v>
      </c>
      <c r="D6050" s="923" t="s">
        <v>892</v>
      </c>
      <c r="E6050" s="923" t="n">
        <f aca="false">IF($K$2=$H$1,H6050,I6050)</f>
        <v>8.57</v>
      </c>
      <c r="F6050" s="396" t="n">
        <f aca="false">IF(LEN($B6050)=7,CONCATENATE(MID($B6050,1,6),"00",RIGHT($B6050,1)),IF(LEN($B6050)=8,CONCATENATE(MID($B6050,1,6),"0",RIGHT($B6050,2)),$B6050))</f>
        <v>97634</v>
      </c>
      <c r="H6050" s="925" t="n">
        <v>7.75</v>
      </c>
      <c r="I6050" s="923" t="n">
        <v>8.57</v>
      </c>
    </row>
    <row r="6051" customFormat="false" ht="15" hidden="false" customHeight="false" outlineLevel="0" collapsed="false">
      <c r="B6051" s="923" t="n">
        <v>97635</v>
      </c>
      <c r="C6051" s="924" t="s">
        <v>12867</v>
      </c>
      <c r="D6051" s="923" t="s">
        <v>892</v>
      </c>
      <c r="E6051" s="923" t="n">
        <f aca="false">IF($K$2=$H$1,H6051,I6051)</f>
        <v>11.51</v>
      </c>
      <c r="F6051" s="396" t="n">
        <f aca="false">IF(LEN($B6051)=7,CONCATENATE(MID($B6051,1,6),"00",RIGHT($B6051,1)),IF(LEN($B6051)=8,CONCATENATE(MID($B6051,1,6),"0",RIGHT($B6051,2)),$B6051))</f>
        <v>97635</v>
      </c>
      <c r="H6051" s="925" t="n">
        <v>10.35</v>
      </c>
      <c r="I6051" s="923" t="n">
        <v>11.51</v>
      </c>
    </row>
    <row r="6052" customFormat="false" ht="15" hidden="false" customHeight="false" outlineLevel="0" collapsed="false">
      <c r="B6052" s="923" t="n">
        <v>97636</v>
      </c>
      <c r="C6052" s="924" t="s">
        <v>12868</v>
      </c>
      <c r="D6052" s="923" t="s">
        <v>892</v>
      </c>
      <c r="E6052" s="923" t="n">
        <f aca="false">IF($K$2=$H$1,H6052,I6052)</f>
        <v>9.15</v>
      </c>
      <c r="F6052" s="396" t="n">
        <f aca="false">IF(LEN($B6052)=7,CONCATENATE(MID($B6052,1,6),"00",RIGHT($B6052,1)),IF(LEN($B6052)=8,CONCATENATE(MID($B6052,1,6),"0",RIGHT($B6052,2)),$B6052))</f>
        <v>97636</v>
      </c>
      <c r="H6052" s="925" t="n">
        <v>8.9</v>
      </c>
      <c r="I6052" s="923" t="n">
        <v>9.15</v>
      </c>
    </row>
    <row r="6053" customFormat="false" ht="15" hidden="false" customHeight="false" outlineLevel="0" collapsed="false">
      <c r="B6053" s="923" t="n">
        <v>97637</v>
      </c>
      <c r="C6053" s="924" t="s">
        <v>12869</v>
      </c>
      <c r="D6053" s="923" t="s">
        <v>892</v>
      </c>
      <c r="E6053" s="923" t="n">
        <f aca="false">IF($K$2=$H$1,H6053,I6053)</f>
        <v>1.85</v>
      </c>
      <c r="F6053" s="396" t="n">
        <f aca="false">IF(LEN($B6053)=7,CONCATENATE(MID($B6053,1,6),"00",RIGHT($B6053,1)),IF(LEN($B6053)=8,CONCATENATE(MID($B6053,1,6),"0",RIGHT($B6053,2)),$B6053))</f>
        <v>97637</v>
      </c>
      <c r="H6053" s="925" t="n">
        <v>1.67</v>
      </c>
      <c r="I6053" s="923" t="n">
        <v>1.85</v>
      </c>
    </row>
    <row r="6054" customFormat="false" ht="15" hidden="false" customHeight="false" outlineLevel="0" collapsed="false">
      <c r="B6054" s="923" t="n">
        <v>97638</v>
      </c>
      <c r="C6054" s="924" t="s">
        <v>12870</v>
      </c>
      <c r="D6054" s="923" t="s">
        <v>892</v>
      </c>
      <c r="E6054" s="923" t="n">
        <f aca="false">IF($K$2=$H$1,H6054,I6054)</f>
        <v>5.4</v>
      </c>
      <c r="F6054" s="396" t="n">
        <f aca="false">IF(LEN($B6054)=7,CONCATENATE(MID($B6054,1,6),"00",RIGHT($B6054,1)),IF(LEN($B6054)=8,CONCATENATE(MID($B6054,1,6),"0",RIGHT($B6054,2)),$B6054))</f>
        <v>97638</v>
      </c>
      <c r="H6054" s="925" t="n">
        <v>4.87</v>
      </c>
      <c r="I6054" s="923" t="n">
        <v>5.4</v>
      </c>
    </row>
    <row r="6055" customFormat="false" ht="15" hidden="false" customHeight="false" outlineLevel="0" collapsed="false">
      <c r="B6055" s="923" t="n">
        <v>97639</v>
      </c>
      <c r="C6055" s="924" t="s">
        <v>12871</v>
      </c>
      <c r="D6055" s="923" t="s">
        <v>892</v>
      </c>
      <c r="E6055" s="923" t="n">
        <f aca="false">IF($K$2=$H$1,H6055,I6055)</f>
        <v>14.55</v>
      </c>
      <c r="F6055" s="396" t="n">
        <f aca="false">IF(LEN($B6055)=7,CONCATENATE(MID($B6055,1,6),"00",RIGHT($B6055,1)),IF(LEN($B6055)=8,CONCATENATE(MID($B6055,1,6),"0",RIGHT($B6055,2)),$B6055))</f>
        <v>97639</v>
      </c>
      <c r="H6055" s="925" t="n">
        <v>13.11</v>
      </c>
      <c r="I6055" s="923" t="n">
        <v>14.55</v>
      </c>
    </row>
    <row r="6056" customFormat="false" ht="15" hidden="false" customHeight="false" outlineLevel="0" collapsed="false">
      <c r="B6056" s="923" t="n">
        <v>97640</v>
      </c>
      <c r="C6056" s="924" t="s">
        <v>12872</v>
      </c>
      <c r="D6056" s="923" t="s">
        <v>892</v>
      </c>
      <c r="E6056" s="923" t="n">
        <f aca="false">IF($K$2=$H$1,H6056,I6056)</f>
        <v>1.16</v>
      </c>
      <c r="F6056" s="396" t="n">
        <f aca="false">IF(LEN($B6056)=7,CONCATENATE(MID($B6056,1,6),"00",RIGHT($B6056,1)),IF(LEN($B6056)=8,CONCATENATE(MID($B6056,1,6),"0",RIGHT($B6056,2)),$B6056))</f>
        <v>97640</v>
      </c>
      <c r="H6056" s="925" t="n">
        <v>1.06</v>
      </c>
      <c r="I6056" s="923" t="n">
        <v>1.16</v>
      </c>
    </row>
    <row r="6057" customFormat="false" ht="15" hidden="false" customHeight="false" outlineLevel="0" collapsed="false">
      <c r="B6057" s="923" t="n">
        <v>97641</v>
      </c>
      <c r="C6057" s="924" t="s">
        <v>12873</v>
      </c>
      <c r="D6057" s="923" t="s">
        <v>892</v>
      </c>
      <c r="E6057" s="923" t="n">
        <f aca="false">IF($K$2=$H$1,H6057,I6057)</f>
        <v>3.64</v>
      </c>
      <c r="F6057" s="396" t="n">
        <f aca="false">IF(LEN($B6057)=7,CONCATENATE(MID($B6057,1,6),"00",RIGHT($B6057,1)),IF(LEN($B6057)=8,CONCATENATE(MID($B6057,1,6),"0",RIGHT($B6057,2)),$B6057))</f>
        <v>97641</v>
      </c>
      <c r="H6057" s="925" t="n">
        <v>3.28</v>
      </c>
      <c r="I6057" s="923" t="n">
        <v>3.64</v>
      </c>
    </row>
    <row r="6058" customFormat="false" ht="15" hidden="false" customHeight="false" outlineLevel="0" collapsed="false">
      <c r="B6058" s="923" t="n">
        <v>97642</v>
      </c>
      <c r="C6058" s="924" t="s">
        <v>12874</v>
      </c>
      <c r="D6058" s="923" t="s">
        <v>892</v>
      </c>
      <c r="E6058" s="923" t="n">
        <f aca="false">IF($K$2=$H$1,H6058,I6058)</f>
        <v>2.09</v>
      </c>
      <c r="F6058" s="396" t="n">
        <f aca="false">IF(LEN($B6058)=7,CONCATENATE(MID($B6058,1,6),"00",RIGHT($B6058,1)),IF(LEN($B6058)=8,CONCATENATE(MID($B6058,1,6),"0",RIGHT($B6058,2)),$B6058))</f>
        <v>97642</v>
      </c>
      <c r="H6058" s="925" t="n">
        <v>1.89</v>
      </c>
      <c r="I6058" s="923" t="n">
        <v>2.09</v>
      </c>
    </row>
    <row r="6059" customFormat="false" ht="15" hidden="false" customHeight="false" outlineLevel="0" collapsed="false">
      <c r="B6059" s="923" t="n">
        <v>97643</v>
      </c>
      <c r="C6059" s="924" t="s">
        <v>12875</v>
      </c>
      <c r="D6059" s="923" t="s">
        <v>892</v>
      </c>
      <c r="E6059" s="923" t="n">
        <f aca="false">IF($K$2=$H$1,H6059,I6059)</f>
        <v>17.88</v>
      </c>
      <c r="F6059" s="396" t="n">
        <f aca="false">IF(LEN($B6059)=7,CONCATENATE(MID($B6059,1,6),"00",RIGHT($B6059,1)),IF(LEN($B6059)=8,CONCATENATE(MID($B6059,1,6),"0",RIGHT($B6059,2)),$B6059))</f>
        <v>97643</v>
      </c>
      <c r="H6059" s="925" t="n">
        <v>16.11</v>
      </c>
      <c r="I6059" s="923" t="n">
        <v>17.88</v>
      </c>
    </row>
    <row r="6060" customFormat="false" ht="15" hidden="false" customHeight="false" outlineLevel="0" collapsed="false">
      <c r="B6060" s="923" t="n">
        <v>97644</v>
      </c>
      <c r="C6060" s="924" t="s">
        <v>12876</v>
      </c>
      <c r="D6060" s="923" t="s">
        <v>892</v>
      </c>
      <c r="E6060" s="923" t="n">
        <f aca="false">IF($K$2=$H$1,H6060,I6060)</f>
        <v>6.72</v>
      </c>
      <c r="F6060" s="396" t="n">
        <f aca="false">IF(LEN($B6060)=7,CONCATENATE(MID($B6060,1,6),"00",RIGHT($B6060,1)),IF(LEN($B6060)=8,CONCATENATE(MID($B6060,1,6),"0",RIGHT($B6060,2)),$B6060))</f>
        <v>97644</v>
      </c>
      <c r="H6060" s="925" t="n">
        <v>6.06</v>
      </c>
      <c r="I6060" s="923" t="n">
        <v>6.72</v>
      </c>
    </row>
    <row r="6061" customFormat="false" ht="15" hidden="false" customHeight="false" outlineLevel="0" collapsed="false">
      <c r="B6061" s="923" t="n">
        <v>97645</v>
      </c>
      <c r="C6061" s="924" t="s">
        <v>12877</v>
      </c>
      <c r="D6061" s="923" t="s">
        <v>892</v>
      </c>
      <c r="E6061" s="923" t="n">
        <f aca="false">IF($K$2=$H$1,H6061,I6061)</f>
        <v>19.53</v>
      </c>
      <c r="F6061" s="396" t="n">
        <f aca="false">IF(LEN($B6061)=7,CONCATENATE(MID($B6061,1,6),"00",RIGHT($B6061,1)),IF(LEN($B6061)=8,CONCATENATE(MID($B6061,1,6),"0",RIGHT($B6061,2)),$B6061))</f>
        <v>97645</v>
      </c>
      <c r="H6061" s="925" t="n">
        <v>17.68</v>
      </c>
      <c r="I6061" s="923" t="n">
        <v>19.53</v>
      </c>
    </row>
    <row r="6062" customFormat="false" ht="15" hidden="false" customHeight="false" outlineLevel="0" collapsed="false">
      <c r="B6062" s="923" t="n">
        <v>97647</v>
      </c>
      <c r="C6062" s="924" t="s">
        <v>12878</v>
      </c>
      <c r="D6062" s="923" t="s">
        <v>892</v>
      </c>
      <c r="E6062" s="923" t="n">
        <f aca="false">IF($K$2=$H$1,H6062,I6062)</f>
        <v>2.58</v>
      </c>
      <c r="F6062" s="396" t="n">
        <f aca="false">IF(LEN($B6062)=7,CONCATENATE(MID($B6062,1,6),"00",RIGHT($B6062,1)),IF(LEN($B6062)=8,CONCATENATE(MID($B6062,1,6),"0",RIGHT($B6062,2)),$B6062))</f>
        <v>97647</v>
      </c>
      <c r="H6062" s="925" t="n">
        <v>2.33</v>
      </c>
      <c r="I6062" s="923" t="n">
        <v>2.58</v>
      </c>
    </row>
    <row r="6063" customFormat="false" ht="15" hidden="false" customHeight="false" outlineLevel="0" collapsed="false">
      <c r="B6063" s="923" t="n">
        <v>97648</v>
      </c>
      <c r="C6063" s="924" t="s">
        <v>12879</v>
      </c>
      <c r="D6063" s="923" t="s">
        <v>892</v>
      </c>
      <c r="E6063" s="923" t="n">
        <f aca="false">IF($K$2=$H$1,H6063,I6063)</f>
        <v>1.49</v>
      </c>
      <c r="F6063" s="396" t="n">
        <f aca="false">IF(LEN($B6063)=7,CONCATENATE(MID($B6063,1,6),"00",RIGHT($B6063,1)),IF(LEN($B6063)=8,CONCATENATE(MID($B6063,1,6),"0",RIGHT($B6063,2)),$B6063))</f>
        <v>97648</v>
      </c>
      <c r="H6063" s="925" t="n">
        <v>1.33</v>
      </c>
      <c r="I6063" s="923" t="n">
        <v>1.49</v>
      </c>
    </row>
    <row r="6064" customFormat="false" ht="15" hidden="false" customHeight="false" outlineLevel="0" collapsed="false">
      <c r="B6064" s="923" t="n">
        <v>97649</v>
      </c>
      <c r="C6064" s="924" t="s">
        <v>12880</v>
      </c>
      <c r="D6064" s="923" t="s">
        <v>892</v>
      </c>
      <c r="E6064" s="923" t="n">
        <f aca="false">IF($K$2=$H$1,H6064,I6064)</f>
        <v>3.15</v>
      </c>
      <c r="F6064" s="396" t="n">
        <f aca="false">IF(LEN($B6064)=7,CONCATENATE(MID($B6064,1,6),"00",RIGHT($B6064,1)),IF(LEN($B6064)=8,CONCATENATE(MID($B6064,1,6),"0",RIGHT($B6064,2)),$B6064))</f>
        <v>97649</v>
      </c>
      <c r="H6064" s="925" t="n">
        <v>2.87</v>
      </c>
      <c r="I6064" s="923" t="n">
        <v>3.15</v>
      </c>
    </row>
    <row r="6065" customFormat="false" ht="15" hidden="false" customHeight="false" outlineLevel="0" collapsed="false">
      <c r="B6065" s="923" t="n">
        <v>97650</v>
      </c>
      <c r="C6065" s="924" t="s">
        <v>12881</v>
      </c>
      <c r="D6065" s="923" t="s">
        <v>892</v>
      </c>
      <c r="E6065" s="923" t="n">
        <f aca="false">IF($K$2=$H$1,H6065,I6065)</f>
        <v>5.55</v>
      </c>
      <c r="F6065" s="396" t="n">
        <f aca="false">IF(LEN($B6065)=7,CONCATENATE(MID($B6065,1,6),"00",RIGHT($B6065,1)),IF(LEN($B6065)=8,CONCATENATE(MID($B6065,1,6),"0",RIGHT($B6065,2)),$B6065))</f>
        <v>97650</v>
      </c>
      <c r="H6065" s="925" t="n">
        <v>5</v>
      </c>
      <c r="I6065" s="923" t="n">
        <v>5.55</v>
      </c>
    </row>
    <row r="6066" customFormat="false" ht="15" hidden="false" customHeight="false" outlineLevel="0" collapsed="false">
      <c r="B6066" s="923" t="n">
        <v>97651</v>
      </c>
      <c r="C6066" s="924" t="s">
        <v>12882</v>
      </c>
      <c r="D6066" s="923" t="s">
        <v>451</v>
      </c>
      <c r="E6066" s="923" t="n">
        <f aca="false">IF($K$2=$H$1,H6066,I6066)</f>
        <v>61.56</v>
      </c>
      <c r="F6066" s="396" t="n">
        <f aca="false">IF(LEN($B6066)=7,CONCATENATE(MID($B6066,1,6),"00",RIGHT($B6066,1)),IF(LEN($B6066)=8,CONCATENATE(MID($B6066,1,6),"0",RIGHT($B6066,2)),$B6066))</f>
        <v>97651</v>
      </c>
      <c r="H6066" s="925" t="n">
        <v>55.43</v>
      </c>
      <c r="I6066" s="923" t="n">
        <v>61.56</v>
      </c>
    </row>
    <row r="6067" customFormat="false" ht="15" hidden="false" customHeight="false" outlineLevel="0" collapsed="false">
      <c r="B6067" s="923" t="n">
        <v>97652</v>
      </c>
      <c r="C6067" s="924" t="s">
        <v>12883</v>
      </c>
      <c r="D6067" s="923" t="s">
        <v>451</v>
      </c>
      <c r="E6067" s="923" t="n">
        <f aca="false">IF($K$2=$H$1,H6067,I6067)</f>
        <v>139.55</v>
      </c>
      <c r="F6067" s="396" t="n">
        <f aca="false">IF(LEN($B6067)=7,CONCATENATE(MID($B6067,1,6),"00",RIGHT($B6067,1)),IF(LEN($B6067)=8,CONCATENATE(MID($B6067,1,6),"0",RIGHT($B6067,2)),$B6067))</f>
        <v>97652</v>
      </c>
      <c r="H6067" s="925" t="n">
        <v>125.66</v>
      </c>
      <c r="I6067" s="923" t="n">
        <v>139.55</v>
      </c>
    </row>
    <row r="6068" customFormat="false" ht="15" hidden="false" customHeight="false" outlineLevel="0" collapsed="false">
      <c r="B6068" s="923" t="n">
        <v>97653</v>
      </c>
      <c r="C6068" s="924" t="s">
        <v>12884</v>
      </c>
      <c r="D6068" s="923" t="s">
        <v>451</v>
      </c>
      <c r="E6068" s="923" t="n">
        <f aca="false">IF($K$2=$H$1,H6068,I6068)</f>
        <v>80.69</v>
      </c>
      <c r="F6068" s="396" t="n">
        <f aca="false">IF(LEN($B6068)=7,CONCATENATE(MID($B6068,1,6),"00",RIGHT($B6068,1)),IF(LEN($B6068)=8,CONCATENATE(MID($B6068,1,6),"0",RIGHT($B6068,2)),$B6068))</f>
        <v>97653</v>
      </c>
      <c r="H6068" s="925" t="n">
        <v>78.21</v>
      </c>
      <c r="I6068" s="923" t="n">
        <v>80.69</v>
      </c>
    </row>
    <row r="6069" customFormat="false" ht="15" hidden="false" customHeight="false" outlineLevel="0" collapsed="false">
      <c r="B6069" s="923" t="n">
        <v>97654</v>
      </c>
      <c r="C6069" s="924" t="s">
        <v>12885</v>
      </c>
      <c r="D6069" s="923" t="s">
        <v>451</v>
      </c>
      <c r="E6069" s="923" t="n">
        <f aca="false">IF($K$2=$H$1,H6069,I6069)</f>
        <v>102.04</v>
      </c>
      <c r="F6069" s="396" t="n">
        <f aca="false">IF(LEN($B6069)=7,CONCATENATE(MID($B6069,1,6),"00",RIGHT($B6069,1)),IF(LEN($B6069)=8,CONCATENATE(MID($B6069,1,6),"0",RIGHT($B6069,2)),$B6069))</f>
        <v>97654</v>
      </c>
      <c r="H6069" s="925" t="n">
        <v>97.44</v>
      </c>
      <c r="I6069" s="923" t="n">
        <v>102.04</v>
      </c>
    </row>
    <row r="6070" customFormat="false" ht="15" hidden="false" customHeight="false" outlineLevel="0" collapsed="false">
      <c r="B6070" s="923" t="n">
        <v>97655</v>
      </c>
      <c r="C6070" s="924" t="s">
        <v>12886</v>
      </c>
      <c r="D6070" s="923" t="s">
        <v>892</v>
      </c>
      <c r="E6070" s="923" t="n">
        <f aca="false">IF($K$2=$H$1,H6070,I6070)</f>
        <v>17.24</v>
      </c>
      <c r="F6070" s="396" t="n">
        <f aca="false">IF(LEN($B6070)=7,CONCATENATE(MID($B6070,1,6),"00",RIGHT($B6070,1)),IF(LEN($B6070)=8,CONCATENATE(MID($B6070,1,6),"0",RIGHT($B6070,2)),$B6070))</f>
        <v>97655</v>
      </c>
      <c r="H6070" s="925" t="n">
        <v>15.99</v>
      </c>
      <c r="I6070" s="923" t="n">
        <v>17.24</v>
      </c>
    </row>
    <row r="6071" customFormat="false" ht="15" hidden="false" customHeight="false" outlineLevel="0" collapsed="false">
      <c r="B6071" s="923" t="n">
        <v>97656</v>
      </c>
      <c r="C6071" s="924" t="s">
        <v>12887</v>
      </c>
      <c r="D6071" s="923" t="s">
        <v>451</v>
      </c>
      <c r="E6071" s="923" t="n">
        <f aca="false">IF($K$2=$H$1,H6071,I6071)</f>
        <v>170.23</v>
      </c>
      <c r="F6071" s="396" t="n">
        <f aca="false">IF(LEN($B6071)=7,CONCATENATE(MID($B6071,1,6),"00",RIGHT($B6071,1)),IF(LEN($B6071)=8,CONCATENATE(MID($B6071,1,6),"0",RIGHT($B6071,2)),$B6071))</f>
        <v>97656</v>
      </c>
      <c r="H6071" s="925" t="n">
        <v>156.99</v>
      </c>
      <c r="I6071" s="923" t="n">
        <v>170.23</v>
      </c>
    </row>
    <row r="6072" customFormat="false" ht="15" hidden="false" customHeight="false" outlineLevel="0" collapsed="false">
      <c r="B6072" s="923" t="n">
        <v>97657</v>
      </c>
      <c r="C6072" s="924" t="s">
        <v>12888</v>
      </c>
      <c r="D6072" s="923" t="s">
        <v>451</v>
      </c>
      <c r="E6072" s="923" t="n">
        <f aca="false">IF($K$2=$H$1,H6072,I6072)</f>
        <v>337.42</v>
      </c>
      <c r="F6072" s="396" t="n">
        <f aca="false">IF(LEN($B6072)=7,CONCATENATE(MID($B6072,1,6),"00",RIGHT($B6072,1)),IF(LEN($B6072)=8,CONCATENATE(MID($B6072,1,6),"0",RIGHT($B6072,2)),$B6072))</f>
        <v>97657</v>
      </c>
      <c r="H6072" s="925" t="n">
        <v>311.17</v>
      </c>
      <c r="I6072" s="923" t="n">
        <v>337.42</v>
      </c>
    </row>
    <row r="6073" customFormat="false" ht="15" hidden="false" customHeight="false" outlineLevel="0" collapsed="false">
      <c r="B6073" s="923" t="n">
        <v>97658</v>
      </c>
      <c r="C6073" s="924" t="s">
        <v>12889</v>
      </c>
      <c r="D6073" s="923" t="s">
        <v>451</v>
      </c>
      <c r="E6073" s="923" t="n">
        <f aca="false">IF($K$2=$H$1,H6073,I6073)</f>
        <v>122.07</v>
      </c>
      <c r="F6073" s="396" t="n">
        <f aca="false">IF(LEN($B6073)=7,CONCATENATE(MID($B6073,1,6),"00",RIGHT($B6073,1)),IF(LEN($B6073)=8,CONCATENATE(MID($B6073,1,6),"0",RIGHT($B6073,2)),$B6073))</f>
        <v>97658</v>
      </c>
      <c r="H6073" s="925" t="n">
        <v>116.41</v>
      </c>
      <c r="I6073" s="923" t="n">
        <v>122.07</v>
      </c>
    </row>
    <row r="6074" customFormat="false" ht="15" hidden="false" customHeight="false" outlineLevel="0" collapsed="false">
      <c r="B6074" s="923" t="n">
        <v>97659</v>
      </c>
      <c r="C6074" s="924" t="s">
        <v>12890</v>
      </c>
      <c r="D6074" s="923" t="s">
        <v>451</v>
      </c>
      <c r="E6074" s="923" t="n">
        <f aca="false">IF($K$2=$H$1,H6074,I6074)</f>
        <v>169.33</v>
      </c>
      <c r="F6074" s="396" t="n">
        <f aca="false">IF(LEN($B6074)=7,CONCATENATE(MID($B6074,1,6),"00",RIGHT($B6074,1)),IF(LEN($B6074)=8,CONCATENATE(MID($B6074,1,6),"0",RIGHT($B6074,2)),$B6074))</f>
        <v>97659</v>
      </c>
      <c r="H6074" s="925" t="n">
        <v>159.71</v>
      </c>
      <c r="I6074" s="923" t="n">
        <v>169.33</v>
      </c>
    </row>
    <row r="6075" customFormat="false" ht="15" hidden="false" customHeight="false" outlineLevel="0" collapsed="false">
      <c r="B6075" s="923" t="n">
        <v>97660</v>
      </c>
      <c r="C6075" s="924" t="s">
        <v>12891</v>
      </c>
      <c r="D6075" s="923" t="s">
        <v>451</v>
      </c>
      <c r="E6075" s="923" t="n">
        <f aca="false">IF($K$2=$H$1,H6075,I6075)</f>
        <v>0.48</v>
      </c>
      <c r="F6075" s="396" t="n">
        <f aca="false">IF(LEN($B6075)=7,CONCATENATE(MID($B6075,1,6),"00",RIGHT($B6075,1)),IF(LEN($B6075)=8,CONCATENATE(MID($B6075,1,6),"0",RIGHT($B6075,2)),$B6075))</f>
        <v>97660</v>
      </c>
      <c r="H6075" s="925" t="n">
        <v>0.43</v>
      </c>
      <c r="I6075" s="923" t="n">
        <v>0.48</v>
      </c>
    </row>
    <row r="6076" customFormat="false" ht="15" hidden="false" customHeight="false" outlineLevel="0" collapsed="false">
      <c r="B6076" s="923" t="n">
        <v>97661</v>
      </c>
      <c r="C6076" s="924" t="s">
        <v>12892</v>
      </c>
      <c r="D6076" s="923" t="s">
        <v>470</v>
      </c>
      <c r="E6076" s="923" t="n">
        <f aca="false">IF($K$2=$H$1,H6076,I6076)</f>
        <v>0.48</v>
      </c>
      <c r="F6076" s="396" t="n">
        <f aca="false">IF(LEN($B6076)=7,CONCATENATE(MID($B6076,1,6),"00",RIGHT($B6076,1)),IF(LEN($B6076)=8,CONCATENATE(MID($B6076,1,6),"0",RIGHT($B6076,2)),$B6076))</f>
        <v>97661</v>
      </c>
      <c r="H6076" s="925" t="n">
        <v>0.44</v>
      </c>
      <c r="I6076" s="923" t="n">
        <v>0.48</v>
      </c>
    </row>
    <row r="6077" customFormat="false" ht="15" hidden="false" customHeight="false" outlineLevel="0" collapsed="false">
      <c r="B6077" s="923" t="n">
        <v>97662</v>
      </c>
      <c r="C6077" s="924" t="s">
        <v>12893</v>
      </c>
      <c r="D6077" s="923" t="s">
        <v>470</v>
      </c>
      <c r="E6077" s="923" t="n">
        <f aca="false">IF($K$2=$H$1,H6077,I6077)</f>
        <v>0.36</v>
      </c>
      <c r="F6077" s="396" t="n">
        <f aca="false">IF(LEN($B6077)=7,CONCATENATE(MID($B6077,1,6),"00",RIGHT($B6077,1)),IF(LEN($B6077)=8,CONCATENATE(MID($B6077,1,6),"0",RIGHT($B6077,2)),$B6077))</f>
        <v>97662</v>
      </c>
      <c r="H6077" s="925" t="n">
        <v>0.32</v>
      </c>
      <c r="I6077" s="923" t="n">
        <v>0.36</v>
      </c>
    </row>
    <row r="6078" customFormat="false" ht="15" hidden="false" customHeight="false" outlineLevel="0" collapsed="false">
      <c r="B6078" s="923" t="n">
        <v>97663</v>
      </c>
      <c r="C6078" s="924" t="s">
        <v>12894</v>
      </c>
      <c r="D6078" s="923" t="s">
        <v>451</v>
      </c>
      <c r="E6078" s="923" t="n">
        <f aca="false">IF($K$2=$H$1,H6078,I6078)</f>
        <v>8.99</v>
      </c>
      <c r="F6078" s="396" t="n">
        <f aca="false">IF(LEN($B6078)=7,CONCATENATE(MID($B6078,1,6),"00",RIGHT($B6078,1)),IF(LEN($B6078)=8,CONCATENATE(MID($B6078,1,6),"0",RIGHT($B6078,2)),$B6078))</f>
        <v>97663</v>
      </c>
      <c r="H6078" s="925" t="n">
        <v>8.1</v>
      </c>
      <c r="I6078" s="923" t="n">
        <v>8.99</v>
      </c>
    </row>
    <row r="6079" customFormat="false" ht="15" hidden="false" customHeight="false" outlineLevel="0" collapsed="false">
      <c r="B6079" s="923" t="n">
        <v>97664</v>
      </c>
      <c r="C6079" s="924" t="s">
        <v>12895</v>
      </c>
      <c r="D6079" s="923" t="s">
        <v>451</v>
      </c>
      <c r="E6079" s="923" t="n">
        <f aca="false">IF($K$2=$H$1,H6079,I6079)</f>
        <v>1.11</v>
      </c>
      <c r="F6079" s="396" t="n">
        <f aca="false">IF(LEN($B6079)=7,CONCATENATE(MID($B6079,1,6),"00",RIGHT($B6079,1)),IF(LEN($B6079)=8,CONCATENATE(MID($B6079,1,6),"0",RIGHT($B6079,2)),$B6079))</f>
        <v>97664</v>
      </c>
      <c r="H6079" s="925" t="n">
        <v>1.01</v>
      </c>
      <c r="I6079" s="923" t="n">
        <v>1.11</v>
      </c>
    </row>
    <row r="6080" customFormat="false" ht="15" hidden="false" customHeight="false" outlineLevel="0" collapsed="false">
      <c r="B6080" s="923" t="n">
        <v>97665</v>
      </c>
      <c r="C6080" s="924" t="s">
        <v>12896</v>
      </c>
      <c r="D6080" s="923" t="s">
        <v>451</v>
      </c>
      <c r="E6080" s="923" t="n">
        <f aca="false">IF($K$2=$H$1,H6080,I6080)</f>
        <v>0.94</v>
      </c>
      <c r="F6080" s="396" t="n">
        <f aca="false">IF(LEN($B6080)=7,CONCATENATE(MID($B6080,1,6),"00",RIGHT($B6080,1)),IF(LEN($B6080)=8,CONCATENATE(MID($B6080,1,6),"0",RIGHT($B6080,2)),$B6080))</f>
        <v>97665</v>
      </c>
      <c r="H6080" s="925" t="n">
        <v>0.84</v>
      </c>
      <c r="I6080" s="923" t="n">
        <v>0.94</v>
      </c>
    </row>
    <row r="6081" customFormat="false" ht="15" hidden="false" customHeight="false" outlineLevel="0" collapsed="false">
      <c r="B6081" s="923" t="n">
        <v>97666</v>
      </c>
      <c r="C6081" s="924" t="s">
        <v>12897</v>
      </c>
      <c r="D6081" s="923" t="s">
        <v>451</v>
      </c>
      <c r="E6081" s="923" t="n">
        <f aca="false">IF($K$2=$H$1,H6081,I6081)</f>
        <v>6.55</v>
      </c>
      <c r="F6081" s="396" t="n">
        <f aca="false">IF(LEN($B6081)=7,CONCATENATE(MID($B6081,1,6),"00",RIGHT($B6081,1)),IF(LEN($B6081)=8,CONCATENATE(MID($B6081,1,6),"0",RIGHT($B6081,2)),$B6081))</f>
        <v>97666</v>
      </c>
      <c r="H6081" s="925" t="n">
        <v>5.9</v>
      </c>
      <c r="I6081" s="923" t="n">
        <v>6.55</v>
      </c>
    </row>
    <row r="6082" customFormat="false" ht="15" hidden="false" customHeight="false" outlineLevel="0" collapsed="false">
      <c r="B6082" s="923" t="n">
        <v>85423</v>
      </c>
      <c r="C6082" s="924" t="s">
        <v>12898</v>
      </c>
      <c r="D6082" s="923" t="s">
        <v>892</v>
      </c>
      <c r="E6082" s="923" t="n">
        <f aca="false">IF($K$2=$H$1,H6082,I6082)</f>
        <v>6.88</v>
      </c>
      <c r="F6082" s="396" t="n">
        <f aca="false">IF(LEN($B6082)=7,CONCATENATE(MID($B6082,1,6),"00",RIGHT($B6082,1)),IF(LEN($B6082)=8,CONCATENATE(MID($B6082,1,6),"0",RIGHT($B6082,2)),$B6082))</f>
        <v>85423</v>
      </c>
      <c r="H6082" s="925" t="n">
        <v>6.48</v>
      </c>
      <c r="I6082" s="923" t="n">
        <v>6.88</v>
      </c>
    </row>
    <row r="6083" customFormat="false" ht="15" hidden="false" customHeight="false" outlineLevel="0" collapsed="false">
      <c r="B6083" s="923" t="n">
        <v>85424</v>
      </c>
      <c r="C6083" s="924" t="s">
        <v>12899</v>
      </c>
      <c r="D6083" s="923" t="s">
        <v>892</v>
      </c>
      <c r="E6083" s="923" t="n">
        <f aca="false">IF($K$2=$H$1,H6083,I6083)</f>
        <v>20.63</v>
      </c>
      <c r="F6083" s="396" t="n">
        <f aca="false">IF(LEN($B6083)=7,CONCATENATE(MID($B6083,1,6),"00",RIGHT($B6083,1)),IF(LEN($B6083)=8,CONCATENATE(MID($B6083,1,6),"0",RIGHT($B6083,2)),$B6083))</f>
        <v>85424</v>
      </c>
      <c r="H6083" s="925" t="n">
        <v>18.87</v>
      </c>
      <c r="I6083" s="923" t="n">
        <v>20.63</v>
      </c>
    </row>
    <row r="6084" customFormat="false" ht="15" hidden="false" customHeight="false" outlineLevel="0" collapsed="false">
      <c r="B6084" s="923" t="n">
        <v>95967</v>
      </c>
      <c r="C6084" s="924" t="s">
        <v>12900</v>
      </c>
      <c r="D6084" s="923" t="s">
        <v>967</v>
      </c>
      <c r="E6084" s="923" t="n">
        <f aca="false">IF($K$2=$H$1,H6084,I6084)</f>
        <v>126.18</v>
      </c>
      <c r="F6084" s="396" t="n">
        <f aca="false">IF(LEN($B6084)=7,CONCATENATE(MID($B6084,1,6),"00",RIGHT($B6084,1)),IF(LEN($B6084)=8,CONCATENATE(MID($B6084,1,6),"0",RIGHT($B6084,2)),$B6084))</f>
        <v>95967</v>
      </c>
      <c r="H6084" s="925" t="n">
        <v>109.35</v>
      </c>
      <c r="I6084" s="923" t="n">
        <v>126.18</v>
      </c>
    </row>
    <row r="6085" customFormat="false" ht="15" hidden="false" customHeight="false" outlineLevel="0" collapsed="false">
      <c r="B6085" s="923" t="n">
        <v>99058</v>
      </c>
      <c r="C6085" s="924" t="s">
        <v>12901</v>
      </c>
      <c r="D6085" s="923" t="s">
        <v>451</v>
      </c>
      <c r="E6085" s="923" t="n">
        <f aca="false">IF($K$2=$H$1,H6085,I6085)</f>
        <v>6.22</v>
      </c>
      <c r="F6085" s="396" t="n">
        <f aca="false">IF(LEN($B6085)=7,CONCATENATE(MID($B6085,1,6),"00",RIGHT($B6085,1)),IF(LEN($B6085)=8,CONCATENATE(MID($B6085,1,6),"0",RIGHT($B6085,2)),$B6085))</f>
        <v>99058</v>
      </c>
      <c r="H6085" s="925" t="n">
        <v>5.67</v>
      </c>
      <c r="I6085" s="923" t="n">
        <v>6.22</v>
      </c>
    </row>
    <row r="6086" customFormat="false" ht="15" hidden="false" customHeight="false" outlineLevel="0" collapsed="false">
      <c r="B6086" s="923" t="n">
        <v>99059</v>
      </c>
      <c r="C6086" s="924" t="s">
        <v>12902</v>
      </c>
      <c r="D6086" s="923" t="s">
        <v>470</v>
      </c>
      <c r="E6086" s="923" t="n">
        <f aca="false">IF($K$2=$H$1,H6086,I6086)</f>
        <v>34.73</v>
      </c>
      <c r="F6086" s="396" t="n">
        <f aca="false">IF(LEN($B6086)=7,CONCATENATE(MID($B6086,1,6),"00",RIGHT($B6086,1)),IF(LEN($B6086)=8,CONCATENATE(MID($B6086,1,6),"0",RIGHT($B6086,2)),$B6086))</f>
        <v>99059</v>
      </c>
      <c r="H6086" s="925" t="n">
        <v>32.34</v>
      </c>
      <c r="I6086" s="923" t="n">
        <v>34.73</v>
      </c>
    </row>
    <row r="6087" customFormat="false" ht="15" hidden="false" customHeight="false" outlineLevel="0" collapsed="false">
      <c r="B6087" s="923" t="n">
        <v>99060</v>
      </c>
      <c r="C6087" s="924" t="s">
        <v>12903</v>
      </c>
      <c r="D6087" s="923" t="s">
        <v>451</v>
      </c>
      <c r="E6087" s="923" t="n">
        <f aca="false">IF($K$2=$H$1,H6087,I6087)</f>
        <v>88.37</v>
      </c>
      <c r="F6087" s="396" t="n">
        <f aca="false">IF(LEN($B6087)=7,CONCATENATE(MID($B6087,1,6),"00",RIGHT($B6087,1)),IF(LEN($B6087)=8,CONCATENATE(MID($B6087,1,6),"0",RIGHT($B6087,2)),$B6087))</f>
        <v>99060</v>
      </c>
      <c r="H6087" s="925" t="n">
        <v>81.79</v>
      </c>
      <c r="I6087" s="923" t="n">
        <v>88.37</v>
      </c>
    </row>
    <row r="6088" customFormat="false" ht="15" hidden="false" customHeight="false" outlineLevel="0" collapsed="false">
      <c r="B6088" s="923" t="n">
        <v>99061</v>
      </c>
      <c r="C6088" s="924" t="s">
        <v>12904</v>
      </c>
      <c r="D6088" s="923" t="s">
        <v>451</v>
      </c>
      <c r="E6088" s="923" t="n">
        <f aca="false">IF($K$2=$H$1,H6088,I6088)</f>
        <v>61.31</v>
      </c>
      <c r="F6088" s="396" t="n">
        <f aca="false">IF(LEN($B6088)=7,CONCATENATE(MID($B6088,1,6),"00",RIGHT($B6088,1)),IF(LEN($B6088)=8,CONCATENATE(MID($B6088,1,6),"0",RIGHT($B6088,2)),$B6088))</f>
        <v>99061</v>
      </c>
      <c r="H6088" s="925" t="n">
        <v>56.51</v>
      </c>
      <c r="I6088" s="923" t="n">
        <v>61.31</v>
      </c>
    </row>
    <row r="6089" customFormat="false" ht="15" hidden="false" customHeight="false" outlineLevel="0" collapsed="false">
      <c r="B6089" s="923" t="n">
        <v>99062</v>
      </c>
      <c r="C6089" s="924" t="s">
        <v>12905</v>
      </c>
      <c r="D6089" s="923" t="s">
        <v>451</v>
      </c>
      <c r="E6089" s="923" t="n">
        <f aca="false">IF($K$2=$H$1,H6089,I6089)</f>
        <v>1.83</v>
      </c>
      <c r="F6089" s="396" t="n">
        <f aca="false">IF(LEN($B6089)=7,CONCATENATE(MID($B6089,1,6),"00",RIGHT($B6089,1)),IF(LEN($B6089)=8,CONCATENATE(MID($B6089,1,6),"0",RIGHT($B6089,2)),$B6089))</f>
        <v>99062</v>
      </c>
      <c r="H6089" s="925" t="n">
        <v>1.65</v>
      </c>
      <c r="I6089" s="923" t="n">
        <v>1.83</v>
      </c>
    </row>
    <row r="6090" customFormat="false" ht="15" hidden="false" customHeight="false" outlineLevel="0" collapsed="false">
      <c r="B6090" s="923" t="n">
        <v>99063</v>
      </c>
      <c r="C6090" s="924" t="s">
        <v>12906</v>
      </c>
      <c r="D6090" s="923" t="s">
        <v>470</v>
      </c>
      <c r="E6090" s="923" t="n">
        <f aca="false">IF($K$2=$H$1,H6090,I6090)</f>
        <v>3.06</v>
      </c>
      <c r="F6090" s="396" t="n">
        <f aca="false">IF(LEN($B6090)=7,CONCATENATE(MID($B6090,1,6),"00",RIGHT($B6090,1)),IF(LEN($B6090)=8,CONCATENATE(MID($B6090,1,6),"0",RIGHT($B6090,2)),$B6090))</f>
        <v>99063</v>
      </c>
      <c r="H6090" s="925" t="n">
        <v>2.82</v>
      </c>
      <c r="I6090" s="923" t="n">
        <v>3.06</v>
      </c>
    </row>
    <row r="6091" customFormat="false" ht="15" hidden="false" customHeight="false" outlineLevel="0" collapsed="false">
      <c r="B6091" s="923" t="n">
        <v>99064</v>
      </c>
      <c r="C6091" s="924" t="s">
        <v>12907</v>
      </c>
      <c r="D6091" s="923" t="s">
        <v>470</v>
      </c>
      <c r="E6091" s="923" t="n">
        <f aca="false">IF($K$2=$H$1,H6091,I6091)</f>
        <v>0.31</v>
      </c>
      <c r="F6091" s="396" t="n">
        <f aca="false">IF(LEN($B6091)=7,CONCATENATE(MID($B6091,1,6),"00",RIGHT($B6091,1)),IF(LEN($B6091)=8,CONCATENATE(MID($B6091,1,6),"0",RIGHT($B6091,2)),$B6091))</f>
        <v>99064</v>
      </c>
      <c r="H6091" s="925" t="n">
        <v>0.28</v>
      </c>
      <c r="I6091" s="923" t="n">
        <v>0.31</v>
      </c>
    </row>
    <row r="6092" customFormat="false" ht="15" hidden="false" customHeight="false" outlineLevel="0" collapsed="false">
      <c r="B6092" s="923" t="n">
        <v>78472</v>
      </c>
      <c r="C6092" s="924" t="s">
        <v>12908</v>
      </c>
      <c r="D6092" s="923" t="s">
        <v>892</v>
      </c>
      <c r="E6092" s="923" t="n">
        <f aca="false">IF($K$2=$H$1,H6092,I6092)</f>
        <v>0.26</v>
      </c>
      <c r="F6092" s="396" t="n">
        <f aca="false">IF(LEN($B6092)=7,CONCATENATE(MID($B6092,1,6),"00",RIGHT($B6092,1)),IF(LEN($B6092)=8,CONCATENATE(MID($B6092,1,6),"0",RIGHT($B6092,2)),$B6092))</f>
        <v>78472</v>
      </c>
      <c r="H6092" s="925" t="n">
        <v>0.25</v>
      </c>
      <c r="I6092" s="923" t="n">
        <v>0.26</v>
      </c>
    </row>
    <row r="6093" customFormat="false" ht="15" hidden="false" customHeight="false" outlineLevel="0" collapsed="false">
      <c r="B6093" s="923" t="n">
        <v>93588</v>
      </c>
      <c r="C6093" s="924" t="s">
        <v>12909</v>
      </c>
      <c r="D6093" s="923" t="s">
        <v>11676</v>
      </c>
      <c r="E6093" s="923" t="n">
        <f aca="false">IF($K$2=$H$1,H6093,I6093)</f>
        <v>1.4</v>
      </c>
      <c r="F6093" s="396" t="n">
        <f aca="false">IF(LEN($B6093)=7,CONCATENATE(MID($B6093,1,6),"00",RIGHT($B6093,1)),IF(LEN($B6093)=8,CONCATENATE(MID($B6093,1,6),"0",RIGHT($B6093,2)),$B6093))</f>
        <v>93588</v>
      </c>
      <c r="H6093" s="925" t="n">
        <v>1.37</v>
      </c>
      <c r="I6093" s="923" t="n">
        <v>1.4</v>
      </c>
    </row>
    <row r="6094" customFormat="false" ht="15" hidden="false" customHeight="false" outlineLevel="0" collapsed="false">
      <c r="B6094" s="923" t="n">
        <v>93589</v>
      </c>
      <c r="C6094" s="924" t="s">
        <v>12910</v>
      </c>
      <c r="D6094" s="923" t="s">
        <v>11676</v>
      </c>
      <c r="E6094" s="923" t="n">
        <f aca="false">IF($K$2=$H$1,H6094,I6094)</f>
        <v>1.06</v>
      </c>
      <c r="F6094" s="396" t="n">
        <f aca="false">IF(LEN($B6094)=7,CONCATENATE(MID($B6094,1,6),"00",RIGHT($B6094,1)),IF(LEN($B6094)=8,CONCATENATE(MID($B6094,1,6),"0",RIGHT($B6094,2)),$B6094))</f>
        <v>93589</v>
      </c>
      <c r="H6094" s="925" t="n">
        <v>1.05</v>
      </c>
      <c r="I6094" s="923" t="n">
        <v>1.06</v>
      </c>
    </row>
    <row r="6095" customFormat="false" ht="15" hidden="false" customHeight="false" outlineLevel="0" collapsed="false">
      <c r="B6095" s="923" t="n">
        <v>93590</v>
      </c>
      <c r="C6095" s="924" t="s">
        <v>12911</v>
      </c>
      <c r="D6095" s="923" t="s">
        <v>11676</v>
      </c>
      <c r="E6095" s="923" t="n">
        <f aca="false">IF($K$2=$H$1,H6095,I6095)</f>
        <v>0.7</v>
      </c>
      <c r="F6095" s="396" t="n">
        <f aca="false">IF(LEN($B6095)=7,CONCATENATE(MID($B6095,1,6),"00",RIGHT($B6095,1)),IF(LEN($B6095)=8,CONCATENATE(MID($B6095,1,6),"0",RIGHT($B6095,2)),$B6095))</f>
        <v>93590</v>
      </c>
      <c r="H6095" s="925" t="n">
        <v>0.7</v>
      </c>
      <c r="I6095" s="923" t="n">
        <v>0.7</v>
      </c>
    </row>
    <row r="6096" customFormat="false" ht="15" hidden="false" customHeight="false" outlineLevel="0" collapsed="false">
      <c r="B6096" s="923" t="n">
        <v>93591</v>
      </c>
      <c r="C6096" s="924" t="s">
        <v>12912</v>
      </c>
      <c r="D6096" s="923" t="s">
        <v>11676</v>
      </c>
      <c r="E6096" s="923" t="n">
        <f aca="false">IF($K$2=$H$1,H6096,I6096)</f>
        <v>1.29</v>
      </c>
      <c r="F6096" s="396" t="n">
        <f aca="false">IF(LEN($B6096)=7,CONCATENATE(MID($B6096,1,6),"00",RIGHT($B6096,1)),IF(LEN($B6096)=8,CONCATENATE(MID($B6096,1,6),"0",RIGHT($B6096,2)),$B6096))</f>
        <v>93591</v>
      </c>
      <c r="H6096" s="925" t="n">
        <v>1.28</v>
      </c>
      <c r="I6096" s="923" t="n">
        <v>1.29</v>
      </c>
    </row>
    <row r="6097" customFormat="false" ht="15" hidden="false" customHeight="false" outlineLevel="0" collapsed="false">
      <c r="B6097" s="923" t="n">
        <v>93592</v>
      </c>
      <c r="C6097" s="924" t="s">
        <v>12913</v>
      </c>
      <c r="D6097" s="923" t="s">
        <v>11676</v>
      </c>
      <c r="E6097" s="923" t="n">
        <f aca="false">IF($K$2=$H$1,H6097,I6097)</f>
        <v>0.99</v>
      </c>
      <c r="F6097" s="396" t="n">
        <f aca="false">IF(LEN($B6097)=7,CONCATENATE(MID($B6097,1,6),"00",RIGHT($B6097,1)),IF(LEN($B6097)=8,CONCATENATE(MID($B6097,1,6),"0",RIGHT($B6097,2)),$B6097))</f>
        <v>93592</v>
      </c>
      <c r="H6097" s="925" t="n">
        <v>0.97</v>
      </c>
      <c r="I6097" s="923" t="n">
        <v>0.99</v>
      </c>
    </row>
    <row r="6098" customFormat="false" ht="15" hidden="false" customHeight="false" outlineLevel="0" collapsed="false">
      <c r="B6098" s="923" t="n">
        <v>93593</v>
      </c>
      <c r="C6098" s="924" t="s">
        <v>12914</v>
      </c>
      <c r="D6098" s="923" t="s">
        <v>11676</v>
      </c>
      <c r="E6098" s="923" t="n">
        <f aca="false">IF($K$2=$H$1,H6098,I6098)</f>
        <v>0.66</v>
      </c>
      <c r="F6098" s="396" t="n">
        <f aca="false">IF(LEN($B6098)=7,CONCATENATE(MID($B6098,1,6),"00",RIGHT($B6098,1)),IF(LEN($B6098)=8,CONCATENATE(MID($B6098,1,6),"0",RIGHT($B6098,2)),$B6098))</f>
        <v>93593</v>
      </c>
      <c r="H6098" s="925" t="n">
        <v>0.65</v>
      </c>
      <c r="I6098" s="923" t="n">
        <v>0.66</v>
      </c>
    </row>
    <row r="6099" customFormat="false" ht="15" hidden="false" customHeight="false" outlineLevel="0" collapsed="false">
      <c r="B6099" s="923" t="n">
        <v>93594</v>
      </c>
      <c r="C6099" s="924" t="s">
        <v>12915</v>
      </c>
      <c r="D6099" s="923" t="s">
        <v>11665</v>
      </c>
      <c r="E6099" s="923" t="n">
        <f aca="false">IF($K$2=$H$1,H6099,I6099)</f>
        <v>0.92</v>
      </c>
      <c r="F6099" s="396" t="n">
        <f aca="false">IF(LEN($B6099)=7,CONCATENATE(MID($B6099,1,6),"00",RIGHT($B6099,1)),IF(LEN($B6099)=8,CONCATENATE(MID($B6099,1,6),"0",RIGHT($B6099,2)),$B6099))</f>
        <v>93594</v>
      </c>
      <c r="H6099" s="925" t="n">
        <v>0.91</v>
      </c>
      <c r="I6099" s="923" t="n">
        <v>0.92</v>
      </c>
    </row>
    <row r="6100" customFormat="false" ht="15" hidden="false" customHeight="false" outlineLevel="0" collapsed="false">
      <c r="B6100" s="923" t="n">
        <v>93595</v>
      </c>
      <c r="C6100" s="924" t="s">
        <v>12916</v>
      </c>
      <c r="D6100" s="923" t="s">
        <v>11665</v>
      </c>
      <c r="E6100" s="923" t="n">
        <f aca="false">IF($K$2=$H$1,H6100,I6100)</f>
        <v>0.7</v>
      </c>
      <c r="F6100" s="396" t="n">
        <f aca="false">IF(LEN($B6100)=7,CONCATENATE(MID($B6100,1,6),"00",RIGHT($B6100,1)),IF(LEN($B6100)=8,CONCATENATE(MID($B6100,1,6),"0",RIGHT($B6100,2)),$B6100))</f>
        <v>93595</v>
      </c>
      <c r="H6100" s="925" t="n">
        <v>0.7</v>
      </c>
      <c r="I6100" s="923" t="n">
        <v>0.7</v>
      </c>
    </row>
    <row r="6101" customFormat="false" ht="15" hidden="false" customHeight="false" outlineLevel="0" collapsed="false">
      <c r="B6101" s="923" t="n">
        <v>93596</v>
      </c>
      <c r="C6101" s="924" t="s">
        <v>12917</v>
      </c>
      <c r="D6101" s="923" t="s">
        <v>11665</v>
      </c>
      <c r="E6101" s="923" t="n">
        <f aca="false">IF($K$2=$H$1,H6101,I6101)</f>
        <v>0.47</v>
      </c>
      <c r="F6101" s="396" t="n">
        <f aca="false">IF(LEN($B6101)=7,CONCATENATE(MID($B6101,1,6),"00",RIGHT($B6101,1)),IF(LEN($B6101)=8,CONCATENATE(MID($B6101,1,6),"0",RIGHT($B6101,2)),$B6101))</f>
        <v>93596</v>
      </c>
      <c r="H6101" s="925" t="n">
        <v>0.46</v>
      </c>
      <c r="I6101" s="923" t="n">
        <v>0.47</v>
      </c>
    </row>
    <row r="6102" customFormat="false" ht="15" hidden="false" customHeight="false" outlineLevel="0" collapsed="false">
      <c r="B6102" s="923" t="n">
        <v>93597</v>
      </c>
      <c r="C6102" s="924" t="s">
        <v>12918</v>
      </c>
      <c r="D6102" s="923" t="s">
        <v>11665</v>
      </c>
      <c r="E6102" s="923" t="n">
        <f aca="false">IF($K$2=$H$1,H6102,I6102)</f>
        <v>0.86</v>
      </c>
      <c r="F6102" s="396" t="n">
        <f aca="false">IF(LEN($B6102)=7,CONCATENATE(MID($B6102,1,6),"00",RIGHT($B6102,1)),IF(LEN($B6102)=8,CONCATENATE(MID($B6102,1,6),"0",RIGHT($B6102,2)),$B6102))</f>
        <v>93597</v>
      </c>
      <c r="H6102" s="925" t="n">
        <v>0.85</v>
      </c>
      <c r="I6102" s="923" t="n">
        <v>0.86</v>
      </c>
    </row>
    <row r="6103" customFormat="false" ht="15" hidden="false" customHeight="false" outlineLevel="0" collapsed="false">
      <c r="B6103" s="923" t="n">
        <v>93598</v>
      </c>
      <c r="C6103" s="924" t="s">
        <v>12919</v>
      </c>
      <c r="D6103" s="923" t="s">
        <v>11665</v>
      </c>
      <c r="E6103" s="923" t="n">
        <f aca="false">IF($K$2=$H$1,H6103,I6103)</f>
        <v>0.66</v>
      </c>
      <c r="F6103" s="396" t="n">
        <f aca="false">IF(LEN($B6103)=7,CONCATENATE(MID($B6103,1,6),"00",RIGHT($B6103,1)),IF(LEN($B6103)=8,CONCATENATE(MID($B6103,1,6),"0",RIGHT($B6103,2)),$B6103))</f>
        <v>93598</v>
      </c>
      <c r="H6103" s="925" t="n">
        <v>0.65</v>
      </c>
      <c r="I6103" s="923" t="n">
        <v>0.66</v>
      </c>
    </row>
    <row r="6104" customFormat="false" ht="15" hidden="false" customHeight="false" outlineLevel="0" collapsed="false">
      <c r="B6104" s="923" t="n">
        <v>93599</v>
      </c>
      <c r="C6104" s="924" t="s">
        <v>12920</v>
      </c>
      <c r="D6104" s="923" t="s">
        <v>11665</v>
      </c>
      <c r="E6104" s="923" t="n">
        <f aca="false">IF($K$2=$H$1,H6104,I6104)</f>
        <v>0.44</v>
      </c>
      <c r="F6104" s="396" t="n">
        <f aca="false">IF(LEN($B6104)=7,CONCATENATE(MID($B6104,1,6),"00",RIGHT($B6104,1)),IF(LEN($B6104)=8,CONCATENATE(MID($B6104,1,6),"0",RIGHT($B6104,2)),$B6104))</f>
        <v>93599</v>
      </c>
      <c r="H6104" s="925" t="n">
        <v>0.43</v>
      </c>
      <c r="I6104" s="923" t="n">
        <v>0.44</v>
      </c>
    </row>
    <row r="6105" customFormat="false" ht="15" hidden="false" customHeight="false" outlineLevel="0" collapsed="false">
      <c r="B6105" s="923" t="n">
        <v>95425</v>
      </c>
      <c r="C6105" s="924" t="s">
        <v>12921</v>
      </c>
      <c r="D6105" s="923" t="s">
        <v>11676</v>
      </c>
      <c r="E6105" s="923" t="n">
        <f aca="false">IF($K$2=$H$1,H6105,I6105)</f>
        <v>1.11</v>
      </c>
      <c r="F6105" s="396" t="n">
        <f aca="false">IF(LEN($B6105)=7,CONCATENATE(MID($B6105,1,6),"00",RIGHT($B6105,1)),IF(LEN($B6105)=8,CONCATENATE(MID($B6105,1,6),"0",RIGHT($B6105,2)),$B6105))</f>
        <v>95425</v>
      </c>
      <c r="H6105" s="925" t="n">
        <v>1.1</v>
      </c>
      <c r="I6105" s="923" t="n">
        <v>1.11</v>
      </c>
    </row>
    <row r="6106" customFormat="false" ht="15" hidden="false" customHeight="false" outlineLevel="0" collapsed="false">
      <c r="B6106" s="923" t="n">
        <v>95426</v>
      </c>
      <c r="C6106" s="924" t="s">
        <v>12922</v>
      </c>
      <c r="D6106" s="923" t="s">
        <v>11676</v>
      </c>
      <c r="E6106" s="923" t="n">
        <f aca="false">IF($K$2=$H$1,H6106,I6106)</f>
        <v>0.85</v>
      </c>
      <c r="F6106" s="396" t="n">
        <f aca="false">IF(LEN($B6106)=7,CONCATENATE(MID($B6106,1,6),"00",RIGHT($B6106,1)),IF(LEN($B6106)=8,CONCATENATE(MID($B6106,1,6),"0",RIGHT($B6106,2)),$B6106))</f>
        <v>95426</v>
      </c>
      <c r="H6106" s="925" t="n">
        <v>0.85</v>
      </c>
      <c r="I6106" s="923" t="n">
        <v>0.85</v>
      </c>
    </row>
    <row r="6107" customFormat="false" ht="15" hidden="false" customHeight="false" outlineLevel="0" collapsed="false">
      <c r="B6107" s="923" t="n">
        <v>95427</v>
      </c>
      <c r="C6107" s="924" t="s">
        <v>12923</v>
      </c>
      <c r="D6107" s="923" t="s">
        <v>11676</v>
      </c>
      <c r="E6107" s="923" t="n">
        <f aca="false">IF($K$2=$H$1,H6107,I6107)</f>
        <v>0.56</v>
      </c>
      <c r="F6107" s="396" t="n">
        <f aca="false">IF(LEN($B6107)=7,CONCATENATE(MID($B6107,1,6),"00",RIGHT($B6107,1)),IF(LEN($B6107)=8,CONCATENATE(MID($B6107,1,6),"0",RIGHT($B6107,2)),$B6107))</f>
        <v>95427</v>
      </c>
      <c r="H6107" s="925" t="n">
        <v>0.56</v>
      </c>
      <c r="I6107" s="923" t="n">
        <v>0.56</v>
      </c>
    </row>
    <row r="6108" customFormat="false" ht="15" hidden="false" customHeight="false" outlineLevel="0" collapsed="false">
      <c r="B6108" s="923" t="n">
        <v>95428</v>
      </c>
      <c r="C6108" s="924" t="s">
        <v>12924</v>
      </c>
      <c r="D6108" s="923" t="s">
        <v>11665</v>
      </c>
      <c r="E6108" s="923" t="n">
        <f aca="false">IF($K$2=$H$1,H6108,I6108)</f>
        <v>0.73</v>
      </c>
      <c r="F6108" s="396" t="n">
        <f aca="false">IF(LEN($B6108)=7,CONCATENATE(MID($B6108,1,6),"00",RIGHT($B6108,1)),IF(LEN($B6108)=8,CONCATENATE(MID($B6108,1,6),"0",RIGHT($B6108,2)),$B6108))</f>
        <v>95428</v>
      </c>
      <c r="H6108" s="925" t="n">
        <v>0.73</v>
      </c>
      <c r="I6108" s="923" t="n">
        <v>0.73</v>
      </c>
    </row>
    <row r="6109" customFormat="false" ht="15" hidden="false" customHeight="false" outlineLevel="0" collapsed="false">
      <c r="B6109" s="923" t="n">
        <v>95429</v>
      </c>
      <c r="C6109" s="924" t="s">
        <v>12925</v>
      </c>
      <c r="D6109" s="923" t="s">
        <v>11665</v>
      </c>
      <c r="E6109" s="923" t="n">
        <f aca="false">IF($K$2=$H$1,H6109,I6109)</f>
        <v>0.56</v>
      </c>
      <c r="F6109" s="396" t="n">
        <f aca="false">IF(LEN($B6109)=7,CONCATENATE(MID($B6109,1,6),"00",RIGHT($B6109,1)),IF(LEN($B6109)=8,CONCATENATE(MID($B6109,1,6),"0",RIGHT($B6109,2)),$B6109))</f>
        <v>95429</v>
      </c>
      <c r="H6109" s="925" t="n">
        <v>0.56</v>
      </c>
      <c r="I6109" s="923" t="n">
        <v>0.56</v>
      </c>
    </row>
    <row r="6110" customFormat="false" ht="15" hidden="false" customHeight="false" outlineLevel="0" collapsed="false">
      <c r="B6110" s="923" t="n">
        <v>95430</v>
      </c>
      <c r="C6110" s="924" t="s">
        <v>12926</v>
      </c>
      <c r="D6110" s="923" t="s">
        <v>11665</v>
      </c>
      <c r="E6110" s="923" t="n">
        <f aca="false">IF($K$2=$H$1,H6110,I6110)</f>
        <v>0.37</v>
      </c>
      <c r="F6110" s="396" t="n">
        <f aca="false">IF(LEN($B6110)=7,CONCATENATE(MID($B6110,1,6),"00",RIGHT($B6110,1)),IF(LEN($B6110)=8,CONCATENATE(MID($B6110,1,6),"0",RIGHT($B6110,2)),$B6110))</f>
        <v>95430</v>
      </c>
      <c r="H6110" s="925" t="n">
        <v>0.37</v>
      </c>
      <c r="I6110" s="923" t="n">
        <v>0.37</v>
      </c>
    </row>
    <row r="6111" customFormat="false" ht="15" hidden="false" customHeight="false" outlineLevel="0" collapsed="false">
      <c r="B6111" s="923" t="n">
        <v>95875</v>
      </c>
      <c r="C6111" s="924" t="s">
        <v>12927</v>
      </c>
      <c r="D6111" s="923" t="s">
        <v>11676</v>
      </c>
      <c r="E6111" s="923" t="n">
        <f aca="false">IF($K$2=$H$1,H6111,I6111)</f>
        <v>1</v>
      </c>
      <c r="F6111" s="396" t="n">
        <f aca="false">IF(LEN($B6111)=7,CONCATENATE(MID($B6111,1,6),"00",RIGHT($B6111,1)),IF(LEN($B6111)=8,CONCATENATE(MID($B6111,1,6),"0",RIGHT($B6111,2)),$B6111))</f>
        <v>95875</v>
      </c>
      <c r="H6111" s="925" t="n">
        <v>0.99</v>
      </c>
      <c r="I6111" s="923" t="n">
        <v>1</v>
      </c>
    </row>
    <row r="6112" customFormat="false" ht="15" hidden="false" customHeight="false" outlineLevel="0" collapsed="false">
      <c r="B6112" s="923" t="n">
        <v>95876</v>
      </c>
      <c r="C6112" s="924" t="s">
        <v>12928</v>
      </c>
      <c r="D6112" s="923" t="s">
        <v>11676</v>
      </c>
      <c r="E6112" s="923" t="n">
        <f aca="false">IF($K$2=$H$1,H6112,I6112)</f>
        <v>0.92</v>
      </c>
      <c r="F6112" s="396" t="n">
        <f aca="false">IF(LEN($B6112)=7,CONCATENATE(MID($B6112,1,6),"00",RIGHT($B6112,1)),IF(LEN($B6112)=8,CONCATENATE(MID($B6112,1,6),"0",RIGHT($B6112,2)),$B6112))</f>
        <v>95876</v>
      </c>
      <c r="H6112" s="925" t="n">
        <v>0.92</v>
      </c>
      <c r="I6112" s="923" t="n">
        <v>0.92</v>
      </c>
    </row>
    <row r="6113" customFormat="false" ht="15" hidden="false" customHeight="false" outlineLevel="0" collapsed="false">
      <c r="B6113" s="923" t="n">
        <v>95877</v>
      </c>
      <c r="C6113" s="924" t="s">
        <v>12929</v>
      </c>
      <c r="D6113" s="923" t="s">
        <v>11676</v>
      </c>
      <c r="E6113" s="923" t="n">
        <f aca="false">IF($K$2=$H$1,H6113,I6113)</f>
        <v>0.79</v>
      </c>
      <c r="F6113" s="396" t="n">
        <f aca="false">IF(LEN($B6113)=7,CONCATENATE(MID($B6113,1,6),"00",RIGHT($B6113,1)),IF(LEN($B6113)=8,CONCATENATE(MID($B6113,1,6),"0",RIGHT($B6113,2)),$B6113))</f>
        <v>95877</v>
      </c>
      <c r="H6113" s="925" t="n">
        <v>0.78</v>
      </c>
      <c r="I6113" s="923" t="n">
        <v>0.79</v>
      </c>
    </row>
    <row r="6114" customFormat="false" ht="15" hidden="false" customHeight="false" outlineLevel="0" collapsed="false">
      <c r="B6114" s="923" t="n">
        <v>95878</v>
      </c>
      <c r="C6114" s="924" t="s">
        <v>12930</v>
      </c>
      <c r="D6114" s="923" t="s">
        <v>11665</v>
      </c>
      <c r="E6114" s="923" t="n">
        <f aca="false">IF($K$2=$H$1,H6114,I6114)</f>
        <v>0.66</v>
      </c>
      <c r="F6114" s="396" t="n">
        <f aca="false">IF(LEN($B6114)=7,CONCATENATE(MID($B6114,1,6),"00",RIGHT($B6114,1)),IF(LEN($B6114)=8,CONCATENATE(MID($B6114,1,6),"0",RIGHT($B6114,2)),$B6114))</f>
        <v>95878</v>
      </c>
      <c r="H6114" s="925" t="n">
        <v>0.66</v>
      </c>
      <c r="I6114" s="923" t="n">
        <v>0.66</v>
      </c>
    </row>
    <row r="6115" customFormat="false" ht="15" hidden="false" customHeight="false" outlineLevel="0" collapsed="false">
      <c r="B6115" s="923" t="n">
        <v>95879</v>
      </c>
      <c r="C6115" s="924" t="s">
        <v>12931</v>
      </c>
      <c r="D6115" s="923" t="s">
        <v>11665</v>
      </c>
      <c r="E6115" s="923" t="n">
        <f aca="false">IF($K$2=$H$1,H6115,I6115)</f>
        <v>0.62</v>
      </c>
      <c r="F6115" s="396" t="n">
        <f aca="false">IF(LEN($B6115)=7,CONCATENATE(MID($B6115,1,6),"00",RIGHT($B6115,1)),IF(LEN($B6115)=8,CONCATENATE(MID($B6115,1,6),"0",RIGHT($B6115,2)),$B6115))</f>
        <v>95879</v>
      </c>
      <c r="H6115" s="925" t="n">
        <v>0.61</v>
      </c>
      <c r="I6115" s="923" t="n">
        <v>0.62</v>
      </c>
    </row>
    <row r="6116" customFormat="false" ht="15" hidden="false" customHeight="false" outlineLevel="0" collapsed="false">
      <c r="B6116" s="923" t="n">
        <v>95880</v>
      </c>
      <c r="C6116" s="924" t="s">
        <v>12932</v>
      </c>
      <c r="D6116" s="923" t="s">
        <v>11665</v>
      </c>
      <c r="E6116" s="923" t="n">
        <f aca="false">IF($K$2=$H$1,H6116,I6116)</f>
        <v>0.52</v>
      </c>
      <c r="F6116" s="396" t="n">
        <f aca="false">IF(LEN($B6116)=7,CONCATENATE(MID($B6116,1,6),"00",RIGHT($B6116,1)),IF(LEN($B6116)=8,CONCATENATE(MID($B6116,1,6),"0",RIGHT($B6116,2)),$B6116))</f>
        <v>95880</v>
      </c>
      <c r="H6116" s="925" t="n">
        <v>0.52</v>
      </c>
      <c r="I6116" s="923" t="n">
        <v>0.52</v>
      </c>
    </row>
    <row r="6117" customFormat="false" ht="15" hidden="false" customHeight="false" outlineLevel="0" collapsed="false">
      <c r="B6117" s="923" t="n">
        <v>93176</v>
      </c>
      <c r="C6117" s="924" t="s">
        <v>12933</v>
      </c>
      <c r="D6117" s="923" t="s">
        <v>11665</v>
      </c>
      <c r="E6117" s="923" t="n">
        <f aca="false">IF($K$2=$H$1,H6117,I6117)</f>
        <v>0.52</v>
      </c>
      <c r="F6117" s="396" t="n">
        <f aca="false">IF(LEN($B6117)=7,CONCATENATE(MID($B6117,1,6),"00",RIGHT($B6117,1)),IF(LEN($B6117)=8,CONCATENATE(MID($B6117,1,6),"0",RIGHT($B6117,2)),$B6117))</f>
        <v>93176</v>
      </c>
      <c r="H6117" s="925" t="n">
        <v>0.52</v>
      </c>
      <c r="I6117" s="923" t="n">
        <v>0.52</v>
      </c>
    </row>
    <row r="6118" customFormat="false" ht="15" hidden="false" customHeight="false" outlineLevel="0" collapsed="false">
      <c r="B6118" s="923" t="n">
        <v>93177</v>
      </c>
      <c r="C6118" s="924" t="s">
        <v>12934</v>
      </c>
      <c r="D6118" s="923" t="s">
        <v>11665</v>
      </c>
      <c r="E6118" s="923" t="n">
        <f aca="false">IF($K$2=$H$1,H6118,I6118)</f>
        <v>1.84</v>
      </c>
      <c r="F6118" s="396" t="n">
        <f aca="false">IF(LEN($B6118)=7,CONCATENATE(MID($B6118,1,6),"00",RIGHT($B6118,1)),IF(LEN($B6118)=8,CONCATENATE(MID($B6118,1,6),"0",RIGHT($B6118,2)),$B6118))</f>
        <v>93177</v>
      </c>
      <c r="H6118" s="925" t="n">
        <v>1.81</v>
      </c>
      <c r="I6118" s="923" t="n">
        <v>1.84</v>
      </c>
    </row>
    <row r="6119" customFormat="false" ht="15" hidden="false" customHeight="false" outlineLevel="0" collapsed="false">
      <c r="B6119" s="923" t="n">
        <v>93178</v>
      </c>
      <c r="C6119" s="924" t="s">
        <v>12935</v>
      </c>
      <c r="D6119" s="923" t="s">
        <v>11665</v>
      </c>
      <c r="E6119" s="923" t="n">
        <f aca="false">IF($K$2=$H$1,H6119,I6119)</f>
        <v>0.6</v>
      </c>
      <c r="F6119" s="396" t="n">
        <f aca="false">IF(LEN($B6119)=7,CONCATENATE(MID($B6119,1,6),"00",RIGHT($B6119,1)),IF(LEN($B6119)=8,CONCATENATE(MID($B6119,1,6),"0",RIGHT($B6119,2)),$B6119))</f>
        <v>93178</v>
      </c>
      <c r="H6119" s="925" t="n">
        <v>0.59</v>
      </c>
      <c r="I6119" s="923" t="n">
        <v>0.6</v>
      </c>
    </row>
    <row r="6120" customFormat="false" ht="15" hidden="false" customHeight="false" outlineLevel="0" collapsed="false">
      <c r="B6120" s="923" t="n">
        <v>93179</v>
      </c>
      <c r="C6120" s="924" t="s">
        <v>12936</v>
      </c>
      <c r="D6120" s="923" t="s">
        <v>11665</v>
      </c>
      <c r="E6120" s="923" t="n">
        <f aca="false">IF($K$2=$H$1,H6120,I6120)</f>
        <v>2.04</v>
      </c>
      <c r="F6120" s="396" t="n">
        <f aca="false">IF(LEN($B6120)=7,CONCATENATE(MID($B6120,1,6),"00",RIGHT($B6120,1)),IF(LEN($B6120)=8,CONCATENATE(MID($B6120,1,6),"0",RIGHT($B6120,2)),$B6120))</f>
        <v>93179</v>
      </c>
      <c r="H6120" s="925" t="n">
        <v>2.01</v>
      </c>
      <c r="I6120" s="923" t="n">
        <v>2.04</v>
      </c>
    </row>
    <row r="6121" customFormat="false" ht="15" hidden="false" customHeight="false" outlineLevel="0" collapsed="false">
      <c r="B6121" s="923" t="s">
        <v>12937</v>
      </c>
      <c r="C6121" s="924" t="s">
        <v>12938</v>
      </c>
      <c r="D6121" s="923" t="s">
        <v>470</v>
      </c>
      <c r="E6121" s="923" t="n">
        <f aca="false">IF($K$2=$H$1,H6121,I6121)</f>
        <v>28.21</v>
      </c>
      <c r="F6121" s="396" t="str">
        <f aca="false">IF(LEN($B6121)=7,CONCATENATE(MID($B6121,1,6),"00",RIGHT($B6121,1)),IF(LEN($B6121)=8,CONCATENATE(MID($B6121,1,6),"0",RIGHT($B6121,2)),$B6121))</f>
        <v>74038/001</v>
      </c>
      <c r="H6121" s="925" t="n">
        <v>26.48</v>
      </c>
      <c r="I6121" s="923" t="n">
        <v>28.21</v>
      </c>
    </row>
    <row r="6122" customFormat="false" ht="15" hidden="false" customHeight="false" outlineLevel="0" collapsed="false">
      <c r="B6122" s="923" t="s">
        <v>12939</v>
      </c>
      <c r="C6122" s="924" t="s">
        <v>12940</v>
      </c>
      <c r="D6122" s="923" t="s">
        <v>470</v>
      </c>
      <c r="E6122" s="923" t="n">
        <f aca="false">IF($K$2=$H$1,H6122,I6122)</f>
        <v>28.21</v>
      </c>
      <c r="F6122" s="396" t="str">
        <f aca="false">IF(LEN($B6122)=7,CONCATENATE(MID($B6122,1,6),"00",RIGHT($B6122,1)),IF(LEN($B6122)=8,CONCATENATE(MID($B6122,1,6),"0",RIGHT($B6122,2)),$B6122))</f>
        <v>74039/001</v>
      </c>
      <c r="H6122" s="925" t="n">
        <v>26.48</v>
      </c>
      <c r="I6122" s="923" t="n">
        <v>28.21</v>
      </c>
    </row>
    <row r="6123" customFormat="false" ht="15" hidden="false" customHeight="false" outlineLevel="0" collapsed="false">
      <c r="B6123" s="923" t="s">
        <v>12941</v>
      </c>
      <c r="C6123" s="924" t="s">
        <v>12942</v>
      </c>
      <c r="D6123" s="923" t="s">
        <v>470</v>
      </c>
      <c r="E6123" s="923" t="n">
        <f aca="false">IF($K$2=$H$1,H6123,I6123)</f>
        <v>45.51</v>
      </c>
      <c r="F6123" s="396" t="str">
        <f aca="false">IF(LEN($B6123)=7,CONCATENATE(MID($B6123,1,6),"00",RIGHT($B6123,1)),IF(LEN($B6123)=8,CONCATENATE(MID($B6123,1,6),"0",RIGHT($B6123,2)),$B6123))</f>
        <v>74142/001</v>
      </c>
      <c r="H6123" s="925" t="n">
        <v>43.6</v>
      </c>
      <c r="I6123" s="923" t="n">
        <v>45.51</v>
      </c>
    </row>
    <row r="6124" customFormat="false" ht="15" hidden="false" customHeight="false" outlineLevel="0" collapsed="false">
      <c r="B6124" s="923" t="s">
        <v>12943</v>
      </c>
      <c r="C6124" s="924" t="s">
        <v>12944</v>
      </c>
      <c r="D6124" s="923" t="s">
        <v>470</v>
      </c>
      <c r="E6124" s="923" t="n">
        <f aca="false">IF($K$2=$H$1,H6124,I6124)</f>
        <v>18.08</v>
      </c>
      <c r="F6124" s="396" t="str">
        <f aca="false">IF(LEN($B6124)=7,CONCATENATE(MID($B6124,1,6),"00",RIGHT($B6124,1)),IF(LEN($B6124)=8,CONCATENATE(MID($B6124,1,6),"0",RIGHT($B6124,2)),$B6124))</f>
        <v>74142/002</v>
      </c>
      <c r="H6124" s="925" t="n">
        <v>17.22</v>
      </c>
      <c r="I6124" s="923" t="n">
        <v>18.08</v>
      </c>
    </row>
    <row r="6125" customFormat="false" ht="15" hidden="false" customHeight="false" outlineLevel="0" collapsed="false">
      <c r="B6125" s="923" t="s">
        <v>12945</v>
      </c>
      <c r="C6125" s="924" t="s">
        <v>12946</v>
      </c>
      <c r="D6125" s="923" t="s">
        <v>470</v>
      </c>
      <c r="E6125" s="923" t="n">
        <f aca="false">IF($K$2=$H$1,H6125,I6125)</f>
        <v>29.54</v>
      </c>
      <c r="F6125" s="396" t="str">
        <f aca="false">IF(LEN($B6125)=7,CONCATENATE(MID($B6125,1,6),"00",RIGHT($B6125,1)),IF(LEN($B6125)=8,CONCATENATE(MID($B6125,1,6),"0",RIGHT($B6125,2)),$B6125))</f>
        <v>74142/003</v>
      </c>
      <c r="H6125" s="925" t="n">
        <v>27.81</v>
      </c>
      <c r="I6125" s="923" t="n">
        <v>29.54</v>
      </c>
    </row>
    <row r="6126" customFormat="false" ht="15" hidden="false" customHeight="false" outlineLevel="0" collapsed="false">
      <c r="B6126" s="923" t="s">
        <v>12947</v>
      </c>
      <c r="C6126" s="924" t="s">
        <v>12948</v>
      </c>
      <c r="D6126" s="923" t="s">
        <v>470</v>
      </c>
      <c r="E6126" s="923" t="n">
        <f aca="false">IF($K$2=$H$1,H6126,I6126)</f>
        <v>55.88</v>
      </c>
      <c r="F6126" s="396" t="str">
        <f aca="false">IF(LEN($B6126)=7,CONCATENATE(MID($B6126,1,6),"00",RIGHT($B6126,1)),IF(LEN($B6126)=8,CONCATENATE(MID($B6126,1,6),"0",RIGHT($B6126,2)),$B6126))</f>
        <v>74142/004</v>
      </c>
      <c r="H6126" s="925" t="n">
        <v>54.18</v>
      </c>
      <c r="I6126" s="923" t="n">
        <v>55.88</v>
      </c>
    </row>
    <row r="6127" customFormat="false" ht="15" hidden="false" customHeight="false" outlineLevel="0" collapsed="false">
      <c r="B6127" s="923" t="s">
        <v>12949</v>
      </c>
      <c r="C6127" s="924" t="s">
        <v>12950</v>
      </c>
      <c r="D6127" s="923" t="s">
        <v>470</v>
      </c>
      <c r="E6127" s="923" t="n">
        <f aca="false">IF($K$2=$H$1,H6127,I6127)</f>
        <v>55.02</v>
      </c>
      <c r="F6127" s="396" t="str">
        <f aca="false">IF(LEN($B6127)=7,CONCATENATE(MID($B6127,1,6),"00",RIGHT($B6127,1)),IF(LEN($B6127)=8,CONCATENATE(MID($B6127,1,6),"0",RIGHT($B6127,2)),$B6127))</f>
        <v>74143/001</v>
      </c>
      <c r="H6127" s="925" t="n">
        <v>53.14</v>
      </c>
      <c r="I6127" s="923" t="n">
        <v>55.02</v>
      </c>
    </row>
    <row r="6128" customFormat="false" ht="15" hidden="false" customHeight="false" outlineLevel="0" collapsed="false">
      <c r="B6128" s="923" t="s">
        <v>12951</v>
      </c>
      <c r="C6128" s="924" t="s">
        <v>12952</v>
      </c>
      <c r="D6128" s="923" t="s">
        <v>470</v>
      </c>
      <c r="E6128" s="923" t="n">
        <f aca="false">IF($K$2=$H$1,H6128,I6128)</f>
        <v>52.93</v>
      </c>
      <c r="F6128" s="396" t="str">
        <f aca="false">IF(LEN($B6128)=7,CONCATENATE(MID($B6128,1,6),"00",RIGHT($B6128,1)),IF(LEN($B6128)=8,CONCATENATE(MID($B6128,1,6),"0",RIGHT($B6128,2)),$B6128))</f>
        <v>74143/002</v>
      </c>
      <c r="H6128" s="925" t="n">
        <v>51.05</v>
      </c>
      <c r="I6128" s="923" t="n">
        <v>52.93</v>
      </c>
    </row>
    <row r="6129" customFormat="false" ht="15" hidden="false" customHeight="false" outlineLevel="0" collapsed="false">
      <c r="B6129" s="923" t="n">
        <v>85171</v>
      </c>
      <c r="C6129" s="924" t="s">
        <v>12953</v>
      </c>
      <c r="D6129" s="923" t="s">
        <v>470</v>
      </c>
      <c r="E6129" s="923" t="n">
        <f aca="false">IF($K$2=$H$1,H6129,I6129)</f>
        <v>3.78</v>
      </c>
      <c r="F6129" s="396" t="n">
        <f aca="false">IF(LEN($B6129)=7,CONCATENATE(MID($B6129,1,6),"00",RIGHT($B6129,1)),IF(LEN($B6129)=8,CONCATENATE(MID($B6129,1,6),"0",RIGHT($B6129,2)),$B6129))</f>
        <v>85171</v>
      </c>
      <c r="H6129" s="925" t="n">
        <v>3.52</v>
      </c>
      <c r="I6129" s="923" t="n">
        <v>3.78</v>
      </c>
    </row>
    <row r="6130" customFormat="false" ht="15" hidden="false" customHeight="false" outlineLevel="0" collapsed="false">
      <c r="B6130" s="923" t="s">
        <v>12954</v>
      </c>
      <c r="C6130" s="924" t="s">
        <v>12955</v>
      </c>
      <c r="D6130" s="923" t="s">
        <v>892</v>
      </c>
      <c r="E6130" s="923" t="n">
        <f aca="false">IF($K$2=$H$1,H6130,I6130)</f>
        <v>195.19</v>
      </c>
      <c r="F6130" s="396" t="str">
        <f aca="false">IF(LEN($B6130)=7,CONCATENATE(MID($B6130,1,6),"00",RIGHT($B6130,1)),IF(LEN($B6130)=8,CONCATENATE(MID($B6130,1,6),"0",RIGHT($B6130,2)),$B6130))</f>
        <v>73787/001</v>
      </c>
      <c r="H6130" s="925" t="n">
        <v>184.62</v>
      </c>
      <c r="I6130" s="923" t="n">
        <v>195.19</v>
      </c>
    </row>
    <row r="6131" customFormat="false" ht="15" hidden="false" customHeight="false" outlineLevel="0" collapsed="false">
      <c r="B6131" s="923" t="s">
        <v>12956</v>
      </c>
      <c r="C6131" s="924" t="s">
        <v>12957</v>
      </c>
      <c r="D6131" s="923" t="s">
        <v>892</v>
      </c>
      <c r="E6131" s="923" t="n">
        <f aca="false">IF($K$2=$H$1,H6131,I6131)</f>
        <v>121.29</v>
      </c>
      <c r="F6131" s="396" t="str">
        <f aca="false">IF(LEN($B6131)=7,CONCATENATE(MID($B6131,1,6),"00",RIGHT($B6131,1)),IF(LEN($B6131)=8,CONCATENATE(MID($B6131,1,6),"0",RIGHT($B6131,2)),$B6131))</f>
        <v>74244/001</v>
      </c>
      <c r="H6131" s="925" t="n">
        <v>118.74</v>
      </c>
      <c r="I6131" s="923" t="n">
        <v>121.29</v>
      </c>
    </row>
    <row r="6132" customFormat="false" ht="15" hidden="false" customHeight="false" outlineLevel="0" collapsed="false">
      <c r="B6132" s="923" t="s">
        <v>12958</v>
      </c>
      <c r="C6132" s="924" t="s">
        <v>12959</v>
      </c>
      <c r="D6132" s="923" t="s">
        <v>451</v>
      </c>
      <c r="E6132" s="923" t="n">
        <f aca="false">IF($K$2=$H$1,H6132,I6132)</f>
        <v>134.52</v>
      </c>
      <c r="F6132" s="396" t="str">
        <f aca="false">IF(LEN($B6132)=7,CONCATENATE(MID($B6132,1,6),"00",RIGHT($B6132,1)),IF(LEN($B6132)=8,CONCATENATE(MID($B6132,1,6),"0",RIGHT($B6132,2)),$B6132))</f>
        <v>73788/002</v>
      </c>
      <c r="H6132" s="925" t="n">
        <v>130.08</v>
      </c>
      <c r="I6132" s="923" t="n">
        <v>134.52</v>
      </c>
    </row>
    <row r="6133" customFormat="false" ht="15" hidden="false" customHeight="false" outlineLevel="0" collapsed="false">
      <c r="B6133" s="923" t="n">
        <v>98509</v>
      </c>
      <c r="C6133" s="924" t="s">
        <v>12960</v>
      </c>
      <c r="D6133" s="923" t="s">
        <v>451</v>
      </c>
      <c r="E6133" s="923" t="n">
        <f aca="false">IF($K$2=$H$1,H6133,I6133)</f>
        <v>55.55</v>
      </c>
      <c r="F6133" s="396" t="n">
        <f aca="false">IF(LEN($B6133)=7,CONCATENATE(MID($B6133,1,6),"00",RIGHT($B6133,1)),IF(LEN($B6133)=8,CONCATENATE(MID($B6133,1,6),"0",RIGHT($B6133,2)),$B6133))</f>
        <v>98509</v>
      </c>
      <c r="H6133" s="925" t="n">
        <v>55.34</v>
      </c>
      <c r="I6133" s="923" t="n">
        <v>55.55</v>
      </c>
    </row>
    <row r="6134" customFormat="false" ht="15" hidden="false" customHeight="false" outlineLevel="0" collapsed="false">
      <c r="B6134" s="923" t="n">
        <v>98510</v>
      </c>
      <c r="C6134" s="924" t="s">
        <v>12961</v>
      </c>
      <c r="D6134" s="923" t="s">
        <v>451</v>
      </c>
      <c r="E6134" s="923" t="n">
        <f aca="false">IF($K$2=$H$1,H6134,I6134)</f>
        <v>78.87</v>
      </c>
      <c r="F6134" s="396" t="n">
        <f aca="false">IF(LEN($B6134)=7,CONCATENATE(MID($B6134,1,6),"00",RIGHT($B6134,1)),IF(LEN($B6134)=8,CONCATENATE(MID($B6134,1,6),"0",RIGHT($B6134,2)),$B6134))</f>
        <v>98510</v>
      </c>
      <c r="H6134" s="925" t="n">
        <v>77.4</v>
      </c>
      <c r="I6134" s="923" t="n">
        <v>78.87</v>
      </c>
    </row>
    <row r="6135" customFormat="false" ht="15" hidden="false" customHeight="false" outlineLevel="0" collapsed="false">
      <c r="B6135" s="923" t="n">
        <v>98511</v>
      </c>
      <c r="C6135" s="924" t="s">
        <v>12962</v>
      </c>
      <c r="D6135" s="923" t="s">
        <v>451</v>
      </c>
      <c r="E6135" s="923" t="n">
        <f aca="false">IF($K$2=$H$1,H6135,I6135)</f>
        <v>152.6</v>
      </c>
      <c r="F6135" s="396" t="n">
        <f aca="false">IF(LEN($B6135)=7,CONCATENATE(MID($B6135,1,6),"00",RIGHT($B6135,1)),IF(LEN($B6135)=8,CONCATENATE(MID($B6135,1,6),"0",RIGHT($B6135,2)),$B6135))</f>
        <v>98511</v>
      </c>
      <c r="H6135" s="925" t="n">
        <v>150.5</v>
      </c>
      <c r="I6135" s="923" t="n">
        <v>152.6</v>
      </c>
    </row>
    <row r="6136" customFormat="false" ht="15" hidden="false" customHeight="false" outlineLevel="0" collapsed="false">
      <c r="B6136" s="923" t="n">
        <v>98516</v>
      </c>
      <c r="C6136" s="924" t="s">
        <v>12963</v>
      </c>
      <c r="D6136" s="923" t="s">
        <v>451</v>
      </c>
      <c r="E6136" s="923" t="n">
        <f aca="false">IF($K$2=$H$1,H6136,I6136)</f>
        <v>297.37</v>
      </c>
      <c r="F6136" s="396" t="n">
        <f aca="false">IF(LEN($B6136)=7,CONCATENATE(MID($B6136,1,6),"00",RIGHT($B6136,1)),IF(LEN($B6136)=8,CONCATENATE(MID($B6136,1,6),"0",RIGHT($B6136,2)),$B6136))</f>
        <v>98516</v>
      </c>
      <c r="H6136" s="925" t="n">
        <v>285.65</v>
      </c>
      <c r="I6136" s="923" t="n">
        <v>297.37</v>
      </c>
    </row>
    <row r="6137" customFormat="false" ht="15" hidden="false" customHeight="false" outlineLevel="0" collapsed="false">
      <c r="B6137" s="923" t="n">
        <v>98519</v>
      </c>
      <c r="C6137" s="924" t="s">
        <v>12964</v>
      </c>
      <c r="D6137" s="923" t="s">
        <v>892</v>
      </c>
      <c r="E6137" s="923" t="n">
        <f aca="false">IF($K$2=$H$1,H6137,I6137)</f>
        <v>1.57</v>
      </c>
      <c r="F6137" s="396" t="n">
        <f aca="false">IF(LEN($B6137)=7,CONCATENATE(MID($B6137,1,6),"00",RIGHT($B6137,1)),IF(LEN($B6137)=8,CONCATENATE(MID($B6137,1,6),"0",RIGHT($B6137,2)),$B6137))</f>
        <v>98519</v>
      </c>
      <c r="H6137" s="925" t="n">
        <v>1.41</v>
      </c>
      <c r="I6137" s="923" t="n">
        <v>1.57</v>
      </c>
    </row>
    <row r="6138" customFormat="false" ht="15" hidden="false" customHeight="false" outlineLevel="0" collapsed="false">
      <c r="B6138" s="923" t="n">
        <v>98520</v>
      </c>
      <c r="C6138" s="924" t="s">
        <v>12965</v>
      </c>
      <c r="D6138" s="923" t="s">
        <v>892</v>
      </c>
      <c r="E6138" s="923" t="n">
        <f aca="false">IF($K$2=$H$1,H6138,I6138)</f>
        <v>3.63</v>
      </c>
      <c r="F6138" s="396" t="n">
        <f aca="false">IF(LEN($B6138)=7,CONCATENATE(MID($B6138,1,6),"00",RIGHT($B6138,1)),IF(LEN($B6138)=8,CONCATENATE(MID($B6138,1,6),"0",RIGHT($B6138,2)),$B6138))</f>
        <v>98520</v>
      </c>
      <c r="H6138" s="925" t="n">
        <v>3.5</v>
      </c>
      <c r="I6138" s="923" t="n">
        <v>3.63</v>
      </c>
    </row>
    <row r="6139" customFormat="false" ht="15" hidden="false" customHeight="false" outlineLevel="0" collapsed="false">
      <c r="B6139" s="923" t="n">
        <v>98521</v>
      </c>
      <c r="C6139" s="924" t="s">
        <v>12966</v>
      </c>
      <c r="D6139" s="923" t="s">
        <v>892</v>
      </c>
      <c r="E6139" s="923" t="n">
        <f aca="false">IF($K$2=$H$1,H6139,I6139)</f>
        <v>0.28</v>
      </c>
      <c r="F6139" s="396" t="n">
        <f aca="false">IF(LEN($B6139)=7,CONCATENATE(MID($B6139,1,6),"00",RIGHT($B6139,1)),IF(LEN($B6139)=8,CONCATENATE(MID($B6139,1,6),"0",RIGHT($B6139,2)),$B6139))</f>
        <v>98521</v>
      </c>
      <c r="H6139" s="925" t="n">
        <v>0.25</v>
      </c>
      <c r="I6139" s="923" t="n">
        <v>0.28</v>
      </c>
    </row>
    <row r="6140" customFormat="false" ht="15" hidden="false" customHeight="false" outlineLevel="0" collapsed="false">
      <c r="B6140" s="923" t="n">
        <v>98522</v>
      </c>
      <c r="C6140" s="924" t="s">
        <v>12967</v>
      </c>
      <c r="D6140" s="923" t="s">
        <v>470</v>
      </c>
      <c r="E6140" s="923" t="n">
        <f aca="false">IF($K$2=$H$1,H6140,I6140)</f>
        <v>122.61</v>
      </c>
      <c r="F6140" s="396" t="n">
        <f aca="false">IF(LEN($B6140)=7,CONCATENATE(MID($B6140,1,6),"00",RIGHT($B6140,1)),IF(LEN($B6140)=8,CONCATENATE(MID($B6140,1,6),"0",RIGHT($B6140,2)),$B6140))</f>
        <v>98522</v>
      </c>
      <c r="H6140" s="925" t="n">
        <v>118.35</v>
      </c>
      <c r="I6140" s="923" t="n">
        <v>122.61</v>
      </c>
    </row>
    <row r="6141" customFormat="false" ht="15" hidden="false" customHeight="false" outlineLevel="0" collapsed="false">
      <c r="B6141" s="923" t="n">
        <v>98524</v>
      </c>
      <c r="C6141" s="924" t="s">
        <v>12968</v>
      </c>
      <c r="D6141" s="923" t="s">
        <v>892</v>
      </c>
      <c r="E6141" s="923" t="n">
        <f aca="false">IF($K$2=$H$1,H6141,I6141)</f>
        <v>2.51</v>
      </c>
      <c r="F6141" s="396" t="n">
        <f aca="false">IF(LEN($B6141)=7,CONCATENATE(MID($B6141,1,6),"00",RIGHT($B6141,1)),IF(LEN($B6141)=8,CONCATENATE(MID($B6141,1,6),"0",RIGHT($B6141,2)),$B6141))</f>
        <v>98524</v>
      </c>
      <c r="H6141" s="925" t="n">
        <v>2.26</v>
      </c>
      <c r="I6141" s="923" t="n">
        <v>2.51</v>
      </c>
    </row>
    <row r="6142" customFormat="false" ht="15" hidden="false" customHeight="false" outlineLevel="0" collapsed="false">
      <c r="B6142" s="923" t="n">
        <v>85179</v>
      </c>
      <c r="C6142" s="924" t="s">
        <v>12969</v>
      </c>
      <c r="D6142" s="923" t="s">
        <v>892</v>
      </c>
      <c r="E6142" s="923" t="n">
        <f aca="false">IF($K$2=$H$1,H6142,I6142)</f>
        <v>14.3</v>
      </c>
      <c r="F6142" s="396" t="n">
        <f aca="false">IF(LEN($B6142)=7,CONCATENATE(MID($B6142,1,6),"00",RIGHT($B6142,1)),IF(LEN($B6142)=8,CONCATENATE(MID($B6142,1,6),"0",RIGHT($B6142,2)),$B6142))</f>
        <v>85179</v>
      </c>
      <c r="H6142" s="925" t="n">
        <v>13.95</v>
      </c>
      <c r="I6142" s="923" t="n">
        <v>14.3</v>
      </c>
    </row>
    <row r="6143" customFormat="false" ht="15" hidden="false" customHeight="false" outlineLevel="0" collapsed="false">
      <c r="B6143" s="923" t="n">
        <v>85180</v>
      </c>
      <c r="C6143" s="924" t="s">
        <v>12970</v>
      </c>
      <c r="D6143" s="923" t="s">
        <v>892</v>
      </c>
      <c r="E6143" s="923" t="n">
        <f aca="false">IF($K$2=$H$1,H6143,I6143)</f>
        <v>14.3</v>
      </c>
      <c r="F6143" s="396" t="n">
        <f aca="false">IF(LEN($B6143)=7,CONCATENATE(MID($B6143,1,6),"00",RIGHT($B6143,1)),IF(LEN($B6143)=8,CONCATENATE(MID($B6143,1,6),"0",RIGHT($B6143,2)),$B6143))</f>
        <v>85180</v>
      </c>
      <c r="H6143" s="925" t="n">
        <v>13.95</v>
      </c>
      <c r="I6143" s="923" t="n">
        <v>14.3</v>
      </c>
    </row>
    <row r="6144" customFormat="false" ht="15" hidden="false" customHeight="false" outlineLevel="0" collapsed="false">
      <c r="B6144" s="923" t="n">
        <v>98503</v>
      </c>
      <c r="C6144" s="924" t="s">
        <v>12971</v>
      </c>
      <c r="D6144" s="923" t="s">
        <v>892</v>
      </c>
      <c r="E6144" s="923" t="n">
        <f aca="false">IF($K$2=$H$1,H6144,I6144)</f>
        <v>13.94</v>
      </c>
      <c r="F6144" s="396" t="n">
        <f aca="false">IF(LEN($B6144)=7,CONCATENATE(MID($B6144,1,6),"00",RIGHT($B6144,1)),IF(LEN($B6144)=8,CONCATENATE(MID($B6144,1,6),"0",RIGHT($B6144,2)),$B6144))</f>
        <v>98503</v>
      </c>
      <c r="H6144" s="925" t="n">
        <v>13.56</v>
      </c>
      <c r="I6144" s="923" t="n">
        <v>13.94</v>
      </c>
    </row>
    <row r="6145" customFormat="false" ht="15" hidden="false" customHeight="false" outlineLevel="0" collapsed="false">
      <c r="B6145" s="923" t="n">
        <v>98504</v>
      </c>
      <c r="C6145" s="924" t="s">
        <v>12972</v>
      </c>
      <c r="D6145" s="923" t="s">
        <v>892</v>
      </c>
      <c r="E6145" s="923" t="n">
        <f aca="false">IF($K$2=$H$1,H6145,I6145)</f>
        <v>8.95</v>
      </c>
      <c r="F6145" s="396" t="n">
        <f aca="false">IF(LEN($B6145)=7,CONCATENATE(MID($B6145,1,6),"00",RIGHT($B6145,1)),IF(LEN($B6145)=8,CONCATENATE(MID($B6145,1,6),"0",RIGHT($B6145,2)),$B6145))</f>
        <v>98504</v>
      </c>
      <c r="H6145" s="925" t="n">
        <v>8.63</v>
      </c>
      <c r="I6145" s="923" t="n">
        <v>8.95</v>
      </c>
    </row>
    <row r="6146" customFormat="false" ht="15" hidden="false" customHeight="false" outlineLevel="0" collapsed="false">
      <c r="B6146" s="923" t="n">
        <v>98505</v>
      </c>
      <c r="C6146" s="924" t="s">
        <v>12973</v>
      </c>
      <c r="D6146" s="923" t="s">
        <v>892</v>
      </c>
      <c r="E6146" s="923" t="n">
        <f aca="false">IF($K$2=$H$1,H6146,I6146)</f>
        <v>79.37</v>
      </c>
      <c r="F6146" s="396" t="n">
        <f aca="false">IF(LEN($B6146)=7,CONCATENATE(MID($B6146,1,6),"00",RIGHT($B6146,1)),IF(LEN($B6146)=8,CONCATENATE(MID($B6146,1,6),"0",RIGHT($B6146,2)),$B6146))</f>
        <v>98505</v>
      </c>
      <c r="H6146" s="925" t="n">
        <v>78.95</v>
      </c>
      <c r="I6146" s="923" t="n">
        <v>79.37</v>
      </c>
    </row>
    <row r="6147" customFormat="false" ht="15" hidden="false" customHeight="false" outlineLevel="0" collapsed="false">
      <c r="B6147" s="923" t="n">
        <v>85184</v>
      </c>
      <c r="C6147" s="924" t="s">
        <v>12974</v>
      </c>
      <c r="D6147" s="923" t="s">
        <v>892</v>
      </c>
      <c r="E6147" s="923" t="n">
        <f aca="false">IF($K$2=$H$1,H6147,I6147)</f>
        <v>3.98</v>
      </c>
      <c r="F6147" s="396" t="n">
        <f aca="false">IF(LEN($B6147)=7,CONCATENATE(MID($B6147,1,6),"00",RIGHT($B6147,1)),IF(LEN($B6147)=8,CONCATENATE(MID($B6147,1,6),"0",RIGHT($B6147,2)),$B6147))</f>
        <v>85184</v>
      </c>
      <c r="H6147" s="925" t="n">
        <v>3.6</v>
      </c>
      <c r="I6147" s="923" t="n">
        <v>3.98</v>
      </c>
    </row>
    <row r="6148" customFormat="false" ht="15" hidden="false" customHeight="false" outlineLevel="0" collapsed="false">
      <c r="B6148" s="923" t="n">
        <v>85185</v>
      </c>
      <c r="C6148" s="924" t="s">
        <v>12975</v>
      </c>
      <c r="D6148" s="923" t="s">
        <v>892</v>
      </c>
      <c r="E6148" s="923" t="n">
        <f aca="false">IF($K$2=$H$1,H6148,I6148)</f>
        <v>4.8</v>
      </c>
      <c r="F6148" s="396" t="n">
        <f aca="false">IF(LEN($B6148)=7,CONCATENATE(MID($B6148,1,6),"00",RIGHT($B6148,1)),IF(LEN($B6148)=8,CONCATENATE(MID($B6148,1,6),"0",RIGHT($B6148,2)),$B6148))</f>
        <v>85185</v>
      </c>
      <c r="H6148" s="925" t="n">
        <v>4.31</v>
      </c>
      <c r="I6148" s="923" t="n">
        <v>4.8</v>
      </c>
    </row>
    <row r="6149" customFormat="false" ht="15" hidden="false" customHeight="false" outlineLevel="0" collapsed="false">
      <c r="B6149" s="923" t="n">
        <v>98525</v>
      </c>
      <c r="C6149" s="924" t="s">
        <v>12976</v>
      </c>
      <c r="D6149" s="923" t="s">
        <v>892</v>
      </c>
      <c r="E6149" s="923" t="n">
        <f aca="false">IF($K$2=$H$1,H6149,I6149)</f>
        <v>0.24</v>
      </c>
      <c r="F6149" s="396" t="n">
        <f aca="false">IF(LEN($B6149)=7,CONCATENATE(MID($B6149,1,6),"00",RIGHT($B6149,1)),IF(LEN($B6149)=8,CONCATENATE(MID($B6149,1,6),"0",RIGHT($B6149,2)),$B6149))</f>
        <v>98525</v>
      </c>
      <c r="H6149" s="925" t="n">
        <v>0.24</v>
      </c>
      <c r="I6149" s="923" t="n">
        <v>0.24</v>
      </c>
    </row>
    <row r="6150" customFormat="false" ht="15" hidden="false" customHeight="false" outlineLevel="0" collapsed="false">
      <c r="B6150" s="923" t="n">
        <v>98526</v>
      </c>
      <c r="C6150" s="924" t="s">
        <v>12977</v>
      </c>
      <c r="D6150" s="923" t="s">
        <v>451</v>
      </c>
      <c r="E6150" s="923" t="n">
        <f aca="false">IF($K$2=$H$1,H6150,I6150)</f>
        <v>54.16</v>
      </c>
      <c r="F6150" s="396" t="n">
        <f aca="false">IF(LEN($B6150)=7,CONCATENATE(MID($B6150,1,6),"00",RIGHT($B6150,1)),IF(LEN($B6150)=8,CONCATENATE(MID($B6150,1,6),"0",RIGHT($B6150,2)),$B6150))</f>
        <v>98526</v>
      </c>
      <c r="H6150" s="925" t="n">
        <v>50.45</v>
      </c>
      <c r="I6150" s="923" t="n">
        <v>54.16</v>
      </c>
    </row>
    <row r="6151" customFormat="false" ht="15" hidden="false" customHeight="false" outlineLevel="0" collapsed="false">
      <c r="B6151" s="923" t="n">
        <v>98527</v>
      </c>
      <c r="C6151" s="924" t="s">
        <v>12978</v>
      </c>
      <c r="D6151" s="923" t="s">
        <v>451</v>
      </c>
      <c r="E6151" s="923" t="n">
        <f aca="false">IF($K$2=$H$1,H6151,I6151)</f>
        <v>116.58</v>
      </c>
      <c r="F6151" s="396" t="n">
        <f aca="false">IF(LEN($B6151)=7,CONCATENATE(MID($B6151,1,6),"00",RIGHT($B6151,1)),IF(LEN($B6151)=8,CONCATENATE(MID($B6151,1,6),"0",RIGHT($B6151,2)),$B6151))</f>
        <v>98527</v>
      </c>
      <c r="H6151" s="925" t="n">
        <v>108.61</v>
      </c>
      <c r="I6151" s="923" t="n">
        <v>116.58</v>
      </c>
    </row>
    <row r="6152" customFormat="false" ht="15" hidden="false" customHeight="false" outlineLevel="0" collapsed="false">
      <c r="B6152" s="923" t="n">
        <v>98528</v>
      </c>
      <c r="C6152" s="924" t="s">
        <v>12979</v>
      </c>
      <c r="D6152" s="923" t="s">
        <v>451</v>
      </c>
      <c r="E6152" s="923" t="n">
        <f aca="false">IF($K$2=$H$1,H6152,I6152)</f>
        <v>170.49</v>
      </c>
      <c r="F6152" s="396" t="n">
        <f aca="false">IF(LEN($B6152)=7,CONCATENATE(MID($B6152,1,6),"00",RIGHT($B6152,1)),IF(LEN($B6152)=8,CONCATENATE(MID($B6152,1,6),"0",RIGHT($B6152,2)),$B6152))</f>
        <v>98528</v>
      </c>
      <c r="H6152" s="925" t="n">
        <v>158.84</v>
      </c>
      <c r="I6152" s="923" t="n">
        <v>170.49</v>
      </c>
    </row>
    <row r="6153" customFormat="false" ht="15" hidden="false" customHeight="false" outlineLevel="0" collapsed="false">
      <c r="B6153" s="923" t="n">
        <v>98529</v>
      </c>
      <c r="C6153" s="924" t="s">
        <v>12980</v>
      </c>
      <c r="D6153" s="923" t="s">
        <v>451</v>
      </c>
      <c r="E6153" s="923" t="n">
        <f aca="false">IF($K$2=$H$1,H6153,I6153)</f>
        <v>54.31</v>
      </c>
      <c r="F6153" s="396" t="n">
        <f aca="false">IF(LEN($B6153)=7,CONCATENATE(MID($B6153,1,6),"00",RIGHT($B6153,1)),IF(LEN($B6153)=8,CONCATENATE(MID($B6153,1,6),"0",RIGHT($B6153,2)),$B6153))</f>
        <v>98529</v>
      </c>
      <c r="H6153" s="925" t="n">
        <v>48.92</v>
      </c>
      <c r="I6153" s="923" t="n">
        <v>54.31</v>
      </c>
    </row>
    <row r="6154" customFormat="false" ht="15" hidden="false" customHeight="false" outlineLevel="0" collapsed="false">
      <c r="B6154" s="923" t="n">
        <v>98530</v>
      </c>
      <c r="C6154" s="924" t="s">
        <v>12981</v>
      </c>
      <c r="D6154" s="923" t="s">
        <v>451</v>
      </c>
      <c r="E6154" s="923" t="n">
        <f aca="false">IF($K$2=$H$1,H6154,I6154)</f>
        <v>96.75</v>
      </c>
      <c r="F6154" s="396" t="n">
        <f aca="false">IF(LEN($B6154)=7,CONCATENATE(MID($B6154,1,6),"00",RIGHT($B6154,1)),IF(LEN($B6154)=8,CONCATENATE(MID($B6154,1,6),"0",RIGHT($B6154,2)),$B6154))</f>
        <v>98530</v>
      </c>
      <c r="H6154" s="925" t="n">
        <v>87.15</v>
      </c>
      <c r="I6154" s="923" t="n">
        <v>96.75</v>
      </c>
    </row>
    <row r="6155" customFormat="false" ht="15" hidden="false" customHeight="false" outlineLevel="0" collapsed="false">
      <c r="B6155" s="923" t="n">
        <v>98531</v>
      </c>
      <c r="C6155" s="924" t="s">
        <v>12982</v>
      </c>
      <c r="D6155" s="923" t="s">
        <v>451</v>
      </c>
      <c r="E6155" s="923" t="n">
        <f aca="false">IF($K$2=$H$1,H6155,I6155)</f>
        <v>189.05</v>
      </c>
      <c r="F6155" s="396" t="n">
        <f aca="false">IF(LEN($B6155)=7,CONCATENATE(MID($B6155,1,6),"00",RIGHT($B6155,1)),IF(LEN($B6155)=8,CONCATENATE(MID($B6155,1,6),"0",RIGHT($B6155,2)),$B6155))</f>
        <v>98531</v>
      </c>
      <c r="H6155" s="925" t="n">
        <v>174.81</v>
      </c>
      <c r="I6155" s="923" t="n">
        <v>189.05</v>
      </c>
    </row>
    <row r="6156" customFormat="false" ht="15" hidden="false" customHeight="false" outlineLevel="0" collapsed="false">
      <c r="B6156" s="923" t="n">
        <v>98532</v>
      </c>
      <c r="C6156" s="924" t="s">
        <v>12983</v>
      </c>
      <c r="D6156" s="923" t="s">
        <v>451</v>
      </c>
      <c r="E6156" s="923" t="n">
        <f aca="false">IF($K$2=$H$1,H6156,I6156)</f>
        <v>71.03</v>
      </c>
      <c r="F6156" s="396" t="n">
        <f aca="false">IF(LEN($B6156)=7,CONCATENATE(MID($B6156,1,6),"00",RIGHT($B6156,1)),IF(LEN($B6156)=8,CONCATENATE(MID($B6156,1,6),"0",RIGHT($B6156,2)),$B6156))</f>
        <v>98532</v>
      </c>
      <c r="H6156" s="925" t="n">
        <v>67.3</v>
      </c>
      <c r="I6156" s="923" t="n">
        <v>71.03</v>
      </c>
    </row>
    <row r="6157" customFormat="false" ht="15" hidden="false" customHeight="false" outlineLevel="0" collapsed="false">
      <c r="B6157" s="923" t="n">
        <v>98533</v>
      </c>
      <c r="C6157" s="924" t="s">
        <v>12984</v>
      </c>
      <c r="D6157" s="923" t="s">
        <v>451</v>
      </c>
      <c r="E6157" s="923" t="n">
        <f aca="false">IF($K$2=$H$1,H6157,I6157)</f>
        <v>193.54</v>
      </c>
      <c r="F6157" s="396" t="n">
        <f aca="false">IF(LEN($B6157)=7,CONCATENATE(MID($B6157,1,6),"00",RIGHT($B6157,1)),IF(LEN($B6157)=8,CONCATENATE(MID($B6157,1,6),"0",RIGHT($B6157,2)),$B6157))</f>
        <v>98533</v>
      </c>
      <c r="H6157" s="925" t="n">
        <v>181.87</v>
      </c>
      <c r="I6157" s="923" t="n">
        <v>193.54</v>
      </c>
    </row>
    <row r="6158" customFormat="false" ht="15" hidden="false" customHeight="false" outlineLevel="0" collapsed="false">
      <c r="B6158" s="923" t="n">
        <v>98534</v>
      </c>
      <c r="C6158" s="924" t="s">
        <v>12985</v>
      </c>
      <c r="D6158" s="923" t="s">
        <v>451</v>
      </c>
      <c r="E6158" s="923" t="n">
        <f aca="false">IF($K$2=$H$1,H6158,I6158)</f>
        <v>497.03</v>
      </c>
      <c r="F6158" s="396" t="n">
        <f aca="false">IF(LEN($B6158)=7,CONCATENATE(MID($B6158,1,6),"00",RIGHT($B6158,1)),IF(LEN($B6158)=8,CONCATENATE(MID($B6158,1,6),"0",RIGHT($B6158,2)),$B6158))</f>
        <v>98534</v>
      </c>
      <c r="H6158" s="925" t="n">
        <v>468.85</v>
      </c>
      <c r="I6158" s="923" t="n">
        <v>497.03</v>
      </c>
    </row>
    <row r="6159" customFormat="false" ht="15" hidden="false" customHeight="false" outlineLevel="0" collapsed="false">
      <c r="B6159" s="923" t="n">
        <v>98535</v>
      </c>
      <c r="C6159" s="924" t="s">
        <v>12986</v>
      </c>
      <c r="D6159" s="923" t="s">
        <v>451</v>
      </c>
      <c r="E6159" s="923" t="n">
        <f aca="false">IF($K$2=$H$1,H6159,I6159)</f>
        <v>784.65</v>
      </c>
      <c r="F6159" s="396" t="n">
        <f aca="false">IF(LEN($B6159)=7,CONCATENATE(MID($B6159,1,6),"00",RIGHT($B6159,1)),IF(LEN($B6159)=8,CONCATENATE(MID($B6159,1,6),"0",RIGHT($B6159,2)),$B6159))</f>
        <v>98535</v>
      </c>
      <c r="H6159" s="925" t="n">
        <v>737.15</v>
      </c>
      <c r="I6159" s="923" t="n">
        <v>784.65</v>
      </c>
    </row>
    <row r="6160" customFormat="false" ht="15" hidden="false" customHeight="false" outlineLevel="0" collapsed="false">
      <c r="B6160" s="923" t="n">
        <v>88238</v>
      </c>
      <c r="C6160" s="924" t="s">
        <v>12987</v>
      </c>
      <c r="D6160" s="923" t="s">
        <v>967</v>
      </c>
      <c r="E6160" s="923" t="n">
        <f aca="false">IF($K$2=$H$1,H6160,I6160)</f>
        <v>15.23</v>
      </c>
      <c r="F6160" s="396" t="n">
        <f aca="false">IF(LEN($B6160)=7,CONCATENATE(MID($B6160,1,6),"00",RIGHT($B6160,1)),IF(LEN($B6160)=8,CONCATENATE(MID($B6160,1,6),"0",RIGHT($B6160,2)),$B6160))</f>
        <v>88238</v>
      </c>
      <c r="H6160" s="925" t="n">
        <v>13.81</v>
      </c>
      <c r="I6160" s="923" t="n">
        <v>15.23</v>
      </c>
    </row>
    <row r="6161" customFormat="false" ht="15" hidden="false" customHeight="false" outlineLevel="0" collapsed="false">
      <c r="B6161" s="923" t="n">
        <v>88239</v>
      </c>
      <c r="C6161" s="924" t="s">
        <v>12988</v>
      </c>
      <c r="D6161" s="923" t="s">
        <v>967</v>
      </c>
      <c r="E6161" s="923" t="n">
        <f aca="false">IF($K$2=$H$1,H6161,I6161)</f>
        <v>16.57</v>
      </c>
      <c r="F6161" s="396" t="n">
        <f aca="false">IF(LEN($B6161)=7,CONCATENATE(MID($B6161,1,6),"00",RIGHT($B6161,1)),IF(LEN($B6161)=8,CONCATENATE(MID($B6161,1,6),"0",RIGHT($B6161,2)),$B6161))</f>
        <v>88239</v>
      </c>
      <c r="H6161" s="925" t="n">
        <v>14.96</v>
      </c>
      <c r="I6161" s="923" t="n">
        <v>16.57</v>
      </c>
    </row>
    <row r="6162" customFormat="false" ht="15" hidden="false" customHeight="false" outlineLevel="0" collapsed="false">
      <c r="B6162" s="923" t="n">
        <v>88240</v>
      </c>
      <c r="C6162" s="924" t="s">
        <v>12989</v>
      </c>
      <c r="D6162" s="923" t="s">
        <v>967</v>
      </c>
      <c r="E6162" s="923" t="n">
        <f aca="false">IF($K$2=$H$1,H6162,I6162)</f>
        <v>11.74</v>
      </c>
      <c r="F6162" s="396" t="n">
        <f aca="false">IF(LEN($B6162)=7,CONCATENATE(MID($B6162,1,6),"00",RIGHT($B6162,1)),IF(LEN($B6162)=8,CONCATENATE(MID($B6162,1,6),"0",RIGHT($B6162,2)),$B6162))</f>
        <v>88240</v>
      </c>
      <c r="H6162" s="925" t="n">
        <v>10.69</v>
      </c>
      <c r="I6162" s="923" t="n">
        <v>11.74</v>
      </c>
    </row>
    <row r="6163" customFormat="false" ht="15" hidden="false" customHeight="false" outlineLevel="0" collapsed="false">
      <c r="B6163" s="923" t="n">
        <v>88241</v>
      </c>
      <c r="C6163" s="924" t="s">
        <v>12990</v>
      </c>
      <c r="D6163" s="923" t="s">
        <v>967</v>
      </c>
      <c r="E6163" s="923" t="n">
        <f aca="false">IF($K$2=$H$1,H6163,I6163)</f>
        <v>15.59</v>
      </c>
      <c r="F6163" s="396" t="n">
        <f aca="false">IF(LEN($B6163)=7,CONCATENATE(MID($B6163,1,6),"00",RIGHT($B6163,1)),IF(LEN($B6163)=8,CONCATENATE(MID($B6163,1,6),"0",RIGHT($B6163,2)),$B6163))</f>
        <v>88241</v>
      </c>
      <c r="H6163" s="925" t="n">
        <v>14.12</v>
      </c>
      <c r="I6163" s="923" t="n">
        <v>15.59</v>
      </c>
    </row>
    <row r="6164" customFormat="false" ht="15" hidden="false" customHeight="false" outlineLevel="0" collapsed="false">
      <c r="B6164" s="923" t="n">
        <v>88242</v>
      </c>
      <c r="C6164" s="924" t="s">
        <v>12991</v>
      </c>
      <c r="D6164" s="923" t="s">
        <v>967</v>
      </c>
      <c r="E6164" s="923" t="n">
        <f aca="false">IF($K$2=$H$1,H6164,I6164)</f>
        <v>15.94</v>
      </c>
      <c r="F6164" s="396" t="n">
        <f aca="false">IF(LEN($B6164)=7,CONCATENATE(MID($B6164,1,6),"00",RIGHT($B6164,1)),IF(LEN($B6164)=8,CONCATENATE(MID($B6164,1,6),"0",RIGHT($B6164,2)),$B6164))</f>
        <v>88242</v>
      </c>
      <c r="H6164" s="925" t="n">
        <v>14.42</v>
      </c>
      <c r="I6164" s="923" t="n">
        <v>15.94</v>
      </c>
    </row>
    <row r="6165" customFormat="false" ht="15" hidden="false" customHeight="false" outlineLevel="0" collapsed="false">
      <c r="B6165" s="923" t="n">
        <v>88243</v>
      </c>
      <c r="C6165" s="924" t="s">
        <v>12992</v>
      </c>
      <c r="D6165" s="923" t="s">
        <v>967</v>
      </c>
      <c r="E6165" s="923" t="n">
        <f aca="false">IF($K$2=$H$1,H6165,I6165)</f>
        <v>19.18</v>
      </c>
      <c r="F6165" s="396" t="n">
        <f aca="false">IF(LEN($B6165)=7,CONCATENATE(MID($B6165,1,6),"00",RIGHT($B6165,1)),IF(LEN($B6165)=8,CONCATENATE(MID($B6165,1,6),"0",RIGHT($B6165,2)),$B6165))</f>
        <v>88243</v>
      </c>
      <c r="H6165" s="925" t="n">
        <v>17.21</v>
      </c>
      <c r="I6165" s="923" t="n">
        <v>19.18</v>
      </c>
    </row>
    <row r="6166" customFormat="false" ht="15" hidden="false" customHeight="false" outlineLevel="0" collapsed="false">
      <c r="B6166" s="923" t="n">
        <v>88245</v>
      </c>
      <c r="C6166" s="924" t="s">
        <v>12993</v>
      </c>
      <c r="D6166" s="923" t="s">
        <v>967</v>
      </c>
      <c r="E6166" s="923" t="n">
        <f aca="false">IF($K$2=$H$1,H6166,I6166)</f>
        <v>19.78</v>
      </c>
      <c r="F6166" s="396" t="n">
        <f aca="false">IF(LEN($B6166)=7,CONCATENATE(MID($B6166,1,6),"00",RIGHT($B6166,1)),IF(LEN($B6166)=8,CONCATENATE(MID($B6166,1,6),"0",RIGHT($B6166,2)),$B6166))</f>
        <v>88245</v>
      </c>
      <c r="H6166" s="925" t="n">
        <v>17.74</v>
      </c>
      <c r="I6166" s="923" t="n">
        <v>19.78</v>
      </c>
    </row>
    <row r="6167" customFormat="false" ht="15" hidden="false" customHeight="false" outlineLevel="0" collapsed="false">
      <c r="B6167" s="923" t="n">
        <v>88246</v>
      </c>
      <c r="C6167" s="924" t="s">
        <v>12994</v>
      </c>
      <c r="D6167" s="923" t="s">
        <v>967</v>
      </c>
      <c r="E6167" s="923" t="n">
        <f aca="false">IF($K$2=$H$1,H6167,I6167)</f>
        <v>16.6</v>
      </c>
      <c r="F6167" s="396" t="n">
        <f aca="false">IF(LEN($B6167)=7,CONCATENATE(MID($B6167,1,6),"00",RIGHT($B6167,1)),IF(LEN($B6167)=8,CONCATENATE(MID($B6167,1,6),"0",RIGHT($B6167,2)),$B6167))</f>
        <v>88246</v>
      </c>
      <c r="H6167" s="925" t="n">
        <v>14.88</v>
      </c>
      <c r="I6167" s="923" t="n">
        <v>16.6</v>
      </c>
    </row>
    <row r="6168" customFormat="false" ht="15" hidden="false" customHeight="false" outlineLevel="0" collapsed="false">
      <c r="B6168" s="923" t="n">
        <v>88247</v>
      </c>
      <c r="C6168" s="924" t="s">
        <v>1235</v>
      </c>
      <c r="D6168" s="923" t="s">
        <v>967</v>
      </c>
      <c r="E6168" s="923" t="n">
        <f aca="false">IF($K$2=$H$1,H6168,I6168)</f>
        <v>15.89</v>
      </c>
      <c r="F6168" s="396" t="n">
        <f aca="false">IF(LEN($B6168)=7,CONCATENATE(MID($B6168,1,6),"00",RIGHT($B6168,1)),IF(LEN($B6168)=8,CONCATENATE(MID($B6168,1,6),"0",RIGHT($B6168,2)),$B6168))</f>
        <v>88247</v>
      </c>
      <c r="H6168" s="925" t="n">
        <v>14.39</v>
      </c>
      <c r="I6168" s="923" t="n">
        <v>15.89</v>
      </c>
    </row>
    <row r="6169" customFormat="false" ht="15" hidden="false" customHeight="false" outlineLevel="0" collapsed="false">
      <c r="B6169" s="923" t="n">
        <v>88248</v>
      </c>
      <c r="C6169" s="924" t="s">
        <v>1209</v>
      </c>
      <c r="D6169" s="923" t="s">
        <v>967</v>
      </c>
      <c r="E6169" s="923" t="n">
        <f aca="false">IF($K$2=$H$1,H6169,I6169)</f>
        <v>15.42</v>
      </c>
      <c r="F6169" s="396" t="n">
        <f aca="false">IF(LEN($B6169)=7,CONCATENATE(MID($B6169,1,6),"00",RIGHT($B6169,1)),IF(LEN($B6169)=8,CONCATENATE(MID($B6169,1,6),"0",RIGHT($B6169,2)),$B6169))</f>
        <v>88248</v>
      </c>
      <c r="H6169" s="925" t="n">
        <v>13.92</v>
      </c>
      <c r="I6169" s="923" t="n">
        <v>15.42</v>
      </c>
    </row>
    <row r="6170" customFormat="false" ht="15" hidden="false" customHeight="false" outlineLevel="0" collapsed="false">
      <c r="B6170" s="923" t="n">
        <v>88249</v>
      </c>
      <c r="C6170" s="924" t="s">
        <v>12995</v>
      </c>
      <c r="D6170" s="923" t="s">
        <v>967</v>
      </c>
      <c r="E6170" s="923" t="n">
        <f aca="false">IF($K$2=$H$1,H6170,I6170)</f>
        <v>24.49</v>
      </c>
      <c r="F6170" s="396" t="n">
        <f aca="false">IF(LEN($B6170)=7,CONCATENATE(MID($B6170,1,6),"00",RIGHT($B6170,1)),IF(LEN($B6170)=8,CONCATENATE(MID($B6170,1,6),"0",RIGHT($B6170,2)),$B6170))</f>
        <v>88249</v>
      </c>
      <c r="H6170" s="925" t="n">
        <v>21.7</v>
      </c>
      <c r="I6170" s="923" t="n">
        <v>24.49</v>
      </c>
    </row>
    <row r="6171" customFormat="false" ht="15" hidden="false" customHeight="false" outlineLevel="0" collapsed="false">
      <c r="B6171" s="923" t="n">
        <v>88250</v>
      </c>
      <c r="C6171" s="924" t="s">
        <v>12996</v>
      </c>
      <c r="D6171" s="923" t="s">
        <v>967</v>
      </c>
      <c r="E6171" s="923" t="n">
        <f aca="false">IF($K$2=$H$1,H6171,I6171)</f>
        <v>13.38</v>
      </c>
      <c r="F6171" s="396" t="n">
        <f aca="false">IF(LEN($B6171)=7,CONCATENATE(MID($B6171,1,6),"00",RIGHT($B6171,1)),IF(LEN($B6171)=8,CONCATENATE(MID($B6171,1,6),"0",RIGHT($B6171,2)),$B6171))</f>
        <v>88250</v>
      </c>
      <c r="H6171" s="925" t="n">
        <v>12.1</v>
      </c>
      <c r="I6171" s="923" t="n">
        <v>13.38</v>
      </c>
    </row>
    <row r="6172" customFormat="false" ht="15" hidden="false" customHeight="false" outlineLevel="0" collapsed="false">
      <c r="B6172" s="923" t="n">
        <v>88251</v>
      </c>
      <c r="C6172" s="924" t="s">
        <v>12997</v>
      </c>
      <c r="D6172" s="923" t="s">
        <v>967</v>
      </c>
      <c r="E6172" s="923" t="n">
        <f aca="false">IF($K$2=$H$1,H6172,I6172)</f>
        <v>16</v>
      </c>
      <c r="F6172" s="396" t="n">
        <f aca="false">IF(LEN($B6172)=7,CONCATENATE(MID($B6172,1,6),"00",RIGHT($B6172,1)),IF(LEN($B6172)=8,CONCATENATE(MID($B6172,1,6),"0",RIGHT($B6172,2)),$B6172))</f>
        <v>88251</v>
      </c>
      <c r="H6172" s="925" t="n">
        <v>14.47</v>
      </c>
      <c r="I6172" s="923" t="n">
        <v>16</v>
      </c>
    </row>
    <row r="6173" customFormat="false" ht="15" hidden="false" customHeight="false" outlineLevel="0" collapsed="false">
      <c r="B6173" s="923" t="n">
        <v>88252</v>
      </c>
      <c r="C6173" s="924" t="s">
        <v>12998</v>
      </c>
      <c r="D6173" s="923" t="s">
        <v>967</v>
      </c>
      <c r="E6173" s="923" t="n">
        <f aca="false">IF($K$2=$H$1,H6173,I6173)</f>
        <v>16.72</v>
      </c>
      <c r="F6173" s="396" t="n">
        <f aca="false">IF(LEN($B6173)=7,CONCATENATE(MID($B6173,1,6),"00",RIGHT($B6173,1)),IF(LEN($B6173)=8,CONCATENATE(MID($B6173,1,6),"0",RIGHT($B6173,2)),$B6173))</f>
        <v>88252</v>
      </c>
      <c r="H6173" s="925" t="n">
        <v>15.09</v>
      </c>
      <c r="I6173" s="923" t="n">
        <v>16.72</v>
      </c>
    </row>
    <row r="6174" customFormat="false" ht="15" hidden="false" customHeight="false" outlineLevel="0" collapsed="false">
      <c r="B6174" s="923" t="n">
        <v>88253</v>
      </c>
      <c r="C6174" s="924" t="s">
        <v>12999</v>
      </c>
      <c r="D6174" s="923" t="s">
        <v>967</v>
      </c>
      <c r="E6174" s="923" t="n">
        <f aca="false">IF($K$2=$H$1,H6174,I6174)</f>
        <v>9.81</v>
      </c>
      <c r="F6174" s="396" t="n">
        <f aca="false">IF(LEN($B6174)=7,CONCATENATE(MID($B6174,1,6),"00",RIGHT($B6174,1)),IF(LEN($B6174)=8,CONCATENATE(MID($B6174,1,6),"0",RIGHT($B6174,2)),$B6174))</f>
        <v>88253</v>
      </c>
      <c r="H6174" s="925" t="n">
        <v>9</v>
      </c>
      <c r="I6174" s="923" t="n">
        <v>9.81</v>
      </c>
    </row>
    <row r="6175" customFormat="false" ht="15" hidden="false" customHeight="false" outlineLevel="0" collapsed="false">
      <c r="B6175" s="923" t="n">
        <v>88255</v>
      </c>
      <c r="C6175" s="924" t="s">
        <v>13000</v>
      </c>
      <c r="D6175" s="923" t="s">
        <v>967</v>
      </c>
      <c r="E6175" s="923" t="n">
        <f aca="false">IF($K$2=$H$1,H6175,I6175)</f>
        <v>24.38</v>
      </c>
      <c r="F6175" s="396" t="n">
        <f aca="false">IF(LEN($B6175)=7,CONCATENATE(MID($B6175,1,6),"00",RIGHT($B6175,1)),IF(LEN($B6175)=8,CONCATENATE(MID($B6175,1,6),"0",RIGHT($B6175,2)),$B6175))</f>
        <v>88255</v>
      </c>
      <c r="H6175" s="925" t="n">
        <v>21.19</v>
      </c>
      <c r="I6175" s="923" t="n">
        <v>24.38</v>
      </c>
    </row>
    <row r="6176" customFormat="false" ht="15" hidden="false" customHeight="false" outlineLevel="0" collapsed="false">
      <c r="B6176" s="923" t="n">
        <v>88256</v>
      </c>
      <c r="C6176" s="924" t="s">
        <v>13001</v>
      </c>
      <c r="D6176" s="923" t="s">
        <v>967</v>
      </c>
      <c r="E6176" s="923" t="n">
        <f aca="false">IF($K$2=$H$1,H6176,I6176)</f>
        <v>19.82</v>
      </c>
      <c r="F6176" s="396" t="n">
        <f aca="false">IF(LEN($B6176)=7,CONCATENATE(MID($B6176,1,6),"00",RIGHT($B6176,1)),IF(LEN($B6176)=8,CONCATENATE(MID($B6176,1,6),"0",RIGHT($B6176,2)),$B6176))</f>
        <v>88256</v>
      </c>
      <c r="H6176" s="925" t="n">
        <v>17.77</v>
      </c>
      <c r="I6176" s="923" t="n">
        <v>19.82</v>
      </c>
    </row>
    <row r="6177" customFormat="false" ht="15" hidden="false" customHeight="false" outlineLevel="0" collapsed="false">
      <c r="B6177" s="923" t="n">
        <v>88257</v>
      </c>
      <c r="C6177" s="924" t="s">
        <v>13002</v>
      </c>
      <c r="D6177" s="923" t="s">
        <v>967</v>
      </c>
      <c r="E6177" s="923" t="n">
        <f aca="false">IF($K$2=$H$1,H6177,I6177)</f>
        <v>14.35</v>
      </c>
      <c r="F6177" s="396" t="n">
        <f aca="false">IF(LEN($B6177)=7,CONCATENATE(MID($B6177,1,6),"00",RIGHT($B6177,1)),IF(LEN($B6177)=8,CONCATENATE(MID($B6177,1,6),"0",RIGHT($B6177,2)),$B6177))</f>
        <v>88257</v>
      </c>
      <c r="H6177" s="925" t="n">
        <v>12.94</v>
      </c>
      <c r="I6177" s="923" t="n">
        <v>14.35</v>
      </c>
    </row>
    <row r="6178" customFormat="false" ht="15" hidden="false" customHeight="false" outlineLevel="0" collapsed="false">
      <c r="B6178" s="923" t="n">
        <v>88258</v>
      </c>
      <c r="C6178" s="924" t="s">
        <v>13003</v>
      </c>
      <c r="D6178" s="923" t="s">
        <v>967</v>
      </c>
      <c r="E6178" s="923" t="n">
        <f aca="false">IF($K$2=$H$1,H6178,I6178)</f>
        <v>13.85</v>
      </c>
      <c r="F6178" s="396" t="n">
        <f aca="false">IF(LEN($B6178)=7,CONCATENATE(MID($B6178,1,6),"00",RIGHT($B6178,1)),IF(LEN($B6178)=8,CONCATENATE(MID($B6178,1,6),"0",RIGHT($B6178,2)),$B6178))</f>
        <v>88258</v>
      </c>
      <c r="H6178" s="925" t="n">
        <v>12.5</v>
      </c>
      <c r="I6178" s="923" t="n">
        <v>13.85</v>
      </c>
    </row>
    <row r="6179" customFormat="false" ht="15" hidden="false" customHeight="false" outlineLevel="0" collapsed="false">
      <c r="B6179" s="923" t="n">
        <v>88259</v>
      </c>
      <c r="C6179" s="924" t="s">
        <v>13004</v>
      </c>
      <c r="D6179" s="923" t="s">
        <v>967</v>
      </c>
      <c r="E6179" s="923" t="n">
        <f aca="false">IF($K$2=$H$1,H6179,I6179)</f>
        <v>23.08</v>
      </c>
      <c r="F6179" s="396" t="n">
        <f aca="false">IF(LEN($B6179)=7,CONCATENATE(MID($B6179,1,6),"00",RIGHT($B6179,1)),IF(LEN($B6179)=8,CONCATENATE(MID($B6179,1,6),"0",RIGHT($B6179,2)),$B6179))</f>
        <v>88259</v>
      </c>
      <c r="H6179" s="925" t="n">
        <v>20.58</v>
      </c>
      <c r="I6179" s="923" t="n">
        <v>23.08</v>
      </c>
    </row>
    <row r="6180" customFormat="false" ht="15" hidden="false" customHeight="false" outlineLevel="0" collapsed="false">
      <c r="B6180" s="923" t="n">
        <v>88260</v>
      </c>
      <c r="C6180" s="924" t="s">
        <v>13005</v>
      </c>
      <c r="D6180" s="923" t="s">
        <v>967</v>
      </c>
      <c r="E6180" s="923" t="n">
        <f aca="false">IF($K$2=$H$1,H6180,I6180)</f>
        <v>19.6</v>
      </c>
      <c r="F6180" s="396" t="n">
        <f aca="false">IF(LEN($B6180)=7,CONCATENATE(MID($B6180,1,6),"00",RIGHT($B6180,1)),IF(LEN($B6180)=8,CONCATENATE(MID($B6180,1,6),"0",RIGHT($B6180,2)),$B6180))</f>
        <v>88260</v>
      </c>
      <c r="H6180" s="925" t="n">
        <v>17.59</v>
      </c>
      <c r="I6180" s="923" t="n">
        <v>19.6</v>
      </c>
    </row>
    <row r="6181" customFormat="false" ht="15" hidden="false" customHeight="false" outlineLevel="0" collapsed="false">
      <c r="B6181" s="923" t="n">
        <v>88261</v>
      </c>
      <c r="C6181" s="924" t="s">
        <v>13006</v>
      </c>
      <c r="D6181" s="923" t="s">
        <v>967</v>
      </c>
      <c r="E6181" s="923" t="n">
        <f aca="false">IF($K$2=$H$1,H6181,I6181)</f>
        <v>21.13</v>
      </c>
      <c r="F6181" s="396" t="n">
        <f aca="false">IF(LEN($B6181)=7,CONCATENATE(MID($B6181,1,6),"00",RIGHT($B6181,1)),IF(LEN($B6181)=8,CONCATENATE(MID($B6181,1,6),"0",RIGHT($B6181,2)),$B6181))</f>
        <v>88261</v>
      </c>
      <c r="H6181" s="925" t="n">
        <v>18.91</v>
      </c>
      <c r="I6181" s="923" t="n">
        <v>21.13</v>
      </c>
    </row>
    <row r="6182" customFormat="false" ht="15" hidden="false" customHeight="false" outlineLevel="0" collapsed="false">
      <c r="B6182" s="923" t="n">
        <v>88262</v>
      </c>
      <c r="C6182" s="924" t="s">
        <v>13007</v>
      </c>
      <c r="D6182" s="923" t="s">
        <v>967</v>
      </c>
      <c r="E6182" s="923" t="n">
        <f aca="false">IF($K$2=$H$1,H6182,I6182)</f>
        <v>19.74</v>
      </c>
      <c r="F6182" s="396" t="n">
        <f aca="false">IF(LEN($B6182)=7,CONCATENATE(MID($B6182,1,6),"00",RIGHT($B6182,1)),IF(LEN($B6182)=8,CONCATENATE(MID($B6182,1,6),"0",RIGHT($B6182,2)),$B6182))</f>
        <v>88262</v>
      </c>
      <c r="H6182" s="925" t="n">
        <v>17.7</v>
      </c>
      <c r="I6182" s="923" t="n">
        <v>19.74</v>
      </c>
    </row>
    <row r="6183" customFormat="false" ht="15" hidden="false" customHeight="false" outlineLevel="0" collapsed="false">
      <c r="B6183" s="923" t="n">
        <v>88263</v>
      </c>
      <c r="C6183" s="924" t="s">
        <v>13008</v>
      </c>
      <c r="D6183" s="923" t="s">
        <v>967</v>
      </c>
      <c r="E6183" s="923" t="n">
        <f aca="false">IF($K$2=$H$1,H6183,I6183)</f>
        <v>12.9</v>
      </c>
      <c r="F6183" s="396" t="n">
        <f aca="false">IF(LEN($B6183)=7,CONCATENATE(MID($B6183,1,6),"00",RIGHT($B6183,1)),IF(LEN($B6183)=8,CONCATENATE(MID($B6183,1,6),"0",RIGHT($B6183,2)),$B6183))</f>
        <v>88263</v>
      </c>
      <c r="H6183" s="925" t="n">
        <v>11.69</v>
      </c>
      <c r="I6183" s="923" t="n">
        <v>12.9</v>
      </c>
    </row>
    <row r="6184" customFormat="false" ht="15" hidden="false" customHeight="false" outlineLevel="0" collapsed="false">
      <c r="B6184" s="923" t="n">
        <v>88264</v>
      </c>
      <c r="C6184" s="924" t="s">
        <v>13009</v>
      </c>
      <c r="D6184" s="923" t="s">
        <v>967</v>
      </c>
      <c r="E6184" s="923" t="n">
        <f aca="false">IF($K$2=$H$1,H6184,I6184)</f>
        <v>20.59</v>
      </c>
      <c r="F6184" s="396" t="n">
        <f aca="false">IF(LEN($B6184)=7,CONCATENATE(MID($B6184,1,6),"00",RIGHT($B6184,1)),IF(LEN($B6184)=8,CONCATENATE(MID($B6184,1,6),"0",RIGHT($B6184,2)),$B6184))</f>
        <v>88264</v>
      </c>
      <c r="H6184" s="925" t="n">
        <v>18.45</v>
      </c>
      <c r="I6184" s="923" t="n">
        <v>20.59</v>
      </c>
    </row>
    <row r="6185" customFormat="false" ht="15" hidden="false" customHeight="false" outlineLevel="0" collapsed="false">
      <c r="B6185" s="923" t="n">
        <v>88265</v>
      </c>
      <c r="C6185" s="924" t="s">
        <v>13010</v>
      </c>
      <c r="D6185" s="923" t="s">
        <v>967</v>
      </c>
      <c r="E6185" s="923" t="n">
        <f aca="false">IF($K$2=$H$1,H6185,I6185)</f>
        <v>20.59</v>
      </c>
      <c r="F6185" s="396" t="n">
        <f aca="false">IF(LEN($B6185)=7,CONCATENATE(MID($B6185,1,6),"00",RIGHT($B6185,1)),IF(LEN($B6185)=8,CONCATENATE(MID($B6185,1,6),"0",RIGHT($B6185,2)),$B6185))</f>
        <v>88265</v>
      </c>
      <c r="H6185" s="925" t="n">
        <v>18.45</v>
      </c>
      <c r="I6185" s="923" t="n">
        <v>20.59</v>
      </c>
    </row>
    <row r="6186" customFormat="false" ht="15" hidden="false" customHeight="false" outlineLevel="0" collapsed="false">
      <c r="B6186" s="923" t="n">
        <v>88266</v>
      </c>
      <c r="C6186" s="924" t="s">
        <v>13011</v>
      </c>
      <c r="D6186" s="923" t="s">
        <v>967</v>
      </c>
      <c r="E6186" s="923" t="n">
        <f aca="false">IF($K$2=$H$1,H6186,I6186)</f>
        <v>20.68</v>
      </c>
      <c r="F6186" s="396" t="n">
        <f aca="false">IF(LEN($B6186)=7,CONCATENATE(MID($B6186,1,6),"00",RIGHT($B6186,1)),IF(LEN($B6186)=8,CONCATENATE(MID($B6186,1,6),"0",RIGHT($B6186,2)),$B6186))</f>
        <v>88266</v>
      </c>
      <c r="H6186" s="925" t="n">
        <v>18.51</v>
      </c>
      <c r="I6186" s="923" t="n">
        <v>20.68</v>
      </c>
    </row>
    <row r="6187" customFormat="false" ht="15" hidden="false" customHeight="false" outlineLevel="0" collapsed="false">
      <c r="B6187" s="923" t="n">
        <v>88267</v>
      </c>
      <c r="C6187" s="924" t="s">
        <v>1238</v>
      </c>
      <c r="D6187" s="923" t="s">
        <v>967</v>
      </c>
      <c r="E6187" s="923" t="n">
        <f aca="false">IF($K$2=$H$1,H6187,I6187)</f>
        <v>19.98</v>
      </c>
      <c r="F6187" s="396" t="n">
        <f aca="false">IF(LEN($B6187)=7,CONCATENATE(MID($B6187,1,6),"00",RIGHT($B6187,1)),IF(LEN($B6187)=8,CONCATENATE(MID($B6187,1,6),"0",RIGHT($B6187,2)),$B6187))</f>
        <v>88267</v>
      </c>
      <c r="H6187" s="925" t="n">
        <v>17.86</v>
      </c>
      <c r="I6187" s="923" t="n">
        <v>19.98</v>
      </c>
    </row>
    <row r="6188" customFormat="false" ht="15" hidden="false" customHeight="false" outlineLevel="0" collapsed="false">
      <c r="B6188" s="923" t="n">
        <v>88268</v>
      </c>
      <c r="C6188" s="924" t="s">
        <v>13012</v>
      </c>
      <c r="D6188" s="923" t="s">
        <v>967</v>
      </c>
      <c r="E6188" s="923" t="n">
        <f aca="false">IF($K$2=$H$1,H6188,I6188)</f>
        <v>20.51</v>
      </c>
      <c r="F6188" s="396" t="n">
        <f aca="false">IF(LEN($B6188)=7,CONCATENATE(MID($B6188,1,6),"00",RIGHT($B6188,1)),IF(LEN($B6188)=8,CONCATENATE(MID($B6188,1,6),"0",RIGHT($B6188,2)),$B6188))</f>
        <v>88268</v>
      </c>
      <c r="H6188" s="925" t="n">
        <v>18.37</v>
      </c>
      <c r="I6188" s="923" t="n">
        <v>20.51</v>
      </c>
    </row>
    <row r="6189" customFormat="false" ht="15" hidden="false" customHeight="false" outlineLevel="0" collapsed="false">
      <c r="B6189" s="923" t="n">
        <v>88269</v>
      </c>
      <c r="C6189" s="924" t="s">
        <v>13013</v>
      </c>
      <c r="D6189" s="923" t="s">
        <v>967</v>
      </c>
      <c r="E6189" s="923" t="n">
        <f aca="false">IF($K$2=$H$1,H6189,I6189)</f>
        <v>19.78</v>
      </c>
      <c r="F6189" s="396" t="n">
        <f aca="false">IF(LEN($B6189)=7,CONCATENATE(MID($B6189,1,6),"00",RIGHT($B6189,1)),IF(LEN($B6189)=8,CONCATENATE(MID($B6189,1,6),"0",RIGHT($B6189,2)),$B6189))</f>
        <v>88269</v>
      </c>
      <c r="H6189" s="925" t="n">
        <v>17.74</v>
      </c>
      <c r="I6189" s="923" t="n">
        <v>19.78</v>
      </c>
    </row>
    <row r="6190" customFormat="false" ht="15" hidden="false" customHeight="false" outlineLevel="0" collapsed="false">
      <c r="B6190" s="923" t="n">
        <v>88270</v>
      </c>
      <c r="C6190" s="924" t="s">
        <v>13014</v>
      </c>
      <c r="D6190" s="923" t="s">
        <v>967</v>
      </c>
      <c r="E6190" s="923" t="n">
        <f aca="false">IF($K$2=$H$1,H6190,I6190)</f>
        <v>20.76</v>
      </c>
      <c r="F6190" s="396" t="n">
        <f aca="false">IF(LEN($B6190)=7,CONCATENATE(MID($B6190,1,6),"00",RIGHT($B6190,1)),IF(LEN($B6190)=8,CONCATENATE(MID($B6190,1,6),"0",RIGHT($B6190,2)),$B6190))</f>
        <v>88270</v>
      </c>
      <c r="H6190" s="925" t="n">
        <v>18.59</v>
      </c>
      <c r="I6190" s="923" t="n">
        <v>20.76</v>
      </c>
    </row>
    <row r="6191" customFormat="false" ht="15" hidden="false" customHeight="false" outlineLevel="0" collapsed="false">
      <c r="B6191" s="923" t="n">
        <v>88272</v>
      </c>
      <c r="C6191" s="924" t="s">
        <v>13015</v>
      </c>
      <c r="D6191" s="923" t="s">
        <v>967</v>
      </c>
      <c r="E6191" s="923" t="n">
        <f aca="false">IF($K$2=$H$1,H6191,I6191)</f>
        <v>20.26</v>
      </c>
      <c r="F6191" s="396" t="n">
        <f aca="false">IF(LEN($B6191)=7,CONCATENATE(MID($B6191,1,6),"00",RIGHT($B6191,1)),IF(LEN($B6191)=8,CONCATENATE(MID($B6191,1,6),"0",RIGHT($B6191,2)),$B6191))</f>
        <v>88272</v>
      </c>
      <c r="H6191" s="925" t="n">
        <v>18.25</v>
      </c>
      <c r="I6191" s="923" t="n">
        <v>20.26</v>
      </c>
    </row>
    <row r="6192" customFormat="false" ht="15" hidden="false" customHeight="false" outlineLevel="0" collapsed="false">
      <c r="B6192" s="923" t="n">
        <v>88273</v>
      </c>
      <c r="C6192" s="924" t="s">
        <v>13016</v>
      </c>
      <c r="D6192" s="923" t="s">
        <v>967</v>
      </c>
      <c r="E6192" s="923" t="n">
        <f aca="false">IF($K$2=$H$1,H6192,I6192)</f>
        <v>20.1</v>
      </c>
      <c r="F6192" s="396" t="n">
        <f aca="false">IF(LEN($B6192)=7,CONCATENATE(MID($B6192,1,6),"00",RIGHT($B6192,1)),IF(LEN($B6192)=8,CONCATENATE(MID($B6192,1,6),"0",RIGHT($B6192,2)),$B6192))</f>
        <v>88273</v>
      </c>
      <c r="H6192" s="925" t="n">
        <v>18.01</v>
      </c>
      <c r="I6192" s="923" t="n">
        <v>20.1</v>
      </c>
    </row>
    <row r="6193" customFormat="false" ht="15" hidden="false" customHeight="false" outlineLevel="0" collapsed="false">
      <c r="B6193" s="923" t="n">
        <v>88274</v>
      </c>
      <c r="C6193" s="924" t="s">
        <v>13017</v>
      </c>
      <c r="D6193" s="923" t="s">
        <v>967</v>
      </c>
      <c r="E6193" s="923" t="n">
        <f aca="false">IF($K$2=$H$1,H6193,I6193)</f>
        <v>20.14</v>
      </c>
      <c r="F6193" s="396" t="n">
        <f aca="false">IF(LEN($B6193)=7,CONCATENATE(MID($B6193,1,6),"00",RIGHT($B6193,1)),IF(LEN($B6193)=8,CONCATENATE(MID($B6193,1,6),"0",RIGHT($B6193,2)),$B6193))</f>
        <v>88274</v>
      </c>
      <c r="H6193" s="925" t="n">
        <v>18.05</v>
      </c>
      <c r="I6193" s="923" t="n">
        <v>20.14</v>
      </c>
    </row>
    <row r="6194" customFormat="false" ht="15" hidden="false" customHeight="false" outlineLevel="0" collapsed="false">
      <c r="B6194" s="923" t="n">
        <v>88275</v>
      </c>
      <c r="C6194" s="924" t="s">
        <v>13018</v>
      </c>
      <c r="D6194" s="923" t="s">
        <v>967</v>
      </c>
      <c r="E6194" s="923" t="n">
        <f aca="false">IF($K$2=$H$1,H6194,I6194)</f>
        <v>20.38</v>
      </c>
      <c r="F6194" s="396" t="n">
        <f aca="false">IF(LEN($B6194)=7,CONCATENATE(MID($B6194,1,6),"00",RIGHT($B6194,1)),IF(LEN($B6194)=8,CONCATENATE(MID($B6194,1,6),"0",RIGHT($B6194,2)),$B6194))</f>
        <v>88275</v>
      </c>
      <c r="H6194" s="925" t="n">
        <v>18.15</v>
      </c>
      <c r="I6194" s="923" t="n">
        <v>20.38</v>
      </c>
    </row>
    <row r="6195" customFormat="false" ht="15" hidden="false" customHeight="false" outlineLevel="0" collapsed="false">
      <c r="B6195" s="923" t="n">
        <v>88277</v>
      </c>
      <c r="C6195" s="924" t="s">
        <v>13019</v>
      </c>
      <c r="D6195" s="923" t="s">
        <v>967</v>
      </c>
      <c r="E6195" s="923" t="n">
        <f aca="false">IF($K$2=$H$1,H6195,I6195)</f>
        <v>15.15</v>
      </c>
      <c r="F6195" s="396" t="n">
        <f aca="false">IF(LEN($B6195)=7,CONCATENATE(MID($B6195,1,6),"00",RIGHT($B6195,1)),IF(LEN($B6195)=8,CONCATENATE(MID($B6195,1,6),"0",RIGHT($B6195,2)),$B6195))</f>
        <v>88277</v>
      </c>
      <c r="H6195" s="925" t="n">
        <v>13.63</v>
      </c>
      <c r="I6195" s="923" t="n">
        <v>15.15</v>
      </c>
    </row>
    <row r="6196" customFormat="false" ht="15" hidden="false" customHeight="false" outlineLevel="0" collapsed="false">
      <c r="B6196" s="923" t="n">
        <v>88278</v>
      </c>
      <c r="C6196" s="924" t="s">
        <v>13020</v>
      </c>
      <c r="D6196" s="923" t="s">
        <v>967</v>
      </c>
      <c r="E6196" s="923" t="n">
        <f aca="false">IF($K$2=$H$1,H6196,I6196)</f>
        <v>14.27</v>
      </c>
      <c r="F6196" s="396" t="n">
        <f aca="false">IF(LEN($B6196)=7,CONCATENATE(MID($B6196,1,6),"00",RIGHT($B6196,1)),IF(LEN($B6196)=8,CONCATENATE(MID($B6196,1,6),"0",RIGHT($B6196,2)),$B6196))</f>
        <v>88278</v>
      </c>
      <c r="H6196" s="925" t="n">
        <v>12.86</v>
      </c>
      <c r="I6196" s="923" t="n">
        <v>14.27</v>
      </c>
    </row>
    <row r="6197" customFormat="false" ht="15" hidden="false" customHeight="false" outlineLevel="0" collapsed="false">
      <c r="B6197" s="923" t="n">
        <v>88279</v>
      </c>
      <c r="C6197" s="924" t="s">
        <v>13021</v>
      </c>
      <c r="D6197" s="923" t="s">
        <v>967</v>
      </c>
      <c r="E6197" s="923" t="n">
        <f aca="false">IF($K$2=$H$1,H6197,I6197)</f>
        <v>21.9</v>
      </c>
      <c r="F6197" s="396" t="n">
        <f aca="false">IF(LEN($B6197)=7,CONCATENATE(MID($B6197,1,6),"00",RIGHT($B6197,1)),IF(LEN($B6197)=8,CONCATENATE(MID($B6197,1,6),"0",RIGHT($B6197,2)),$B6197))</f>
        <v>88279</v>
      </c>
      <c r="H6197" s="925" t="n">
        <v>19.57</v>
      </c>
      <c r="I6197" s="923" t="n">
        <v>21.9</v>
      </c>
    </row>
    <row r="6198" customFormat="false" ht="15" hidden="false" customHeight="false" outlineLevel="0" collapsed="false">
      <c r="B6198" s="923" t="n">
        <v>88281</v>
      </c>
      <c r="C6198" s="924" t="s">
        <v>13022</v>
      </c>
      <c r="D6198" s="923" t="s">
        <v>967</v>
      </c>
      <c r="E6198" s="923" t="n">
        <f aca="false">IF($K$2=$H$1,H6198,I6198)</f>
        <v>15.18</v>
      </c>
      <c r="F6198" s="396" t="n">
        <f aca="false">IF(LEN($B6198)=7,CONCATENATE(MID($B6198,1,6),"00",RIGHT($B6198,1)),IF(LEN($B6198)=8,CONCATENATE(MID($B6198,1,6),"0",RIGHT($B6198,2)),$B6198))</f>
        <v>88281</v>
      </c>
      <c r="H6198" s="925" t="n">
        <v>13.66</v>
      </c>
      <c r="I6198" s="923" t="n">
        <v>15.18</v>
      </c>
    </row>
    <row r="6199" customFormat="false" ht="15" hidden="false" customHeight="false" outlineLevel="0" collapsed="false">
      <c r="B6199" s="923" t="n">
        <v>88282</v>
      </c>
      <c r="C6199" s="924" t="s">
        <v>13023</v>
      </c>
      <c r="D6199" s="923" t="s">
        <v>967</v>
      </c>
      <c r="E6199" s="923" t="n">
        <f aca="false">IF($K$2=$H$1,H6199,I6199)</f>
        <v>15.85</v>
      </c>
      <c r="F6199" s="396" t="n">
        <f aca="false">IF(LEN($B6199)=7,CONCATENATE(MID($B6199,1,6),"00",RIGHT($B6199,1)),IF(LEN($B6199)=8,CONCATENATE(MID($B6199,1,6),"0",RIGHT($B6199,2)),$B6199))</f>
        <v>88282</v>
      </c>
      <c r="H6199" s="925" t="n">
        <v>14.24</v>
      </c>
      <c r="I6199" s="923" t="n">
        <v>15.85</v>
      </c>
    </row>
    <row r="6200" customFormat="false" ht="15" hidden="false" customHeight="false" outlineLevel="0" collapsed="false">
      <c r="B6200" s="923" t="n">
        <v>88283</v>
      </c>
      <c r="C6200" s="924" t="s">
        <v>13024</v>
      </c>
      <c r="D6200" s="923" t="s">
        <v>967</v>
      </c>
      <c r="E6200" s="923" t="n">
        <f aca="false">IF($K$2=$H$1,H6200,I6200)</f>
        <v>19.85</v>
      </c>
      <c r="F6200" s="396" t="n">
        <f aca="false">IF(LEN($B6200)=7,CONCATENATE(MID($B6200,1,6),"00",RIGHT($B6200,1)),IF(LEN($B6200)=8,CONCATENATE(MID($B6200,1,6),"0",RIGHT($B6200,2)),$B6200))</f>
        <v>88283</v>
      </c>
      <c r="H6200" s="925" t="n">
        <v>17.69</v>
      </c>
      <c r="I6200" s="923" t="n">
        <v>19.85</v>
      </c>
    </row>
    <row r="6201" customFormat="false" ht="15" hidden="false" customHeight="false" outlineLevel="0" collapsed="false">
      <c r="B6201" s="923" t="n">
        <v>88284</v>
      </c>
      <c r="C6201" s="924" t="s">
        <v>13025</v>
      </c>
      <c r="D6201" s="923" t="s">
        <v>967</v>
      </c>
      <c r="E6201" s="923" t="n">
        <f aca="false">IF($K$2=$H$1,H6201,I6201)</f>
        <v>14.99</v>
      </c>
      <c r="F6201" s="396" t="n">
        <f aca="false">IF(LEN($B6201)=7,CONCATENATE(MID($B6201,1,6),"00",RIGHT($B6201,1)),IF(LEN($B6201)=8,CONCATENATE(MID($B6201,1,6),"0",RIGHT($B6201,2)),$B6201))</f>
        <v>88284</v>
      </c>
      <c r="H6201" s="925" t="n">
        <v>13.5</v>
      </c>
      <c r="I6201" s="923" t="n">
        <v>14.99</v>
      </c>
    </row>
    <row r="6202" customFormat="false" ht="15" hidden="false" customHeight="false" outlineLevel="0" collapsed="false">
      <c r="B6202" s="923" t="n">
        <v>88285</v>
      </c>
      <c r="C6202" s="924" t="s">
        <v>13026</v>
      </c>
      <c r="D6202" s="923" t="s">
        <v>967</v>
      </c>
      <c r="E6202" s="923" t="n">
        <f aca="false">IF($K$2=$H$1,H6202,I6202)</f>
        <v>16.95</v>
      </c>
      <c r="F6202" s="396" t="n">
        <f aca="false">IF(LEN($B6202)=7,CONCATENATE(MID($B6202,1,6),"00",RIGHT($B6202,1)),IF(LEN($B6202)=8,CONCATENATE(MID($B6202,1,6),"0",RIGHT($B6202,2)),$B6202))</f>
        <v>88285</v>
      </c>
      <c r="H6202" s="925" t="n">
        <v>15.18</v>
      </c>
      <c r="I6202" s="923" t="n">
        <v>16.95</v>
      </c>
    </row>
    <row r="6203" customFormat="false" ht="15" hidden="false" customHeight="false" outlineLevel="0" collapsed="false">
      <c r="B6203" s="923" t="n">
        <v>88286</v>
      </c>
      <c r="C6203" s="924" t="s">
        <v>13027</v>
      </c>
      <c r="D6203" s="923" t="s">
        <v>967</v>
      </c>
      <c r="E6203" s="923" t="n">
        <f aca="false">IF($K$2=$H$1,H6203,I6203)</f>
        <v>18</v>
      </c>
      <c r="F6203" s="396" t="n">
        <f aca="false">IF(LEN($B6203)=7,CONCATENATE(MID($B6203,1,6),"00",RIGHT($B6203,1)),IF(LEN($B6203)=8,CONCATENATE(MID($B6203,1,6),"0",RIGHT($B6203,2)),$B6203))</f>
        <v>88286</v>
      </c>
      <c r="H6203" s="925" t="n">
        <v>16.09</v>
      </c>
      <c r="I6203" s="923" t="n">
        <v>18</v>
      </c>
    </row>
    <row r="6204" customFormat="false" ht="15" hidden="false" customHeight="false" outlineLevel="0" collapsed="false">
      <c r="B6204" s="923" t="n">
        <v>88288</v>
      </c>
      <c r="C6204" s="924" t="s">
        <v>13028</v>
      </c>
      <c r="D6204" s="923" t="s">
        <v>967</v>
      </c>
      <c r="E6204" s="923" t="n">
        <f aca="false">IF($K$2=$H$1,H6204,I6204)</f>
        <v>11.34</v>
      </c>
      <c r="F6204" s="396" t="n">
        <f aca="false">IF(LEN($B6204)=7,CONCATENATE(MID($B6204,1,6),"00",RIGHT($B6204,1)),IF(LEN($B6204)=8,CONCATENATE(MID($B6204,1,6),"0",RIGHT($B6204,2)),$B6204))</f>
        <v>88288</v>
      </c>
      <c r="H6204" s="925" t="n">
        <v>10.33</v>
      </c>
      <c r="I6204" s="923" t="n">
        <v>11.34</v>
      </c>
    </row>
    <row r="6205" customFormat="false" ht="15" hidden="false" customHeight="false" outlineLevel="0" collapsed="false">
      <c r="B6205" s="923" t="n">
        <v>88291</v>
      </c>
      <c r="C6205" s="924" t="s">
        <v>13029</v>
      </c>
      <c r="D6205" s="923" t="s">
        <v>967</v>
      </c>
      <c r="E6205" s="923" t="n">
        <f aca="false">IF($K$2=$H$1,H6205,I6205)</f>
        <v>14.72</v>
      </c>
      <c r="F6205" s="396" t="n">
        <f aca="false">IF(LEN($B6205)=7,CONCATENATE(MID($B6205,1,6),"00",RIGHT($B6205,1)),IF(LEN($B6205)=8,CONCATENATE(MID($B6205,1,6),"0",RIGHT($B6205,2)),$B6205))</f>
        <v>88291</v>
      </c>
      <c r="H6205" s="925" t="n">
        <v>13.26</v>
      </c>
      <c r="I6205" s="923" t="n">
        <v>14.72</v>
      </c>
    </row>
    <row r="6206" customFormat="false" ht="15" hidden="false" customHeight="false" outlineLevel="0" collapsed="false">
      <c r="B6206" s="923" t="n">
        <v>88292</v>
      </c>
      <c r="C6206" s="924" t="s">
        <v>13030</v>
      </c>
      <c r="D6206" s="923" t="s">
        <v>967</v>
      </c>
      <c r="E6206" s="923" t="n">
        <f aca="false">IF($K$2=$H$1,H6206,I6206)</f>
        <v>15.27</v>
      </c>
      <c r="F6206" s="396" t="n">
        <f aca="false">IF(LEN($B6206)=7,CONCATENATE(MID($B6206,1,6),"00",RIGHT($B6206,1)),IF(LEN($B6206)=8,CONCATENATE(MID($B6206,1,6),"0",RIGHT($B6206,2)),$B6206))</f>
        <v>88292</v>
      </c>
      <c r="H6206" s="925" t="n">
        <v>13.74</v>
      </c>
      <c r="I6206" s="923" t="n">
        <v>15.27</v>
      </c>
    </row>
    <row r="6207" customFormat="false" ht="15" hidden="false" customHeight="false" outlineLevel="0" collapsed="false">
      <c r="B6207" s="923" t="n">
        <v>88293</v>
      </c>
      <c r="C6207" s="924" t="s">
        <v>13031</v>
      </c>
      <c r="D6207" s="923" t="s">
        <v>967</v>
      </c>
      <c r="E6207" s="923" t="n">
        <f aca="false">IF($K$2=$H$1,H6207,I6207)</f>
        <v>17.19</v>
      </c>
      <c r="F6207" s="396" t="n">
        <f aca="false">IF(LEN($B6207)=7,CONCATENATE(MID($B6207,1,6),"00",RIGHT($B6207,1)),IF(LEN($B6207)=8,CONCATENATE(MID($B6207,1,6),"0",RIGHT($B6207,2)),$B6207))</f>
        <v>88293</v>
      </c>
      <c r="H6207" s="925" t="n">
        <v>15.39</v>
      </c>
      <c r="I6207" s="923" t="n">
        <v>17.19</v>
      </c>
    </row>
    <row r="6208" customFormat="false" ht="15" hidden="false" customHeight="false" outlineLevel="0" collapsed="false">
      <c r="B6208" s="923" t="n">
        <v>88294</v>
      </c>
      <c r="C6208" s="924" t="s">
        <v>13032</v>
      </c>
      <c r="D6208" s="923" t="s">
        <v>967</v>
      </c>
      <c r="E6208" s="923" t="n">
        <f aca="false">IF($K$2=$H$1,H6208,I6208)</f>
        <v>18.49</v>
      </c>
      <c r="F6208" s="396" t="n">
        <f aca="false">IF(LEN($B6208)=7,CONCATENATE(MID($B6208,1,6),"00",RIGHT($B6208,1)),IF(LEN($B6208)=8,CONCATENATE(MID($B6208,1,6),"0",RIGHT($B6208,2)),$B6208))</f>
        <v>88294</v>
      </c>
      <c r="H6208" s="925" t="n">
        <v>16.52</v>
      </c>
      <c r="I6208" s="923" t="n">
        <v>18.49</v>
      </c>
    </row>
    <row r="6209" customFormat="false" ht="15" hidden="false" customHeight="false" outlineLevel="0" collapsed="false">
      <c r="B6209" s="923" t="n">
        <v>88295</v>
      </c>
      <c r="C6209" s="924" t="s">
        <v>13033</v>
      </c>
      <c r="D6209" s="923" t="s">
        <v>967</v>
      </c>
      <c r="E6209" s="923" t="n">
        <f aca="false">IF($K$2=$H$1,H6209,I6209)</f>
        <v>14.45</v>
      </c>
      <c r="F6209" s="396" t="n">
        <f aca="false">IF(LEN($B6209)=7,CONCATENATE(MID($B6209,1,6),"00",RIGHT($B6209,1)),IF(LEN($B6209)=8,CONCATENATE(MID($B6209,1,6),"0",RIGHT($B6209,2)),$B6209))</f>
        <v>88295</v>
      </c>
      <c r="H6209" s="925" t="n">
        <v>13.03</v>
      </c>
      <c r="I6209" s="923" t="n">
        <v>14.45</v>
      </c>
    </row>
    <row r="6210" customFormat="false" ht="15" hidden="false" customHeight="false" outlineLevel="0" collapsed="false">
      <c r="B6210" s="923" t="n">
        <v>88296</v>
      </c>
      <c r="C6210" s="924" t="s">
        <v>13034</v>
      </c>
      <c r="D6210" s="923" t="s">
        <v>967</v>
      </c>
      <c r="E6210" s="923" t="n">
        <f aca="false">IF($K$2=$H$1,H6210,I6210)</f>
        <v>14.51</v>
      </c>
      <c r="F6210" s="396" t="n">
        <f aca="false">IF(LEN($B6210)=7,CONCATENATE(MID($B6210,1,6),"00",RIGHT($B6210,1)),IF(LEN($B6210)=8,CONCATENATE(MID($B6210,1,6),"0",RIGHT($B6210,2)),$B6210))</f>
        <v>88296</v>
      </c>
      <c r="H6210" s="925" t="n">
        <v>13.09</v>
      </c>
      <c r="I6210" s="923" t="n">
        <v>14.51</v>
      </c>
    </row>
    <row r="6211" customFormat="false" ht="15" hidden="false" customHeight="false" outlineLevel="0" collapsed="false">
      <c r="B6211" s="923" t="n">
        <v>88297</v>
      </c>
      <c r="C6211" s="924" t="s">
        <v>13035</v>
      </c>
      <c r="D6211" s="923" t="s">
        <v>967</v>
      </c>
      <c r="E6211" s="923" t="n">
        <f aca="false">IF($K$2=$H$1,H6211,I6211)</f>
        <v>15.04</v>
      </c>
      <c r="F6211" s="396" t="n">
        <f aca="false">IF(LEN($B6211)=7,CONCATENATE(MID($B6211,1,6),"00",RIGHT($B6211,1)),IF(LEN($B6211)=8,CONCATENATE(MID($B6211,1,6),"0",RIGHT($B6211,2)),$B6211))</f>
        <v>88297</v>
      </c>
      <c r="H6211" s="925" t="n">
        <v>13.54</v>
      </c>
      <c r="I6211" s="923" t="n">
        <v>15.04</v>
      </c>
    </row>
    <row r="6212" customFormat="false" ht="15" hidden="false" customHeight="false" outlineLevel="0" collapsed="false">
      <c r="B6212" s="923" t="n">
        <v>88298</v>
      </c>
      <c r="C6212" s="924" t="s">
        <v>13036</v>
      </c>
      <c r="D6212" s="923" t="s">
        <v>967</v>
      </c>
      <c r="E6212" s="923" t="n">
        <f aca="false">IF($K$2=$H$1,H6212,I6212)</f>
        <v>12.66</v>
      </c>
      <c r="F6212" s="396" t="n">
        <f aca="false">IF(LEN($B6212)=7,CONCATENATE(MID($B6212,1,6),"00",RIGHT($B6212,1)),IF(LEN($B6212)=8,CONCATENATE(MID($B6212,1,6),"0",RIGHT($B6212,2)),$B6212))</f>
        <v>88298</v>
      </c>
      <c r="H6212" s="925" t="n">
        <v>11.49</v>
      </c>
      <c r="I6212" s="923" t="n">
        <v>12.66</v>
      </c>
    </row>
    <row r="6213" customFormat="false" ht="15" hidden="false" customHeight="false" outlineLevel="0" collapsed="false">
      <c r="B6213" s="923" t="n">
        <v>88299</v>
      </c>
      <c r="C6213" s="924" t="s">
        <v>13037</v>
      </c>
      <c r="D6213" s="923" t="s">
        <v>967</v>
      </c>
      <c r="E6213" s="923" t="n">
        <f aca="false">IF($K$2=$H$1,H6213,I6213)</f>
        <v>17.4</v>
      </c>
      <c r="F6213" s="396" t="n">
        <f aca="false">IF(LEN($B6213)=7,CONCATENATE(MID($B6213,1,6),"00",RIGHT($B6213,1)),IF(LEN($B6213)=8,CONCATENATE(MID($B6213,1,6),"0",RIGHT($B6213,2)),$B6213))</f>
        <v>88299</v>
      </c>
      <c r="H6213" s="925" t="n">
        <v>15.58</v>
      </c>
      <c r="I6213" s="923" t="n">
        <v>17.4</v>
      </c>
    </row>
    <row r="6214" customFormat="false" ht="15" hidden="false" customHeight="false" outlineLevel="0" collapsed="false">
      <c r="B6214" s="923" t="n">
        <v>88300</v>
      </c>
      <c r="C6214" s="924" t="s">
        <v>13038</v>
      </c>
      <c r="D6214" s="923" t="s">
        <v>967</v>
      </c>
      <c r="E6214" s="923" t="n">
        <f aca="false">IF($K$2=$H$1,H6214,I6214)</f>
        <v>20.46</v>
      </c>
      <c r="F6214" s="396" t="n">
        <f aca="false">IF(LEN($B6214)=7,CONCATENATE(MID($B6214,1,6),"00",RIGHT($B6214,1)),IF(LEN($B6214)=8,CONCATENATE(MID($B6214,1,6),"0",RIGHT($B6214,2)),$B6214))</f>
        <v>88300</v>
      </c>
      <c r="H6214" s="925" t="n">
        <v>18.23</v>
      </c>
      <c r="I6214" s="923" t="n">
        <v>20.46</v>
      </c>
    </row>
    <row r="6215" customFormat="false" ht="15" hidden="false" customHeight="false" outlineLevel="0" collapsed="false">
      <c r="B6215" s="923" t="n">
        <v>88301</v>
      </c>
      <c r="C6215" s="924" t="s">
        <v>13039</v>
      </c>
      <c r="D6215" s="923" t="s">
        <v>967</v>
      </c>
      <c r="E6215" s="923" t="n">
        <f aca="false">IF($K$2=$H$1,H6215,I6215)</f>
        <v>16</v>
      </c>
      <c r="F6215" s="396" t="n">
        <f aca="false">IF(LEN($B6215)=7,CONCATENATE(MID($B6215,1,6),"00",RIGHT($B6215,1)),IF(LEN($B6215)=8,CONCATENATE(MID($B6215,1,6),"0",RIGHT($B6215,2)),$B6215))</f>
        <v>88301</v>
      </c>
      <c r="H6215" s="925" t="n">
        <v>14.37</v>
      </c>
      <c r="I6215" s="923" t="n">
        <v>16</v>
      </c>
    </row>
    <row r="6216" customFormat="false" ht="15" hidden="false" customHeight="false" outlineLevel="0" collapsed="false">
      <c r="B6216" s="923" t="n">
        <v>88302</v>
      </c>
      <c r="C6216" s="924" t="s">
        <v>13040</v>
      </c>
      <c r="D6216" s="923" t="s">
        <v>967</v>
      </c>
      <c r="E6216" s="923" t="n">
        <f aca="false">IF($K$2=$H$1,H6216,I6216)</f>
        <v>17.85</v>
      </c>
      <c r="F6216" s="396" t="n">
        <f aca="false">IF(LEN($B6216)=7,CONCATENATE(MID($B6216,1,6),"00",RIGHT($B6216,1)),IF(LEN($B6216)=8,CONCATENATE(MID($B6216,1,6),"0",RIGHT($B6216,2)),$B6216))</f>
        <v>88302</v>
      </c>
      <c r="H6216" s="925" t="n">
        <v>15.97</v>
      </c>
      <c r="I6216" s="923" t="n">
        <v>17.85</v>
      </c>
    </row>
    <row r="6217" customFormat="false" ht="15" hidden="false" customHeight="false" outlineLevel="0" collapsed="false">
      <c r="B6217" s="923" t="n">
        <v>88303</v>
      </c>
      <c r="C6217" s="924" t="s">
        <v>13041</v>
      </c>
      <c r="D6217" s="923" t="s">
        <v>967</v>
      </c>
      <c r="E6217" s="923" t="n">
        <f aca="false">IF($K$2=$H$1,H6217,I6217)</f>
        <v>15.02</v>
      </c>
      <c r="F6217" s="396" t="n">
        <f aca="false">IF(LEN($B6217)=7,CONCATENATE(MID($B6217,1,6),"00",RIGHT($B6217,1)),IF(LEN($B6217)=8,CONCATENATE(MID($B6217,1,6),"0",RIGHT($B6217,2)),$B6217))</f>
        <v>88303</v>
      </c>
      <c r="H6217" s="925" t="n">
        <v>13.52</v>
      </c>
      <c r="I6217" s="923" t="n">
        <v>15.02</v>
      </c>
    </row>
    <row r="6218" customFormat="false" ht="15" hidden="false" customHeight="false" outlineLevel="0" collapsed="false">
      <c r="B6218" s="923" t="n">
        <v>88304</v>
      </c>
      <c r="C6218" s="924" t="s">
        <v>13042</v>
      </c>
      <c r="D6218" s="923" t="s">
        <v>967</v>
      </c>
      <c r="E6218" s="923" t="n">
        <f aca="false">IF($K$2=$H$1,H6218,I6218)</f>
        <v>15.9</v>
      </c>
      <c r="F6218" s="396" t="n">
        <f aca="false">IF(LEN($B6218)=7,CONCATENATE(MID($B6218,1,6),"00",RIGHT($B6218,1)),IF(LEN($B6218)=8,CONCATENATE(MID($B6218,1,6),"0",RIGHT($B6218,2)),$B6218))</f>
        <v>88304</v>
      </c>
      <c r="H6218" s="925" t="n">
        <v>14.27</v>
      </c>
      <c r="I6218" s="923" t="n">
        <v>15.9</v>
      </c>
    </row>
    <row r="6219" customFormat="false" ht="15" hidden="false" customHeight="false" outlineLevel="0" collapsed="false">
      <c r="B6219" s="923" t="n">
        <v>88306</v>
      </c>
      <c r="C6219" s="924" t="s">
        <v>13043</v>
      </c>
      <c r="D6219" s="923" t="s">
        <v>967</v>
      </c>
      <c r="E6219" s="923" t="n">
        <f aca="false">IF($K$2=$H$1,H6219,I6219)</f>
        <v>19.87</v>
      </c>
      <c r="F6219" s="396" t="n">
        <f aca="false">IF(LEN($B6219)=7,CONCATENATE(MID($B6219,1,6),"00",RIGHT($B6219,1)),IF(LEN($B6219)=8,CONCATENATE(MID($B6219,1,6),"0",RIGHT($B6219,2)),$B6219))</f>
        <v>88306</v>
      </c>
      <c r="H6219" s="925" t="n">
        <v>17.71</v>
      </c>
      <c r="I6219" s="923" t="n">
        <v>19.87</v>
      </c>
    </row>
    <row r="6220" customFormat="false" ht="15" hidden="false" customHeight="false" outlineLevel="0" collapsed="false">
      <c r="B6220" s="923" t="n">
        <v>88307</v>
      </c>
      <c r="C6220" s="924" t="s">
        <v>13044</v>
      </c>
      <c r="D6220" s="923" t="s">
        <v>967</v>
      </c>
      <c r="E6220" s="923" t="n">
        <f aca="false">IF($K$2=$H$1,H6220,I6220)</f>
        <v>16.5</v>
      </c>
      <c r="F6220" s="396" t="n">
        <f aca="false">IF(LEN($B6220)=7,CONCATENATE(MID($B6220,1,6),"00",RIGHT($B6220,1)),IF(LEN($B6220)=8,CONCATENATE(MID($B6220,1,6),"0",RIGHT($B6220,2)),$B6220))</f>
        <v>88307</v>
      </c>
      <c r="H6220" s="925" t="n">
        <v>14.8</v>
      </c>
      <c r="I6220" s="923" t="n">
        <v>16.5</v>
      </c>
    </row>
    <row r="6221" customFormat="false" ht="15" hidden="false" customHeight="false" outlineLevel="0" collapsed="false">
      <c r="B6221" s="923" t="n">
        <v>88308</v>
      </c>
      <c r="C6221" s="924" t="s">
        <v>13045</v>
      </c>
      <c r="D6221" s="923" t="s">
        <v>967</v>
      </c>
      <c r="E6221" s="923" t="n">
        <f aca="false">IF($K$2=$H$1,H6221,I6221)</f>
        <v>22.3</v>
      </c>
      <c r="F6221" s="396" t="n">
        <f aca="false">IF(LEN($B6221)=7,CONCATENATE(MID($B6221,1,6),"00",RIGHT($B6221,1)),IF(LEN($B6221)=8,CONCATENATE(MID($B6221,1,6),"0",RIGHT($B6221,2)),$B6221))</f>
        <v>88308</v>
      </c>
      <c r="H6221" s="925" t="n">
        <v>19.92</v>
      </c>
      <c r="I6221" s="923" t="n">
        <v>22.3</v>
      </c>
    </row>
    <row r="6222" customFormat="false" ht="15" hidden="false" customHeight="false" outlineLevel="0" collapsed="false">
      <c r="B6222" s="923" t="n">
        <v>88309</v>
      </c>
      <c r="C6222" s="924" t="s">
        <v>13046</v>
      </c>
      <c r="D6222" s="923" t="s">
        <v>967</v>
      </c>
      <c r="E6222" s="923" t="n">
        <f aca="false">IF($K$2=$H$1,H6222,I6222)</f>
        <v>19.88</v>
      </c>
      <c r="F6222" s="396" t="n">
        <f aca="false">IF(LEN($B6222)=7,CONCATENATE(MID($B6222,1,6),"00",RIGHT($B6222,1)),IF(LEN($B6222)=8,CONCATENATE(MID($B6222,1,6),"0",RIGHT($B6222,2)),$B6222))</f>
        <v>88309</v>
      </c>
      <c r="H6222" s="925" t="n">
        <v>17.82</v>
      </c>
      <c r="I6222" s="923" t="n">
        <v>19.88</v>
      </c>
    </row>
    <row r="6223" customFormat="false" ht="15" hidden="false" customHeight="false" outlineLevel="0" collapsed="false">
      <c r="B6223" s="923" t="n">
        <v>88310</v>
      </c>
      <c r="C6223" s="924" t="s">
        <v>13047</v>
      </c>
      <c r="D6223" s="923" t="s">
        <v>967</v>
      </c>
      <c r="E6223" s="923" t="n">
        <f aca="false">IF($K$2=$H$1,H6223,I6223)</f>
        <v>20.99</v>
      </c>
      <c r="F6223" s="396" t="n">
        <f aca="false">IF(LEN($B6223)=7,CONCATENATE(MID($B6223,1,6),"00",RIGHT($B6223,1)),IF(LEN($B6223)=8,CONCATENATE(MID($B6223,1,6),"0",RIGHT($B6223,2)),$B6223))</f>
        <v>88310</v>
      </c>
      <c r="H6223" s="925" t="n">
        <v>18.94</v>
      </c>
      <c r="I6223" s="923" t="n">
        <v>20.99</v>
      </c>
    </row>
    <row r="6224" customFormat="false" ht="15" hidden="false" customHeight="false" outlineLevel="0" collapsed="false">
      <c r="B6224" s="923" t="n">
        <v>88311</v>
      </c>
      <c r="C6224" s="924" t="s">
        <v>13048</v>
      </c>
      <c r="D6224" s="923" t="s">
        <v>967</v>
      </c>
      <c r="E6224" s="923" t="n">
        <f aca="false">IF($K$2=$H$1,H6224,I6224)</f>
        <v>23.28</v>
      </c>
      <c r="F6224" s="396" t="n">
        <f aca="false">IF(LEN($B6224)=7,CONCATENATE(MID($B6224,1,6),"00",RIGHT($B6224,1)),IF(LEN($B6224)=8,CONCATENATE(MID($B6224,1,6),"0",RIGHT($B6224,2)),$B6224))</f>
        <v>88311</v>
      </c>
      <c r="H6224" s="925" t="n">
        <v>20.92</v>
      </c>
      <c r="I6224" s="923" t="n">
        <v>23.28</v>
      </c>
    </row>
    <row r="6225" customFormat="false" ht="15" hidden="false" customHeight="false" outlineLevel="0" collapsed="false">
      <c r="B6225" s="923" t="n">
        <v>88312</v>
      </c>
      <c r="C6225" s="924" t="s">
        <v>13049</v>
      </c>
      <c r="D6225" s="923" t="s">
        <v>967</v>
      </c>
      <c r="E6225" s="923" t="n">
        <f aca="false">IF($K$2=$H$1,H6225,I6225)</f>
        <v>22.11</v>
      </c>
      <c r="F6225" s="396" t="n">
        <f aca="false">IF(LEN($B6225)=7,CONCATENATE(MID($B6225,1,6),"00",RIGHT($B6225,1)),IF(LEN($B6225)=8,CONCATENATE(MID($B6225,1,6),"0",RIGHT($B6225,2)),$B6225))</f>
        <v>88312</v>
      </c>
      <c r="H6225" s="925" t="n">
        <v>19.91</v>
      </c>
      <c r="I6225" s="923" t="n">
        <v>22.11</v>
      </c>
    </row>
    <row r="6226" customFormat="false" ht="15" hidden="false" customHeight="false" outlineLevel="0" collapsed="false">
      <c r="B6226" s="923" t="n">
        <v>88313</v>
      </c>
      <c r="C6226" s="924" t="s">
        <v>13050</v>
      </c>
      <c r="D6226" s="923" t="s">
        <v>967</v>
      </c>
      <c r="E6226" s="923" t="n">
        <f aca="false">IF($K$2=$H$1,H6226,I6226)</f>
        <v>14.49</v>
      </c>
      <c r="F6226" s="396" t="n">
        <f aca="false">IF(LEN($B6226)=7,CONCATENATE(MID($B6226,1,6),"00",RIGHT($B6226,1)),IF(LEN($B6226)=8,CONCATENATE(MID($B6226,1,6),"0",RIGHT($B6226,2)),$B6226))</f>
        <v>88313</v>
      </c>
      <c r="H6226" s="925" t="n">
        <v>13.06</v>
      </c>
      <c r="I6226" s="923" t="n">
        <v>14.49</v>
      </c>
    </row>
    <row r="6227" customFormat="false" ht="15" hidden="false" customHeight="false" outlineLevel="0" collapsed="false">
      <c r="B6227" s="923" t="n">
        <v>88314</v>
      </c>
      <c r="C6227" s="924" t="s">
        <v>13051</v>
      </c>
      <c r="D6227" s="923" t="s">
        <v>967</v>
      </c>
      <c r="E6227" s="923" t="n">
        <f aca="false">IF($K$2=$H$1,H6227,I6227)</f>
        <v>13.34</v>
      </c>
      <c r="F6227" s="396" t="n">
        <f aca="false">IF(LEN($B6227)=7,CONCATENATE(MID($B6227,1,6),"00",RIGHT($B6227,1)),IF(LEN($B6227)=8,CONCATENATE(MID($B6227,1,6),"0",RIGHT($B6227,2)),$B6227))</f>
        <v>88314</v>
      </c>
      <c r="H6227" s="925" t="n">
        <v>12.06</v>
      </c>
      <c r="I6227" s="923" t="n">
        <v>13.34</v>
      </c>
    </row>
    <row r="6228" customFormat="false" ht="15" hidden="false" customHeight="false" outlineLevel="0" collapsed="false">
      <c r="B6228" s="923" t="n">
        <v>88315</v>
      </c>
      <c r="C6228" s="924" t="s">
        <v>13052</v>
      </c>
      <c r="D6228" s="923" t="s">
        <v>967</v>
      </c>
      <c r="E6228" s="923" t="n">
        <f aca="false">IF($K$2=$H$1,H6228,I6228)</f>
        <v>19.78</v>
      </c>
      <c r="F6228" s="396" t="n">
        <f aca="false">IF(LEN($B6228)=7,CONCATENATE(MID($B6228,1,6),"00",RIGHT($B6228,1)),IF(LEN($B6228)=8,CONCATENATE(MID($B6228,1,6),"0",RIGHT($B6228,2)),$B6228))</f>
        <v>88315</v>
      </c>
      <c r="H6228" s="925" t="n">
        <v>17.74</v>
      </c>
      <c r="I6228" s="923" t="n">
        <v>19.78</v>
      </c>
    </row>
    <row r="6229" customFormat="false" ht="15" hidden="false" customHeight="false" outlineLevel="0" collapsed="false">
      <c r="B6229" s="923" t="n">
        <v>88316</v>
      </c>
      <c r="C6229" s="924" t="s">
        <v>1239</v>
      </c>
      <c r="D6229" s="923" t="s">
        <v>967</v>
      </c>
      <c r="E6229" s="923" t="n">
        <f aca="false">IF($K$2=$H$1,H6229,I6229)</f>
        <v>15.95</v>
      </c>
      <c r="F6229" s="396" t="n">
        <f aca="false">IF(LEN($B6229)=7,CONCATENATE(MID($B6229,1,6),"00",RIGHT($B6229,1)),IF(LEN($B6229)=8,CONCATENATE(MID($B6229,1,6),"0",RIGHT($B6229,2)),$B6229))</f>
        <v>88316</v>
      </c>
      <c r="H6229" s="925" t="n">
        <v>14.42</v>
      </c>
      <c r="I6229" s="923" t="n">
        <v>15.95</v>
      </c>
    </row>
    <row r="6230" customFormat="false" ht="15" hidden="false" customHeight="false" outlineLevel="0" collapsed="false">
      <c r="B6230" s="923" t="n">
        <v>88317</v>
      </c>
      <c r="C6230" s="924" t="s">
        <v>13053</v>
      </c>
      <c r="D6230" s="923" t="s">
        <v>967</v>
      </c>
      <c r="E6230" s="923" t="n">
        <f aca="false">IF($K$2=$H$1,H6230,I6230)</f>
        <v>20.02</v>
      </c>
      <c r="F6230" s="396" t="n">
        <f aca="false">IF(LEN($B6230)=7,CONCATENATE(MID($B6230,1,6),"00",RIGHT($B6230,1)),IF(LEN($B6230)=8,CONCATENATE(MID($B6230,1,6),"0",RIGHT($B6230,2)),$B6230))</f>
        <v>88317</v>
      </c>
      <c r="H6230" s="925" t="n">
        <v>18.05</v>
      </c>
      <c r="I6230" s="923" t="n">
        <v>20.02</v>
      </c>
    </row>
    <row r="6231" customFormat="false" ht="15" hidden="false" customHeight="false" outlineLevel="0" collapsed="false">
      <c r="B6231" s="923" t="n">
        <v>88318</v>
      </c>
      <c r="C6231" s="924" t="s">
        <v>13054</v>
      </c>
      <c r="D6231" s="923" t="s">
        <v>967</v>
      </c>
      <c r="E6231" s="923" t="n">
        <f aca="false">IF($K$2=$H$1,H6231,I6231)</f>
        <v>24.94</v>
      </c>
      <c r="F6231" s="396" t="n">
        <f aca="false">IF(LEN($B6231)=7,CONCATENATE(MID($B6231,1,6),"00",RIGHT($B6231,1)),IF(LEN($B6231)=8,CONCATENATE(MID($B6231,1,6),"0",RIGHT($B6231,2)),$B6231))</f>
        <v>88318</v>
      </c>
      <c r="H6231" s="925" t="n">
        <v>22.3</v>
      </c>
      <c r="I6231" s="923" t="n">
        <v>24.94</v>
      </c>
    </row>
    <row r="6232" customFormat="false" ht="15" hidden="false" customHeight="false" outlineLevel="0" collapsed="false">
      <c r="B6232" s="923" t="n">
        <v>88320</v>
      </c>
      <c r="C6232" s="924" t="s">
        <v>13055</v>
      </c>
      <c r="D6232" s="923" t="s">
        <v>967</v>
      </c>
      <c r="E6232" s="923" t="n">
        <f aca="false">IF($K$2=$H$1,H6232,I6232)</f>
        <v>23.13</v>
      </c>
      <c r="F6232" s="396" t="n">
        <f aca="false">IF(LEN($B6232)=7,CONCATENATE(MID($B6232,1,6),"00",RIGHT($B6232,1)),IF(LEN($B6232)=8,CONCATENATE(MID($B6232,1,6),"0",RIGHT($B6232,2)),$B6232))</f>
        <v>88320</v>
      </c>
      <c r="H6232" s="925" t="n">
        <v>20.63</v>
      </c>
      <c r="I6232" s="923" t="n">
        <v>23.13</v>
      </c>
    </row>
    <row r="6233" customFormat="false" ht="15" hidden="false" customHeight="false" outlineLevel="0" collapsed="false">
      <c r="B6233" s="923" t="n">
        <v>88321</v>
      </c>
      <c r="C6233" s="924" t="s">
        <v>13056</v>
      </c>
      <c r="D6233" s="923" t="s">
        <v>967</v>
      </c>
      <c r="E6233" s="923" t="n">
        <f aca="false">IF($K$2=$H$1,H6233,I6233)</f>
        <v>22.6</v>
      </c>
      <c r="F6233" s="396" t="n">
        <f aca="false">IF(LEN($B6233)=7,CONCATENATE(MID($B6233,1,6),"00",RIGHT($B6233,1)),IF(LEN($B6233)=8,CONCATENATE(MID($B6233,1,6),"0",RIGHT($B6233,2)),$B6233))</f>
        <v>88321</v>
      </c>
      <c r="H6233" s="925" t="n">
        <v>19.66</v>
      </c>
      <c r="I6233" s="923" t="n">
        <v>22.6</v>
      </c>
    </row>
    <row r="6234" customFormat="false" ht="15" hidden="false" customHeight="false" outlineLevel="0" collapsed="false">
      <c r="B6234" s="923" t="n">
        <v>88322</v>
      </c>
      <c r="C6234" s="924" t="s">
        <v>13057</v>
      </c>
      <c r="D6234" s="923" t="s">
        <v>967</v>
      </c>
      <c r="E6234" s="923" t="n">
        <f aca="false">IF($K$2=$H$1,H6234,I6234)</f>
        <v>20.31</v>
      </c>
      <c r="F6234" s="396" t="n">
        <f aca="false">IF(LEN($B6234)=7,CONCATENATE(MID($B6234,1,6),"00",RIGHT($B6234,1)),IF(LEN($B6234)=8,CONCATENATE(MID($B6234,1,6),"0",RIGHT($B6234,2)),$B6234))</f>
        <v>88322</v>
      </c>
      <c r="H6234" s="925" t="n">
        <v>17.7</v>
      </c>
      <c r="I6234" s="923" t="n">
        <v>20.31</v>
      </c>
    </row>
    <row r="6235" customFormat="false" ht="15" hidden="false" customHeight="false" outlineLevel="0" collapsed="false">
      <c r="B6235" s="923" t="n">
        <v>88323</v>
      </c>
      <c r="C6235" s="924" t="s">
        <v>13058</v>
      </c>
      <c r="D6235" s="923" t="s">
        <v>967</v>
      </c>
      <c r="E6235" s="923" t="n">
        <f aca="false">IF($K$2=$H$1,H6235,I6235)</f>
        <v>21.09</v>
      </c>
      <c r="F6235" s="396" t="n">
        <f aca="false">IF(LEN($B6235)=7,CONCATENATE(MID($B6235,1,6),"00",RIGHT($B6235,1)),IF(LEN($B6235)=8,CONCATENATE(MID($B6235,1,6),"0",RIGHT($B6235,2)),$B6235))</f>
        <v>88323</v>
      </c>
      <c r="H6235" s="925" t="n">
        <v>18.88</v>
      </c>
      <c r="I6235" s="923" t="n">
        <v>21.09</v>
      </c>
    </row>
    <row r="6236" customFormat="false" ht="15" hidden="false" customHeight="false" outlineLevel="0" collapsed="false">
      <c r="B6236" s="923" t="n">
        <v>88324</v>
      </c>
      <c r="C6236" s="924" t="s">
        <v>13059</v>
      </c>
      <c r="D6236" s="923" t="s">
        <v>967</v>
      </c>
      <c r="E6236" s="923" t="n">
        <f aca="false">IF($K$2=$H$1,H6236,I6236)</f>
        <v>15.12</v>
      </c>
      <c r="F6236" s="396" t="n">
        <f aca="false">IF(LEN($B6236)=7,CONCATENATE(MID($B6236,1,6),"00",RIGHT($B6236,1)),IF(LEN($B6236)=8,CONCATENATE(MID($B6236,1,6),"0",RIGHT($B6236,2)),$B6236))</f>
        <v>88324</v>
      </c>
      <c r="H6236" s="925" t="n">
        <v>13.61</v>
      </c>
      <c r="I6236" s="923" t="n">
        <v>15.12</v>
      </c>
    </row>
    <row r="6237" customFormat="false" ht="15" hidden="false" customHeight="false" outlineLevel="0" collapsed="false">
      <c r="B6237" s="923" t="n">
        <v>88325</v>
      </c>
      <c r="C6237" s="924" t="s">
        <v>13060</v>
      </c>
      <c r="D6237" s="923" t="s">
        <v>967</v>
      </c>
      <c r="E6237" s="923" t="n">
        <f aca="false">IF($K$2=$H$1,H6237,I6237)</f>
        <v>19.16</v>
      </c>
      <c r="F6237" s="396" t="n">
        <f aca="false">IF(LEN($B6237)=7,CONCATENATE(MID($B6237,1,6),"00",RIGHT($B6237,1)),IF(LEN($B6237)=8,CONCATENATE(MID($B6237,1,6),"0",RIGHT($B6237,2)),$B6237))</f>
        <v>88325</v>
      </c>
      <c r="H6237" s="925" t="n">
        <v>17.21</v>
      </c>
      <c r="I6237" s="923" t="n">
        <v>19.16</v>
      </c>
    </row>
    <row r="6238" customFormat="false" ht="15" hidden="false" customHeight="false" outlineLevel="0" collapsed="false">
      <c r="B6238" s="923" t="n">
        <v>88326</v>
      </c>
      <c r="C6238" s="924" t="s">
        <v>13061</v>
      </c>
      <c r="D6238" s="923" t="s">
        <v>967</v>
      </c>
      <c r="E6238" s="923" t="n">
        <f aca="false">IF($K$2=$H$1,H6238,I6238)</f>
        <v>20.58</v>
      </c>
      <c r="F6238" s="396" t="n">
        <f aca="false">IF(LEN($B6238)=7,CONCATENATE(MID($B6238,1,6),"00",RIGHT($B6238,1)),IF(LEN($B6238)=8,CONCATENATE(MID($B6238,1,6),"0",RIGHT($B6238,2)),$B6238))</f>
        <v>88326</v>
      </c>
      <c r="H6238" s="925" t="n">
        <v>18.42</v>
      </c>
      <c r="I6238" s="923" t="n">
        <v>20.58</v>
      </c>
    </row>
    <row r="6239" customFormat="false" ht="15" hidden="false" customHeight="false" outlineLevel="0" collapsed="false">
      <c r="B6239" s="923" t="n">
        <v>88377</v>
      </c>
      <c r="C6239" s="924" t="s">
        <v>13062</v>
      </c>
      <c r="D6239" s="923" t="s">
        <v>967</v>
      </c>
      <c r="E6239" s="923" t="n">
        <f aca="false">IF($K$2=$H$1,H6239,I6239)</f>
        <v>14.32</v>
      </c>
      <c r="F6239" s="396" t="n">
        <f aca="false">IF(LEN($B6239)=7,CONCATENATE(MID($B6239,1,6),"00",RIGHT($B6239,1)),IF(LEN($B6239)=8,CONCATENATE(MID($B6239,1,6),"0",RIGHT($B6239,2)),$B6239))</f>
        <v>88377</v>
      </c>
      <c r="H6239" s="925" t="n">
        <v>12.92</v>
      </c>
      <c r="I6239" s="923" t="n">
        <v>14.32</v>
      </c>
    </row>
    <row r="6240" customFormat="false" ht="15" hidden="false" customHeight="false" outlineLevel="0" collapsed="false">
      <c r="B6240" s="923" t="n">
        <v>88441</v>
      </c>
      <c r="C6240" s="924" t="s">
        <v>13063</v>
      </c>
      <c r="D6240" s="923" t="s">
        <v>967</v>
      </c>
      <c r="E6240" s="923" t="n">
        <f aca="false">IF($K$2=$H$1,H6240,I6240)</f>
        <v>19.22</v>
      </c>
      <c r="F6240" s="396" t="n">
        <f aca="false">IF(LEN($B6240)=7,CONCATENATE(MID($B6240,1,6),"00",RIGHT($B6240,1)),IF(LEN($B6240)=8,CONCATENATE(MID($B6240,1,6),"0",RIGHT($B6240,2)),$B6240))</f>
        <v>88441</v>
      </c>
      <c r="H6240" s="925" t="n">
        <v>17.26</v>
      </c>
      <c r="I6240" s="923" t="n">
        <v>19.22</v>
      </c>
    </row>
    <row r="6241" customFormat="false" ht="15" hidden="false" customHeight="false" outlineLevel="0" collapsed="false">
      <c r="B6241" s="923" t="n">
        <v>88597</v>
      </c>
      <c r="C6241" s="924" t="s">
        <v>13064</v>
      </c>
      <c r="D6241" s="923" t="s">
        <v>967</v>
      </c>
      <c r="E6241" s="923" t="n">
        <f aca="false">IF($K$2=$H$1,H6241,I6241)</f>
        <v>23.45</v>
      </c>
      <c r="F6241" s="396" t="n">
        <f aca="false">IF(LEN($B6241)=7,CONCATENATE(MID($B6241,1,6),"00",RIGHT($B6241,1)),IF(LEN($B6241)=8,CONCATENATE(MID($B6241,1,6),"0",RIGHT($B6241,2)),$B6241))</f>
        <v>88597</v>
      </c>
      <c r="H6241" s="925" t="n">
        <v>20.4</v>
      </c>
      <c r="I6241" s="923" t="n">
        <v>23.45</v>
      </c>
    </row>
    <row r="6242" customFormat="false" ht="15" hidden="false" customHeight="false" outlineLevel="0" collapsed="false">
      <c r="B6242" s="923" t="n">
        <v>90766</v>
      </c>
      <c r="C6242" s="924" t="s">
        <v>13065</v>
      </c>
      <c r="D6242" s="923" t="s">
        <v>967</v>
      </c>
      <c r="E6242" s="923" t="n">
        <f aca="false">IF($K$2=$H$1,H6242,I6242)</f>
        <v>16</v>
      </c>
      <c r="F6242" s="396" t="n">
        <f aca="false">IF(LEN($B6242)=7,CONCATENATE(MID($B6242,1,6),"00",RIGHT($B6242,1)),IF(LEN($B6242)=8,CONCATENATE(MID($B6242,1,6),"0",RIGHT($B6242,2)),$B6242))</f>
        <v>90766</v>
      </c>
      <c r="H6242" s="925" t="n">
        <v>13.96</v>
      </c>
      <c r="I6242" s="923" t="n">
        <v>16</v>
      </c>
    </row>
    <row r="6243" customFormat="false" ht="15" hidden="false" customHeight="false" outlineLevel="0" collapsed="false">
      <c r="B6243" s="923" t="n">
        <v>90767</v>
      </c>
      <c r="C6243" s="924" t="s">
        <v>13066</v>
      </c>
      <c r="D6243" s="923" t="s">
        <v>967</v>
      </c>
      <c r="E6243" s="923" t="n">
        <f aca="false">IF($K$2=$H$1,H6243,I6243)</f>
        <v>15.57</v>
      </c>
      <c r="F6243" s="396" t="n">
        <f aca="false">IF(LEN($B6243)=7,CONCATENATE(MID($B6243,1,6),"00",RIGHT($B6243,1)),IF(LEN($B6243)=8,CONCATENATE(MID($B6243,1,6),"0",RIGHT($B6243,2)),$B6243))</f>
        <v>90767</v>
      </c>
      <c r="H6243" s="925" t="n">
        <v>13.6</v>
      </c>
      <c r="I6243" s="923" t="n">
        <v>15.57</v>
      </c>
    </row>
    <row r="6244" customFormat="false" ht="15" hidden="false" customHeight="false" outlineLevel="0" collapsed="false">
      <c r="B6244" s="923" t="n">
        <v>90768</v>
      </c>
      <c r="C6244" s="924" t="s">
        <v>13067</v>
      </c>
      <c r="D6244" s="923" t="s">
        <v>967</v>
      </c>
      <c r="E6244" s="923" t="n">
        <f aca="false">IF($K$2=$H$1,H6244,I6244)</f>
        <v>67.72</v>
      </c>
      <c r="F6244" s="396" t="n">
        <f aca="false">IF(LEN($B6244)=7,CONCATENATE(MID($B6244,1,6),"00",RIGHT($B6244,1)),IF(LEN($B6244)=8,CONCATENATE(MID($B6244,1,6),"0",RIGHT($B6244,2)),$B6244))</f>
        <v>90768</v>
      </c>
      <c r="H6244" s="925" t="n">
        <v>58.64</v>
      </c>
      <c r="I6244" s="923" t="n">
        <v>67.72</v>
      </c>
    </row>
    <row r="6245" customFormat="false" ht="15" hidden="false" customHeight="false" outlineLevel="0" collapsed="false">
      <c r="B6245" s="923" t="n">
        <v>90769</v>
      </c>
      <c r="C6245" s="924" t="s">
        <v>13068</v>
      </c>
      <c r="D6245" s="923" t="s">
        <v>967</v>
      </c>
      <c r="E6245" s="923" t="n">
        <f aca="false">IF($K$2=$H$1,H6245,I6245)</f>
        <v>95.78</v>
      </c>
      <c r="F6245" s="396" t="n">
        <f aca="false">IF(LEN($B6245)=7,CONCATENATE(MID($B6245,1,6),"00",RIGHT($B6245,1)),IF(LEN($B6245)=8,CONCATENATE(MID($B6245,1,6),"0",RIGHT($B6245,2)),$B6245))</f>
        <v>90769</v>
      </c>
      <c r="H6245" s="925" t="n">
        <v>82.88</v>
      </c>
      <c r="I6245" s="923" t="n">
        <v>95.78</v>
      </c>
    </row>
    <row r="6246" customFormat="false" ht="15" hidden="false" customHeight="false" outlineLevel="0" collapsed="false">
      <c r="B6246" s="923" t="n">
        <v>90770</v>
      </c>
      <c r="C6246" s="924" t="s">
        <v>13069</v>
      </c>
      <c r="D6246" s="923" t="s">
        <v>967</v>
      </c>
      <c r="E6246" s="923" t="n">
        <f aca="false">IF($K$2=$H$1,H6246,I6246)</f>
        <v>126.32</v>
      </c>
      <c r="F6246" s="396" t="n">
        <f aca="false">IF(LEN($B6246)=7,CONCATENATE(MID($B6246,1,6),"00",RIGHT($B6246,1)),IF(LEN($B6246)=8,CONCATENATE(MID($B6246,1,6),"0",RIGHT($B6246,2)),$B6246))</f>
        <v>90770</v>
      </c>
      <c r="H6246" s="925" t="n">
        <v>109.26</v>
      </c>
      <c r="I6246" s="923" t="n">
        <v>126.32</v>
      </c>
    </row>
    <row r="6247" customFormat="false" ht="15" hidden="false" customHeight="false" outlineLevel="0" collapsed="false">
      <c r="B6247" s="923" t="n">
        <v>90771</v>
      </c>
      <c r="C6247" s="924" t="s">
        <v>13070</v>
      </c>
      <c r="D6247" s="923" t="s">
        <v>967</v>
      </c>
      <c r="E6247" s="923" t="n">
        <f aca="false">IF($K$2=$H$1,H6247,I6247)</f>
        <v>18.94</v>
      </c>
      <c r="F6247" s="396" t="n">
        <f aca="false">IF(LEN($B6247)=7,CONCATENATE(MID($B6247,1,6),"00",RIGHT($B6247,1)),IF(LEN($B6247)=8,CONCATENATE(MID($B6247,1,6),"0",RIGHT($B6247,2)),$B6247))</f>
        <v>90771</v>
      </c>
      <c r="H6247" s="925" t="n">
        <v>16.5</v>
      </c>
      <c r="I6247" s="923" t="n">
        <v>18.94</v>
      </c>
    </row>
    <row r="6248" customFormat="false" ht="15" hidden="false" customHeight="false" outlineLevel="0" collapsed="false">
      <c r="B6248" s="923" t="n">
        <v>90772</v>
      </c>
      <c r="C6248" s="924" t="s">
        <v>13071</v>
      </c>
      <c r="D6248" s="923" t="s">
        <v>967</v>
      </c>
      <c r="E6248" s="923" t="n">
        <f aca="false">IF($K$2=$H$1,H6248,I6248)</f>
        <v>13.1</v>
      </c>
      <c r="F6248" s="396" t="n">
        <f aca="false">IF(LEN($B6248)=7,CONCATENATE(MID($B6248,1,6),"00",RIGHT($B6248,1)),IF(LEN($B6248)=8,CONCATENATE(MID($B6248,1,6),"0",RIGHT($B6248,2)),$B6248))</f>
        <v>90772</v>
      </c>
      <c r="H6248" s="925" t="n">
        <v>11.45</v>
      </c>
      <c r="I6248" s="923" t="n">
        <v>13.1</v>
      </c>
    </row>
    <row r="6249" customFormat="false" ht="15" hidden="false" customHeight="false" outlineLevel="0" collapsed="false">
      <c r="B6249" s="923" t="n">
        <v>90773</v>
      </c>
      <c r="C6249" s="924" t="s">
        <v>13072</v>
      </c>
      <c r="D6249" s="923" t="s">
        <v>967</v>
      </c>
      <c r="E6249" s="923" t="n">
        <f aca="false">IF($K$2=$H$1,H6249,I6249)</f>
        <v>17.93</v>
      </c>
      <c r="F6249" s="396" t="n">
        <f aca="false">IF(LEN($B6249)=7,CONCATENATE(MID($B6249,1,6),"00",RIGHT($B6249,1)),IF(LEN($B6249)=8,CONCATENATE(MID($B6249,1,6),"0",RIGHT($B6249,2)),$B6249))</f>
        <v>90773</v>
      </c>
      <c r="H6249" s="925" t="n">
        <v>15.63</v>
      </c>
      <c r="I6249" s="923" t="n">
        <v>17.93</v>
      </c>
    </row>
    <row r="6250" customFormat="false" ht="15" hidden="false" customHeight="false" outlineLevel="0" collapsed="false">
      <c r="B6250" s="923" t="n">
        <v>90775</v>
      </c>
      <c r="C6250" s="924" t="s">
        <v>13073</v>
      </c>
      <c r="D6250" s="923" t="s">
        <v>967</v>
      </c>
      <c r="E6250" s="923" t="n">
        <f aca="false">IF($K$2=$H$1,H6250,I6250)</f>
        <v>18.94</v>
      </c>
      <c r="F6250" s="396" t="n">
        <f aca="false">IF(LEN($B6250)=7,CONCATENATE(MID($B6250,1,6),"00",RIGHT($B6250,1)),IF(LEN($B6250)=8,CONCATENATE(MID($B6250,1,6),"0",RIGHT($B6250,2)),$B6250))</f>
        <v>90775</v>
      </c>
      <c r="H6250" s="925" t="n">
        <v>16.5</v>
      </c>
      <c r="I6250" s="923" t="n">
        <v>18.94</v>
      </c>
    </row>
    <row r="6251" customFormat="false" ht="15" hidden="false" customHeight="false" outlineLevel="0" collapsed="false">
      <c r="B6251" s="923" t="n">
        <v>90776</v>
      </c>
      <c r="C6251" s="924" t="s">
        <v>13074</v>
      </c>
      <c r="D6251" s="923" t="s">
        <v>967</v>
      </c>
      <c r="E6251" s="923" t="n">
        <f aca="false">IF($K$2=$H$1,H6251,I6251)</f>
        <v>21.67</v>
      </c>
      <c r="F6251" s="396" t="n">
        <f aca="false">IF(LEN($B6251)=7,CONCATENATE(MID($B6251,1,6),"00",RIGHT($B6251,1)),IF(LEN($B6251)=8,CONCATENATE(MID($B6251,1,6),"0",RIGHT($B6251,2)),$B6251))</f>
        <v>90776</v>
      </c>
      <c r="H6251" s="925" t="n">
        <v>18.92</v>
      </c>
      <c r="I6251" s="923" t="n">
        <v>21.67</v>
      </c>
    </row>
    <row r="6252" customFormat="false" ht="15" hidden="false" customHeight="false" outlineLevel="0" collapsed="false">
      <c r="B6252" s="923" t="n">
        <v>90777</v>
      </c>
      <c r="C6252" s="924" t="s">
        <v>13075</v>
      </c>
      <c r="D6252" s="923" t="s">
        <v>967</v>
      </c>
      <c r="E6252" s="923" t="n">
        <f aca="false">IF($K$2=$H$1,H6252,I6252)</f>
        <v>91.94</v>
      </c>
      <c r="F6252" s="396" t="n">
        <f aca="false">IF(LEN($B6252)=7,CONCATENATE(MID($B6252,1,6),"00",RIGHT($B6252,1)),IF(LEN($B6252)=8,CONCATENATE(MID($B6252,1,6),"0",RIGHT($B6252,2)),$B6252))</f>
        <v>90777</v>
      </c>
      <c r="H6252" s="925" t="n">
        <v>79.57</v>
      </c>
      <c r="I6252" s="923" t="n">
        <v>91.94</v>
      </c>
    </row>
    <row r="6253" customFormat="false" ht="15" hidden="false" customHeight="false" outlineLevel="0" collapsed="false">
      <c r="B6253" s="923" t="n">
        <v>90778</v>
      </c>
      <c r="C6253" s="924" t="s">
        <v>13076</v>
      </c>
      <c r="D6253" s="923" t="s">
        <v>967</v>
      </c>
      <c r="E6253" s="923" t="n">
        <f aca="false">IF($K$2=$H$1,H6253,I6253)</f>
        <v>104.51</v>
      </c>
      <c r="F6253" s="396" t="n">
        <f aca="false">IF(LEN($B6253)=7,CONCATENATE(MID($B6253,1,6),"00",RIGHT($B6253,1)),IF(LEN($B6253)=8,CONCATENATE(MID($B6253,1,6),"0",RIGHT($B6253,2)),$B6253))</f>
        <v>90778</v>
      </c>
      <c r="H6253" s="925" t="n">
        <v>90.43</v>
      </c>
      <c r="I6253" s="923" t="n">
        <v>104.51</v>
      </c>
    </row>
    <row r="6254" customFormat="false" ht="15" hidden="false" customHeight="false" outlineLevel="0" collapsed="false">
      <c r="B6254" s="923" t="n">
        <v>90779</v>
      </c>
      <c r="C6254" s="924" t="s">
        <v>13077</v>
      </c>
      <c r="D6254" s="923" t="s">
        <v>967</v>
      </c>
      <c r="E6254" s="923" t="n">
        <f aca="false">IF($K$2=$H$1,H6254,I6254)</f>
        <v>142.49</v>
      </c>
      <c r="F6254" s="396" t="n">
        <f aca="false">IF(LEN($B6254)=7,CONCATENATE(MID($B6254,1,6),"00",RIGHT($B6254,1)),IF(LEN($B6254)=8,CONCATENATE(MID($B6254,1,6),"0",RIGHT($B6254,2)),$B6254))</f>
        <v>90779</v>
      </c>
      <c r="H6254" s="925" t="n">
        <v>123.24</v>
      </c>
      <c r="I6254" s="923" t="n">
        <v>142.49</v>
      </c>
    </row>
    <row r="6255" customFormat="false" ht="15" hidden="false" customHeight="false" outlineLevel="0" collapsed="false">
      <c r="B6255" s="923" t="n">
        <v>90780</v>
      </c>
      <c r="C6255" s="924" t="s">
        <v>13078</v>
      </c>
      <c r="D6255" s="923" t="s">
        <v>967</v>
      </c>
      <c r="E6255" s="923" t="n">
        <f aca="false">IF($K$2=$H$1,H6255,I6255)</f>
        <v>32.14</v>
      </c>
      <c r="F6255" s="396" t="n">
        <f aca="false">IF(LEN($B6255)=7,CONCATENATE(MID($B6255,1,6),"00",RIGHT($B6255,1)),IF(LEN($B6255)=8,CONCATENATE(MID($B6255,1,6),"0",RIGHT($B6255,2)),$B6255))</f>
        <v>90780</v>
      </c>
      <c r="H6255" s="925" t="n">
        <v>27.96</v>
      </c>
      <c r="I6255" s="923" t="n">
        <v>32.14</v>
      </c>
    </row>
    <row r="6256" customFormat="false" ht="15" hidden="false" customHeight="false" outlineLevel="0" collapsed="false">
      <c r="B6256" s="923" t="n">
        <v>90781</v>
      </c>
      <c r="C6256" s="924" t="s">
        <v>13079</v>
      </c>
      <c r="D6256" s="923" t="s">
        <v>967</v>
      </c>
      <c r="E6256" s="923" t="n">
        <f aca="false">IF($K$2=$H$1,H6256,I6256)</f>
        <v>18.38</v>
      </c>
      <c r="F6256" s="396" t="n">
        <f aca="false">IF(LEN($B6256)=7,CONCATENATE(MID($B6256,1,6),"00",RIGHT($B6256,1)),IF(LEN($B6256)=8,CONCATENATE(MID($B6256,1,6),"0",RIGHT($B6256,2)),$B6256))</f>
        <v>90781</v>
      </c>
      <c r="H6256" s="925" t="n">
        <v>16.42</v>
      </c>
      <c r="I6256" s="923" t="n">
        <v>18.38</v>
      </c>
    </row>
    <row r="6257" customFormat="false" ht="15" hidden="false" customHeight="false" outlineLevel="0" collapsed="false">
      <c r="B6257" s="923" t="n">
        <v>91677</v>
      </c>
      <c r="C6257" s="924" t="s">
        <v>13080</v>
      </c>
      <c r="D6257" s="923" t="s">
        <v>967</v>
      </c>
      <c r="E6257" s="923" t="n">
        <f aca="false">IF($K$2=$H$1,H6257,I6257)</f>
        <v>88.86</v>
      </c>
      <c r="F6257" s="396" t="n">
        <f aca="false">IF(LEN($B6257)=7,CONCATENATE(MID($B6257,1,6),"00",RIGHT($B6257,1)),IF(LEN($B6257)=8,CONCATENATE(MID($B6257,1,6),"0",RIGHT($B6257,2)),$B6257))</f>
        <v>91677</v>
      </c>
      <c r="H6257" s="925" t="n">
        <v>76.91</v>
      </c>
      <c r="I6257" s="923" t="n">
        <v>88.86</v>
      </c>
    </row>
    <row r="6258" customFormat="false" ht="15" hidden="false" customHeight="false" outlineLevel="0" collapsed="false">
      <c r="B6258" s="923" t="n">
        <v>91678</v>
      </c>
      <c r="C6258" s="924" t="s">
        <v>13081</v>
      </c>
      <c r="D6258" s="923" t="s">
        <v>967</v>
      </c>
      <c r="E6258" s="923" t="n">
        <f aca="false">IF($K$2=$H$1,H6258,I6258)</f>
        <v>86.02</v>
      </c>
      <c r="F6258" s="396" t="n">
        <f aca="false">IF(LEN($B6258)=7,CONCATENATE(MID($B6258,1,6),"00",RIGHT($B6258,1)),IF(LEN($B6258)=8,CONCATENATE(MID($B6258,1,6),"0",RIGHT($B6258,2)),$B6258))</f>
        <v>91678</v>
      </c>
      <c r="H6258" s="925" t="n">
        <v>74.45</v>
      </c>
      <c r="I6258" s="923" t="n">
        <v>86.02</v>
      </c>
    </row>
    <row r="6259" customFormat="false" ht="15" hidden="false" customHeight="false" outlineLevel="0" collapsed="false">
      <c r="B6259" s="923" t="n">
        <v>93558</v>
      </c>
      <c r="C6259" s="924" t="s">
        <v>13082</v>
      </c>
      <c r="D6259" s="923" t="s">
        <v>13083</v>
      </c>
      <c r="E6259" s="923" t="n">
        <f aca="false">IF($K$2=$H$1,H6259,I6259)</f>
        <v>3310.13</v>
      </c>
      <c r="F6259" s="396" t="n">
        <f aca="false">IF(LEN($B6259)=7,CONCATENATE(MID($B6259,1,6),"00",RIGHT($B6259,1)),IF(LEN($B6259)=8,CONCATENATE(MID($B6259,1,6),"0",RIGHT($B6259,2)),$B6259))</f>
        <v>93558</v>
      </c>
      <c r="H6259" s="925" t="n">
        <v>2961.02</v>
      </c>
      <c r="I6259" s="923" t="n">
        <v>3310.13</v>
      </c>
    </row>
    <row r="6260" customFormat="false" ht="15" hidden="false" customHeight="false" outlineLevel="0" collapsed="false">
      <c r="B6260" s="923" t="n">
        <v>93559</v>
      </c>
      <c r="C6260" s="924" t="s">
        <v>13064</v>
      </c>
      <c r="D6260" s="923" t="s">
        <v>13083</v>
      </c>
      <c r="E6260" s="923" t="n">
        <f aca="false">IF($K$2=$H$1,H6260,I6260)</f>
        <v>3318.54</v>
      </c>
      <c r="F6260" s="396" t="n">
        <f aca="false">IF(LEN($B6260)=7,CONCATENATE(MID($B6260,1,6),"00",RIGHT($B6260,1)),IF(LEN($B6260)=8,CONCATENATE(MID($B6260,1,6),"0",RIGHT($B6260,2)),$B6260))</f>
        <v>93559</v>
      </c>
      <c r="H6260" s="925" t="n">
        <v>2891.64</v>
      </c>
      <c r="I6260" s="923" t="n">
        <v>3318.54</v>
      </c>
    </row>
    <row r="6261" customFormat="false" ht="15" hidden="false" customHeight="false" outlineLevel="0" collapsed="false">
      <c r="B6261" s="923" t="n">
        <v>93560</v>
      </c>
      <c r="C6261" s="924" t="s">
        <v>13072</v>
      </c>
      <c r="D6261" s="923" t="s">
        <v>13083</v>
      </c>
      <c r="E6261" s="923" t="n">
        <f aca="false">IF($K$2=$H$1,H6261,I6261)</f>
        <v>2550.29</v>
      </c>
      <c r="F6261" s="396" t="n">
        <f aca="false">IF(LEN($B6261)=7,CONCATENATE(MID($B6261,1,6),"00",RIGHT($B6261,1)),IF(LEN($B6261)=8,CONCATENATE(MID($B6261,1,6),"0",RIGHT($B6261,2)),$B6261))</f>
        <v>93560</v>
      </c>
      <c r="H6261" s="925" t="n">
        <v>2228.29</v>
      </c>
      <c r="I6261" s="923" t="n">
        <v>2550.29</v>
      </c>
    </row>
    <row r="6262" customFormat="false" ht="15" hidden="false" customHeight="false" outlineLevel="0" collapsed="false">
      <c r="B6262" s="923" t="n">
        <v>93561</v>
      </c>
      <c r="C6262" s="924" t="s">
        <v>13073</v>
      </c>
      <c r="D6262" s="923" t="s">
        <v>13083</v>
      </c>
      <c r="E6262" s="923" t="n">
        <f aca="false">IF($K$2=$H$1,H6262,I6262)</f>
        <v>2691.09</v>
      </c>
      <c r="F6262" s="396" t="n">
        <f aca="false">IF(LEN($B6262)=7,CONCATENATE(MID($B6262,1,6),"00",RIGHT($B6262,1)),IF(LEN($B6262)=8,CONCATENATE(MID($B6262,1,6),"0",RIGHT($B6262,2)),$B6262))</f>
        <v>93561</v>
      </c>
      <c r="H6262" s="925" t="n">
        <v>2349.87</v>
      </c>
      <c r="I6262" s="923" t="n">
        <v>2691.09</v>
      </c>
    </row>
    <row r="6263" customFormat="false" ht="15" hidden="false" customHeight="false" outlineLevel="0" collapsed="false">
      <c r="B6263" s="923" t="n">
        <v>93562</v>
      </c>
      <c r="C6263" s="924" t="s">
        <v>13070</v>
      </c>
      <c r="D6263" s="923" t="s">
        <v>13083</v>
      </c>
      <c r="E6263" s="923" t="n">
        <f aca="false">IF($K$2=$H$1,H6263,I6263)</f>
        <v>2690.4</v>
      </c>
      <c r="F6263" s="396" t="n">
        <f aca="false">IF(LEN($B6263)=7,CONCATENATE(MID($B6263,1,6),"00",RIGHT($B6263,1)),IF(LEN($B6263)=8,CONCATENATE(MID($B6263,1,6),"0",RIGHT($B6263,2)),$B6263))</f>
        <v>93562</v>
      </c>
      <c r="H6263" s="925" t="n">
        <v>2349.26</v>
      </c>
      <c r="I6263" s="923" t="n">
        <v>2690.4</v>
      </c>
    </row>
    <row r="6264" customFormat="false" ht="15" hidden="false" customHeight="false" outlineLevel="0" collapsed="false">
      <c r="B6264" s="923" t="n">
        <v>93563</v>
      </c>
      <c r="C6264" s="924" t="s">
        <v>13065</v>
      </c>
      <c r="D6264" s="923" t="s">
        <v>13083</v>
      </c>
      <c r="E6264" s="923" t="n">
        <f aca="false">IF($K$2=$H$1,H6264,I6264)</f>
        <v>2844.99</v>
      </c>
      <c r="F6264" s="396" t="n">
        <f aca="false">IF(LEN($B6264)=7,CONCATENATE(MID($B6264,1,6),"00",RIGHT($B6264,1)),IF(LEN($B6264)=8,CONCATENATE(MID($B6264,1,6),"0",RIGHT($B6264,2)),$B6264))</f>
        <v>93563</v>
      </c>
      <c r="H6264" s="925" t="n">
        <v>2483.93</v>
      </c>
      <c r="I6264" s="923" t="n">
        <v>2844.99</v>
      </c>
    </row>
    <row r="6265" customFormat="false" ht="15" hidden="false" customHeight="false" outlineLevel="0" collapsed="false">
      <c r="B6265" s="923" t="n">
        <v>93564</v>
      </c>
      <c r="C6265" s="924" t="s">
        <v>13066</v>
      </c>
      <c r="D6265" s="923" t="s">
        <v>13083</v>
      </c>
      <c r="E6265" s="923" t="n">
        <f aca="false">IF($K$2=$H$1,H6265,I6265)</f>
        <v>2766.5</v>
      </c>
      <c r="F6265" s="396" t="n">
        <f aca="false">IF(LEN($B6265)=7,CONCATENATE(MID($B6265,1,6),"00",RIGHT($B6265,1)),IF(LEN($B6265)=8,CONCATENATE(MID($B6265,1,6),"0",RIGHT($B6265,2)),$B6265))</f>
        <v>93564</v>
      </c>
      <c r="H6265" s="925" t="n">
        <v>2416.17</v>
      </c>
      <c r="I6265" s="923" t="n">
        <v>2766.5</v>
      </c>
    </row>
    <row r="6266" customFormat="false" ht="15" hidden="false" customHeight="false" outlineLevel="0" collapsed="false">
      <c r="B6266" s="923" t="n">
        <v>93565</v>
      </c>
      <c r="C6266" s="924" t="s">
        <v>13075</v>
      </c>
      <c r="D6266" s="923" t="s">
        <v>13083</v>
      </c>
      <c r="E6266" s="923" t="n">
        <f aca="false">IF($K$2=$H$1,H6266,I6266)</f>
        <v>16270.2</v>
      </c>
      <c r="F6266" s="396" t="n">
        <f aca="false">IF(LEN($B6266)=7,CONCATENATE(MID($B6266,1,6),"00",RIGHT($B6266,1)),IF(LEN($B6266)=8,CONCATENATE(MID($B6266,1,6),"0",RIGHT($B6266,2)),$B6266))</f>
        <v>93565</v>
      </c>
      <c r="H6266" s="925" t="n">
        <v>14074.6</v>
      </c>
      <c r="I6266" s="923" t="n">
        <v>16270.2</v>
      </c>
    </row>
    <row r="6267" customFormat="false" ht="15" hidden="false" customHeight="false" outlineLevel="0" collapsed="false">
      <c r="B6267" s="923" t="n">
        <v>93566</v>
      </c>
      <c r="C6267" s="924" t="s">
        <v>13071</v>
      </c>
      <c r="D6267" s="923" t="s">
        <v>13083</v>
      </c>
      <c r="E6267" s="923" t="n">
        <f aca="false">IF($K$2=$H$1,H6267,I6267)</f>
        <v>2332.66</v>
      </c>
      <c r="F6267" s="396" t="n">
        <f aca="false">IF(LEN($B6267)=7,CONCATENATE(MID($B6267,1,6),"00",RIGHT($B6267,1)),IF(LEN($B6267)=8,CONCATENATE(MID($B6267,1,6),"0",RIGHT($B6267,2)),$B6267))</f>
        <v>93566</v>
      </c>
      <c r="H6267" s="925" t="n">
        <v>2041.55</v>
      </c>
      <c r="I6267" s="923" t="n">
        <v>2332.66</v>
      </c>
    </row>
    <row r="6268" customFormat="false" ht="15" hidden="false" customHeight="false" outlineLevel="0" collapsed="false">
      <c r="B6268" s="923" t="n">
        <v>93567</v>
      </c>
      <c r="C6268" s="924" t="s">
        <v>13076</v>
      </c>
      <c r="D6268" s="923" t="s">
        <v>13083</v>
      </c>
      <c r="E6268" s="923" t="n">
        <f aca="false">IF($K$2=$H$1,H6268,I6268)</f>
        <v>18492.76</v>
      </c>
      <c r="F6268" s="396" t="n">
        <f aca="false">IF(LEN($B6268)=7,CONCATENATE(MID($B6268,1,6),"00",RIGHT($B6268,1)),IF(LEN($B6268)=8,CONCATENATE(MID($B6268,1,6),"0",RIGHT($B6268,2)),$B6268))</f>
        <v>93567</v>
      </c>
      <c r="H6268" s="925" t="n">
        <v>15993.71</v>
      </c>
      <c r="I6268" s="923" t="n">
        <v>18492.76</v>
      </c>
    </row>
    <row r="6269" customFormat="false" ht="15" hidden="false" customHeight="false" outlineLevel="0" collapsed="false">
      <c r="B6269" s="923" t="n">
        <v>93568</v>
      </c>
      <c r="C6269" s="924" t="s">
        <v>13077</v>
      </c>
      <c r="D6269" s="923" t="s">
        <v>13083</v>
      </c>
      <c r="E6269" s="923" t="n">
        <f aca="false">IF($K$2=$H$1,H6269,I6269)</f>
        <v>25209.87</v>
      </c>
      <c r="F6269" s="396" t="n">
        <f aca="false">IF(LEN($B6269)=7,CONCATENATE(MID($B6269,1,6),"00",RIGHT($B6269,1)),IF(LEN($B6269)=8,CONCATENATE(MID($B6269,1,6),"0",RIGHT($B6269,2)),$B6269))</f>
        <v>93568</v>
      </c>
      <c r="H6269" s="925" t="n">
        <v>21793.73</v>
      </c>
      <c r="I6269" s="923" t="n">
        <v>25209.87</v>
      </c>
    </row>
    <row r="6270" customFormat="false" ht="15" hidden="false" customHeight="false" outlineLevel="0" collapsed="false">
      <c r="B6270" s="923" t="n">
        <v>93569</v>
      </c>
      <c r="C6270" s="924" t="s">
        <v>13084</v>
      </c>
      <c r="D6270" s="923" t="s">
        <v>13083</v>
      </c>
      <c r="E6270" s="923" t="n">
        <f aca="false">IF($K$2=$H$1,H6270,I6270)</f>
        <v>12002.38</v>
      </c>
      <c r="F6270" s="396" t="n">
        <f aca="false">IF(LEN($B6270)=7,CONCATENATE(MID($B6270,1,6),"00",RIGHT($B6270,1)),IF(LEN($B6270)=8,CONCATENATE(MID($B6270,1,6),"0",RIGHT($B6270,2)),$B6270))</f>
        <v>93569</v>
      </c>
      <c r="H6270" s="925" t="n">
        <v>10389.46</v>
      </c>
      <c r="I6270" s="923" t="n">
        <v>12002.38</v>
      </c>
    </row>
    <row r="6271" customFormat="false" ht="15" hidden="false" customHeight="false" outlineLevel="0" collapsed="false">
      <c r="B6271" s="923" t="n">
        <v>93570</v>
      </c>
      <c r="C6271" s="924" t="s">
        <v>13085</v>
      </c>
      <c r="D6271" s="923" t="s">
        <v>13083</v>
      </c>
      <c r="E6271" s="923" t="n">
        <f aca="false">IF($K$2=$H$1,H6271,I6271)</f>
        <v>16969.07</v>
      </c>
      <c r="F6271" s="396" t="n">
        <f aca="false">IF(LEN($B6271)=7,CONCATENATE(MID($B6271,1,6),"00",RIGHT($B6271,1)),IF(LEN($B6271)=8,CONCATENATE(MID($B6271,1,6),"0",RIGHT($B6271,2)),$B6271))</f>
        <v>93570</v>
      </c>
      <c r="H6271" s="925" t="n">
        <v>14678.05</v>
      </c>
      <c r="I6271" s="923" t="n">
        <v>16969.07</v>
      </c>
    </row>
    <row r="6272" customFormat="false" ht="15" hidden="false" customHeight="false" outlineLevel="0" collapsed="false">
      <c r="B6272" s="923" t="n">
        <v>93571</v>
      </c>
      <c r="C6272" s="924" t="s">
        <v>13086</v>
      </c>
      <c r="D6272" s="923" t="s">
        <v>13083</v>
      </c>
      <c r="E6272" s="923" t="n">
        <f aca="false">IF($K$2=$H$1,H6272,I6272)</f>
        <v>22373.84</v>
      </c>
      <c r="F6272" s="396" t="n">
        <f aca="false">IF(LEN($B6272)=7,CONCATENATE(MID($B6272,1,6),"00",RIGHT($B6272,1)),IF(LEN($B6272)=8,CONCATENATE(MID($B6272,1,6),"0",RIGHT($B6272,2)),$B6272))</f>
        <v>93571</v>
      </c>
      <c r="H6272" s="925" t="n">
        <v>19344.91</v>
      </c>
      <c r="I6272" s="923" t="n">
        <v>22373.84</v>
      </c>
    </row>
    <row r="6273" customFormat="false" ht="15" hidden="false" customHeight="false" outlineLevel="0" collapsed="false">
      <c r="B6273" s="923" t="n">
        <v>93572</v>
      </c>
      <c r="C6273" s="924" t="s">
        <v>13087</v>
      </c>
      <c r="D6273" s="923" t="s">
        <v>13083</v>
      </c>
      <c r="E6273" s="923" t="n">
        <f aca="false">IF($K$2=$H$1,H6273,I6273)</f>
        <v>3845.21</v>
      </c>
      <c r="F6273" s="396" t="n">
        <f aca="false">IF(LEN($B6273)=7,CONCATENATE(MID($B6273,1,6),"00",RIGHT($B6273,1)),IF(LEN($B6273)=8,CONCATENATE(MID($B6273,1,6),"0",RIGHT($B6273,2)),$B6273))</f>
        <v>93572</v>
      </c>
      <c r="H6273" s="925" t="n">
        <v>3357.45</v>
      </c>
      <c r="I6273" s="923" t="n">
        <v>3845.21</v>
      </c>
    </row>
    <row r="6274" customFormat="false" ht="15" hidden="false" customHeight="false" outlineLevel="0" collapsed="false">
      <c r="B6274" s="923" t="n">
        <v>94295</v>
      </c>
      <c r="C6274" s="924" t="s">
        <v>13078</v>
      </c>
      <c r="D6274" s="923" t="s">
        <v>13083</v>
      </c>
      <c r="E6274" s="923" t="n">
        <f aca="false">IF($K$2=$H$1,H6274,I6274)</f>
        <v>5694.87</v>
      </c>
      <c r="F6274" s="396" t="n">
        <f aca="false">IF(LEN($B6274)=7,CONCATENATE(MID($B6274,1,6),"00",RIGHT($B6274,1)),IF(LEN($B6274)=8,CONCATENATE(MID($B6274,1,6),"0",RIGHT($B6274,2)),$B6274))</f>
        <v>94295</v>
      </c>
      <c r="H6274" s="925" t="n">
        <v>4954.58</v>
      </c>
      <c r="I6274" s="923" t="n">
        <v>5694.87</v>
      </c>
    </row>
    <row r="6275" customFormat="false" ht="15" hidden="false" customHeight="false" outlineLevel="0" collapsed="false">
      <c r="B6275" s="923" t="n">
        <v>94296</v>
      </c>
      <c r="C6275" s="924" t="s">
        <v>13079</v>
      </c>
      <c r="D6275" s="923" t="s">
        <v>13083</v>
      </c>
      <c r="E6275" s="923" t="n">
        <f aca="false">IF($K$2=$H$1,H6275,I6275)</f>
        <v>3425.59</v>
      </c>
      <c r="F6275" s="396" t="n">
        <f aca="false">IF(LEN($B6275)=7,CONCATENATE(MID($B6275,1,6),"00",RIGHT($B6275,1)),IF(LEN($B6275)=8,CONCATENATE(MID($B6275,1,6),"0",RIGHT($B6275,2)),$B6275))</f>
        <v>94296</v>
      </c>
      <c r="H6275" s="926" t="n">
        <v>3059</v>
      </c>
      <c r="I6275" s="927" t="n">
        <v>3425.59</v>
      </c>
    </row>
    <row r="6276" customFormat="false" ht="15" hidden="false" customHeight="false" outlineLevel="0" collapsed="false">
      <c r="B6276" s="923" t="n">
        <v>95308</v>
      </c>
      <c r="C6276" s="924" t="s">
        <v>13088</v>
      </c>
      <c r="D6276" s="923" t="s">
        <v>967</v>
      </c>
      <c r="E6276" s="923" t="n">
        <f aca="false">IF($K$2=$H$1,H6276,I6276)</f>
        <v>0.08</v>
      </c>
      <c r="F6276" s="396" t="n">
        <f aca="false">IF(LEN($B6276)=7,CONCATENATE(MID($B6276,1,6),"00",RIGHT($B6276,1)),IF(LEN($B6276)=8,CONCATENATE(MID($B6276,1,6),"0",RIGHT($B6276,2)),$B6276))</f>
        <v>95308</v>
      </c>
      <c r="H6276" s="926" t="n">
        <v>0.07</v>
      </c>
      <c r="I6276" s="927" t="n">
        <v>0.08</v>
      </c>
    </row>
    <row r="6277" customFormat="false" ht="15" hidden="false" customHeight="false" outlineLevel="0" collapsed="false">
      <c r="B6277" s="923" t="n">
        <v>95309</v>
      </c>
      <c r="C6277" s="924" t="s">
        <v>13089</v>
      </c>
      <c r="D6277" s="923" t="s">
        <v>967</v>
      </c>
      <c r="E6277" s="923" t="n">
        <f aca="false">IF($K$2=$H$1,H6277,I6277)</f>
        <v>0.11</v>
      </c>
      <c r="F6277" s="396" t="n">
        <f aca="false">IF(LEN($B6277)=7,CONCATENATE(MID($B6277,1,6),"00",RIGHT($B6277,1)),IF(LEN($B6277)=8,CONCATENATE(MID($B6277,1,6),"0",RIGHT($B6277,2)),$B6277))</f>
        <v>95309</v>
      </c>
      <c r="H6277" s="926" t="n">
        <v>0.1</v>
      </c>
      <c r="I6277" s="927" t="n">
        <v>0.11</v>
      </c>
    </row>
    <row r="6278" customFormat="false" ht="15" hidden="false" customHeight="false" outlineLevel="0" collapsed="false">
      <c r="B6278" s="923" t="n">
        <v>95310</v>
      </c>
      <c r="C6278" s="924" t="s">
        <v>13090</v>
      </c>
      <c r="D6278" s="923" t="s">
        <v>967</v>
      </c>
      <c r="E6278" s="923" t="n">
        <f aca="false">IF($K$2=$H$1,H6278,I6278)</f>
        <v>0.06</v>
      </c>
      <c r="F6278" s="396" t="n">
        <f aca="false">IF(LEN($B6278)=7,CONCATENATE(MID($B6278,1,6),"00",RIGHT($B6278,1)),IF(LEN($B6278)=8,CONCATENATE(MID($B6278,1,6),"0",RIGHT($B6278,2)),$B6278))</f>
        <v>95310</v>
      </c>
      <c r="H6278" s="926" t="n">
        <v>0.05</v>
      </c>
      <c r="I6278" s="927" t="n">
        <v>0.06</v>
      </c>
    </row>
    <row r="6279" customFormat="false" ht="15" hidden="false" customHeight="false" outlineLevel="0" collapsed="false">
      <c r="B6279" s="923" t="n">
        <v>95311</v>
      </c>
      <c r="C6279" s="924" t="s">
        <v>13091</v>
      </c>
      <c r="D6279" s="923" t="s">
        <v>967</v>
      </c>
      <c r="E6279" s="923" t="n">
        <f aca="false">IF($K$2=$H$1,H6279,I6279)</f>
        <v>0.08</v>
      </c>
      <c r="F6279" s="396" t="n">
        <f aca="false">IF(LEN($B6279)=7,CONCATENATE(MID($B6279,1,6),"00",RIGHT($B6279,1)),IF(LEN($B6279)=8,CONCATENATE(MID($B6279,1,6),"0",RIGHT($B6279,2)),$B6279))</f>
        <v>95311</v>
      </c>
      <c r="H6279" s="926" t="n">
        <v>0.07</v>
      </c>
      <c r="I6279" s="927" t="n">
        <v>0.08</v>
      </c>
    </row>
    <row r="6280" customFormat="false" ht="15" hidden="false" customHeight="false" outlineLevel="0" collapsed="false">
      <c r="B6280" s="923" t="n">
        <v>95312</v>
      </c>
      <c r="C6280" s="924" t="s">
        <v>13092</v>
      </c>
      <c r="D6280" s="923" t="s">
        <v>967</v>
      </c>
      <c r="E6280" s="923" t="n">
        <f aca="false">IF($K$2=$H$1,H6280,I6280)</f>
        <v>0.11</v>
      </c>
      <c r="F6280" s="396" t="n">
        <f aca="false">IF(LEN($B6280)=7,CONCATENATE(MID($B6280,1,6),"00",RIGHT($B6280,1)),IF(LEN($B6280)=8,CONCATENATE(MID($B6280,1,6),"0",RIGHT($B6280,2)),$B6280))</f>
        <v>95312</v>
      </c>
      <c r="H6280" s="926" t="n">
        <v>0.09</v>
      </c>
      <c r="I6280" s="927" t="n">
        <v>0.11</v>
      </c>
    </row>
    <row r="6281" customFormat="false" ht="15" hidden="false" customHeight="false" outlineLevel="0" collapsed="false">
      <c r="B6281" s="923" t="n">
        <v>95313</v>
      </c>
      <c r="C6281" s="924" t="s">
        <v>13093</v>
      </c>
      <c r="D6281" s="923" t="s">
        <v>967</v>
      </c>
      <c r="E6281" s="923" t="n">
        <f aca="false">IF($K$2=$H$1,H6281,I6281)</f>
        <v>0.11</v>
      </c>
      <c r="F6281" s="396" t="n">
        <f aca="false">IF(LEN($B6281)=7,CONCATENATE(MID($B6281,1,6),"00",RIGHT($B6281,1)),IF(LEN($B6281)=8,CONCATENATE(MID($B6281,1,6),"0",RIGHT($B6281,2)),$B6281))</f>
        <v>95313</v>
      </c>
      <c r="H6281" s="926" t="n">
        <v>0.09</v>
      </c>
      <c r="I6281" s="927" t="n">
        <v>0.11</v>
      </c>
    </row>
    <row r="6282" customFormat="false" ht="15" hidden="false" customHeight="false" outlineLevel="0" collapsed="false">
      <c r="B6282" s="923" t="n">
        <v>95314</v>
      </c>
      <c r="C6282" s="924" t="s">
        <v>13094</v>
      </c>
      <c r="D6282" s="923" t="s">
        <v>967</v>
      </c>
      <c r="E6282" s="923" t="n">
        <f aca="false">IF($K$2=$H$1,H6282,I6282)</f>
        <v>0.11</v>
      </c>
      <c r="F6282" s="396" t="n">
        <f aca="false">IF(LEN($B6282)=7,CONCATENATE(MID($B6282,1,6),"00",RIGHT($B6282,1)),IF(LEN($B6282)=8,CONCATENATE(MID($B6282,1,6),"0",RIGHT($B6282,2)),$B6282))</f>
        <v>95314</v>
      </c>
      <c r="H6282" s="926" t="n">
        <v>0.1</v>
      </c>
      <c r="I6282" s="927" t="n">
        <v>0.11</v>
      </c>
    </row>
    <row r="6283" customFormat="false" ht="15" hidden="false" customHeight="false" outlineLevel="0" collapsed="false">
      <c r="B6283" s="923" t="n">
        <v>95315</v>
      </c>
      <c r="C6283" s="924" t="s">
        <v>13095</v>
      </c>
      <c r="D6283" s="923" t="s">
        <v>967</v>
      </c>
      <c r="E6283" s="923" t="n">
        <f aca="false">IF($K$2=$H$1,H6283,I6283)</f>
        <v>0.12</v>
      </c>
      <c r="F6283" s="396" t="n">
        <f aca="false">IF(LEN($B6283)=7,CONCATENATE(MID($B6283,1,6),"00",RIGHT($B6283,1)),IF(LEN($B6283)=8,CONCATENATE(MID($B6283,1,6),"0",RIGHT($B6283,2)),$B6283))</f>
        <v>95315</v>
      </c>
      <c r="H6283" s="926" t="n">
        <v>0.1</v>
      </c>
      <c r="I6283" s="927" t="n">
        <v>0.12</v>
      </c>
    </row>
    <row r="6284" customFormat="false" ht="15" hidden="false" customHeight="false" outlineLevel="0" collapsed="false">
      <c r="B6284" s="923" t="n">
        <v>95316</v>
      </c>
      <c r="C6284" s="924" t="s">
        <v>13096</v>
      </c>
      <c r="D6284" s="923" t="s">
        <v>967</v>
      </c>
      <c r="E6284" s="923" t="n">
        <f aca="false">IF($K$2=$H$1,H6284,I6284)</f>
        <v>0.27</v>
      </c>
      <c r="F6284" s="396" t="n">
        <f aca="false">IF(LEN($B6284)=7,CONCATENATE(MID($B6284,1,6),"00",RIGHT($B6284,1)),IF(LEN($B6284)=8,CONCATENATE(MID($B6284,1,6),"0",RIGHT($B6284,2)),$B6284))</f>
        <v>95316</v>
      </c>
      <c r="H6284" s="926" t="n">
        <v>0.24</v>
      </c>
      <c r="I6284" s="927" t="n">
        <v>0.27</v>
      </c>
    </row>
    <row r="6285" customFormat="false" ht="15" hidden="false" customHeight="false" outlineLevel="0" collapsed="false">
      <c r="B6285" s="923" t="n">
        <v>95317</v>
      </c>
      <c r="C6285" s="924" t="s">
        <v>13097</v>
      </c>
      <c r="D6285" s="923" t="s">
        <v>967</v>
      </c>
      <c r="E6285" s="923" t="n">
        <f aca="false">IF($K$2=$H$1,H6285,I6285)</f>
        <v>0.13</v>
      </c>
      <c r="F6285" s="396" t="n">
        <f aca="false">IF(LEN($B6285)=7,CONCATENATE(MID($B6285,1,6),"00",RIGHT($B6285,1)),IF(LEN($B6285)=8,CONCATENATE(MID($B6285,1,6),"0",RIGHT($B6285,2)),$B6285))</f>
        <v>95317</v>
      </c>
      <c r="H6285" s="926" t="n">
        <v>0.11</v>
      </c>
      <c r="I6285" s="927" t="n">
        <v>0.13</v>
      </c>
    </row>
    <row r="6286" customFormat="false" ht="15" hidden="false" customHeight="false" outlineLevel="0" collapsed="false">
      <c r="B6286" s="923" t="n">
        <v>95318</v>
      </c>
      <c r="C6286" s="924" t="s">
        <v>13098</v>
      </c>
      <c r="D6286" s="923" t="s">
        <v>967</v>
      </c>
      <c r="E6286" s="923" t="n">
        <f aca="false">IF($K$2=$H$1,H6286,I6286)</f>
        <v>0.11</v>
      </c>
      <c r="F6286" s="396" t="n">
        <f aca="false">IF(LEN($B6286)=7,CONCATENATE(MID($B6286,1,6),"00",RIGHT($B6286,1)),IF(LEN($B6286)=8,CONCATENATE(MID($B6286,1,6),"0",RIGHT($B6286,2)),$B6286))</f>
        <v>95318</v>
      </c>
      <c r="H6286" s="926" t="n">
        <v>0.1</v>
      </c>
      <c r="I6286" s="927" t="n">
        <v>0.11</v>
      </c>
    </row>
    <row r="6287" customFormat="false" ht="15" hidden="false" customHeight="false" outlineLevel="0" collapsed="false">
      <c r="B6287" s="923" t="n">
        <v>95319</v>
      </c>
      <c r="C6287" s="924" t="s">
        <v>13099</v>
      </c>
      <c r="D6287" s="923" t="s">
        <v>967</v>
      </c>
      <c r="E6287" s="923" t="n">
        <f aca="false">IF($K$2=$H$1,H6287,I6287)</f>
        <v>0.07</v>
      </c>
      <c r="F6287" s="396" t="n">
        <f aca="false">IF(LEN($B6287)=7,CONCATENATE(MID($B6287,1,6),"00",RIGHT($B6287,1)),IF(LEN($B6287)=8,CONCATENATE(MID($B6287,1,6),"0",RIGHT($B6287,2)),$B6287))</f>
        <v>95319</v>
      </c>
      <c r="H6287" s="926" t="n">
        <v>0.06</v>
      </c>
      <c r="I6287" s="927" t="n">
        <v>0.07</v>
      </c>
    </row>
    <row r="6288" customFormat="false" ht="15" hidden="false" customHeight="false" outlineLevel="0" collapsed="false">
      <c r="B6288" s="923" t="n">
        <v>95320</v>
      </c>
      <c r="C6288" s="924" t="s">
        <v>13100</v>
      </c>
      <c r="D6288" s="923" t="s">
        <v>967</v>
      </c>
      <c r="E6288" s="923" t="n">
        <f aca="false">IF($K$2=$H$1,H6288,I6288)</f>
        <v>0.08</v>
      </c>
      <c r="F6288" s="396" t="n">
        <f aca="false">IF(LEN($B6288)=7,CONCATENATE(MID($B6288,1,6),"00",RIGHT($B6288,1)),IF(LEN($B6288)=8,CONCATENATE(MID($B6288,1,6),"0",RIGHT($B6288,2)),$B6288))</f>
        <v>95320</v>
      </c>
      <c r="H6288" s="926" t="n">
        <v>0.07</v>
      </c>
      <c r="I6288" s="927" t="n">
        <v>0.08</v>
      </c>
    </row>
    <row r="6289" customFormat="false" ht="15" hidden="false" customHeight="false" outlineLevel="0" collapsed="false">
      <c r="B6289" s="923" t="n">
        <v>95321</v>
      </c>
      <c r="C6289" s="924" t="s">
        <v>13101</v>
      </c>
      <c r="D6289" s="923" t="s">
        <v>967</v>
      </c>
      <c r="E6289" s="923" t="n">
        <f aca="false">IF($K$2=$H$1,H6289,I6289)</f>
        <v>0.09</v>
      </c>
      <c r="F6289" s="396" t="n">
        <f aca="false">IF(LEN($B6289)=7,CONCATENATE(MID($B6289,1,6),"00",RIGHT($B6289,1)),IF(LEN($B6289)=8,CONCATENATE(MID($B6289,1,6),"0",RIGHT($B6289,2)),$B6289))</f>
        <v>95321</v>
      </c>
      <c r="H6289" s="926" t="n">
        <v>0.08</v>
      </c>
      <c r="I6289" s="927" t="n">
        <v>0.09</v>
      </c>
    </row>
    <row r="6290" customFormat="false" ht="15" hidden="false" customHeight="false" outlineLevel="0" collapsed="false">
      <c r="B6290" s="923" t="n">
        <v>95322</v>
      </c>
      <c r="C6290" s="924" t="s">
        <v>13102</v>
      </c>
      <c r="D6290" s="923" t="s">
        <v>967</v>
      </c>
      <c r="E6290" s="923" t="n">
        <f aca="false">IF($K$2=$H$1,H6290,I6290)</f>
        <v>0.03</v>
      </c>
      <c r="F6290" s="396" t="n">
        <f aca="false">IF(LEN($B6290)=7,CONCATENATE(MID($B6290,1,6),"00",RIGHT($B6290,1)),IF(LEN($B6290)=8,CONCATENATE(MID($B6290,1,6),"0",RIGHT($B6290,2)),$B6290))</f>
        <v>95322</v>
      </c>
      <c r="H6290" s="926" t="n">
        <v>0.02</v>
      </c>
      <c r="I6290" s="927" t="n">
        <v>0.03</v>
      </c>
    </row>
    <row r="6291" customFormat="false" ht="15" hidden="false" customHeight="false" outlineLevel="0" collapsed="false">
      <c r="B6291" s="923" t="n">
        <v>95323</v>
      </c>
      <c r="C6291" s="924" t="s">
        <v>13103</v>
      </c>
      <c r="D6291" s="923" t="s">
        <v>967</v>
      </c>
      <c r="E6291" s="923" t="n">
        <f aca="false">IF($K$2=$H$1,H6291,I6291)</f>
        <v>0.13</v>
      </c>
      <c r="F6291" s="396" t="n">
        <f aca="false">IF(LEN($B6291)=7,CONCATENATE(MID($B6291,1,6),"00",RIGHT($B6291,1)),IF(LEN($B6291)=8,CONCATENATE(MID($B6291,1,6),"0",RIGHT($B6291,2)),$B6291))</f>
        <v>95323</v>
      </c>
      <c r="H6291" s="926" t="n">
        <v>0.11</v>
      </c>
      <c r="I6291" s="927" t="n">
        <v>0.13</v>
      </c>
    </row>
    <row r="6292" customFormat="false" ht="15" hidden="false" customHeight="false" outlineLevel="0" collapsed="false">
      <c r="B6292" s="923" t="n">
        <v>95324</v>
      </c>
      <c r="C6292" s="924" t="s">
        <v>13104</v>
      </c>
      <c r="D6292" s="923" t="s">
        <v>967</v>
      </c>
      <c r="E6292" s="923" t="n">
        <f aca="false">IF($K$2=$H$1,H6292,I6292)</f>
        <v>0.15</v>
      </c>
      <c r="F6292" s="396" t="n">
        <f aca="false">IF(LEN($B6292)=7,CONCATENATE(MID($B6292,1,6),"00",RIGHT($B6292,1)),IF(LEN($B6292)=8,CONCATENATE(MID($B6292,1,6),"0",RIGHT($B6292,2)),$B6292))</f>
        <v>95324</v>
      </c>
      <c r="H6292" s="925" t="n">
        <v>0.13</v>
      </c>
      <c r="I6292" s="923" t="n">
        <v>0.15</v>
      </c>
    </row>
    <row r="6293" customFormat="false" ht="15" hidden="false" customHeight="false" outlineLevel="0" collapsed="false">
      <c r="B6293" s="923" t="n">
        <v>95325</v>
      </c>
      <c r="C6293" s="924" t="s">
        <v>13105</v>
      </c>
      <c r="D6293" s="923" t="s">
        <v>967</v>
      </c>
      <c r="E6293" s="923" t="n">
        <f aca="false">IF($K$2=$H$1,H6293,I6293)</f>
        <v>0.12</v>
      </c>
      <c r="F6293" s="396" t="n">
        <f aca="false">IF(LEN($B6293)=7,CONCATENATE(MID($B6293,1,6),"00",RIGHT($B6293,1)),IF(LEN($B6293)=8,CONCATENATE(MID($B6293,1,6),"0",RIGHT($B6293,2)),$B6293))</f>
        <v>95325</v>
      </c>
      <c r="H6293" s="925" t="n">
        <v>0.1</v>
      </c>
      <c r="I6293" s="923" t="n">
        <v>0.12</v>
      </c>
    </row>
    <row r="6294" customFormat="false" ht="15" hidden="false" customHeight="false" outlineLevel="0" collapsed="false">
      <c r="B6294" s="923" t="n">
        <v>95326</v>
      </c>
      <c r="C6294" s="924" t="s">
        <v>13106</v>
      </c>
      <c r="D6294" s="923" t="s">
        <v>967</v>
      </c>
      <c r="E6294" s="923" t="n">
        <f aca="false">IF($K$2=$H$1,H6294,I6294)</f>
        <v>0.03</v>
      </c>
      <c r="F6294" s="396" t="n">
        <f aca="false">IF(LEN($B6294)=7,CONCATENATE(MID($B6294,1,6),"00",RIGHT($B6294,1)),IF(LEN($B6294)=8,CONCATENATE(MID($B6294,1,6),"0",RIGHT($B6294,2)),$B6294))</f>
        <v>95326</v>
      </c>
      <c r="H6294" s="925" t="n">
        <v>0.02</v>
      </c>
      <c r="I6294" s="923" t="n">
        <v>0.03</v>
      </c>
    </row>
    <row r="6295" customFormat="false" ht="15" hidden="false" customHeight="false" outlineLevel="0" collapsed="false">
      <c r="B6295" s="923" t="n">
        <v>95327</v>
      </c>
      <c r="C6295" s="924" t="s">
        <v>13107</v>
      </c>
      <c r="D6295" s="923" t="s">
        <v>967</v>
      </c>
      <c r="E6295" s="923" t="n">
        <f aca="false">IF($K$2=$H$1,H6295,I6295)</f>
        <v>0.18</v>
      </c>
      <c r="F6295" s="396" t="n">
        <f aca="false">IF(LEN($B6295)=7,CONCATENATE(MID($B6295,1,6),"00",RIGHT($B6295,1)),IF(LEN($B6295)=8,CONCATENATE(MID($B6295,1,6),"0",RIGHT($B6295,2)),$B6295))</f>
        <v>95327</v>
      </c>
      <c r="H6295" s="925" t="n">
        <v>0.15</v>
      </c>
      <c r="I6295" s="923" t="n">
        <v>0.18</v>
      </c>
    </row>
    <row r="6296" customFormat="false" ht="15" hidden="false" customHeight="false" outlineLevel="0" collapsed="false">
      <c r="B6296" s="923" t="n">
        <v>95328</v>
      </c>
      <c r="C6296" s="924" t="s">
        <v>13108</v>
      </c>
      <c r="D6296" s="923" t="s">
        <v>967</v>
      </c>
      <c r="E6296" s="923" t="n">
        <f aca="false">IF($K$2=$H$1,H6296,I6296)</f>
        <v>0.11</v>
      </c>
      <c r="F6296" s="396" t="n">
        <f aca="false">IF(LEN($B6296)=7,CONCATENATE(MID($B6296,1,6),"00",RIGHT($B6296,1)),IF(LEN($B6296)=8,CONCATENATE(MID($B6296,1,6),"0",RIGHT($B6296,2)),$B6296))</f>
        <v>95328</v>
      </c>
      <c r="H6296" s="925" t="n">
        <v>0.1</v>
      </c>
      <c r="I6296" s="923" t="n">
        <v>0.11</v>
      </c>
    </row>
    <row r="6297" customFormat="false" ht="15" hidden="false" customHeight="false" outlineLevel="0" collapsed="false">
      <c r="B6297" s="923" t="n">
        <v>95329</v>
      </c>
      <c r="C6297" s="924" t="s">
        <v>13109</v>
      </c>
      <c r="D6297" s="923" t="s">
        <v>967</v>
      </c>
      <c r="E6297" s="923" t="n">
        <f aca="false">IF($K$2=$H$1,H6297,I6297)</f>
        <v>0.16</v>
      </c>
      <c r="F6297" s="396" t="n">
        <f aca="false">IF(LEN($B6297)=7,CONCATENATE(MID($B6297,1,6),"00",RIGHT($B6297,1)),IF(LEN($B6297)=8,CONCATENATE(MID($B6297,1,6),"0",RIGHT($B6297,2)),$B6297))</f>
        <v>95329</v>
      </c>
      <c r="H6297" s="925" t="n">
        <v>0.14</v>
      </c>
      <c r="I6297" s="923" t="n">
        <v>0.16</v>
      </c>
    </row>
    <row r="6298" customFormat="false" ht="15" hidden="false" customHeight="false" outlineLevel="0" collapsed="false">
      <c r="B6298" s="923" t="n">
        <v>95330</v>
      </c>
      <c r="C6298" s="924" t="s">
        <v>13110</v>
      </c>
      <c r="D6298" s="923" t="s">
        <v>967</v>
      </c>
      <c r="E6298" s="923" t="n">
        <f aca="false">IF($K$2=$H$1,H6298,I6298)</f>
        <v>0.11</v>
      </c>
      <c r="F6298" s="396" t="n">
        <f aca="false">IF(LEN($B6298)=7,CONCATENATE(MID($B6298,1,6),"00",RIGHT($B6298,1)),IF(LEN($B6298)=8,CONCATENATE(MID($B6298,1,6),"0",RIGHT($B6298,2)),$B6298))</f>
        <v>95330</v>
      </c>
      <c r="H6298" s="925" t="n">
        <v>0.1</v>
      </c>
      <c r="I6298" s="923" t="n">
        <v>0.11</v>
      </c>
    </row>
    <row r="6299" customFormat="false" ht="15" hidden="false" customHeight="false" outlineLevel="0" collapsed="false">
      <c r="B6299" s="923" t="n">
        <v>95331</v>
      </c>
      <c r="C6299" s="924" t="s">
        <v>13111</v>
      </c>
      <c r="D6299" s="923" t="s">
        <v>967</v>
      </c>
      <c r="E6299" s="923" t="n">
        <f aca="false">IF($K$2=$H$1,H6299,I6299)</f>
        <v>0.06</v>
      </c>
      <c r="F6299" s="396" t="n">
        <f aca="false">IF(LEN($B6299)=7,CONCATENATE(MID($B6299,1,6),"00",RIGHT($B6299,1)),IF(LEN($B6299)=8,CONCATENATE(MID($B6299,1,6),"0",RIGHT($B6299,2)),$B6299))</f>
        <v>95331</v>
      </c>
      <c r="H6299" s="925" t="n">
        <v>0.06</v>
      </c>
      <c r="I6299" s="923" t="n">
        <v>0.06</v>
      </c>
    </row>
    <row r="6300" customFormat="false" ht="15" hidden="false" customHeight="false" outlineLevel="0" collapsed="false">
      <c r="B6300" s="923" t="n">
        <v>95332</v>
      </c>
      <c r="C6300" s="924" t="s">
        <v>13112</v>
      </c>
      <c r="D6300" s="923" t="s">
        <v>967</v>
      </c>
      <c r="E6300" s="923" t="n">
        <f aca="false">IF($K$2=$H$1,H6300,I6300)</f>
        <v>0.39</v>
      </c>
      <c r="F6300" s="396" t="n">
        <f aca="false">IF(LEN($B6300)=7,CONCATENATE(MID($B6300,1,6),"00",RIGHT($B6300,1)),IF(LEN($B6300)=8,CONCATENATE(MID($B6300,1,6),"0",RIGHT($B6300,2)),$B6300))</f>
        <v>95332</v>
      </c>
      <c r="H6300" s="925" t="n">
        <v>0.34</v>
      </c>
      <c r="I6300" s="923" t="n">
        <v>0.39</v>
      </c>
    </row>
    <row r="6301" customFormat="false" ht="15" hidden="false" customHeight="false" outlineLevel="0" collapsed="false">
      <c r="B6301" s="923" t="n">
        <v>95333</v>
      </c>
      <c r="C6301" s="924" t="s">
        <v>13113</v>
      </c>
      <c r="D6301" s="923" t="s">
        <v>967</v>
      </c>
      <c r="E6301" s="923" t="n">
        <f aca="false">IF($K$2=$H$1,H6301,I6301)</f>
        <v>0.39</v>
      </c>
      <c r="F6301" s="396" t="n">
        <f aca="false">IF(LEN($B6301)=7,CONCATENATE(MID($B6301,1,6),"00",RIGHT($B6301,1)),IF(LEN($B6301)=8,CONCATENATE(MID($B6301,1,6),"0",RIGHT($B6301,2)),$B6301))</f>
        <v>95333</v>
      </c>
      <c r="H6301" s="925" t="n">
        <v>0.34</v>
      </c>
      <c r="I6301" s="923" t="n">
        <v>0.39</v>
      </c>
    </row>
    <row r="6302" customFormat="false" ht="15" hidden="false" customHeight="false" outlineLevel="0" collapsed="false">
      <c r="B6302" s="923" t="n">
        <v>95334</v>
      </c>
      <c r="C6302" s="924" t="s">
        <v>13114</v>
      </c>
      <c r="D6302" s="923" t="s">
        <v>967</v>
      </c>
      <c r="E6302" s="923" t="n">
        <f aca="false">IF($K$2=$H$1,H6302,I6302)</f>
        <v>0.33</v>
      </c>
      <c r="F6302" s="396" t="n">
        <f aca="false">IF(LEN($B6302)=7,CONCATENATE(MID($B6302,1,6),"00",RIGHT($B6302,1)),IF(LEN($B6302)=8,CONCATENATE(MID($B6302,1,6),"0",RIGHT($B6302,2)),$B6302))</f>
        <v>95334</v>
      </c>
      <c r="H6302" s="925" t="n">
        <v>0.28</v>
      </c>
      <c r="I6302" s="923" t="n">
        <v>0.33</v>
      </c>
    </row>
    <row r="6303" customFormat="false" ht="15" hidden="false" customHeight="false" outlineLevel="0" collapsed="false">
      <c r="B6303" s="923" t="n">
        <v>95335</v>
      </c>
      <c r="C6303" s="924" t="s">
        <v>13115</v>
      </c>
      <c r="D6303" s="923" t="s">
        <v>967</v>
      </c>
      <c r="E6303" s="923" t="n">
        <f aca="false">IF($K$2=$H$1,H6303,I6303)</f>
        <v>0.19</v>
      </c>
      <c r="F6303" s="396" t="n">
        <f aca="false">IF(LEN($B6303)=7,CONCATENATE(MID($B6303,1,6),"00",RIGHT($B6303,1)),IF(LEN($B6303)=8,CONCATENATE(MID($B6303,1,6),"0",RIGHT($B6303,2)),$B6303))</f>
        <v>95335</v>
      </c>
      <c r="H6303" s="925" t="n">
        <v>0.16</v>
      </c>
      <c r="I6303" s="923" t="n">
        <v>0.19</v>
      </c>
    </row>
    <row r="6304" customFormat="false" ht="15" hidden="false" customHeight="false" outlineLevel="0" collapsed="false">
      <c r="B6304" s="923" t="n">
        <v>95336</v>
      </c>
      <c r="C6304" s="924" t="s">
        <v>13116</v>
      </c>
      <c r="D6304" s="923" t="s">
        <v>967</v>
      </c>
      <c r="E6304" s="923" t="n">
        <f aca="false">IF($K$2=$H$1,H6304,I6304)</f>
        <v>0.12</v>
      </c>
      <c r="F6304" s="396" t="n">
        <f aca="false">IF(LEN($B6304)=7,CONCATENATE(MID($B6304,1,6),"00",RIGHT($B6304,1)),IF(LEN($B6304)=8,CONCATENATE(MID($B6304,1,6),"0",RIGHT($B6304,2)),$B6304))</f>
        <v>95336</v>
      </c>
      <c r="H6304" s="925" t="n">
        <v>0.1</v>
      </c>
      <c r="I6304" s="923" t="n">
        <v>0.12</v>
      </c>
    </row>
    <row r="6305" customFormat="false" ht="15" hidden="false" customHeight="false" outlineLevel="0" collapsed="false">
      <c r="B6305" s="923" t="n">
        <v>95337</v>
      </c>
      <c r="C6305" s="924" t="s">
        <v>13117</v>
      </c>
      <c r="D6305" s="923" t="s">
        <v>967</v>
      </c>
      <c r="E6305" s="923" t="n">
        <f aca="false">IF($K$2=$H$1,H6305,I6305)</f>
        <v>0.11</v>
      </c>
      <c r="F6305" s="396" t="n">
        <f aca="false">IF(LEN($B6305)=7,CONCATENATE(MID($B6305,1,6),"00",RIGHT($B6305,1)),IF(LEN($B6305)=8,CONCATENATE(MID($B6305,1,6),"0",RIGHT($B6305,2)),$B6305))</f>
        <v>95337</v>
      </c>
      <c r="H6305" s="925" t="n">
        <v>0.1</v>
      </c>
      <c r="I6305" s="923" t="n">
        <v>0.11</v>
      </c>
    </row>
    <row r="6306" customFormat="false" ht="15" hidden="false" customHeight="false" outlineLevel="0" collapsed="false">
      <c r="B6306" s="923" t="n">
        <v>95338</v>
      </c>
      <c r="C6306" s="924" t="s">
        <v>13118</v>
      </c>
      <c r="D6306" s="923" t="s">
        <v>967</v>
      </c>
      <c r="E6306" s="923" t="n">
        <f aca="false">IF($K$2=$H$1,H6306,I6306)</f>
        <v>0.22</v>
      </c>
      <c r="F6306" s="396" t="n">
        <f aca="false">IF(LEN($B6306)=7,CONCATENATE(MID($B6306,1,6),"00",RIGHT($B6306,1)),IF(LEN($B6306)=8,CONCATENATE(MID($B6306,1,6),"0",RIGHT($B6306,2)),$B6306))</f>
        <v>95338</v>
      </c>
      <c r="H6306" s="925" t="n">
        <v>0.19</v>
      </c>
      <c r="I6306" s="923" t="n">
        <v>0.22</v>
      </c>
    </row>
    <row r="6307" customFormat="false" ht="15" hidden="false" customHeight="false" outlineLevel="0" collapsed="false">
      <c r="B6307" s="923" t="n">
        <v>95339</v>
      </c>
      <c r="C6307" s="924" t="s">
        <v>13119</v>
      </c>
      <c r="D6307" s="923" t="s">
        <v>967</v>
      </c>
      <c r="E6307" s="923" t="n">
        <f aca="false">IF($K$2=$H$1,H6307,I6307)</f>
        <v>0.18</v>
      </c>
      <c r="F6307" s="396" t="n">
        <f aca="false">IF(LEN($B6307)=7,CONCATENATE(MID($B6307,1,6),"00",RIGHT($B6307,1)),IF(LEN($B6307)=8,CONCATENATE(MID($B6307,1,6),"0",RIGHT($B6307,2)),$B6307))</f>
        <v>95339</v>
      </c>
      <c r="H6307" s="925" t="n">
        <v>0.15</v>
      </c>
      <c r="I6307" s="923" t="n">
        <v>0.18</v>
      </c>
    </row>
    <row r="6308" customFormat="false" ht="15" hidden="false" customHeight="false" outlineLevel="0" collapsed="false">
      <c r="B6308" s="923" t="n">
        <v>95340</v>
      </c>
      <c r="C6308" s="924" t="s">
        <v>13120</v>
      </c>
      <c r="D6308" s="923" t="s">
        <v>967</v>
      </c>
      <c r="E6308" s="923" t="n">
        <f aca="false">IF($K$2=$H$1,H6308,I6308)</f>
        <v>0.15</v>
      </c>
      <c r="F6308" s="396" t="n">
        <f aca="false">IF(LEN($B6308)=7,CONCATENATE(MID($B6308,1,6),"00",RIGHT($B6308,1)),IF(LEN($B6308)=8,CONCATENATE(MID($B6308,1,6),"0",RIGHT($B6308,2)),$B6308))</f>
        <v>95340</v>
      </c>
      <c r="H6308" s="925" t="n">
        <v>0.13</v>
      </c>
      <c r="I6308" s="923" t="n">
        <v>0.15</v>
      </c>
    </row>
    <row r="6309" customFormat="false" ht="15" hidden="false" customHeight="false" outlineLevel="0" collapsed="false">
      <c r="B6309" s="923" t="n">
        <v>95341</v>
      </c>
      <c r="C6309" s="924" t="s">
        <v>13121</v>
      </c>
      <c r="D6309" s="923" t="s">
        <v>967</v>
      </c>
      <c r="E6309" s="923" t="n">
        <f aca="false">IF($K$2=$H$1,H6309,I6309)</f>
        <v>0.15</v>
      </c>
      <c r="F6309" s="396" t="n">
        <f aca="false">IF(LEN($B6309)=7,CONCATENATE(MID($B6309,1,6),"00",RIGHT($B6309,1)),IF(LEN($B6309)=8,CONCATENATE(MID($B6309,1,6),"0",RIGHT($B6309,2)),$B6309))</f>
        <v>95341</v>
      </c>
      <c r="H6309" s="925" t="n">
        <v>0.13</v>
      </c>
      <c r="I6309" s="923" t="n">
        <v>0.15</v>
      </c>
    </row>
    <row r="6310" customFormat="false" ht="15" hidden="false" customHeight="false" outlineLevel="0" collapsed="false">
      <c r="B6310" s="923" t="n">
        <v>95342</v>
      </c>
      <c r="C6310" s="924" t="s">
        <v>13122</v>
      </c>
      <c r="D6310" s="923" t="s">
        <v>967</v>
      </c>
      <c r="E6310" s="923" t="n">
        <f aca="false">IF($K$2=$H$1,H6310,I6310)</f>
        <v>0.09</v>
      </c>
      <c r="F6310" s="396" t="n">
        <f aca="false">IF(LEN($B6310)=7,CONCATENATE(MID($B6310,1,6),"00",RIGHT($B6310,1)),IF(LEN($B6310)=8,CONCATENATE(MID($B6310,1,6),"0",RIGHT($B6310,2)),$B6310))</f>
        <v>95342</v>
      </c>
      <c r="H6310" s="925" t="n">
        <v>0.08</v>
      </c>
      <c r="I6310" s="923" t="n">
        <v>0.09</v>
      </c>
    </row>
    <row r="6311" customFormat="false" ht="15" hidden="false" customHeight="false" outlineLevel="0" collapsed="false">
      <c r="B6311" s="923" t="n">
        <v>95343</v>
      </c>
      <c r="C6311" s="924" t="s">
        <v>13123</v>
      </c>
      <c r="D6311" s="923" t="s">
        <v>967</v>
      </c>
      <c r="E6311" s="923" t="n">
        <f aca="false">IF($K$2=$H$1,H6311,I6311)</f>
        <v>0.11</v>
      </c>
      <c r="F6311" s="396" t="n">
        <f aca="false">IF(LEN($B6311)=7,CONCATENATE(MID($B6311,1,6),"00",RIGHT($B6311,1)),IF(LEN($B6311)=8,CONCATENATE(MID($B6311,1,6),"0",RIGHT($B6311,2)),$B6311))</f>
        <v>95343</v>
      </c>
      <c r="H6311" s="925" t="n">
        <v>0.09</v>
      </c>
      <c r="I6311" s="923" t="n">
        <v>0.11</v>
      </c>
    </row>
    <row r="6312" customFormat="false" ht="15" hidden="false" customHeight="false" outlineLevel="0" collapsed="false">
      <c r="B6312" s="923" t="n">
        <v>95344</v>
      </c>
      <c r="C6312" s="924" t="s">
        <v>13124</v>
      </c>
      <c r="D6312" s="923" t="s">
        <v>967</v>
      </c>
      <c r="E6312" s="923" t="n">
        <f aca="false">IF($K$2=$H$1,H6312,I6312)</f>
        <v>0.08</v>
      </c>
      <c r="F6312" s="396" t="n">
        <f aca="false">IF(LEN($B6312)=7,CONCATENATE(MID($B6312,1,6),"00",RIGHT($B6312,1)),IF(LEN($B6312)=8,CONCATENATE(MID($B6312,1,6),"0",RIGHT($B6312,2)),$B6312))</f>
        <v>95344</v>
      </c>
      <c r="H6312" s="925" t="n">
        <v>0.06</v>
      </c>
      <c r="I6312" s="923" t="n">
        <v>0.08</v>
      </c>
    </row>
    <row r="6313" customFormat="false" ht="15" hidden="false" customHeight="false" outlineLevel="0" collapsed="false">
      <c r="B6313" s="923" t="n">
        <v>95345</v>
      </c>
      <c r="C6313" s="924" t="s">
        <v>13125</v>
      </c>
      <c r="D6313" s="923" t="s">
        <v>967</v>
      </c>
      <c r="E6313" s="923" t="n">
        <f aca="false">IF($K$2=$H$1,H6313,I6313)</f>
        <v>0.35</v>
      </c>
      <c r="F6313" s="396" t="n">
        <f aca="false">IF(LEN($B6313)=7,CONCATENATE(MID($B6313,1,6),"00",RIGHT($B6313,1)),IF(LEN($B6313)=8,CONCATENATE(MID($B6313,1,6),"0",RIGHT($B6313,2)),$B6313))</f>
        <v>95345</v>
      </c>
      <c r="H6313" s="925" t="n">
        <v>0.3</v>
      </c>
      <c r="I6313" s="923" t="n">
        <v>0.35</v>
      </c>
    </row>
    <row r="6314" customFormat="false" ht="15" hidden="false" customHeight="false" outlineLevel="0" collapsed="false">
      <c r="B6314" s="923" t="n">
        <v>95346</v>
      </c>
      <c r="C6314" s="924" t="s">
        <v>13126</v>
      </c>
      <c r="D6314" s="923" t="s">
        <v>967</v>
      </c>
      <c r="E6314" s="923" t="n">
        <f aca="false">IF($K$2=$H$1,H6314,I6314)</f>
        <v>0.03</v>
      </c>
      <c r="F6314" s="396" t="n">
        <f aca="false">IF(LEN($B6314)=7,CONCATENATE(MID($B6314,1,6),"00",RIGHT($B6314,1)),IF(LEN($B6314)=8,CONCATENATE(MID($B6314,1,6),"0",RIGHT($B6314,2)),$B6314))</f>
        <v>95346</v>
      </c>
      <c r="H6314" s="925" t="n">
        <v>0.03</v>
      </c>
      <c r="I6314" s="923" t="n">
        <v>0.03</v>
      </c>
    </row>
    <row r="6315" customFormat="false" ht="15" hidden="false" customHeight="false" outlineLevel="0" collapsed="false">
      <c r="B6315" s="923" t="n">
        <v>95347</v>
      </c>
      <c r="C6315" s="924" t="s">
        <v>13127</v>
      </c>
      <c r="D6315" s="923" t="s">
        <v>967</v>
      </c>
      <c r="E6315" s="923" t="n">
        <f aca="false">IF($K$2=$H$1,H6315,I6315)</f>
        <v>0.04</v>
      </c>
      <c r="F6315" s="396" t="n">
        <f aca="false">IF(LEN($B6315)=7,CONCATENATE(MID($B6315,1,6),"00",RIGHT($B6315,1)),IF(LEN($B6315)=8,CONCATENATE(MID($B6315,1,6),"0",RIGHT($B6315,2)),$B6315))</f>
        <v>95347</v>
      </c>
      <c r="H6315" s="925" t="n">
        <v>0.03</v>
      </c>
      <c r="I6315" s="923" t="n">
        <v>0.04</v>
      </c>
    </row>
    <row r="6316" customFormat="false" ht="15" hidden="false" customHeight="false" outlineLevel="0" collapsed="false">
      <c r="B6316" s="923" t="n">
        <v>95348</v>
      </c>
      <c r="C6316" s="924" t="s">
        <v>13128</v>
      </c>
      <c r="D6316" s="923" t="s">
        <v>967</v>
      </c>
      <c r="E6316" s="923" t="n">
        <f aca="false">IF($K$2=$H$1,H6316,I6316)</f>
        <v>0.05</v>
      </c>
      <c r="F6316" s="396" t="n">
        <f aca="false">IF(LEN($B6316)=7,CONCATENATE(MID($B6316,1,6),"00",RIGHT($B6316,1)),IF(LEN($B6316)=8,CONCATENATE(MID($B6316,1,6),"0",RIGHT($B6316,2)),$B6316))</f>
        <v>95348</v>
      </c>
      <c r="H6316" s="925" t="n">
        <v>0.04</v>
      </c>
      <c r="I6316" s="923" t="n">
        <v>0.05</v>
      </c>
    </row>
    <row r="6317" customFormat="false" ht="15" hidden="false" customHeight="false" outlineLevel="0" collapsed="false">
      <c r="B6317" s="923" t="n">
        <v>95349</v>
      </c>
      <c r="C6317" s="924" t="s">
        <v>13129</v>
      </c>
      <c r="D6317" s="923" t="s">
        <v>967</v>
      </c>
      <c r="E6317" s="923" t="n">
        <f aca="false">IF($K$2=$H$1,H6317,I6317)</f>
        <v>0.03</v>
      </c>
      <c r="F6317" s="396" t="n">
        <f aca="false">IF(LEN($B6317)=7,CONCATENATE(MID($B6317,1,6),"00",RIGHT($B6317,1)),IF(LEN($B6317)=8,CONCATENATE(MID($B6317,1,6),"0",RIGHT($B6317,2)),$B6317))</f>
        <v>95349</v>
      </c>
      <c r="H6317" s="925" t="n">
        <v>0.03</v>
      </c>
      <c r="I6317" s="923" t="n">
        <v>0.03</v>
      </c>
    </row>
    <row r="6318" customFormat="false" ht="15" hidden="false" customHeight="false" outlineLevel="0" collapsed="false">
      <c r="B6318" s="923" t="n">
        <v>95350</v>
      </c>
      <c r="C6318" s="924" t="s">
        <v>13130</v>
      </c>
      <c r="D6318" s="923" t="s">
        <v>967</v>
      </c>
      <c r="E6318" s="923" t="n">
        <f aca="false">IF($K$2=$H$1,H6318,I6318)</f>
        <v>0.04</v>
      </c>
      <c r="F6318" s="396" t="n">
        <f aca="false">IF(LEN($B6318)=7,CONCATENATE(MID($B6318,1,6),"00",RIGHT($B6318,1)),IF(LEN($B6318)=8,CONCATENATE(MID($B6318,1,6),"0",RIGHT($B6318,2)),$B6318))</f>
        <v>95350</v>
      </c>
      <c r="H6318" s="925" t="n">
        <v>0.03</v>
      </c>
      <c r="I6318" s="923" t="n">
        <v>0.04</v>
      </c>
    </row>
    <row r="6319" customFormat="false" ht="15" hidden="false" customHeight="false" outlineLevel="0" collapsed="false">
      <c r="B6319" s="923" t="n">
        <v>95351</v>
      </c>
      <c r="C6319" s="924" t="s">
        <v>13131</v>
      </c>
      <c r="D6319" s="923" t="s">
        <v>967</v>
      </c>
      <c r="E6319" s="923" t="n">
        <f aca="false">IF($K$2=$H$1,H6319,I6319)</f>
        <v>0.15</v>
      </c>
      <c r="F6319" s="396" t="n">
        <f aca="false">IF(LEN($B6319)=7,CONCATENATE(MID($B6319,1,6),"00",RIGHT($B6319,1)),IF(LEN($B6319)=8,CONCATENATE(MID($B6319,1,6),"0",RIGHT($B6319,2)),$B6319))</f>
        <v>95351</v>
      </c>
      <c r="H6319" s="925" t="n">
        <v>0.13</v>
      </c>
      <c r="I6319" s="923" t="n">
        <v>0.15</v>
      </c>
    </row>
    <row r="6320" customFormat="false" ht="15" hidden="false" customHeight="false" outlineLevel="0" collapsed="false">
      <c r="B6320" s="923" t="n">
        <v>95352</v>
      </c>
      <c r="C6320" s="924" t="s">
        <v>13132</v>
      </c>
      <c r="D6320" s="923" t="s">
        <v>967</v>
      </c>
      <c r="E6320" s="923" t="n">
        <f aca="false">IF($K$2=$H$1,H6320,I6320)</f>
        <v>0.04</v>
      </c>
      <c r="F6320" s="396" t="n">
        <f aca="false">IF(LEN($B6320)=7,CONCATENATE(MID($B6320,1,6),"00",RIGHT($B6320,1)),IF(LEN($B6320)=8,CONCATENATE(MID($B6320,1,6),"0",RIGHT($B6320,2)),$B6320))</f>
        <v>95352</v>
      </c>
      <c r="H6320" s="925" t="n">
        <v>0.03</v>
      </c>
      <c r="I6320" s="923" t="n">
        <v>0.04</v>
      </c>
    </row>
    <row r="6321" customFormat="false" ht="15" hidden="false" customHeight="false" outlineLevel="0" collapsed="false">
      <c r="B6321" s="923" t="n">
        <v>95354</v>
      </c>
      <c r="C6321" s="924" t="s">
        <v>13133</v>
      </c>
      <c r="D6321" s="923" t="s">
        <v>967</v>
      </c>
      <c r="E6321" s="923" t="n">
        <f aca="false">IF($K$2=$H$1,H6321,I6321)</f>
        <v>0.06</v>
      </c>
      <c r="F6321" s="396" t="n">
        <f aca="false">IF(LEN($B6321)=7,CONCATENATE(MID($B6321,1,6),"00",RIGHT($B6321,1)),IF(LEN($B6321)=8,CONCATENATE(MID($B6321,1,6),"0",RIGHT($B6321,2)),$B6321))</f>
        <v>95354</v>
      </c>
      <c r="H6321" s="925" t="n">
        <v>0.05</v>
      </c>
      <c r="I6321" s="923" t="n">
        <v>0.06</v>
      </c>
    </row>
    <row r="6322" customFormat="false" ht="15" hidden="false" customHeight="false" outlineLevel="0" collapsed="false">
      <c r="B6322" s="923" t="n">
        <v>95355</v>
      </c>
      <c r="C6322" s="924" t="s">
        <v>13134</v>
      </c>
      <c r="D6322" s="923" t="s">
        <v>967</v>
      </c>
      <c r="E6322" s="923" t="n">
        <f aca="false">IF($K$2=$H$1,H6322,I6322)</f>
        <v>0.06</v>
      </c>
      <c r="F6322" s="396" t="n">
        <f aca="false">IF(LEN($B6322)=7,CONCATENATE(MID($B6322,1,6),"00",RIGHT($B6322,1)),IF(LEN($B6322)=8,CONCATENATE(MID($B6322,1,6),"0",RIGHT($B6322,2)),$B6322))</f>
        <v>95355</v>
      </c>
      <c r="H6322" s="925" t="n">
        <v>0.05</v>
      </c>
      <c r="I6322" s="923" t="n">
        <v>0.06</v>
      </c>
    </row>
    <row r="6323" customFormat="false" ht="15" hidden="false" customHeight="false" outlineLevel="0" collapsed="false">
      <c r="B6323" s="923" t="n">
        <v>95356</v>
      </c>
      <c r="C6323" s="924" t="s">
        <v>13135</v>
      </c>
      <c r="D6323" s="923" t="s">
        <v>967</v>
      </c>
      <c r="E6323" s="923" t="n">
        <f aca="false">IF($K$2=$H$1,H6323,I6323)</f>
        <v>0.07</v>
      </c>
      <c r="F6323" s="396" t="n">
        <f aca="false">IF(LEN($B6323)=7,CONCATENATE(MID($B6323,1,6),"00",RIGHT($B6323,1)),IF(LEN($B6323)=8,CONCATENATE(MID($B6323,1,6),"0",RIGHT($B6323,2)),$B6323))</f>
        <v>95356</v>
      </c>
      <c r="H6323" s="925" t="n">
        <v>0.06</v>
      </c>
      <c r="I6323" s="923" t="n">
        <v>0.07</v>
      </c>
    </row>
    <row r="6324" customFormat="false" ht="15" hidden="false" customHeight="false" outlineLevel="0" collapsed="false">
      <c r="B6324" s="923" t="n">
        <v>95357</v>
      </c>
      <c r="C6324" s="924" t="s">
        <v>13136</v>
      </c>
      <c r="D6324" s="923" t="s">
        <v>967</v>
      </c>
      <c r="E6324" s="923" t="n">
        <f aca="false">IF($K$2=$H$1,H6324,I6324)</f>
        <v>0.11</v>
      </c>
      <c r="F6324" s="396" t="n">
        <f aca="false">IF(LEN($B6324)=7,CONCATENATE(MID($B6324,1,6),"00",RIGHT($B6324,1)),IF(LEN($B6324)=8,CONCATENATE(MID($B6324,1,6),"0",RIGHT($B6324,2)),$B6324))</f>
        <v>95357</v>
      </c>
      <c r="H6324" s="925" t="n">
        <v>0.09</v>
      </c>
      <c r="I6324" s="923" t="n">
        <v>0.11</v>
      </c>
    </row>
    <row r="6325" customFormat="false" ht="15" hidden="false" customHeight="false" outlineLevel="0" collapsed="false">
      <c r="B6325" s="923" t="n">
        <v>95358</v>
      </c>
      <c r="C6325" s="924" t="s">
        <v>13137</v>
      </c>
      <c r="D6325" s="923" t="s">
        <v>967</v>
      </c>
      <c r="E6325" s="923" t="n">
        <f aca="false">IF($K$2=$H$1,H6325,I6325)</f>
        <v>0.11</v>
      </c>
      <c r="F6325" s="396" t="n">
        <f aca="false">IF(LEN($B6325)=7,CONCATENATE(MID($B6325,1,6),"00",RIGHT($B6325,1)),IF(LEN($B6325)=8,CONCATENATE(MID($B6325,1,6),"0",RIGHT($B6325,2)),$B6325))</f>
        <v>95358</v>
      </c>
      <c r="H6325" s="925" t="n">
        <v>0.1</v>
      </c>
      <c r="I6325" s="923" t="n">
        <v>0.11</v>
      </c>
    </row>
    <row r="6326" customFormat="false" ht="15" hidden="false" customHeight="false" outlineLevel="0" collapsed="false">
      <c r="B6326" s="923" t="n">
        <v>95359</v>
      </c>
      <c r="C6326" s="924" t="s">
        <v>13138</v>
      </c>
      <c r="D6326" s="923" t="s">
        <v>967</v>
      </c>
      <c r="E6326" s="923" t="n">
        <f aca="false">IF($K$2=$H$1,H6326,I6326)</f>
        <v>0.11</v>
      </c>
      <c r="F6326" s="396" t="n">
        <f aca="false">IF(LEN($B6326)=7,CONCATENATE(MID($B6326,1,6),"00",RIGHT($B6326,1)),IF(LEN($B6326)=8,CONCATENATE(MID($B6326,1,6),"0",RIGHT($B6326,2)),$B6326))</f>
        <v>95359</v>
      </c>
      <c r="H6326" s="925" t="n">
        <v>0.1</v>
      </c>
      <c r="I6326" s="923" t="n">
        <v>0.11</v>
      </c>
    </row>
    <row r="6327" customFormat="false" ht="15" hidden="false" customHeight="false" outlineLevel="0" collapsed="false">
      <c r="B6327" s="923" t="n">
        <v>95360</v>
      </c>
      <c r="C6327" s="924" t="s">
        <v>13139</v>
      </c>
      <c r="D6327" s="923" t="s">
        <v>967</v>
      </c>
      <c r="E6327" s="923" t="n">
        <f aca="false">IF($K$2=$H$1,H6327,I6327)</f>
        <v>0.08</v>
      </c>
      <c r="F6327" s="396" t="n">
        <f aca="false">IF(LEN($B6327)=7,CONCATENATE(MID($B6327,1,6),"00",RIGHT($B6327,1)),IF(LEN($B6327)=8,CONCATENATE(MID($B6327,1,6),"0",RIGHT($B6327,2)),$B6327))</f>
        <v>95360</v>
      </c>
      <c r="H6327" s="925" t="n">
        <v>0.07</v>
      </c>
      <c r="I6327" s="923" t="n">
        <v>0.08</v>
      </c>
    </row>
    <row r="6328" customFormat="false" ht="15" hidden="false" customHeight="false" outlineLevel="0" collapsed="false">
      <c r="B6328" s="923" t="n">
        <v>95361</v>
      </c>
      <c r="C6328" s="924" t="s">
        <v>13140</v>
      </c>
      <c r="D6328" s="923" t="s">
        <v>967</v>
      </c>
      <c r="E6328" s="923" t="n">
        <f aca="false">IF($K$2=$H$1,H6328,I6328)</f>
        <v>0.04</v>
      </c>
      <c r="F6328" s="396" t="n">
        <f aca="false">IF(LEN($B6328)=7,CONCATENATE(MID($B6328,1,6),"00",RIGHT($B6328,1)),IF(LEN($B6328)=8,CONCATENATE(MID($B6328,1,6),"0",RIGHT($B6328,2)),$B6328))</f>
        <v>95361</v>
      </c>
      <c r="H6328" s="925" t="n">
        <v>0.04</v>
      </c>
      <c r="I6328" s="923" t="n">
        <v>0.04</v>
      </c>
    </row>
    <row r="6329" customFormat="false" ht="15" hidden="false" customHeight="false" outlineLevel="0" collapsed="false">
      <c r="B6329" s="923" t="n">
        <v>95362</v>
      </c>
      <c r="C6329" s="924" t="s">
        <v>13141</v>
      </c>
      <c r="D6329" s="923" t="s">
        <v>967</v>
      </c>
      <c r="E6329" s="923" t="n">
        <f aca="false">IF($K$2=$H$1,H6329,I6329)</f>
        <v>0.07</v>
      </c>
      <c r="F6329" s="396" t="n">
        <f aca="false">IF(LEN($B6329)=7,CONCATENATE(MID($B6329,1,6),"00",RIGHT($B6329,1)),IF(LEN($B6329)=8,CONCATENATE(MID($B6329,1,6),"0",RIGHT($B6329,2)),$B6329))</f>
        <v>95362</v>
      </c>
      <c r="H6329" s="925" t="n">
        <v>0.06</v>
      </c>
      <c r="I6329" s="923" t="n">
        <v>0.07</v>
      </c>
    </row>
    <row r="6330" customFormat="false" ht="15" hidden="false" customHeight="false" outlineLevel="0" collapsed="false">
      <c r="B6330" s="923" t="n">
        <v>95363</v>
      </c>
      <c r="C6330" s="924" t="s">
        <v>13142</v>
      </c>
      <c r="D6330" s="923" t="s">
        <v>967</v>
      </c>
      <c r="E6330" s="923" t="n">
        <f aca="false">IF($K$2=$H$1,H6330,I6330)</f>
        <v>0.09</v>
      </c>
      <c r="F6330" s="396" t="n">
        <f aca="false">IF(LEN($B6330)=7,CONCATENATE(MID($B6330,1,6),"00",RIGHT($B6330,1)),IF(LEN($B6330)=8,CONCATENATE(MID($B6330,1,6),"0",RIGHT($B6330,2)),$B6330))</f>
        <v>95363</v>
      </c>
      <c r="H6330" s="925" t="n">
        <v>0.08</v>
      </c>
      <c r="I6330" s="923" t="n">
        <v>0.09</v>
      </c>
    </row>
    <row r="6331" customFormat="false" ht="15" hidden="false" customHeight="false" outlineLevel="0" collapsed="false">
      <c r="B6331" s="923" t="n">
        <v>95364</v>
      </c>
      <c r="C6331" s="924" t="s">
        <v>13143</v>
      </c>
      <c r="D6331" s="923" t="s">
        <v>967</v>
      </c>
      <c r="E6331" s="923" t="n">
        <f aca="false">IF($K$2=$H$1,H6331,I6331)</f>
        <v>0.06</v>
      </c>
      <c r="F6331" s="396" t="n">
        <f aca="false">IF(LEN($B6331)=7,CONCATENATE(MID($B6331,1,6),"00",RIGHT($B6331,1)),IF(LEN($B6331)=8,CONCATENATE(MID($B6331,1,6),"0",RIGHT($B6331,2)),$B6331))</f>
        <v>95364</v>
      </c>
      <c r="H6331" s="925" t="n">
        <v>0.05</v>
      </c>
      <c r="I6331" s="923" t="n">
        <v>0.06</v>
      </c>
    </row>
    <row r="6332" customFormat="false" ht="15" hidden="false" customHeight="false" outlineLevel="0" collapsed="false">
      <c r="B6332" s="923" t="n">
        <v>95365</v>
      </c>
      <c r="C6332" s="924" t="s">
        <v>13144</v>
      </c>
      <c r="D6332" s="923" t="s">
        <v>967</v>
      </c>
      <c r="E6332" s="923" t="n">
        <f aca="false">IF($K$2=$H$1,H6332,I6332)</f>
        <v>0.07</v>
      </c>
      <c r="F6332" s="396" t="n">
        <f aca="false">IF(LEN($B6332)=7,CONCATENATE(MID($B6332,1,6),"00",RIGHT($B6332,1)),IF(LEN($B6332)=8,CONCATENATE(MID($B6332,1,6),"0",RIGHT($B6332,2)),$B6332))</f>
        <v>95365</v>
      </c>
      <c r="H6332" s="925" t="n">
        <v>0.06</v>
      </c>
      <c r="I6332" s="923" t="n">
        <v>0.07</v>
      </c>
    </row>
    <row r="6333" customFormat="false" ht="15" hidden="false" customHeight="false" outlineLevel="0" collapsed="false">
      <c r="B6333" s="923" t="n">
        <v>95366</v>
      </c>
      <c r="C6333" s="924" t="s">
        <v>13145</v>
      </c>
      <c r="D6333" s="923" t="s">
        <v>967</v>
      </c>
      <c r="E6333" s="923" t="n">
        <f aca="false">IF($K$2=$H$1,H6333,I6333)</f>
        <v>0.06</v>
      </c>
      <c r="F6333" s="396" t="n">
        <f aca="false">IF(LEN($B6333)=7,CONCATENATE(MID($B6333,1,6),"00",RIGHT($B6333,1)),IF(LEN($B6333)=8,CONCATENATE(MID($B6333,1,6),"0",RIGHT($B6333,2)),$B6333))</f>
        <v>95366</v>
      </c>
      <c r="H6333" s="925" t="n">
        <v>0.05</v>
      </c>
      <c r="I6333" s="923" t="n">
        <v>0.06</v>
      </c>
    </row>
    <row r="6334" customFormat="false" ht="15" hidden="false" customHeight="false" outlineLevel="0" collapsed="false">
      <c r="B6334" s="923" t="n">
        <v>95367</v>
      </c>
      <c r="C6334" s="924" t="s">
        <v>13146</v>
      </c>
      <c r="D6334" s="923" t="s">
        <v>967</v>
      </c>
      <c r="E6334" s="923" t="n">
        <f aca="false">IF($K$2=$H$1,H6334,I6334)</f>
        <v>0.06</v>
      </c>
      <c r="F6334" s="396" t="n">
        <f aca="false">IF(LEN($B6334)=7,CONCATENATE(MID($B6334,1,6),"00",RIGHT($B6334,1)),IF(LEN($B6334)=8,CONCATENATE(MID($B6334,1,6),"0",RIGHT($B6334,2)),$B6334))</f>
        <v>95367</v>
      </c>
      <c r="H6334" s="925" t="n">
        <v>0.05</v>
      </c>
      <c r="I6334" s="923" t="n">
        <v>0.06</v>
      </c>
    </row>
    <row r="6335" customFormat="false" ht="15" hidden="false" customHeight="false" outlineLevel="0" collapsed="false">
      <c r="B6335" s="923" t="n">
        <v>95368</v>
      </c>
      <c r="C6335" s="924" t="s">
        <v>13147</v>
      </c>
      <c r="D6335" s="923" t="s">
        <v>967</v>
      </c>
      <c r="E6335" s="923" t="n">
        <f aca="false">IF($K$2=$H$1,H6335,I6335)</f>
        <v>0.12</v>
      </c>
      <c r="F6335" s="396" t="n">
        <f aca="false">IF(LEN($B6335)=7,CONCATENATE(MID($B6335,1,6),"00",RIGHT($B6335,1)),IF(LEN($B6335)=8,CONCATENATE(MID($B6335,1,6),"0",RIGHT($B6335,2)),$B6335))</f>
        <v>95368</v>
      </c>
      <c r="H6335" s="925" t="n">
        <v>0.1</v>
      </c>
      <c r="I6335" s="923" t="n">
        <v>0.12</v>
      </c>
    </row>
    <row r="6336" customFormat="false" ht="15" hidden="false" customHeight="false" outlineLevel="0" collapsed="false">
      <c r="B6336" s="923" t="n">
        <v>95369</v>
      </c>
      <c r="C6336" s="924" t="s">
        <v>13148</v>
      </c>
      <c r="D6336" s="923" t="s">
        <v>967</v>
      </c>
      <c r="E6336" s="923" t="n">
        <f aca="false">IF($K$2=$H$1,H6336,I6336)</f>
        <v>0.07</v>
      </c>
      <c r="F6336" s="396" t="n">
        <f aca="false">IF(LEN($B6336)=7,CONCATENATE(MID($B6336,1,6),"00",RIGHT($B6336,1)),IF(LEN($B6336)=8,CONCATENATE(MID($B6336,1,6),"0",RIGHT($B6336,2)),$B6336))</f>
        <v>95369</v>
      </c>
      <c r="H6336" s="925" t="n">
        <v>0.06</v>
      </c>
      <c r="I6336" s="923" t="n">
        <v>0.07</v>
      </c>
    </row>
    <row r="6337" customFormat="false" ht="15" hidden="false" customHeight="false" outlineLevel="0" collapsed="false">
      <c r="B6337" s="923" t="n">
        <v>95370</v>
      </c>
      <c r="C6337" s="924" t="s">
        <v>13149</v>
      </c>
      <c r="D6337" s="923" t="s">
        <v>967</v>
      </c>
      <c r="E6337" s="923" t="n">
        <f aca="false">IF($K$2=$H$1,H6337,I6337)</f>
        <v>0.17</v>
      </c>
      <c r="F6337" s="396" t="n">
        <f aca="false">IF(LEN($B6337)=7,CONCATENATE(MID($B6337,1,6),"00",RIGHT($B6337,1)),IF(LEN($B6337)=8,CONCATENATE(MID($B6337,1,6),"0",RIGHT($B6337,2)),$B6337))</f>
        <v>95370</v>
      </c>
      <c r="H6337" s="925" t="n">
        <v>0.15</v>
      </c>
      <c r="I6337" s="923" t="n">
        <v>0.17</v>
      </c>
    </row>
    <row r="6338" customFormat="false" ht="15" hidden="false" customHeight="false" outlineLevel="0" collapsed="false">
      <c r="B6338" s="923" t="n">
        <v>95371</v>
      </c>
      <c r="C6338" s="924" t="s">
        <v>13150</v>
      </c>
      <c r="D6338" s="923" t="s">
        <v>967</v>
      </c>
      <c r="E6338" s="923" t="n">
        <f aca="false">IF($K$2=$H$1,H6338,I6338)</f>
        <v>0.21</v>
      </c>
      <c r="F6338" s="396" t="n">
        <f aca="false">IF(LEN($B6338)=7,CONCATENATE(MID($B6338,1,6),"00",RIGHT($B6338,1)),IF(LEN($B6338)=8,CONCATENATE(MID($B6338,1,6),"0",RIGHT($B6338,2)),$B6338))</f>
        <v>95371</v>
      </c>
      <c r="H6338" s="925" t="n">
        <v>0.18</v>
      </c>
      <c r="I6338" s="923" t="n">
        <v>0.21</v>
      </c>
    </row>
    <row r="6339" customFormat="false" ht="15" hidden="false" customHeight="false" outlineLevel="0" collapsed="false">
      <c r="B6339" s="923" t="n">
        <v>95372</v>
      </c>
      <c r="C6339" s="924" t="s">
        <v>13151</v>
      </c>
      <c r="D6339" s="923" t="s">
        <v>967</v>
      </c>
      <c r="E6339" s="923" t="n">
        <f aca="false">IF($K$2=$H$1,H6339,I6339)</f>
        <v>0.15</v>
      </c>
      <c r="F6339" s="396" t="n">
        <f aca="false">IF(LEN($B6339)=7,CONCATENATE(MID($B6339,1,6),"00",RIGHT($B6339,1)),IF(LEN($B6339)=8,CONCATENATE(MID($B6339,1,6),"0",RIGHT($B6339,2)),$B6339))</f>
        <v>95372</v>
      </c>
      <c r="H6339" s="925" t="n">
        <v>0.13</v>
      </c>
      <c r="I6339" s="923" t="n">
        <v>0.15</v>
      </c>
    </row>
    <row r="6340" customFormat="false" ht="15" hidden="false" customHeight="false" outlineLevel="0" collapsed="false">
      <c r="B6340" s="923" t="n">
        <v>95373</v>
      </c>
      <c r="C6340" s="924" t="s">
        <v>13152</v>
      </c>
      <c r="D6340" s="923" t="s">
        <v>967</v>
      </c>
      <c r="E6340" s="923" t="n">
        <f aca="false">IF($K$2=$H$1,H6340,I6340)</f>
        <v>0.17</v>
      </c>
      <c r="F6340" s="396" t="n">
        <f aca="false">IF(LEN($B6340)=7,CONCATENATE(MID($B6340,1,6),"00",RIGHT($B6340,1)),IF(LEN($B6340)=8,CONCATENATE(MID($B6340,1,6),"0",RIGHT($B6340,2)),$B6340))</f>
        <v>95373</v>
      </c>
      <c r="H6340" s="925" t="n">
        <v>0.15</v>
      </c>
      <c r="I6340" s="923" t="n">
        <v>0.17</v>
      </c>
    </row>
    <row r="6341" customFormat="false" ht="15" hidden="false" customHeight="false" outlineLevel="0" collapsed="false">
      <c r="B6341" s="923" t="n">
        <v>95374</v>
      </c>
      <c r="C6341" s="924" t="s">
        <v>13153</v>
      </c>
      <c r="D6341" s="923" t="s">
        <v>967</v>
      </c>
      <c r="E6341" s="923" t="n">
        <f aca="false">IF($K$2=$H$1,H6341,I6341)</f>
        <v>0.16</v>
      </c>
      <c r="F6341" s="396" t="n">
        <f aca="false">IF(LEN($B6341)=7,CONCATENATE(MID($B6341,1,6),"00",RIGHT($B6341,1)),IF(LEN($B6341)=8,CONCATENATE(MID($B6341,1,6),"0",RIGHT($B6341,2)),$B6341))</f>
        <v>95374</v>
      </c>
      <c r="H6341" s="925" t="n">
        <v>0.14</v>
      </c>
      <c r="I6341" s="923" t="n">
        <v>0.16</v>
      </c>
    </row>
    <row r="6342" customFormat="false" ht="15" hidden="false" customHeight="false" outlineLevel="0" collapsed="false">
      <c r="B6342" s="923" t="n">
        <v>95375</v>
      </c>
      <c r="C6342" s="924" t="s">
        <v>13154</v>
      </c>
      <c r="D6342" s="923" t="s">
        <v>967</v>
      </c>
      <c r="E6342" s="923" t="n">
        <f aca="false">IF($K$2=$H$1,H6342,I6342)</f>
        <v>0.15</v>
      </c>
      <c r="F6342" s="396" t="n">
        <f aca="false">IF(LEN($B6342)=7,CONCATENATE(MID($B6342,1,6),"00",RIGHT($B6342,1)),IF(LEN($B6342)=8,CONCATENATE(MID($B6342,1,6),"0",RIGHT($B6342,2)),$B6342))</f>
        <v>95375</v>
      </c>
      <c r="H6342" s="925" t="n">
        <v>0.13</v>
      </c>
      <c r="I6342" s="923" t="n">
        <v>0.15</v>
      </c>
    </row>
    <row r="6343" customFormat="false" ht="15" hidden="false" customHeight="false" outlineLevel="0" collapsed="false">
      <c r="B6343" s="923" t="n">
        <v>95376</v>
      </c>
      <c r="C6343" s="924" t="s">
        <v>13155</v>
      </c>
      <c r="D6343" s="923" t="s">
        <v>967</v>
      </c>
      <c r="E6343" s="923" t="n">
        <f aca="false">IF($K$2=$H$1,H6343,I6343)</f>
        <v>0.03</v>
      </c>
      <c r="F6343" s="396" t="n">
        <f aca="false">IF(LEN($B6343)=7,CONCATENATE(MID($B6343,1,6),"00",RIGHT($B6343,1)),IF(LEN($B6343)=8,CONCATENATE(MID($B6343,1,6),"0",RIGHT($B6343,2)),$B6343))</f>
        <v>95376</v>
      </c>
      <c r="H6343" s="925" t="n">
        <v>0.02</v>
      </c>
      <c r="I6343" s="923" t="n">
        <v>0.03</v>
      </c>
    </row>
    <row r="6344" customFormat="false" ht="15" hidden="false" customHeight="false" outlineLevel="0" collapsed="false">
      <c r="B6344" s="923" t="n">
        <v>95377</v>
      </c>
      <c r="C6344" s="924" t="s">
        <v>13156</v>
      </c>
      <c r="D6344" s="923" t="s">
        <v>967</v>
      </c>
      <c r="E6344" s="923" t="n">
        <f aca="false">IF($K$2=$H$1,H6344,I6344)</f>
        <v>0.11</v>
      </c>
      <c r="F6344" s="396" t="n">
        <f aca="false">IF(LEN($B6344)=7,CONCATENATE(MID($B6344,1,6),"00",RIGHT($B6344,1)),IF(LEN($B6344)=8,CONCATENATE(MID($B6344,1,6),"0",RIGHT($B6344,2)),$B6344))</f>
        <v>95377</v>
      </c>
      <c r="H6344" s="925" t="n">
        <v>0.1</v>
      </c>
      <c r="I6344" s="923" t="n">
        <v>0.11</v>
      </c>
    </row>
    <row r="6345" customFormat="false" ht="15" hidden="false" customHeight="false" outlineLevel="0" collapsed="false">
      <c r="B6345" s="923" t="n">
        <v>95378</v>
      </c>
      <c r="C6345" s="924" t="s">
        <v>13157</v>
      </c>
      <c r="D6345" s="923" t="s">
        <v>967</v>
      </c>
      <c r="E6345" s="923" t="n">
        <f aca="false">IF($K$2=$H$1,H6345,I6345)</f>
        <v>0.16</v>
      </c>
      <c r="F6345" s="396" t="n">
        <f aca="false">IF(LEN($B6345)=7,CONCATENATE(MID($B6345,1,6),"00",RIGHT($B6345,1)),IF(LEN($B6345)=8,CONCATENATE(MID($B6345,1,6),"0",RIGHT($B6345,2)),$B6345))</f>
        <v>95378</v>
      </c>
      <c r="H6345" s="925" t="n">
        <v>0.13</v>
      </c>
      <c r="I6345" s="923" t="n">
        <v>0.16</v>
      </c>
    </row>
    <row r="6346" customFormat="false" ht="15" hidden="false" customHeight="false" outlineLevel="0" collapsed="false">
      <c r="B6346" s="923" t="n">
        <v>95379</v>
      </c>
      <c r="C6346" s="924" t="s">
        <v>13158</v>
      </c>
      <c r="D6346" s="923" t="s">
        <v>967</v>
      </c>
      <c r="E6346" s="923" t="n">
        <f aca="false">IF($K$2=$H$1,H6346,I6346)</f>
        <v>0.11</v>
      </c>
      <c r="F6346" s="396" t="n">
        <f aca="false">IF(LEN($B6346)=7,CONCATENATE(MID($B6346,1,6),"00",RIGHT($B6346,1)),IF(LEN($B6346)=8,CONCATENATE(MID($B6346,1,6),"0",RIGHT($B6346,2)),$B6346))</f>
        <v>95379</v>
      </c>
      <c r="H6346" s="925" t="n">
        <v>0.09</v>
      </c>
      <c r="I6346" s="923" t="n">
        <v>0.11</v>
      </c>
    </row>
    <row r="6347" customFormat="false" ht="15" hidden="false" customHeight="false" outlineLevel="0" collapsed="false">
      <c r="B6347" s="923" t="n">
        <v>95380</v>
      </c>
      <c r="C6347" s="924" t="s">
        <v>13159</v>
      </c>
      <c r="D6347" s="923" t="s">
        <v>967</v>
      </c>
      <c r="E6347" s="923" t="n">
        <f aca="false">IF($K$2=$H$1,H6347,I6347)</f>
        <v>0.15</v>
      </c>
      <c r="F6347" s="396" t="n">
        <f aca="false">IF(LEN($B6347)=7,CONCATENATE(MID($B6347,1,6),"00",RIGHT($B6347,1)),IF(LEN($B6347)=8,CONCATENATE(MID($B6347,1,6),"0",RIGHT($B6347,2)),$B6347))</f>
        <v>95380</v>
      </c>
      <c r="H6347" s="925" t="n">
        <v>0.13</v>
      </c>
      <c r="I6347" s="923" t="n">
        <v>0.15</v>
      </c>
    </row>
    <row r="6348" customFormat="false" ht="15" hidden="false" customHeight="false" outlineLevel="0" collapsed="false">
      <c r="B6348" s="923" t="n">
        <v>95382</v>
      </c>
      <c r="C6348" s="924" t="s">
        <v>13160</v>
      </c>
      <c r="D6348" s="923" t="s">
        <v>967</v>
      </c>
      <c r="E6348" s="923" t="n">
        <f aca="false">IF($K$2=$H$1,H6348,I6348)</f>
        <v>0.14</v>
      </c>
      <c r="F6348" s="396" t="n">
        <f aca="false">IF(LEN($B6348)=7,CONCATENATE(MID($B6348,1,6),"00",RIGHT($B6348,1)),IF(LEN($B6348)=8,CONCATENATE(MID($B6348,1,6),"0",RIGHT($B6348,2)),$B6348))</f>
        <v>95382</v>
      </c>
      <c r="H6348" s="925" t="n">
        <v>0.12</v>
      </c>
      <c r="I6348" s="923" t="n">
        <v>0.14</v>
      </c>
    </row>
    <row r="6349" customFormat="false" ht="15" hidden="false" customHeight="false" outlineLevel="0" collapsed="false">
      <c r="B6349" s="923" t="n">
        <v>95383</v>
      </c>
      <c r="C6349" s="924" t="s">
        <v>13161</v>
      </c>
      <c r="D6349" s="923" t="s">
        <v>967</v>
      </c>
      <c r="E6349" s="923" t="n">
        <f aca="false">IF($K$2=$H$1,H6349,I6349)</f>
        <v>0.12</v>
      </c>
      <c r="F6349" s="396" t="n">
        <f aca="false">IF(LEN($B6349)=7,CONCATENATE(MID($B6349,1,6),"00",RIGHT($B6349,1)),IF(LEN($B6349)=8,CONCATENATE(MID($B6349,1,6),"0",RIGHT($B6349,2)),$B6349))</f>
        <v>95383</v>
      </c>
      <c r="H6349" s="925" t="n">
        <v>0.1</v>
      </c>
      <c r="I6349" s="923" t="n">
        <v>0.12</v>
      </c>
    </row>
    <row r="6350" customFormat="false" ht="15" hidden="false" customHeight="false" outlineLevel="0" collapsed="false">
      <c r="B6350" s="923" t="n">
        <v>95384</v>
      </c>
      <c r="C6350" s="924" t="s">
        <v>13162</v>
      </c>
      <c r="D6350" s="923" t="s">
        <v>967</v>
      </c>
      <c r="E6350" s="923" t="n">
        <f aca="false">IF($K$2=$H$1,H6350,I6350)</f>
        <v>0.15</v>
      </c>
      <c r="F6350" s="396" t="n">
        <f aca="false">IF(LEN($B6350)=7,CONCATENATE(MID($B6350,1,6),"00",RIGHT($B6350,1)),IF(LEN($B6350)=8,CONCATENATE(MID($B6350,1,6),"0",RIGHT($B6350,2)),$B6350))</f>
        <v>95384</v>
      </c>
      <c r="H6350" s="925" t="n">
        <v>0.13</v>
      </c>
      <c r="I6350" s="923" t="n">
        <v>0.15</v>
      </c>
    </row>
    <row r="6351" customFormat="false" ht="15" hidden="false" customHeight="false" outlineLevel="0" collapsed="false">
      <c r="B6351" s="923" t="n">
        <v>95385</v>
      </c>
      <c r="C6351" s="924" t="s">
        <v>13163</v>
      </c>
      <c r="D6351" s="923" t="s">
        <v>967</v>
      </c>
      <c r="E6351" s="923" t="n">
        <f aca="false">IF($K$2=$H$1,H6351,I6351)</f>
        <v>0.12</v>
      </c>
      <c r="F6351" s="396" t="n">
        <f aca="false">IF(LEN($B6351)=7,CONCATENATE(MID($B6351,1,6),"00",RIGHT($B6351,1)),IF(LEN($B6351)=8,CONCATENATE(MID($B6351,1,6),"0",RIGHT($B6351,2)),$B6351))</f>
        <v>95385</v>
      </c>
      <c r="H6351" s="925" t="n">
        <v>0.11</v>
      </c>
      <c r="I6351" s="923" t="n">
        <v>0.12</v>
      </c>
    </row>
    <row r="6352" customFormat="false" ht="15" hidden="false" customHeight="false" outlineLevel="0" collapsed="false">
      <c r="B6352" s="923" t="n">
        <v>95386</v>
      </c>
      <c r="C6352" s="924" t="s">
        <v>13164</v>
      </c>
      <c r="D6352" s="923" t="s">
        <v>967</v>
      </c>
      <c r="E6352" s="923" t="n">
        <f aca="false">IF($K$2=$H$1,H6352,I6352)</f>
        <v>0.08</v>
      </c>
      <c r="F6352" s="396" t="n">
        <f aca="false">IF(LEN($B6352)=7,CONCATENATE(MID($B6352,1,6),"00",RIGHT($B6352,1)),IF(LEN($B6352)=8,CONCATENATE(MID($B6352,1,6),"0",RIGHT($B6352,2)),$B6352))</f>
        <v>95386</v>
      </c>
      <c r="H6352" s="925" t="n">
        <v>0.07</v>
      </c>
      <c r="I6352" s="923" t="n">
        <v>0.08</v>
      </c>
    </row>
    <row r="6353" customFormat="false" ht="15" hidden="false" customHeight="false" outlineLevel="0" collapsed="false">
      <c r="B6353" s="923" t="n">
        <v>95387</v>
      </c>
      <c r="C6353" s="924" t="s">
        <v>13165</v>
      </c>
      <c r="D6353" s="923" t="s">
        <v>967</v>
      </c>
      <c r="E6353" s="923" t="n">
        <f aca="false">IF($K$2=$H$1,H6353,I6353)</f>
        <v>0.14</v>
      </c>
      <c r="F6353" s="396" t="n">
        <f aca="false">IF(LEN($B6353)=7,CONCATENATE(MID($B6353,1,6),"00",RIGHT($B6353,1)),IF(LEN($B6353)=8,CONCATENATE(MID($B6353,1,6),"0",RIGHT($B6353,2)),$B6353))</f>
        <v>95387</v>
      </c>
      <c r="H6353" s="925" t="n">
        <v>0.12</v>
      </c>
      <c r="I6353" s="923" t="n">
        <v>0.14</v>
      </c>
    </row>
    <row r="6354" customFormat="false" ht="15" hidden="false" customHeight="false" outlineLevel="0" collapsed="false">
      <c r="B6354" s="923" t="n">
        <v>95388</v>
      </c>
      <c r="C6354" s="924" t="s">
        <v>13166</v>
      </c>
      <c r="D6354" s="923" t="s">
        <v>967</v>
      </c>
      <c r="E6354" s="923" t="n">
        <f aca="false">IF($K$2=$H$1,H6354,I6354)</f>
        <v>0.05</v>
      </c>
      <c r="F6354" s="396" t="n">
        <f aca="false">IF(LEN($B6354)=7,CONCATENATE(MID($B6354,1,6),"00",RIGHT($B6354,1)),IF(LEN($B6354)=8,CONCATENATE(MID($B6354,1,6),"0",RIGHT($B6354,2)),$B6354))</f>
        <v>95388</v>
      </c>
      <c r="H6354" s="925" t="n">
        <v>0.04</v>
      </c>
      <c r="I6354" s="923" t="n">
        <v>0.05</v>
      </c>
    </row>
    <row r="6355" customFormat="false" ht="15" hidden="false" customHeight="false" outlineLevel="0" collapsed="false">
      <c r="B6355" s="923" t="n">
        <v>95389</v>
      </c>
      <c r="C6355" s="924" t="s">
        <v>13167</v>
      </c>
      <c r="D6355" s="923" t="s">
        <v>967</v>
      </c>
      <c r="E6355" s="923" t="n">
        <f aca="false">IF($K$2=$H$1,H6355,I6355)</f>
        <v>0.05</v>
      </c>
      <c r="F6355" s="396" t="n">
        <f aca="false">IF(LEN($B6355)=7,CONCATENATE(MID($B6355,1,6),"00",RIGHT($B6355,1)),IF(LEN($B6355)=8,CONCATENATE(MID($B6355,1,6),"0",RIGHT($B6355,2)),$B6355))</f>
        <v>95389</v>
      </c>
      <c r="H6355" s="925" t="n">
        <v>0.05</v>
      </c>
      <c r="I6355" s="923" t="n">
        <v>0.05</v>
      </c>
    </row>
    <row r="6356" customFormat="false" ht="15" hidden="false" customHeight="false" outlineLevel="0" collapsed="false">
      <c r="B6356" s="923" t="n">
        <v>95390</v>
      </c>
      <c r="C6356" s="924" t="s">
        <v>13168</v>
      </c>
      <c r="D6356" s="923" t="s">
        <v>967</v>
      </c>
      <c r="E6356" s="923" t="n">
        <f aca="false">IF($K$2=$H$1,H6356,I6356)</f>
        <v>0.05</v>
      </c>
      <c r="F6356" s="396" t="n">
        <f aca="false">IF(LEN($B6356)=7,CONCATENATE(MID($B6356,1,6),"00",RIGHT($B6356,1)),IF(LEN($B6356)=8,CONCATENATE(MID($B6356,1,6),"0",RIGHT($B6356,2)),$B6356))</f>
        <v>95390</v>
      </c>
      <c r="H6356" s="925" t="n">
        <v>0.04</v>
      </c>
      <c r="I6356" s="923" t="n">
        <v>0.05</v>
      </c>
    </row>
    <row r="6357" customFormat="false" ht="15" hidden="false" customHeight="false" outlineLevel="0" collapsed="false">
      <c r="B6357" s="923" t="n">
        <v>95391</v>
      </c>
      <c r="C6357" s="924" t="s">
        <v>13169</v>
      </c>
      <c r="D6357" s="923" t="s">
        <v>967</v>
      </c>
      <c r="E6357" s="923" t="n">
        <f aca="false">IF($K$2=$H$1,H6357,I6357)</f>
        <v>0.07</v>
      </c>
      <c r="F6357" s="396" t="n">
        <f aca="false">IF(LEN($B6357)=7,CONCATENATE(MID($B6357,1,6),"00",RIGHT($B6357,1)),IF(LEN($B6357)=8,CONCATENATE(MID($B6357,1,6),"0",RIGHT($B6357,2)),$B6357))</f>
        <v>95391</v>
      </c>
      <c r="H6357" s="925" t="n">
        <v>0.06</v>
      </c>
      <c r="I6357" s="923" t="n">
        <v>0.07</v>
      </c>
    </row>
    <row r="6358" customFormat="false" ht="15" hidden="false" customHeight="false" outlineLevel="0" collapsed="false">
      <c r="B6358" s="923" t="n">
        <v>95392</v>
      </c>
      <c r="C6358" s="924" t="s">
        <v>13170</v>
      </c>
      <c r="D6358" s="923" t="s">
        <v>967</v>
      </c>
      <c r="E6358" s="923" t="n">
        <f aca="false">IF($K$2=$H$1,H6358,I6358)</f>
        <v>0.05</v>
      </c>
      <c r="F6358" s="396" t="n">
        <f aca="false">IF(LEN($B6358)=7,CONCATENATE(MID($B6358,1,6),"00",RIGHT($B6358,1)),IF(LEN($B6358)=8,CONCATENATE(MID($B6358,1,6),"0",RIGHT($B6358,2)),$B6358))</f>
        <v>95392</v>
      </c>
      <c r="H6358" s="925" t="n">
        <v>0.04</v>
      </c>
      <c r="I6358" s="923" t="n">
        <v>0.05</v>
      </c>
    </row>
    <row r="6359" customFormat="false" ht="15" hidden="false" customHeight="false" outlineLevel="0" collapsed="false">
      <c r="B6359" s="923" t="n">
        <v>95393</v>
      </c>
      <c r="C6359" s="924" t="s">
        <v>13171</v>
      </c>
      <c r="D6359" s="923" t="s">
        <v>967</v>
      </c>
      <c r="E6359" s="923" t="n">
        <f aca="false">IF($K$2=$H$1,H6359,I6359)</f>
        <v>0.2</v>
      </c>
      <c r="F6359" s="396" t="n">
        <f aca="false">IF(LEN($B6359)=7,CONCATENATE(MID($B6359,1,6),"00",RIGHT($B6359,1)),IF(LEN($B6359)=8,CONCATENATE(MID($B6359,1,6),"0",RIGHT($B6359,2)),$B6359))</f>
        <v>95393</v>
      </c>
      <c r="H6359" s="925" t="n">
        <v>0.18</v>
      </c>
      <c r="I6359" s="923" t="n">
        <v>0.2</v>
      </c>
    </row>
    <row r="6360" customFormat="false" ht="15" hidden="false" customHeight="false" outlineLevel="0" collapsed="false">
      <c r="B6360" s="923" t="n">
        <v>95394</v>
      </c>
      <c r="C6360" s="924" t="s">
        <v>13172</v>
      </c>
      <c r="D6360" s="923" t="s">
        <v>967</v>
      </c>
      <c r="E6360" s="923" t="n">
        <f aca="false">IF($K$2=$H$1,H6360,I6360)</f>
        <v>0.37</v>
      </c>
      <c r="F6360" s="396" t="n">
        <f aca="false">IF(LEN($B6360)=7,CONCATENATE(MID($B6360,1,6),"00",RIGHT($B6360,1)),IF(LEN($B6360)=8,CONCATENATE(MID($B6360,1,6),"0",RIGHT($B6360,2)),$B6360))</f>
        <v>95394</v>
      </c>
      <c r="H6360" s="925" t="n">
        <v>0.32</v>
      </c>
      <c r="I6360" s="923" t="n">
        <v>0.37</v>
      </c>
    </row>
    <row r="6361" customFormat="false" ht="15" hidden="false" customHeight="false" outlineLevel="0" collapsed="false">
      <c r="B6361" s="923" t="n">
        <v>95395</v>
      </c>
      <c r="C6361" s="924" t="s">
        <v>13173</v>
      </c>
      <c r="D6361" s="923" t="s">
        <v>967</v>
      </c>
      <c r="E6361" s="923" t="n">
        <f aca="false">IF($K$2=$H$1,H6361,I6361)</f>
        <v>0.53</v>
      </c>
      <c r="F6361" s="396" t="n">
        <f aca="false">IF(LEN($B6361)=7,CONCATENATE(MID($B6361,1,6),"00",RIGHT($B6361,1)),IF(LEN($B6361)=8,CONCATENATE(MID($B6361,1,6),"0",RIGHT($B6361,2)),$B6361))</f>
        <v>95395</v>
      </c>
      <c r="H6361" s="925" t="n">
        <v>0.46</v>
      </c>
      <c r="I6361" s="923" t="n">
        <v>0.53</v>
      </c>
    </row>
    <row r="6362" customFormat="false" ht="15" hidden="false" customHeight="false" outlineLevel="0" collapsed="false">
      <c r="B6362" s="923" t="n">
        <v>95396</v>
      </c>
      <c r="C6362" s="924" t="s">
        <v>13174</v>
      </c>
      <c r="D6362" s="923" t="s">
        <v>967</v>
      </c>
      <c r="E6362" s="923" t="n">
        <f aca="false">IF($K$2=$H$1,H6362,I6362)</f>
        <v>0.71</v>
      </c>
      <c r="F6362" s="396" t="n">
        <f aca="false">IF(LEN($B6362)=7,CONCATENATE(MID($B6362,1,6),"00",RIGHT($B6362,1)),IF(LEN($B6362)=8,CONCATENATE(MID($B6362,1,6),"0",RIGHT($B6362,2)),$B6362))</f>
        <v>95396</v>
      </c>
      <c r="H6362" s="925" t="n">
        <v>0.61</v>
      </c>
      <c r="I6362" s="923" t="n">
        <v>0.71</v>
      </c>
    </row>
    <row r="6363" customFormat="false" ht="15" hidden="false" customHeight="false" outlineLevel="0" collapsed="false">
      <c r="B6363" s="923" t="n">
        <v>95397</v>
      </c>
      <c r="C6363" s="924" t="s">
        <v>13175</v>
      </c>
      <c r="D6363" s="923" t="s">
        <v>967</v>
      </c>
      <c r="E6363" s="923" t="n">
        <f aca="false">IF($K$2=$H$1,H6363,I6363)</f>
        <v>0.06</v>
      </c>
      <c r="F6363" s="396" t="n">
        <f aca="false">IF(LEN($B6363)=7,CONCATENATE(MID($B6363,1,6),"00",RIGHT($B6363,1)),IF(LEN($B6363)=8,CONCATENATE(MID($B6363,1,6),"0",RIGHT($B6363,2)),$B6363))</f>
        <v>95397</v>
      </c>
      <c r="H6363" s="925" t="n">
        <v>0.05</v>
      </c>
      <c r="I6363" s="923" t="n">
        <v>0.06</v>
      </c>
    </row>
    <row r="6364" customFormat="false" ht="15" hidden="false" customHeight="false" outlineLevel="0" collapsed="false">
      <c r="B6364" s="923" t="n">
        <v>95398</v>
      </c>
      <c r="C6364" s="924" t="s">
        <v>13176</v>
      </c>
      <c r="D6364" s="923" t="s">
        <v>967</v>
      </c>
      <c r="E6364" s="923" t="n">
        <f aca="false">IF($K$2=$H$1,H6364,I6364)</f>
        <v>0.04</v>
      </c>
      <c r="F6364" s="396" t="n">
        <f aca="false">IF(LEN($B6364)=7,CONCATENATE(MID($B6364,1,6),"00",RIGHT($B6364,1)),IF(LEN($B6364)=8,CONCATENATE(MID($B6364,1,6),"0",RIGHT($B6364,2)),$B6364))</f>
        <v>95398</v>
      </c>
      <c r="H6364" s="925" t="n">
        <v>0.03</v>
      </c>
      <c r="I6364" s="923" t="n">
        <v>0.04</v>
      </c>
    </row>
    <row r="6365" customFormat="false" ht="15" hidden="false" customHeight="false" outlineLevel="0" collapsed="false">
      <c r="B6365" s="923" t="n">
        <v>95399</v>
      </c>
      <c r="C6365" s="924" t="s">
        <v>13177</v>
      </c>
      <c r="D6365" s="923" t="s">
        <v>967</v>
      </c>
      <c r="E6365" s="923" t="n">
        <f aca="false">IF($K$2=$H$1,H6365,I6365)</f>
        <v>0.05</v>
      </c>
      <c r="F6365" s="396" t="n">
        <f aca="false">IF(LEN($B6365)=7,CONCATENATE(MID($B6365,1,6),"00",RIGHT($B6365,1)),IF(LEN($B6365)=8,CONCATENATE(MID($B6365,1,6),"0",RIGHT($B6365,2)),$B6365))</f>
        <v>95399</v>
      </c>
      <c r="H6365" s="925" t="n">
        <v>0.05</v>
      </c>
      <c r="I6365" s="923" t="n">
        <v>0.05</v>
      </c>
    </row>
    <row r="6366" customFormat="false" ht="15" hidden="false" customHeight="false" outlineLevel="0" collapsed="false">
      <c r="B6366" s="923" t="n">
        <v>95400</v>
      </c>
      <c r="C6366" s="924" t="s">
        <v>13178</v>
      </c>
      <c r="D6366" s="923" t="s">
        <v>967</v>
      </c>
      <c r="E6366" s="923" t="n">
        <f aca="false">IF($K$2=$H$1,H6366,I6366)</f>
        <v>0.06</v>
      </c>
      <c r="F6366" s="396" t="n">
        <f aca="false">IF(LEN($B6366)=7,CONCATENATE(MID($B6366,1,6),"00",RIGHT($B6366,1)),IF(LEN($B6366)=8,CONCATENATE(MID($B6366,1,6),"0",RIGHT($B6366,2)),$B6366))</f>
        <v>95400</v>
      </c>
      <c r="H6366" s="925" t="n">
        <v>0.05</v>
      </c>
      <c r="I6366" s="923" t="n">
        <v>0.06</v>
      </c>
    </row>
    <row r="6367" customFormat="false" ht="15" hidden="false" customHeight="false" outlineLevel="0" collapsed="false">
      <c r="B6367" s="923" t="n">
        <v>95401</v>
      </c>
      <c r="C6367" s="924" t="s">
        <v>13179</v>
      </c>
      <c r="D6367" s="923" t="s">
        <v>967</v>
      </c>
      <c r="E6367" s="923" t="n">
        <f aca="false">IF($K$2=$H$1,H6367,I6367)</f>
        <v>0.29</v>
      </c>
      <c r="F6367" s="396" t="n">
        <f aca="false">IF(LEN($B6367)=7,CONCATENATE(MID($B6367,1,6),"00",RIGHT($B6367,1)),IF(LEN($B6367)=8,CONCATENATE(MID($B6367,1,6),"0",RIGHT($B6367,2)),$B6367))</f>
        <v>95401</v>
      </c>
      <c r="H6367" s="925" t="n">
        <v>0.25</v>
      </c>
      <c r="I6367" s="923" t="n">
        <v>0.29</v>
      </c>
    </row>
    <row r="6368" customFormat="false" ht="15" hidden="false" customHeight="false" outlineLevel="0" collapsed="false">
      <c r="B6368" s="923" t="n">
        <v>95402</v>
      </c>
      <c r="C6368" s="924" t="s">
        <v>13180</v>
      </c>
      <c r="D6368" s="923" t="s">
        <v>967</v>
      </c>
      <c r="E6368" s="923" t="n">
        <f aca="false">IF($K$2=$H$1,H6368,I6368)</f>
        <v>0.91</v>
      </c>
      <c r="F6368" s="396" t="n">
        <f aca="false">IF(LEN($B6368)=7,CONCATENATE(MID($B6368,1,6),"00",RIGHT($B6368,1)),IF(LEN($B6368)=8,CONCATENATE(MID($B6368,1,6),"0",RIGHT($B6368,2)),$B6368))</f>
        <v>95402</v>
      </c>
      <c r="H6368" s="925" t="n">
        <v>0.79</v>
      </c>
      <c r="I6368" s="923" t="n">
        <v>0.91</v>
      </c>
    </row>
    <row r="6369" customFormat="false" ht="15" hidden="false" customHeight="false" outlineLevel="0" collapsed="false">
      <c r="B6369" s="923" t="n">
        <v>95403</v>
      </c>
      <c r="C6369" s="924" t="s">
        <v>13181</v>
      </c>
      <c r="D6369" s="923" t="s">
        <v>967</v>
      </c>
      <c r="E6369" s="923" t="n">
        <f aca="false">IF($K$2=$H$1,H6369,I6369)</f>
        <v>1.04</v>
      </c>
      <c r="F6369" s="396" t="n">
        <f aca="false">IF(LEN($B6369)=7,CONCATENATE(MID($B6369,1,6),"00",RIGHT($B6369,1)),IF(LEN($B6369)=8,CONCATENATE(MID($B6369,1,6),"0",RIGHT($B6369,2)),$B6369))</f>
        <v>95403</v>
      </c>
      <c r="H6369" s="925" t="n">
        <v>0.9</v>
      </c>
      <c r="I6369" s="923" t="n">
        <v>1.04</v>
      </c>
    </row>
    <row r="6370" customFormat="false" ht="15" hidden="false" customHeight="false" outlineLevel="0" collapsed="false">
      <c r="B6370" s="923" t="n">
        <v>95404</v>
      </c>
      <c r="C6370" s="924" t="s">
        <v>13182</v>
      </c>
      <c r="D6370" s="923" t="s">
        <v>967</v>
      </c>
      <c r="E6370" s="923" t="n">
        <f aca="false">IF($K$2=$H$1,H6370,I6370)</f>
        <v>1.42</v>
      </c>
      <c r="F6370" s="396" t="n">
        <f aca="false">IF(LEN($B6370)=7,CONCATENATE(MID($B6370,1,6),"00",RIGHT($B6370,1)),IF(LEN($B6370)=8,CONCATENATE(MID($B6370,1,6),"0",RIGHT($B6370,2)),$B6370))</f>
        <v>95404</v>
      </c>
      <c r="H6370" s="925" t="n">
        <v>1.23</v>
      </c>
      <c r="I6370" s="923" t="n">
        <v>1.42</v>
      </c>
    </row>
    <row r="6371" customFormat="false" ht="15" hidden="false" customHeight="false" outlineLevel="0" collapsed="false">
      <c r="B6371" s="923" t="n">
        <v>95405</v>
      </c>
      <c r="C6371" s="924" t="s">
        <v>13183</v>
      </c>
      <c r="D6371" s="923" t="s">
        <v>967</v>
      </c>
      <c r="E6371" s="923" t="n">
        <f aca="false">IF($K$2=$H$1,H6371,I6371)</f>
        <v>0.44</v>
      </c>
      <c r="F6371" s="396" t="n">
        <f aca="false">IF(LEN($B6371)=7,CONCATENATE(MID($B6371,1,6),"00",RIGHT($B6371,1)),IF(LEN($B6371)=8,CONCATENATE(MID($B6371,1,6),"0",RIGHT($B6371,2)),$B6371))</f>
        <v>95405</v>
      </c>
      <c r="H6371" s="925" t="n">
        <v>0.38</v>
      </c>
      <c r="I6371" s="923" t="n">
        <v>0.44</v>
      </c>
    </row>
    <row r="6372" customFormat="false" ht="15" hidden="false" customHeight="false" outlineLevel="0" collapsed="false">
      <c r="B6372" s="923" t="n">
        <v>95406</v>
      </c>
      <c r="C6372" s="924" t="s">
        <v>13184</v>
      </c>
      <c r="D6372" s="923" t="s">
        <v>967</v>
      </c>
      <c r="E6372" s="923" t="n">
        <f aca="false">IF($K$2=$H$1,H6372,I6372)</f>
        <v>0.08</v>
      </c>
      <c r="F6372" s="396" t="n">
        <f aca="false">IF(LEN($B6372)=7,CONCATENATE(MID($B6372,1,6),"00",RIGHT($B6372,1)),IF(LEN($B6372)=8,CONCATENATE(MID($B6372,1,6),"0",RIGHT($B6372,2)),$B6372))</f>
        <v>95406</v>
      </c>
      <c r="H6372" s="925" t="n">
        <v>0.07</v>
      </c>
      <c r="I6372" s="923" t="n">
        <v>0.08</v>
      </c>
    </row>
    <row r="6373" customFormat="false" ht="15" hidden="false" customHeight="false" outlineLevel="0" collapsed="false">
      <c r="B6373" s="923" t="n">
        <v>95407</v>
      </c>
      <c r="C6373" s="924" t="s">
        <v>13185</v>
      </c>
      <c r="D6373" s="923" t="s">
        <v>967</v>
      </c>
      <c r="E6373" s="923" t="n">
        <f aca="false">IF($K$2=$H$1,H6373,I6373)</f>
        <v>2.01</v>
      </c>
      <c r="F6373" s="396" t="n">
        <f aca="false">IF(LEN($B6373)=7,CONCATENATE(MID($B6373,1,6),"00",RIGHT($B6373,1)),IF(LEN($B6373)=8,CONCATENATE(MID($B6373,1,6),"0",RIGHT($B6373,2)),$B6373))</f>
        <v>95407</v>
      </c>
      <c r="H6373" s="925" t="n">
        <v>1.74</v>
      </c>
      <c r="I6373" s="923" t="n">
        <v>2.01</v>
      </c>
    </row>
    <row r="6374" customFormat="false" ht="15" hidden="false" customHeight="false" outlineLevel="0" collapsed="false">
      <c r="B6374" s="923" t="n">
        <v>95408</v>
      </c>
      <c r="C6374" s="924" t="s">
        <v>13186</v>
      </c>
      <c r="D6374" s="923" t="s">
        <v>13083</v>
      </c>
      <c r="E6374" s="923" t="n">
        <f aca="false">IF($K$2=$H$1,H6374,I6374)</f>
        <v>6.88</v>
      </c>
      <c r="F6374" s="396" t="n">
        <f aca="false">IF(LEN($B6374)=7,CONCATENATE(MID($B6374,1,6),"00",RIGHT($B6374,1)),IF(LEN($B6374)=8,CONCATENATE(MID($B6374,1,6),"0",RIGHT($B6374,2)),$B6374))</f>
        <v>95408</v>
      </c>
      <c r="H6374" s="925" t="n">
        <v>5.94</v>
      </c>
      <c r="I6374" s="923" t="n">
        <v>6.88</v>
      </c>
    </row>
    <row r="6375" customFormat="false" ht="15" hidden="false" customHeight="false" outlineLevel="0" collapsed="false">
      <c r="B6375" s="923" t="n">
        <v>95409</v>
      </c>
      <c r="C6375" s="924" t="s">
        <v>13187</v>
      </c>
      <c r="D6375" s="923" t="s">
        <v>13083</v>
      </c>
      <c r="E6375" s="923" t="n">
        <f aca="false">IF($K$2=$H$1,H6375,I6375)</f>
        <v>8.41</v>
      </c>
      <c r="F6375" s="396" t="n">
        <f aca="false">IF(LEN($B6375)=7,CONCATENATE(MID($B6375,1,6),"00",RIGHT($B6375,1)),IF(LEN($B6375)=8,CONCATENATE(MID($B6375,1,6),"0",RIGHT($B6375,2)),$B6375))</f>
        <v>95409</v>
      </c>
      <c r="H6375" s="925" t="n">
        <v>7.26</v>
      </c>
      <c r="I6375" s="923" t="n">
        <v>8.41</v>
      </c>
    </row>
    <row r="6376" customFormat="false" ht="15" hidden="false" customHeight="false" outlineLevel="0" collapsed="false">
      <c r="B6376" s="923" t="n">
        <v>95410</v>
      </c>
      <c r="C6376" s="924" t="s">
        <v>13188</v>
      </c>
      <c r="D6376" s="923" t="s">
        <v>13083</v>
      </c>
      <c r="E6376" s="923" t="n">
        <f aca="false">IF($K$2=$H$1,H6376,I6376)</f>
        <v>6.35</v>
      </c>
      <c r="F6376" s="396" t="n">
        <f aca="false">IF(LEN($B6376)=7,CONCATENATE(MID($B6376,1,6),"00",RIGHT($B6376,1)),IF(LEN($B6376)=8,CONCATENATE(MID($B6376,1,6),"0",RIGHT($B6376,2)),$B6376))</f>
        <v>95410</v>
      </c>
      <c r="H6376" s="925" t="n">
        <v>5.48</v>
      </c>
      <c r="I6376" s="923" t="n">
        <v>6.35</v>
      </c>
    </row>
    <row r="6377" customFormat="false" ht="15" hidden="false" customHeight="false" outlineLevel="0" collapsed="false">
      <c r="B6377" s="923" t="n">
        <v>95411</v>
      </c>
      <c r="C6377" s="924" t="s">
        <v>13189</v>
      </c>
      <c r="D6377" s="923" t="s">
        <v>13083</v>
      </c>
      <c r="E6377" s="923" t="n">
        <f aca="false">IF($K$2=$H$1,H6377,I6377)</f>
        <v>6.72</v>
      </c>
      <c r="F6377" s="396" t="n">
        <f aca="false">IF(LEN($B6377)=7,CONCATENATE(MID($B6377,1,6),"00",RIGHT($B6377,1)),IF(LEN($B6377)=8,CONCATENATE(MID($B6377,1,6),"0",RIGHT($B6377,2)),$B6377))</f>
        <v>95411</v>
      </c>
      <c r="H6377" s="925" t="n">
        <v>5.81</v>
      </c>
      <c r="I6377" s="923" t="n">
        <v>6.72</v>
      </c>
    </row>
    <row r="6378" customFormat="false" ht="15" hidden="false" customHeight="false" outlineLevel="0" collapsed="false">
      <c r="B6378" s="923" t="n">
        <v>95412</v>
      </c>
      <c r="C6378" s="924" t="s">
        <v>13190</v>
      </c>
      <c r="D6378" s="923" t="s">
        <v>13083</v>
      </c>
      <c r="E6378" s="923" t="n">
        <f aca="false">IF($K$2=$H$1,H6378,I6378)</f>
        <v>6.72</v>
      </c>
      <c r="F6378" s="396" t="n">
        <f aca="false">IF(LEN($B6378)=7,CONCATENATE(MID($B6378,1,6),"00",RIGHT($B6378,1)),IF(LEN($B6378)=8,CONCATENATE(MID($B6378,1,6),"0",RIGHT($B6378,2)),$B6378))</f>
        <v>95412</v>
      </c>
      <c r="H6378" s="925" t="n">
        <v>5.8</v>
      </c>
      <c r="I6378" s="923" t="n">
        <v>6.72</v>
      </c>
    </row>
    <row r="6379" customFormat="false" ht="15" hidden="false" customHeight="false" outlineLevel="0" collapsed="false">
      <c r="B6379" s="923" t="n">
        <v>95413</v>
      </c>
      <c r="C6379" s="924" t="s">
        <v>13191</v>
      </c>
      <c r="D6379" s="923" t="s">
        <v>13083</v>
      </c>
      <c r="E6379" s="923" t="n">
        <f aca="false">IF($K$2=$H$1,H6379,I6379)</f>
        <v>7.12</v>
      </c>
      <c r="F6379" s="396" t="n">
        <f aca="false">IF(LEN($B6379)=7,CONCATENATE(MID($B6379,1,6),"00",RIGHT($B6379,1)),IF(LEN($B6379)=8,CONCATENATE(MID($B6379,1,6),"0",RIGHT($B6379,2)),$B6379))</f>
        <v>95413</v>
      </c>
      <c r="H6379" s="925" t="n">
        <v>6.14</v>
      </c>
      <c r="I6379" s="923" t="n">
        <v>7.12</v>
      </c>
    </row>
    <row r="6380" customFormat="false" ht="15" hidden="false" customHeight="false" outlineLevel="0" collapsed="false">
      <c r="B6380" s="923" t="n">
        <v>95414</v>
      </c>
      <c r="C6380" s="924" t="s">
        <v>13192</v>
      </c>
      <c r="D6380" s="923" t="s">
        <v>13083</v>
      </c>
      <c r="E6380" s="923" t="n">
        <f aca="false">IF($K$2=$H$1,H6380,I6380)</f>
        <v>28.42</v>
      </c>
      <c r="F6380" s="396" t="n">
        <f aca="false">IF(LEN($B6380)=7,CONCATENATE(MID($B6380,1,6),"00",RIGHT($B6380,1)),IF(LEN($B6380)=8,CONCATENATE(MID($B6380,1,6),"0",RIGHT($B6380,2)),$B6380))</f>
        <v>95414</v>
      </c>
      <c r="H6380" s="925" t="n">
        <v>24.54</v>
      </c>
      <c r="I6380" s="923" t="n">
        <v>28.42</v>
      </c>
    </row>
    <row r="6381" customFormat="false" ht="15" hidden="false" customHeight="false" outlineLevel="0" collapsed="false">
      <c r="B6381" s="923" t="n">
        <v>95415</v>
      </c>
      <c r="C6381" s="924" t="s">
        <v>13193</v>
      </c>
      <c r="D6381" s="923" t="s">
        <v>13083</v>
      </c>
      <c r="E6381" s="923" t="n">
        <f aca="false">IF($K$2=$H$1,H6381,I6381)</f>
        <v>124.46</v>
      </c>
      <c r="F6381" s="396" t="n">
        <f aca="false">IF(LEN($B6381)=7,CONCATENATE(MID($B6381,1,6),"00",RIGHT($B6381,1)),IF(LEN($B6381)=8,CONCATENATE(MID($B6381,1,6),"0",RIGHT($B6381,2)),$B6381))</f>
        <v>95415</v>
      </c>
      <c r="H6381" s="925" t="n">
        <v>107.47</v>
      </c>
      <c r="I6381" s="923" t="n">
        <v>124.46</v>
      </c>
    </row>
    <row r="6382" customFormat="false" ht="15" hidden="false" customHeight="false" outlineLevel="0" collapsed="false">
      <c r="B6382" s="923" t="n">
        <v>95416</v>
      </c>
      <c r="C6382" s="924" t="s">
        <v>13194</v>
      </c>
      <c r="D6382" s="923" t="s">
        <v>13083</v>
      </c>
      <c r="E6382" s="923" t="n">
        <f aca="false">IF($K$2=$H$1,H6382,I6382)</f>
        <v>5.74</v>
      </c>
      <c r="F6382" s="396" t="n">
        <f aca="false">IF(LEN($B6382)=7,CONCATENATE(MID($B6382,1,6),"00",RIGHT($B6382,1)),IF(LEN($B6382)=8,CONCATENATE(MID($B6382,1,6),"0",RIGHT($B6382,2)),$B6382))</f>
        <v>95416</v>
      </c>
      <c r="H6382" s="925" t="n">
        <v>4.95</v>
      </c>
      <c r="I6382" s="923" t="n">
        <v>5.74</v>
      </c>
    </row>
    <row r="6383" customFormat="false" ht="15" hidden="false" customHeight="false" outlineLevel="0" collapsed="false">
      <c r="B6383" s="923" t="n">
        <v>95417</v>
      </c>
      <c r="C6383" s="924" t="s">
        <v>13195</v>
      </c>
      <c r="D6383" s="923" t="s">
        <v>13083</v>
      </c>
      <c r="E6383" s="923" t="n">
        <f aca="false">IF($K$2=$H$1,H6383,I6383)</f>
        <v>141.66</v>
      </c>
      <c r="F6383" s="396" t="n">
        <f aca="false">IF(LEN($B6383)=7,CONCATENATE(MID($B6383,1,6),"00",RIGHT($B6383,1)),IF(LEN($B6383)=8,CONCATENATE(MID($B6383,1,6),"0",RIGHT($B6383,2)),$B6383))</f>
        <v>95417</v>
      </c>
      <c r="H6383" s="925" t="n">
        <v>122.32</v>
      </c>
      <c r="I6383" s="923" t="n">
        <v>141.66</v>
      </c>
    </row>
    <row r="6384" customFormat="false" ht="15" hidden="false" customHeight="false" outlineLevel="0" collapsed="false">
      <c r="B6384" s="923" t="n">
        <v>95418</v>
      </c>
      <c r="C6384" s="924" t="s">
        <v>13196</v>
      </c>
      <c r="D6384" s="923" t="s">
        <v>13083</v>
      </c>
      <c r="E6384" s="923" t="n">
        <f aca="false">IF($K$2=$H$1,H6384,I6384)</f>
        <v>193.65</v>
      </c>
      <c r="F6384" s="396" t="n">
        <f aca="false">IF(LEN($B6384)=7,CONCATENATE(MID($B6384,1,6),"00",RIGHT($B6384,1)),IF(LEN($B6384)=8,CONCATENATE(MID($B6384,1,6),"0",RIGHT($B6384,2)),$B6384))</f>
        <v>95418</v>
      </c>
      <c r="H6384" s="925" t="n">
        <v>167.21</v>
      </c>
      <c r="I6384" s="923" t="n">
        <v>193.65</v>
      </c>
    </row>
    <row r="6385" customFormat="false" ht="15" hidden="false" customHeight="false" outlineLevel="0" collapsed="false">
      <c r="B6385" s="923" t="n">
        <v>95419</v>
      </c>
      <c r="C6385" s="924" t="s">
        <v>13197</v>
      </c>
      <c r="D6385" s="923" t="s">
        <v>13083</v>
      </c>
      <c r="E6385" s="923" t="n">
        <f aca="false">IF($K$2=$H$1,H6385,I6385)</f>
        <v>51.75</v>
      </c>
      <c r="F6385" s="396" t="n">
        <f aca="false">IF(LEN($B6385)=7,CONCATENATE(MID($B6385,1,6),"00",RIGHT($B6385,1)),IF(LEN($B6385)=8,CONCATENATE(MID($B6385,1,6),"0",RIGHT($B6385,2)),$B6385))</f>
        <v>95419</v>
      </c>
      <c r="H6385" s="925" t="n">
        <v>44.68</v>
      </c>
      <c r="I6385" s="923" t="n">
        <v>51.75</v>
      </c>
    </row>
    <row r="6386" customFormat="false" ht="15" hidden="false" customHeight="false" outlineLevel="0" collapsed="false">
      <c r="B6386" s="923" t="n">
        <v>95420</v>
      </c>
      <c r="C6386" s="924" t="s">
        <v>13198</v>
      </c>
      <c r="D6386" s="923" t="s">
        <v>13083</v>
      </c>
      <c r="E6386" s="923" t="n">
        <f aca="false">IF($K$2=$H$1,H6386,I6386)</f>
        <v>73.51</v>
      </c>
      <c r="F6386" s="396" t="n">
        <f aca="false">IF(LEN($B6386)=7,CONCATENATE(MID($B6386,1,6),"00",RIGHT($B6386,1)),IF(LEN($B6386)=8,CONCATENATE(MID($B6386,1,6),"0",RIGHT($B6386,2)),$B6386))</f>
        <v>95420</v>
      </c>
      <c r="H6386" s="925" t="n">
        <v>63.47</v>
      </c>
      <c r="I6386" s="923" t="n">
        <v>73.51</v>
      </c>
    </row>
    <row r="6387" customFormat="false" ht="15" hidden="false" customHeight="false" outlineLevel="0" collapsed="false">
      <c r="B6387" s="923" t="n">
        <v>95421</v>
      </c>
      <c r="C6387" s="924" t="s">
        <v>13199</v>
      </c>
      <c r="D6387" s="923" t="s">
        <v>13083</v>
      </c>
      <c r="E6387" s="923" t="n">
        <f aca="false">IF($K$2=$H$1,H6387,I6387)</f>
        <v>97.18</v>
      </c>
      <c r="F6387" s="396" t="n">
        <f aca="false">IF(LEN($B6387)=7,CONCATENATE(MID($B6387,1,6),"00",RIGHT($B6387,1)),IF(LEN($B6387)=8,CONCATENATE(MID($B6387,1,6),"0",RIGHT($B6387,2)),$B6387))</f>
        <v>95421</v>
      </c>
      <c r="H6387" s="925" t="n">
        <v>83.91</v>
      </c>
      <c r="I6387" s="923" t="n">
        <v>97.18</v>
      </c>
    </row>
    <row r="6388" customFormat="false" ht="15" hidden="false" customHeight="false" outlineLevel="0" collapsed="false">
      <c r="B6388" s="923" t="n">
        <v>95422</v>
      </c>
      <c r="C6388" s="924" t="s">
        <v>13200</v>
      </c>
      <c r="D6388" s="923" t="s">
        <v>13083</v>
      </c>
      <c r="E6388" s="923" t="n">
        <f aca="false">IF($K$2=$H$1,H6388,I6388)</f>
        <v>39.56</v>
      </c>
      <c r="F6388" s="396" t="n">
        <f aca="false">IF(LEN($B6388)=7,CONCATENATE(MID($B6388,1,6),"00",RIGHT($B6388,1)),IF(LEN($B6388)=8,CONCATENATE(MID($B6388,1,6),"0",RIGHT($B6388,2)),$B6388))</f>
        <v>95422</v>
      </c>
      <c r="H6388" s="925" t="n">
        <v>34.16</v>
      </c>
      <c r="I6388" s="923" t="n">
        <v>39.56</v>
      </c>
    </row>
    <row r="6389" customFormat="false" ht="15" hidden="false" customHeight="false" outlineLevel="0" collapsed="false">
      <c r="B6389" s="923" t="n">
        <v>95423</v>
      </c>
      <c r="C6389" s="924" t="s">
        <v>13201</v>
      </c>
      <c r="D6389" s="923" t="s">
        <v>13083</v>
      </c>
      <c r="E6389" s="923" t="n">
        <f aca="false">IF($K$2=$H$1,H6389,I6389)</f>
        <v>60.05</v>
      </c>
      <c r="F6389" s="396" t="n">
        <f aca="false">IF(LEN($B6389)=7,CONCATENATE(MID($B6389,1,6),"00",RIGHT($B6389,1)),IF(LEN($B6389)=8,CONCATENATE(MID($B6389,1,6),"0",RIGHT($B6389,2)),$B6389))</f>
        <v>95423</v>
      </c>
      <c r="H6389" s="925" t="n">
        <v>51.85</v>
      </c>
      <c r="I6389" s="923" t="n">
        <v>60.05</v>
      </c>
    </row>
    <row r="6390" customFormat="false" ht="15" hidden="false" customHeight="false" outlineLevel="0" collapsed="false">
      <c r="B6390" s="923" t="n">
        <v>95424</v>
      </c>
      <c r="C6390" s="924" t="s">
        <v>13202</v>
      </c>
      <c r="D6390" s="923" t="s">
        <v>13083</v>
      </c>
      <c r="E6390" s="923" t="n">
        <f aca="false">IF($K$2=$H$1,H6390,I6390)</f>
        <v>11.76</v>
      </c>
      <c r="F6390" s="396" t="n">
        <f aca="false">IF(LEN($B6390)=7,CONCATENATE(MID($B6390,1,6),"00",RIGHT($B6390,1)),IF(LEN($B6390)=8,CONCATENATE(MID($B6390,1,6),"0",RIGHT($B6390,2)),$B6390))</f>
        <v>95424</v>
      </c>
      <c r="H6390" s="925" t="n">
        <v>10.15</v>
      </c>
      <c r="I6390" s="923" t="n">
        <v>11.76</v>
      </c>
    </row>
    <row r="6391" customFormat="false" ht="15" hidden="false" customHeight="false" outlineLevel="0" collapsed="false">
      <c r="B6391" s="923" t="n">
        <v>100288</v>
      </c>
      <c r="C6391" s="924" t="s">
        <v>13203</v>
      </c>
      <c r="D6391" s="923" t="s">
        <v>967</v>
      </c>
      <c r="E6391" s="923" t="n">
        <f aca="false">IF($K$2=$H$1,H6391,I6391)</f>
        <v>0.04</v>
      </c>
      <c r="F6391" s="396" t="n">
        <f aca="false">IF(LEN($B6391)=7,CONCATENATE(MID($B6391,1,6),"00",RIGHT($B6391,1)),IF(LEN($B6391)=8,CONCATENATE(MID($B6391,1,6),"0",RIGHT($B6391,2)),$B6391))</f>
        <v>100288</v>
      </c>
      <c r="H6391" s="925" t="n">
        <v>0.03</v>
      </c>
      <c r="I6391" s="923" t="n">
        <v>0.04</v>
      </c>
    </row>
    <row r="6392" customFormat="false" ht="15" hidden="false" customHeight="false" outlineLevel="0" collapsed="false">
      <c r="B6392" s="923" t="n">
        <v>100289</v>
      </c>
      <c r="C6392" s="924" t="s">
        <v>13204</v>
      </c>
      <c r="D6392" s="923" t="s">
        <v>967</v>
      </c>
      <c r="E6392" s="923" t="n">
        <f aca="false">IF($K$2=$H$1,H6392,I6392)</f>
        <v>16.28</v>
      </c>
      <c r="F6392" s="396" t="n">
        <f aca="false">IF(LEN($B6392)=7,CONCATENATE(MID($B6392,1,6),"00",RIGHT($B6392,1)),IF(LEN($B6392)=8,CONCATENATE(MID($B6392,1,6),"0",RIGHT($B6392,2)),$B6392))</f>
        <v>100289</v>
      </c>
      <c r="H6392" s="925" t="n">
        <v>14.71</v>
      </c>
      <c r="I6392" s="923" t="n">
        <v>16.28</v>
      </c>
    </row>
    <row r="6393" customFormat="false" ht="15" hidden="false" customHeight="false" outlineLevel="0" collapsed="false">
      <c r="B6393" s="923" t="n">
        <v>100290</v>
      </c>
      <c r="C6393" s="924" t="s">
        <v>13205</v>
      </c>
      <c r="D6393" s="923" t="s">
        <v>967</v>
      </c>
      <c r="E6393" s="923" t="n">
        <f aca="false">IF($K$2=$H$1,H6393,I6393)</f>
        <v>0.03</v>
      </c>
      <c r="F6393" s="396" t="n">
        <f aca="false">IF(LEN($B6393)=7,CONCATENATE(MID($B6393,1,6),"00",RIGHT($B6393,1)),IF(LEN($B6393)=8,CONCATENATE(MID($B6393,1,6),"0",RIGHT($B6393,2)),$B6393))</f>
        <v>100290</v>
      </c>
      <c r="H6393" s="925" t="n">
        <v>0.03</v>
      </c>
      <c r="I6393" s="923" t="n">
        <v>0.03</v>
      </c>
    </row>
    <row r="6394" customFormat="false" ht="15" hidden="false" customHeight="false" outlineLevel="0" collapsed="false">
      <c r="B6394" s="923" t="n">
        <v>100291</v>
      </c>
      <c r="C6394" s="924" t="s">
        <v>13206</v>
      </c>
      <c r="D6394" s="923" t="s">
        <v>967</v>
      </c>
      <c r="E6394" s="923" t="n">
        <f aca="false">IF($K$2=$H$1,H6394,I6394)</f>
        <v>0.1</v>
      </c>
      <c r="F6394" s="396" t="n">
        <f aca="false">IF(LEN($B6394)=7,CONCATENATE(MID($B6394,1,6),"00",RIGHT($B6394,1)),IF(LEN($B6394)=8,CONCATENATE(MID($B6394,1,6),"0",RIGHT($B6394,2)),$B6394))</f>
        <v>100291</v>
      </c>
      <c r="H6394" s="925" t="n">
        <v>0.09</v>
      </c>
      <c r="I6394" s="923" t="n">
        <v>0.1</v>
      </c>
    </row>
    <row r="6395" customFormat="false" ht="15" hidden="false" customHeight="false" outlineLevel="0" collapsed="false">
      <c r="B6395" s="923" t="n">
        <v>100292</v>
      </c>
      <c r="C6395" s="924" t="s">
        <v>13207</v>
      </c>
      <c r="D6395" s="923" t="s">
        <v>967</v>
      </c>
      <c r="E6395" s="923" t="n">
        <f aca="false">IF($K$2=$H$1,H6395,I6395)</f>
        <v>0.46</v>
      </c>
      <c r="F6395" s="396" t="n">
        <f aca="false">IF(LEN($B6395)=7,CONCATENATE(MID($B6395,1,6),"00",RIGHT($B6395,1)),IF(LEN($B6395)=8,CONCATENATE(MID($B6395,1,6),"0",RIGHT($B6395,2)),$B6395))</f>
        <v>100292</v>
      </c>
      <c r="H6395" s="925" t="n">
        <v>0.39</v>
      </c>
      <c r="I6395" s="923" t="n">
        <v>0.46</v>
      </c>
    </row>
    <row r="6396" customFormat="false" ht="15" hidden="false" customHeight="false" outlineLevel="0" collapsed="false">
      <c r="B6396" s="923" t="n">
        <v>100293</v>
      </c>
      <c r="C6396" s="924" t="s">
        <v>13208</v>
      </c>
      <c r="D6396" s="923" t="s">
        <v>967</v>
      </c>
      <c r="E6396" s="923" t="n">
        <f aca="false">IF($K$2=$H$1,H6396,I6396)</f>
        <v>0.11</v>
      </c>
      <c r="F6396" s="396" t="n">
        <f aca="false">IF(LEN($B6396)=7,CONCATENATE(MID($B6396,1,6),"00",RIGHT($B6396,1)),IF(LEN($B6396)=8,CONCATENATE(MID($B6396,1,6),"0",RIGHT($B6396,2)),$B6396))</f>
        <v>100293</v>
      </c>
      <c r="H6396" s="925" t="n">
        <v>0.09</v>
      </c>
      <c r="I6396" s="923" t="n">
        <v>0.11</v>
      </c>
    </row>
    <row r="6397" customFormat="false" ht="15" hidden="false" customHeight="false" outlineLevel="0" collapsed="false">
      <c r="B6397" s="923" t="n">
        <v>100294</v>
      </c>
      <c r="C6397" s="924" t="s">
        <v>13209</v>
      </c>
      <c r="D6397" s="923" t="s">
        <v>967</v>
      </c>
      <c r="E6397" s="923" t="n">
        <f aca="false">IF($K$2=$H$1,H6397,I6397)</f>
        <v>0.21</v>
      </c>
      <c r="F6397" s="396" t="n">
        <f aca="false">IF(LEN($B6397)=7,CONCATENATE(MID($B6397,1,6),"00",RIGHT($B6397,1)),IF(LEN($B6397)=8,CONCATENATE(MID($B6397,1,6),"0",RIGHT($B6397,2)),$B6397))</f>
        <v>100294</v>
      </c>
      <c r="H6397" s="925" t="n">
        <v>0.18</v>
      </c>
      <c r="I6397" s="923" t="n">
        <v>0.21</v>
      </c>
    </row>
    <row r="6398" customFormat="false" ht="15" hidden="false" customHeight="false" outlineLevel="0" collapsed="false">
      <c r="B6398" s="923" t="n">
        <v>100295</v>
      </c>
      <c r="C6398" s="924" t="s">
        <v>13210</v>
      </c>
      <c r="D6398" s="923" t="s">
        <v>967</v>
      </c>
      <c r="E6398" s="923" t="n">
        <f aca="false">IF($K$2=$H$1,H6398,I6398)</f>
        <v>0.32</v>
      </c>
      <c r="F6398" s="396" t="n">
        <f aca="false">IF(LEN($B6398)=7,CONCATENATE(MID($B6398,1,6),"00",RIGHT($B6398,1)),IF(LEN($B6398)=8,CONCATENATE(MID($B6398,1,6),"0",RIGHT($B6398,2)),$B6398))</f>
        <v>100295</v>
      </c>
      <c r="H6398" s="925" t="n">
        <v>0.27</v>
      </c>
      <c r="I6398" s="923" t="n">
        <v>0.32</v>
      </c>
    </row>
    <row r="6399" customFormat="false" ht="15" hidden="false" customHeight="false" outlineLevel="0" collapsed="false">
      <c r="B6399" s="923" t="n">
        <v>100296</v>
      </c>
      <c r="C6399" s="924" t="s">
        <v>13211</v>
      </c>
      <c r="D6399" s="923" t="s">
        <v>967</v>
      </c>
      <c r="E6399" s="923" t="n">
        <f aca="false">IF($K$2=$H$1,H6399,I6399)</f>
        <v>0.72</v>
      </c>
      <c r="F6399" s="396" t="n">
        <f aca="false">IF(LEN($B6399)=7,CONCATENATE(MID($B6399,1,6),"00",RIGHT($B6399,1)),IF(LEN($B6399)=8,CONCATENATE(MID($B6399,1,6),"0",RIGHT($B6399,2)),$B6399))</f>
        <v>100296</v>
      </c>
      <c r="H6399" s="925" t="n">
        <v>0.62</v>
      </c>
      <c r="I6399" s="923" t="n">
        <v>0.72</v>
      </c>
    </row>
    <row r="6400" customFormat="false" ht="15" hidden="false" customHeight="false" outlineLevel="0" collapsed="false">
      <c r="B6400" s="923" t="n">
        <v>100297</v>
      </c>
      <c r="C6400" s="924" t="s">
        <v>13212</v>
      </c>
      <c r="D6400" s="923" t="s">
        <v>967</v>
      </c>
      <c r="E6400" s="923" t="n">
        <f aca="false">IF($K$2=$H$1,H6400,I6400)</f>
        <v>0.81</v>
      </c>
      <c r="F6400" s="396" t="n">
        <f aca="false">IF(LEN($B6400)=7,CONCATENATE(MID($B6400,1,6),"00",RIGHT($B6400,1)),IF(LEN($B6400)=8,CONCATENATE(MID($B6400,1,6),"0",RIGHT($B6400,2)),$B6400))</f>
        <v>100297</v>
      </c>
      <c r="H6400" s="925" t="n">
        <v>0.7</v>
      </c>
      <c r="I6400" s="923" t="n">
        <v>0.81</v>
      </c>
    </row>
    <row r="6401" customFormat="false" ht="15" hidden="false" customHeight="false" outlineLevel="0" collapsed="false">
      <c r="B6401" s="923" t="n">
        <v>100298</v>
      </c>
      <c r="C6401" s="924" t="s">
        <v>13213</v>
      </c>
      <c r="D6401" s="923" t="s">
        <v>967</v>
      </c>
      <c r="E6401" s="923" t="n">
        <f aca="false">IF($K$2=$H$1,H6401,I6401)</f>
        <v>0.39</v>
      </c>
      <c r="F6401" s="396" t="n">
        <f aca="false">IF(LEN($B6401)=7,CONCATENATE(MID($B6401,1,6),"00",RIGHT($B6401,1)),IF(LEN($B6401)=8,CONCATENATE(MID($B6401,1,6),"0",RIGHT($B6401,2)),$B6401))</f>
        <v>100298</v>
      </c>
      <c r="H6401" s="925" t="n">
        <v>0.34</v>
      </c>
      <c r="I6401" s="923" t="n">
        <v>0.39</v>
      </c>
    </row>
    <row r="6402" customFormat="false" ht="15" hidden="false" customHeight="false" outlineLevel="0" collapsed="false">
      <c r="B6402" s="923" t="n">
        <v>100299</v>
      </c>
      <c r="C6402" s="924" t="s">
        <v>13214</v>
      </c>
      <c r="D6402" s="923" t="s">
        <v>967</v>
      </c>
      <c r="E6402" s="923" t="n">
        <f aca="false">IF($K$2=$H$1,H6402,I6402)</f>
        <v>0.27</v>
      </c>
      <c r="F6402" s="396" t="n">
        <f aca="false">IF(LEN($B6402)=7,CONCATENATE(MID($B6402,1,6),"00",RIGHT($B6402,1)),IF(LEN($B6402)=8,CONCATENATE(MID($B6402,1,6),"0",RIGHT($B6402,2)),$B6402))</f>
        <v>100299</v>
      </c>
      <c r="H6402" s="925" t="n">
        <v>0.24</v>
      </c>
      <c r="I6402" s="923" t="n">
        <v>0.27</v>
      </c>
    </row>
    <row r="6403" customFormat="false" ht="15" hidden="false" customHeight="false" outlineLevel="0" collapsed="false">
      <c r="B6403" s="923" t="n">
        <v>100300</v>
      </c>
      <c r="C6403" s="924" t="s">
        <v>13215</v>
      </c>
      <c r="D6403" s="923" t="s">
        <v>967</v>
      </c>
      <c r="E6403" s="923" t="n">
        <f aca="false">IF($K$2=$H$1,H6403,I6403)</f>
        <v>12.49</v>
      </c>
      <c r="F6403" s="396" t="n">
        <f aca="false">IF(LEN($B6403)=7,CONCATENATE(MID($B6403,1,6),"00",RIGHT($B6403,1)),IF(LEN($B6403)=8,CONCATENATE(MID($B6403,1,6),"0",RIGHT($B6403,2)),$B6403))</f>
        <v>100300</v>
      </c>
      <c r="H6403" s="925" t="n">
        <v>10.94</v>
      </c>
      <c r="I6403" s="923" t="n">
        <v>12.49</v>
      </c>
    </row>
    <row r="6404" customFormat="false" ht="15" hidden="false" customHeight="false" outlineLevel="0" collapsed="false">
      <c r="B6404" s="923" t="n">
        <v>100301</v>
      </c>
      <c r="C6404" s="924" t="s">
        <v>13216</v>
      </c>
      <c r="D6404" s="923" t="s">
        <v>967</v>
      </c>
      <c r="E6404" s="923" t="n">
        <f aca="false">IF($K$2=$H$1,H6404,I6404)</f>
        <v>16.78</v>
      </c>
      <c r="F6404" s="396" t="n">
        <f aca="false">IF(LEN($B6404)=7,CONCATENATE(MID($B6404,1,6),"00",RIGHT($B6404,1)),IF(LEN($B6404)=8,CONCATENATE(MID($B6404,1,6),"0",RIGHT($B6404,2)),$B6404))</f>
        <v>100301</v>
      </c>
      <c r="H6404" s="925" t="n">
        <v>15.31</v>
      </c>
      <c r="I6404" s="923" t="n">
        <v>16.78</v>
      </c>
    </row>
    <row r="6405" customFormat="false" ht="15" hidden="false" customHeight="false" outlineLevel="0" collapsed="false">
      <c r="B6405" s="923" t="n">
        <v>100302</v>
      </c>
      <c r="C6405" s="924" t="s">
        <v>13217</v>
      </c>
      <c r="D6405" s="923" t="s">
        <v>967</v>
      </c>
      <c r="E6405" s="923" t="n">
        <f aca="false">IF($K$2=$H$1,H6405,I6405)</f>
        <v>133.43</v>
      </c>
      <c r="F6405" s="396" t="n">
        <f aca="false">IF(LEN($B6405)=7,CONCATENATE(MID($B6405,1,6),"00",RIGHT($B6405,1)),IF(LEN($B6405)=8,CONCATENATE(MID($B6405,1,6),"0",RIGHT($B6405,2)),$B6405))</f>
        <v>100302</v>
      </c>
      <c r="H6405" s="925" t="n">
        <v>115.41</v>
      </c>
      <c r="I6405" s="923" t="n">
        <v>133.43</v>
      </c>
    </row>
    <row r="6406" customFormat="false" ht="15" hidden="false" customHeight="false" outlineLevel="0" collapsed="false">
      <c r="B6406" s="923" t="n">
        <v>100303</v>
      </c>
      <c r="C6406" s="924" t="s">
        <v>13218</v>
      </c>
      <c r="D6406" s="923" t="s">
        <v>967</v>
      </c>
      <c r="E6406" s="923" t="n">
        <f aca="false">IF($K$2=$H$1,H6406,I6406)</f>
        <v>15.73</v>
      </c>
      <c r="F6406" s="396" t="n">
        <f aca="false">IF(LEN($B6406)=7,CONCATENATE(MID($B6406,1,6),"00",RIGHT($B6406,1)),IF(LEN($B6406)=8,CONCATENATE(MID($B6406,1,6),"0",RIGHT($B6406,2)),$B6406))</f>
        <v>100303</v>
      </c>
      <c r="H6406" s="925" t="n">
        <v>14.23</v>
      </c>
      <c r="I6406" s="923" t="n">
        <v>15.73</v>
      </c>
    </row>
    <row r="6407" customFormat="false" ht="15" hidden="false" customHeight="false" outlineLevel="0" collapsed="false">
      <c r="B6407" s="919" t="n">
        <v>100304</v>
      </c>
      <c r="C6407" s="399" t="s">
        <v>13219</v>
      </c>
      <c r="D6407" s="398" t="s">
        <v>967</v>
      </c>
      <c r="H6407" s="396" t="n">
        <v>55.3</v>
      </c>
      <c r="I6407" s="396" t="n">
        <v>63.85</v>
      </c>
    </row>
    <row r="6408" customFormat="false" ht="15" hidden="false" customHeight="false" outlineLevel="0" collapsed="false">
      <c r="B6408" s="919" t="n">
        <v>100305</v>
      </c>
      <c r="C6408" s="399" t="s">
        <v>13220</v>
      </c>
      <c r="D6408" s="398" t="s">
        <v>967</v>
      </c>
      <c r="H6408" s="396" t="n">
        <v>80.53</v>
      </c>
      <c r="I6408" s="396" t="n">
        <v>93.05</v>
      </c>
    </row>
    <row r="6409" customFormat="false" ht="15" hidden="false" customHeight="false" outlineLevel="0" collapsed="false">
      <c r="B6409" s="919" t="n">
        <v>100306</v>
      </c>
      <c r="C6409" s="399" t="s">
        <v>13221</v>
      </c>
      <c r="D6409" s="398" t="s">
        <v>967</v>
      </c>
      <c r="H6409" s="396" t="n">
        <v>90.73</v>
      </c>
      <c r="I6409" s="396" t="n">
        <v>104.86</v>
      </c>
    </row>
    <row r="6410" customFormat="false" ht="15" hidden="false" customHeight="false" outlineLevel="0" collapsed="false">
      <c r="B6410" s="919" t="n">
        <v>100307</v>
      </c>
      <c r="C6410" s="399" t="s">
        <v>13222</v>
      </c>
      <c r="D6410" s="398" t="s">
        <v>967</v>
      </c>
      <c r="H6410" s="396" t="n">
        <v>18.06</v>
      </c>
      <c r="I6410" s="396" t="n">
        <v>20.16</v>
      </c>
    </row>
    <row r="6411" customFormat="false" ht="15" hidden="false" customHeight="false" outlineLevel="0" collapsed="false">
      <c r="B6411" s="919" t="n">
        <v>100308</v>
      </c>
      <c r="C6411" s="399" t="s">
        <v>13223</v>
      </c>
      <c r="D6411" s="398" t="s">
        <v>967</v>
      </c>
      <c r="H6411" s="396" t="n">
        <v>19.78</v>
      </c>
      <c r="I6411" s="396" t="n">
        <v>22.13</v>
      </c>
    </row>
    <row r="6412" customFormat="false" ht="15" hidden="false" customHeight="false" outlineLevel="0" collapsed="false">
      <c r="B6412" s="919" t="n">
        <v>100309</v>
      </c>
      <c r="C6412" s="399" t="s">
        <v>13224</v>
      </c>
      <c r="D6412" s="398" t="s">
        <v>967</v>
      </c>
      <c r="H6412" s="396" t="n">
        <v>20.78</v>
      </c>
      <c r="I6412" s="396" t="n">
        <v>23.88</v>
      </c>
    </row>
    <row r="6413" customFormat="false" ht="30" hidden="false" customHeight="false" outlineLevel="0" collapsed="false">
      <c r="B6413" s="919" t="n">
        <v>100310</v>
      </c>
      <c r="C6413" s="399" t="s">
        <v>13225</v>
      </c>
      <c r="D6413" s="398" t="s">
        <v>13083</v>
      </c>
      <c r="H6413" s="396" t="n">
        <v>4.71</v>
      </c>
      <c r="I6413" s="396" t="n">
        <v>5.45</v>
      </c>
    </row>
    <row r="6414" customFormat="false" ht="30" hidden="false" customHeight="false" outlineLevel="0" collapsed="false">
      <c r="B6414" s="919" t="n">
        <v>100311</v>
      </c>
      <c r="C6414" s="399" t="s">
        <v>13226</v>
      </c>
      <c r="D6414" s="398" t="s">
        <v>13083</v>
      </c>
      <c r="H6414" s="396" t="n">
        <v>54.53</v>
      </c>
      <c r="I6414" s="396" t="n">
        <v>63.15</v>
      </c>
    </row>
    <row r="6415" customFormat="false" ht="30" hidden="false" customHeight="false" outlineLevel="0" collapsed="false">
      <c r="B6415" s="919" t="n">
        <v>100312</v>
      </c>
      <c r="C6415" s="399" t="s">
        <v>13227</v>
      </c>
      <c r="D6415" s="398" t="s">
        <v>13083</v>
      </c>
      <c r="H6415" s="396" t="n">
        <v>25.89</v>
      </c>
      <c r="I6415" s="396" t="n">
        <v>29.98</v>
      </c>
    </row>
    <row r="6416" customFormat="false" ht="30" hidden="false" customHeight="false" outlineLevel="0" collapsed="false">
      <c r="B6416" s="919" t="n">
        <v>100313</v>
      </c>
      <c r="C6416" s="399" t="s">
        <v>13228</v>
      </c>
      <c r="D6416" s="398" t="s">
        <v>13083</v>
      </c>
      <c r="H6416" s="396" t="n">
        <v>85.27</v>
      </c>
      <c r="I6416" s="396" t="n">
        <v>98.75</v>
      </c>
    </row>
    <row r="6417" customFormat="false" ht="30" hidden="false" customHeight="false" outlineLevel="0" collapsed="false">
      <c r="B6417" s="919" t="n">
        <v>100314</v>
      </c>
      <c r="C6417" s="399" t="s">
        <v>13229</v>
      </c>
      <c r="D6417" s="398" t="s">
        <v>13083</v>
      </c>
      <c r="H6417" s="396" t="n">
        <v>96.2</v>
      </c>
      <c r="I6417" s="396" t="n">
        <v>111.41</v>
      </c>
    </row>
    <row r="6418" customFormat="false" ht="30" hidden="false" customHeight="false" outlineLevel="0" collapsed="false">
      <c r="B6418" s="919" t="n">
        <v>100315</v>
      </c>
      <c r="C6418" s="399" t="s">
        <v>13230</v>
      </c>
      <c r="D6418" s="398" t="s">
        <v>13083</v>
      </c>
      <c r="H6418" s="396" t="n">
        <v>32.8</v>
      </c>
      <c r="I6418" s="396" t="n">
        <v>37.98</v>
      </c>
    </row>
    <row r="6419" customFormat="false" ht="15" hidden="false" customHeight="false" outlineLevel="0" collapsed="false">
      <c r="B6419" s="919" t="n">
        <v>100316</v>
      </c>
      <c r="C6419" s="399" t="s">
        <v>13215</v>
      </c>
      <c r="D6419" s="398" t="s">
        <v>13083</v>
      </c>
      <c r="H6419" s="396" t="n">
        <v>1950.17</v>
      </c>
      <c r="I6419" s="396" t="n">
        <v>2226.82</v>
      </c>
    </row>
    <row r="6420" customFormat="false" ht="15" hidden="false" customHeight="false" outlineLevel="0" collapsed="false">
      <c r="B6420" s="919" t="n">
        <v>100317</v>
      </c>
      <c r="C6420" s="399" t="s">
        <v>13231</v>
      </c>
      <c r="D6420" s="398" t="s">
        <v>13083</v>
      </c>
      <c r="H6420" s="396" t="n">
        <v>20441.16</v>
      </c>
      <c r="I6420" s="396" t="n">
        <v>23643.42</v>
      </c>
    </row>
    <row r="6421" customFormat="false" ht="15" hidden="false" customHeight="false" outlineLevel="0" collapsed="false">
      <c r="B6421" s="919" t="n">
        <v>100318</v>
      </c>
      <c r="C6421" s="399" t="s">
        <v>13219</v>
      </c>
      <c r="D6421" s="398" t="s">
        <v>13083</v>
      </c>
      <c r="H6421" s="396" t="n">
        <v>9804.4</v>
      </c>
      <c r="I6421" s="396" t="n">
        <v>11324.81</v>
      </c>
    </row>
    <row r="6422" customFormat="false" ht="15" hidden="false" customHeight="false" outlineLevel="0" collapsed="false">
      <c r="B6422" s="919" t="n">
        <v>100319</v>
      </c>
      <c r="C6422" s="399" t="s">
        <v>13220</v>
      </c>
      <c r="D6422" s="398" t="s">
        <v>13083</v>
      </c>
      <c r="H6422" s="396" t="n">
        <v>14253.4</v>
      </c>
      <c r="I6422" s="396" t="n">
        <v>16477.27</v>
      </c>
    </row>
    <row r="6423" customFormat="false" ht="15" hidden="false" customHeight="false" outlineLevel="0" collapsed="false">
      <c r="B6423" s="919" t="n">
        <v>100320</v>
      </c>
      <c r="C6423" s="399" t="s">
        <v>13221</v>
      </c>
      <c r="D6423" s="398" t="s">
        <v>13083</v>
      </c>
      <c r="H6423" s="396" t="n">
        <v>16056.46</v>
      </c>
      <c r="I6423" s="396" t="n">
        <v>18565.43</v>
      </c>
    </row>
    <row r="6424" customFormat="false" ht="15" hidden="false" customHeight="false" outlineLevel="0" collapsed="false">
      <c r="B6424" s="919" t="n">
        <v>100321</v>
      </c>
      <c r="C6424" s="399" t="s">
        <v>13232</v>
      </c>
      <c r="D6424" s="398" t="s">
        <v>13083</v>
      </c>
      <c r="H6424" s="396" t="n">
        <v>3686.16</v>
      </c>
      <c r="I6424" s="396" t="n">
        <v>4237.29</v>
      </c>
    </row>
    <row r="6425" customFormat="false" ht="15" hidden="false" customHeight="false" outlineLevel="0" collapsed="false">
      <c r="B6425" s="919" t="n">
        <v>100533</v>
      </c>
      <c r="C6425" s="399" t="s">
        <v>13233</v>
      </c>
      <c r="D6425" s="398" t="s">
        <v>967</v>
      </c>
      <c r="H6425" s="396" t="n">
        <v>17.01</v>
      </c>
      <c r="I6425" s="396" t="n">
        <v>19.53</v>
      </c>
    </row>
    <row r="6426" customFormat="false" ht="15" hidden="false" customHeight="false" outlineLevel="0" collapsed="false">
      <c r="B6426" s="919" t="n">
        <v>100534</v>
      </c>
      <c r="C6426" s="399" t="s">
        <v>13233</v>
      </c>
      <c r="D6426" s="398" t="s">
        <v>13083</v>
      </c>
      <c r="H6426" s="396" t="n">
        <v>2423.33</v>
      </c>
      <c r="I6426" s="396" t="n">
        <v>2774.81</v>
      </c>
    </row>
    <row r="6427" customFormat="false" ht="30" hidden="false" customHeight="false" outlineLevel="0" collapsed="false">
      <c r="B6427" s="919" t="n">
        <v>100535</v>
      </c>
      <c r="C6427" s="399" t="s">
        <v>13234</v>
      </c>
      <c r="D6427" s="398" t="s">
        <v>967</v>
      </c>
      <c r="H6427" s="396" t="n">
        <v>0.19</v>
      </c>
      <c r="I6427" s="396" t="n">
        <v>0.22</v>
      </c>
    </row>
    <row r="6428" customFormat="false" ht="30" hidden="false" customHeight="false" outlineLevel="0" collapsed="false">
      <c r="B6428" s="919" t="n">
        <v>100536</v>
      </c>
      <c r="C6428" s="399" t="s">
        <v>13235</v>
      </c>
      <c r="D6428" s="398" t="s">
        <v>13083</v>
      </c>
      <c r="H6428" s="396" t="n">
        <v>20.91</v>
      </c>
      <c r="I6428" s="396" t="n">
        <v>24.22</v>
      </c>
    </row>
  </sheetData>
  <autoFilter ref="A1:F6406"/>
  <printOptions headings="false" gridLines="false" gridLinesSet="true" horizontalCentered="false" verticalCentered="false"/>
  <pageMargins left="0.511805555555555" right="0.511805555555555" top="0.7875" bottom="0.7875" header="0.511805555555555" footer="0.511805555555555"/>
  <pageSetup paperSize="9" scale="67"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16.xml><?xml version="1.0" encoding="utf-8"?>
<worksheet xmlns="http://schemas.openxmlformats.org/spreadsheetml/2006/main" xmlns:r="http://schemas.openxmlformats.org/officeDocument/2006/relationships">
  <sheetPr filterMode="false">
    <tabColor rgb="FFD99694"/>
    <pageSetUpPr fitToPage="false"/>
  </sheetPr>
  <dimension ref="A1:I239"/>
  <sheetViews>
    <sheetView showFormulas="false" showGridLines="true" showRowColHeaders="true" showZeros="true" rightToLeft="false" tabSelected="false" showOutlineSymbols="true" defaultGridColor="true" view="normal" topLeftCell="A184" colorId="64" zoomScale="65" zoomScaleNormal="65" zoomScalePageLayoutView="100" workbookViewId="0">
      <selection pane="topLeft" activeCell="C17" activeCellId="0" sqref="C17"/>
    </sheetView>
  </sheetViews>
  <sheetFormatPr defaultRowHeight="15" zeroHeight="false" outlineLevelRow="0" outlineLevelCol="0"/>
  <cols>
    <col collapsed="false" customWidth="true" hidden="false" outlineLevel="0" max="1" min="1" style="443" width="11.57"/>
    <col collapsed="false" customWidth="true" hidden="false" outlineLevel="0" max="2" min="2" style="443" width="10"/>
    <col collapsed="false" customWidth="true" hidden="false" outlineLevel="0" max="3" min="3" style="443" width="60.42"/>
    <col collapsed="false" customWidth="true" hidden="false" outlineLevel="0" max="4" min="4" style="928" width="47.71"/>
    <col collapsed="false" customWidth="true" hidden="false" outlineLevel="0" max="5" min="5" style="443" width="10.71"/>
    <col collapsed="false" customWidth="true" hidden="false" outlineLevel="0" max="6" min="6" style="443" width="14"/>
    <col collapsed="false" customWidth="true" hidden="false" outlineLevel="0" max="8" min="7" style="443" width="13.28"/>
    <col collapsed="false" customWidth="true" hidden="false" outlineLevel="0" max="13" min="9" style="443" width="9.14"/>
    <col collapsed="false" customWidth="true" hidden="false" outlineLevel="0" max="14" min="14" style="443" width="9.57"/>
    <col collapsed="false" customWidth="true" hidden="false" outlineLevel="0" max="257" min="15" style="443" width="9.14"/>
    <col collapsed="false" customWidth="true" hidden="false" outlineLevel="0" max="258" min="258" style="443" width="9.28"/>
    <col collapsed="false" customWidth="true" hidden="false" outlineLevel="0" max="259" min="259" style="443" width="46.43"/>
    <col collapsed="false" customWidth="true" hidden="false" outlineLevel="0" max="260" min="260" style="443" width="38.43"/>
    <col collapsed="false" customWidth="true" hidden="false" outlineLevel="0" max="261" min="261" style="443" width="10.71"/>
    <col collapsed="false" customWidth="true" hidden="false" outlineLevel="0" max="262" min="262" style="443" width="14"/>
    <col collapsed="false" customWidth="true" hidden="false" outlineLevel="0" max="269" min="263" style="443" width="9.14"/>
    <col collapsed="false" customWidth="true" hidden="false" outlineLevel="0" max="270" min="270" style="443" width="9.57"/>
    <col collapsed="false" customWidth="true" hidden="false" outlineLevel="0" max="513" min="271" style="443" width="9.14"/>
    <col collapsed="false" customWidth="true" hidden="false" outlineLevel="0" max="514" min="514" style="443" width="9.28"/>
    <col collapsed="false" customWidth="true" hidden="false" outlineLevel="0" max="515" min="515" style="443" width="46.43"/>
    <col collapsed="false" customWidth="true" hidden="false" outlineLevel="0" max="516" min="516" style="443" width="38.43"/>
    <col collapsed="false" customWidth="true" hidden="false" outlineLevel="0" max="517" min="517" style="443" width="10.71"/>
    <col collapsed="false" customWidth="true" hidden="false" outlineLevel="0" max="518" min="518" style="443" width="14"/>
    <col collapsed="false" customWidth="true" hidden="false" outlineLevel="0" max="525" min="519" style="443" width="9.14"/>
    <col collapsed="false" customWidth="true" hidden="false" outlineLevel="0" max="526" min="526" style="443" width="9.57"/>
    <col collapsed="false" customWidth="true" hidden="false" outlineLevel="0" max="769" min="527" style="443" width="9.14"/>
    <col collapsed="false" customWidth="true" hidden="false" outlineLevel="0" max="770" min="770" style="443" width="9.28"/>
    <col collapsed="false" customWidth="true" hidden="false" outlineLevel="0" max="771" min="771" style="443" width="46.43"/>
    <col collapsed="false" customWidth="true" hidden="false" outlineLevel="0" max="772" min="772" style="443" width="38.43"/>
    <col collapsed="false" customWidth="true" hidden="false" outlineLevel="0" max="773" min="773" style="443" width="10.71"/>
    <col collapsed="false" customWidth="true" hidden="false" outlineLevel="0" max="774" min="774" style="443" width="14"/>
    <col collapsed="false" customWidth="true" hidden="false" outlineLevel="0" max="781" min="775" style="443" width="9.14"/>
    <col collapsed="false" customWidth="true" hidden="false" outlineLevel="0" max="782" min="782" style="443" width="9.57"/>
    <col collapsed="false" customWidth="true" hidden="false" outlineLevel="0" max="1025" min="783" style="443" width="9.14"/>
  </cols>
  <sheetData>
    <row r="1" customFormat="false" ht="25.5" hidden="false" customHeight="false" outlineLevel="0" collapsed="false">
      <c r="B1" s="929"/>
    </row>
    <row r="2" s="930" customFormat="true" ht="5.25" hidden="false" customHeight="false" outlineLevel="0" collapsed="false">
      <c r="B2" s="931"/>
      <c r="C2" s="932"/>
      <c r="D2" s="933"/>
      <c r="E2" s="934"/>
      <c r="F2" s="935"/>
    </row>
    <row r="3" customFormat="false" ht="18.75" hidden="false" customHeight="true" outlineLevel="0" collapsed="false">
      <c r="A3" s="936"/>
      <c r="B3" s="937"/>
      <c r="C3" s="938" t="s">
        <v>13236</v>
      </c>
      <c r="D3" s="938"/>
      <c r="E3" s="939"/>
      <c r="F3" s="940"/>
    </row>
    <row r="4" customFormat="false" ht="18.75" hidden="false" customHeight="true" outlineLevel="0" collapsed="false">
      <c r="A4" s="936"/>
      <c r="B4" s="937"/>
      <c r="C4" s="941" t="s">
        <v>657</v>
      </c>
      <c r="D4" s="941"/>
      <c r="E4" s="942"/>
      <c r="F4" s="943"/>
      <c r="G4" s="942"/>
      <c r="H4" s="942"/>
      <c r="I4" s="942"/>
    </row>
    <row r="5" customFormat="false" ht="18.75" hidden="false" customHeight="true" outlineLevel="0" collapsed="false">
      <c r="A5" s="936"/>
      <c r="B5" s="937"/>
      <c r="C5" s="944" t="s">
        <v>13237</v>
      </c>
      <c r="D5" s="944"/>
      <c r="E5" s="945"/>
      <c r="F5" s="946"/>
      <c r="G5" s="945"/>
      <c r="H5" s="945"/>
      <c r="I5" s="945"/>
    </row>
    <row r="6" customFormat="false" ht="18.75" hidden="false" customHeight="true" outlineLevel="0" collapsed="false">
      <c r="A6" s="936"/>
      <c r="B6" s="937"/>
      <c r="C6" s="944"/>
      <c r="D6" s="944"/>
      <c r="E6" s="947"/>
      <c r="F6" s="948"/>
      <c r="G6" s="947"/>
      <c r="H6" s="947"/>
      <c r="I6" s="947"/>
    </row>
    <row r="7" customFormat="false" ht="18.75" hidden="false" customHeight="true" outlineLevel="0" collapsed="false">
      <c r="A7" s="936"/>
      <c r="B7" s="937"/>
      <c r="C7" s="944"/>
      <c r="D7" s="944"/>
      <c r="E7" s="949"/>
      <c r="F7" s="950"/>
      <c r="G7" s="949"/>
      <c r="H7" s="949"/>
      <c r="I7" s="949"/>
    </row>
    <row r="8" s="930" customFormat="true" ht="5.25" hidden="false" customHeight="false" outlineLevel="0" collapsed="false">
      <c r="B8" s="951"/>
      <c r="C8" s="952"/>
      <c r="D8" s="953"/>
      <c r="E8" s="954"/>
      <c r="F8" s="955"/>
    </row>
    <row r="9" customFormat="false" ht="15.75" hidden="false" customHeight="false" outlineLevel="0" collapsed="false">
      <c r="B9" s="956" t="s">
        <v>12</v>
      </c>
      <c r="C9" s="957" t="str">
        <f aca="false">'1. ORÇAMENTO'!D10</f>
        <v>CONSTRUÇÃO DA ESCOLA ESTADUAL JOSÉ ALVES BEZERRA</v>
      </c>
      <c r="D9" s="958"/>
      <c r="E9" s="959"/>
      <c r="F9" s="324"/>
    </row>
    <row r="10" customFormat="false" ht="15.75" hidden="false" customHeight="false" outlineLevel="0" collapsed="false">
      <c r="B10" s="960" t="s">
        <v>15</v>
      </c>
      <c r="C10" s="109" t="str">
        <f aca="false">'1. ORÇAMENTO'!D11</f>
        <v>AVENIDA GUILHERME MEYER, CENTRO, PORTO DOS GAÚCHOS - MT</v>
      </c>
      <c r="D10" s="961"/>
      <c r="E10" s="128"/>
      <c r="F10" s="962"/>
    </row>
    <row r="11" customFormat="false" ht="15.75" hidden="false" customHeight="false" outlineLevel="0" collapsed="false">
      <c r="B11" s="963" t="s">
        <v>14</v>
      </c>
      <c r="C11" s="964" t="n">
        <f aca="false">'1. ORÇAMENTO'!J10</f>
        <v>43885</v>
      </c>
      <c r="D11" s="965"/>
      <c r="E11" s="966"/>
      <c r="F11" s="967"/>
    </row>
    <row r="12" s="930" customFormat="true" ht="9" hidden="false" customHeight="true" outlineLevel="0" collapsed="false">
      <c r="B12" s="968"/>
      <c r="C12" s="968"/>
      <c r="D12" s="969"/>
      <c r="E12" s="968"/>
      <c r="F12" s="968"/>
    </row>
    <row r="13" customFormat="false" ht="24.6" hidden="false" customHeight="true" outlineLevel="0" collapsed="false">
      <c r="B13" s="970" t="s">
        <v>13238</v>
      </c>
      <c r="C13" s="970"/>
      <c r="D13" s="970"/>
      <c r="E13" s="970"/>
      <c r="F13" s="970"/>
    </row>
    <row r="14" s="930" customFormat="true" ht="10.5" hidden="false" customHeight="true" outlineLevel="0" collapsed="false">
      <c r="B14" s="968"/>
      <c r="C14" s="968"/>
      <c r="D14" s="969"/>
      <c r="E14" s="968"/>
      <c r="F14" s="968"/>
    </row>
    <row r="15" customFormat="false" ht="15" hidden="false" customHeight="false" outlineLevel="0" collapsed="false">
      <c r="B15" s="971" t="str">
        <f aca="false">'1. ORÇAMENTO'!C17</f>
        <v>1.0</v>
      </c>
      <c r="C15" s="972" t="e">
        <f aca="false">#VALUE!</f>
        <v>#VALUE!</v>
      </c>
      <c r="D15" s="973" t="str">
        <f aca="false">IFERROR(IF(VLOOKUP($B15,'1. ORÇAMENTO'!$C$17:$L$1211,10,0)=0,"",VLOOKUP($B15,'1. ORÇAMENTO'!$C$17:$L$1211,10,0)),"")</f>
        <v/>
      </c>
      <c r="E15" s="974" t="str">
        <f aca="false">IFERROR(IF(VLOOKUP($B15,'1. ORÇAMENTO'!$C$17:$J$1211,5,0)=0,"",VLOOKUP($B15,'1. ORÇAMENTO'!$C$17:$J$1211,5,0)),"")</f>
        <v/>
      </c>
      <c r="F15" s="974" t="str">
        <f aca="false">IFERROR(IF(VLOOKUP($B15,'1. ORÇAMENTO'!$C$17:$J$1211,4,0)=0,"",VLOOKUP($B15,'1. ORÇAMENTO'!$C$17:$J$1211,4,0)),"")</f>
        <v/>
      </c>
    </row>
    <row r="16" customFormat="false" ht="90" hidden="false" customHeight="false" outlineLevel="0" collapsed="false">
      <c r="B16" s="971" t="str">
        <f aca="false">'1. ORÇAMENTO'!C18</f>
        <v>1.1</v>
      </c>
      <c r="C16" s="972" t="str">
        <f aca="false">IFERROR(VLOOKUP($B16,'1. ORÇAMENTO'!$C$17:$J$1211,3,0),IF(CONCATENATE('1. ORÇAMENTO'!C18,'1. ORÇAMENTO'!D18,'1. ORÇAMENTO'!E18,'1. ORÇAMENTO'!F18,'1. ORÇAMENTO'!G18,'1. ORÇAMENTO'!H18,'1. ORÇAMENTO'!I18)='1. ORÇAMENTO'!E18,'1. ORÇAMENTO'!E18,""))</f>
        <v>ADMINISTRAÇÃO LOCAL</v>
      </c>
      <c r="D16" s="973" t="str">
        <f aca="false">IFERROR(IF(VLOOKUP($B16,'1. ORÇAMENTO'!$C$17:$L$1211,10,0)=0,"",VLOOKUP($B16,'1. ORÇAMENTO'!$C$17:$L$1211,10,0)),"")</f>
        <v>MESTRE DE OBRAS COM ENCARGOS COMPLEMENTARES: 5HR*5DIAS*4SEMANAS*12MESES ENGENHEIRO CIVIL DE OBRA JUNIOR COM ENCARGOS COMPLEMENTARES: 4HR*1DIAS*4SEMANAS*12MESES</v>
      </c>
      <c r="E16" s="974" t="n">
        <f aca="false">IFERROR(IF(VLOOKUP($B16,'1. ORÇAMENTO'!$C$17:$J$1211,5,0)=0,"",VLOOKUP($B16,'1. ORÇAMENTO'!$C$17:$J$1211,5,0)),"")</f>
        <v>1</v>
      </c>
      <c r="F16" s="974" t="str">
        <f aca="false">IFERROR(IF(VLOOKUP($B16,'1. ORÇAMENTO'!$C$17:$J$1211,4,0)=0,"",VLOOKUP($B16,'1. ORÇAMENTO'!$C$17:$J$1211,4,0)),"")</f>
        <v>UN</v>
      </c>
    </row>
    <row r="17" customFormat="false" ht="15" hidden="false" customHeight="false" outlineLevel="0" collapsed="false">
      <c r="B17" s="971"/>
      <c r="C17" s="972"/>
      <c r="D17" s="973"/>
      <c r="E17" s="974"/>
      <c r="F17" s="974"/>
    </row>
    <row r="18" customFormat="false" ht="15" hidden="false" customHeight="false" outlineLevel="0" collapsed="false">
      <c r="B18" s="971" t="str">
        <f aca="false">'1. ORÇAMENTO'!C20</f>
        <v>2.0</v>
      </c>
      <c r="C18" s="972" t="e">
        <f aca="false">#VALUE!</f>
        <v>#VALUE!</v>
      </c>
      <c r="D18" s="973" t="str">
        <f aca="false">IFERROR(IF(VLOOKUP($B18,'1. ORÇAMENTO'!$C$17:$L$1211,10,0)=0,"",VLOOKUP($B18,'1. ORÇAMENTO'!$C$17:$L$1211,10,0)),"")</f>
        <v/>
      </c>
      <c r="E18" s="974" t="str">
        <f aca="false">IFERROR(IF(VLOOKUP($B18,'1. ORÇAMENTO'!$C$17:$J$1211,5,0)=0,"",VLOOKUP($B18,'1. ORÇAMENTO'!$C$17:$J$1211,5,0)),"")</f>
        <v/>
      </c>
      <c r="F18" s="974" t="str">
        <f aca="false">IFERROR(IF(VLOOKUP($B18,'1. ORÇAMENTO'!$C$17:$J$1211,4,0)=0,"",VLOOKUP($B18,'1. ORÇAMENTO'!$C$17:$J$1211,4,0)),"")</f>
        <v/>
      </c>
    </row>
    <row r="19" customFormat="false" ht="15" hidden="false" customHeight="false" outlineLevel="0" collapsed="false">
      <c r="B19" s="971" t="str">
        <f aca="false">'1. ORÇAMENTO'!C21</f>
        <v>2.1</v>
      </c>
      <c r="C19" s="972" t="str">
        <f aca="false">IFERROR(VLOOKUP($B19,'1. ORÇAMENTO'!$C$17:$J$1211,3,0),IF(CONCATENATE('1. ORÇAMENTO'!C21,'1. ORÇAMENTO'!D21,'1. ORÇAMENTO'!E21,'1. ORÇAMENTO'!F21,'1. ORÇAMENTO'!G21,'1. ORÇAMENTO'!H21,'1. ORÇAMENTO'!I21)='1. ORÇAMENTO'!E21,'1. ORÇAMENTO'!E21,""))</f>
        <v>PLACA DE OBRA EM CHAPA DE ACO GALVANIZADO</v>
      </c>
      <c r="D19" s="973" t="str">
        <f aca="false">IFERROR(IF(VLOOKUP($B19,'1. ORÇAMENTO'!$C$17:$L$1211,10,0)=0,"",VLOOKUP($B19,'1. ORÇAMENTO'!$C$17:$L$1211,10,0)),"")</f>
        <v>2,5*5,0</v>
      </c>
      <c r="E19" s="974" t="n">
        <f aca="false">IFERROR(IF(VLOOKUP($B19,'1. ORÇAMENTO'!$C$17:$J$1211,5,0)=0,"",VLOOKUP($B19,'1. ORÇAMENTO'!$C$17:$J$1211,5,0)),"")</f>
        <v>12.5</v>
      </c>
      <c r="F19" s="974" t="str">
        <f aca="false">IFERROR(IF(VLOOKUP($B19,'1. ORÇAMENTO'!$C$17:$J$1211,4,0)=0,"",VLOOKUP($B19,'1. ORÇAMENTO'!$C$17:$J$1211,4,0)),"")</f>
        <v>M2</v>
      </c>
    </row>
    <row r="20" customFormat="false" ht="90" hidden="false" customHeight="false" outlineLevel="0" collapsed="false">
      <c r="B20" s="971" t="str">
        <f aca="false">'1. ORÇAMENTO'!C22</f>
        <v>2.2</v>
      </c>
      <c r="C20" s="972" t="str">
        <f aca="false">IFERROR(VLOOKUP($B20,'1. ORÇAMENTO'!$C$17:$J$1211,3,0),IF(CONCATENATE('1. ORÇAMENTO'!C22,'1. ORÇAMENTO'!D22,'1. ORÇAMENTO'!E22,'1. ORÇAMENTO'!F22,'1. ORÇAMENTO'!G22,'1. ORÇAMENTO'!H22,'1. ORÇAMENTO'!I22)='1. ORÇAMENTO'!E22,'1. ORÇAMENTO'!E22,""))</f>
        <v>EXECUÇÃO DE SANITÁRIO E VESTIÁRIO EM CANTEIRO DE OBRA EM CHAPA DE MADEIRA COMPENSADA, NÃO INCLUSO MOBILIÁRIO. AF_02/2016</v>
      </c>
      <c r="D20" s="973" t="str">
        <f aca="false">IFERROR(IF(VLOOKUP($B20,'1. ORÇAMENTO'!$C$17:$L$1211,10,0)=0,"",VLOOKUP($B20,'1. ORÇAMENTO'!$C$17:$L$1211,10,0)),"")</f>
        <v>CONFORME MANUAL DE CUSTOS DE INFRAESTRUTURA  VOLUME 07- CANTEIROS DE OBRAS - DIZ NA TABELA 40 - BANHEIROS E VESTIÁRIO 0,77 * MÃO DE OBRA VARIAVEL +MÃO DE OBRA FIXA ,PORTANTO (0,77* (10+2))</v>
      </c>
      <c r="E20" s="974" t="n">
        <f aca="false">IFERROR(IF(VLOOKUP($B20,'1. ORÇAMENTO'!$C$17:$J$1211,5,0)=0,"",VLOOKUP($B20,'1. ORÇAMENTO'!$C$17:$J$1211,5,0)),"")</f>
        <v>9.89</v>
      </c>
      <c r="F20" s="974" t="str">
        <f aca="false">IFERROR(IF(VLOOKUP($B20,'1. ORÇAMENTO'!$C$17:$J$1211,4,0)=0,"",VLOOKUP($B20,'1. ORÇAMENTO'!$C$17:$J$1211,4,0)),"")</f>
        <v>M2</v>
      </c>
    </row>
    <row r="21" customFormat="false" ht="45" hidden="false" customHeight="false" outlineLevel="0" collapsed="false">
      <c r="B21" s="971" t="str">
        <f aca="false">'1. ORÇAMENTO'!C23</f>
        <v>2.3</v>
      </c>
      <c r="C21" s="972" t="str">
        <f aca="false">IFERROR(VLOOKUP($B21,'1. ORÇAMENTO'!$C$17:$J$1211,3,0),IF(CONCATENATE('1. ORÇAMENTO'!C23,'1. ORÇAMENTO'!D23,'1. ORÇAMENTO'!E23,'1. ORÇAMENTO'!F23,'1. ORÇAMENTO'!G23,'1. ORÇAMENTO'!H23,'1. ORÇAMENTO'!I23)='1. ORÇAMENTO'!E23,'1. ORÇAMENTO'!E23,""))</f>
        <v>EXECUÇÃO DE RESERVATÓRIO ELEVADO DE ÁGUA (1000 LITROS) EM CANTEIRO DE OBRA, APOIADO EM ESTRUTURA DE MADEIRA. AF_02/2016</v>
      </c>
      <c r="D21" s="973" t="str">
        <f aca="false">IFERROR(IF(VLOOKUP($B21,'1. ORÇAMENTO'!$C$17:$L$1211,10,0)=0,"",VLOOKUP($B21,'1. ORÇAMENTO'!$C$17:$L$1211,10,0)),"")</f>
        <v>LIGAÇÃO PROVISÓRIA DE AGUA</v>
      </c>
      <c r="E21" s="974" t="n">
        <f aca="false">IFERROR(IF(VLOOKUP($B21,'1. ORÇAMENTO'!$C$17:$J$1211,5,0)=0,"",VLOOKUP($B21,'1. ORÇAMENTO'!$C$17:$J$1211,5,0)),"")</f>
        <v>1</v>
      </c>
      <c r="F21" s="974" t="str">
        <f aca="false">IFERROR(IF(VLOOKUP($B21,'1. ORÇAMENTO'!$C$17:$J$1211,4,0)=0,"",VLOOKUP($B21,'1. ORÇAMENTO'!$C$17:$J$1211,4,0)),"")</f>
        <v>UN</v>
      </c>
    </row>
    <row r="22" customFormat="false" ht="30" hidden="false" customHeight="false" outlineLevel="0" collapsed="false">
      <c r="B22" s="971" t="str">
        <f aca="false">'1. ORÇAMENTO'!C24</f>
        <v>2.4</v>
      </c>
      <c r="C22" s="972" t="str">
        <f aca="false">IFERROR(VLOOKUP($B22,'1. ORÇAMENTO'!$C$17:$J$1211,3,0),IF(CONCATENATE('1. ORÇAMENTO'!C24,'1. ORÇAMENTO'!D24,'1. ORÇAMENTO'!E24,'1. ORÇAMENTO'!F24,'1. ORÇAMENTO'!G24,'1. ORÇAMENTO'!H24,'1. ORÇAMENTO'!I24)='1. ORÇAMENTO'!E24,'1. ORÇAMENTO'!E24,""))</f>
        <v>ENTRADA PROVISORIA DE ENERGIA ELETRICA AEREA TRIFASICA 40A EM POSTE MADEIRA</v>
      </c>
      <c r="D22" s="973" t="str">
        <f aca="false">IFERROR(IF(VLOOKUP($B22,'1. ORÇAMENTO'!$C$17:$L$1211,10,0)=0,"",VLOOKUP($B22,'1. ORÇAMENTO'!$C$17:$L$1211,10,0)),"")</f>
        <v>LIGAÇÃO PROVISÓRIA DE ENERGIA</v>
      </c>
      <c r="E22" s="974" t="n">
        <f aca="false">IFERROR(IF(VLOOKUP($B22,'1. ORÇAMENTO'!$C$17:$J$1211,5,0)=0,"",VLOOKUP($B22,'1. ORÇAMENTO'!$C$17:$J$1211,5,0)),"")</f>
        <v>1</v>
      </c>
      <c r="F22" s="974" t="str">
        <f aca="false">IFERROR(IF(VLOOKUP($B22,'1. ORÇAMENTO'!$C$17:$J$1211,4,0)=0,"",VLOOKUP($B22,'1. ORÇAMENTO'!$C$17:$J$1211,4,0)),"")</f>
        <v>UN</v>
      </c>
    </row>
    <row r="23" customFormat="false" ht="45" hidden="false" customHeight="false" outlineLevel="0" collapsed="false">
      <c r="B23" s="971" t="str">
        <f aca="false">'1. ORÇAMENTO'!C25</f>
        <v>2.5</v>
      </c>
      <c r="C23" s="972" t="str">
        <f aca="false">IFERROR(VLOOKUP($B23,'1. ORÇAMENTO'!$C$17:$J$1211,3,0),IF(CONCATENATE('1. ORÇAMENTO'!C25,'1. ORÇAMENTO'!D25,'1. ORÇAMENTO'!E25,'1. ORÇAMENTO'!F25,'1. ORÇAMENTO'!G25,'1. ORÇAMENTO'!H25,'1. ORÇAMENTO'!I25)='1. ORÇAMENTO'!E25,'1. ORÇAMENTO'!E25,""))</f>
        <v>EXECUÇÃO DE DEPÓSITO EM CANTEIRO DE OBRA EM CHAPA DE MADEIRA COMPENSADA, NÃO INCLUSO MOBILIÁRIO. AF_04/2016</v>
      </c>
      <c r="D23" s="973" t="str">
        <f aca="false">IFERROR(IF(VLOOKUP($B23,'1. ORÇAMENTO'!$C$17:$L$1211,10,0)=0,"",VLOOKUP($B23,'1. ORÇAMENTO'!$C$17:$L$1211,10,0)),"")</f>
        <v>4*4</v>
      </c>
      <c r="E23" s="974" t="n">
        <f aca="false">IFERROR(IF(VLOOKUP($B23,'1. ORÇAMENTO'!$C$17:$J$1211,5,0)=0,"",VLOOKUP($B23,'1. ORÇAMENTO'!$C$17:$J$1211,5,0)),"")</f>
        <v>16.22</v>
      </c>
      <c r="F23" s="974" t="str">
        <f aca="false">IFERROR(IF(VLOOKUP($B23,'1. ORÇAMENTO'!$C$17:$J$1211,4,0)=0,"",VLOOKUP($B23,'1. ORÇAMENTO'!$C$17:$J$1211,4,0)),"")</f>
        <v>M2</v>
      </c>
    </row>
    <row r="24" customFormat="false" ht="60" hidden="false" customHeight="false" outlineLevel="0" collapsed="false">
      <c r="B24" s="971" t="str">
        <f aca="false">'1. ORÇAMENTO'!C26</f>
        <v>2.6</v>
      </c>
      <c r="C24" s="972" t="str">
        <f aca="false">IFERROR(VLOOKUP($B24,'1. ORÇAMENTO'!$C$17:$J$1211,3,0),IF(CONCATENATE('1. ORÇAMENTO'!C26,'1. ORÇAMENTO'!D26,'1. ORÇAMENTO'!E26,'1. ORÇAMENTO'!F26,'1. ORÇAMENTO'!G26,'1. ORÇAMENTO'!H26,'1. ORÇAMENTO'!I26)='1. ORÇAMENTO'!E26,'1. ORÇAMENTO'!E26,""))</f>
        <v>LOCACAO CONVENCIONAL DE OBRA, UTILIZANDO GABARITO DE TÁBUAS CORRIDAS PONTALETADAS A CADA 2,00M -  2 UTILIZAÇÕES. AF_10/2018</v>
      </c>
      <c r="D24" s="973" t="str">
        <f aca="false">IFERROR(IF(VLOOKUP($B24,'1. ORÇAMENTO'!$C$17:$L$1211,10,0)=0,"",VLOOKUP($B24,'1. ORÇAMENTO'!$C$17:$L$1211,10,0)),"")</f>
        <v>((28,20(Largura da Edificação+ Calçada, Até Muro Existente))*2)+((0,5+89,25(comprimento de Muro a Muro)+0,5)*2)</v>
      </c>
      <c r="E24" s="974" t="n">
        <f aca="false">IFERROR(IF(VLOOKUP($B24,'1. ORÇAMENTO'!$C$17:$J$1211,5,0)=0,"",VLOOKUP($B24,'1. ORÇAMENTO'!$C$17:$J$1211,5,0)),"")</f>
        <v>235.85</v>
      </c>
      <c r="F24" s="974" t="str">
        <f aca="false">IFERROR(IF(VLOOKUP($B24,'1. ORÇAMENTO'!$C$17:$J$1211,4,0)=0,"",VLOOKUP($B24,'1. ORÇAMENTO'!$C$17:$J$1211,4,0)),"")</f>
        <v>M</v>
      </c>
    </row>
    <row r="25" customFormat="false" ht="15" hidden="false" customHeight="false" outlineLevel="0" collapsed="false">
      <c r="B25" s="971"/>
      <c r="C25" s="972"/>
      <c r="D25" s="973"/>
      <c r="E25" s="974"/>
      <c r="F25" s="974"/>
    </row>
    <row r="26" customFormat="false" ht="15" hidden="false" customHeight="false" outlineLevel="0" collapsed="false">
      <c r="B26" s="971" t="str">
        <f aca="false">'1. ORÇAMENTO'!C80</f>
        <v>5.0</v>
      </c>
      <c r="C26" s="972" t="e">
        <f aca="false">#VALUE!</f>
        <v>#VALUE!</v>
      </c>
      <c r="D26" s="973" t="str">
        <f aca="false">IFERROR(IF(VLOOKUP($B26,'1. ORÇAMENTO'!$C$17:$L$1211,10,0)=0,"",VLOOKUP($B26,'1. ORÇAMENTO'!$C$17:$L$1211,10,0)),"")</f>
        <v/>
      </c>
      <c r="E26" s="974" t="str">
        <f aca="false">IFERROR(IF(VLOOKUP($B26,'1. ORÇAMENTO'!$C$17:$J$1211,5,0)=0,"",VLOOKUP($B26,'1. ORÇAMENTO'!$C$17:$J$1211,5,0)),"")</f>
        <v/>
      </c>
      <c r="F26" s="974" t="str">
        <f aca="false">IFERROR(IF(VLOOKUP($B26,'1. ORÇAMENTO'!$C$17:$J$1211,4,0)=0,"",VLOOKUP($B26,'1. ORÇAMENTO'!$C$17:$J$1211,4,0)),"")</f>
        <v/>
      </c>
    </row>
    <row r="27" customFormat="false" ht="15" hidden="false" customHeight="false" outlineLevel="0" collapsed="false">
      <c r="B27" s="971" t="e">
        <f aca="false">#VALUE!</f>
        <v>#VALUE!</v>
      </c>
      <c r="C27" s="972" t="e">
        <f aca="false">#VALUE!</f>
        <v>#VALUE!</v>
      </c>
      <c r="D27" s="973" t="str">
        <f aca="false">IFERROR(IF(VLOOKUP($B27,'1. ORÇAMENTO'!$C$17:$L$1211,10,0)=0,"",VLOOKUP($B27,'1. ORÇAMENTO'!$C$17:$L$1211,10,0)),"")</f>
        <v/>
      </c>
      <c r="E27" s="974" t="str">
        <f aca="false">IFERROR(IF(VLOOKUP($B27,'1. ORÇAMENTO'!$C$17:$J$1211,5,0)=0,"",VLOOKUP($B27,'1. ORÇAMENTO'!$C$17:$J$1211,5,0)),"")</f>
        <v/>
      </c>
      <c r="F27" s="974" t="str">
        <f aca="false">IFERROR(IF(VLOOKUP($B27,'1. ORÇAMENTO'!$C$17:$J$1211,4,0)=0,"",VLOOKUP($B27,'1. ORÇAMENTO'!$C$17:$J$1211,4,0)),"")</f>
        <v/>
      </c>
    </row>
    <row r="28" customFormat="false" ht="105" hidden="false" customHeight="false" outlineLevel="0" collapsed="false">
      <c r="B28" s="971" t="str">
        <f aca="false">'1. ORÇAMENTO'!C82</f>
        <v>5.1</v>
      </c>
      <c r="C28" s="972" t="str">
        <f aca="false">IFERROR(VLOOKUP($B28,'1. ORÇAMENTO'!$C$17:$J$1211,3,0),IF(CONCATENATE('1. ORÇAMENTO'!C82,'1. ORÇAMENTO'!D82,'1. ORÇAMENTO'!E82,'1. ORÇAMENTO'!F82,'1. ORÇAMENTO'!G82,'1. ORÇAMENTO'!H82,'1. ORÇAMENTO'!I82)='1. ORÇAMENTO'!E82,'1. ORÇAMENTO'!E82,""))</f>
        <v>ESCAVAÇÃO MECANIZADA PARA BLOCO DE COROAMENTO OU SAPATA, SEM PREVISÃO DE FÔRMA, COM RETROESCAVADEIRA. AF_06/2017</v>
      </c>
      <c r="D28" s="973" t="str">
        <f aca="false">IFERROR(IF(VLOOKUP($B28,'1. ORÇAMENTO'!$C$17:$L$1211,10,0)=0,"",VLOOKUP($B28,'1. ORÇAMENTO'!$C$17:$L$1211,10,0)),"")</f>
        <v>(3*1,95*1,95)+(2,05*2,05)+(2*2)+(3*1,75*1,95)+(10*2*2,2)+(12*1,9*2,1)+(2*1,65*1,85)+(3*1,45*1,65)+(1,95*1,95)+(15*1,6*1,6)+(3*1,6*1,6)+(2*1,75*1,75)+(18*2,45*2,45)+(2*2,3*2,3)+(2*2,1*2,1)+(3*1,85*2)+(3*1,8*1,8)+(2*1,6*1,75)+(2,1*2,3)+(1,75*1,95)+(4*1,7*1,9)+(1,35*1,55)+(2,05*2,25)</v>
      </c>
      <c r="E28" s="974" t="n">
        <f aca="false">IFERROR(IF(VLOOKUP($B28,'1. ORÇAMENTO'!$C$17:$J$1211,5,0)=0,"",VLOOKUP($B28,'1. ORÇAMENTO'!$C$17:$J$1211,5,0)),"")</f>
        <v>22.4</v>
      </c>
      <c r="F28" s="974" t="str">
        <f aca="false">IFERROR(IF(VLOOKUP($B28,'1. ORÇAMENTO'!$C$17:$J$1211,4,0)=0,"",VLOOKUP($B28,'1. ORÇAMENTO'!$C$17:$J$1211,4,0)),"")</f>
        <v>M3</v>
      </c>
    </row>
    <row r="29" customFormat="false" ht="45" hidden="false" customHeight="false" outlineLevel="0" collapsed="false">
      <c r="B29" s="971" t="str">
        <f aca="false">'1. ORÇAMENTO'!C83</f>
        <v>5.2</v>
      </c>
      <c r="C29" s="972" t="str">
        <f aca="false">IFERROR(VLOOKUP($B29,'1. ORÇAMENTO'!$C$17:$J$1211,3,0),IF(CONCATENATE('1. ORÇAMENTO'!C83,'1. ORÇAMENTO'!D83,'1. ORÇAMENTO'!E83,'1. ORÇAMENTO'!F83,'1. ORÇAMENTO'!G83,'1. ORÇAMENTO'!H83,'1. ORÇAMENTO'!I83)='1. ORÇAMENTO'!E83,'1. ORÇAMENTO'!E83,""))</f>
        <v>PREPARO DE FUNDO DE VALA COM LARGURA MENOR QUE 1,5 M, EM LOCAL COM NÍVEL BAIXO DE INTERFERÊNCIA. AF_06/2016</v>
      </c>
      <c r="D29" s="973" t="str">
        <f aca="false">IFERROR(IF(VLOOKUP($B29,'1. ORÇAMENTO'!$C$17:$L$1211,10,0)=0,"",VLOOKUP($B29,'1. ORÇAMENTO'!$C$17:$L$1211,10,0)),"")</f>
        <v>372,75-239,69-76,51</v>
      </c>
      <c r="E29" s="974" t="n">
        <f aca="false">IFERROR(IF(VLOOKUP($B29,'1. ORÇAMENTO'!$C$17:$J$1211,5,0)=0,"",VLOOKUP($B29,'1. ORÇAMENTO'!$C$17:$J$1211,5,0)),"")</f>
        <v>70.14</v>
      </c>
      <c r="F29" s="974" t="str">
        <f aca="false">IFERROR(IF(VLOOKUP($B29,'1. ORÇAMENTO'!$C$17:$J$1211,4,0)=0,"",VLOOKUP($B29,'1. ORÇAMENTO'!$C$17:$J$1211,4,0)),"")</f>
        <v>M2</v>
      </c>
    </row>
    <row r="30" customFormat="false" ht="15" hidden="false" customHeight="false" outlineLevel="0" collapsed="false">
      <c r="B30" s="971" t="e">
        <f aca="false">#REF!</f>
        <v>#REF!</v>
      </c>
      <c r="C30" s="972" t="e">
        <f aca="false">IFERROR(VLOOKUP($B30,'1. ORÇAMENTO'!$C$17:$J$1211,3,0),IF(CONCATENATE(#REF!,#REF!,#REF!,#REF!,#REF!,#REF!,#REF!)=#REF!,#REF!,""))</f>
        <v>#REF!</v>
      </c>
      <c r="D30" s="973" t="str">
        <f aca="false">IFERROR(IF(VLOOKUP($B30,'1. ORÇAMENTO'!$C$17:$L$1211,10,0)=0,"",VLOOKUP($B30,'1. ORÇAMENTO'!$C$17:$L$1211,10,0)),"")</f>
        <v/>
      </c>
      <c r="E30" s="974" t="str">
        <f aca="false">IFERROR(IF(VLOOKUP($B30,'1. ORÇAMENTO'!$C$17:$J$1211,5,0)=0,"",VLOOKUP($B30,'1. ORÇAMENTO'!$C$17:$J$1211,5,0)),"")</f>
        <v/>
      </c>
      <c r="F30" s="974" t="str">
        <f aca="false">IFERROR(IF(VLOOKUP($B30,'1. ORÇAMENTO'!$C$17:$J$1211,4,0)=0,"",VLOOKUP($B30,'1. ORÇAMENTO'!$C$17:$J$1211,4,0)),"")</f>
        <v/>
      </c>
    </row>
    <row r="31" customFormat="false" ht="15" hidden="false" customHeight="false" outlineLevel="0" collapsed="false">
      <c r="B31" s="971" t="e">
        <f aca="false">#VALUE!</f>
        <v>#VALUE!</v>
      </c>
      <c r="C31" s="972" t="e">
        <f aca="false">#VALUE!</f>
        <v>#VALUE!</v>
      </c>
      <c r="D31" s="973" t="str">
        <f aca="false">IFERROR(IF(VLOOKUP($B31,'1. ORÇAMENTO'!$C$17:$L$1211,10,0)=0,"",VLOOKUP($B31,'1. ORÇAMENTO'!$C$17:$L$1211,10,0)),"")</f>
        <v/>
      </c>
      <c r="E31" s="974" t="str">
        <f aca="false">IFERROR(IF(VLOOKUP($B31,'1. ORÇAMENTO'!$C$17:$J$1211,5,0)=0,"",VLOOKUP($B31,'1. ORÇAMENTO'!$C$17:$J$1211,5,0)),"")</f>
        <v/>
      </c>
      <c r="F31" s="974" t="str">
        <f aca="false">IFERROR(IF(VLOOKUP($B31,'1. ORÇAMENTO'!$C$17:$J$1211,4,0)=0,"",VLOOKUP($B31,'1. ORÇAMENTO'!$C$17:$J$1211,4,0)),"")</f>
        <v/>
      </c>
    </row>
    <row r="32" customFormat="false" ht="45" hidden="false" customHeight="false" outlineLevel="0" collapsed="false">
      <c r="B32" s="971" t="str">
        <f aca="false">'1. ORÇAMENTO'!C85</f>
        <v>5.3</v>
      </c>
      <c r="C32" s="972" t="str">
        <f aca="false">IFERROR(VLOOKUP($B32,'1. ORÇAMENTO'!$C$17:$J$1211,3,0),IF(CONCATENATE('1. ORÇAMENTO'!C85,'1. ORÇAMENTO'!D85,'1. ORÇAMENTO'!E85,'1. ORÇAMENTO'!F85,'1. ORÇAMENTO'!G85,'1. ORÇAMENTO'!H85,'1. ORÇAMENTO'!I85)='1. ORÇAMENTO'!E85,'1. ORÇAMENTO'!E85,""))</f>
        <v>ESCAVAÇÃO MECANIZADA PARA VIGA BALDRAME, SEM PREVISÃO DE FÔRMA, COM MINI-ESCAVADEIRA. AF_06/2017</v>
      </c>
      <c r="D32" s="973" t="str">
        <f aca="false">IFERROR(IF(VLOOKUP($B32,'1. ORÇAMENTO'!$C$17:$L$1211,10,0)=0,"",VLOOKUP($B32,'1. ORÇAMENTO'!$C$17:$L$1211,10,0)),"")</f>
        <v>563,17*0,55*0,4</v>
      </c>
      <c r="E32" s="974" t="n">
        <f aca="false">IFERROR(IF(VLOOKUP($B32,'1. ORÇAMENTO'!$C$17:$J$1211,5,0)=0,"",VLOOKUP($B32,'1. ORÇAMENTO'!$C$17:$J$1211,5,0)),"")</f>
        <v>46.5</v>
      </c>
      <c r="F32" s="974" t="str">
        <f aca="false">IFERROR(IF(VLOOKUP($B32,'1. ORÇAMENTO'!$C$17:$J$1211,4,0)=0,"",VLOOKUP($B32,'1. ORÇAMENTO'!$C$17:$J$1211,4,0)),"")</f>
        <v>M3</v>
      </c>
    </row>
    <row r="33" customFormat="false" ht="45" hidden="false" customHeight="false" outlineLevel="0" collapsed="false">
      <c r="B33" s="971" t="str">
        <f aca="false">'1. ORÇAMENTO'!C86</f>
        <v>5.4</v>
      </c>
      <c r="C33" s="972" t="str">
        <f aca="false">IFERROR(VLOOKUP($B33,'1. ORÇAMENTO'!$C$17:$J$1211,3,0),IF(CONCATENATE('1. ORÇAMENTO'!C86,'1. ORÇAMENTO'!D86,'1. ORÇAMENTO'!E86,'1. ORÇAMENTO'!F86,'1. ORÇAMENTO'!G86,'1. ORÇAMENTO'!H86,'1. ORÇAMENTO'!I86)='1. ORÇAMENTO'!E86,'1. ORÇAMENTO'!E86,""))</f>
        <v>PREPARO DE FUNDO DE VALA COM LARGURA MENOR QUE 1,5 M, EM LOCAL COM NÍVEL BAIXO DE INTERFERÊNCIA. AF_06/2016</v>
      </c>
      <c r="D33" s="973" t="str">
        <f aca="false">IFERROR(IF(VLOOKUP($B33,'1. ORÇAMENTO'!$C$17:$L$1211,10,0)=0,"",VLOOKUP($B33,'1. ORÇAMENTO'!$C$17:$L$1211,10,0)),"")</f>
        <v>123,89-36,13</v>
      </c>
      <c r="E33" s="974" t="n">
        <f aca="false">IFERROR(IF(VLOOKUP($B33,'1. ORÇAMENTO'!$C$17:$J$1211,5,0)=0,"",VLOOKUP($B33,'1. ORÇAMENTO'!$C$17:$J$1211,5,0)),"")</f>
        <v>89.6</v>
      </c>
      <c r="F33" s="974" t="str">
        <f aca="false">IFERROR(IF(VLOOKUP($B33,'1. ORÇAMENTO'!$C$17:$J$1211,4,0)=0,"",VLOOKUP($B33,'1. ORÇAMENTO'!$C$17:$J$1211,4,0)),"")</f>
        <v>M2</v>
      </c>
    </row>
    <row r="34" customFormat="false" ht="15" hidden="false" customHeight="false" outlineLevel="0" collapsed="false">
      <c r="B34" s="971" t="e">
        <f aca="false">#REF!</f>
        <v>#REF!</v>
      </c>
      <c r="C34" s="972" t="e">
        <f aca="false">IFERROR(VLOOKUP($B34,'1. ORÇAMENTO'!$C$17:$J$1211,3,0),IF(CONCATENATE(#REF!,#REF!,#REF!,#REF!,#REF!,#REF!,#REF!)=#REF!,#REF!,""))</f>
        <v>#REF!</v>
      </c>
      <c r="D34" s="973" t="str">
        <f aca="false">IFERROR(IF(VLOOKUP($B34,'1. ORÇAMENTO'!$C$17:$L$1211,10,0)=0,"",VLOOKUP($B34,'1. ORÇAMENTO'!$C$17:$L$1211,10,0)),"")</f>
        <v/>
      </c>
      <c r="E34" s="974" t="str">
        <f aca="false">IFERROR(IF(VLOOKUP($B34,'1. ORÇAMENTO'!$C$17:$J$1211,5,0)=0,"",VLOOKUP($B34,'1. ORÇAMENTO'!$C$17:$J$1211,5,0)),"")</f>
        <v/>
      </c>
      <c r="F34" s="974" t="str">
        <f aca="false">IFERROR(IF(VLOOKUP($B34,'1. ORÇAMENTO'!$C$17:$J$1211,4,0)=0,"",VLOOKUP($B34,'1. ORÇAMENTO'!$C$17:$J$1211,4,0)),"")</f>
        <v/>
      </c>
    </row>
    <row r="35" customFormat="false" ht="15" hidden="false" customHeight="false" outlineLevel="0" collapsed="false">
      <c r="B35" s="971"/>
      <c r="C35" s="972"/>
      <c r="D35" s="973"/>
      <c r="E35" s="974"/>
      <c r="F35" s="974"/>
    </row>
    <row r="36" customFormat="false" ht="15" hidden="false" customHeight="false" outlineLevel="0" collapsed="false">
      <c r="B36" s="971" t="str">
        <f aca="false">'1. ORÇAMENTO'!C88</f>
        <v>6.0</v>
      </c>
      <c r="C36" s="972" t="e">
        <f aca="false">#VALUE!</f>
        <v>#VALUE!</v>
      </c>
      <c r="D36" s="973" t="str">
        <f aca="false">IFERROR(IF(VLOOKUP($B36,'1. ORÇAMENTO'!$C$17:$L$1211,10,0)=0,"",VLOOKUP($B36,'1. ORÇAMENTO'!$C$17:$L$1211,10,0)),"")</f>
        <v/>
      </c>
      <c r="E36" s="974" t="str">
        <f aca="false">IFERROR(IF(VLOOKUP($B36,'1. ORÇAMENTO'!$C$17:$J$1211,5,0)=0,"",VLOOKUP($B36,'1. ORÇAMENTO'!$C$17:$J$1211,5,0)),"")</f>
        <v/>
      </c>
      <c r="F36" s="974" t="str">
        <f aca="false">IFERROR(IF(VLOOKUP($B36,'1. ORÇAMENTO'!$C$17:$J$1211,4,0)=0,"",VLOOKUP($B36,'1. ORÇAMENTO'!$C$17:$J$1211,4,0)),"")</f>
        <v/>
      </c>
    </row>
    <row r="37" customFormat="false" ht="15" hidden="false" customHeight="false" outlineLevel="0" collapsed="false">
      <c r="B37" s="971" t="e">
        <f aca="false">#VALUE!</f>
        <v>#VALUE!</v>
      </c>
      <c r="C37" s="972" t="e">
        <f aca="false">#VALUE!</f>
        <v>#VALUE!</v>
      </c>
      <c r="D37" s="973" t="str">
        <f aca="false">IFERROR(IF(VLOOKUP($B37,'1. ORÇAMENTO'!$C$17:$L$1211,10,0)=0,"",VLOOKUP($B37,'1. ORÇAMENTO'!$C$17:$L$1211,10,0)),"")</f>
        <v/>
      </c>
      <c r="E37" s="974" t="str">
        <f aca="false">IFERROR(IF(VLOOKUP($B37,'1. ORÇAMENTO'!$C$17:$J$1211,5,0)=0,"",VLOOKUP($B37,'1. ORÇAMENTO'!$C$17:$J$1211,5,0)),"")</f>
        <v/>
      </c>
      <c r="F37" s="974" t="str">
        <f aca="false">IFERROR(IF(VLOOKUP($B37,'1. ORÇAMENTO'!$C$17:$J$1211,4,0)=0,"",VLOOKUP($B37,'1. ORÇAMENTO'!$C$17:$J$1211,4,0)),"")</f>
        <v/>
      </c>
    </row>
    <row r="38" customFormat="false" ht="105" hidden="false" customHeight="false" outlineLevel="0" collapsed="false">
      <c r="B38" s="971" t="str">
        <f aca="false">'1. ORÇAMENTO'!C90</f>
        <v>6.1</v>
      </c>
      <c r="C38" s="972" t="str">
        <f aca="false">IFERROR(VLOOKUP($B38,'1. ORÇAMENTO'!$C$17:$J$1211,3,0),IF(CONCATENATE('1. ORÇAMENTO'!C90,'1. ORÇAMENTO'!D90,'1. ORÇAMENTO'!E90,'1. ORÇAMENTO'!F90,'1. ORÇAMENTO'!G90,'1. ORÇAMENTO'!H90,'1. ORÇAMENTO'!I90)='1. ORÇAMENTO'!E90,'1. ORÇAMENTO'!E90,""))</f>
        <v>LASTRO DE CONCRETO MAGRO, APLICADO EM BLOCOS DE COROAMENTO OU SAPATAS, ESPESSURA DE 5 CM. AF_08/2017</v>
      </c>
      <c r="D38" s="973" t="str">
        <f aca="false">IFERROR(IF(VLOOKUP($B38,'1. ORÇAMENTO'!$C$17:$L$1211,10,0)=0,"",VLOOKUP($B38,'1. ORÇAMENTO'!$C$17:$L$1211,10,0)),"")</f>
        <v>(3*1,55*1,55)+(1,65*1,65)+(1,6*1,6)+(3*1,35*1,55)+(10*1,6*1,8)+(12*1,5*1,7)+(2*1,25*1,45)+(3*1,05*1,25)+(1,55*1,55)+(15*1,2*1,2)+(3*1,2*1,2)+(2*1,35*1,35)+(18*2,05*2,05)+(2*1,9*1,9)+(2*1,7*1,7)+(3*1,45*1,6)+(3*1,4*1,4)+(2*1,2*1,35)+(1,7*1,9)+(1,35*1,55)+(4*1,3*1,5)+(0,95*1,15)+(1,65*1,85);</v>
      </c>
      <c r="E38" s="974" t="n">
        <f aca="false">IFERROR(IF(VLOOKUP($B38,'1. ORÇAMENTO'!$C$17:$J$1211,5,0)=0,"",VLOOKUP($B38,'1. ORÇAMENTO'!$C$17:$J$1211,5,0)),"")</f>
        <v>70.74</v>
      </c>
      <c r="F38" s="974" t="str">
        <f aca="false">IFERROR(IF(VLOOKUP($B38,'1. ORÇAMENTO'!$C$17:$J$1211,4,0)=0,"",VLOOKUP($B38,'1. ORÇAMENTO'!$C$17:$J$1211,4,0)),"")</f>
        <v>M2</v>
      </c>
    </row>
    <row r="39" customFormat="false" ht="45" hidden="false" customHeight="false" outlineLevel="0" collapsed="false">
      <c r="B39" s="971" t="str">
        <f aca="false">'1. ORÇAMENTO'!C91</f>
        <v>6.2</v>
      </c>
      <c r="C39" s="972" t="str">
        <f aca="false">IFERROR(VLOOKUP($B39,'1. ORÇAMENTO'!$C$17:$J$1211,3,0),IF(CONCATENATE('1. ORÇAMENTO'!C91,'1. ORÇAMENTO'!D91,'1. ORÇAMENTO'!E91,'1. ORÇAMENTO'!F91,'1. ORÇAMENTO'!G91,'1. ORÇAMENTO'!H91,'1. ORÇAMENTO'!I91)='1. ORÇAMENTO'!E91,'1. ORÇAMENTO'!E91,""))</f>
        <v>CONCRETO FCK = 25MPA, TRAÇO 1:2,3:2,7 (CIMENTO/ AREIA MÉDIA/ BRITA 1)  - PREPARO MECÂNICO COM BETONEIRA 600 L. AF_07/2016</v>
      </c>
      <c r="D39" s="973" t="str">
        <f aca="false">IFERROR(IF(VLOOKUP($B39,'1. ORÇAMENTO'!$C$17:$L$1211,10,0)=0,"",VLOOKUP($B39,'1. ORÇAMENTO'!$C$17:$L$1211,10,0)),"")</f>
        <v>CONFORME PROJETO ESTRUTURAL</v>
      </c>
      <c r="E39" s="974" t="n">
        <f aca="false">IFERROR(IF(VLOOKUP($B39,'1. ORÇAMENTO'!$C$17:$J$1211,5,0)=0,"",VLOOKUP($B39,'1. ORÇAMENTO'!$C$17:$J$1211,5,0)),"")</f>
        <v>22.4</v>
      </c>
      <c r="F39" s="974" t="str">
        <f aca="false">IFERROR(IF(VLOOKUP($B39,'1. ORÇAMENTO'!$C$17:$J$1211,4,0)=0,"",VLOOKUP($B39,'1. ORÇAMENTO'!$C$17:$J$1211,4,0)),"")</f>
        <v>M3</v>
      </c>
    </row>
    <row r="40" customFormat="false" ht="30" hidden="false" customHeight="false" outlineLevel="0" collapsed="false">
      <c r="B40" s="971" t="str">
        <f aca="false">'1. ORÇAMENTO'!C92</f>
        <v>6.3</v>
      </c>
      <c r="C40" s="972" t="str">
        <f aca="false">IFERROR(VLOOKUP($B40,'1. ORÇAMENTO'!$C$17:$J$1211,3,0),IF(CONCATENATE('1. ORÇAMENTO'!C92,'1. ORÇAMENTO'!D92,'1. ORÇAMENTO'!E92,'1. ORÇAMENTO'!F92,'1. ORÇAMENTO'!G92,'1. ORÇAMENTO'!H92,'1. ORÇAMENTO'!I92)='1. ORÇAMENTO'!E92,'1. ORÇAMENTO'!E92,""))</f>
        <v>LANCAMENTO/APLICACAO MANUAL DE CONCRETO EM FUNDACOES</v>
      </c>
      <c r="D40" s="973" t="str">
        <f aca="false">IFERROR(IF(VLOOKUP($B40,'1. ORÇAMENTO'!$C$17:$L$1211,10,0)=0,"",VLOOKUP($B40,'1. ORÇAMENTO'!$C$17:$L$1211,10,0)),"")</f>
        <v>CONFORME PROJETO ESTRUTURAL</v>
      </c>
      <c r="E40" s="974" t="n">
        <f aca="false">IFERROR(IF(VLOOKUP($B40,'1. ORÇAMENTO'!$C$17:$J$1211,5,0)=0,"",VLOOKUP($B40,'1. ORÇAMENTO'!$C$17:$J$1211,5,0)),"")</f>
        <v>22.4</v>
      </c>
      <c r="F40" s="974" t="str">
        <f aca="false">IFERROR(IF(VLOOKUP($B40,'1. ORÇAMENTO'!$C$17:$J$1211,4,0)=0,"",VLOOKUP($B40,'1. ORÇAMENTO'!$C$17:$J$1211,4,0)),"")</f>
        <v>M3</v>
      </c>
    </row>
    <row r="41" customFormat="false" ht="45" hidden="false" customHeight="false" outlineLevel="0" collapsed="false">
      <c r="B41" s="971" t="str">
        <f aca="false">'1. ORÇAMENTO'!C93</f>
        <v>6.4</v>
      </c>
      <c r="C41" s="972" t="str">
        <f aca="false">IFERROR(VLOOKUP($B41,'1. ORÇAMENTO'!$C$17:$J$1211,3,0),IF(CONCATENATE('1. ORÇAMENTO'!C93,'1. ORÇAMENTO'!D93,'1. ORÇAMENTO'!E93,'1. ORÇAMENTO'!F93,'1. ORÇAMENTO'!G93,'1. ORÇAMENTO'!H93,'1. ORÇAMENTO'!I93)='1. ORÇAMENTO'!E93,'1. ORÇAMENTO'!E93,""))</f>
        <v>ARMAÇÃO DE BLOCO, VIGA BALDRAME OU SAPATA UTILIZANDO AÇO CA-50 DE 10 MM - MONTAGEM. AF_06/2017</v>
      </c>
      <c r="D41" s="973" t="str">
        <f aca="false">IFERROR(IF(VLOOKUP($B41,'1. ORÇAMENTO'!$C$17:$L$1211,10,0)=0,"",VLOOKUP($B41,'1. ORÇAMENTO'!$C$17:$L$1211,10,0)),"")</f>
        <v>CONFORME PROJETO ESTRUTURAL</v>
      </c>
      <c r="E41" s="974" t="n">
        <f aca="false">IFERROR(IF(VLOOKUP($B41,'1. ORÇAMENTO'!$C$17:$J$1211,5,0)=0,"",VLOOKUP($B41,'1. ORÇAMENTO'!$C$17:$J$1211,5,0)),"")</f>
        <v>728.7</v>
      </c>
      <c r="F41" s="974" t="str">
        <f aca="false">IFERROR(IF(VLOOKUP($B41,'1. ORÇAMENTO'!$C$17:$J$1211,4,0)=0,"",VLOOKUP($B41,'1. ORÇAMENTO'!$C$17:$J$1211,4,0)),"")</f>
        <v>KG</v>
      </c>
    </row>
    <row r="42" customFormat="false" ht="15" hidden="false" customHeight="false" outlineLevel="0" collapsed="false">
      <c r="B42" s="971" t="e">
        <f aca="false">#REF!</f>
        <v>#REF!</v>
      </c>
      <c r="C42" s="972" t="e">
        <f aca="false">IFERROR(VLOOKUP($B42,'1. ORÇAMENTO'!$C$17:$J$1211,3,0),IF(CONCATENATE(#REF!,#REF!,#REF!,#REF!,#REF!,#REF!,#REF!)=#REF!,#REF!,""))</f>
        <v>#REF!</v>
      </c>
      <c r="D42" s="973" t="str">
        <f aca="false">IFERROR(IF(VLOOKUP($B42,'1. ORÇAMENTO'!$C$17:$L$1211,10,0)=0,"",VLOOKUP($B42,'1. ORÇAMENTO'!$C$17:$L$1211,10,0)),"")</f>
        <v/>
      </c>
      <c r="E42" s="974" t="str">
        <f aca="false">IFERROR(IF(VLOOKUP($B42,'1. ORÇAMENTO'!$C$17:$J$1211,5,0)=0,"",VLOOKUP($B42,'1. ORÇAMENTO'!$C$17:$J$1211,5,0)),"")</f>
        <v/>
      </c>
      <c r="F42" s="974" t="str">
        <f aca="false">IFERROR(IF(VLOOKUP($B42,'1. ORÇAMENTO'!$C$17:$J$1211,4,0)=0,"",VLOOKUP($B42,'1. ORÇAMENTO'!$C$17:$J$1211,4,0)),"")</f>
        <v/>
      </c>
    </row>
    <row r="43" customFormat="false" ht="15" hidden="false" customHeight="false" outlineLevel="0" collapsed="false">
      <c r="B43" s="971" t="e">
        <f aca="false">#REF!</f>
        <v>#REF!</v>
      </c>
      <c r="C43" s="972" t="e">
        <f aca="false">IFERROR(VLOOKUP($B43,'1. ORÇAMENTO'!$C$17:$J$1211,3,0),IF(CONCATENATE(#REF!,#REF!,#REF!,#REF!,#REF!,#REF!,#REF!)=#REF!,#REF!,""))</f>
        <v>#REF!</v>
      </c>
      <c r="D43" s="973" t="str">
        <f aca="false">IFERROR(IF(VLOOKUP($B43,'1. ORÇAMENTO'!$C$17:$L$1211,10,0)=0,"",VLOOKUP($B43,'1. ORÇAMENTO'!$C$17:$L$1211,10,0)),"")</f>
        <v/>
      </c>
      <c r="E43" s="974" t="str">
        <f aca="false">IFERROR(IF(VLOOKUP($B43,'1. ORÇAMENTO'!$C$17:$J$1211,5,0)=0,"",VLOOKUP($B43,'1. ORÇAMENTO'!$C$17:$J$1211,5,0)),"")</f>
        <v/>
      </c>
      <c r="F43" s="974" t="str">
        <f aca="false">IFERROR(IF(VLOOKUP($B43,'1. ORÇAMENTO'!$C$17:$J$1211,4,0)=0,"",VLOOKUP($B43,'1. ORÇAMENTO'!$C$17:$J$1211,4,0)),"")</f>
        <v/>
      </c>
    </row>
    <row r="44" customFormat="false" ht="15" hidden="false" customHeight="false" outlineLevel="0" collapsed="false">
      <c r="B44" s="971" t="e">
        <f aca="false">#VALUE!</f>
        <v>#VALUE!</v>
      </c>
      <c r="C44" s="972" t="e">
        <f aca="false">#VALUE!</f>
        <v>#VALUE!</v>
      </c>
      <c r="D44" s="973" t="str">
        <f aca="false">IFERROR(IF(VLOOKUP($B44,'1. ORÇAMENTO'!$C$17:$L$1211,10,0)=0,"",VLOOKUP($B44,'1. ORÇAMENTO'!$C$17:$L$1211,10,0)),"")</f>
        <v/>
      </c>
      <c r="E44" s="974" t="str">
        <f aca="false">IFERROR(IF(VLOOKUP($B44,'1. ORÇAMENTO'!$C$17:$J$1211,5,0)=0,"",VLOOKUP($B44,'1. ORÇAMENTO'!$C$17:$J$1211,5,0)),"")</f>
        <v/>
      </c>
      <c r="F44" s="974" t="str">
        <f aca="false">IFERROR(IF(VLOOKUP($B44,'1. ORÇAMENTO'!$C$17:$J$1211,4,0)=0,"",VLOOKUP($B44,'1. ORÇAMENTO'!$C$17:$J$1211,4,0)),"")</f>
        <v/>
      </c>
    </row>
    <row r="45" customFormat="false" ht="45" hidden="false" customHeight="false" outlineLevel="0" collapsed="false">
      <c r="B45" s="971" t="str">
        <f aca="false">'1. ORÇAMENTO'!C95</f>
        <v>6.5</v>
      </c>
      <c r="C45" s="972" t="str">
        <f aca="false">IFERROR(VLOOKUP($B45,'1. ORÇAMENTO'!$C$17:$J$1211,3,0),IF(CONCATENATE('1. ORÇAMENTO'!C95,'1. ORÇAMENTO'!D95,'1. ORÇAMENTO'!E95,'1. ORÇAMENTO'!F95,'1. ORÇAMENTO'!G95,'1. ORÇAMENTO'!H95,'1. ORÇAMENTO'!I95)='1. ORÇAMENTO'!E95,'1. ORÇAMENTO'!E95,""))</f>
        <v>CONCRETO FCK = 25MPA, TRAÇO 1:2,3:2,7 (CIMENTO/ AREIA MÉDIA/ BRITA 1)  - PREPARO MECÂNICO COM BETONEIRA 600 L. AF_07/2016</v>
      </c>
      <c r="D45" s="973" t="str">
        <f aca="false">IFERROR(IF(VLOOKUP($B45,'1. ORÇAMENTO'!$C$17:$L$1211,10,0)=0,"",VLOOKUP($B45,'1. ORÇAMENTO'!$C$17:$L$1211,10,0)),"")</f>
        <v>CONFORME PROJETO ESTRUTURAL</v>
      </c>
      <c r="E45" s="974" t="n">
        <f aca="false">IFERROR(IF(VLOOKUP($B45,'1. ORÇAMENTO'!$C$17:$J$1211,5,0)=0,"",VLOOKUP($B45,'1. ORÇAMENTO'!$C$17:$J$1211,5,0)),"")</f>
        <v>46.5</v>
      </c>
      <c r="F45" s="974" t="str">
        <f aca="false">IFERROR(IF(VLOOKUP($B45,'1. ORÇAMENTO'!$C$17:$J$1211,4,0)=0,"",VLOOKUP($B45,'1. ORÇAMENTO'!$C$17:$J$1211,4,0)),"")</f>
        <v>M3</v>
      </c>
    </row>
    <row r="46" customFormat="false" ht="30" hidden="false" customHeight="false" outlineLevel="0" collapsed="false">
      <c r="B46" s="971" t="str">
        <f aca="false">'1. ORÇAMENTO'!C96</f>
        <v>6.6</v>
      </c>
      <c r="C46" s="972" t="str">
        <f aca="false">IFERROR(VLOOKUP($B46,'1. ORÇAMENTO'!$C$17:$J$1211,3,0),IF(CONCATENATE('1. ORÇAMENTO'!C96,'1. ORÇAMENTO'!D96,'1. ORÇAMENTO'!E96,'1. ORÇAMENTO'!F96,'1. ORÇAMENTO'!G96,'1. ORÇAMENTO'!H96,'1. ORÇAMENTO'!I96)='1. ORÇAMENTO'!E96,'1. ORÇAMENTO'!E96,""))</f>
        <v>LANCAMENTO/APLICACAO MANUAL DE CONCRETO EM FUNDACOES</v>
      </c>
      <c r="D46" s="973" t="str">
        <f aca="false">IFERROR(IF(VLOOKUP($B46,'1. ORÇAMENTO'!$C$17:$L$1211,10,0)=0,"",VLOOKUP($B46,'1. ORÇAMENTO'!$C$17:$L$1211,10,0)),"")</f>
        <v>CONFORME PROJETO ESTRUTURAL</v>
      </c>
      <c r="E46" s="974" t="n">
        <f aca="false">IFERROR(IF(VLOOKUP($B46,'1. ORÇAMENTO'!$C$17:$J$1211,5,0)=0,"",VLOOKUP($B46,'1. ORÇAMENTO'!$C$17:$J$1211,5,0)),"")</f>
        <v>46.5</v>
      </c>
      <c r="F46" s="974" t="str">
        <f aca="false">IFERROR(IF(VLOOKUP($B46,'1. ORÇAMENTO'!$C$17:$J$1211,4,0)=0,"",VLOOKUP($B46,'1. ORÇAMENTO'!$C$17:$J$1211,4,0)),"")</f>
        <v>M3</v>
      </c>
    </row>
    <row r="47" customFormat="false" ht="45" hidden="false" customHeight="false" outlineLevel="0" collapsed="false">
      <c r="B47" s="971" t="str">
        <f aca="false">'1. ORÇAMENTO'!C97</f>
        <v>6.7</v>
      </c>
      <c r="C47" s="972" t="str">
        <f aca="false">IFERROR(VLOOKUP($B47,'1. ORÇAMENTO'!$C$17:$J$1211,3,0),IF(CONCATENATE('1. ORÇAMENTO'!C97,'1. ORÇAMENTO'!D97,'1. ORÇAMENTO'!E97,'1. ORÇAMENTO'!F97,'1. ORÇAMENTO'!G97,'1. ORÇAMENTO'!H97,'1. ORÇAMENTO'!I97)='1. ORÇAMENTO'!E97,'1. ORÇAMENTO'!E97,""))</f>
        <v>ARMAÇÃO DE BLOCO, VIGA BALDRAME E SAPATA UTILIZANDO AÇO CA-60 DE 5 MM - MONTAGEM. AF_06/2017</v>
      </c>
      <c r="D47" s="973" t="str">
        <f aca="false">IFERROR(IF(VLOOKUP($B47,'1. ORÇAMENTO'!$C$17:$L$1211,10,0)=0,"",VLOOKUP($B47,'1. ORÇAMENTO'!$C$17:$L$1211,10,0)),"")</f>
        <v>CONFORME PROJETO ESTRUTURAL</v>
      </c>
      <c r="E47" s="974" t="n">
        <f aca="false">IFERROR(IF(VLOOKUP($B47,'1. ORÇAMENTO'!$C$17:$J$1211,5,0)=0,"",VLOOKUP($B47,'1. ORÇAMENTO'!$C$17:$J$1211,5,0)),"")</f>
        <v>467</v>
      </c>
      <c r="F47" s="974" t="str">
        <f aca="false">IFERROR(IF(VLOOKUP($B47,'1. ORÇAMENTO'!$C$17:$J$1211,4,0)=0,"",VLOOKUP($B47,'1. ORÇAMENTO'!$C$17:$J$1211,4,0)),"")</f>
        <v>KG</v>
      </c>
    </row>
    <row r="48" customFormat="false" ht="45" hidden="false" customHeight="false" outlineLevel="0" collapsed="false">
      <c r="B48" s="971" t="str">
        <f aca="false">'1. ORÇAMENTO'!C98</f>
        <v>6.8</v>
      </c>
      <c r="C48" s="972" t="str">
        <f aca="false">IFERROR(VLOOKUP($B48,'1. ORÇAMENTO'!$C$17:$J$1211,3,0),IF(CONCATENATE('1. ORÇAMENTO'!C98,'1. ORÇAMENTO'!D98,'1. ORÇAMENTO'!E98,'1. ORÇAMENTO'!F98,'1. ORÇAMENTO'!G98,'1. ORÇAMENTO'!H98,'1. ORÇAMENTO'!I98)='1. ORÇAMENTO'!E98,'1. ORÇAMENTO'!E98,""))</f>
        <v>ARMAÇÃO DE BLOCO, VIGA BALDRAME OU SAPATA UTILIZANDO AÇO CA-50 DE 6,3 MM - MONTAGEM. AF_06/2017</v>
      </c>
      <c r="D48" s="973" t="str">
        <f aca="false">IFERROR(IF(VLOOKUP($B48,'1. ORÇAMENTO'!$C$17:$L$1211,10,0)=0,"",VLOOKUP($B48,'1. ORÇAMENTO'!$C$17:$L$1211,10,0)),"")</f>
        <v>CONFORME PROJETO ESTRUTURAL</v>
      </c>
      <c r="E48" s="974" t="n">
        <f aca="false">IFERROR(IF(VLOOKUP($B48,'1. ORÇAMENTO'!$C$17:$J$1211,5,0)=0,"",VLOOKUP($B48,'1. ORÇAMENTO'!$C$17:$J$1211,5,0)),"")</f>
        <v>467.5</v>
      </c>
      <c r="F48" s="974" t="str">
        <f aca="false">IFERROR(IF(VLOOKUP($B48,'1. ORÇAMENTO'!$C$17:$J$1211,4,0)=0,"",VLOOKUP($B48,'1. ORÇAMENTO'!$C$17:$J$1211,4,0)),"")</f>
        <v>KG</v>
      </c>
    </row>
    <row r="49" customFormat="false" ht="45" hidden="false" customHeight="false" outlineLevel="0" collapsed="false">
      <c r="B49" s="971" t="str">
        <f aca="false">'1. ORÇAMENTO'!C99</f>
        <v>6.9</v>
      </c>
      <c r="C49" s="972" t="str">
        <f aca="false">IFERROR(VLOOKUP($B49,'1. ORÇAMENTO'!$C$17:$J$1211,3,0),IF(CONCATENATE('1. ORÇAMENTO'!C99,'1. ORÇAMENTO'!D99,'1. ORÇAMENTO'!E99,'1. ORÇAMENTO'!F99,'1. ORÇAMENTO'!G99,'1. ORÇAMENTO'!H99,'1. ORÇAMENTO'!I99)='1. ORÇAMENTO'!E99,'1. ORÇAMENTO'!E99,""))</f>
        <v>ARMAÇÃO DE BLOCO, VIGA BALDRAME OU SAPATA UTILIZANDO AÇO CA-50 DE 8 MM - MONTAGEM. AF_06/2017</v>
      </c>
      <c r="D49" s="973" t="str">
        <f aca="false">IFERROR(IF(VLOOKUP($B49,'1. ORÇAMENTO'!$C$17:$L$1211,10,0)=0,"",VLOOKUP($B49,'1. ORÇAMENTO'!$C$17:$L$1211,10,0)),"")</f>
        <v>CONFORME PROJETO ESTRUTURAL</v>
      </c>
      <c r="E49" s="974" t="n">
        <f aca="false">IFERROR(IF(VLOOKUP($B49,'1. ORÇAMENTO'!$C$17:$J$1211,5,0)=0,"",VLOOKUP($B49,'1. ORÇAMENTO'!$C$17:$J$1211,5,0)),"")</f>
        <v>63.1</v>
      </c>
      <c r="F49" s="974" t="str">
        <f aca="false">IFERROR(IF(VLOOKUP($B49,'1. ORÇAMENTO'!$C$17:$J$1211,4,0)=0,"",VLOOKUP($B49,'1. ORÇAMENTO'!$C$17:$J$1211,4,0)),"")</f>
        <v>KG</v>
      </c>
    </row>
    <row r="50" customFormat="false" ht="45" hidden="false" customHeight="false" outlineLevel="0" collapsed="false">
      <c r="B50" s="971" t="str">
        <f aca="false">'1. ORÇAMENTO'!C100</f>
        <v>6.10</v>
      </c>
      <c r="C50" s="972" t="str">
        <f aca="false">IFERROR(VLOOKUP($B50,'1. ORÇAMENTO'!$C$17:$J$1211,3,0),IF(CONCATENATE('1. ORÇAMENTO'!C100,'1. ORÇAMENTO'!D100,'1. ORÇAMENTO'!E100,'1. ORÇAMENTO'!F100,'1. ORÇAMENTO'!G100,'1. ORÇAMENTO'!H100,'1. ORÇAMENTO'!I100)='1. ORÇAMENTO'!E100,'1. ORÇAMENTO'!E100,""))</f>
        <v>ARMAÇÃO DE BLOCO, VIGA BALDRAME OU SAPATA UTILIZANDO AÇO CA-50 DE 10 MM - MONTAGEM. AF_06/2017</v>
      </c>
      <c r="D50" s="973" t="str">
        <f aca="false">IFERROR(IF(VLOOKUP($B50,'1. ORÇAMENTO'!$C$17:$L$1211,10,0)=0,"",VLOOKUP($B50,'1. ORÇAMENTO'!$C$17:$L$1211,10,0)),"")</f>
        <v>CONFORME PROJETO ESTRUTURAL</v>
      </c>
      <c r="E50" s="974" t="n">
        <f aca="false">IFERROR(IF(VLOOKUP($B50,'1. ORÇAMENTO'!$C$17:$J$1211,5,0)=0,"",VLOOKUP($B50,'1. ORÇAMENTO'!$C$17:$J$1211,5,0)),"")</f>
        <v>1211.7</v>
      </c>
      <c r="F50" s="974" t="str">
        <f aca="false">IFERROR(IF(VLOOKUP($B50,'1. ORÇAMENTO'!$C$17:$J$1211,4,0)=0,"",VLOOKUP($B50,'1. ORÇAMENTO'!$C$17:$J$1211,4,0)),"")</f>
        <v>KG</v>
      </c>
    </row>
    <row r="51" customFormat="false" ht="45" hidden="false" customHeight="false" outlineLevel="0" collapsed="false">
      <c r="B51" s="971" t="str">
        <f aca="false">'1. ORÇAMENTO'!C101</f>
        <v>6.11</v>
      </c>
      <c r="C51" s="972" t="str">
        <f aca="false">IFERROR(VLOOKUP($B51,'1. ORÇAMENTO'!$C$17:$J$1211,3,0),IF(CONCATENATE('1. ORÇAMENTO'!C101,'1. ORÇAMENTO'!D101,'1. ORÇAMENTO'!E101,'1. ORÇAMENTO'!F101,'1. ORÇAMENTO'!G101,'1. ORÇAMENTO'!H101,'1. ORÇAMENTO'!I101)='1. ORÇAMENTO'!E101,'1. ORÇAMENTO'!E101,""))</f>
        <v>ARMAÇÃO DE BLOCO, VIGA BALDRAME OU SAPATA UTILIZANDO AÇO CA-50 DE 12,5 MM - MONTAGEM. AF_06/2017</v>
      </c>
      <c r="D51" s="973" t="str">
        <f aca="false">IFERROR(IF(VLOOKUP($B51,'1. ORÇAMENTO'!$C$17:$L$1211,10,0)=0,"",VLOOKUP($B51,'1. ORÇAMENTO'!$C$17:$L$1211,10,0)),"")</f>
        <v>CONFORME PROJETO ESTRUTURAL</v>
      </c>
      <c r="E51" s="974" t="n">
        <f aca="false">IFERROR(IF(VLOOKUP($B51,'1. ORÇAMENTO'!$C$17:$J$1211,5,0)=0,"",VLOOKUP($B51,'1. ORÇAMENTO'!$C$17:$J$1211,5,0)),"")</f>
        <v>553.12</v>
      </c>
      <c r="F51" s="974" t="str">
        <f aca="false">IFERROR(IF(VLOOKUP($B51,'1. ORÇAMENTO'!$C$17:$J$1211,4,0)=0,"",VLOOKUP($B51,'1. ORÇAMENTO'!$C$17:$J$1211,4,0)),"")</f>
        <v>KG</v>
      </c>
    </row>
    <row r="52" customFormat="false" ht="45" hidden="false" customHeight="false" outlineLevel="0" collapsed="false">
      <c r="B52" s="971" t="str">
        <f aca="false">'1. ORÇAMENTO'!C102</f>
        <v>6.12</v>
      </c>
      <c r="C52" s="972" t="str">
        <f aca="false">IFERROR(VLOOKUP($B52,'1. ORÇAMENTO'!$C$17:$J$1211,3,0),IF(CONCATENATE('1. ORÇAMENTO'!C102,'1. ORÇAMENTO'!D102,'1. ORÇAMENTO'!E102,'1. ORÇAMENTO'!F102,'1. ORÇAMENTO'!G102,'1. ORÇAMENTO'!H102,'1. ORÇAMENTO'!I102)='1. ORÇAMENTO'!E102,'1. ORÇAMENTO'!E102,""))</f>
        <v>IMPERMEABILIZACAO DE ESTRUTURAS ENTERRADAS, COM TINTA ASFALTICA, DUAS DEMAOS.</v>
      </c>
      <c r="D52" s="973" t="str">
        <f aca="false">IFERROR(IF(VLOOKUP($B52,'1. ORÇAMENTO'!$C$17:$L$1211,10,0)=0,"",VLOOKUP($B52,'1. ORÇAMENTO'!$C$17:$L$1211,10,0)),"")</f>
        <v>CONFORME PROJETO ESTRUTURAL</v>
      </c>
      <c r="E52" s="974" t="n">
        <f aca="false">IFERROR(IF(VLOOKUP($B52,'1. ORÇAMENTO'!$C$17:$J$1211,5,0)=0,"",VLOOKUP($B52,'1. ORÇAMENTO'!$C$17:$J$1211,5,0)),"")</f>
        <v>627</v>
      </c>
      <c r="F52" s="974" t="str">
        <f aca="false">IFERROR(IF(VLOOKUP($B52,'1. ORÇAMENTO'!$C$17:$J$1211,4,0)=0,"",VLOOKUP($B52,'1. ORÇAMENTO'!$C$17:$J$1211,4,0)),"")</f>
        <v>M2</v>
      </c>
    </row>
    <row r="53" customFormat="false" ht="15" hidden="false" customHeight="false" outlineLevel="0" collapsed="false">
      <c r="B53" s="971"/>
      <c r="C53" s="972"/>
      <c r="D53" s="973"/>
      <c r="E53" s="974"/>
      <c r="F53" s="974"/>
    </row>
    <row r="54" customFormat="false" ht="15" hidden="false" customHeight="false" outlineLevel="0" collapsed="false">
      <c r="B54" s="971" t="e">
        <f aca="false">#REF!</f>
        <v>#REF!</v>
      </c>
      <c r="C54" s="972" t="e">
        <f aca="false">#VALUE!</f>
        <v>#VALUE!</v>
      </c>
      <c r="D54" s="973" t="str">
        <f aca="false">IFERROR(IF(VLOOKUP($B54,'1. ORÇAMENTO'!$C$17:$L$1211,10,0)=0,"",VLOOKUP($B54,'1. ORÇAMENTO'!$C$17:$L$1211,10,0)),"")</f>
        <v/>
      </c>
      <c r="E54" s="974" t="str">
        <f aca="false">IFERROR(IF(VLOOKUP($B54,'1. ORÇAMENTO'!$C$17:$J$1211,5,0)=0,"",VLOOKUP($B54,'1. ORÇAMENTO'!$C$17:$J$1211,5,0)),"")</f>
        <v/>
      </c>
      <c r="F54" s="974" t="str">
        <f aca="false">IFERROR(IF(VLOOKUP($B54,'1. ORÇAMENTO'!$C$17:$J$1211,4,0)=0,"",VLOOKUP($B54,'1. ORÇAMENTO'!$C$17:$J$1211,4,0)),"")</f>
        <v/>
      </c>
    </row>
    <row r="55" customFormat="false" ht="15" hidden="false" customHeight="false" outlineLevel="0" collapsed="false">
      <c r="B55" s="971" t="e">
        <f aca="false">#VALUE!</f>
        <v>#VALUE!</v>
      </c>
      <c r="C55" s="972" t="e">
        <f aca="false">#VALUE!</f>
        <v>#VALUE!</v>
      </c>
      <c r="D55" s="973" t="str">
        <f aca="false">IFERROR(IF(VLOOKUP($B55,'1. ORÇAMENTO'!$C$17:$L$1211,10,0)=0,"",VLOOKUP($B55,'1. ORÇAMENTO'!$C$17:$L$1211,10,0)),"")</f>
        <v/>
      </c>
      <c r="E55" s="974" t="str">
        <f aca="false">IFERROR(IF(VLOOKUP($B55,'1. ORÇAMENTO'!$C$17:$J$1211,5,0)=0,"",VLOOKUP($B55,'1. ORÇAMENTO'!$C$17:$J$1211,5,0)),"")</f>
        <v/>
      </c>
      <c r="F55" s="974" t="str">
        <f aca="false">IFERROR(IF(VLOOKUP($B55,'1. ORÇAMENTO'!$C$17:$J$1211,4,0)=0,"",VLOOKUP($B55,'1. ORÇAMENTO'!$C$17:$J$1211,4,0)),"")</f>
        <v/>
      </c>
    </row>
    <row r="56" customFormat="false" ht="15" hidden="false" customHeight="false" outlineLevel="0" collapsed="false">
      <c r="B56" s="971" t="e">
        <f aca="false">#REF!</f>
        <v>#REF!</v>
      </c>
      <c r="C56" s="972" t="e">
        <f aca="false">IFERROR(VLOOKUP($B56,'1. ORÇAMENTO'!$C$17:$J$1211,3,0),IF(CONCATENATE(#REF!,#REF!,#REF!,#REF!,#REF!,#REF!,#REF!)=#REF!,#REF!,""))</f>
        <v>#REF!</v>
      </c>
      <c r="D56" s="973" t="str">
        <f aca="false">IFERROR(IF(VLOOKUP($B56,'1. ORÇAMENTO'!$C$17:$L$1211,10,0)=0,"",VLOOKUP($B56,'1. ORÇAMENTO'!$C$17:$L$1211,10,0)),"")</f>
        <v/>
      </c>
      <c r="E56" s="974" t="str">
        <f aca="false">IFERROR(IF(VLOOKUP($B56,'1. ORÇAMENTO'!$C$17:$J$1211,5,0)=0,"",VLOOKUP($B56,'1. ORÇAMENTO'!$C$17:$J$1211,5,0)),"")</f>
        <v/>
      </c>
      <c r="F56" s="974" t="str">
        <f aca="false">IFERROR(IF(VLOOKUP($B56,'1. ORÇAMENTO'!$C$17:$J$1211,4,0)=0,"",VLOOKUP($B56,'1. ORÇAMENTO'!$C$17:$J$1211,4,0)),"")</f>
        <v/>
      </c>
    </row>
    <row r="57" customFormat="false" ht="15" hidden="false" customHeight="false" outlineLevel="0" collapsed="false">
      <c r="B57" s="971" t="e">
        <f aca="false">#REF!</f>
        <v>#REF!</v>
      </c>
      <c r="C57" s="972" t="e">
        <f aca="false">IFERROR(VLOOKUP($B57,'1. ORÇAMENTO'!$C$17:$J$1211,3,0),IF(CONCATENATE(#REF!,#REF!,#REF!,#REF!,#REF!,#REF!,#REF!)=#REF!,#REF!,""))</f>
        <v>#REF!</v>
      </c>
      <c r="D57" s="973" t="str">
        <f aca="false">IFERROR(IF(VLOOKUP($B57,'1. ORÇAMENTO'!$C$17:$L$1211,10,0)=0,"",VLOOKUP($B57,'1. ORÇAMENTO'!$C$17:$L$1211,10,0)),"")</f>
        <v/>
      </c>
      <c r="E57" s="974" t="str">
        <f aca="false">IFERROR(IF(VLOOKUP($B57,'1. ORÇAMENTO'!$C$17:$J$1211,5,0)=0,"",VLOOKUP($B57,'1. ORÇAMENTO'!$C$17:$J$1211,5,0)),"")</f>
        <v/>
      </c>
      <c r="F57" s="974" t="str">
        <f aca="false">IFERROR(IF(VLOOKUP($B57,'1. ORÇAMENTO'!$C$17:$J$1211,4,0)=0,"",VLOOKUP($B57,'1. ORÇAMENTO'!$C$17:$J$1211,4,0)),"")</f>
        <v/>
      </c>
    </row>
    <row r="58" customFormat="false" ht="15" hidden="false" customHeight="false" outlineLevel="0" collapsed="false">
      <c r="B58" s="971" t="e">
        <f aca="false">#REF!</f>
        <v>#REF!</v>
      </c>
      <c r="C58" s="972" t="e">
        <f aca="false">IFERROR(VLOOKUP($B58,'1. ORÇAMENTO'!$C$17:$J$1211,3,0),IF(CONCATENATE(#REF!,#REF!,#REF!,#REF!,#REF!,#REF!,#REF!)=#REF!,#REF!,""))</f>
        <v>#REF!</v>
      </c>
      <c r="D58" s="973" t="str">
        <f aca="false">IFERROR(IF(VLOOKUP($B58,'1. ORÇAMENTO'!$C$17:$L$1211,10,0)=0,"",VLOOKUP($B58,'1. ORÇAMENTO'!$C$17:$L$1211,10,0)),"")</f>
        <v/>
      </c>
      <c r="E58" s="974" t="str">
        <f aca="false">IFERROR(IF(VLOOKUP($B58,'1. ORÇAMENTO'!$C$17:$J$1211,5,0)=0,"",VLOOKUP($B58,'1. ORÇAMENTO'!$C$17:$J$1211,5,0)),"")</f>
        <v/>
      </c>
      <c r="F58" s="974" t="str">
        <f aca="false">IFERROR(IF(VLOOKUP($B58,'1. ORÇAMENTO'!$C$17:$J$1211,4,0)=0,"",VLOOKUP($B58,'1. ORÇAMENTO'!$C$17:$J$1211,4,0)),"")</f>
        <v/>
      </c>
    </row>
    <row r="59" customFormat="false" ht="15" hidden="false" customHeight="false" outlineLevel="0" collapsed="false">
      <c r="B59" s="971" t="e">
        <f aca="false">#REF!</f>
        <v>#REF!</v>
      </c>
      <c r="C59" s="972" t="e">
        <f aca="false">IFERROR(VLOOKUP($B59,'1. ORÇAMENTO'!$C$17:$J$1211,3,0),IF(CONCATENATE(#REF!,#REF!,#REF!,#REF!,#REF!,#REF!,#REF!)=#REF!,#REF!,""))</f>
        <v>#REF!</v>
      </c>
      <c r="D59" s="973" t="str">
        <f aca="false">IFERROR(IF(VLOOKUP($B59,'1. ORÇAMENTO'!$C$17:$L$1211,10,0)=0,"",VLOOKUP($B59,'1. ORÇAMENTO'!$C$17:$L$1211,10,0)),"")</f>
        <v/>
      </c>
      <c r="E59" s="974" t="str">
        <f aca="false">IFERROR(IF(VLOOKUP($B59,'1. ORÇAMENTO'!$C$17:$J$1211,5,0)=0,"",VLOOKUP($B59,'1. ORÇAMENTO'!$C$17:$J$1211,5,0)),"")</f>
        <v/>
      </c>
      <c r="F59" s="974" t="str">
        <f aca="false">IFERROR(IF(VLOOKUP($B59,'1. ORÇAMENTO'!$C$17:$J$1211,4,0)=0,"",VLOOKUP($B59,'1. ORÇAMENTO'!$C$17:$J$1211,4,0)),"")</f>
        <v/>
      </c>
    </row>
    <row r="60" customFormat="false" ht="15" hidden="false" customHeight="false" outlineLevel="0" collapsed="false">
      <c r="B60" s="971" t="e">
        <f aca="false">#REF!</f>
        <v>#REF!</v>
      </c>
      <c r="C60" s="972" t="e">
        <f aca="false">IFERROR(VLOOKUP($B60,'1. ORÇAMENTO'!$C$17:$J$1211,3,0),IF(CONCATENATE(#REF!,#REF!,#REF!,#REF!,#REF!,#REF!,#REF!)=#REF!,#REF!,""))</f>
        <v>#REF!</v>
      </c>
      <c r="D60" s="973" t="str">
        <f aca="false">IFERROR(IF(VLOOKUP($B60,'1. ORÇAMENTO'!$C$17:$L$1211,10,0)=0,"",VLOOKUP($B60,'1. ORÇAMENTO'!$C$17:$L$1211,10,0)),"")</f>
        <v/>
      </c>
      <c r="E60" s="974" t="str">
        <f aca="false">IFERROR(IF(VLOOKUP($B60,'1. ORÇAMENTO'!$C$17:$J$1211,5,0)=0,"",VLOOKUP($B60,'1. ORÇAMENTO'!$C$17:$J$1211,5,0)),"")</f>
        <v/>
      </c>
      <c r="F60" s="974" t="str">
        <f aca="false">IFERROR(IF(VLOOKUP($B60,'1. ORÇAMENTO'!$C$17:$J$1211,4,0)=0,"",VLOOKUP($B60,'1. ORÇAMENTO'!$C$17:$J$1211,4,0)),"")</f>
        <v/>
      </c>
    </row>
    <row r="61" customFormat="false" ht="15" hidden="false" customHeight="false" outlineLevel="0" collapsed="false">
      <c r="B61" s="971" t="e">
        <f aca="false">#REF!</f>
        <v>#REF!</v>
      </c>
      <c r="C61" s="972" t="e">
        <f aca="false">IFERROR(VLOOKUP($B61,'1. ORÇAMENTO'!$C$17:$J$1211,3,0),IF(CONCATENATE(#REF!,#REF!,#REF!,#REF!,#REF!,#REF!,#REF!)=#REF!,#REF!,""))</f>
        <v>#REF!</v>
      </c>
      <c r="D61" s="973" t="str">
        <f aca="false">IFERROR(IF(VLOOKUP($B61,'1. ORÇAMENTO'!$C$17:$L$1211,10,0)=0,"",VLOOKUP($B61,'1. ORÇAMENTO'!$C$17:$L$1211,10,0)),"")</f>
        <v/>
      </c>
      <c r="E61" s="974" t="str">
        <f aca="false">IFERROR(IF(VLOOKUP($B61,'1. ORÇAMENTO'!$C$17:$J$1211,5,0)=0,"",VLOOKUP($B61,'1. ORÇAMENTO'!$C$17:$J$1211,5,0)),"")</f>
        <v/>
      </c>
      <c r="F61" s="974" t="str">
        <f aca="false">IFERROR(IF(VLOOKUP($B61,'1. ORÇAMENTO'!$C$17:$J$1211,4,0)=0,"",VLOOKUP($B61,'1. ORÇAMENTO'!$C$17:$J$1211,4,0)),"")</f>
        <v/>
      </c>
    </row>
    <row r="62" customFormat="false" ht="30" hidden="false" customHeight="false" outlineLevel="0" collapsed="false">
      <c r="B62" s="971" t="str">
        <f aca="false">'1. ORÇAMENTO'!C128</f>
        <v>7.7</v>
      </c>
      <c r="C62" s="972" t="str">
        <f aca="false">IFERROR(VLOOKUP($B62,'1. ORÇAMENTO'!$C$17:$J$1211,3,0),IF(CONCATENATE('1. ORÇAMENTO'!C128,'1. ORÇAMENTO'!D128,'1. ORÇAMENTO'!E128,'1. ORÇAMENTO'!F128,'1. ORÇAMENTO'!G128,'1. ORÇAMENTO'!H128,'1. ORÇAMENTO'!I128)='1. ORÇAMENTO'!E128,'1. ORÇAMENTO'!E128,""))</f>
        <v>VERGA PRÉ-MOLDADA PARA PORTAS COM MAIS DE 1,5 M DE VÃO. AF_03/2016</v>
      </c>
      <c r="D62" s="973" t="str">
        <f aca="false">IFERROR(IF(VLOOKUP($B62,'1. ORÇAMENTO'!$C$17:$L$1211,10,0)=0,"",VLOOKUP($B62,'1. ORÇAMENTO'!$C$17:$L$1211,10,0)),"")</f>
        <v/>
      </c>
      <c r="E62" s="974" t="n">
        <f aca="false">IFERROR(IF(VLOOKUP($B62,'1. ORÇAMENTO'!$C$17:$J$1211,5,0)=0,"",VLOOKUP($B62,'1. ORÇAMENTO'!$C$17:$J$1211,5,0)),"")</f>
        <v>48</v>
      </c>
      <c r="F62" s="974" t="str">
        <f aca="false">IFERROR(IF(VLOOKUP($B62,'1. ORÇAMENTO'!$C$17:$J$1211,4,0)=0,"",VLOOKUP($B62,'1. ORÇAMENTO'!$C$17:$J$1211,4,0)),"")</f>
        <v>M</v>
      </c>
    </row>
    <row r="63" customFormat="false" ht="15" hidden="false" customHeight="false" outlineLevel="0" collapsed="false">
      <c r="B63" s="971" t="e">
        <f aca="false">#REF!</f>
        <v>#REF!</v>
      </c>
      <c r="C63" s="972" t="e">
        <f aca="false">IFERROR(VLOOKUP($B63,'1. ORÇAMENTO'!$C$17:$J$1211,3,0),IF(CONCATENATE(#REF!,#REF!,#REF!,#REF!,#REF!,#REF!,#REF!)=#REF!,#REF!,""))</f>
        <v>#REF!</v>
      </c>
      <c r="D63" s="973" t="str">
        <f aca="false">IFERROR(IF(VLOOKUP($B63,'1. ORÇAMENTO'!$C$17:$L$1211,10,0)=0,"",VLOOKUP($B63,'1. ORÇAMENTO'!$C$17:$L$1211,10,0)),"")</f>
        <v/>
      </c>
      <c r="E63" s="974" t="str">
        <f aca="false">IFERROR(IF(VLOOKUP($B63,'1. ORÇAMENTO'!$C$17:$J$1211,5,0)=0,"",VLOOKUP($B63,'1. ORÇAMENTO'!$C$17:$J$1211,5,0)),"")</f>
        <v/>
      </c>
      <c r="F63" s="974" t="str">
        <f aca="false">IFERROR(IF(VLOOKUP($B63,'1. ORÇAMENTO'!$C$17:$J$1211,4,0)=0,"",VLOOKUP($B63,'1. ORÇAMENTO'!$C$17:$J$1211,4,0)),"")</f>
        <v/>
      </c>
    </row>
    <row r="64" customFormat="false" ht="15" hidden="false" customHeight="false" outlineLevel="0" collapsed="false">
      <c r="B64" s="971" t="e">
        <f aca="false">#REF!</f>
        <v>#REF!</v>
      </c>
      <c r="C64" s="972" t="e">
        <f aca="false">IFERROR(VLOOKUP($B64,'1. ORÇAMENTO'!$C$17:$J$1211,3,0),IF(CONCATENATE(#REF!,#REF!,#REF!,#REF!,#REF!,#REF!,#REF!)=#REF!,#REF!,""))</f>
        <v>#REF!</v>
      </c>
      <c r="D64" s="973" t="str">
        <f aca="false">IFERROR(IF(VLOOKUP($B64,'1. ORÇAMENTO'!$C$17:$L$1211,10,0)=0,"",VLOOKUP($B64,'1. ORÇAMENTO'!$C$17:$L$1211,10,0)),"")</f>
        <v/>
      </c>
      <c r="E64" s="974" t="str">
        <f aca="false">IFERROR(IF(VLOOKUP($B64,'1. ORÇAMENTO'!$C$17:$J$1211,5,0)=0,"",VLOOKUP($B64,'1. ORÇAMENTO'!$C$17:$J$1211,5,0)),"")</f>
        <v/>
      </c>
      <c r="F64" s="974" t="str">
        <f aca="false">IFERROR(IF(VLOOKUP($B64,'1. ORÇAMENTO'!$C$17:$J$1211,4,0)=0,"",VLOOKUP($B64,'1. ORÇAMENTO'!$C$17:$J$1211,4,0)),"")</f>
        <v/>
      </c>
    </row>
    <row r="65" customFormat="false" ht="15" hidden="false" customHeight="false" outlineLevel="0" collapsed="false">
      <c r="B65" s="971" t="e">
        <f aca="false">#VALUE!</f>
        <v>#VALUE!</v>
      </c>
      <c r="C65" s="972" t="e">
        <f aca="false">#VALUE!</f>
        <v>#VALUE!</v>
      </c>
      <c r="D65" s="973" t="str">
        <f aca="false">IFERROR(IF(VLOOKUP($B65,'1. ORÇAMENTO'!$C$17:$L$1211,10,0)=0,"",VLOOKUP($B65,'1. ORÇAMENTO'!$C$17:$L$1211,10,0)),"")</f>
        <v/>
      </c>
      <c r="E65" s="974" t="str">
        <f aca="false">IFERROR(IF(VLOOKUP($B65,'1. ORÇAMENTO'!$C$17:$J$1211,5,0)=0,"",VLOOKUP($B65,'1. ORÇAMENTO'!$C$17:$J$1211,5,0)),"")</f>
        <v/>
      </c>
      <c r="F65" s="974" t="str">
        <f aca="false">IFERROR(IF(VLOOKUP($B65,'1. ORÇAMENTO'!$C$17:$J$1211,4,0)=0,"",VLOOKUP($B65,'1. ORÇAMENTO'!$C$17:$J$1211,4,0)),"")</f>
        <v/>
      </c>
    </row>
    <row r="66" customFormat="false" ht="15" hidden="false" customHeight="false" outlineLevel="0" collapsed="false">
      <c r="B66" s="971" t="n">
        <f aca="false">'1. ORÇAMENTO'!C129</f>
        <v>0</v>
      </c>
      <c r="C66" s="972" t="n">
        <f aca="false">IFERROR(VLOOKUP($B66,'1. ORÇAMENTO'!$C$17:$J$1211,3,0),IF(CONCATENATE('1. ORÇAMENTO'!C129,'1. ORÇAMENTO'!D129,'1. ORÇAMENTO'!E129,'1. ORÇAMENTO'!F129,'1. ORÇAMENTO'!G129,'1. ORÇAMENTO'!H129,'1. ORÇAMENTO'!I129)='1. ORÇAMENTO'!E129,'1. ORÇAMENTO'!E129,""))</f>
        <v>0</v>
      </c>
      <c r="D66" s="973" t="str">
        <f aca="false">IFERROR(IF(VLOOKUP($B66,'1. ORÇAMENTO'!$C$17:$L$1211,10,0)=0,"",VLOOKUP($B66,'1. ORÇAMENTO'!$C$17:$L$1211,10,0)),"")</f>
        <v/>
      </c>
      <c r="E66" s="974" t="str">
        <f aca="false">IFERROR(IF(VLOOKUP($B66,'1. ORÇAMENTO'!$C$17:$J$1211,5,0)=0,"",VLOOKUP($B66,'1. ORÇAMENTO'!$C$17:$J$1211,5,0)),"")</f>
        <v/>
      </c>
      <c r="F66" s="974" t="str">
        <f aca="false">IFERROR(IF(VLOOKUP($B66,'1. ORÇAMENTO'!$C$17:$J$1211,4,0)=0,"",VLOOKUP($B66,'1. ORÇAMENTO'!$C$17:$J$1211,4,0)),"")</f>
        <v/>
      </c>
    </row>
    <row r="67" customFormat="false" ht="15" hidden="false" customHeight="false" outlineLevel="0" collapsed="false">
      <c r="B67" s="971" t="str">
        <f aca="false">'1. ORÇAMENTO'!C130</f>
        <v>8.0</v>
      </c>
      <c r="C67" s="972" t="n">
        <f aca="false">IFERROR(VLOOKUP($B67,'1. ORÇAMENTO'!$C$17:$J$1211,3,0),IF(CONCATENATE('1. ORÇAMENTO'!C130,'1. ORÇAMENTO'!D130,'1. ORÇAMENTO'!E130,'1. ORÇAMENTO'!F130,'1. ORÇAMENTO'!G130,'1. ORÇAMENTO'!H130,'1. ORÇAMENTO'!I130)='1. ORÇAMENTO'!E130,'1. ORÇAMENTO'!E130,""))</f>
        <v>0</v>
      </c>
      <c r="D67" s="973" t="str">
        <f aca="false">IFERROR(IF(VLOOKUP($B67,'1. ORÇAMENTO'!$C$17:$L$1211,10,0)=0,"",VLOOKUP($B67,'1. ORÇAMENTO'!$C$17:$L$1211,10,0)),"")</f>
        <v/>
      </c>
      <c r="E67" s="974" t="str">
        <f aca="false">IFERROR(IF(VLOOKUP($B67,'1. ORÇAMENTO'!$C$17:$J$1211,5,0)=0,"",VLOOKUP($B67,'1. ORÇAMENTO'!$C$17:$J$1211,5,0)),"")</f>
        <v/>
      </c>
      <c r="F67" s="974" t="str">
        <f aca="false">IFERROR(IF(VLOOKUP($B67,'1. ORÇAMENTO'!$C$17:$J$1211,4,0)=0,"",VLOOKUP($B67,'1. ORÇAMENTO'!$C$17:$J$1211,4,0)),"")</f>
        <v/>
      </c>
    </row>
    <row r="68" customFormat="false" ht="15" hidden="false" customHeight="false" outlineLevel="0" collapsed="false">
      <c r="B68" s="971" t="e">
        <f aca="false">#REF!</f>
        <v>#REF!</v>
      </c>
      <c r="C68" s="972" t="e">
        <f aca="false">IFERROR(VLOOKUP($B68,'1. ORÇAMENTO'!$C$17:$J$1211,3,0),IF(CONCATENATE(#REF!,#REF!,#REF!,#REF!,#REF!,#REF!,#REF!)=#REF!,#REF!,""))</f>
        <v>#REF!</v>
      </c>
      <c r="D68" s="973" t="str">
        <f aca="false">IFERROR(IF(VLOOKUP($B68,'1. ORÇAMENTO'!$C$17:$L$1211,10,0)=0,"",VLOOKUP($B68,'1. ORÇAMENTO'!$C$17:$L$1211,10,0)),"")</f>
        <v/>
      </c>
      <c r="E68" s="974" t="str">
        <f aca="false">IFERROR(IF(VLOOKUP($B68,'1. ORÇAMENTO'!$C$17:$J$1211,5,0)=0,"",VLOOKUP($B68,'1. ORÇAMENTO'!$C$17:$J$1211,5,0)),"")</f>
        <v/>
      </c>
      <c r="F68" s="974" t="str">
        <f aca="false">IFERROR(IF(VLOOKUP($B68,'1. ORÇAMENTO'!$C$17:$J$1211,4,0)=0,"",VLOOKUP($B68,'1. ORÇAMENTO'!$C$17:$J$1211,4,0)),"")</f>
        <v/>
      </c>
    </row>
    <row r="69" customFormat="false" ht="45" hidden="false" customHeight="false" outlineLevel="0" collapsed="false">
      <c r="B69" s="971" t="str">
        <f aca="false">'1. ORÇAMENTO'!C131</f>
        <v>8.1</v>
      </c>
      <c r="C69" s="972" t="str">
        <f aca="false">IFERROR(VLOOKUP($B69,'1. ORÇAMENTO'!$C$17:$J$1211,3,0),IF(CONCATENATE('1. ORÇAMENTO'!C131,'1. ORÇAMENTO'!D131,'1. ORÇAMENTO'!E131,'1. ORÇAMENTO'!F131,'1. ORÇAMENTO'!G131,'1. ORÇAMENTO'!H131,'1. ORÇAMENTO'!I131)='1. ORÇAMENTO'!E131,'1. ORÇAMENTO'!E131,""))</f>
        <v>JANELA DE AÇO DE CORRER, 4 FOLHAS, FIXAÇÃO COM ARGAMASSA, SEM VIDROS, PADRONIZADA. AF_07/2016</v>
      </c>
      <c r="D69" s="973" t="str">
        <f aca="false">IFERROR(IF(VLOOKUP($B69,'1. ORÇAMENTO'!$C$17:$L$1211,10,0)=0,"",VLOOKUP($B69,'1. ORÇAMENTO'!$C$17:$L$1211,10,0)),"")</f>
        <v>(3*0,6*25)+(0,4*0,4*6)+(0,8*0,4*3)</v>
      </c>
      <c r="E69" s="974" t="n">
        <f aca="false">IFERROR(IF(VLOOKUP($B69,'1. ORÇAMENTO'!$C$17:$J$1211,5,0)=0,"",VLOOKUP($B69,'1. ORÇAMENTO'!$C$17:$J$1211,5,0)),"")</f>
        <v>3</v>
      </c>
      <c r="F69" s="974" t="str">
        <f aca="false">IFERROR(IF(VLOOKUP($B69,'1. ORÇAMENTO'!$C$17:$J$1211,4,0)=0,"",VLOOKUP($B69,'1. ORÇAMENTO'!$C$17:$J$1211,4,0)),"")</f>
        <v>M2</v>
      </c>
    </row>
    <row r="70" customFormat="false" ht="45" hidden="false" customHeight="false" outlineLevel="0" collapsed="false">
      <c r="B70" s="971" t="str">
        <f aca="false">'1. ORÇAMENTO'!C132</f>
        <v>8.2</v>
      </c>
      <c r="C70" s="972" t="str">
        <f aca="false">IFERROR(VLOOKUP($B70,'1. ORÇAMENTO'!$C$17:$J$1211,3,0),IF(CONCATENATE('1. ORÇAMENTO'!C132,'1. ORÇAMENTO'!D132,'1. ORÇAMENTO'!E132,'1. ORÇAMENTO'!F132,'1. ORÇAMENTO'!G132,'1. ORÇAMENTO'!H132,'1. ORÇAMENTO'!I132)='1. ORÇAMENTO'!E132,'1. ORÇAMENTO'!E132,""))</f>
        <v>JANELA DE ALUMÍNIO DE CORRER, 4 FOLHAS, FIXAÇÃO COM ARGAMASSA, COM VIDROS, PADRONIZADA. AF_07/2016</v>
      </c>
      <c r="D70" s="973" t="str">
        <f aca="false">IFERROR(IF(VLOOKUP($B70,'1. ORÇAMENTO'!$C$17:$L$1211,10,0)=0,"",VLOOKUP($B70,'1. ORÇAMENTO'!$C$17:$L$1211,10,0)),"")</f>
        <v>(3*2*23)</v>
      </c>
      <c r="E70" s="974" t="n">
        <f aca="false">IFERROR(IF(VLOOKUP($B70,'1. ORÇAMENTO'!$C$17:$J$1211,5,0)=0,"",VLOOKUP($B70,'1. ORÇAMENTO'!$C$17:$J$1211,5,0)),"")</f>
        <v>64.8</v>
      </c>
      <c r="F70" s="974" t="str">
        <f aca="false">IFERROR(IF(VLOOKUP($B70,'1. ORÇAMENTO'!$C$17:$J$1211,4,0)=0,"",VLOOKUP($B70,'1. ORÇAMENTO'!$C$17:$J$1211,4,0)),"")</f>
        <v>M2</v>
      </c>
    </row>
    <row r="71" customFormat="false" ht="60" hidden="false" customHeight="false" outlineLevel="0" collapsed="false">
      <c r="B71" s="971" t="str">
        <f aca="false">'1. ORÇAMENTO'!C133</f>
        <v>8.3</v>
      </c>
      <c r="C71" s="972" t="str">
        <f aca="false">IFERROR(VLOOKUP($B71,'1. ORÇAMENTO'!$C$17:$J$1211,3,0),IF(CONCATENATE('1. ORÇAMENTO'!C133,'1. ORÇAMENTO'!D134,'1. ORÇAMENTO'!E134,'1. ORÇAMENTO'!F134,'1. ORÇAMENTO'!G133,'1. ORÇAMENTO'!H134,'1. ORÇAMENTO'!I133)='1. ORÇAMENTO'!E134,'1. ORÇAMENTO'!E134,""))</f>
        <v>JANELA DE ALUMÍNIO MAXIM-AR, FIXAÇÃO COM PARAFUSO SOBRE CONTRAMARCO (EXCLUSIVE CONTRAMARCO), COM VIDROS, PADRONIZADA. AF_07/2016</v>
      </c>
      <c r="D71" s="973" t="str">
        <f aca="false">IFERROR(IF(VLOOKUP($B71,'1. ORÇAMENTO'!$C$17:$L$1211,10,0)=0,"",VLOOKUP($B71,'1. ORÇAMENTO'!$C$17:$L$1211,10,0)),"")</f>
        <v>44*2*1,2</v>
      </c>
      <c r="E71" s="974" t="n">
        <f aca="false">IFERROR(IF(VLOOKUP($B71,'1. ORÇAMENTO'!$C$17:$J$1211,5,0)=0,"",VLOOKUP($B71,'1. ORÇAMENTO'!$C$17:$J$1211,5,0)),"")</f>
        <v>37.36</v>
      </c>
      <c r="F71" s="974" t="str">
        <f aca="false">IFERROR(IF(VLOOKUP($B71,'1. ORÇAMENTO'!$C$17:$J$1211,4,0)=0,"",VLOOKUP($B71,'1. ORÇAMENTO'!$C$17:$J$1211,4,0)),"")</f>
        <v>M2</v>
      </c>
    </row>
    <row r="72" customFormat="false" ht="15" hidden="false" customHeight="false" outlineLevel="0" collapsed="false">
      <c r="B72" s="971"/>
      <c r="C72" s="972"/>
      <c r="D72" s="973"/>
      <c r="E72" s="974"/>
      <c r="F72" s="974"/>
    </row>
    <row r="73" customFormat="false" ht="15" hidden="false" customHeight="false" outlineLevel="0" collapsed="false">
      <c r="B73" s="971" t="str">
        <f aca="false">'1. ORÇAMENTO'!C137</f>
        <v>8.7</v>
      </c>
      <c r="C73" s="972" t="e">
        <f aca="false">#VALUE!</f>
        <v>#VALUE!</v>
      </c>
      <c r="D73" s="973" t="str">
        <f aca="false">IFERROR(IF(VLOOKUP($B73,'1. ORÇAMENTO'!$C$17:$L$1211,10,0)=0,"",VLOOKUP($B73,'1. ORÇAMENTO'!$C$17:$L$1211,10,0)),"")</f>
        <v/>
      </c>
      <c r="E73" s="974" t="n">
        <f aca="false">IFERROR(IF(VLOOKUP($B73,'1. ORÇAMENTO'!$C$17:$J$1211,5,0)=0,"",VLOOKUP($B73,'1. ORÇAMENTO'!$C$17:$J$1211,5,0)),"")</f>
        <v>12</v>
      </c>
      <c r="F73" s="974" t="str">
        <f aca="false">IFERROR(IF(VLOOKUP($B73,'1. ORÇAMENTO'!$C$17:$J$1211,4,0)=0,"",VLOOKUP($B73,'1. ORÇAMENTO'!$C$17:$J$1211,4,0)),"")</f>
        <v>UN</v>
      </c>
    </row>
    <row r="74" customFormat="false" ht="15" hidden="false" customHeight="false" outlineLevel="0" collapsed="false">
      <c r="B74" s="971" t="str">
        <f aca="false">'1. ORÇAMENTO'!C145</f>
        <v>9.0</v>
      </c>
      <c r="C74" s="972" t="n">
        <f aca="false">IFERROR(VLOOKUP($B74,'1. ORÇAMENTO'!$C$17:$J$1211,3,0),IF(CONCATENATE('1. ORÇAMENTO'!C145,'1. ORÇAMENTO'!D145,'1. ORÇAMENTO'!E145,'1. ORÇAMENTO'!F145,'1. ORÇAMENTO'!G145,'1. ORÇAMENTO'!H145,'1. ORÇAMENTO'!I145)='1. ORÇAMENTO'!E145,'1. ORÇAMENTO'!E145,""))</f>
        <v>0</v>
      </c>
      <c r="D74" s="973" t="str">
        <f aca="false">IFERROR(IF(VLOOKUP($B74,'1. ORÇAMENTO'!$C$17:$L$1211,10,0)=0,"",VLOOKUP($B74,'1. ORÇAMENTO'!$C$17:$L$1211,10,0)),"")</f>
        <v/>
      </c>
      <c r="E74" s="974" t="str">
        <f aca="false">IFERROR(IF(VLOOKUP($B74,'1. ORÇAMENTO'!$C$17:$J$1211,5,0)=0,"",VLOOKUP($B74,'1. ORÇAMENTO'!$C$17:$J$1211,5,0)),"")</f>
        <v/>
      </c>
      <c r="F74" s="974" t="str">
        <f aca="false">IFERROR(IF(VLOOKUP($B74,'1. ORÇAMENTO'!$C$17:$J$1211,4,0)=0,"",VLOOKUP($B74,'1. ORÇAMENTO'!$C$17:$J$1211,4,0)),"")</f>
        <v/>
      </c>
    </row>
    <row r="75" customFormat="false" ht="15" hidden="false" customHeight="false" outlineLevel="0" collapsed="false">
      <c r="B75" s="971"/>
      <c r="C75" s="972"/>
      <c r="D75" s="973"/>
      <c r="E75" s="974"/>
      <c r="F75" s="974"/>
    </row>
    <row r="76" customFormat="false" ht="15" hidden="false" customHeight="false" outlineLevel="0" collapsed="false">
      <c r="B76" s="971" t="str">
        <f aca="false">'1. ORÇAMENTO'!C119</f>
        <v>7.0</v>
      </c>
      <c r="C76" s="975" t="e">
        <f aca="false">#VALUE!</f>
        <v>#VALUE!</v>
      </c>
      <c r="D76" s="973"/>
      <c r="E76" s="974"/>
      <c r="F76" s="974"/>
    </row>
    <row r="77" customFormat="false" ht="15" hidden="false" customHeight="false" outlineLevel="0" collapsed="false">
      <c r="B77" s="971" t="e">
        <f aca="false">#VALUE!</f>
        <v>#VALUE!</v>
      </c>
      <c r="C77" s="972" t="e">
        <f aca="false">#VALUE!</f>
        <v>#VALUE!</v>
      </c>
      <c r="D77" s="973" t="str">
        <f aca="false">IFERROR(IF(VLOOKUP($B77,'1. ORÇAMENTO'!$C$17:$L$1211,10,0)=0,"",VLOOKUP($B77,'1. ORÇAMENTO'!$C$17:$L$1211,10,0)),"")</f>
        <v/>
      </c>
      <c r="E77" s="974" t="str">
        <f aca="false">IFERROR(IF(VLOOKUP($B77,'1. ORÇAMENTO'!$C$17:$J$1211,5,0)=0,"",VLOOKUP($B77,'1. ORÇAMENTO'!$C$17:$J$1211,5,0)),"")</f>
        <v/>
      </c>
      <c r="F77" s="974" t="str">
        <f aca="false">IFERROR(IF(VLOOKUP($B77,'1. ORÇAMENTO'!$C$17:$J$1211,4,0)=0,"",VLOOKUP($B77,'1. ORÇAMENTO'!$C$17:$J$1211,4,0)),"")</f>
        <v/>
      </c>
    </row>
    <row r="78" customFormat="false" ht="409.5" hidden="false" customHeight="false" outlineLevel="0" collapsed="false">
      <c r="B78" s="971" t="str">
        <f aca="false">'1. ORÇAMENTO'!C121</f>
        <v>7.1</v>
      </c>
      <c r="C78" s="972" t="str">
        <f aca="false">IFERROR(VLOOKUP($B78,'1. ORÇAMENTO'!$C$17:$J$1211,3,0),IF(CONCATENATE('1. ORÇAMENTO'!C121,'1. ORÇAMENTO'!D121,'1. ORÇAMENTO'!E121,'1. ORÇAMENTO'!F121,'1. ORÇAMENTO'!G121,'1. ORÇAMENTO'!H121,'1. ORÇAMENTO'!I121)='1. ORÇAMENTO'!E121,'1. ORÇAMENTO'!E121,""))</f>
        <v>(COMPOSIÇÃO REPRESENTATIVA) DO SERVIÇO DE ALVENARIA DE VEDAÇÃO DE BLOCOS VAZADOS DE CERÂMICA DE 9X19X19CM (ESPESSURA 9CM), PARA EDIFICAÇÃO HABITACIONAL UNIFAMILIAR (CASA) E EDIFICAÇÃO PÚBLICA PADRÃO. AF_11/2014</v>
      </c>
      <c r="D78" s="973" t="str">
        <f aca="false">IFERROR(IF(VLOOKUP($B78,'1. ORÇAMENTO'!$C$17:$L$1211,10,0)=0,"",VLOOKUP($B78,'1. ORÇAMENTO'!$C$17:$L$1211,10,0)),"")</f>
        <v>((67,8(Sala de Aula 01 - ADM)*3,9 (Altura))+(3,35 (banheiro PCD)*3,9 (Altura)) +(8,2(banheiro)*3,9 (Altura)) +(3,35(banheiroPCD)*3,9) +(67,8(Sala de Aula 01 - ADM*7,41 (Altura) +(67,8 (Cozinha - Sala Multiuso) *7,41 (Altura))+(21,45 (Cozinha - Sala Multiuso) *3,90 (Altura))+(3,75 (PCD sala dos Professores) *3,9 (Altura)) +(9 (Parede de dentro, A. Serv. - Desp. Alim.) *3,9 (Altura)) +(89,25 (A. Serviço - Sala Multiuso) *3,9 (Altura)) +(9,05 (Paredes Verticais) *3,9 (Altura) *24 (Quantidades Iguais))+(3,3 (Comp. "Oitão" corredor)*2,15 (Alt. "Oitão" corredor)*2 (Frente e Fundo)) +((1,81/2 (altura média"oitão"))*2 (Frente e Fundo)) +(((0,91+2,53 )/2 (Altura Média " Oitão")) *12,3 (Comprimeito) *2 (frente e Fundo)) +(((2,53+2,31)/2 (Altura Média " Oitão"))*1,5  (Comprimeito) *2 (frente e Fundo))+ (3,2 (A. serviço - Desp. Alim.)* 3,9 (Altura) *4 (Quantidades Iguais)) +(1,9 (PCD -Sala dos Prof.) *3,9 (Altura) *2 (Quantidades Iguais))+(((1,8+1,28 (Bancada Biblioteca))*1 (Altura)) +(5,05 (Banh. PCD) *3,9 (Altura)* 2 (Quantidades Iguais))+((1,15 (Bancada Comp.)*0,85 (Bancada Altura)*3 ( Quantidade iguais))+(1,15 (Bancada Comp.) *0,73  (Bancada Altura)) +(4,25 (Bancada Comp.) *1,3 (Bancada Altura))*3 (quantidade de Bancadas))+(0,6 (Base da Bancada) *0,85 (Altura) *12 (Quantidades Iguais))+(0,8 (Base da Lav. de Utensil. Cozinha) *0,85 (Altura) *1)) +((0,35+0,35+3,1 (Bebedouro))*0,91 (Altura Bebedouro)))-((0,9*2,1*21)+(0,8*2,1*7)+(0,8*2,1*1)+(0,9*2,1*4)+(3*2*23)+(3*0,6*25)+(0,4*0,4*6)+(0,8*0,4*3)+(2*1,5*1)+(44*2*1,2)) (Descontos)</v>
      </c>
      <c r="E78" s="974" t="n">
        <f aca="false">IFERROR(IF(VLOOKUP($B78,'1. ORÇAMENTO'!$C$17:$J$1211,5,0)=0,"",VLOOKUP($B78,'1. ORÇAMENTO'!$C$17:$J$1211,5,0)),"")</f>
        <v>2395</v>
      </c>
      <c r="F78" s="974" t="str">
        <f aca="false">IFERROR(IF(VLOOKUP($B78,'1. ORÇAMENTO'!$C$17:$J$1211,4,0)=0,"",VLOOKUP($B78,'1. ORÇAMENTO'!$C$17:$J$1211,4,0)),"")</f>
        <v>M2</v>
      </c>
    </row>
    <row r="79" customFormat="false" ht="15" hidden="false" customHeight="false" outlineLevel="0" collapsed="false">
      <c r="B79" s="971" t="e">
        <f aca="false">#VALUE!</f>
        <v>#VALUE!</v>
      </c>
      <c r="C79" s="972" t="e">
        <f aca="false">#VALUE!</f>
        <v>#VALUE!</v>
      </c>
      <c r="D79" s="973" t="str">
        <f aca="false">IFERROR(IF(VLOOKUP($B79,'1. ORÇAMENTO'!$C$17:$L$1211,10,0)=0,"",VLOOKUP($B79,'1. ORÇAMENTO'!$C$17:$L$1211,10,0)),"")</f>
        <v/>
      </c>
      <c r="E79" s="974" t="str">
        <f aca="false">IFERROR(IF(VLOOKUP($B79,'1. ORÇAMENTO'!$C$17:$J$1211,5,0)=0,"",VLOOKUP($B79,'1. ORÇAMENTO'!$C$17:$J$1211,5,0)),"")</f>
        <v/>
      </c>
      <c r="F79" s="974" t="str">
        <f aca="false">IFERROR(IF(VLOOKUP($B79,'1. ORÇAMENTO'!$C$17:$J$1211,4,0)=0,"",VLOOKUP($B79,'1. ORÇAMENTO'!$C$17:$J$1211,4,0)),"")</f>
        <v/>
      </c>
    </row>
    <row r="80" customFormat="false" ht="30" hidden="false" customHeight="false" outlineLevel="0" collapsed="false">
      <c r="B80" s="971" t="str">
        <f aca="false">'1. ORÇAMENTO'!C123</f>
        <v>7.2</v>
      </c>
      <c r="C80" s="972" t="str">
        <f aca="false">IFERROR(VLOOKUP($B80,'1. ORÇAMENTO'!$C$17:$J$1211,3,0),IF(CONCATENATE('1. ORÇAMENTO'!C123,'1. ORÇAMENTO'!D123,'1. ORÇAMENTO'!E123,'1. ORÇAMENTO'!F123,'1. ORÇAMENTO'!G123,'1. ORÇAMENTO'!H123,'1. ORÇAMENTO'!I123)='1. ORÇAMENTO'!E123,'1. ORÇAMENTO'!E123,""))</f>
        <v>VERGA PRÉ-MOLDADA PARA JANELAS COM ATÉ 1,5 M DE VÃO. AF_03/2016</v>
      </c>
      <c r="D80" s="973" t="str">
        <f aca="false">IFERROR(IF(VLOOKUP($B80,'1. ORÇAMENTO'!$C$17:$L$1211,10,0)=0,"",VLOOKUP($B80,'1. ORÇAMENTO'!$C$17:$L$1211,10,0)),"")</f>
        <v>((0,5+0,4)*6)+((0,5+0,8)*3)</v>
      </c>
      <c r="E80" s="974" t="n">
        <f aca="false">IFERROR(IF(VLOOKUP($B80,'1. ORÇAMENTO'!$C$17:$J$1211,5,0)=0,"",VLOOKUP($B80,'1. ORÇAMENTO'!$C$17:$J$1211,5,0)),"")</f>
        <v>8.2</v>
      </c>
      <c r="F80" s="974" t="str">
        <f aca="false">IFERROR(IF(VLOOKUP($B80,'1. ORÇAMENTO'!$C$17:$J$1211,4,0)=0,"",VLOOKUP($B80,'1. ORÇAMENTO'!$C$17:$J$1211,4,0)),"")</f>
        <v>M</v>
      </c>
    </row>
    <row r="81" customFormat="false" ht="30" hidden="false" customHeight="false" outlineLevel="0" collapsed="false">
      <c r="B81" s="971" t="str">
        <f aca="false">'1. ORÇAMENTO'!C124</f>
        <v>7.3</v>
      </c>
      <c r="C81" s="972" t="str">
        <f aca="false">IFERROR(VLOOKUP($B81,'1. ORÇAMENTO'!$C$17:$J$1211,3,0),IF(CONCATENATE('1. ORÇAMENTO'!C124,'1. ORÇAMENTO'!D124,'1. ORÇAMENTO'!E124,'1. ORÇAMENTO'!F124,'1. ORÇAMENTO'!G124,'1. ORÇAMENTO'!H124,'1. ORÇAMENTO'!I124)='1. ORÇAMENTO'!E124,'1. ORÇAMENTO'!E124,""))</f>
        <v>CONTRAVERGA PRÉ-MOLDADA PARA VÃOS DE ATÉ 1,5 M DE COMPRIMENTO. AF_03/2016</v>
      </c>
      <c r="D81" s="973" t="str">
        <f aca="false">IFERROR(IF(VLOOKUP($B81,'1. ORÇAMENTO'!$C$17:$L$1211,10,0)=0,"",VLOOKUP($B81,'1. ORÇAMENTO'!$C$17:$L$1211,10,0)),"")</f>
        <v>((0,5+0,4)*6)+((0,5+0,8)*3)</v>
      </c>
      <c r="E81" s="974" t="n">
        <f aca="false">IFERROR(IF(VLOOKUP($B81,'1. ORÇAMENTO'!$C$17:$J$1211,5,0)=0,"",VLOOKUP($B81,'1. ORÇAMENTO'!$C$17:$J$1211,5,0)),"")</f>
        <v>8.2</v>
      </c>
      <c r="F81" s="974" t="str">
        <f aca="false">IFERROR(IF(VLOOKUP($B81,'1. ORÇAMENTO'!$C$17:$J$1211,4,0)=0,"",VLOOKUP($B81,'1. ORÇAMENTO'!$C$17:$J$1211,4,0)),"")</f>
        <v>M</v>
      </c>
    </row>
    <row r="82" customFormat="false" ht="30" hidden="false" customHeight="false" outlineLevel="0" collapsed="false">
      <c r="B82" s="971" t="str">
        <f aca="false">'1. ORÇAMENTO'!C125</f>
        <v>7.4</v>
      </c>
      <c r="C82" s="972" t="str">
        <f aca="false">IFERROR(VLOOKUP($B82,'1. ORÇAMENTO'!$C$17:$J$1211,3,0),IF(CONCATENATE('1. ORÇAMENTO'!C125,'1. ORÇAMENTO'!D125,'1. ORÇAMENTO'!E125,'1. ORÇAMENTO'!F125,'1. ORÇAMENTO'!G125,'1. ORÇAMENTO'!H125,'1. ORÇAMENTO'!I125)='1. ORÇAMENTO'!E125,'1. ORÇAMENTO'!E125,""))</f>
        <v>VERGA PRÉ-MOLDADA PARA JANELAS COM MAIS DE 1,5 M DE VÃO. AF_03/2016</v>
      </c>
      <c r="D82" s="973" t="str">
        <f aca="false">IFERROR(IF(VLOOKUP($B82,'1. ORÇAMENTO'!$C$17:$L$1211,10,0)=0,"",VLOOKUP($B82,'1. ORÇAMENTO'!$C$17:$L$1211,10,0)),"")</f>
        <v>((0,5+3)*23)+((0,5+3)*25)+((0,5+2)*1)</v>
      </c>
      <c r="E82" s="974" t="n">
        <f aca="false">IFERROR(IF(VLOOKUP($B82,'1. ORÇAMENTO'!$C$17:$J$1211,5,0)=0,"",VLOOKUP($B82,'1. ORÇAMENTO'!$C$17:$J$1211,5,0)),"")</f>
        <v>194</v>
      </c>
      <c r="F82" s="974" t="str">
        <f aca="false">IFERROR(IF(VLOOKUP($B82,'1. ORÇAMENTO'!$C$17:$J$1211,4,0)=0,"",VLOOKUP($B82,'1. ORÇAMENTO'!$C$17:$J$1211,4,0)),"")</f>
        <v>M</v>
      </c>
    </row>
    <row r="83" customFormat="false" ht="30" hidden="false" customHeight="false" outlineLevel="0" collapsed="false">
      <c r="B83" s="971" t="str">
        <f aca="false">'1. ORÇAMENTO'!C126</f>
        <v>7.5</v>
      </c>
      <c r="C83" s="972" t="str">
        <f aca="false">IFERROR(VLOOKUP($B83,'1. ORÇAMENTO'!$C$17:$J$1211,3,0),IF(CONCATENATE('1. ORÇAMENTO'!C126,'1. ORÇAMENTO'!D126,'1. ORÇAMENTO'!E126,'1. ORÇAMENTO'!F126,'1. ORÇAMENTO'!G126,'1. ORÇAMENTO'!H126,'1. ORÇAMENTO'!I126)='1. ORÇAMENTO'!E126,'1. ORÇAMENTO'!E126,""))</f>
        <v>CONTRAVERGA PRÉ-MOLDADA PARA VÃOS DE MAIS DE 1,5 M DE COMPRIMENTO. AF_03/2016</v>
      </c>
      <c r="D83" s="973" t="str">
        <f aca="false">IFERROR(IF(VLOOKUP($B83,'1. ORÇAMENTO'!$C$17:$L$1211,10,0)=0,"",VLOOKUP($B83,'1. ORÇAMENTO'!$C$17:$L$1211,10,0)),"")</f>
        <v>((0,5+3)*23)+((0,5+3)*25)+((0,5+2)*1)</v>
      </c>
      <c r="E83" s="974" t="n">
        <f aca="false">IFERROR(IF(VLOOKUP($B83,'1. ORÇAMENTO'!$C$17:$J$1211,5,0)=0,"",VLOOKUP($B83,'1. ORÇAMENTO'!$C$17:$J$1211,5,0)),"")</f>
        <v>194</v>
      </c>
      <c r="F83" s="974" t="str">
        <f aca="false">IFERROR(IF(VLOOKUP($B83,'1. ORÇAMENTO'!$C$17:$J$1211,4,0)=0,"",VLOOKUP($B83,'1. ORÇAMENTO'!$C$17:$J$1211,4,0)),"")</f>
        <v>M</v>
      </c>
    </row>
    <row r="84" customFormat="false" ht="30" hidden="false" customHeight="false" outlineLevel="0" collapsed="false">
      <c r="B84" s="971" t="str">
        <f aca="false">'1. ORÇAMENTO'!C127</f>
        <v>7.6</v>
      </c>
      <c r="C84" s="972" t="str">
        <f aca="false">IFERROR(VLOOKUP($B84,'1. ORÇAMENTO'!$C$17:$J$1211,3,0),IF(CONCATENATE('1. ORÇAMENTO'!C127,'1. ORÇAMENTO'!D127,'1. ORÇAMENTO'!E127,'1. ORÇAMENTO'!F127,'1. ORÇAMENTO'!G127,'1. ORÇAMENTO'!H127,'1. ORÇAMENTO'!I127)='1. ORÇAMENTO'!E127,'1. ORÇAMENTO'!E127,""))</f>
        <v>VERGA PRÉ-MOLDADA PARA PORTAS COM ATÉ 1,5 M DE VÃO. AF_03/2016</v>
      </c>
      <c r="D84" s="973" t="str">
        <f aca="false">IFERROR(IF(VLOOKUP($B84,'1. ORÇAMENTO'!$C$17:$L$1211,10,0)=0,"",VLOOKUP($B84,'1. ORÇAMENTO'!$C$17:$L$1211,10,0)),"")</f>
        <v>((0,5+0,9)*25)+((0,5+0,8)*8</v>
      </c>
      <c r="E84" s="974" t="n">
        <f aca="false">IFERROR(IF(VLOOKUP($B84,'1. ORÇAMENTO'!$C$17:$J$1211,5,0)=0,"",VLOOKUP($B84,'1. ORÇAMENTO'!$C$17:$J$1211,5,0)),"")</f>
        <v>48</v>
      </c>
      <c r="F84" s="974" t="str">
        <f aca="false">IFERROR(IF(VLOOKUP($B84,'1. ORÇAMENTO'!$C$17:$J$1211,4,0)=0,"",VLOOKUP($B84,'1. ORÇAMENTO'!$C$17:$J$1211,4,0)),"")</f>
        <v>M</v>
      </c>
    </row>
    <row r="85" customFormat="false" ht="15" hidden="false" customHeight="false" outlineLevel="0" collapsed="false">
      <c r="B85" s="971" t="e">
        <f aca="false">#VALUE!</f>
        <v>#VALUE!</v>
      </c>
      <c r="C85" s="972" t="e">
        <f aca="false">#VALUE!</f>
        <v>#VALUE!</v>
      </c>
      <c r="D85" s="973" t="str">
        <f aca="false">IFERROR(IF(VLOOKUP($B85,'1. ORÇAMENTO'!$C$17:$L$1211,10,0)=0,"",VLOOKUP($B85,'1. ORÇAMENTO'!$C$17:$L$1211,10,0)),"")</f>
        <v/>
      </c>
      <c r="E85" s="974" t="str">
        <f aca="false">IFERROR(IF(VLOOKUP($B85,'1. ORÇAMENTO'!$C$17:$J$1211,5,0)=0,"",VLOOKUP($B85,'1. ORÇAMENTO'!$C$17:$J$1211,5,0)),"")</f>
        <v/>
      </c>
      <c r="F85" s="974" t="str">
        <f aca="false">IFERROR(IF(VLOOKUP($B85,'1. ORÇAMENTO'!$C$17:$J$1211,4,0)=0,"",VLOOKUP($B85,'1. ORÇAMENTO'!$C$17:$J$1211,4,0)),"")</f>
        <v/>
      </c>
    </row>
    <row r="86" customFormat="false" ht="15" hidden="false" customHeight="false" outlineLevel="0" collapsed="false">
      <c r="B86" s="971" t="e">
        <f aca="false">#REF!</f>
        <v>#REF!</v>
      </c>
      <c r="C86" s="972" t="e">
        <f aca="false">IFERROR(VLOOKUP($B86,'1. ORÇAMENTO'!$C$17:$J$1211,3,0),IF(CONCATENATE(#REF!,#REF!,#REF!,#REF!,#REF!,#REF!,#REF!)=#REF!,#REF!,""))</f>
        <v>#REF!</v>
      </c>
      <c r="D86" s="973" t="str">
        <f aca="false">IFERROR(IF(VLOOKUP($B86,'1. ORÇAMENTO'!$C$17:$L$1211,10,0)=0,"",VLOOKUP($B86,'1. ORÇAMENTO'!$C$17:$L$1211,10,0)),"")</f>
        <v/>
      </c>
      <c r="E86" s="974" t="str">
        <f aca="false">IFERROR(IF(VLOOKUP($B86,'1. ORÇAMENTO'!$C$17:$J$1211,5,0)=0,"",VLOOKUP($B86,'1. ORÇAMENTO'!$C$17:$J$1211,5,0)),"")</f>
        <v/>
      </c>
      <c r="F86" s="974" t="str">
        <f aca="false">IFERROR(IF(VLOOKUP($B86,'1. ORÇAMENTO'!$C$17:$J$1211,4,0)=0,"",VLOOKUP($B86,'1. ORÇAMENTO'!$C$17:$J$1211,4,0)),"")</f>
        <v/>
      </c>
    </row>
    <row r="87" customFormat="false" ht="15" hidden="false" customHeight="false" outlineLevel="0" collapsed="false">
      <c r="B87" s="971" t="e">
        <f aca="false">#REF!</f>
        <v>#REF!</v>
      </c>
      <c r="C87" s="972" t="e">
        <f aca="false">IFERROR(VLOOKUP($B87,'1. ORÇAMENTO'!$C$17:$J$1211,3,0),IF(CONCATENATE(#REF!,#REF!,#REF!,#REF!,#REF!,#REF!,#REF!)=#REF!,#REF!,""))</f>
        <v>#REF!</v>
      </c>
      <c r="D87" s="973" t="str">
        <f aca="false">IFERROR(IF(VLOOKUP($B87,'1. ORÇAMENTO'!$C$17:$L$1211,10,0)=0,"",VLOOKUP($B87,'1. ORÇAMENTO'!$C$17:$L$1211,10,0)),"")</f>
        <v/>
      </c>
      <c r="E87" s="974" t="str">
        <f aca="false">IFERROR(IF(VLOOKUP($B87,'1. ORÇAMENTO'!$C$17:$J$1211,5,0)=0,"",VLOOKUP($B87,'1. ORÇAMENTO'!$C$17:$J$1211,5,0)),"")</f>
        <v/>
      </c>
      <c r="F87" s="974" t="str">
        <f aca="false">IFERROR(IF(VLOOKUP($B87,'1. ORÇAMENTO'!$C$17:$J$1211,4,0)=0,"",VLOOKUP($B87,'1. ORÇAMENTO'!$C$17:$J$1211,4,0)),"")</f>
        <v/>
      </c>
    </row>
    <row r="88" customFormat="false" ht="15" hidden="false" customHeight="false" outlineLevel="0" collapsed="false">
      <c r="B88" s="971"/>
      <c r="C88" s="972"/>
      <c r="D88" s="973"/>
      <c r="E88" s="974"/>
      <c r="F88" s="974"/>
    </row>
    <row r="89" customFormat="false" ht="15" hidden="false" customHeight="false" outlineLevel="0" collapsed="false">
      <c r="B89" s="971" t="str">
        <f aca="false">'1. ORÇAMENTO'!C130</f>
        <v>8.0</v>
      </c>
      <c r="C89" s="972" t="e">
        <f aca="false">#VALUE!</f>
        <v>#VALUE!</v>
      </c>
      <c r="D89" s="973" t="str">
        <f aca="false">IFERROR(IF(VLOOKUP($B89,'1. ORÇAMENTO'!$C$17:$L$1211,10,0)=0,"",VLOOKUP($B89,'1. ORÇAMENTO'!$C$17:$L$1211,10,0)),"")</f>
        <v/>
      </c>
      <c r="E89" s="974" t="str">
        <f aca="false">IFERROR(IF(VLOOKUP($B89,'1. ORÇAMENTO'!$C$17:$J$1211,5,0)=0,"",VLOOKUP($B89,'1. ORÇAMENTO'!$C$17:$J$1211,5,0)),"")</f>
        <v/>
      </c>
      <c r="F89" s="974" t="str">
        <f aca="false">IFERROR(IF(VLOOKUP($B89,'1. ORÇAMENTO'!$C$17:$J$1211,4,0)=0,"",VLOOKUP($B89,'1. ORÇAMENTO'!$C$17:$J$1211,4,0)),"")</f>
        <v/>
      </c>
    </row>
    <row r="90" customFormat="false" ht="15" hidden="false" customHeight="false" outlineLevel="0" collapsed="false">
      <c r="B90" s="971" t="e">
        <f aca="false">#VALUE!</f>
        <v>#VALUE!</v>
      </c>
      <c r="C90" s="972" t="e">
        <f aca="false">#VALUE!</f>
        <v>#VALUE!</v>
      </c>
      <c r="D90" s="973" t="str">
        <f aca="false">IFERROR(IF(VLOOKUP($B90,'1. ORÇAMENTO'!$C$17:$L$1211,10,0)=0,"",VLOOKUP($B90,'1. ORÇAMENTO'!$C$17:$L$1211,10,0)),"")</f>
        <v/>
      </c>
      <c r="E90" s="974" t="str">
        <f aca="false">IFERROR(IF(VLOOKUP($B90,'1. ORÇAMENTO'!$C$17:$J$1211,5,0)=0,"",VLOOKUP($B90,'1. ORÇAMENTO'!$C$17:$J$1211,5,0)),"")</f>
        <v/>
      </c>
      <c r="F90" s="974" t="str">
        <f aca="false">IFERROR(IF(VLOOKUP($B90,'1. ORÇAMENTO'!$C$17:$J$1211,4,0)=0,"",VLOOKUP($B90,'1. ORÇAMENTO'!$C$17:$J$1211,4,0)),"")</f>
        <v/>
      </c>
    </row>
    <row r="91" customFormat="false" ht="45" hidden="false" customHeight="false" outlineLevel="0" collapsed="false">
      <c r="B91" s="971" t="str">
        <f aca="false">'1. ORÇAMENTO'!C131</f>
        <v>8.1</v>
      </c>
      <c r="C91" s="972" t="str">
        <f aca="false">IFERROR(VLOOKUP($B91,'1. ORÇAMENTO'!$C$17:$J$1211,3,0),IF(CONCATENATE('1. ORÇAMENTO'!C131,'1. ORÇAMENTO'!D131,'1. ORÇAMENTO'!E131,'1. ORÇAMENTO'!F131,'1. ORÇAMENTO'!G131,'1. ORÇAMENTO'!H131,'1. ORÇAMENTO'!I131)='1. ORÇAMENTO'!E131,'1. ORÇAMENTO'!E131,""))</f>
        <v>JANELA DE AÇO DE CORRER, 4 FOLHAS, FIXAÇÃO COM ARGAMASSA, SEM VIDROS, PADRONIZADA. AF_07/2016</v>
      </c>
      <c r="D91" s="973" t="str">
        <f aca="false">IFERROR(IF(VLOOKUP($B91,'1. ORÇAMENTO'!$C$17:$L$1211,10,0)=0,"",VLOOKUP($B91,'1. ORÇAMENTO'!$C$17:$L$1211,10,0)),"")</f>
        <v>(3*0,6*25)+(0,4*0,4*6)+(0,8*0,4*3)</v>
      </c>
      <c r="E91" s="974" t="n">
        <f aca="false">IFERROR(IF(VLOOKUP($B91,'1. ORÇAMENTO'!$C$17:$J$1211,5,0)=0,"",VLOOKUP($B91,'1. ORÇAMENTO'!$C$17:$J$1211,5,0)),"")</f>
        <v>3</v>
      </c>
      <c r="F91" s="974" t="str">
        <f aca="false">IFERROR(IF(VLOOKUP($B91,'1. ORÇAMENTO'!$C$17:$J$1211,4,0)=0,"",VLOOKUP($B91,'1. ORÇAMENTO'!$C$17:$J$1211,4,0)),"")</f>
        <v>M2</v>
      </c>
    </row>
    <row r="92" customFormat="false" ht="45" hidden="false" customHeight="false" outlineLevel="0" collapsed="false">
      <c r="B92" s="971" t="str">
        <f aca="false">'1. ORÇAMENTO'!C132</f>
        <v>8.2</v>
      </c>
      <c r="C92" s="972" t="str">
        <f aca="false">IFERROR(VLOOKUP($B92,'1. ORÇAMENTO'!$C$17:$J$1211,3,0),IF(CONCATENATE('1. ORÇAMENTO'!C132,'1. ORÇAMENTO'!D132,'1. ORÇAMENTO'!E132,'1. ORÇAMENTO'!F132,'1. ORÇAMENTO'!G132,'1. ORÇAMENTO'!H132,'1. ORÇAMENTO'!I132)='1. ORÇAMENTO'!E132,'1. ORÇAMENTO'!E132,""))</f>
        <v>JANELA DE ALUMÍNIO DE CORRER, 4 FOLHAS, FIXAÇÃO COM ARGAMASSA, COM VIDROS, PADRONIZADA. AF_07/2016</v>
      </c>
      <c r="D92" s="973" t="str">
        <f aca="false">IFERROR(IF(VLOOKUP($B92,'1. ORÇAMENTO'!$C$17:$L$1211,10,0)=0,"",VLOOKUP($B92,'1. ORÇAMENTO'!$C$17:$L$1211,10,0)),"")</f>
        <v>(3*2*23)</v>
      </c>
      <c r="E92" s="974" t="n">
        <f aca="false">IFERROR(IF(VLOOKUP($B92,'1. ORÇAMENTO'!$C$17:$J$1211,5,0)=0,"",VLOOKUP($B92,'1. ORÇAMENTO'!$C$17:$J$1211,5,0)),"")</f>
        <v>64.8</v>
      </c>
      <c r="F92" s="974" t="str">
        <f aca="false">IFERROR(IF(VLOOKUP($B92,'1. ORÇAMENTO'!$C$17:$J$1211,4,0)=0,"",VLOOKUP($B92,'1. ORÇAMENTO'!$C$17:$J$1211,4,0)),"")</f>
        <v>M2</v>
      </c>
    </row>
    <row r="93" customFormat="false" ht="60" hidden="false" customHeight="false" outlineLevel="0" collapsed="false">
      <c r="B93" s="971" t="str">
        <f aca="false">'1. ORÇAMENTO'!C133</f>
        <v>8.3</v>
      </c>
      <c r="C93" s="972" t="str">
        <f aca="false">IFERROR(VLOOKUP($B93,'1. ORÇAMENTO'!$C$17:$J$1211,3,0),IF(CONCATENATE('1. ORÇAMENTO'!C133,'1. ORÇAMENTO'!D134,'1. ORÇAMENTO'!E134,'1. ORÇAMENTO'!F134,'1. ORÇAMENTO'!G133,'1. ORÇAMENTO'!H134,'1. ORÇAMENTO'!I133)='1. ORÇAMENTO'!E134,'1. ORÇAMENTO'!E134,""))</f>
        <v>JANELA DE ALUMÍNIO MAXIM-AR, FIXAÇÃO COM PARAFUSO SOBRE CONTRAMARCO (EXCLUSIVE CONTRAMARCO), COM VIDROS, PADRONIZADA. AF_07/2016</v>
      </c>
      <c r="D93" s="973" t="str">
        <f aca="false">IFERROR(IF(VLOOKUP($B93,'1. ORÇAMENTO'!$C$17:$L$1211,10,0)=0,"",VLOOKUP($B93,'1. ORÇAMENTO'!$C$17:$L$1211,10,0)),"")</f>
        <v>44*2*1,2</v>
      </c>
      <c r="E93" s="974" t="n">
        <f aca="false">IFERROR(IF(VLOOKUP($B93,'1. ORÇAMENTO'!$C$17:$J$1211,5,0)=0,"",VLOOKUP($B93,'1. ORÇAMENTO'!$C$17:$J$1211,5,0)),"")</f>
        <v>37.36</v>
      </c>
      <c r="F93" s="974" t="str">
        <f aca="false">IFERROR(IF(VLOOKUP($B93,'1. ORÇAMENTO'!$C$17:$J$1211,4,0)=0,"",VLOOKUP($B93,'1. ORÇAMENTO'!$C$17:$J$1211,4,0)),"")</f>
        <v>M2</v>
      </c>
    </row>
    <row r="94" customFormat="false" ht="15" hidden="false" customHeight="false" outlineLevel="0" collapsed="false">
      <c r="B94" s="971" t="e">
        <f aca="false">#VALUE!</f>
        <v>#VALUE!</v>
      </c>
      <c r="C94" s="972" t="e">
        <f aca="false">#VALUE!</f>
        <v>#VALUE!</v>
      </c>
      <c r="D94" s="973" t="str">
        <f aca="false">IFERROR(IF(VLOOKUP($B94,'1. ORÇAMENTO'!$C$17:$L$1211,10,0)=0,"",VLOOKUP($B94,'1. ORÇAMENTO'!$C$17:$L$1211,10,0)),"")</f>
        <v/>
      </c>
      <c r="E94" s="974" t="str">
        <f aca="false">IFERROR(IF(VLOOKUP($B94,'1. ORÇAMENTO'!$C$17:$J$1211,5,0)=0,"",VLOOKUP($B94,'1. ORÇAMENTO'!$C$17:$J$1211,5,0)),"")</f>
        <v/>
      </c>
      <c r="F94" s="974" t="str">
        <f aca="false">IFERROR(IF(VLOOKUP($B94,'1. ORÇAMENTO'!$C$17:$J$1211,4,0)=0,"",VLOOKUP($B94,'1. ORÇAMENTO'!$C$17:$J$1211,4,0)),"")</f>
        <v/>
      </c>
    </row>
    <row r="95" customFormat="false" ht="30" hidden="false" customHeight="false" outlineLevel="0" collapsed="false">
      <c r="B95" s="971" t="str">
        <f aca="false">'1. ORÇAMENTO'!C137</f>
        <v>8.7</v>
      </c>
      <c r="C95" s="972" t="str">
        <f aca="false">IFERROR(VLOOKUP($B95,'1. ORÇAMENTO'!$C$17:$J$1211,3,0),IF(CONCATENATE('1. ORÇAMENTO'!C137,'1. ORÇAMENTO'!D137,'1. ORÇAMENTO'!E137,'1. ORÇAMENTO'!F137,'1. ORÇAMENTO'!G137,'1. ORÇAMENTO'!H137,'1. ORÇAMENTO'!I137)='1. ORÇAMENTO'!E137,'1. ORÇAMENTO'!E137,""))</f>
        <v>FORNECIMENTO E INSTALAÇÃO DE LOUSA DE VIDRO 4,00 M X 1,10 M</v>
      </c>
      <c r="D95" s="973" t="str">
        <f aca="false">IFERROR(IF(VLOOKUP($B95,'1. ORÇAMENTO'!$C$17:$L$1211,10,0)=0,"",VLOOKUP($B95,'1. ORÇAMENTO'!$C$17:$L$1211,10,0)),"")</f>
        <v/>
      </c>
      <c r="E95" s="974" t="n">
        <f aca="false">IFERROR(IF(VLOOKUP($B95,'1. ORÇAMENTO'!$C$17:$J$1211,5,0)=0,"",VLOOKUP($B95,'1. ORÇAMENTO'!$C$17:$J$1211,5,0)),"")</f>
        <v>12</v>
      </c>
      <c r="F95" s="974" t="str">
        <f aca="false">IFERROR(IF(VLOOKUP($B95,'1. ORÇAMENTO'!$C$17:$J$1211,4,0)=0,"",VLOOKUP($B95,'1. ORÇAMENTO'!$C$17:$J$1211,4,0)),"")</f>
        <v>UN</v>
      </c>
    </row>
    <row r="96" customFormat="false" ht="15" hidden="false" customHeight="false" outlineLevel="0" collapsed="false">
      <c r="B96" s="971" t="e">
        <f aca="false">#VALUE!</f>
        <v>#VALUE!</v>
      </c>
      <c r="C96" s="972" t="e">
        <f aca="false">#VALUE!</f>
        <v>#VALUE!</v>
      </c>
      <c r="D96" s="973" t="str">
        <f aca="false">IFERROR(IF(VLOOKUP($B96,'1. ORÇAMENTO'!$C$17:$L$1211,10,0)=0,"",VLOOKUP($B96,'1. ORÇAMENTO'!$C$17:$L$1211,10,0)),"")</f>
        <v/>
      </c>
      <c r="E96" s="974" t="str">
        <f aca="false">IFERROR(IF(VLOOKUP($B96,'1. ORÇAMENTO'!$C$17:$J$1211,5,0)=0,"",VLOOKUP($B96,'1. ORÇAMENTO'!$C$17:$J$1211,5,0)),"")</f>
        <v/>
      </c>
      <c r="F96" s="974" t="str">
        <f aca="false">IFERROR(IF(VLOOKUP($B96,'1. ORÇAMENTO'!$C$17:$J$1211,4,0)=0,"",VLOOKUP($B96,'1. ORÇAMENTO'!$C$17:$J$1211,4,0)),"")</f>
        <v/>
      </c>
    </row>
    <row r="97" customFormat="false" ht="15" hidden="false" customHeight="false" outlineLevel="0" collapsed="false">
      <c r="B97" s="971" t="e">
        <f aca="false">#REF!</f>
        <v>#REF!</v>
      </c>
      <c r="C97" s="972" t="e">
        <f aca="false">IFERROR(VLOOKUP($B97,'1. ORÇAMENTO'!$C$17:$J$1211,3,0),IF(CONCATENATE(#REF!,#REF!,#REF!,#REF!,#REF!,#REF!,#REF!)=#REF!,#REF!,""))</f>
        <v>#REF!</v>
      </c>
      <c r="D97" s="973" t="str">
        <f aca="false">IFERROR(IF(VLOOKUP($B97,'1. ORÇAMENTO'!$C$17:$L$1211,10,0)=0,"",VLOOKUP($B97,'1. ORÇAMENTO'!$C$17:$L$1211,10,0)),"")</f>
        <v/>
      </c>
      <c r="E97" s="974" t="str">
        <f aca="false">IFERROR(IF(VLOOKUP($B97,'1. ORÇAMENTO'!$C$17:$J$1211,5,0)=0,"",VLOOKUP($B97,'1. ORÇAMENTO'!$C$17:$J$1211,5,0)),"")</f>
        <v/>
      </c>
      <c r="F97" s="974" t="str">
        <f aca="false">IFERROR(IF(VLOOKUP($B97,'1. ORÇAMENTO'!$C$17:$J$1211,4,0)=0,"",VLOOKUP($B97,'1. ORÇAMENTO'!$C$17:$J$1211,4,0)),"")</f>
        <v/>
      </c>
    </row>
    <row r="98" customFormat="false" ht="45" hidden="false" customHeight="false" outlineLevel="0" collapsed="false">
      <c r="B98" s="971" t="str">
        <f aca="false">'1. ORÇAMENTO'!C146</f>
        <v>9.1</v>
      </c>
      <c r="C98" s="972" t="str">
        <f aca="false">IFERROR(VLOOKUP($B98,'1. ORÇAMENTO'!$C$17:$J$1211,3,0),IF(CONCATENATE('1. ORÇAMENTO'!C146,'1. ORÇAMENTO'!D146,'1. ORÇAMENTO'!E146,'1. ORÇAMENTO'!F146,'1. ORÇAMENTO'!G146,'1. ORÇAMENTO'!H146,'1. ORÇAMENTO'!I146)='1. ORÇAMENTO'!E146,'1. ORÇAMENTO'!E146,""))</f>
        <v>TELHAMENTO COM TELHA METÁLICA TERMOACÚSTICA E = 30 MM, COM ATÉ 2 ÁGUAS, INCLUSO IÇAMENTO. AF_07/2019</v>
      </c>
      <c r="D98" s="973" t="str">
        <f aca="false">IFERROR(IF(VLOOKUP($B98,'1. ORÇAMENTO'!$C$17:$L$1211,10,0)=0,"",VLOOKUP($B98,'1. ORÇAMENTO'!$C$17:$L$1211,10,0)),"")</f>
        <v>CONFORME PROJETO ARQUITETÔNICO</v>
      </c>
      <c r="E98" s="974" t="n">
        <f aca="false">IFERROR(IF(VLOOKUP($B98,'1. ORÇAMENTO'!$C$17:$J$1211,5,0)=0,"",VLOOKUP($B98,'1. ORÇAMENTO'!$C$17:$J$1211,5,0)),"")</f>
        <v>2035.01</v>
      </c>
      <c r="F98" s="974" t="str">
        <f aca="false">IFERROR(IF(VLOOKUP($B98,'1. ORÇAMENTO'!$C$17:$J$1211,4,0)=0,"",VLOOKUP($B98,'1. ORÇAMENTO'!$C$17:$J$1211,4,0)),"")</f>
        <v>M2</v>
      </c>
    </row>
    <row r="99" customFormat="false" ht="15" hidden="false" customHeight="false" outlineLevel="0" collapsed="false">
      <c r="B99" s="971" t="e">
        <f aca="false">#VALUE!</f>
        <v>#VALUE!</v>
      </c>
      <c r="C99" s="972" t="e">
        <f aca="false">#VALUE!</f>
        <v>#VALUE!</v>
      </c>
      <c r="D99" s="973" t="str">
        <f aca="false">IFERROR(IF(VLOOKUP($B99,'1. ORÇAMENTO'!$C$17:$L$1211,10,0)=0,"",VLOOKUP($B99,'1. ORÇAMENTO'!$C$17:$L$1211,10,0)),"")</f>
        <v/>
      </c>
      <c r="E99" s="974" t="str">
        <f aca="false">IFERROR(IF(VLOOKUP($B99,'1. ORÇAMENTO'!$C$17:$J$1211,5,0)=0,"",VLOOKUP($B99,'1. ORÇAMENTO'!$C$17:$J$1211,5,0)),"")</f>
        <v/>
      </c>
      <c r="F99" s="974" t="str">
        <f aca="false">IFERROR(IF(VLOOKUP($B99,'1. ORÇAMENTO'!$C$17:$J$1211,4,0)=0,"",VLOOKUP($B99,'1. ORÇAMENTO'!$C$17:$J$1211,4,0)),"")</f>
        <v/>
      </c>
    </row>
    <row r="100" customFormat="false" ht="45" hidden="false" customHeight="false" outlineLevel="0" collapsed="false">
      <c r="B100" s="971" t="str">
        <f aca="false">'1. ORÇAMENTO'!C148</f>
        <v>9.3</v>
      </c>
      <c r="C100" s="972" t="e">
        <f aca="false">IFERROR(VLOOKUP($B100,'1. ORÇAMENTO'!$C$17:$J$1211,3,0),IF(CONCATENATE('1. ORÇAMENTO'!C148,orçamento!#REF!,orçamento!#REF!,orçamento!#REF!,orçamento!#REF!,orçamento!#REF!,orçamento!#REF!)=orçamento!#REF!,orçamento!#REF!,""))</f>
        <v>#VALUE!</v>
      </c>
      <c r="D100" s="973" t="str">
        <f aca="false">IFERROR(IF(VLOOKUP($B100,'1. ORÇAMENTO'!$C$17:$L$1211,10,0)=0,"",VLOOKUP($B100,'1. ORÇAMENTO'!$C$17:$L$1211,10,0)),"")</f>
        <v>CONFORME PROJETO ESTRUTURAL</v>
      </c>
      <c r="E100" s="974" t="n">
        <f aca="false">IFERROR(IF(VLOOKUP($B100,'1. ORÇAMENTO'!$C$17:$J$1211,5,0)=0,"",VLOOKUP($B100,'1. ORÇAMENTO'!$C$17:$J$1211,5,0)),"")</f>
        <v>78.95</v>
      </c>
      <c r="F100" s="974" t="str">
        <f aca="false">IFERROR(IF(VLOOKUP($B100,'1. ORÇAMENTO'!$C$17:$J$1211,4,0)=0,"",VLOOKUP($B100,'1. ORÇAMENTO'!$C$17:$J$1211,4,0)),"")</f>
        <v>M</v>
      </c>
    </row>
    <row r="101" customFormat="false" ht="45" hidden="false" customHeight="false" outlineLevel="0" collapsed="false">
      <c r="B101" s="971" t="str">
        <f aca="false">'1. ORÇAMENTO'!C149</f>
        <v>9.4</v>
      </c>
      <c r="C101" s="972" t="str">
        <f aca="false">IFERROR(VLOOKUP($B101,'1. ORÇAMENTO'!$C$17:$J$1211,3,0),IF(CONCATENATE('1. ORÇAMENTO'!C149,'1. ORÇAMENTO'!D156,'1. ORÇAMENTO'!E156,'1. ORÇAMENTO'!F156,'1. ORÇAMENTO'!G156,'1. ORÇAMENTO'!H156,'1. ORÇAMENTO'!I156)='1. ORÇAMENTO'!E156,'1. ORÇAMENTO'!E156,""))</f>
        <v>RUFO EM CHAPA DE AÇO GALVANIZADO NÚMERO 24, CORTE DE 25 CM, INCLUSO TRANSPORTE VERTICAL. AF_07/2019</v>
      </c>
      <c r="D101" s="973" t="str">
        <f aca="false">IFERROR(IF(VLOOKUP($B101,'1. ORÇAMENTO'!$C$17:$L$1211,10,0)=0,"",VLOOKUP($B101,'1. ORÇAMENTO'!$C$17:$L$1211,10,0)),"")</f>
        <v>CONFORME PROJETO ESTRUTURAL</v>
      </c>
      <c r="E101" s="974" t="n">
        <f aca="false">IFERROR(IF(VLOOKUP($B101,'1. ORÇAMENTO'!$C$17:$J$1211,5,0)=0,"",VLOOKUP($B101,'1. ORÇAMENTO'!$C$17:$J$1211,5,0)),"")</f>
        <v>110</v>
      </c>
      <c r="F101" s="974" t="str">
        <f aca="false">IFERROR(IF(VLOOKUP($B101,'1. ORÇAMENTO'!$C$17:$J$1211,4,0)=0,"",VLOOKUP($B101,'1. ORÇAMENTO'!$C$17:$J$1211,4,0)),"")</f>
        <v>M</v>
      </c>
    </row>
    <row r="102" customFormat="false" ht="15" hidden="false" customHeight="false" outlineLevel="0" collapsed="false">
      <c r="B102" s="971" t="e">
        <f aca="false">#VALUE!</f>
        <v>#VALUE!</v>
      </c>
      <c r="C102" s="972" t="e">
        <f aca="false">#VALUE!</f>
        <v>#VALUE!</v>
      </c>
      <c r="D102" s="973" t="str">
        <f aca="false">IFERROR(IF(VLOOKUP($B102,'1. ORÇAMENTO'!$C$17:$L$1211,10,0)=0,"",VLOOKUP($B102,'1. ORÇAMENTO'!$C$17:$L$1211,10,0)),"")</f>
        <v/>
      </c>
      <c r="E102" s="974" t="str">
        <f aca="false">IFERROR(IF(VLOOKUP($B102,'1. ORÇAMENTO'!$C$17:$J$1211,5,0)=0,"",VLOOKUP($B102,'1. ORÇAMENTO'!$C$17:$J$1211,5,0)),"")</f>
        <v/>
      </c>
      <c r="F102" s="974" t="str">
        <f aca="false">IFERROR(IF(VLOOKUP($B102,'1. ORÇAMENTO'!$C$17:$J$1211,4,0)=0,"",VLOOKUP($B102,'1. ORÇAMENTO'!$C$17:$J$1211,4,0)),"")</f>
        <v/>
      </c>
    </row>
    <row r="103" customFormat="false" ht="15" hidden="false" customHeight="false" outlineLevel="0" collapsed="false">
      <c r="B103" s="971" t="e">
        <f aca="false">#REF!</f>
        <v>#REF!</v>
      </c>
      <c r="C103" s="972" t="str">
        <f aca="false">IFERROR(VLOOKUP($B103,'1. ORÇAMENTO'!$C$17:$J$1211,3,0),IF(CONCATENATE('1. ORÇAMENTO'!C149,'1. ORÇAMENTO'!D156,'1. ORÇAMENTO'!E156,'1. ORÇAMENTO'!F156,'1. ORÇAMENTO'!G156,'1. ORÇAMENTO'!H156,'1. ORÇAMENTO'!I156)='1. ORÇAMENTO'!E156,'1. ORÇAMENTO'!E156,""))</f>
        <v/>
      </c>
      <c r="D103" s="973" t="str">
        <f aca="false">IFERROR(IF(VLOOKUP($B103,'1. ORÇAMENTO'!$C$17:$L$1211,10,0)=0,"",VLOOKUP($B103,'1. ORÇAMENTO'!$C$17:$L$1211,10,0)),"")</f>
        <v/>
      </c>
      <c r="E103" s="974" t="str">
        <f aca="false">IFERROR(IF(VLOOKUP($B103,'1. ORÇAMENTO'!$C$17:$J$1211,5,0)=0,"",VLOOKUP($B103,'1. ORÇAMENTO'!$C$17:$J$1211,5,0)),"")</f>
        <v/>
      </c>
      <c r="F103" s="974" t="str">
        <f aca="false">IFERROR(IF(VLOOKUP($B103,'1. ORÇAMENTO'!$C$17:$J$1211,4,0)=0,"",VLOOKUP($B103,'1. ORÇAMENTO'!$C$17:$J$1211,4,0)),"")</f>
        <v/>
      </c>
    </row>
    <row r="104" customFormat="false" ht="15" hidden="false" customHeight="false" outlineLevel="0" collapsed="false">
      <c r="B104" s="971" t="n">
        <f aca="false">'1. ORÇAMENTO'!C159</f>
        <v>0</v>
      </c>
      <c r="C104" s="972" t="e">
        <f aca="false">#VALUE!</f>
        <v>#VALUE!</v>
      </c>
      <c r="D104" s="973" t="str">
        <f aca="false">IFERROR(IF(VLOOKUP($B104,'1. ORÇAMENTO'!$C$17:$L$1211,10,0)=0,"",VLOOKUP($B104,'1. ORÇAMENTO'!$C$17:$L$1211,10,0)),"")</f>
        <v/>
      </c>
      <c r="E104" s="974" t="str">
        <f aca="false">IFERROR(IF(VLOOKUP($B104,'1. ORÇAMENTO'!$C$17:$J$1211,5,0)=0,"",VLOOKUP($B104,'1. ORÇAMENTO'!$C$17:$J$1211,5,0)),"")</f>
        <v/>
      </c>
      <c r="F104" s="974" t="str">
        <f aca="false">IFERROR(IF(VLOOKUP($B104,'1. ORÇAMENTO'!$C$17:$J$1211,4,0)=0,"",VLOOKUP($B104,'1. ORÇAMENTO'!$C$17:$J$1211,4,0)),"")</f>
        <v/>
      </c>
    </row>
    <row r="105" customFormat="false" ht="15" hidden="false" customHeight="false" outlineLevel="0" collapsed="false">
      <c r="B105" s="971" t="str">
        <f aca="false">'1. ORÇAMENTO'!C160</f>
        <v>10.0</v>
      </c>
      <c r="C105" s="972" t="n">
        <f aca="false">IFERROR(VLOOKUP($B105,'1. ORÇAMENTO'!$C$17:$J$1211,3,0),IF(CONCATENATE(#REF!,#REF!,#REF!,#REF!,#REF!,#REF!,#REF!)=#REF!,#REF!,""))</f>
        <v>0</v>
      </c>
      <c r="D105" s="973" t="str">
        <f aca="false">IFERROR(IF(VLOOKUP($B105,'1. ORÇAMENTO'!$C$17:$L$1211,10,0)=0,"",VLOOKUP($B105,'1. ORÇAMENTO'!$C$17:$L$1211,10,0)),"")</f>
        <v/>
      </c>
      <c r="E105" s="974" t="str">
        <f aca="false">IFERROR(IF(VLOOKUP($B105,'1. ORÇAMENTO'!$C$17:$J$1211,5,0)=0,"",VLOOKUP($B105,'1. ORÇAMENTO'!$C$17:$J$1211,5,0)),"")</f>
        <v/>
      </c>
      <c r="F105" s="974" t="str">
        <f aca="false">IFERROR(IF(VLOOKUP($B105,'1. ORÇAMENTO'!$C$17:$J$1211,4,0)=0,"",VLOOKUP($B105,'1. ORÇAMENTO'!$C$17:$J$1211,4,0)),"")</f>
        <v/>
      </c>
    </row>
    <row r="106" customFormat="false" ht="15" hidden="false" customHeight="false" outlineLevel="0" collapsed="false">
      <c r="B106" s="971"/>
      <c r="C106" s="972"/>
      <c r="D106" s="973"/>
      <c r="E106" s="974"/>
      <c r="F106" s="974"/>
    </row>
    <row r="107" customFormat="false" ht="15" hidden="false" customHeight="false" outlineLevel="0" collapsed="false">
      <c r="B107" s="971" t="str">
        <f aca="false">'1. ORÇAMENTO'!C145</f>
        <v>9.0</v>
      </c>
      <c r="C107" s="972" t="e">
        <f aca="false">#VALUE!</f>
        <v>#VALUE!</v>
      </c>
      <c r="D107" s="973" t="str">
        <f aca="false">IFERROR(IF(VLOOKUP($B107,'1. ORÇAMENTO'!$C$17:$L$1211,10,0)=0,"",VLOOKUP($B107,'1. ORÇAMENTO'!$C$17:$L$1211,10,0)),"")</f>
        <v/>
      </c>
      <c r="E107" s="974" t="str">
        <f aca="false">IFERROR(IF(VLOOKUP($B107,'1. ORÇAMENTO'!$C$17:$J$1211,5,0)=0,"",VLOOKUP($B107,'1. ORÇAMENTO'!$C$17:$J$1211,5,0)),"")</f>
        <v/>
      </c>
      <c r="F107" s="974" t="str">
        <f aca="false">IFERROR(IF(VLOOKUP($B107,'1. ORÇAMENTO'!$C$17:$J$1211,4,0)=0,"",VLOOKUP($B107,'1. ORÇAMENTO'!$C$17:$J$1211,4,0)),"")</f>
        <v/>
      </c>
    </row>
    <row r="108" customFormat="false" ht="15" hidden="false" customHeight="false" outlineLevel="0" collapsed="false">
      <c r="B108" s="971" t="e">
        <f aca="false">#VALUE!</f>
        <v>#VALUE!</v>
      </c>
      <c r="C108" s="972" t="e">
        <f aca="false">#VALUE!</f>
        <v>#VALUE!</v>
      </c>
      <c r="D108" s="973" t="str">
        <f aca="false">IFERROR(IF(VLOOKUP($B108,'1. ORÇAMENTO'!$C$17:$L$1211,10,0)=0,"",VLOOKUP($B108,'1. ORÇAMENTO'!$C$17:$L$1211,10,0)),"")</f>
        <v/>
      </c>
      <c r="E108" s="974" t="str">
        <f aca="false">IFERROR(IF(VLOOKUP($B108,'1. ORÇAMENTO'!$C$17:$J$1211,5,0)=0,"",VLOOKUP($B108,'1. ORÇAMENTO'!$C$17:$J$1211,5,0)),"")</f>
        <v/>
      </c>
      <c r="F108" s="974" t="str">
        <f aca="false">IFERROR(IF(VLOOKUP($B108,'1. ORÇAMENTO'!$C$17:$J$1211,4,0)=0,"",VLOOKUP($B108,'1. ORÇAMENTO'!$C$17:$J$1211,4,0)),"")</f>
        <v/>
      </c>
    </row>
    <row r="109" customFormat="false" ht="45" hidden="false" customHeight="false" outlineLevel="0" collapsed="false">
      <c r="B109" s="971" t="str">
        <f aca="false">'1. ORÇAMENTO'!C146</f>
        <v>9.1</v>
      </c>
      <c r="C109" s="972" t="str">
        <f aca="false">IFERROR(VLOOKUP($B109,'1. ORÇAMENTO'!$C$17:$J$1211,3,0),IF(CONCATENATE('1. ORÇAMENTO'!C146,'1. ORÇAMENTO'!D146,'1. ORÇAMENTO'!E146,'1. ORÇAMENTO'!F146,'1. ORÇAMENTO'!G146,'1. ORÇAMENTO'!H146,'1. ORÇAMENTO'!I146)='1. ORÇAMENTO'!E146,'1. ORÇAMENTO'!E146,""))</f>
        <v>TELHAMENTO COM TELHA METÁLICA TERMOACÚSTICA E = 30 MM, COM ATÉ 2 ÁGUAS, INCLUSO IÇAMENTO. AF_07/2019</v>
      </c>
      <c r="D109" s="973" t="str">
        <f aca="false">IFERROR(IF(VLOOKUP($B109,'1. ORÇAMENTO'!$C$17:$L$1211,10,0)=0,"",VLOOKUP($B109,'1. ORÇAMENTO'!$C$17:$L$1211,10,0)),"")</f>
        <v>CONFORME PROJETO ARQUITETÔNICO</v>
      </c>
      <c r="E109" s="974" t="n">
        <f aca="false">IFERROR(IF(VLOOKUP($B109,'1. ORÇAMENTO'!$C$17:$J$1211,5,0)=0,"",VLOOKUP($B109,'1. ORÇAMENTO'!$C$17:$J$1211,5,0)),"")</f>
        <v>2035.01</v>
      </c>
      <c r="F109" s="974" t="str">
        <f aca="false">IFERROR(IF(VLOOKUP($B109,'1. ORÇAMENTO'!$C$17:$J$1211,4,0)=0,"",VLOOKUP($B109,'1. ORÇAMENTO'!$C$17:$J$1211,4,0)),"")</f>
        <v>M2</v>
      </c>
    </row>
    <row r="110" customFormat="false" ht="45" hidden="false" customHeight="false" outlineLevel="0" collapsed="false">
      <c r="B110" s="971" t="str">
        <f aca="false">'1. ORÇAMENTO'!C147</f>
        <v>9.2</v>
      </c>
      <c r="C110" s="972" t="str">
        <f aca="false">IFERROR(VLOOKUP($B110,'1. ORÇAMENTO'!$C$17:$J$1211,3,0),IF(CONCATENATE('1. ORÇAMENTO'!C147,'1. ORÇAMENTO'!D147,'1. ORÇAMENTO'!E147,'1. ORÇAMENTO'!F147,'1. ORÇAMENTO'!G147,'1. ORÇAMENTO'!H147,'1. ORÇAMENTO'!I147)='1. ORÇAMENTO'!E147,'1. ORÇAMENTO'!E147,""))</f>
        <v>TELHAMENTO COM TELHA DE AÇO/ALUMÍNIO E = 0,5 MM, COM ATÉ 2 ÁGUAS, INCLUSO IÇAMENTO. AF_07/2019</v>
      </c>
      <c r="D110" s="973" t="str">
        <f aca="false">IFERROR(IF(VLOOKUP($B110,'1. ORÇAMENTO'!$C$17:$L$1211,10,0)=0,"",VLOOKUP($B110,'1. ORÇAMENTO'!$C$17:$L$1211,10,0)),"")</f>
        <v>CONFORME PROJETO ESTRUTURAL</v>
      </c>
      <c r="E110" s="974" t="n">
        <f aca="false">IFERROR(IF(VLOOKUP($B110,'1. ORÇAMENTO'!$C$17:$J$1211,5,0)=0,"",VLOOKUP($B110,'1. ORÇAMENTO'!$C$17:$J$1211,5,0)),"")</f>
        <v>47.73</v>
      </c>
      <c r="F110" s="974" t="str">
        <f aca="false">IFERROR(IF(VLOOKUP($B110,'1. ORÇAMENTO'!$C$17:$J$1211,4,0)=0,"",VLOOKUP($B110,'1. ORÇAMENTO'!$C$17:$J$1211,4,0)),"")</f>
        <v>M2</v>
      </c>
    </row>
    <row r="111" customFormat="false" ht="45" hidden="false" customHeight="false" outlineLevel="0" collapsed="false">
      <c r="B111" s="971" t="str">
        <f aca="false">'1. ORÇAMENTO'!C148</f>
        <v>9.3</v>
      </c>
      <c r="C111" s="972" t="e">
        <f aca="false">IFERROR(VLOOKUP($B111,'1. ORÇAMENTO'!$C$17:$J$1211,3,0),IF(CONCATENATE('1. ORÇAMENTO'!C148,orçamento!#REF!,orçamento!#REF!,orçamento!#REF!,orçamento!#REF!,orçamento!#REF!,orçamento!#REF!)=orçamento!#REF!,orçamento!#REF!,""))</f>
        <v>#VALUE!</v>
      </c>
      <c r="D111" s="973" t="str">
        <f aca="false">IFERROR(IF(VLOOKUP($B111,'1. ORÇAMENTO'!$C$17:$L$1211,10,0)=0,"",VLOOKUP($B111,'1. ORÇAMENTO'!$C$17:$L$1211,10,0)),"")</f>
        <v>CONFORME PROJETO ESTRUTURAL</v>
      </c>
      <c r="E111" s="974" t="n">
        <f aca="false">IFERROR(IF(VLOOKUP($B111,'1. ORÇAMENTO'!$C$17:$J$1211,5,0)=0,"",VLOOKUP($B111,'1. ORÇAMENTO'!$C$17:$J$1211,5,0)),"")</f>
        <v>78.95</v>
      </c>
      <c r="F111" s="974" t="str">
        <f aca="false">IFERROR(IF(VLOOKUP($B111,'1. ORÇAMENTO'!$C$17:$J$1211,4,0)=0,"",VLOOKUP($B111,'1. ORÇAMENTO'!$C$17:$J$1211,4,0)),"")</f>
        <v>M</v>
      </c>
    </row>
    <row r="112" customFormat="false" ht="45" hidden="false" customHeight="false" outlineLevel="0" collapsed="false">
      <c r="B112" s="971" t="str">
        <f aca="false">'1. ORÇAMENTO'!C149</f>
        <v>9.4</v>
      </c>
      <c r="C112" s="972" t="str">
        <f aca="false">IFERROR(VLOOKUP($B112,'1. ORÇAMENTO'!$C$17:$J$1211,3,0),IF(CONCATENATE('1. ORÇAMENTO'!C149,'1. ORÇAMENTO'!D156,'1. ORÇAMENTO'!E156,'1. ORÇAMENTO'!F156,'1. ORÇAMENTO'!G156,'1. ORÇAMENTO'!H156,'1. ORÇAMENTO'!I156)='1. ORÇAMENTO'!E156,'1. ORÇAMENTO'!E156,""))</f>
        <v>RUFO EM CHAPA DE AÇO GALVANIZADO NÚMERO 24, CORTE DE 25 CM, INCLUSO TRANSPORTE VERTICAL. AF_07/2019</v>
      </c>
      <c r="D112" s="973" t="str">
        <f aca="false">IFERROR(IF(VLOOKUP($B112,'1. ORÇAMENTO'!$C$17:$L$1211,10,0)=0,"",VLOOKUP($B112,'1. ORÇAMENTO'!$C$17:$L$1211,10,0)),"")</f>
        <v>CONFORME PROJETO ESTRUTURAL</v>
      </c>
      <c r="E112" s="974" t="n">
        <f aca="false">IFERROR(IF(VLOOKUP($B112,'1. ORÇAMENTO'!$C$17:$J$1211,5,0)=0,"",VLOOKUP($B112,'1. ORÇAMENTO'!$C$17:$J$1211,5,0)),"")</f>
        <v>110</v>
      </c>
      <c r="F112" s="974" t="str">
        <f aca="false">IFERROR(IF(VLOOKUP($B112,'1. ORÇAMENTO'!$C$17:$J$1211,4,0)=0,"",VLOOKUP($B112,'1. ORÇAMENTO'!$C$17:$J$1211,4,0)),"")</f>
        <v>M</v>
      </c>
    </row>
    <row r="113" customFormat="false" ht="75" hidden="false" customHeight="false" outlineLevel="0" collapsed="false">
      <c r="B113" s="971" t="str">
        <f aca="false">'1. ORÇAMENTO'!C150</f>
        <v>9.5</v>
      </c>
      <c r="C113" s="972" t="str">
        <f aca="false">IFERROR(VLOOKUP($B113,'1. ORÇAMENTO'!$C$17:$J$1211,3,0),IF(CONCATENATE('1. ORÇAMENTO'!C150,'1. ORÇAMENTO'!D157,'1. ORÇAMENTO'!E157,'1. ORÇAMENTO'!F157,'1. ORÇAMENTO'!G157,'1. ORÇAMENTO'!H157,'1. ORÇAMENTO'!I157)='1. ORÇAMENTO'!E157,'1. ORÇAMENTO'!E157,""))</f>
        <v>FABRICAÇÃO E INSTALAÇÃO DE TESOURA INTEIRA EM MADEIRA NÃO APARELHADA, VÃO DE 3 M, PARA TELHA ONDULADA DE FIBROCIMENTO, METÁLICA, PLÁSTICA OU TERMOACÚSTICA, INCLUSO IÇAMENTO. AF_07/2019</v>
      </c>
      <c r="D113" s="973" t="str">
        <f aca="false">IFERROR(IF(VLOOKUP($B113,'1. ORÇAMENTO'!$C$17:$L$1211,10,0)=0,"",VLOOKUP($B113,'1. ORÇAMENTO'!$C$17:$L$1211,10,0)),"")</f>
        <v>CONFORME PROJETO ESTRUTURAL</v>
      </c>
      <c r="E113" s="974" t="n">
        <f aca="false">IFERROR(IF(VLOOKUP($B113,'1. ORÇAMENTO'!$C$17:$J$1211,5,0)=0,"",VLOOKUP($B113,'1. ORÇAMENTO'!$C$17:$J$1211,5,0)),"")</f>
        <v>4</v>
      </c>
      <c r="F113" s="974" t="str">
        <f aca="false">IFERROR(IF(VLOOKUP($B113,'1. ORÇAMENTO'!$C$17:$J$1211,4,0)=0,"",VLOOKUP($B113,'1. ORÇAMENTO'!$C$17:$J$1211,4,0)),"")</f>
        <v>UN</v>
      </c>
    </row>
    <row r="114" customFormat="false" ht="15" hidden="false" customHeight="false" outlineLevel="0" collapsed="false">
      <c r="B114" s="971" t="e">
        <f aca="false">#VALUE!</f>
        <v>#VALUE!</v>
      </c>
      <c r="C114" s="972" t="e">
        <f aca="false">#VALUE!</f>
        <v>#VALUE!</v>
      </c>
      <c r="D114" s="973" t="str">
        <f aca="false">IFERROR(IF(VLOOKUP($B114,'1. ORÇAMENTO'!$C$17:$L$1211,10,0)=0,"",VLOOKUP($B114,'1. ORÇAMENTO'!$C$17:$L$1211,10,0)),"")</f>
        <v/>
      </c>
      <c r="E114" s="974" t="str">
        <f aca="false">IFERROR(IF(VLOOKUP($B114,'1. ORÇAMENTO'!$C$17:$J$1211,5,0)=0,"",VLOOKUP($B114,'1. ORÇAMENTO'!$C$17:$J$1211,5,0)),"")</f>
        <v/>
      </c>
      <c r="F114" s="974" t="str">
        <f aca="false">IFERROR(IF(VLOOKUP($B114,'1. ORÇAMENTO'!$C$17:$J$1211,4,0)=0,"",VLOOKUP($B114,'1. ORÇAMENTO'!$C$17:$J$1211,4,0)),"")</f>
        <v/>
      </c>
    </row>
    <row r="115" customFormat="false" ht="15" hidden="false" customHeight="false" outlineLevel="0" collapsed="false">
      <c r="B115" s="971" t="n">
        <f aca="false">'1. ORÇAMENTO'!C159</f>
        <v>0</v>
      </c>
      <c r="C115" s="972" t="n">
        <f aca="false">IFERROR(VLOOKUP($B115,'1. ORÇAMENTO'!$C$17:$J$1211,3,0),IF(CONCATENATE('1. ORÇAMENTO'!C159,'1. ORÇAMENTO'!D159,'1. ORÇAMENTO'!E159,'1. ORÇAMENTO'!F159,'1. ORÇAMENTO'!G159,'1. ORÇAMENTO'!H159,'1. ORÇAMENTO'!I159)='1. ORÇAMENTO'!E159,'1. ORÇAMENTO'!E159,""))</f>
        <v>0</v>
      </c>
      <c r="D115" s="973" t="str">
        <f aca="false">IFERROR(IF(VLOOKUP($B115,'1. ORÇAMENTO'!$C$17:$L$1211,10,0)=0,"",VLOOKUP($B115,'1. ORÇAMENTO'!$C$17:$L$1211,10,0)),"")</f>
        <v/>
      </c>
      <c r="E115" s="974" t="str">
        <f aca="false">IFERROR(IF(VLOOKUP($B115,'1. ORÇAMENTO'!$C$17:$J$1211,5,0)=0,"",VLOOKUP($B115,'1. ORÇAMENTO'!$C$17:$J$1211,5,0)),"")</f>
        <v/>
      </c>
      <c r="F115" s="974" t="str">
        <f aca="false">IFERROR(IF(VLOOKUP($B115,'1. ORÇAMENTO'!$C$17:$J$1211,4,0)=0,"",VLOOKUP($B115,'1. ORÇAMENTO'!$C$17:$J$1211,4,0)),"")</f>
        <v/>
      </c>
    </row>
    <row r="116" customFormat="false" ht="15" hidden="false" customHeight="false" outlineLevel="0" collapsed="false">
      <c r="B116" s="971" t="e">
        <f aca="false">#VALUE!</f>
        <v>#VALUE!</v>
      </c>
      <c r="C116" s="972" t="e">
        <f aca="false">#VALUE!</f>
        <v>#VALUE!</v>
      </c>
      <c r="D116" s="973" t="str">
        <f aca="false">IFERROR(IF(VLOOKUP($B116,'1. ORÇAMENTO'!$C$17:$L$1211,10,0)=0,"",VLOOKUP($B116,'1. ORÇAMENTO'!$C$17:$L$1211,10,0)),"")</f>
        <v/>
      </c>
      <c r="E116" s="974" t="str">
        <f aca="false">IFERROR(IF(VLOOKUP($B116,'1. ORÇAMENTO'!$C$17:$J$1211,5,0)=0,"",VLOOKUP($B116,'1. ORÇAMENTO'!$C$17:$J$1211,5,0)),"")</f>
        <v/>
      </c>
      <c r="F116" s="974" t="str">
        <f aca="false">IFERROR(IF(VLOOKUP($B116,'1. ORÇAMENTO'!$C$17:$J$1211,4,0)=0,"",VLOOKUP($B116,'1. ORÇAMENTO'!$C$17:$J$1211,4,0)),"")</f>
        <v/>
      </c>
    </row>
    <row r="117" customFormat="false" ht="30" hidden="false" customHeight="false" outlineLevel="0" collapsed="false">
      <c r="B117" s="971" t="str">
        <f aca="false">'1. ORÇAMENTO'!C161</f>
        <v>PAREDE</v>
      </c>
      <c r="C117" s="972" t="n">
        <f aca="false">IFERROR(VLOOKUP($B117,'1. ORÇAMENTO'!$C$17:$J$1211,3,0),IF(CONCATENATE('1. ORÇAMENTO'!C161,'1. ORÇAMENTO'!D161,'1. ORÇAMENTO'!E161,'1. ORÇAMENTO'!F161,'1. ORÇAMENTO'!G161,'1. ORÇAMENTO'!H161,'1. ORÇAMENTO'!I161)='1. ORÇAMENTO'!E161,'1. ORÇAMENTO'!E161,""))</f>
        <v>0</v>
      </c>
      <c r="D117" s="973" t="str">
        <f aca="false">IFERROR(IF(VLOOKUP($B117,'1. ORÇAMENTO'!$C$17:$L$1211,10,0)=0,"",VLOOKUP($B117,'1. ORÇAMENTO'!$C$17:$L$1211,10,0)),"")</f>
        <v/>
      </c>
      <c r="E117" s="974" t="str">
        <f aca="false">IFERROR(IF(VLOOKUP($B117,'1. ORÇAMENTO'!$C$17:$J$1211,5,0)=0,"",VLOOKUP($B117,'1. ORÇAMENTO'!$C$17:$J$1211,5,0)),"")</f>
        <v/>
      </c>
      <c r="F117" s="974" t="str">
        <f aca="false">IFERROR(IF(VLOOKUP($B117,'1. ORÇAMENTO'!$C$17:$J$1211,4,0)=0,"",VLOOKUP($B117,'1. ORÇAMENTO'!$C$17:$J$1211,4,0)),"")</f>
        <v/>
      </c>
    </row>
    <row r="118" customFormat="false" ht="15" hidden="false" customHeight="false" outlineLevel="0" collapsed="false">
      <c r="B118" s="971"/>
      <c r="C118" s="972"/>
      <c r="D118" s="973"/>
      <c r="E118" s="974"/>
      <c r="F118" s="974"/>
    </row>
    <row r="119" customFormat="false" ht="15" hidden="false" customHeight="false" outlineLevel="0" collapsed="false">
      <c r="B119" s="971" t="str">
        <f aca="false">'1. ORÇAMENTO'!C160</f>
        <v>10.0</v>
      </c>
      <c r="C119" s="972" t="e">
        <f aca="false">#VALUE!</f>
        <v>#VALUE!</v>
      </c>
      <c r="D119" s="973" t="str">
        <f aca="false">IFERROR(IF(VLOOKUP($B119,'1. ORÇAMENTO'!$C$17:$L$1211,10,0)=0,"",VLOOKUP($B119,'1. ORÇAMENTO'!$C$17:$L$1211,10,0)),"")</f>
        <v/>
      </c>
      <c r="E119" s="974" t="str">
        <f aca="false">IFERROR(IF(VLOOKUP($B119,'1. ORÇAMENTO'!$C$17:$J$1211,5,0)=0,"",VLOOKUP($B119,'1. ORÇAMENTO'!$C$17:$J$1211,5,0)),"")</f>
        <v/>
      </c>
      <c r="F119" s="974" t="str">
        <f aca="false">IFERROR(IF(VLOOKUP($B119,'1. ORÇAMENTO'!$C$17:$J$1211,4,0)=0,"",VLOOKUP($B119,'1. ORÇAMENTO'!$C$17:$J$1211,4,0)),"")</f>
        <v/>
      </c>
    </row>
    <row r="120" customFormat="false" ht="15" hidden="false" customHeight="false" outlineLevel="0" collapsed="false">
      <c r="B120" s="971" t="e">
        <f aca="false">#VALUE!</f>
        <v>#VALUE!</v>
      </c>
      <c r="C120" s="972" t="e">
        <f aca="false">#VALUE!</f>
        <v>#VALUE!</v>
      </c>
      <c r="D120" s="973" t="str">
        <f aca="false">IFERROR(IF(VLOOKUP($B120,'1. ORÇAMENTO'!$C$17:$L$1211,10,0)=0,"",VLOOKUP($B120,'1. ORÇAMENTO'!$C$17:$L$1211,10,0)),"")</f>
        <v/>
      </c>
      <c r="E120" s="974" t="str">
        <f aca="false">IFERROR(IF(VLOOKUP($B120,'1. ORÇAMENTO'!$C$17:$J$1211,5,0)=0,"",VLOOKUP($B120,'1. ORÇAMENTO'!$C$17:$J$1211,5,0)),"")</f>
        <v/>
      </c>
      <c r="F120" s="974" t="str">
        <f aca="false">IFERROR(IF(VLOOKUP($B120,'1. ORÇAMENTO'!$C$17:$J$1211,4,0)=0,"",VLOOKUP($B120,'1. ORÇAMENTO'!$C$17:$J$1211,4,0)),"")</f>
        <v/>
      </c>
    </row>
    <row r="121" customFormat="false" ht="375" hidden="false" customHeight="false" outlineLevel="0" collapsed="false">
      <c r="B121" s="971" t="str">
        <f aca="false">'1. ORÇAMENTO'!C162</f>
        <v>10.1</v>
      </c>
      <c r="C121" s="972" t="str">
        <f aca="false">IFERROR(VLOOKUP($B121,'1. ORÇAMENTO'!$C$17:$J$1211,3,0),IF(CONCATENATE('1. ORÇAMENTO'!C162,'1. ORÇAMENTO'!D162,'1. ORÇAMENTO'!E162,'1. ORÇAMENTO'!F162,'1. ORÇAMENTO'!G162,'1. ORÇAMENTO'!H162,'1. ORÇAMENTO'!I162)='1. ORÇAMENTO'!E162,'1. ORÇAMENTO'!E162,""))</f>
        <v>CHAPISCO APLICADO EM ALVENARIAS E ESTRUTURAS DE CONCRETO INTERNAS, COM COLHER DE PEDREIRO.  ARGAMASSA TRAÇO 1:3 COM PREPARO EM BETONEIRA 400L. AF_06/2014</v>
      </c>
      <c r="D121" s="973" t="str">
        <f aca="false">IFERROR(IF(VLOOKUP($B121,'1. ORÇAMENTO'!$C$17:$L$1211,10,0)=0,"",VLOOKUP($B121,'1. ORÇAMENTO'!$C$17:$L$1211,10,0)),"")</f>
        <v>(((42,4*3,8)-((3*2 (J1) *2 (Quant.))+(0,9*2,1(P1))+(3*0,6 (J2)*2 (Quant.))))*2 (ADM e Biblioteca))+(((30,1*3,8)-((3*2 (J1))+(0,9*2,1(P1))+(3*0,6 (J2))))*18 (Quantidades iguais))+(((30,1 (Sala dos Professores)*3,8)-((3*2 (J1))+(0,9*2,1*3(1-P1+ 1-P4)))))+(((3,42*3,8)-((0,8*0,4 (J4))+(0,9*2,1 (P4))))*2 (PCDs Sala dos Professores))+(((29,4 (Cozinha)*3,8)-((2*1,5(J5))+(0,8*2,1(P2)*3 (Quant.))+(3*0,6(J2)))))+(((10,4 (a. Serv.)*3,8)-((0,8*0,4(J4))+(0,8*2,1(P2)))))+(((9,4*3,8)-((0,4*0,4(J3))+(0,8*2,1(P2))))*2 (WCs))+(((9,8*3,8)-((0,4*0,4(J3))+(0,8*2,1(P2))))*2 (Desp. Utens e Alim.) +(((20,85*3,8)-((0,8*2,1(P2))))*2 (Banh. Fem. e Masc.))+(((11*3,8)-((0,4*0,4(J3))+(0,9*2,1(P4))))*2 (PCD Fem. e Masc.)+(((67,80* 7,41(Corredor))-((3*0,6*11)+(0,9*2,1*9)))*2)+((21,45*3,8)-((3*0,6)+(2*1,5)+(0,9*2,1*3)+(0,8*2,1)))+(((((0,85*1,15*3)+(1,15*0,73)+(4,25*1,3))*3)+(0,6*0,85*12)+(0,8*0,85*1)+((0,35+0,35+3,1)*0,91))*2)</v>
      </c>
      <c r="E121" s="974" t="n">
        <f aca="false">IFERROR(IF(VLOOKUP($B121,'1. ORÇAMENTO'!$C$17:$J$1211,5,0)=0,"",VLOOKUP($B121,'1. ORÇAMENTO'!$C$17:$J$1211,5,0)),"")</f>
        <v>3689.33</v>
      </c>
      <c r="F121" s="974" t="str">
        <f aca="false">IFERROR(IF(VLOOKUP($B121,'1. ORÇAMENTO'!$C$17:$J$1211,4,0)=0,"",VLOOKUP($B121,'1. ORÇAMENTO'!$C$17:$J$1211,4,0)),"")</f>
        <v>M2</v>
      </c>
    </row>
    <row r="122" customFormat="false" ht="90" hidden="false" customHeight="false" outlineLevel="0" collapsed="false">
      <c r="B122" s="971" t="str">
        <f aca="false">'1. ORÇAMENTO'!C163</f>
        <v>10.2</v>
      </c>
      <c r="C122" s="972" t="str">
        <f aca="false">IFERROR(VLOOKUP($B122,'1. ORÇAMENTO'!$C$17:$J$1211,3,0),IF(CONCATENATE('1. ORÇAMENTO'!C163,'1. ORÇAMENTO'!D163,'1. ORÇAMENTO'!E163,'1. ORÇAMENTO'!F163,'1. ORÇAMENTO'!G163,'1. ORÇAMENTO'!H163,'1. ORÇAMENTO'!I163)='1. ORÇAMENTO'!E163,'1. ORÇAMENTO'!E163,""))</f>
        <v>CHAPISCO APLICADO EM ALVENARIA (COM PRESENÇA DE VÃOS) E ESTRUTURAS DE CONCRETO DE FACHADA, COM COLHER DE PEDREIRO.  ARGAMASSA TRAÇO 1:3 COM PREPARO EM BETONEIRA 400L. AF_06/2014</v>
      </c>
      <c r="D122" s="973" t="str">
        <f aca="false">IFERROR(IF(VLOOKUP($B122,'1. ORÇAMENTO'!$C$17:$L$1211,10,0)=0,"",VLOOKUP($B122,'1. ORÇAMENTO'!$C$17:$L$1211,10,0)),"")</f>
        <v>((89,25*3,9)+(9,35*3,9)+(9,35*3,9)+(9,35*3,9)+(67,8*3,9)+((1,81/2)*2)+(((0,91+2,53)/2)*12,3*2)+(2,13*67,8*2)+(3,3*2,13*2)+(((2,53+2,31)/2)*1,5*2)+(20,35))-((3*2*23)+(3*0,6*2)+(0,8*0,4*1)+(0,4*0,4*4)+(0,8*2,1*3)+(2*1,2*44))</v>
      </c>
      <c r="E122" s="974" t="n">
        <f aca="false">IFERROR(IF(VLOOKUP($B122,'1. ORÇAMENTO'!$C$17:$J$1211,5,0)=0,"",VLOOKUP($B122,'1. ORÇAMENTO'!$C$17:$J$1211,5,0)),"")</f>
        <v>884.57</v>
      </c>
      <c r="F122" s="974" t="str">
        <f aca="false">IFERROR(IF(VLOOKUP($B122,'1. ORÇAMENTO'!$C$17:$J$1211,4,0)=0,"",VLOOKUP($B122,'1. ORÇAMENTO'!$C$17:$J$1211,4,0)),"")</f>
        <v>M2</v>
      </c>
    </row>
    <row r="123" customFormat="false" ht="105" hidden="false" customHeight="false" outlineLevel="0" collapsed="false">
      <c r="B123" s="971" t="str">
        <f aca="false">'1. ORÇAMENTO'!C164</f>
        <v>10.3</v>
      </c>
      <c r="C123" s="972" t="str">
        <f aca="false">IFERROR(VLOOKUP($B123,'1. ORÇAMENTO'!$C$17:$J$1211,3,0),IF(CONCATENATE('1. ORÇAMENTO'!C164,'1. ORÇAMENTO'!D164,'1. ORÇAMENTO'!E164,'1. ORÇAMENTO'!F164,'1. ORÇAMENTO'!G164,'1. ORÇAMENTO'!H164,'1. ORÇAMENTO'!I164)='1. ORÇAMENTO'!E164,'1. ORÇAMENTO'!E164,""))</f>
        <v>EMBOÇO, PARA RECEBIMENTO DE CERÂMICA, EM ARGAMASSA TRAÇO 1:2:8, PREPARO MECÂNICO COM BETONEIRA 400L, APLICADO MANUALMENTE EM FACES INTERNAS DE PAREDES, PARA AMBIENTE COM ÁREA ENTRE 5M2 E 10M2, ESPESSURA DE 20MM, COM EXECUÇÃO DE TALISCAS. AF_06/2014</v>
      </c>
      <c r="D123" s="973" t="str">
        <f aca="false">IFERROR(IF(VLOOKUP($B123,'1. ORÇAMENTO'!$C$17:$L$1211,10,0)=0,"",VLOOKUP($B123,'1. ORÇAMENTO'!$C$17:$L$1211,10,0)),"")</f>
        <v>SOMA DOS REVESTIMENTOS</v>
      </c>
      <c r="E123" s="974" t="n">
        <f aca="false">IFERROR(IF(VLOOKUP($B123,'1. ORÇAMENTO'!$C$17:$J$1211,5,0)=0,"",VLOOKUP($B123,'1. ORÇAMENTO'!$C$17:$J$1211,5,0)),"")</f>
        <v>1240.89</v>
      </c>
      <c r="F123" s="974" t="str">
        <f aca="false">IFERROR(IF(VLOOKUP($B123,'1. ORÇAMENTO'!$C$17:$J$1211,4,0)=0,"",VLOOKUP($B123,'1. ORÇAMENTO'!$C$17:$J$1211,4,0)),"")</f>
        <v>M2</v>
      </c>
    </row>
    <row r="124" customFormat="false" ht="90" hidden="false" customHeight="false" outlineLevel="0" collapsed="false">
      <c r="B124" s="971" t="str">
        <f aca="false">'1. ORÇAMENTO'!C165</f>
        <v>10.4</v>
      </c>
      <c r="C124" s="972" t="str">
        <f aca="false">IFERROR(VLOOKUP($B124,'1. ORÇAMENTO'!$C$17:$J$1211,3,0),IF(CONCATENATE('1. ORÇAMENTO'!C165,'1. ORÇAMENTO'!D165,'1. ORÇAMENTO'!E165,'1. ORÇAMENTO'!F165,'1. ORÇAMENTO'!G165,'1. ORÇAMENTO'!H165,'1. ORÇAMENTO'!I165)='1. ORÇAMENTO'!E165,'1. ORÇAMENTO'!E165,""))</f>
        <v>MASSA ÚNICA, PARA RECEBIMENTO DE PINTURA, EM ARGAMASSA TRAÇO 1:2:8, PREPARO MECÂNICO COM BETONEIRA 400L, APLICADA MANUALMENTE EM FACES INTERNAS DE PAREDES, ESPESSURA DE 20MM, COM EXECUÇÃO DE TALISCAS. AF_06/2014</v>
      </c>
      <c r="D124" s="973" t="str">
        <f aca="false">IFERROR(IF(VLOOKUP($B124,'1. ORÇAMENTO'!$C$17:$L$1211,10,0)=0,"",VLOOKUP($B124,'1. ORÇAMENTO'!$C$17:$L$1211,10,0)),"")</f>
        <v>CHAPISCO INTERNO - EMBOÇO PARA CERÂMICA</v>
      </c>
      <c r="E124" s="974" t="n">
        <f aca="false">IFERROR(IF(VLOOKUP($B124,'1. ORÇAMENTO'!$C$17:$J$1211,5,0)=0,"",VLOOKUP($B124,'1. ORÇAMENTO'!$C$17:$J$1211,5,0)),"")</f>
        <v>2448.44</v>
      </c>
      <c r="F124" s="974" t="str">
        <f aca="false">IFERROR(IF(VLOOKUP($B124,'1. ORÇAMENTO'!$C$17:$J$1211,4,0)=0,"",VLOOKUP($B124,'1. ORÇAMENTO'!$C$17:$J$1211,4,0)),"")</f>
        <v>M2</v>
      </c>
    </row>
    <row r="125" customFormat="false" ht="90" hidden="false" customHeight="false" outlineLevel="0" collapsed="false">
      <c r="B125" s="971" t="str">
        <f aca="false">'1. ORÇAMENTO'!C166</f>
        <v>10.5</v>
      </c>
      <c r="C125" s="972" t="str">
        <f aca="false">IFERROR(VLOOKUP($B125,'1. ORÇAMENTO'!$C$17:$J$1211,3,0),IF(CONCATENATE('1. ORÇAMENTO'!C166,'1. ORÇAMENTO'!D166,'1. ORÇAMENTO'!E166,'1. ORÇAMENTO'!F166,'1. ORÇAMENTO'!G166,'1. ORÇAMENTO'!H166,'1. ORÇAMENTO'!I166)='1. ORÇAMENTO'!E166,'1. ORÇAMENTO'!E166,""))</f>
        <v>EMBOÇO OU MASSA ÚNICA EM ARGAMASSA TRAÇO 1:2:8, PREPARO MECÂNICO COM BETONEIRA 400 L, APLICADA MANUALMENTE EM PANOS DE FACHADA COM PRESENÇA DE VÃOS, ESPESSURA DE 25 MM. AF_06/2014</v>
      </c>
      <c r="D125" s="973" t="str">
        <f aca="false">IFERROR(IF(VLOOKUP($B125,'1. ORÇAMENTO'!$C$17:$L$1211,10,0)=0,"",VLOOKUP($B125,'1. ORÇAMENTO'!$C$17:$L$1211,10,0)),"")</f>
        <v>((89,25*3,9)+(9,35*3,9)+(9,35*3,9)+(9,35*3,9)+(67,8*3,9)+((1,81/2)*2)+(((0,91+2,53)/2)*12,3*2)+(2,13*67,8*2)+(3,3*2,13*2)+(((2,53+2,31)/2)*1,5*2)+(20,35))-((3*2*23)+(3*0,6*2)+(0,8*0,4*1)+(0,4*0,4*4)+(0,8*2,1*3)+(2*1,2*44))</v>
      </c>
      <c r="E125" s="974" t="n">
        <f aca="false">IFERROR(IF(VLOOKUP($B125,'1. ORÇAMENTO'!$C$17:$J$1211,5,0)=0,"",VLOOKUP($B125,'1. ORÇAMENTO'!$C$17:$J$1211,5,0)),"")</f>
        <v>884.57</v>
      </c>
      <c r="F125" s="974" t="str">
        <f aca="false">IFERROR(IF(VLOOKUP($B125,'1. ORÇAMENTO'!$C$17:$J$1211,4,0)=0,"",VLOOKUP($B125,'1. ORÇAMENTO'!$C$17:$J$1211,4,0)),"")</f>
        <v>M2</v>
      </c>
    </row>
    <row r="126" customFormat="false" ht="255" hidden="false" customHeight="false" outlineLevel="0" collapsed="false">
      <c r="B126" s="971" t="str">
        <f aca="false">'1. ORÇAMENTO'!C167</f>
        <v>10.6</v>
      </c>
      <c r="C126" s="972" t="str">
        <f aca="false">IFERROR(VLOOKUP($B126,'1. ORÇAMENTO'!$C$17:$J$1211,3,0),IF(CONCATENATE('1. ORÇAMENTO'!C167,'1. ORÇAMENTO'!D167,'1. ORÇAMENTO'!E167,'1. ORÇAMENTO'!F167,'1. ORÇAMENTO'!G167,'1. ORÇAMENTO'!H167,'1. ORÇAMENTO'!I167)='1. ORÇAMENTO'!E167,'1. ORÇAMENTO'!E167,""))</f>
        <v>REVESTIMENTO CERÂMICO PARA PAREDES INTERNAS COM PLACAS TIPO ESMALTADA PADRÃO POPULAR DE DIMENSÕES 20X20 CM, ARGAMASSA TIPO AC I, APLICADAS EM AMBIENTES DE ÁREA MAIOR QUE 5 M2 NA ALTURA INTEIRA DAS PAREDES. AF_06/2014</v>
      </c>
      <c r="D126" s="973" t="str">
        <f aca="false">IFERROR(IF(VLOOKUP($B126,'1. ORÇAMENTO'!$C$17:$L$1211,10,0)=0,"",VLOOKUP($B126,'1. ORÇAMENTO'!$C$17:$L$1211,10,0)),"")</f>
        <v>(((42,4*1,35)-((3*(1,35-1)*2)+(0,9*2,1)))*2)+(((30,1*1,35)-((3*(1,35-1))+(0,9*1,35)))*18)+(((30,1*1,35)-((3*(1,35-1))+(0,9*1,35*3))))+(((3,42*1,8)-((0,9*1,8))*2))+(((29,4*1,35)-((0,8*1,35*3))))+(((10,4*1,8)-((0,8*1,8))))+(((9,4*1,8)-(0,8*1,8))*2)+((9,8*1,8)-((0,8*1,8))*2)+(((20,85*1,8)-((0,8*1,8)))*2)+(((11*1,8)-(0,9*1,8))*2)+(((61,65*1,35*2)-(0,9*1,35*9*2))*2)+(((27,6*1,35)-(2*(1,35-1))+(0,9*1,35*3)+(0,8*1,35))*2)+(6,15*1,35)+(((1,85*1,35)-(0,8*1,35))*2)+(((2,2*1,35)-(0,9*1,35))*2)+(((0,85*1,2*3)+(0,85*0,73)+(4,25*1,3*2)+(0,6*0,85*12)+(0,8*0,85*1)+((0,35+0,35+3,1)*0,91))*1)+((0,97+0,98)*1,35)</v>
      </c>
      <c r="E126" s="974" t="n">
        <f aca="false">IFERROR(IF(VLOOKUP($B126,'1. ORÇAMENTO'!$C$17:$J$1211,5,0)=0,"",VLOOKUP($B126,'1. ORÇAMENTO'!$C$17:$J$1211,5,0)),"")</f>
        <v>649.33</v>
      </c>
      <c r="F126" s="974" t="str">
        <f aca="false">IFERROR(IF(VLOOKUP($B126,'1. ORÇAMENTO'!$C$17:$J$1211,4,0)=0,"",VLOOKUP($B126,'1. ORÇAMENTO'!$C$17:$J$1211,4,0)),"")</f>
        <v>M2</v>
      </c>
    </row>
    <row r="127" customFormat="false" ht="15" hidden="false" customHeight="false" outlineLevel="0" collapsed="false">
      <c r="B127" s="971"/>
      <c r="C127" s="972"/>
      <c r="D127" s="973"/>
      <c r="E127" s="974"/>
      <c r="F127" s="974"/>
    </row>
    <row r="128" customFormat="false" ht="15" hidden="false" customHeight="false" outlineLevel="0" collapsed="false">
      <c r="B128" s="971" t="str">
        <f aca="false">'1. ORÇAMENTO'!C170</f>
        <v>11.0</v>
      </c>
      <c r="C128" s="972" t="e">
        <f aca="false">#VALUE!</f>
        <v>#VALUE!</v>
      </c>
      <c r="D128" s="973" t="str">
        <f aca="false">IFERROR(IF(VLOOKUP($B128,'1. ORÇAMENTO'!$C$17:$L$1211,10,0)=0,"",VLOOKUP($B128,'1. ORÇAMENTO'!$C$17:$L$1211,10,0)),"")</f>
        <v/>
      </c>
      <c r="E128" s="974" t="str">
        <f aca="false">IFERROR(IF(VLOOKUP($B128,'1. ORÇAMENTO'!$C$17:$J$1211,5,0)=0,"",VLOOKUP($B128,'1. ORÇAMENTO'!$C$17:$J$1211,5,0)),"")</f>
        <v/>
      </c>
      <c r="F128" s="974" t="str">
        <f aca="false">IFERROR(IF(VLOOKUP($B128,'1. ORÇAMENTO'!$C$17:$J$1211,4,0)=0,"",VLOOKUP($B128,'1. ORÇAMENTO'!$C$17:$J$1211,4,0)),"")</f>
        <v/>
      </c>
    </row>
    <row r="129" customFormat="false" ht="45" hidden="false" customHeight="false" outlineLevel="0" collapsed="false">
      <c r="B129" s="971" t="str">
        <f aca="false">'1. ORÇAMENTO'!C171</f>
        <v>11.1</v>
      </c>
      <c r="C129" s="972" t="str">
        <f aca="false">IFERROR(VLOOKUP($B129,'1. ORÇAMENTO'!$C$17:$J$1211,3,0),IF(CONCATENATE('1. ORÇAMENTO'!C171,'1. ORÇAMENTO'!D171,'1. ORÇAMENTO'!E171,'1. ORÇAMENTO'!F171,'1. ORÇAMENTO'!G171,'1. ORÇAMENTO'!H171,'1. ORÇAMENTO'!I171)='1. ORÇAMENTO'!E171,'1. ORÇAMENTO'!E171,""))</f>
        <v>REGULARIZACAO E COMPACTACAO MANUAL DE TERRENO COM SOQUETE</v>
      </c>
      <c r="D129" s="973" t="str">
        <f aca="false">IFERROR(IF(VLOOKUP($B129,'1. ORÇAMENTO'!$C$17:$L$1211,10,0)=0,"",VLOOKUP($B129,'1. ORÇAMENTO'!$C$17:$L$1211,10,0)),"")</f>
        <v>(109,95*2)+(54,3*18)+46,3+7,3+7,3+51,3+6,4+4,8+4,8+5,44+5,44+7,47+7,47+24,1+24,1+253,96+208,1+361,29</v>
      </c>
      <c r="E129" s="974" t="n">
        <f aca="false">IFERROR(IF(VLOOKUP($B129,'1. ORÇAMENTO'!$C$17:$J$1211,5,0)=0,"",VLOOKUP($B129,'1. ORÇAMENTO'!$C$17:$J$1211,5,0)),"")</f>
        <v>2104.59</v>
      </c>
      <c r="F129" s="974" t="str">
        <f aca="false">IFERROR(IF(VLOOKUP($B129,'1. ORÇAMENTO'!$C$17:$J$1211,4,0)=0,"",VLOOKUP($B129,'1. ORÇAMENTO'!$C$17:$J$1211,4,0)),"")</f>
        <v>M2</v>
      </c>
    </row>
    <row r="130" customFormat="false" ht="45" hidden="false" customHeight="false" outlineLevel="0" collapsed="false">
      <c r="B130" s="971" t="str">
        <f aca="false">'1. ORÇAMENTO'!C172</f>
        <v>11.2</v>
      </c>
      <c r="C130" s="972" t="str">
        <f aca="false">IFERROR(VLOOKUP($B130,'1. ORÇAMENTO'!$C$17:$J$1211,3,0),IF(CONCATENATE('1. ORÇAMENTO'!C172,'1. ORÇAMENTO'!D172,'1. ORÇAMENTO'!E172,'1. ORÇAMENTO'!F172,'1. ORÇAMENTO'!G172,'1. ORÇAMENTO'!H172,'1. ORÇAMENTO'!I172)='1. ORÇAMENTO'!E172,'1. ORÇAMENTO'!E172,""))</f>
        <v>LASTRO DE CONCRETO MAGRO, APLICADO EM PISOS OU RADIERS, ESPESSURA DE 5 CM. AF_07/2016</v>
      </c>
      <c r="D130" s="973" t="str">
        <f aca="false">IFERROR(IF(VLOOKUP($B130,'1. ORÇAMENTO'!$C$17:$L$1211,10,0)=0,"",VLOOKUP($B130,'1. ORÇAMENTO'!$C$17:$L$1211,10,0)),"")</f>
        <v>(109,95*2)+(54,3*18)+46,3+7,3+7,3+51,3+6,4+4,8+4,8+5,44+5,44+7,47+7,47+24,1+24,1+253,96+208,1</v>
      </c>
      <c r="E130" s="974" t="n">
        <f aca="false">IFERROR(IF(VLOOKUP($B130,'1. ORÇAMENTO'!$C$17:$J$1211,5,0)=0,"",VLOOKUP($B130,'1. ORÇAMENTO'!$C$17:$J$1211,5,0)),"")</f>
        <v>1752.57</v>
      </c>
      <c r="F130" s="974" t="str">
        <f aca="false">IFERROR(IF(VLOOKUP($B130,'1. ORÇAMENTO'!$C$17:$J$1211,4,0)=0,"",VLOOKUP($B130,'1. ORÇAMENTO'!$C$17:$J$1211,4,0)),"")</f>
        <v>M2</v>
      </c>
    </row>
    <row r="131" customFormat="false" ht="60" hidden="false" customHeight="false" outlineLevel="0" collapsed="false">
      <c r="B131" s="971" t="str">
        <f aca="false">'1. ORÇAMENTO'!C173</f>
        <v>11.3</v>
      </c>
      <c r="C131" s="972" t="str">
        <f aca="false">IFERROR(VLOOKUP($B131,'1. ORÇAMENTO'!$C$17:$J$1211,3,0),IF(CONCATENATE('1. ORÇAMENTO'!C173,'1. ORÇAMENTO'!D173,'1. ORÇAMENTO'!E173,'1. ORÇAMENTO'!F173,'1. ORÇAMENTO'!G173,'1. ORÇAMENTO'!H173,'1. ORÇAMENTO'!I173)='1. ORÇAMENTO'!E173,'1. ORÇAMENTO'!E173,""))</f>
        <v>REVESTIMENTO CERÂMICO PARA PISO COM PLACAS TIPO ESMALTADA EXTRA DE DIMENSÕES 45X45 CM APLICADA EM AMBIENTES DE ÁREA MAIOR QUE 10 M2. AF_06/2014</v>
      </c>
      <c r="D131" s="973" t="str">
        <f aca="false">IFERROR(IF(VLOOKUP($B131,'1. ORÇAMENTO'!$C$17:$L$1211,10,0)=0,"",VLOOKUP($B131,'1. ORÇAMENTO'!$C$17:$L$1211,10,0)),"")</f>
        <v>(109,95*2)+(54,3*18)+46,3+7,3+7,3+51,3+6,4+4,8+4,8+5,44+5,44+7,47+7,47+24,1+24,1+253,96+208,1</v>
      </c>
      <c r="E131" s="974" t="n">
        <f aca="false">IFERROR(IF(VLOOKUP($B131,'1. ORÇAMENTO'!$C$17:$J$1211,5,0)=0,"",VLOOKUP($B131,'1. ORÇAMENTO'!$C$17:$J$1211,5,0)),"")</f>
        <v>1698.23</v>
      </c>
      <c r="F131" s="974" t="str">
        <f aca="false">IFERROR(IF(VLOOKUP($B131,'1. ORÇAMENTO'!$C$17:$J$1211,4,0)=0,"",VLOOKUP($B131,'1. ORÇAMENTO'!$C$17:$J$1211,4,0)),"")</f>
        <v>M2</v>
      </c>
    </row>
    <row r="132" customFormat="false" ht="60" hidden="false" customHeight="false" outlineLevel="0" collapsed="false">
      <c r="B132" s="971" t="str">
        <f aca="false">'1. ORÇAMENTO'!C174</f>
        <v>11.4</v>
      </c>
      <c r="C132" s="972" t="str">
        <f aca="false">IFERROR(VLOOKUP($B132,'1. ORÇAMENTO'!$C$17:$J$1211,3,0),IF(CONCATENATE('1. ORÇAMENTO'!C174,'1. ORÇAMENTO'!D174,'1. ORÇAMENTO'!E174,'1. ORÇAMENTO'!F174,'1. ORÇAMENTO'!G174,'1. ORÇAMENTO'!H174,'1. ORÇAMENTO'!I174)='1. ORÇAMENTO'!E174,'1. ORÇAMENTO'!E174,""))</f>
        <v>EXECUÇÃO DE PASSEIO (CALÇADA) OU PISO DE CONCRETO COM CONCRETO MOLDADO IN LOCO, FEITO EM OBRA, ACABAMENTO CONVENCIONAL, NÃO ARMADO. AF_07/2016</v>
      </c>
      <c r="D132" s="973" t="str">
        <f aca="false">IFERROR(IF(VLOOKUP($B132,'1. ORÇAMENTO'!$C$17:$L$1211,10,0)=0,"",VLOOKUP($B132,'1. ORÇAMENTO'!$C$17:$L$1211,10,0)),"")</f>
        <v>361,29*0,07</v>
      </c>
      <c r="E132" s="974" t="n">
        <f aca="false">IFERROR(IF(VLOOKUP($B132,'1. ORÇAMENTO'!$C$17:$J$1211,5,0)=0,"",VLOOKUP($B132,'1. ORÇAMENTO'!$C$17:$J$1211,5,0)),"")</f>
        <v>17.53</v>
      </c>
      <c r="F132" s="974" t="str">
        <f aca="false">IFERROR(IF(VLOOKUP($B132,'1. ORÇAMENTO'!$C$17:$J$1211,4,0)=0,"",VLOOKUP($B132,'1. ORÇAMENTO'!$C$17:$J$1211,4,0)),"")</f>
        <v>M3</v>
      </c>
    </row>
    <row r="133" customFormat="false" ht="15" hidden="false" customHeight="false" outlineLevel="0" collapsed="false">
      <c r="B133" s="971"/>
      <c r="C133" s="972"/>
      <c r="D133" s="973"/>
      <c r="E133" s="974"/>
      <c r="F133" s="974"/>
    </row>
    <row r="134" customFormat="false" ht="15" hidden="false" customHeight="false" outlineLevel="0" collapsed="false">
      <c r="B134" s="971" t="str">
        <f aca="false">'1. ORÇAMENTO'!C176</f>
        <v>12.0</v>
      </c>
      <c r="C134" s="972" t="n">
        <f aca="false">IFERROR(VLOOKUP($B134,'1. ORÇAMENTO'!$C$17:$J$1211,3,0),IF(CONCATENATE('1. ORÇAMENTO'!C176,'1. ORÇAMENTO'!D176,'1. ORÇAMENTO'!E176,'1. ORÇAMENTO'!F176,'1. ORÇAMENTO'!G176,'1. ORÇAMENTO'!H176,'1. ORÇAMENTO'!I176)='1. ORÇAMENTO'!E176,'1. ORÇAMENTO'!E176,""))</f>
        <v>0</v>
      </c>
      <c r="D134" s="973" t="str">
        <f aca="false">IFERROR(IF(VLOOKUP($B134,'1. ORÇAMENTO'!$C$17:$L$1211,10,0)=0,"",VLOOKUP($B134,'1. ORÇAMENTO'!$C$17:$L$1211,10,0)),"")</f>
        <v/>
      </c>
      <c r="E134" s="974" t="str">
        <f aca="false">IFERROR(IF(VLOOKUP($B134,'1. ORÇAMENTO'!$C$17:$J$1211,5,0)=0,"",VLOOKUP($B134,'1. ORÇAMENTO'!$C$17:$J$1211,5,0)),"")</f>
        <v/>
      </c>
      <c r="F134" s="974" t="str">
        <f aca="false">IFERROR(IF(VLOOKUP($B134,'1. ORÇAMENTO'!$C$17:$J$1211,4,0)=0,"",VLOOKUP($B134,'1. ORÇAMENTO'!$C$17:$J$1211,4,0)),"")</f>
        <v/>
      </c>
    </row>
    <row r="135" customFormat="false" ht="45" hidden="false" customHeight="false" outlineLevel="0" collapsed="false">
      <c r="B135" s="971" t="str">
        <f aca="false">'1. ORÇAMENTO'!C177</f>
        <v>12.1</v>
      </c>
      <c r="C135" s="972" t="str">
        <f aca="false">IFERROR(VLOOKUP($B135,'1. ORÇAMENTO'!$C$17:$J$1211,3,0),IF(CONCATENATE('1. ORÇAMENTO'!C177,'1. ORÇAMENTO'!D177,'1. ORÇAMENTO'!E177,'1. ORÇAMENTO'!F177,'1. ORÇAMENTO'!G177,'1. ORÇAMENTO'!H177,'1. ORÇAMENTO'!I177)='1. ORÇAMENTO'!E177,'1. ORÇAMENTO'!E177,""))</f>
        <v>FORRO EM RÉGUAS DE PVC, FRISADO, PARA AMBIENTES COMERCIAIS, INCLUSIVE ESTRUTURA DE FIXAÇÃO. AF_05/2017_P</v>
      </c>
      <c r="D135" s="973" t="str">
        <f aca="false">IFERROR(IF(VLOOKUP($B135,'1. ORÇAMENTO'!$C$17:$L$1211,10,0)=0,"",VLOOKUP($B135,'1. ORÇAMENTO'!$C$17:$L$1211,10,0)),"")</f>
        <v>(109,95*2)+(54,3*18)+46,3+7,3+7,3+51,3+6,4+4,8+4,8+5,44+5,44+7,47+7,47+24,1+24,1+253,96</v>
      </c>
      <c r="E135" s="974" t="n">
        <f aca="false">IFERROR(IF(VLOOKUP($B135,'1. ORÇAMENTO'!$C$17:$J$1211,5,0)=0,"",VLOOKUP($B135,'1. ORÇAMENTO'!$C$17:$J$1211,5,0)),"")</f>
        <v>1224.79</v>
      </c>
      <c r="F135" s="974" t="str">
        <f aca="false">IFERROR(IF(VLOOKUP($B135,'1. ORÇAMENTO'!$C$17:$J$1211,4,0)=0,"",VLOOKUP($B135,'1. ORÇAMENTO'!$C$17:$J$1211,4,0)),"")</f>
        <v>M2</v>
      </c>
    </row>
    <row r="136" customFormat="false" ht="15" hidden="false" customHeight="false" outlineLevel="0" collapsed="false">
      <c r="B136" s="971"/>
      <c r="C136" s="972"/>
      <c r="D136" s="973"/>
      <c r="E136" s="974"/>
      <c r="F136" s="974"/>
    </row>
    <row r="137" customFormat="false" ht="15" hidden="false" customHeight="false" outlineLevel="0" collapsed="false">
      <c r="B137" s="971" t="str">
        <f aca="false">'1. ORÇAMENTO'!C179</f>
        <v>13.0</v>
      </c>
      <c r="C137" s="972" t="n">
        <f aca="false">IFERROR(VLOOKUP($B137,'1. ORÇAMENTO'!$C$17:$J$1211,3,0),IF(CONCATENATE('1. ORÇAMENTO'!C179,'1. ORÇAMENTO'!D179,'1. ORÇAMENTO'!E179,'1. ORÇAMENTO'!F179,'1. ORÇAMENTO'!G179,'1. ORÇAMENTO'!H179,'1. ORÇAMENTO'!I179)='1. ORÇAMENTO'!E179,'1. ORÇAMENTO'!E179,""))</f>
        <v>0</v>
      </c>
      <c r="D137" s="973"/>
      <c r="E137" s="974" t="str">
        <f aca="false">IFERROR(IF(VLOOKUP($B137,'1. ORÇAMENTO'!$C$17:$J$1211,5,0)=0,"",VLOOKUP($B137,'1. ORÇAMENTO'!$C$17:$J$1211,5,0)),"")</f>
        <v/>
      </c>
      <c r="F137" s="974" t="str">
        <f aca="false">IFERROR(IF(VLOOKUP($B137,'1. ORÇAMENTO'!$C$17:$J$1211,4,0)=0,"",VLOOKUP($B137,'1. ORÇAMENTO'!$C$17:$J$1211,4,0)),"")</f>
        <v/>
      </c>
    </row>
    <row r="138" customFormat="false" ht="15" hidden="false" customHeight="false" outlineLevel="0" collapsed="false">
      <c r="B138" s="971"/>
      <c r="C138" s="972"/>
      <c r="D138" s="973"/>
      <c r="E138" s="974"/>
      <c r="F138" s="974"/>
    </row>
    <row r="139" customFormat="false" ht="15" hidden="false" customHeight="false" outlineLevel="0" collapsed="false">
      <c r="B139" s="971" t="str">
        <f aca="false">'1. ORÇAMENTO'!C326</f>
        <v>14.0</v>
      </c>
      <c r="C139" s="972" t="n">
        <f aca="false">IFERROR(VLOOKUP($B139,'1. ORÇAMENTO'!$C$17:$J$1211,3,0),IF(CONCATENATE('1. ORÇAMENTO'!C326,'1. ORÇAMENTO'!D326,'1. ORÇAMENTO'!E326,'1. ORÇAMENTO'!F326,'1. ORÇAMENTO'!G326,'1. ORÇAMENTO'!H326,'1. ORÇAMENTO'!I326)='1. ORÇAMENTO'!E326,'1. ORÇAMENTO'!E326,""))</f>
        <v>0</v>
      </c>
      <c r="D139" s="973" t="str">
        <f aca="false">IFERROR(IF(VLOOKUP($B139,'1. ORÇAMENTO'!$C$17:$L$1211,10,0)=0,"",VLOOKUP($B139,'1. ORÇAMENTO'!$C$17:$L$1211,10,0)),"")</f>
        <v/>
      </c>
      <c r="E139" s="974" t="str">
        <f aca="false">IFERROR(IF(VLOOKUP($B139,'1. ORÇAMENTO'!$C$17:$J$1211,5,0)=0,"",VLOOKUP($B139,'1. ORÇAMENTO'!$C$17:$J$1211,5,0)),"")</f>
        <v/>
      </c>
      <c r="F139" s="974" t="str">
        <f aca="false">IFERROR(IF(VLOOKUP($B139,'1. ORÇAMENTO'!$C$17:$J$1211,4,0)=0,"",VLOOKUP($B139,'1. ORÇAMENTO'!$C$17:$J$1211,4,0)),"")</f>
        <v/>
      </c>
    </row>
    <row r="140" customFormat="false" ht="15" hidden="false" customHeight="false" outlineLevel="0" collapsed="false">
      <c r="B140" s="971"/>
      <c r="C140" s="972"/>
      <c r="D140" s="973"/>
      <c r="E140" s="974"/>
      <c r="F140" s="974"/>
    </row>
    <row r="141" customFormat="false" ht="15" hidden="false" customHeight="false" outlineLevel="0" collapsed="false">
      <c r="B141" s="971" t="e">
        <f aca="false">#REF!</f>
        <v>#REF!</v>
      </c>
      <c r="C141" s="972" t="e">
        <f aca="false">IFERROR(VLOOKUP($B141,'1. ORÇAMENTO'!$C$17:$J$1211,3,0),IF(CONCATENATE(#REF!,#REF!,#REF!,#REF!,#REF!,#REF!,#REF!)=#REF!,#REF!,""))</f>
        <v>#REF!</v>
      </c>
      <c r="D141" s="973"/>
      <c r="E141" s="974"/>
      <c r="F141" s="974"/>
    </row>
    <row r="142" customFormat="false" ht="15" hidden="false" customHeight="false" outlineLevel="0" collapsed="false">
      <c r="B142" s="971"/>
      <c r="C142" s="972"/>
      <c r="D142" s="973"/>
      <c r="E142" s="974"/>
      <c r="F142" s="974"/>
    </row>
    <row r="143" customFormat="false" ht="15" hidden="false" customHeight="false" outlineLevel="0" collapsed="false">
      <c r="B143" s="971" t="str">
        <f aca="false">'1. ORÇAMENTO'!C422</f>
        <v>16.0</v>
      </c>
      <c r="C143" s="972" t="n">
        <f aca="false">IFERROR(VLOOKUP($B143,'1. ORÇAMENTO'!$C$17:$J$1211,3,0),IF(CONCATENATE('1. ORÇAMENTO'!C422,'1. ORÇAMENTO'!D422,'1. ORÇAMENTO'!E422,'1. ORÇAMENTO'!F422,'1. ORÇAMENTO'!G422,'1. ORÇAMENTO'!H422,'1. ORÇAMENTO'!I422)='1. ORÇAMENTO'!E422,'1. ORÇAMENTO'!E422,""))</f>
        <v>0</v>
      </c>
      <c r="D143" s="973" t="str">
        <f aca="false">IFERROR(IF(VLOOKUP($B143,'1. ORÇAMENTO'!$C$17:$L$1211,10,0)=0,"",VLOOKUP($B143,'1. ORÇAMENTO'!$C$17:$L$1211,10,0)),"")</f>
        <v/>
      </c>
      <c r="E143" s="974" t="str">
        <f aca="false">IFERROR(IF(VLOOKUP($B143,'1. ORÇAMENTO'!$C$17:$J$1211,5,0)=0,"",VLOOKUP($B143,'1. ORÇAMENTO'!$C$17:$J$1211,5,0)),"")</f>
        <v/>
      </c>
      <c r="F143" s="974" t="str">
        <f aca="false">IFERROR(IF(VLOOKUP($B143,'1. ORÇAMENTO'!$C$17:$J$1211,4,0)=0,"",VLOOKUP($B143,'1. ORÇAMENTO'!$C$17:$J$1211,4,0)),"")</f>
        <v/>
      </c>
    </row>
    <row r="144" customFormat="false" ht="15" hidden="false" customHeight="false" outlineLevel="0" collapsed="false">
      <c r="B144" s="971"/>
      <c r="C144" s="972"/>
      <c r="D144" s="973"/>
      <c r="E144" s="974"/>
      <c r="F144" s="974"/>
    </row>
    <row r="145" customFormat="false" ht="15" hidden="false" customHeight="false" outlineLevel="0" collapsed="false">
      <c r="B145" s="971" t="str">
        <f aca="false">'1. ORÇAMENTO'!C438</f>
        <v>17.0</v>
      </c>
      <c r="C145" s="972" t="n">
        <f aca="false">IFERROR(VLOOKUP($B145,'1. ORÇAMENTO'!$C$17:$J$1211,3,0),IF(CONCATENATE('1. ORÇAMENTO'!C438,'1. ORÇAMENTO'!D438,'1. ORÇAMENTO'!E438,'1. ORÇAMENTO'!F438,'1. ORÇAMENTO'!G438,'1. ORÇAMENTO'!H438,'1. ORÇAMENTO'!I438)='1. ORÇAMENTO'!E438,'1. ORÇAMENTO'!E438,""))</f>
        <v>0</v>
      </c>
      <c r="D145" s="973"/>
      <c r="E145" s="974"/>
      <c r="F145" s="974"/>
    </row>
    <row r="146" customFormat="false" ht="15" hidden="false" customHeight="false" outlineLevel="0" collapsed="false">
      <c r="B146" s="971"/>
      <c r="C146" s="972"/>
      <c r="D146" s="973"/>
      <c r="E146" s="974"/>
      <c r="F146" s="974"/>
    </row>
    <row r="147" customFormat="false" ht="15" hidden="false" customHeight="false" outlineLevel="0" collapsed="false">
      <c r="B147" s="971" t="str">
        <f aca="false">'1. ORÇAMENTO'!C454</f>
        <v>18.0</v>
      </c>
      <c r="C147" s="972" t="n">
        <f aca="false">IFERROR(VLOOKUP($B147,'1. ORÇAMENTO'!$C$17:$J$1211,3,0),IF(CONCATENATE('1. ORÇAMENTO'!C454,'1. ORÇAMENTO'!D454,'1. ORÇAMENTO'!E454,'1. ORÇAMENTO'!F454,'1. ORÇAMENTO'!G454,'1. ORÇAMENTO'!H454,'1. ORÇAMENTO'!I454)='1. ORÇAMENTO'!E454,'1. ORÇAMENTO'!E454,""))</f>
        <v>0</v>
      </c>
      <c r="D147" s="973" t="str">
        <f aca="false">IFERROR(IF(VLOOKUP($B147,'1. ORÇAMENTO'!$C$17:$L$1211,10,0)=0,"",VLOOKUP($B147,'1. ORÇAMENTO'!$C$17:$L$1211,10,0)),"")</f>
        <v/>
      </c>
      <c r="E147" s="974" t="str">
        <f aca="false">IFERROR(IF(VLOOKUP($B147,'1. ORÇAMENTO'!$C$17:$J$1211,5,0)=0,"",VLOOKUP($B147,'1. ORÇAMENTO'!$C$17:$J$1211,5,0)),"")</f>
        <v/>
      </c>
      <c r="F147" s="974" t="str">
        <f aca="false">IFERROR(IF(VLOOKUP($B147,'1. ORÇAMENTO'!$C$17:$J$1211,4,0)=0,"",VLOOKUP($B147,'1. ORÇAMENTO'!$C$17:$J$1211,4,0)),"")</f>
        <v/>
      </c>
    </row>
    <row r="148" customFormat="false" ht="15" hidden="false" customHeight="false" outlineLevel="0" collapsed="false">
      <c r="B148" s="971"/>
      <c r="C148" s="972"/>
      <c r="D148" s="973"/>
      <c r="E148" s="974"/>
      <c r="F148" s="974"/>
    </row>
    <row r="149" customFormat="false" ht="15" hidden="false" customHeight="false" outlineLevel="0" collapsed="false">
      <c r="B149" s="971" t="str">
        <f aca="false">'1. ORÇAMENTO'!C458</f>
        <v>19.0</v>
      </c>
      <c r="C149" s="972" t="n">
        <f aca="false">IFERROR(VLOOKUP($B149,'1. ORÇAMENTO'!$C$17:$J$1211,3,0),IF(CONCATENATE('1. ORÇAMENTO'!C458,'1. ORÇAMENTO'!D458,'1. ORÇAMENTO'!E458,'1. ORÇAMENTO'!F458,'1. ORÇAMENTO'!G458,'1. ORÇAMENTO'!H458,'1. ORÇAMENTO'!I458)='1. ORÇAMENTO'!E458,'1. ORÇAMENTO'!E458,""))</f>
        <v>0</v>
      </c>
      <c r="D149" s="973" t="str">
        <f aca="false">IFERROR(IF(VLOOKUP($B149,'1. ORÇAMENTO'!$C$17:$L$1211,10,0)=0,"",VLOOKUP($B149,'1. ORÇAMENTO'!$C$17:$L$1211,10,0)),"")</f>
        <v/>
      </c>
      <c r="E149" s="974" t="str">
        <f aca="false">IFERROR(IF(VLOOKUP($B149,'1. ORÇAMENTO'!$C$17:$J$1211,5,0)=0,"",VLOOKUP($B149,'1. ORÇAMENTO'!$C$17:$J$1211,5,0)),"")</f>
        <v/>
      </c>
      <c r="F149" s="974" t="str">
        <f aca="false">IFERROR(IF(VLOOKUP($B149,'1. ORÇAMENTO'!$C$17:$J$1211,4,0)=0,"",VLOOKUP($B149,'1. ORÇAMENTO'!$C$17:$J$1211,4,0)),"")</f>
        <v/>
      </c>
    </row>
    <row r="150" customFormat="false" ht="15" hidden="false" customHeight="false" outlineLevel="0" collapsed="false">
      <c r="B150" s="971" t="e">
        <f aca="false">#REF!</f>
        <v>#REF!</v>
      </c>
      <c r="C150" s="972" t="e">
        <f aca="false">IFERROR(VLOOKUP($B150,'1. ORÇAMENTO'!$C$17:$J$1211,3,0),IF(CONCATENATE(#REF!,#REF!,#REF!,#REF!,#REF!,#REF!,#REF!)=#REF!,#REF!,""))</f>
        <v>#REF!</v>
      </c>
      <c r="D150" s="973" t="str">
        <f aca="false">IFERROR(IF(VLOOKUP($B150,'1. ORÇAMENTO'!$C$17:$L$1211,10,0)=0,"",VLOOKUP($B150,'1. ORÇAMENTO'!$C$17:$L$1211,10,0)),"")</f>
        <v/>
      </c>
      <c r="E150" s="974" t="str">
        <f aca="false">IFERROR(IF(VLOOKUP($B150,'1. ORÇAMENTO'!$C$17:$J$1211,5,0)=0,"",VLOOKUP($B150,'1. ORÇAMENTO'!$C$17:$J$1211,5,0)),"")</f>
        <v/>
      </c>
      <c r="F150" s="974" t="str">
        <f aca="false">IFERROR(IF(VLOOKUP($B150,'1. ORÇAMENTO'!$C$17:$J$1211,4,0)=0,"",VLOOKUP($B150,'1. ORÇAMENTO'!$C$17:$J$1211,4,0)),"")</f>
        <v/>
      </c>
    </row>
    <row r="151" customFormat="false" ht="15" hidden="false" customHeight="false" outlineLevel="0" collapsed="false">
      <c r="B151" s="971" t="e">
        <f aca="false">#REF!</f>
        <v>#REF!</v>
      </c>
      <c r="C151" s="972" t="e">
        <f aca="false">IFERROR(VLOOKUP($B151,'1. ORÇAMENTO'!$C$17:$J$1211,3,0),IF(CONCATENATE(#REF!,#REF!,#REF!,#REF!,#REF!,#REF!,#REF!)=#REF!,#REF!,""))</f>
        <v>#REF!</v>
      </c>
      <c r="D151" s="973" t="str">
        <f aca="false">IFERROR(IF(VLOOKUP($B151,'1. ORÇAMENTO'!$C$17:$L$1211,10,0)=0,"",VLOOKUP($B151,'1. ORÇAMENTO'!$C$17:$L$1211,10,0)),"")</f>
        <v/>
      </c>
      <c r="E151" s="974" t="str">
        <f aca="false">IFERROR(IF(VLOOKUP($B151,'1. ORÇAMENTO'!$C$17:$J$1211,5,0)=0,"",VLOOKUP($B151,'1. ORÇAMENTO'!$C$17:$J$1211,5,0)),"")</f>
        <v/>
      </c>
      <c r="F151" s="974" t="str">
        <f aca="false">IFERROR(IF(VLOOKUP($B151,'1. ORÇAMENTO'!$C$17:$J$1211,4,0)=0,"",VLOOKUP($B151,'1. ORÇAMENTO'!$C$17:$J$1211,4,0)),"")</f>
        <v/>
      </c>
    </row>
    <row r="152" customFormat="false" ht="15" hidden="false" customHeight="false" outlineLevel="0" collapsed="false">
      <c r="B152" s="971" t="e">
        <f aca="false">#REF!</f>
        <v>#REF!</v>
      </c>
      <c r="C152" s="972" t="e">
        <f aca="false">IFERROR(VLOOKUP($B152,'1. ORÇAMENTO'!$C$17:$J$1211,3,0),IF(CONCATENATE(#REF!,#REF!,#REF!,#REF!,#REF!,#REF!,#REF!)=#REF!,#REF!,""))</f>
        <v>#REF!</v>
      </c>
      <c r="D152" s="973" t="str">
        <f aca="false">IFERROR(IF(VLOOKUP($B152,'1. ORÇAMENTO'!$C$17:$L$1211,10,0)=0,"",VLOOKUP($B152,'1. ORÇAMENTO'!$C$17:$L$1211,10,0)),"")</f>
        <v/>
      </c>
      <c r="E152" s="974" t="str">
        <f aca="false">IFERROR(IF(VLOOKUP($B152,'1. ORÇAMENTO'!$C$17:$J$1211,5,0)=0,"",VLOOKUP($B152,'1. ORÇAMENTO'!$C$17:$J$1211,5,0)),"")</f>
        <v/>
      </c>
      <c r="F152" s="974" t="str">
        <f aca="false">IFERROR(IF(VLOOKUP($B152,'1. ORÇAMENTO'!$C$17:$J$1211,4,0)=0,"",VLOOKUP($B152,'1. ORÇAMENTO'!$C$17:$J$1211,4,0)),"")</f>
        <v/>
      </c>
    </row>
    <row r="153" customFormat="false" ht="30" hidden="false" customHeight="false" outlineLevel="0" collapsed="false">
      <c r="B153" s="971" t="str">
        <f aca="false">'1. ORÇAMENTO'!C459</f>
        <v>19.1</v>
      </c>
      <c r="C153" s="972" t="str">
        <f aca="false">IFERROR(VLOOKUP($B153,'1. ORÇAMENTO'!$C$17:$J$1211,3,0),IF(CONCATENATE('1. ORÇAMENTO'!C459,'1. ORÇAMENTO'!D459,'1. ORÇAMENTO'!E459,'1. ORÇAMENTO'!F459,'1. ORÇAMENTO'!G459,'1. ORÇAMENTO'!H459,'1. ORÇAMENTO'!I459)='1. ORÇAMENTO'!E459,'1. ORÇAMENTO'!E459,""))</f>
        <v>APLICAÇÃO E LIXAMENTO DE MASSA LÁTEX EM PAREDES, DUAS DEMÃOS. AF_06/2014</v>
      </c>
      <c r="D153" s="973" t="str">
        <f aca="false">IFERROR(IF(VLOOKUP($B153,'1. ORÇAMENTO'!$C$17:$L$1211,10,0)=0,"",VLOOKUP($B153,'1. ORÇAMENTO'!$C$17:$L$1211,10,0)),"")</f>
        <v>EMBOÇO PARA PINTURA</v>
      </c>
      <c r="E153" s="974" t="n">
        <f aca="false">IFERROR(IF(VLOOKUP($B153,'1. ORÇAMENTO'!$C$17:$J$1211,5,0)=0,"",VLOOKUP($B153,'1. ORÇAMENTO'!$C$17:$J$1211,5,0)),"")</f>
        <v>2448.44</v>
      </c>
      <c r="F153" s="974" t="str">
        <f aca="false">IFERROR(IF(VLOOKUP($B153,'1. ORÇAMENTO'!$C$17:$J$1211,4,0)=0,"",VLOOKUP($B153,'1. ORÇAMENTO'!$C$17:$J$1211,4,0)),"")</f>
        <v>M2</v>
      </c>
    </row>
    <row r="154" customFormat="false" ht="45" hidden="false" customHeight="false" outlineLevel="0" collapsed="false">
      <c r="B154" s="971" t="str">
        <f aca="false">'1. ORÇAMENTO'!C460</f>
        <v>19.2</v>
      </c>
      <c r="C154" s="972" t="str">
        <f aca="false">IFERROR(VLOOKUP($B154,'1. ORÇAMENTO'!$C$17:$J$1211,3,0),IF(CONCATENATE('1. ORÇAMENTO'!C460,'1. ORÇAMENTO'!D460,'1. ORÇAMENTO'!E460,'1. ORÇAMENTO'!F460,'1. ORÇAMENTO'!G460,'1. ORÇAMENTO'!H460,'1. ORÇAMENTO'!I460)='1. ORÇAMENTO'!E460,'1. ORÇAMENTO'!E460,""))</f>
        <v>APLICAÇÃO MANUAL DE PINTURA COM TINTA LÁTEX PVA EM PAREDES, DUAS DEMÃOS. AF_06/2014</v>
      </c>
      <c r="D154" s="973" t="str">
        <f aca="false">IFERROR(IF(VLOOKUP($B154,'1. ORÇAMENTO'!$C$17:$L$1211,10,0)=0,"",VLOOKUP($B154,'1. ORÇAMENTO'!$C$17:$L$1211,10,0)),"")</f>
        <v>FUNDO SELADOR</v>
      </c>
      <c r="E154" s="974" t="n">
        <f aca="false">IFERROR(IF(VLOOKUP($B154,'1. ORÇAMENTO'!$C$17:$J$1211,5,0)=0,"",VLOOKUP($B154,'1. ORÇAMENTO'!$C$17:$J$1211,5,0)),"")</f>
        <v>2448.44</v>
      </c>
      <c r="F154" s="974" t="str">
        <f aca="false">IFERROR(IF(VLOOKUP($B154,'1. ORÇAMENTO'!$C$17:$J$1211,4,0)=0,"",VLOOKUP($B154,'1. ORÇAMENTO'!$C$17:$J$1211,4,0)),"")</f>
        <v>M2</v>
      </c>
    </row>
    <row r="155" customFormat="false" ht="60" hidden="false" customHeight="false" outlineLevel="0" collapsed="false">
      <c r="B155" s="971" t="str">
        <f aca="false">'1. ORÇAMENTO'!C461</f>
        <v>19.3</v>
      </c>
      <c r="C155" s="972" t="str">
        <f aca="false">IFERROR(VLOOKUP($B155,'1. ORÇAMENTO'!$C$17:$J$1211,3,0),IF(CONCATENATE('1. ORÇAMENTO'!C461,'1. ORÇAMENTO'!D461,'1. ORÇAMENTO'!E461,'1. ORÇAMENTO'!F461,'1. ORÇAMENTO'!G461,'1. ORÇAMENTO'!H461,'1. ORÇAMENTO'!I461)='1. ORÇAMENTO'!E461,'1. ORÇAMENTO'!E461,""))</f>
        <v>APLICAÇÃO MANUAL DE MASSA ACRÍLICA EM PANOS DE FACHADA SEM PRESENÇA DE VÃOS, DE EDIFÍCIOS DE MÚLTIPLOS PAVIMENTOS, UMA DEMÃO. AF_05/2017</v>
      </c>
      <c r="D155" s="973" t="str">
        <f aca="false">IFERROR(IF(VLOOKUP($B155,'1. ORÇAMENTO'!$C$17:$L$1211,10,0)=0,"",VLOOKUP($B155,'1. ORÇAMENTO'!$C$17:$L$1211,10,0)),"")</f>
        <v>MASSA ACRÍLICA</v>
      </c>
      <c r="E155" s="974" t="n">
        <f aca="false">IFERROR(IF(VLOOKUP($B155,'1. ORÇAMENTO'!$C$17:$J$1211,5,0)=0,"",VLOOKUP($B155,'1. ORÇAMENTO'!$C$17:$J$1211,5,0)),"")</f>
        <v>884.57</v>
      </c>
      <c r="F155" s="974" t="str">
        <f aca="false">IFERROR(IF(VLOOKUP($B155,'1. ORÇAMENTO'!$C$17:$J$1211,4,0)=0,"",VLOOKUP($B155,'1. ORÇAMENTO'!$C$17:$J$1211,4,0)),"")</f>
        <v>M2</v>
      </c>
    </row>
    <row r="156" customFormat="false" ht="15" hidden="false" customHeight="false" outlineLevel="0" collapsed="false">
      <c r="B156" s="971"/>
      <c r="C156" s="972"/>
      <c r="D156" s="973"/>
      <c r="E156" s="974"/>
      <c r="F156" s="974"/>
    </row>
    <row r="157" customFormat="false" ht="15" hidden="false" customHeight="false" outlineLevel="0" collapsed="false">
      <c r="B157" s="971" t="str">
        <f aca="false">'1. ORÇAMENTO'!C467</f>
        <v>20.0</v>
      </c>
      <c r="C157" s="972" t="n">
        <f aca="false">IFERROR(VLOOKUP($B157,'1. ORÇAMENTO'!$C$17:$J$1211,3,0),IF(CONCATENATE('1. ORÇAMENTO'!C467,'1. ORÇAMENTO'!D467,'1. ORÇAMENTO'!E467,'1. ORÇAMENTO'!F467,'1. ORÇAMENTO'!G467,'1. ORÇAMENTO'!H467,'1. ORÇAMENTO'!I467)='1. ORÇAMENTO'!E467,'1. ORÇAMENTO'!E467,""))</f>
        <v>0</v>
      </c>
      <c r="D157" s="973" t="str">
        <f aca="false">IFERROR(IF(VLOOKUP($B157,'1. ORÇAMENTO'!$C$17:$L$1211,10,0)=0,"",VLOOKUP($B157,'1. ORÇAMENTO'!$C$17:$L$1211,10,0)),"")</f>
        <v/>
      </c>
      <c r="E157" s="974" t="str">
        <f aca="false">IFERROR(IF(VLOOKUP($B157,'1. ORÇAMENTO'!$C$17:$J$1211,5,0)=0,"",VLOOKUP($B157,'1. ORÇAMENTO'!$C$17:$J$1211,5,0)),"")</f>
        <v/>
      </c>
      <c r="F157" s="974" t="str">
        <f aca="false">IFERROR(IF(VLOOKUP($B157,'1. ORÇAMENTO'!$C$17:$J$1211,4,0)=0,"",VLOOKUP($B157,'1. ORÇAMENTO'!$C$17:$J$1211,4,0)),"")</f>
        <v/>
      </c>
    </row>
    <row r="158" customFormat="false" ht="30" hidden="false" customHeight="false" outlineLevel="0" collapsed="false">
      <c r="B158" s="971" t="str">
        <f aca="false">'1. ORÇAMENTO'!C468</f>
        <v>20.1</v>
      </c>
      <c r="C158" s="972" t="str">
        <f aca="false">IFERROR(VLOOKUP($B158,'1. ORÇAMENTO'!$C$17:$J$1211,3,0),IF(CONCATENATE('1. ORÇAMENTO'!C468,'1. ORÇAMENTO'!D468,'1. ORÇAMENTO'!E468,'1. ORÇAMENTO'!F468,'1. ORÇAMENTO'!G468,'1. ORÇAMENTO'!H468,'1. ORÇAMENTO'!I468)='1. ORÇAMENTO'!E468,'1. ORÇAMENTO'!E468,""))</f>
        <v>BARRA DE APOIO PARA PORTADORES DE NECESSIDADES ESPECIAIS - LARGURA 80CM</v>
      </c>
      <c r="D158" s="973" t="str">
        <f aca="false">IFERROR(IF(VLOOKUP($B158,'1. ORÇAMENTO'!$C$17:$L$1211,10,0)=0,"",VLOOKUP($B158,'1. ORÇAMENTO'!$C$17:$L$1211,10,0)),"")</f>
        <v>CONFORME PROJETO ARQUITETÔNICO</v>
      </c>
      <c r="E158" s="974" t="n">
        <f aca="false">IFERROR(IF(VLOOKUP($B158,'1. ORÇAMENTO'!$C$17:$J$1211,5,0)=0,"",VLOOKUP($B158,'1. ORÇAMENTO'!$C$17:$J$1211,5,0)),"")</f>
        <v>12</v>
      </c>
      <c r="F158" s="974" t="str">
        <f aca="false">IFERROR(IF(VLOOKUP($B158,'1. ORÇAMENTO'!$C$17:$J$1211,4,0)=0,"",VLOOKUP($B158,'1. ORÇAMENTO'!$C$17:$J$1211,4,0)),"")</f>
        <v>UN</v>
      </c>
    </row>
    <row r="159" customFormat="false" ht="30" hidden="false" customHeight="false" outlineLevel="0" collapsed="false">
      <c r="B159" s="971" t="str">
        <f aca="false">'1. ORÇAMENTO'!C469</f>
        <v>20.2</v>
      </c>
      <c r="C159" s="972" t="str">
        <f aca="false">IFERROR(VLOOKUP($B159,'1. ORÇAMENTO'!$C$17:$J$1211,3,0),IF(CONCATENATE('1. ORÇAMENTO'!C469,'1. ORÇAMENTO'!D469,'1. ORÇAMENTO'!E469,'1. ORÇAMENTO'!F469,'1. ORÇAMENTO'!G469,'1. ORÇAMENTO'!H469,'1. ORÇAMENTO'!I469)='1. ORÇAMENTO'!E469,'1. ORÇAMENTO'!E469,""))</f>
        <v>BARRA DE APOIO PARA PORTADORES DE NECESSIDADES ESPECIAIS - LARGURA 40CM</v>
      </c>
      <c r="D159" s="973" t="str">
        <f aca="false">IFERROR(IF(VLOOKUP($B159,'1. ORÇAMENTO'!$C$17:$L$1211,10,0)=0,"",VLOOKUP($B159,'1. ORÇAMENTO'!$C$17:$L$1211,10,0)),"")</f>
        <v>CONFORME PROJETO ARQUITETÔNICO</v>
      </c>
      <c r="E159" s="974" t="n">
        <f aca="false">IFERROR(IF(VLOOKUP($B159,'1. ORÇAMENTO'!$C$17:$J$1211,5,0)=0,"",VLOOKUP($B159,'1. ORÇAMENTO'!$C$17:$J$1211,5,0)),"")</f>
        <v>8</v>
      </c>
      <c r="F159" s="974" t="str">
        <f aca="false">IFERROR(IF(VLOOKUP($B159,'1. ORÇAMENTO'!$C$17:$J$1211,4,0)=0,"",VLOOKUP($B159,'1. ORÇAMENTO'!$C$17:$J$1211,4,0)),"")</f>
        <v>UN</v>
      </c>
    </row>
    <row r="160" customFormat="false" ht="30" hidden="false" customHeight="false" outlineLevel="0" collapsed="false">
      <c r="B160" s="971" t="str">
        <f aca="false">'1. ORÇAMENTO'!C470</f>
        <v>20.3</v>
      </c>
      <c r="C160" s="972" t="str">
        <f aca="false">IFERROR(VLOOKUP($B160,'1. ORÇAMENTO'!$C$17:$J$1211,3,0),IF(CONCATENATE('1. ORÇAMENTO'!C470,'1. ORÇAMENTO'!D470,'1. ORÇAMENTO'!E470,'1. ORÇAMENTO'!F470,'1. ORÇAMENTO'!G470,'1. ORÇAMENTO'!H470,'1. ORÇAMENTO'!I470)='1. ORÇAMENTO'!E470,'1. ORÇAMENTO'!E470,""))</f>
        <v>BANCO ARTICULADO PARA BANHO, EM ACO INOX POLIDO, 70* CM X 45* CM</v>
      </c>
      <c r="D160" s="973" t="str">
        <f aca="false">IFERROR(IF(VLOOKUP($B160,'1. ORÇAMENTO'!$C$17:$L$1211,10,0)=0,"",VLOOKUP($B160,'1. ORÇAMENTO'!$C$17:$L$1211,10,0)),"")</f>
        <v>CONFORME PROJETO ARQUITETÔNICO</v>
      </c>
      <c r="E160" s="974" t="n">
        <f aca="false">IFERROR(IF(VLOOKUP($B160,'1. ORÇAMENTO'!$C$17:$J$1211,5,0)=0,"",VLOOKUP($B160,'1. ORÇAMENTO'!$C$17:$J$1211,5,0)),"")</f>
        <v>2</v>
      </c>
      <c r="F160" s="974" t="str">
        <f aca="false">IFERROR(IF(VLOOKUP($B160,'1. ORÇAMENTO'!$C$17:$J$1211,4,0)=0,"",VLOOKUP($B160,'1. ORÇAMENTO'!$C$17:$J$1211,4,0)),"")</f>
        <v>UN</v>
      </c>
    </row>
    <row r="161" customFormat="false" ht="15" hidden="false" customHeight="false" outlineLevel="0" collapsed="false">
      <c r="B161" s="971"/>
      <c r="C161" s="972"/>
      <c r="D161" s="973"/>
      <c r="E161" s="974"/>
      <c r="F161" s="974"/>
    </row>
    <row r="162" customFormat="false" ht="15" hidden="false" customHeight="false" outlineLevel="0" collapsed="false">
      <c r="B162" s="971" t="str">
        <f aca="false">'1. ORÇAMENTO'!C474</f>
        <v>21.0</v>
      </c>
      <c r="C162" s="972" t="n">
        <f aca="false">IFERROR(VLOOKUP($B162,'1. ORÇAMENTO'!$C$17:$J$1211,3,0),IF(CONCATENATE('1. ORÇAMENTO'!C474,'1. ORÇAMENTO'!D474,'1. ORÇAMENTO'!E474,'1. ORÇAMENTO'!F474,'1. ORÇAMENTO'!G474,'1. ORÇAMENTO'!H474,'1. ORÇAMENTO'!I474)='1. ORÇAMENTO'!E474,'1. ORÇAMENTO'!E474,""))</f>
        <v>0</v>
      </c>
      <c r="D162" s="973"/>
      <c r="E162" s="974"/>
      <c r="F162" s="974"/>
    </row>
    <row r="163" customFormat="false" ht="15" hidden="false" customHeight="false" outlineLevel="0" collapsed="false">
      <c r="B163" s="971" t="str">
        <f aca="false">'1. ORÇAMENTO'!C475</f>
        <v>21.1</v>
      </c>
      <c r="C163" s="972" t="str">
        <f aca="false">IFERROR(VLOOKUP($B163,'1. ORÇAMENTO'!$C$17:$J$1211,3,0),IF(CONCATENATE('1. ORÇAMENTO'!C475,'1. ORÇAMENTO'!D475,'1. ORÇAMENTO'!E475,'1. ORÇAMENTO'!F475,'1. ORÇAMENTO'!G475,'1. ORÇAMENTO'!H475,'1. ORÇAMENTO'!I475)='1. ORÇAMENTO'!E475,'1. ORÇAMENTO'!E475,""))</f>
        <v>LIMPEZA FINAL DE OBRA</v>
      </c>
      <c r="D163" s="973" t="str">
        <f aca="false">IFERROR(IF(VLOOKUP($B163,'1. ORÇAMENTO'!$C$17:$L$1211,10,0)=0,"",VLOOKUP($B163,'1. ORÇAMENTO'!$C$17:$L$1211,10,0)),"")</f>
        <v>CONFORME PROJETO ARQUITETÔNICO</v>
      </c>
      <c r="E163" s="974" t="n">
        <f aca="false">IFERROR(IF(VLOOKUP($B163,'1. ORÇAMENTO'!$C$17:$J$1211,5,0)=0,"",VLOOKUP($B163,'1. ORÇAMENTO'!$C$17:$J$1211,5,0)),"")</f>
        <v>2100.45</v>
      </c>
      <c r="F163" s="974" t="str">
        <f aca="false">IFERROR(IF(VLOOKUP($B163,'1. ORÇAMENTO'!$C$17:$J$1211,4,0)=0,"",VLOOKUP($B163,'1. ORÇAMENTO'!$C$17:$J$1211,4,0)),"")</f>
        <v>M2</v>
      </c>
    </row>
    <row r="164" customFormat="false" ht="15" hidden="false" customHeight="false" outlineLevel="0" collapsed="false">
      <c r="B164" s="971" t="e">
        <f aca="false">#REF!</f>
        <v>#REF!</v>
      </c>
      <c r="C164" s="972" t="e">
        <f aca="false">IFERROR(VLOOKUP($B164,'1. ORÇAMENTO'!$C$17:$J$1211,3,0),IF(CONCATENATE(#REF!,#REF!,#REF!,#REF!,#REF!,#REF!,#REF!)=#REF!,#REF!,""))</f>
        <v>#REF!</v>
      </c>
      <c r="D164" s="973" t="str">
        <f aca="false">IFERROR(IF(VLOOKUP($B164,'1. ORÇAMENTO'!$C$17:$L$1211,10,0)=0,"",VLOOKUP($B164,'1. ORÇAMENTO'!$C$17:$L$1211,10,0)),"")</f>
        <v/>
      </c>
      <c r="E164" s="974" t="str">
        <f aca="false">IFERROR(IF(VLOOKUP($B164,'1. ORÇAMENTO'!$C$17:$J$1211,5,0)=0,"",VLOOKUP($B164,'1. ORÇAMENTO'!$C$17:$J$1211,5,0)),"")</f>
        <v/>
      </c>
      <c r="F164" s="974" t="str">
        <f aca="false">IFERROR(IF(VLOOKUP($B164,'1. ORÇAMENTO'!$C$17:$J$1211,4,0)=0,"",VLOOKUP($B164,'1. ORÇAMENTO'!$C$17:$J$1211,4,0)),"")</f>
        <v/>
      </c>
    </row>
    <row r="165" customFormat="false" ht="15" hidden="false" customHeight="false" outlineLevel="0" collapsed="false">
      <c r="B165" s="971" t="e">
        <f aca="false">#REF!</f>
        <v>#REF!</v>
      </c>
      <c r="C165" s="972" t="e">
        <f aca="false">IFERROR(VLOOKUP($B165,'1. ORÇAMENTO'!$C$17:$J$1211,3,0),IF(CONCATENATE(#REF!,#REF!,#REF!,#REF!,#REF!,#REF!,#REF!)=#REF!,#REF!,""))</f>
        <v>#REF!</v>
      </c>
      <c r="D165" s="973" t="str">
        <f aca="false">IFERROR(IF(VLOOKUP($B165,'1. ORÇAMENTO'!$C$17:$L$1211,10,0)=0,"",VLOOKUP($B165,'1. ORÇAMENTO'!$C$17:$L$1211,10,0)),"")</f>
        <v/>
      </c>
      <c r="E165" s="974" t="str">
        <f aca="false">IFERROR(IF(VLOOKUP($B165,'1. ORÇAMENTO'!$C$17:$J$1211,5,0)=0,"",VLOOKUP($B165,'1. ORÇAMENTO'!$C$17:$J$1211,5,0)),"")</f>
        <v/>
      </c>
      <c r="F165" s="974" t="str">
        <f aca="false">IFERROR(IF(VLOOKUP($B165,'1. ORÇAMENTO'!$C$17:$J$1211,4,0)=0,"",VLOOKUP($B165,'1. ORÇAMENTO'!$C$17:$J$1211,4,0)),"")</f>
        <v/>
      </c>
    </row>
    <row r="166" customFormat="false" ht="15" hidden="false" customHeight="false" outlineLevel="0" collapsed="false">
      <c r="B166" s="971" t="n">
        <f aca="false">'1. ORÇAMENTO'!C503</f>
        <v>0</v>
      </c>
      <c r="C166" s="972" t="n">
        <f aca="false">IFERROR(VLOOKUP($B166,'1. ORÇAMENTO'!$C$17:$J$1211,3,0),IF(CONCATENATE('1. ORÇAMENTO'!C503,'1. ORÇAMENTO'!D503,'1. ORÇAMENTO'!E503,'1. ORÇAMENTO'!F503,'1. ORÇAMENTO'!G503,'1. ORÇAMENTO'!H503,'1. ORÇAMENTO'!I503)='1. ORÇAMENTO'!E503,'1. ORÇAMENTO'!E503,""))</f>
        <v>0</v>
      </c>
      <c r="D166" s="973" t="str">
        <f aca="false">IFERROR(IF(VLOOKUP($B166,'1. ORÇAMENTO'!$C$17:$L$1211,10,0)=0,"",VLOOKUP($B166,'1. ORÇAMENTO'!$C$17:$L$1211,10,0)),"")</f>
        <v/>
      </c>
      <c r="E166" s="974" t="str">
        <f aca="false">IFERROR(IF(VLOOKUP($B166,'1. ORÇAMENTO'!$C$17:$J$1211,5,0)=0,"",VLOOKUP($B166,'1. ORÇAMENTO'!$C$17:$J$1211,5,0)),"")</f>
        <v/>
      </c>
      <c r="F166" s="974" t="str">
        <f aca="false">IFERROR(IF(VLOOKUP($B166,'1. ORÇAMENTO'!$C$17:$J$1211,4,0)=0,"",VLOOKUP($B166,'1. ORÇAMENTO'!$C$17:$J$1211,4,0)),"")</f>
        <v/>
      </c>
    </row>
    <row r="167" customFormat="false" ht="45" hidden="false" customHeight="true" outlineLevel="0" collapsed="false">
      <c r="B167" s="976" t="str">
        <f aca="false">'1. ORÇAMENTO'!C504</f>
        <v>ABRIGO DE RESÍDUOS SÓLIDOS</v>
      </c>
      <c r="C167" s="976"/>
      <c r="D167" s="976"/>
      <c r="E167" s="976"/>
      <c r="F167" s="976"/>
    </row>
    <row r="168" customFormat="false" ht="15" hidden="false" customHeight="false" outlineLevel="0" collapsed="false">
      <c r="B168" s="971" t="str">
        <f aca="false">'1. ORÇAMENTO'!C505</f>
        <v>24.0</v>
      </c>
      <c r="C168" s="972" t="n">
        <f aca="false">IFERROR(VLOOKUP($B168,'1. ORÇAMENTO'!$C$17:$J$1211,3,0),IF(CONCATENATE('1. ORÇAMENTO'!C505,'1. ORÇAMENTO'!D505,'1. ORÇAMENTO'!E505,'1. ORÇAMENTO'!F505,'1. ORÇAMENTO'!G505,'1. ORÇAMENTO'!H505,'1. ORÇAMENTO'!I505)='1. ORÇAMENTO'!E505,'1. ORÇAMENTO'!E505,""))</f>
        <v>0</v>
      </c>
      <c r="D168" s="973"/>
      <c r="E168" s="974"/>
      <c r="F168" s="974"/>
    </row>
    <row r="169" customFormat="false" ht="15" hidden="false" customHeight="false" outlineLevel="0" collapsed="false">
      <c r="B169" s="971" t="e">
        <f aca="false">orçamento!#REF!</f>
        <v>#VALUE!</v>
      </c>
      <c r="C169" s="972" t="e">
        <f aca="false">IFERROR(VLOOKUP($B169,'1. ORÇAMENTO'!$C$17:$J$1211,3,0),IF(CONCATENATE(orçamento!#REF!,'1. ORÇAMENTO'!D506,'1. ORÇAMENTO'!C506,'1. ORÇAMENTO'!F506,'1. ORÇAMENTO'!G506,'1. ORÇAMENTO'!H506,'1. ORÇAMENTO'!I506)='1. ORÇAMENTO'!C506,'1. ORÇAMENTO'!C506,""))</f>
        <v>#VALUE!</v>
      </c>
      <c r="D169" s="973" t="str">
        <f aca="false">IFERROR(IF(VLOOKUP($B169,'1. ORÇAMENTO'!$C$17:$L$1211,10,0)=0,"",VLOOKUP($B169,'1. ORÇAMENTO'!$C$17:$L$1211,10,0)),"")</f>
        <v/>
      </c>
      <c r="E169" s="974" t="str">
        <f aca="false">IFERROR(IF(VLOOKUP($B169,'1. ORÇAMENTO'!$C$17:$J$1211,5,0)=0,"",VLOOKUP($B169,'1. ORÇAMENTO'!$C$17:$J$1211,5,0)),"")</f>
        <v/>
      </c>
      <c r="F169" s="974" t="str">
        <f aca="false">IFERROR(IF(VLOOKUP($B169,'1. ORÇAMENTO'!$C$17:$J$1211,4,0)=0,"",VLOOKUP($B169,'1. ORÇAMENTO'!$C$17:$J$1211,4,0)),"")</f>
        <v/>
      </c>
    </row>
    <row r="170" customFormat="false" ht="90" hidden="false" customHeight="false" outlineLevel="0" collapsed="false">
      <c r="B170" s="971" t="str">
        <f aca="false">'1. ORÇAMENTO'!C507</f>
        <v>24.1</v>
      </c>
      <c r="C170" s="972" t="str">
        <f aca="false">IFERROR(VLOOKUP($B170,'1. ORÇAMENTO'!$C$17:$J$1211,3,0),IF(CONCATENATE('1. ORÇAMENTO'!C507,'1. ORÇAMENTO'!D507,'1. ORÇAMENTO'!E507,'1. ORÇAMENTO'!F507,'1. ORÇAMENTO'!G507,'1. ORÇAMENTO'!H507,'1. ORÇAMENTO'!I507)='1. ORÇAMENTO'!E507,'1. ORÇAMENTO'!E507,""))</f>
        <v>(COMPOSIÇÃO REPRESENTATIVA) DO SERVIÇO DE ALVENARIA DE VEDAÇÃO DE BLOCOS VAZADOS DE CERÂMICA DE 9X19X19CM (ESPESSURA 9CM), PARA EDIFICAÇÃO HABITACIONAL UNIFAMILIAR (CASA) E EDIFICAÇÃO PÚBLICA PADRÃO. AF_11/2014</v>
      </c>
      <c r="D170" s="973" t="str">
        <f aca="false">IFERROR(IF(VLOOKUP($B170,'1. ORÇAMENTO'!$C$17:$L$1211,10,0)=0,"",VLOOKUP($B170,'1. ORÇAMENTO'!$C$17:$L$1211,10,0)),"")</f>
        <v>(0,4+0,4+1,45+1,6+1,45)*1,4</v>
      </c>
      <c r="E170" s="974" t="n">
        <f aca="false">IFERROR(IF(VLOOKUP($B170,'1. ORÇAMENTO'!$C$17:$J$1211,5,0)=0,"",VLOOKUP($B170,'1. ORÇAMENTO'!$C$17:$J$1211,5,0)),"")</f>
        <v>7.42</v>
      </c>
      <c r="F170" s="974" t="str">
        <f aca="false">IFERROR(IF(VLOOKUP($B170,'1. ORÇAMENTO'!$C$17:$J$1211,4,0)=0,"",VLOOKUP($B170,'1. ORÇAMENTO'!$C$17:$J$1211,4,0)),"")</f>
        <v>M2</v>
      </c>
    </row>
    <row r="171" customFormat="false" ht="15" hidden="false" customHeight="false" outlineLevel="0" collapsed="false">
      <c r="B171" s="971"/>
      <c r="C171" s="972"/>
      <c r="D171" s="973"/>
      <c r="E171" s="974"/>
      <c r="F171" s="974"/>
    </row>
    <row r="172" customFormat="false" ht="90" hidden="false" customHeight="false" outlineLevel="0" collapsed="false">
      <c r="B172" s="971" t="str">
        <f aca="false">'1. ORÇAMENTO'!C507</f>
        <v>24.1</v>
      </c>
      <c r="C172" s="972" t="str">
        <f aca="false">IFERROR(VLOOKUP($B172,'1. ORÇAMENTO'!$C$17:$J$1211,3,0),IF(CONCATENATE('1. ORÇAMENTO'!C507,'1. ORÇAMENTO'!D507,'1. ORÇAMENTO'!E507,'1. ORÇAMENTO'!F507,'1. ORÇAMENTO'!G507,'1. ORÇAMENTO'!H507,'1. ORÇAMENTO'!I507)='1. ORÇAMENTO'!E507,'1. ORÇAMENTO'!E507,""))</f>
        <v>(COMPOSIÇÃO REPRESENTATIVA) DO SERVIÇO DE ALVENARIA DE VEDAÇÃO DE BLOCOS VAZADOS DE CERÂMICA DE 9X19X19CM (ESPESSURA 9CM), PARA EDIFICAÇÃO HABITACIONAL UNIFAMILIAR (CASA) E EDIFICAÇÃO PÚBLICA PADRÃO. AF_11/2014</v>
      </c>
      <c r="D172" s="973" t="str">
        <f aca="false">IFERROR(IF(VLOOKUP($B172,'1. ORÇAMENTO'!$C$17:$L$1211,10,0)=0,"",VLOOKUP($B172,'1. ORÇAMENTO'!$C$17:$L$1211,10,0)),"")</f>
        <v>(0,4+0,4+1,45+1,6+1,45)*1,4</v>
      </c>
      <c r="E172" s="974" t="n">
        <f aca="false">IFERROR(IF(VLOOKUP($B172,'1. ORÇAMENTO'!$C$17:$J$1211,5,0)=0,"",VLOOKUP($B172,'1. ORÇAMENTO'!$C$17:$J$1211,5,0)),"")</f>
        <v>7.42</v>
      </c>
      <c r="F172" s="974" t="str">
        <f aca="false">IFERROR(IF(VLOOKUP($B172,'1. ORÇAMENTO'!$C$17:$J$1211,4,0)=0,"",VLOOKUP($B172,'1. ORÇAMENTO'!$C$17:$J$1211,4,0)),"")</f>
        <v>M2</v>
      </c>
    </row>
    <row r="173" customFormat="false" ht="15" hidden="false" customHeight="false" outlineLevel="0" collapsed="false">
      <c r="B173" s="971" t="e">
        <f aca="false">orçamento!#REF!</f>
        <v>#VALUE!</v>
      </c>
      <c r="C173" s="972" t="e">
        <f aca="false">IFERROR(VLOOKUP($B173,'1. ORÇAMENTO'!$C$17:$J$1211,3,0),IF(CONCATENATE(orçamento!#REF!,'1. ORÇAMENTO'!D508,'1. ORÇAMENTO'!C508,'1. ORÇAMENTO'!F508,'1. ORÇAMENTO'!G508,'1. ORÇAMENTO'!H508,'1. ORÇAMENTO'!I508)='1. ORÇAMENTO'!C508,'1. ORÇAMENTO'!C508,""))</f>
        <v>#VALUE!</v>
      </c>
      <c r="D173" s="973" t="str">
        <f aca="false">IFERROR(IF(VLOOKUP($B173,'1. ORÇAMENTO'!$C$17:$L$1211,10,0)=0,"",VLOOKUP($B173,'1. ORÇAMENTO'!$C$17:$L$1211,10,0)),"")</f>
        <v/>
      </c>
      <c r="E173" s="974" t="str">
        <f aca="false">IFERROR(IF(VLOOKUP($B173,'1. ORÇAMENTO'!$C$17:$J$1211,5,0)=0,"",VLOOKUP($B173,'1. ORÇAMENTO'!$C$17:$J$1211,5,0)),"")</f>
        <v/>
      </c>
      <c r="F173" s="974" t="str">
        <f aca="false">IFERROR(IF(VLOOKUP($B173,'1. ORÇAMENTO'!$C$17:$J$1211,4,0)=0,"",VLOOKUP($B173,'1. ORÇAMENTO'!$C$17:$J$1211,4,0)),"")</f>
        <v/>
      </c>
    </row>
    <row r="174" customFormat="false" ht="45" hidden="false" customHeight="false" outlineLevel="0" collapsed="false">
      <c r="B174" s="971" t="str">
        <f aca="false">'1. ORÇAMENTO'!C509</f>
        <v>24.2</v>
      </c>
      <c r="C174" s="972" t="str">
        <f aca="false">IFERROR(VLOOKUP($B174,'1. ORÇAMENTO'!$C$17:$J$1211,3,0),IF(CONCATENATE('1. ORÇAMENTO'!C509,'1. ORÇAMENTO'!D509,'1. ORÇAMENTO'!E509,'1. ORÇAMENTO'!F509,'1. ORÇAMENTO'!G509,'1. ORÇAMENTO'!H509,'1. ORÇAMENTO'!I509)='1. ORÇAMENTO'!E509,'1. ORÇAMENTO'!E509,""))</f>
        <v>PORTAO EM TELA ARAME GALVANIZADO N.12 MALHA 2" E MOLDURA EM TUBOS DE ACO COM DUAS FOLHAS DE ABRIR, INCLUSO FERRAGENS</v>
      </c>
      <c r="D174" s="973" t="str">
        <f aca="false">IFERROR(IF(VLOOKUP($B174,'1. ORÇAMENTO'!$C$17:$L$1211,10,0)=0,"",VLOOKUP($B174,'1. ORÇAMENTO'!$C$17:$L$1211,10,0)),"")</f>
        <v>(0,9*2,1*21)</v>
      </c>
      <c r="E174" s="974" t="n">
        <f aca="false">IFERROR(IF(VLOOKUP($B174,'1. ORÇAMENTO'!$C$17:$J$1211,5,0)=0,"",VLOOKUP($B174,'1. ORÇAMENTO'!$C$17:$J$1211,5,0)),"")</f>
        <v>3.36</v>
      </c>
      <c r="F174" s="974" t="str">
        <f aca="false">IFERROR(IF(VLOOKUP($B174,'1. ORÇAMENTO'!$C$17:$J$1211,4,0)=0,"",VLOOKUP($B174,'1. ORÇAMENTO'!$C$17:$J$1211,4,0)),"")</f>
        <v>M2</v>
      </c>
    </row>
    <row r="175" customFormat="false" ht="15" hidden="false" customHeight="false" outlineLevel="0" collapsed="false">
      <c r="B175" s="971"/>
      <c r="C175" s="972"/>
      <c r="D175" s="973"/>
      <c r="E175" s="974"/>
      <c r="F175" s="974"/>
    </row>
    <row r="176" customFormat="false" ht="45" hidden="false" customHeight="false" outlineLevel="0" collapsed="false">
      <c r="B176" s="971" t="str">
        <f aca="false">'1. ORÇAMENTO'!C509</f>
        <v>24.2</v>
      </c>
      <c r="C176" s="972" t="str">
        <f aca="false">IFERROR(VLOOKUP($B176,'1. ORÇAMENTO'!$C$17:$J$1211,3,0),IF(CONCATENATE('1. ORÇAMENTO'!C509,'1. ORÇAMENTO'!D509,'1. ORÇAMENTO'!E509,'1. ORÇAMENTO'!F509,'1. ORÇAMENTO'!G509,'1. ORÇAMENTO'!H509,'1. ORÇAMENTO'!I509)='1. ORÇAMENTO'!E509,'1. ORÇAMENTO'!E509,""))</f>
        <v>PORTAO EM TELA ARAME GALVANIZADO N.12 MALHA 2" E MOLDURA EM TUBOS DE ACO COM DUAS FOLHAS DE ABRIR, INCLUSO FERRAGENS</v>
      </c>
      <c r="D176" s="973" t="str">
        <f aca="false">IFERROR(IF(VLOOKUP($B176,'1. ORÇAMENTO'!$C$17:$L$1211,10,0)=0,"",VLOOKUP($B176,'1. ORÇAMENTO'!$C$17:$L$1211,10,0)),"")</f>
        <v>(0,9*2,1*21)</v>
      </c>
      <c r="E176" s="974" t="n">
        <f aca="false">IFERROR(IF(VLOOKUP($B176,'1. ORÇAMENTO'!$C$17:$J$1211,5,0)=0,"",VLOOKUP($B176,'1. ORÇAMENTO'!$C$17:$J$1211,5,0)),"")</f>
        <v>3.36</v>
      </c>
      <c r="F176" s="974" t="str">
        <f aca="false">IFERROR(IF(VLOOKUP($B176,'1. ORÇAMENTO'!$C$17:$J$1211,4,0)=0,"",VLOOKUP($B176,'1. ORÇAMENTO'!$C$17:$J$1211,4,0)),"")</f>
        <v>M2</v>
      </c>
    </row>
    <row r="177" customFormat="false" ht="15" hidden="false" customHeight="false" outlineLevel="0" collapsed="false">
      <c r="B177" s="971" t="e">
        <f aca="false">orçamento!#REF!</f>
        <v>#VALUE!</v>
      </c>
      <c r="C177" s="972" t="e">
        <f aca="false">IFERROR(VLOOKUP($B177,'1. ORÇAMENTO'!$C$17:$J$1211,3,0),IF(CONCATENATE(orçamento!#REF!,'1. ORÇAMENTO'!D510,'1. ORÇAMENTO'!C510,'1. ORÇAMENTO'!F510,'1. ORÇAMENTO'!G510,'1. ORÇAMENTO'!H510,'1. ORÇAMENTO'!I510)='1. ORÇAMENTO'!C510,'1. ORÇAMENTO'!C510,""))</f>
        <v>#VALUE!</v>
      </c>
      <c r="D177" s="973" t="str">
        <f aca="false">IFERROR(IF(VLOOKUP($B177,'1. ORÇAMENTO'!$C$17:$L$1211,10,0)=0,"",VLOOKUP($B177,'1. ORÇAMENTO'!$C$17:$L$1211,10,0)),"")</f>
        <v/>
      </c>
      <c r="E177" s="974" t="str">
        <f aca="false">IFERROR(IF(VLOOKUP($B177,'1. ORÇAMENTO'!$C$17:$J$1211,5,0)=0,"",VLOOKUP($B177,'1. ORÇAMENTO'!$C$17:$J$1211,5,0)),"")</f>
        <v/>
      </c>
      <c r="F177" s="974" t="str">
        <f aca="false">IFERROR(IF(VLOOKUP($B177,'1. ORÇAMENTO'!$C$17:$J$1211,4,0)=0,"",VLOOKUP($B177,'1. ORÇAMENTO'!$C$17:$J$1211,4,0)),"")</f>
        <v/>
      </c>
    </row>
    <row r="178" customFormat="false" ht="60" hidden="false" customHeight="false" outlineLevel="0" collapsed="false">
      <c r="B178" s="971" t="str">
        <f aca="false">'1. ORÇAMENTO'!C511</f>
        <v>24.3</v>
      </c>
      <c r="C178" s="972" t="str">
        <f aca="false">IFERROR(VLOOKUP($B178,'1. ORÇAMENTO'!$C$17:$J$1211,3,0),IF(CONCATENATE('1. ORÇAMENTO'!C511,'1. ORÇAMENTO'!D511,'1. ORÇAMENTO'!E511,'1. ORÇAMENTO'!F511,'1. ORÇAMENTO'!G511,'1. ORÇAMENTO'!H511,'1. ORÇAMENTO'!I511)='1. ORÇAMENTO'!E511,'1. ORÇAMENTO'!E511,""))</f>
        <v>CHAPISCO APLICADO EM ALVENARIAS E ESTRUTURAS DE CONCRETO INTERNAS, COM COLHER DE PEDREIRO.  ARGAMASSA TRAÇO 1:3 COM PREPARO EM BETONEIRA 400L. AF_06/2014</v>
      </c>
      <c r="D178" s="973" t="str">
        <f aca="false">IFERROR(IF(VLOOKUP($B178,'1. ORÇAMENTO'!$C$17:$L$1211,10,0)=0,"",VLOOKUP($B178,'1. ORÇAMENTO'!$C$17:$L$1211,10,0)),"")</f>
        <v>(1,05+0,4+0,4+1,2+1,6)*1,4</v>
      </c>
      <c r="E178" s="974" t="n">
        <f aca="false">IFERROR(IF(VLOOKUP($B178,'1. ORÇAMENTO'!$C$17:$J$1211,5,0)=0,"",VLOOKUP($B178,'1. ORÇAMENTO'!$C$17:$J$1211,5,0)),"")</f>
        <v>6.51</v>
      </c>
      <c r="F178" s="974" t="str">
        <f aca="false">IFERROR(IF(VLOOKUP($B178,'1. ORÇAMENTO'!$C$17:$J$1211,4,0)=0,"",VLOOKUP($B178,'1. ORÇAMENTO'!$C$17:$J$1211,4,0)),"")</f>
        <v>M2</v>
      </c>
    </row>
    <row r="179" customFormat="false" ht="75" hidden="false" customHeight="false" outlineLevel="0" collapsed="false">
      <c r="B179" s="971" t="str">
        <f aca="false">'1. ORÇAMENTO'!C512</f>
        <v>24.4</v>
      </c>
      <c r="C179" s="972" t="str">
        <f aca="false">IFERROR(VLOOKUP($B179,'1. ORÇAMENTO'!$C$17:$J$1211,3,0),IF(CONCATENATE('1. ORÇAMENTO'!C512,'1. ORÇAMENTO'!D512,'1. ORÇAMENTO'!E512,'1. ORÇAMENTO'!F512,'1. ORÇAMENTO'!G512,'1. ORÇAMENTO'!H512,'1. ORÇAMENTO'!I512)='1. ORÇAMENTO'!E512,'1. ORÇAMENTO'!E512,""))</f>
        <v>CHAPISCO APLICADO EM ALVENARIA (COM PRESENÇA DE VÃOS) E ESTRUTURAS DE CONCRETO DE FACHADA, COM COLHER DE PEDREIRO.  ARGAMASSA TRAÇO 1:3 COM PREPARO EM BETONEIRA 400L. AF_06/2014</v>
      </c>
      <c r="D179" s="973" t="str">
        <f aca="false">IFERROR(IF(VLOOKUP($B179,'1. ORÇAMENTO'!$C$17:$L$1211,10,0)=0,"",VLOOKUP($B179,'1. ORÇAMENTO'!$C$17:$L$1211,10,0)),"")</f>
        <v>(ALVENARIA*2) - CHAPISCO INTERNO</v>
      </c>
      <c r="E179" s="974" t="n">
        <f aca="false">IFERROR(IF(VLOOKUP($B179,'1. ORÇAMENTO'!$C$17:$J$1211,5,0)=0,"",VLOOKUP($B179,'1. ORÇAMENTO'!$C$17:$J$1211,5,0)),"")</f>
        <v>8.33</v>
      </c>
      <c r="F179" s="974" t="str">
        <f aca="false">IFERROR(IF(VLOOKUP($B179,'1. ORÇAMENTO'!$C$17:$J$1211,4,0)=0,"",VLOOKUP($B179,'1. ORÇAMENTO'!$C$17:$J$1211,4,0)),"")</f>
        <v>M2</v>
      </c>
    </row>
    <row r="180" customFormat="false" ht="90" hidden="false" customHeight="false" outlineLevel="0" collapsed="false">
      <c r="B180" s="971" t="str">
        <f aca="false">'1. ORÇAMENTO'!C513</f>
        <v>24.5</v>
      </c>
      <c r="C180" s="972" t="str">
        <f aca="false">IFERROR(VLOOKUP($B180,'1. ORÇAMENTO'!$C$17:$J$1211,3,0),IF(CONCATENATE('1. ORÇAMENTO'!C513,'1. ORÇAMENTO'!D513,'1. ORÇAMENTO'!E513,'1. ORÇAMENTO'!F513,'1. ORÇAMENTO'!G513,'1. ORÇAMENTO'!H513,'1. ORÇAMENTO'!I513)='1. ORÇAMENTO'!E513,'1. ORÇAMENTO'!E513,""))</f>
        <v>MASSA ÚNICA, PARA RECEBIMENTO DE PINTURA, EM ARGAMASSA TRAÇO 1:2:8, PREPARO MECÂNICO COM BETONEIRA 400L, APLICADA MANUALMENTE EM FACES INTERNAS DE PAREDES, ESPESSURA DE 20MM, COM EXECUÇÃO DE TALISCAS. AF_06/2014</v>
      </c>
      <c r="D180" s="973" t="str">
        <f aca="false">IFERROR(IF(VLOOKUP($B180,'1. ORÇAMENTO'!$C$17:$L$1211,10,0)=0,"",VLOOKUP($B180,'1. ORÇAMENTO'!$C$17:$L$1211,10,0)),"")</f>
        <v>ALVENARIA*2</v>
      </c>
      <c r="E180" s="974" t="n">
        <f aca="false">IFERROR(IF(VLOOKUP($B180,'1. ORÇAMENTO'!$C$17:$J$1211,5,0)=0,"",VLOOKUP($B180,'1. ORÇAMENTO'!$C$17:$J$1211,5,0)),"")</f>
        <v>14.84</v>
      </c>
      <c r="F180" s="974" t="str">
        <f aca="false">IFERROR(IF(VLOOKUP($B180,'1. ORÇAMENTO'!$C$17:$J$1211,4,0)=0,"",VLOOKUP($B180,'1. ORÇAMENTO'!$C$17:$J$1211,4,0)),"")</f>
        <v>M2</v>
      </c>
    </row>
    <row r="181" customFormat="false" ht="15" hidden="false" customHeight="false" outlineLevel="0" collapsed="false">
      <c r="B181" s="971"/>
      <c r="C181" s="972"/>
      <c r="D181" s="973"/>
      <c r="E181" s="974"/>
      <c r="F181" s="974"/>
    </row>
    <row r="182" customFormat="false" ht="90" hidden="false" customHeight="false" outlineLevel="0" collapsed="false">
      <c r="B182" s="971" t="str">
        <f aca="false">'1. ORÇAMENTO'!C513</f>
        <v>24.5</v>
      </c>
      <c r="C182" s="972" t="str">
        <f aca="false">IFERROR(VLOOKUP($B182,'1. ORÇAMENTO'!$C$17:$J$1211,3,0),IF(CONCATENATE('1. ORÇAMENTO'!C513,'1. ORÇAMENTO'!D513,'1. ORÇAMENTO'!E513,'1. ORÇAMENTO'!F513,'1. ORÇAMENTO'!G513,'1. ORÇAMENTO'!H513,'1. ORÇAMENTO'!I513)='1. ORÇAMENTO'!E513,'1. ORÇAMENTO'!E513,""))</f>
        <v>MASSA ÚNICA, PARA RECEBIMENTO DE PINTURA, EM ARGAMASSA TRAÇO 1:2:8, PREPARO MECÂNICO COM BETONEIRA 400L, APLICADA MANUALMENTE EM FACES INTERNAS DE PAREDES, ESPESSURA DE 20MM, COM EXECUÇÃO DE TALISCAS. AF_06/2014</v>
      </c>
      <c r="D182" s="973" t="str">
        <f aca="false">IFERROR(IF(VLOOKUP($B182,'1. ORÇAMENTO'!$C$17:$L$1211,10,0)=0,"",VLOOKUP($B182,'1. ORÇAMENTO'!$C$17:$L$1211,10,0)),"")</f>
        <v>ALVENARIA*2</v>
      </c>
      <c r="E182" s="974" t="n">
        <f aca="false">IFERROR(IF(VLOOKUP($B182,'1. ORÇAMENTO'!$C$17:$J$1211,5,0)=0,"",VLOOKUP($B182,'1. ORÇAMENTO'!$C$17:$J$1211,5,0)),"")</f>
        <v>14.84</v>
      </c>
      <c r="F182" s="974" t="str">
        <f aca="false">IFERROR(IF(VLOOKUP($B182,'1. ORÇAMENTO'!$C$17:$J$1211,4,0)=0,"",VLOOKUP($B182,'1. ORÇAMENTO'!$C$17:$J$1211,4,0)),"")</f>
        <v>M2</v>
      </c>
    </row>
    <row r="183" customFormat="false" ht="15" hidden="false" customHeight="false" outlineLevel="0" collapsed="false">
      <c r="B183" s="971" t="e">
        <f aca="false">orçamento!#REF!</f>
        <v>#VALUE!</v>
      </c>
      <c r="C183" s="972" t="e">
        <f aca="false">IFERROR(VLOOKUP($B183,'1. ORÇAMENTO'!$C$17:$J$1211,3,0),IF(CONCATENATE(orçamento!#REF!,'1. ORÇAMENTO'!D514,'1. ORÇAMENTO'!C514,'1. ORÇAMENTO'!F514,'1. ORÇAMENTO'!G514,'1. ORÇAMENTO'!H514,'1. ORÇAMENTO'!I514)='1. ORÇAMENTO'!C514,'1. ORÇAMENTO'!C514,""))</f>
        <v>#VALUE!</v>
      </c>
      <c r="D183" s="973" t="str">
        <f aca="false">IFERROR(IF(VLOOKUP($B183,'1. ORÇAMENTO'!$C$17:$L$1211,10,0)=0,"",VLOOKUP($B183,'1. ORÇAMENTO'!$C$17:$L$1211,10,0)),"")</f>
        <v/>
      </c>
      <c r="E183" s="974" t="str">
        <f aca="false">IFERROR(IF(VLOOKUP($B183,'1. ORÇAMENTO'!$C$17:$J$1211,5,0)=0,"",VLOOKUP($B183,'1. ORÇAMENTO'!$C$17:$J$1211,5,0)),"")</f>
        <v/>
      </c>
      <c r="F183" s="974" t="str">
        <f aca="false">IFERROR(IF(VLOOKUP($B183,'1. ORÇAMENTO'!$C$17:$J$1211,4,0)=0,"",VLOOKUP($B183,'1. ORÇAMENTO'!$C$17:$J$1211,4,0)),"")</f>
        <v/>
      </c>
    </row>
    <row r="184" customFormat="false" ht="45" hidden="false" customHeight="false" outlineLevel="0" collapsed="false">
      <c r="B184" s="971" t="str">
        <f aca="false">'1. ORÇAMENTO'!C515</f>
        <v>24.6</v>
      </c>
      <c r="C184" s="972" t="str">
        <f aca="false">IFERROR(VLOOKUP($B184,'1. ORÇAMENTO'!$C$17:$J$1211,3,0),IF(CONCATENATE('1. ORÇAMENTO'!C515,'1. ORÇAMENTO'!D515,'1. ORÇAMENTO'!E515,'1. ORÇAMENTO'!F515,'1. ORÇAMENTO'!G515,'1. ORÇAMENTO'!H515,'1. ORÇAMENTO'!I515)='1. ORÇAMENTO'!E515,'1. ORÇAMENTO'!E515,""))</f>
        <v>PINTURA A OLEO BRILHANTE SOBRE SUPERFICIE METALICA, UMA DEMAO INCLUSO UMA DEMAO DE FUNDO ANTICORROSIVO</v>
      </c>
      <c r="D184" s="973" t="str">
        <f aca="false">IFERROR(IF(VLOOKUP($B184,'1. ORÇAMENTO'!$C$17:$L$1211,10,0)=0,"",VLOOKUP($B184,'1. ORÇAMENTO'!$C$17:$L$1211,10,0)),"")</f>
        <v>ESQIADRIA METÁLICA</v>
      </c>
      <c r="E184" s="974" t="n">
        <f aca="false">IFERROR(IF(VLOOKUP($B184,'1. ORÇAMENTO'!$C$17:$J$1211,5,0)=0,"",VLOOKUP($B184,'1. ORÇAMENTO'!$C$17:$J$1211,5,0)),"")</f>
        <v>6.72</v>
      </c>
      <c r="F184" s="974" t="str">
        <f aca="false">IFERROR(IF(VLOOKUP($B184,'1. ORÇAMENTO'!$C$17:$J$1211,4,0)=0,"",VLOOKUP($B184,'1. ORÇAMENTO'!$C$17:$J$1211,4,0)),"")</f>
        <v>M2</v>
      </c>
    </row>
    <row r="185" customFormat="false" ht="45" hidden="false" customHeight="false" outlineLevel="0" collapsed="false">
      <c r="B185" s="971" t="str">
        <f aca="false">'1. ORÇAMENTO'!C515</f>
        <v>24.6</v>
      </c>
      <c r="C185" s="972" t="str">
        <f aca="false">IFERROR(VLOOKUP($B185,'1. ORÇAMENTO'!$C$17:$J$1211,3,0),IF(CONCATENATE('1. ORÇAMENTO'!C515,'1. ORÇAMENTO'!D515,'1. ORÇAMENTO'!E515,'1. ORÇAMENTO'!F515,'1. ORÇAMENTO'!G515,'1. ORÇAMENTO'!H515,'1. ORÇAMENTO'!I515)='1. ORÇAMENTO'!E515,'1. ORÇAMENTO'!E515,""))</f>
        <v>PINTURA A OLEO BRILHANTE SOBRE SUPERFICIE METALICA, UMA DEMAO INCLUSO UMA DEMAO DE FUNDO ANTICORROSIVO</v>
      </c>
      <c r="D185" s="973" t="str">
        <f aca="false">IFERROR(IF(VLOOKUP($B185,'1. ORÇAMENTO'!$C$17:$L$1211,10,0)=0,"",VLOOKUP($B185,'1. ORÇAMENTO'!$C$17:$L$1211,10,0)),"")</f>
        <v>ESQIADRIA METÁLICA</v>
      </c>
      <c r="E185" s="974" t="n">
        <f aca="false">IFERROR(IF(VLOOKUP($B185,'1. ORÇAMENTO'!$C$17:$J$1211,5,0)=0,"",VLOOKUP($B185,'1. ORÇAMENTO'!$C$17:$J$1211,5,0)),"")</f>
        <v>6.72</v>
      </c>
      <c r="F185" s="974" t="str">
        <f aca="false">IFERROR(IF(VLOOKUP($B185,'1. ORÇAMENTO'!$C$17:$J$1211,4,0)=0,"",VLOOKUP($B185,'1. ORÇAMENTO'!$C$17:$J$1211,4,0)),"")</f>
        <v>M2</v>
      </c>
    </row>
    <row r="186" customFormat="false" ht="30" hidden="false" customHeight="false" outlineLevel="0" collapsed="false">
      <c r="B186" s="971" t="str">
        <f aca="false">'1. ORÇAMENTO'!C516</f>
        <v>24.7</v>
      </c>
      <c r="C186" s="972" t="str">
        <f aca="false">IFERROR(VLOOKUP($B186,'1. ORÇAMENTO'!$C$17:$J$1211,3,0),IF(CONCATENATE('1. ORÇAMENTO'!C516,'1. ORÇAMENTO'!D516,'1. ORÇAMENTO'!E516,'1. ORÇAMENTO'!F516,'1. ORÇAMENTO'!G516,'1. ORÇAMENTO'!H516,'1. ORÇAMENTO'!I516)='1. ORÇAMENTO'!E516,'1. ORÇAMENTO'!E516,""))</f>
        <v>APLICAÇÃO DE FUNDO SELADOR ACRÍLICO EM PAREDES, UMA DEMÃO. AF_06/2014</v>
      </c>
      <c r="D186" s="973" t="str">
        <f aca="false">IFERROR(IF(VLOOKUP($B186,'1. ORÇAMENTO'!$C$17:$L$1211,10,0)=0,"",VLOOKUP($B186,'1. ORÇAMENTO'!$C$17:$L$1211,10,0)),"")</f>
        <v>ALVENARIA*2</v>
      </c>
      <c r="E186" s="974" t="n">
        <f aca="false">IFERROR(IF(VLOOKUP($B186,'1. ORÇAMENTO'!$C$17:$J$1211,5,0)=0,"",VLOOKUP($B186,'1. ORÇAMENTO'!$C$17:$J$1211,5,0)),"")</f>
        <v>14.84</v>
      </c>
      <c r="F186" s="974" t="str">
        <f aca="false">IFERROR(IF(VLOOKUP($B186,'1. ORÇAMENTO'!$C$17:$J$1211,4,0)=0,"",VLOOKUP($B186,'1. ORÇAMENTO'!$C$17:$J$1211,4,0)),"")</f>
        <v>M2</v>
      </c>
    </row>
    <row r="187" customFormat="false" ht="30" hidden="false" customHeight="false" outlineLevel="0" collapsed="false">
      <c r="B187" s="971" t="str">
        <f aca="false">'1. ORÇAMENTO'!C517</f>
        <v>24.8</v>
      </c>
      <c r="C187" s="972" t="str">
        <f aca="false">IFERROR(VLOOKUP($B187,'1. ORÇAMENTO'!$C$17:$J$1211,3,0),IF(CONCATENATE('1. ORÇAMENTO'!C517,'1. ORÇAMENTO'!D517,'1. ORÇAMENTO'!E517,'1. ORÇAMENTO'!F517,'1. ORÇAMENTO'!G517,'1. ORÇAMENTO'!H517,'1. ORÇAMENTO'!I517)='1. ORÇAMENTO'!E517,'1. ORÇAMENTO'!E517,""))</f>
        <v>APLICAÇÃO E LIXAMENTO DE MASSA ACRÍLICA EM PAREDES, UMA DEMÃO. AF_06/2014</v>
      </c>
      <c r="D187" s="973" t="str">
        <f aca="false">IFERROR(IF(VLOOKUP($B187,'1. ORÇAMENTO'!$C$17:$L$1211,10,0)=0,"",VLOOKUP($B187,'1. ORÇAMENTO'!$C$17:$L$1211,10,0)),"")</f>
        <v>FUNDO SELADOR</v>
      </c>
      <c r="E187" s="974" t="n">
        <f aca="false">IFERROR(IF(VLOOKUP($B187,'1. ORÇAMENTO'!$C$17:$J$1211,5,0)=0,"",VLOOKUP($B187,'1. ORÇAMENTO'!$C$17:$J$1211,5,0)),"")</f>
        <v>14.84</v>
      </c>
      <c r="F187" s="974" t="str">
        <f aca="false">IFERROR(IF(VLOOKUP($B187,'1. ORÇAMENTO'!$C$17:$J$1211,4,0)=0,"",VLOOKUP($B187,'1. ORÇAMENTO'!$C$17:$J$1211,4,0)),"")</f>
        <v>M2</v>
      </c>
    </row>
    <row r="188" customFormat="false" ht="45" hidden="false" customHeight="false" outlineLevel="0" collapsed="false">
      <c r="B188" s="971" t="str">
        <f aca="false">'1. ORÇAMENTO'!C518</f>
        <v>24.9</v>
      </c>
      <c r="C188" s="972" t="str">
        <f aca="false">IFERROR(VLOOKUP($B188,'1. ORÇAMENTO'!$C$17:$J$1211,3,0),IF(CONCATENATE('1. ORÇAMENTO'!C518,'1. ORÇAMENTO'!D518,'1. ORÇAMENTO'!E518,'1. ORÇAMENTO'!F518,'1. ORÇAMENTO'!G518,'1. ORÇAMENTO'!H518,'1. ORÇAMENTO'!I518)='1. ORÇAMENTO'!E518,'1. ORÇAMENTO'!E518,""))</f>
        <v>APLICAÇÃO MANUAL DE PINTURA COM TINTA LÁTEX ACRÍLICA EM PAREDES, DUAS DEMÃOS. AF_06/2014</v>
      </c>
      <c r="D188" s="973" t="str">
        <f aca="false">IFERROR(IF(VLOOKUP($B188,'1. ORÇAMENTO'!$C$17:$L$1211,10,0)=0,"",VLOOKUP($B188,'1. ORÇAMENTO'!$C$17:$L$1211,10,0)),"")</f>
        <v>MASSA ACRÍLICA</v>
      </c>
      <c r="E188" s="974" t="n">
        <f aca="false">IFERROR(IF(VLOOKUP($B188,'1. ORÇAMENTO'!$C$17:$J$1211,5,0)=0,"",VLOOKUP($B188,'1. ORÇAMENTO'!$C$17:$J$1211,5,0)),"")</f>
        <v>14.84</v>
      </c>
      <c r="F188" s="974" t="str">
        <f aca="false">IFERROR(IF(VLOOKUP($B188,'1. ORÇAMENTO'!$C$17:$J$1211,4,0)=0,"",VLOOKUP($B188,'1. ORÇAMENTO'!$C$17:$J$1211,4,0)),"")</f>
        <v>M2</v>
      </c>
    </row>
    <row r="189" customFormat="false" ht="15" hidden="false" customHeight="false" outlineLevel="0" collapsed="false">
      <c r="B189" s="971"/>
      <c r="C189" s="972" t="str">
        <f aca="false">IFERROR(VLOOKUP($B189,'1. ORÇAMENTO'!$C$17:$J$1211,3,0),IF(CONCATENATE('1. ORÇAMENTO'!C525,'1. ORÇAMENTO'!D525,'1. ORÇAMENTO'!E525,'1. ORÇAMENTO'!F525,'1. ORÇAMENTO'!G525,'1. ORÇAMENTO'!H525,'1. ORÇAMENTO'!I525)='1. ORÇAMENTO'!E525,'1. ORÇAMENTO'!E525,""))</f>
        <v/>
      </c>
      <c r="D189" s="973" t="str">
        <f aca="false">IFERROR(IF(VLOOKUP($B189,'1. ORÇAMENTO'!$C$17:$L$1211,10,0)=0,"",VLOOKUP($B189,'1. ORÇAMENTO'!$C$17:$L$1211,10,0)),"")</f>
        <v/>
      </c>
      <c r="E189" s="974" t="str">
        <f aca="false">IFERROR(IF(VLOOKUP($B189,'1. ORÇAMENTO'!$C$17:$J$1211,5,0)=0,"",VLOOKUP($B189,'1. ORÇAMENTO'!$C$17:$J$1211,5,0)),"")</f>
        <v/>
      </c>
      <c r="F189" s="974" t="str">
        <f aca="false">IFERROR(IF(VLOOKUP($B189,'1. ORÇAMENTO'!$C$17:$J$1211,4,0)=0,"",VLOOKUP($B189,'1. ORÇAMENTO'!$C$17:$J$1211,4,0)),"")</f>
        <v/>
      </c>
    </row>
    <row r="190" customFormat="false" ht="15" hidden="false" customHeight="false" outlineLevel="0" collapsed="false">
      <c r="B190" s="971" t="e">
        <f aca="false">orçamento!#REF!</f>
        <v>#VALUE!</v>
      </c>
      <c r="C190" s="972" t="e">
        <f aca="false">IFERROR(VLOOKUP($B190,'1. ORÇAMENTO'!$C$17:$J$1211,3,0),IF(CONCATENATE(orçamento!#REF!,'1. ORÇAMENTO'!D519,'1. ORÇAMENTO'!C519,'1. ORÇAMENTO'!F519,'1. ORÇAMENTO'!G519,'1. ORÇAMENTO'!H519,'1. ORÇAMENTO'!I519)='1. ORÇAMENTO'!C519,'1. ORÇAMENTO'!C519,""))</f>
        <v>#VALUE!</v>
      </c>
      <c r="D190" s="973" t="str">
        <f aca="false">IFERROR(IF(VLOOKUP($B190,'1. ORÇAMENTO'!$C$17:$L$1211,10,0)=0,"",VLOOKUP($B190,'1. ORÇAMENTO'!$C$17:$L$1211,10,0)),"")</f>
        <v/>
      </c>
      <c r="E190" s="974" t="str">
        <f aca="false">IFERROR(IF(VLOOKUP($B190,'1. ORÇAMENTO'!$C$17:$J$1211,5,0)=0,"",VLOOKUP($B190,'1. ORÇAMENTO'!$C$17:$J$1211,5,0)),"")</f>
        <v/>
      </c>
      <c r="F190" s="974" t="str">
        <f aca="false">IFERROR(IF(VLOOKUP($B190,'1. ORÇAMENTO'!$C$17:$J$1211,4,0)=0,"",VLOOKUP($B190,'1. ORÇAMENTO'!$C$17:$J$1211,4,0)),"")</f>
        <v/>
      </c>
    </row>
    <row r="191" customFormat="false" ht="30" hidden="false" customHeight="false" outlineLevel="0" collapsed="false">
      <c r="B191" s="971" t="str">
        <f aca="false">'1. ORÇAMENTO'!C520</f>
        <v>24.10</v>
      </c>
      <c r="C191" s="972" t="str">
        <f aca="false">IFERROR(VLOOKUP($B191,'1. ORÇAMENTO'!$C$17:$J$1211,3,0),IF(CONCATENATE('1. ORÇAMENTO'!C520,'1. ORÇAMENTO'!D520,'1. ORÇAMENTO'!E520,'1. ORÇAMENTO'!F520,'1. ORÇAMENTO'!G520,'1. ORÇAMENTO'!H520,'1. ORÇAMENTO'!I520)='1. ORÇAMENTO'!E520,'1. ORÇAMENTO'!E520,""))</f>
        <v>REGULARIZACAO E COMPACTACAO MANUAL DE TERRENO COM SOQUETE</v>
      </c>
      <c r="D191" s="973" t="str">
        <f aca="false">IFERROR(IF(VLOOKUP($B191,'1. ORÇAMENTO'!$C$17:$L$1211,10,0)=0,"",VLOOKUP($B191,'1. ORÇAMENTO'!$C$17:$L$1211,10,0)),"")</f>
        <v>ÁREA DO ABRIGO</v>
      </c>
      <c r="E191" s="974" t="n">
        <f aca="false">IFERROR(IF(VLOOKUP($B191,'1. ORÇAMENTO'!$C$17:$J$1211,5,0)=0,"",VLOOKUP($B191,'1. ORÇAMENTO'!$C$17:$J$1211,5,0)),"")</f>
        <v>3.91</v>
      </c>
      <c r="F191" s="974" t="str">
        <f aca="false">IFERROR(IF(VLOOKUP($B191,'1. ORÇAMENTO'!$C$17:$J$1211,4,0)=0,"",VLOOKUP($B191,'1. ORÇAMENTO'!$C$17:$J$1211,4,0)),"")</f>
        <v>M2</v>
      </c>
    </row>
    <row r="192" customFormat="false" ht="45" hidden="false" customHeight="false" outlineLevel="0" collapsed="false">
      <c r="B192" s="971" t="str">
        <f aca="false">'1. ORÇAMENTO'!C521</f>
        <v>24.11</v>
      </c>
      <c r="C192" s="972" t="str">
        <f aca="false">IFERROR(VLOOKUP($B192,'1. ORÇAMENTO'!$C$17:$J$1211,3,0),IF(CONCATENATE('1. ORÇAMENTO'!C521,'1. ORÇAMENTO'!D521,'1. ORÇAMENTO'!E521,'1. ORÇAMENTO'!F521,'1. ORÇAMENTO'!G521,'1. ORÇAMENTO'!H521,'1. ORÇAMENTO'!I521)='1. ORÇAMENTO'!E521,'1. ORÇAMENTO'!E521,""))</f>
        <v>PISO EM CONCRETO 20 MPA PREPARO MECANICO, ESPESSURA 7CM, INCLUSO SELANTE ELASTICO A BASE DE POLIURETANO</v>
      </c>
      <c r="D192" s="973" t="str">
        <f aca="false">IFERROR(IF(VLOOKUP($B192,'1. ORÇAMENTO'!$C$17:$L$1211,10,0)=0,"",VLOOKUP($B192,'1. ORÇAMENTO'!$C$17:$L$1211,10,0)),"")</f>
        <v>ÁREA DO ABRIGO</v>
      </c>
      <c r="E192" s="974" t="n">
        <f aca="false">IFERROR(IF(VLOOKUP($B192,'1. ORÇAMENTO'!$C$17:$J$1211,5,0)=0,"",VLOOKUP($B192,'1. ORÇAMENTO'!$C$17:$J$1211,5,0)),"")</f>
        <v>3.91</v>
      </c>
      <c r="F192" s="974" t="str">
        <f aca="false">IFERROR(IF(VLOOKUP($B192,'1. ORÇAMENTO'!$C$17:$J$1211,4,0)=0,"",VLOOKUP($B192,'1. ORÇAMENTO'!$C$17:$J$1211,4,0)),"")</f>
        <v>M2</v>
      </c>
    </row>
    <row r="193" customFormat="false" ht="15" hidden="false" customHeight="false" outlineLevel="0" collapsed="false">
      <c r="B193" s="971"/>
      <c r="C193" s="972"/>
      <c r="D193" s="973"/>
      <c r="E193" s="974"/>
      <c r="F193" s="974"/>
    </row>
    <row r="194" customFormat="false" ht="15" hidden="false" customHeight="false" outlineLevel="0" collapsed="false">
      <c r="B194" s="971" t="e">
        <f aca="false">orçamento!#REF!</f>
        <v>#VALUE!</v>
      </c>
      <c r="C194" s="972" t="e">
        <f aca="false">IFERROR(VLOOKUP($B194,'1. ORÇAMENTO'!$C$17:$J$1211,3,0),IF(CONCATENATE(orçamento!#REF!,'1. ORÇAMENTO'!D522,'1. ORÇAMENTO'!C522,'1. ORÇAMENTO'!F522,'1. ORÇAMENTO'!G522,'1. ORÇAMENTO'!H522,'1. ORÇAMENTO'!I522)='1. ORÇAMENTO'!C522,'1. ORÇAMENTO'!C522,""))</f>
        <v>#VALUE!</v>
      </c>
      <c r="D194" s="973" t="str">
        <f aca="false">IFERROR(IF(VLOOKUP($B194,'1. ORÇAMENTO'!$C$17:$L$1211,10,0)=0,"",VLOOKUP($B194,'1. ORÇAMENTO'!$C$17:$L$1211,10,0)),"")</f>
        <v/>
      </c>
      <c r="E194" s="974" t="str">
        <f aca="false">IFERROR(IF(VLOOKUP($B194,'1. ORÇAMENTO'!$C$17:$J$1211,5,0)=0,"",VLOOKUP($B194,'1. ORÇAMENTO'!$C$17:$J$1211,5,0)),"")</f>
        <v/>
      </c>
      <c r="F194" s="974" t="str">
        <f aca="false">IFERROR(IF(VLOOKUP($B194,'1. ORÇAMENTO'!$C$17:$J$1211,4,0)=0,"",VLOOKUP($B194,'1. ORÇAMENTO'!$C$17:$J$1211,4,0)),"")</f>
        <v/>
      </c>
    </row>
    <row r="195" customFormat="false" ht="75" hidden="false" customHeight="false" outlineLevel="0" collapsed="false">
      <c r="B195" s="971" t="str">
        <f aca="false">'1. ORÇAMENTO'!C523</f>
        <v>24.12</v>
      </c>
      <c r="C195" s="972" t="str">
        <f aca="false">IFERROR(VLOOKUP($B195,'1. ORÇAMENTO'!$C$17:$J$1211,3,0),IF(CONCATENATE('1. ORÇAMENTO'!C523,'1. ORÇAMENTO'!D523,'1. ORÇAMENTO'!E523,'1. ORÇAMENTO'!F523,'1. ORÇAMENTO'!G523,'1. ORÇAMENTO'!H523,'1. ORÇAMENTO'!I523)='1. ORÇAMENTO'!E523,'1. ORÇAMENTO'!E523,""))</f>
        <v>LAJE PRE-MOLDADA P/FORRO, SOBRECARGA 100KG/M2, VAOS ATE 3,50M/E=8CM, C/LAJOTAS E CAP.C/CONC FCK=20MPA, 3CM, INTER-EIXO 38CM, C/ESCORAMENTO (REAPR.3X) E FERRAGEM NEGATIVA</v>
      </c>
      <c r="D195" s="973" t="str">
        <f aca="false">IFERROR(IF(VLOOKUP($B195,'1. ORÇAMENTO'!$C$17:$L$1211,10,0)=0,"",VLOOKUP($B195,'1. ORÇAMENTO'!$C$17:$L$1211,10,0)),"")</f>
        <v>ÁREA DO ABRIGO</v>
      </c>
      <c r="E195" s="974" t="n">
        <f aca="false">IFERROR(IF(VLOOKUP($B195,'1. ORÇAMENTO'!$C$17:$J$1211,5,0)=0,"",VLOOKUP($B195,'1. ORÇAMENTO'!$C$17:$J$1211,5,0)),"")</f>
        <v>3.91</v>
      </c>
      <c r="F195" s="974" t="str">
        <f aca="false">IFERROR(IF(VLOOKUP($B195,'1. ORÇAMENTO'!$C$17:$J$1211,4,0)=0,"",VLOOKUP($B195,'1. ORÇAMENTO'!$C$17:$J$1211,4,0)),"")</f>
        <v>M2</v>
      </c>
    </row>
    <row r="196" customFormat="false" ht="45" hidden="false" customHeight="true" outlineLevel="0" collapsed="false">
      <c r="B196" s="977" t="str">
        <f aca="false">'1. ORÇAMENTO'!C525</f>
        <v>ABRIGO DE GÁS (2 UNIDADES)</v>
      </c>
      <c r="C196" s="977"/>
      <c r="D196" s="977"/>
      <c r="E196" s="977"/>
      <c r="F196" s="977"/>
    </row>
    <row r="197" customFormat="false" ht="15" hidden="false" customHeight="false" outlineLevel="0" collapsed="false">
      <c r="B197" s="971" t="str">
        <f aca="false">'1. ORÇAMENTO'!C526</f>
        <v>25.0</v>
      </c>
      <c r="C197" s="972" t="n">
        <f aca="false">IFERROR(VLOOKUP($B197,'1. ORÇAMENTO'!$C$17:$J$1211,3,0),IF(CONCATENATE('1. ORÇAMENTO'!C526,'1. ORÇAMENTO'!D526,'1. ORÇAMENTO'!E526,'1. ORÇAMENTO'!F526,'1. ORÇAMENTO'!G526,'1. ORÇAMENTO'!H526,'1. ORÇAMENTO'!I526)='1. ORÇAMENTO'!E526,'1. ORÇAMENTO'!E526,""))</f>
        <v>0</v>
      </c>
      <c r="D197" s="973"/>
      <c r="E197" s="974"/>
      <c r="F197" s="974"/>
    </row>
    <row r="198" customFormat="false" ht="15" hidden="false" customHeight="false" outlineLevel="0" collapsed="false">
      <c r="B198" s="971" t="e">
        <f aca="false">orçamento!#REF!</f>
        <v>#VALUE!</v>
      </c>
      <c r="C198" s="972" t="e">
        <f aca="false">IFERROR(VLOOKUP($B198,'1. ORÇAMENTO'!$C$17:$J$1211,3,0),IF(CONCATENATE(orçamento!#REF!,'1. ORÇAMENTO'!D527,'1. ORÇAMENTO'!C527,'1. ORÇAMENTO'!F527,'1. ORÇAMENTO'!G527,'1. ORÇAMENTO'!H527,'1. ORÇAMENTO'!I527)='1. ORÇAMENTO'!C527,'1. ORÇAMENTO'!C527,""))</f>
        <v>#VALUE!</v>
      </c>
      <c r="D198" s="973" t="str">
        <f aca="false">IFERROR(IF(VLOOKUP($B198,'1. ORÇAMENTO'!$C$17:$L$1211,10,0)=0,"",VLOOKUP($B198,'1. ORÇAMENTO'!$C$17:$L$1211,10,0)),"")</f>
        <v/>
      </c>
      <c r="E198" s="974" t="str">
        <f aca="false">IFERROR(IF(VLOOKUP($B198,'1. ORÇAMENTO'!$C$17:$J$1211,5,0)=0,"",VLOOKUP($B198,'1. ORÇAMENTO'!$C$17:$J$1211,5,0)),"")</f>
        <v/>
      </c>
      <c r="F198" s="974" t="str">
        <f aca="false">IFERROR(IF(VLOOKUP($B198,'1. ORÇAMENTO'!$C$17:$J$1211,4,0)=0,"",VLOOKUP($B198,'1. ORÇAMENTO'!$C$17:$J$1211,4,0)),"")</f>
        <v/>
      </c>
    </row>
    <row r="199" customFormat="false" ht="90" hidden="false" customHeight="false" outlineLevel="0" collapsed="false">
      <c r="B199" s="971" t="str">
        <f aca="false">'1. ORÇAMENTO'!C528</f>
        <v>25.1</v>
      </c>
      <c r="C199" s="972" t="str">
        <f aca="false">IFERROR(VLOOKUP($B199,'1. ORÇAMENTO'!$C$17:$J$1211,3,0),IF(CONCATENATE('1. ORÇAMENTO'!C528,'1. ORÇAMENTO'!D528,'1. ORÇAMENTO'!E528,'1. ORÇAMENTO'!F528,'1. ORÇAMENTO'!G528,'1. ORÇAMENTO'!H528,'1. ORÇAMENTO'!I528)='1. ORÇAMENTO'!E528,'1. ORÇAMENTO'!E528,""))</f>
        <v>(COMPOSIÇÃO REPRESENTATIVA) DO SERVIÇO DE ALVENARIA DE VEDAÇÃO DE BLOCOS VAZADOS DE CERÂMICA DE 9X19X19CM (ESPESSURA 9CM), PARA EDIFICAÇÃO HABITACIONAL UNIFAMILIAR (CASA) E EDIFICAÇÃO PÚBLICA PADRÃO. AF_11/2014</v>
      </c>
      <c r="D199" s="973" t="str">
        <f aca="false">IFERROR(IF(VLOOKUP($B199,'1. ORÇAMENTO'!$C$17:$L$1211,10,0)=0,"",VLOOKUP($B199,'1. ORÇAMENTO'!$C$17:$L$1211,10,0)),"")</f>
        <v>(0,65+0,65+1,9)*1,63*</v>
      </c>
      <c r="E199" s="974" t="n">
        <f aca="false">IFERROR(IF(VLOOKUP($B199,'1. ORÇAMENTO'!$C$17:$J$1211,5,0)=0,"",VLOOKUP($B199,'1. ORÇAMENTO'!$C$17:$J$1211,5,0)),"")</f>
        <v>11.1</v>
      </c>
      <c r="F199" s="974" t="str">
        <f aca="false">IFERROR(IF(VLOOKUP($B199,'1. ORÇAMENTO'!$C$17:$J$1211,4,0)=0,"",VLOOKUP($B199,'1. ORÇAMENTO'!$C$17:$J$1211,4,0)),"")</f>
        <v>M2</v>
      </c>
    </row>
    <row r="200" customFormat="false" ht="15" hidden="false" customHeight="false" outlineLevel="0" collapsed="false">
      <c r="B200" s="971"/>
      <c r="C200" s="972" t="e">
        <f aca="false">IFERROR(VLOOKUP($B200,'1. ORÇAMENTO'!$C$17:$J$1211,3,0),IF(CONCATENATE(#REF!,#REF!,#REF!,#REF!,#REF!,#REF!,#REF!)=#REF!,#REF!,""))</f>
        <v>#REF!</v>
      </c>
      <c r="D200" s="973" t="str">
        <f aca="false">IFERROR(IF(VLOOKUP($B200,'1. ORÇAMENTO'!$C$17:$L$1211,10,0)=0,"",VLOOKUP($B200,'1. ORÇAMENTO'!$C$17:$L$1211,10,0)),"")</f>
        <v/>
      </c>
      <c r="E200" s="974" t="str">
        <f aca="false">IFERROR(IF(VLOOKUP($B200,'1. ORÇAMENTO'!$C$17:$J$1211,5,0)=0,"",VLOOKUP($B200,'1. ORÇAMENTO'!$C$17:$J$1211,5,0)),"")</f>
        <v/>
      </c>
      <c r="F200" s="974" t="str">
        <f aca="false">IFERROR(IF(VLOOKUP($B200,'1. ORÇAMENTO'!$C$17:$J$1211,4,0)=0,"",VLOOKUP($B200,'1. ORÇAMENTO'!$C$17:$J$1211,4,0)),"")</f>
        <v/>
      </c>
    </row>
    <row r="201" customFormat="false" ht="15" hidden="false" customHeight="false" outlineLevel="0" collapsed="false">
      <c r="B201" s="971" t="e">
        <f aca="false">#REF!</f>
        <v>#REF!</v>
      </c>
      <c r="C201" s="972" t="e">
        <f aca="false">IFERROR(VLOOKUP($B201,'1. ORÇAMENTO'!$C$17:$J$1211,3,0),IF(CONCATENATE(#REF!,#REF!,#REF!,#REF!,#REF!,#REF!,#REF!)=#REF!,#REF!,""))</f>
        <v>#REF!</v>
      </c>
      <c r="D201" s="973" t="str">
        <f aca="false">IFERROR(IF(VLOOKUP($B201,'1. ORÇAMENTO'!$C$17:$L$1211,10,0)=0,"",VLOOKUP($B201,'1. ORÇAMENTO'!$C$17:$L$1211,10,0)),"")</f>
        <v/>
      </c>
      <c r="E201" s="974" t="str">
        <f aca="false">IFERROR(IF(VLOOKUP($B201,'1. ORÇAMENTO'!$C$17:$J$1211,5,0)=0,"",VLOOKUP($B201,'1. ORÇAMENTO'!$C$17:$J$1211,5,0)),"")</f>
        <v/>
      </c>
      <c r="F201" s="974" t="str">
        <f aca="false">IFERROR(IF(VLOOKUP($B201,'1. ORÇAMENTO'!$C$17:$J$1211,4,0)=0,"",VLOOKUP($B201,'1. ORÇAMENTO'!$C$17:$J$1211,4,0)),"")</f>
        <v/>
      </c>
    </row>
    <row r="202" customFormat="false" ht="15" hidden="false" customHeight="false" outlineLevel="0" collapsed="false">
      <c r="B202" s="971" t="e">
        <f aca="false">orçamento!#REF!</f>
        <v>#VALUE!</v>
      </c>
      <c r="C202" s="972" t="e">
        <f aca="false">IFERROR(VLOOKUP($B202,'1. ORÇAMENTO'!$C$17:$J$1211,3,0),IF(CONCATENATE(orçamento!#REF!,'1. ORÇAMENTO'!D529,'1. ORÇAMENTO'!C529,'1. ORÇAMENTO'!F529,'1. ORÇAMENTO'!G529,'1. ORÇAMENTO'!H529,'1. ORÇAMENTO'!I529)='1. ORÇAMENTO'!C529,'1. ORÇAMENTO'!C529,""))</f>
        <v>#VALUE!</v>
      </c>
      <c r="D202" s="973" t="str">
        <f aca="false">IFERROR(IF(VLOOKUP($B202,'1. ORÇAMENTO'!$C$17:$L$1211,10,0)=0,"",VLOOKUP($B202,'1. ORÇAMENTO'!$C$17:$L$1211,10,0)),"")</f>
        <v/>
      </c>
      <c r="E202" s="974" t="str">
        <f aca="false">IFERROR(IF(VLOOKUP($B202,'1. ORÇAMENTO'!$C$17:$J$1211,5,0)=0,"",VLOOKUP($B202,'1. ORÇAMENTO'!$C$17:$J$1211,5,0)),"")</f>
        <v/>
      </c>
      <c r="F202" s="974" t="str">
        <f aca="false">IFERROR(IF(VLOOKUP($B202,'1. ORÇAMENTO'!$C$17:$J$1211,4,0)=0,"",VLOOKUP($B202,'1. ORÇAMENTO'!$C$17:$J$1211,4,0)),"")</f>
        <v/>
      </c>
    </row>
    <row r="203" customFormat="false" ht="45" hidden="false" customHeight="false" outlineLevel="0" collapsed="false">
      <c r="B203" s="971" t="str">
        <f aca="false">'1. ORÇAMENTO'!C530</f>
        <v>25.2</v>
      </c>
      <c r="C203" s="972" t="str">
        <f aca="false">IFERROR(VLOOKUP($B203,'1. ORÇAMENTO'!$C$17:$J$1211,3,0),IF(CONCATENATE('1. ORÇAMENTO'!C530,'1. ORÇAMENTO'!D530,'1. ORÇAMENTO'!E530,'1. ORÇAMENTO'!F530,'1. ORÇAMENTO'!G530,'1. ORÇAMENTO'!H530,'1. ORÇAMENTO'!I530)='1. ORÇAMENTO'!E530,'1. ORÇAMENTO'!E530,""))</f>
        <v>PORTAO EM TELA ARAME GALVANIZADO N.12 MALHA 2" E MOLDURA EM TUBOS DE ACO COM DUAS FOLHAS DE ABRIR, INCLUSO FERRAGENS</v>
      </c>
      <c r="D203" s="973" t="str">
        <f aca="false">IFERROR(IF(VLOOKUP($B203,'1. ORÇAMENTO'!$C$17:$L$1211,10,0)=0,"",VLOOKUP($B203,'1. ORÇAMENTO'!$C$17:$L$1211,10,0)),"")</f>
        <v>(0,8*1,4)*2*2</v>
      </c>
      <c r="E203" s="974" t="n">
        <f aca="false">IFERROR(IF(VLOOKUP($B203,'1. ORÇAMENTO'!$C$17:$J$1211,5,0)=0,"",VLOOKUP($B203,'1. ORÇAMENTO'!$C$17:$J$1211,5,0)),"")</f>
        <v>5.4</v>
      </c>
      <c r="F203" s="974" t="str">
        <f aca="false">IFERROR(IF(VLOOKUP($B203,'1. ORÇAMENTO'!$C$17:$J$1211,4,0)=0,"",VLOOKUP($B203,'1. ORÇAMENTO'!$C$17:$J$1211,4,0)),"")</f>
        <v>M2</v>
      </c>
    </row>
    <row r="204" customFormat="false" ht="15" hidden="false" customHeight="false" outlineLevel="0" collapsed="false">
      <c r="B204" s="971"/>
      <c r="C204" s="972" t="str">
        <f aca="false">IFERROR(VLOOKUP($B204,'1. ORÇAMENTO'!$C$17:$J$1211,3,0),IF(CONCATENATE('1. ORÇAMENTO'!C534,'1. ORÇAMENTO'!D534,'1. ORÇAMENTO'!E534,'1. ORÇAMENTO'!F534,'1. ORÇAMENTO'!G534,'1. ORÇAMENTO'!H534,'1. ORÇAMENTO'!I534)='1. ORÇAMENTO'!E534,'1. ORÇAMENTO'!E534,""))</f>
        <v/>
      </c>
      <c r="D204" s="973" t="str">
        <f aca="false">IFERROR(IF(VLOOKUP($B204,'1. ORÇAMENTO'!$C$17:$L$1211,10,0)=0,"",VLOOKUP($B204,'1. ORÇAMENTO'!$C$17:$L$1211,10,0)),"")</f>
        <v/>
      </c>
      <c r="E204" s="974" t="str">
        <f aca="false">IFERROR(IF(VLOOKUP($B204,'1. ORÇAMENTO'!$C$17:$J$1211,5,0)=0,"",VLOOKUP($B204,'1. ORÇAMENTO'!$C$17:$J$1211,5,0)),"")</f>
        <v/>
      </c>
      <c r="F204" s="974" t="str">
        <f aca="false">IFERROR(IF(VLOOKUP($B204,'1. ORÇAMENTO'!$C$17:$J$1211,4,0)=0,"",VLOOKUP($B204,'1. ORÇAMENTO'!$C$17:$J$1211,4,0)),"")</f>
        <v/>
      </c>
    </row>
    <row r="205" customFormat="false" ht="15" hidden="false" customHeight="false" outlineLevel="0" collapsed="false">
      <c r="B205" s="971" t="e">
        <f aca="false">#REF!</f>
        <v>#REF!</v>
      </c>
      <c r="C205" s="972" t="e">
        <f aca="false">IFERROR(VLOOKUP($B205,'1. ORÇAMENTO'!$C$17:$J$1211,3,0),IF(CONCATENATE(#REF!,#REF!,#REF!,#REF!,#REF!,#REF!,#REF!)=#REF!,#REF!,""))</f>
        <v>#REF!</v>
      </c>
      <c r="D205" s="973" t="str">
        <f aca="false">IFERROR(IF(VLOOKUP($B205,'1. ORÇAMENTO'!$C$17:$L$1211,10,0)=0,"",VLOOKUP($B205,'1. ORÇAMENTO'!$C$17:$L$1211,10,0)),"")</f>
        <v/>
      </c>
      <c r="E205" s="974" t="str">
        <f aca="false">IFERROR(IF(VLOOKUP($B205,'1. ORÇAMENTO'!$C$17:$J$1211,5,0)=0,"",VLOOKUP($B205,'1. ORÇAMENTO'!$C$17:$J$1211,5,0)),"")</f>
        <v/>
      </c>
      <c r="F205" s="974" t="str">
        <f aca="false">IFERROR(IF(VLOOKUP($B205,'1. ORÇAMENTO'!$C$17:$J$1211,4,0)=0,"",VLOOKUP($B205,'1. ORÇAMENTO'!$C$17:$J$1211,4,0)),"")</f>
        <v/>
      </c>
    </row>
    <row r="206" customFormat="false" ht="15" hidden="false" customHeight="false" outlineLevel="0" collapsed="false">
      <c r="B206" s="971" t="e">
        <f aca="false">orçamento!#REF!</f>
        <v>#VALUE!</v>
      </c>
      <c r="C206" s="972" t="e">
        <f aca="false">IFERROR(VLOOKUP($B206,'1. ORÇAMENTO'!$C$17:$J$1211,3,0),IF(CONCATENATE(orçamento!#REF!,'1. ORÇAMENTO'!D531,'1. ORÇAMENTO'!C531,'1. ORÇAMENTO'!F531,'1. ORÇAMENTO'!G531,'1. ORÇAMENTO'!H531,'1. ORÇAMENTO'!I531)='1. ORÇAMENTO'!C531,'1. ORÇAMENTO'!C531,""))</f>
        <v>#VALUE!</v>
      </c>
      <c r="D206" s="973" t="str">
        <f aca="false">IFERROR(IF(VLOOKUP($B206,'1. ORÇAMENTO'!$C$17:$L$1211,10,0)=0,"",VLOOKUP($B206,'1. ORÇAMENTO'!$C$17:$L$1211,10,0)),"")</f>
        <v/>
      </c>
      <c r="E206" s="974" t="str">
        <f aca="false">IFERROR(IF(VLOOKUP($B206,'1. ORÇAMENTO'!$C$17:$J$1211,5,0)=0,"",VLOOKUP($B206,'1. ORÇAMENTO'!$C$17:$J$1211,5,0)),"")</f>
        <v/>
      </c>
      <c r="F206" s="974" t="str">
        <f aca="false">IFERROR(IF(VLOOKUP($B206,'1. ORÇAMENTO'!$C$17:$J$1211,4,0)=0,"",VLOOKUP($B206,'1. ORÇAMENTO'!$C$17:$J$1211,4,0)),"")</f>
        <v/>
      </c>
    </row>
    <row r="207" customFormat="false" ht="60" hidden="false" customHeight="false" outlineLevel="0" collapsed="false">
      <c r="B207" s="971" t="str">
        <f aca="false">'1. ORÇAMENTO'!C532</f>
        <v>25.3</v>
      </c>
      <c r="C207" s="972" t="str">
        <f aca="false">IFERROR(VLOOKUP($B207,'1. ORÇAMENTO'!$C$17:$J$1211,3,0),IF(CONCATENATE('1. ORÇAMENTO'!C532,'1. ORÇAMENTO'!D532,'1. ORÇAMENTO'!E532,'1. ORÇAMENTO'!F532,'1. ORÇAMENTO'!G532,'1. ORÇAMENTO'!H532,'1. ORÇAMENTO'!I532)='1. ORÇAMENTO'!E532,'1. ORÇAMENTO'!E532,""))</f>
        <v>CHAPISCO APLICADO EM ALVENARIAS E ESTRUTURAS DE CONCRETO INTERNAS, COM COLHER DE PEDREIRO.  ARGAMASSA TRAÇO 1:3 COM PREPARO EM BETONEIRA 400L. AF_06/2014</v>
      </c>
      <c r="D207" s="973" t="str">
        <f aca="false">IFERROR(IF(VLOOKUP($B207,'1. ORÇAMENTO'!$C$17:$L$1211,10,0)=0,"",VLOOKUP($B207,'1. ORÇAMENTO'!$C$17:$L$1211,10,0)),"")</f>
        <v>(0,65+0,65+1,6)*1,63*2</v>
      </c>
      <c r="E207" s="974" t="n">
        <f aca="false">IFERROR(IF(VLOOKUP($B207,'1. ORÇAMENTO'!$C$17:$J$1211,5,0)=0,"",VLOOKUP($B207,'1. ORÇAMENTO'!$C$17:$J$1211,5,0)),"")</f>
        <v>7.02</v>
      </c>
      <c r="F207" s="974" t="str">
        <f aca="false">IFERROR(IF(VLOOKUP($B207,'1. ORÇAMENTO'!$C$17:$J$1211,4,0)=0,"",VLOOKUP($B207,'1. ORÇAMENTO'!$C$17:$J$1211,4,0)),"")</f>
        <v>M2</v>
      </c>
    </row>
    <row r="208" customFormat="false" ht="75" hidden="false" customHeight="false" outlineLevel="0" collapsed="false">
      <c r="B208" s="971" t="str">
        <f aca="false">'1. ORÇAMENTO'!C533</f>
        <v>25.4</v>
      </c>
      <c r="C208" s="972" t="str">
        <f aca="false">IFERROR(VLOOKUP($B208,'1. ORÇAMENTO'!$C$17:$J$1211,3,0),IF(CONCATENATE('1. ORÇAMENTO'!C533,'1. ORÇAMENTO'!D533,'1. ORÇAMENTO'!E533,'1. ORÇAMENTO'!F533,'1. ORÇAMENTO'!G533,'1. ORÇAMENTO'!H533,'1. ORÇAMENTO'!I533)='1. ORÇAMENTO'!E533,'1. ORÇAMENTO'!E533,""))</f>
        <v>CHAPISCO APLICADO EM ALVENARIA (COM PRESENÇA DE VÃOS) E ESTRUTURAS DE CONCRETO DE FACHADA, COM COLHER DE PEDREIRO.  ARGAMASSA TRAÇO 1:3 COM PREPARO EM BETONEIRA 400L. AF_06/2014</v>
      </c>
      <c r="D208" s="973" t="str">
        <f aca="false">IFERROR(IF(VLOOKUP($B208,'1. ORÇAMENTO'!$C$17:$L$1211,10,0)=0,"",VLOOKUP($B208,'1. ORÇAMENTO'!$C$17:$L$1211,10,0)),"")</f>
        <v>(ALVENARIA*2) - CHAPISCO INTERNO</v>
      </c>
      <c r="E208" s="974" t="n">
        <f aca="false">IFERROR(IF(VLOOKUP($B208,'1. ORÇAMENTO'!$C$17:$J$1211,5,0)=0,"",VLOOKUP($B208,'1. ORÇAMENTO'!$C$17:$J$1211,5,0)),"")</f>
        <v>9</v>
      </c>
      <c r="F208" s="974" t="str">
        <f aca="false">IFERROR(IF(VLOOKUP($B208,'1. ORÇAMENTO'!$C$17:$J$1211,4,0)=0,"",VLOOKUP($B208,'1. ORÇAMENTO'!$C$17:$J$1211,4,0)),"")</f>
        <v>M2</v>
      </c>
    </row>
    <row r="209" customFormat="false" ht="90" hidden="false" customHeight="false" outlineLevel="0" collapsed="false">
      <c r="B209" s="971" t="str">
        <f aca="false">'1. ORÇAMENTO'!C534</f>
        <v>25.5</v>
      </c>
      <c r="C209" s="972" t="str">
        <f aca="false">IFERROR(VLOOKUP($B209,'1. ORÇAMENTO'!$C$17:$J$1211,3,0),IF(CONCATENATE('1. ORÇAMENTO'!C534,'1. ORÇAMENTO'!D534,'1. ORÇAMENTO'!E534,'1. ORÇAMENTO'!F534,'1. ORÇAMENTO'!G534,'1. ORÇAMENTO'!H534,'1. ORÇAMENTO'!I534)='1. ORÇAMENTO'!E534,'1. ORÇAMENTO'!E534,""))</f>
        <v>MASSA ÚNICA, PARA RECEBIMENTO DE PINTURA, EM ARGAMASSA TRAÇO 1:2:8, PREPARO MECÂNICO COM BETONEIRA 400L, APLICADA MANUALMENTE EM FACES INTERNAS DE PAREDES, ESPESSURA DE 20MM, COM EXECUÇÃO DE TALISCAS. AF_06/2014</v>
      </c>
      <c r="D209" s="973" t="str">
        <f aca="false">IFERROR(IF(VLOOKUP($B209,'1. ORÇAMENTO'!$C$17:$L$1211,10,0)=0,"",VLOOKUP($B209,'1. ORÇAMENTO'!$C$17:$L$1211,10,0)),"")</f>
        <v>ALVENARIA*2</v>
      </c>
      <c r="E209" s="974" t="n">
        <f aca="false">IFERROR(IF(VLOOKUP($B209,'1. ORÇAMENTO'!$C$17:$J$1211,5,0)=0,"",VLOOKUP($B209,'1. ORÇAMENTO'!$C$17:$J$1211,5,0)),"")</f>
        <v>16.57</v>
      </c>
      <c r="F209" s="974" t="str">
        <f aca="false">IFERROR(IF(VLOOKUP($B209,'1. ORÇAMENTO'!$C$17:$J$1211,4,0)=0,"",VLOOKUP($B209,'1. ORÇAMENTO'!$C$17:$J$1211,4,0)),"")</f>
        <v>M2</v>
      </c>
    </row>
    <row r="210" customFormat="false" ht="15" hidden="false" customHeight="false" outlineLevel="0" collapsed="false">
      <c r="B210" s="971"/>
      <c r="C210" s="972" t="e">
        <f aca="false">IFERROR(VLOOKUP($B210,'1. ORÇAMENTO'!$C$17:$J$1211,3,0),IF(CONCATENATE(#REF!,#REF!,#REF!,#REF!,#REF!,#REF!,#REF!)=#REF!,#REF!,""))</f>
        <v>#REF!</v>
      </c>
      <c r="D210" s="973" t="str">
        <f aca="false">IFERROR(IF(VLOOKUP($B210,'1. ORÇAMENTO'!$C$17:$L$1211,10,0)=0,"",VLOOKUP($B210,'1. ORÇAMENTO'!$C$17:$L$1211,10,0)),"")</f>
        <v/>
      </c>
      <c r="E210" s="974" t="str">
        <f aca="false">IFERROR(IF(VLOOKUP($B210,'1. ORÇAMENTO'!$C$17:$J$1211,5,0)=0,"",VLOOKUP($B210,'1. ORÇAMENTO'!$C$17:$J$1211,5,0)),"")</f>
        <v/>
      </c>
      <c r="F210" s="974" t="str">
        <f aca="false">IFERROR(IF(VLOOKUP($B210,'1. ORÇAMENTO'!$C$17:$J$1211,4,0)=0,"",VLOOKUP($B210,'1. ORÇAMENTO'!$C$17:$J$1211,4,0)),"")</f>
        <v/>
      </c>
    </row>
    <row r="211" customFormat="false" ht="15" hidden="false" customHeight="false" outlineLevel="0" collapsed="false">
      <c r="B211" s="971" t="e">
        <f aca="false">#REF!</f>
        <v>#REF!</v>
      </c>
      <c r="C211" s="972" t="e">
        <f aca="false">IFERROR(VLOOKUP($B211,'1. ORÇAMENTO'!$C$17:$J$1211,3,0),IF(CONCATENATE(#REF!,#REF!,#REF!,#REF!,#REF!,#REF!,#REF!)=#REF!,#REF!,""))</f>
        <v>#REF!</v>
      </c>
      <c r="D211" s="973" t="str">
        <f aca="false">IFERROR(IF(VLOOKUP($B211,'1. ORÇAMENTO'!$C$17:$L$1211,10,0)=0,"",VLOOKUP($B211,'1. ORÇAMENTO'!$C$17:$L$1211,10,0)),"")</f>
        <v/>
      </c>
      <c r="E211" s="974" t="str">
        <f aca="false">IFERROR(IF(VLOOKUP($B211,'1. ORÇAMENTO'!$C$17:$J$1211,5,0)=0,"",VLOOKUP($B211,'1. ORÇAMENTO'!$C$17:$J$1211,5,0)),"")</f>
        <v/>
      </c>
      <c r="F211" s="974" t="str">
        <f aca="false">IFERROR(IF(VLOOKUP($B211,'1. ORÇAMENTO'!$C$17:$J$1211,4,0)=0,"",VLOOKUP($B211,'1. ORÇAMENTO'!$C$17:$J$1211,4,0)),"")</f>
        <v/>
      </c>
    </row>
    <row r="212" customFormat="false" ht="15" hidden="false" customHeight="false" outlineLevel="0" collapsed="false">
      <c r="B212" s="971" t="e">
        <f aca="false">orçamento!#REF!</f>
        <v>#VALUE!</v>
      </c>
      <c r="C212" s="972" t="e">
        <f aca="false">IFERROR(VLOOKUP($B212,'1. ORÇAMENTO'!$C$17:$J$1211,3,0),IF(CONCATENATE(orçamento!#REF!,'1. ORÇAMENTO'!D535,'1. ORÇAMENTO'!C535,'1. ORÇAMENTO'!F535,'1. ORÇAMENTO'!G535,'1. ORÇAMENTO'!H535,'1. ORÇAMENTO'!I535)='1. ORÇAMENTO'!C535,'1. ORÇAMENTO'!C535,""))</f>
        <v>#VALUE!</v>
      </c>
      <c r="D212" s="973" t="str">
        <f aca="false">IFERROR(IF(VLOOKUP($B212,'1. ORÇAMENTO'!$C$17:$L$1211,10,0)=0,"",VLOOKUP($B212,'1. ORÇAMENTO'!$C$17:$L$1211,10,0)),"")</f>
        <v/>
      </c>
      <c r="E212" s="974" t="str">
        <f aca="false">IFERROR(IF(VLOOKUP($B212,'1. ORÇAMENTO'!$C$17:$J$1211,5,0)=0,"",VLOOKUP($B212,'1. ORÇAMENTO'!$C$17:$J$1211,5,0)),"")</f>
        <v/>
      </c>
      <c r="F212" s="974" t="str">
        <f aca="false">IFERROR(IF(VLOOKUP($B212,'1. ORÇAMENTO'!$C$17:$J$1211,4,0)=0,"",VLOOKUP($B212,'1. ORÇAMENTO'!$C$17:$J$1211,4,0)),"")</f>
        <v/>
      </c>
    </row>
    <row r="213" customFormat="false" ht="45" hidden="false" customHeight="false" outlineLevel="0" collapsed="false">
      <c r="B213" s="971" t="str">
        <f aca="false">'1. ORÇAMENTO'!C536</f>
        <v>25.6</v>
      </c>
      <c r="C213" s="972" t="str">
        <f aca="false">IFERROR(VLOOKUP($B213,'1. ORÇAMENTO'!$C$17:$J$1211,3,0),IF(CONCATENATE('1. ORÇAMENTO'!C536,'1. ORÇAMENTO'!D536,'1. ORÇAMENTO'!E536,'1. ORÇAMENTO'!F536,'1. ORÇAMENTO'!G536,'1. ORÇAMENTO'!H536,'1. ORÇAMENTO'!I536)='1. ORÇAMENTO'!E536,'1. ORÇAMENTO'!E536,""))</f>
        <v>PINTURA A OLEO BRILHANTE SOBRE SUPERFICIE METALICA, UMA DEMAO INCLUSO UMA DEMAO DE FUNDO ANTICORROSIVO</v>
      </c>
      <c r="D213" s="973" t="str">
        <f aca="false">IFERROR(IF(VLOOKUP($B213,'1. ORÇAMENTO'!$C$17:$L$1211,10,0)=0,"",VLOOKUP($B213,'1. ORÇAMENTO'!$C$17:$L$1211,10,0)),"")</f>
        <v>ESQIADRIA METÁLICA</v>
      </c>
      <c r="E213" s="974" t="n">
        <f aca="false">IFERROR(IF(VLOOKUP($B213,'1. ORÇAMENTO'!$C$17:$J$1211,5,0)=0,"",VLOOKUP($B213,'1. ORÇAMENTO'!$C$17:$J$1211,5,0)),"")</f>
        <v>10.8</v>
      </c>
      <c r="F213" s="974" t="str">
        <f aca="false">IFERROR(IF(VLOOKUP($B213,'1. ORÇAMENTO'!$C$17:$J$1211,4,0)=0,"",VLOOKUP($B213,'1. ORÇAMENTO'!$C$17:$J$1211,4,0)),"")</f>
        <v>M2</v>
      </c>
    </row>
    <row r="214" customFormat="false" ht="15" hidden="false" customHeight="false" outlineLevel="0" collapsed="false">
      <c r="B214" s="971" t="e">
        <f aca="false">#REF!</f>
        <v>#REF!</v>
      </c>
      <c r="C214" s="972" t="e">
        <f aca="false">IFERROR(VLOOKUP($B214,'1. ORÇAMENTO'!$C$17:$J$1211,3,0),IF(CONCATENATE(#REF!,#REF!,#REF!,#REF!,#REF!,#REF!,#REF!)=#REF!,#REF!,""))</f>
        <v>#REF!</v>
      </c>
      <c r="D214" s="973" t="str">
        <f aca="false">IFERROR(IF(VLOOKUP($B214,'1. ORÇAMENTO'!$C$17:$L$1211,10,0)=0,"",VLOOKUP($B214,'1. ORÇAMENTO'!$C$17:$L$1211,10,0)),"")</f>
        <v/>
      </c>
      <c r="E214" s="974" t="str">
        <f aca="false">IFERROR(IF(VLOOKUP($B214,'1. ORÇAMENTO'!$C$17:$J$1211,5,0)=0,"",VLOOKUP($B214,'1. ORÇAMENTO'!$C$17:$J$1211,5,0)),"")</f>
        <v/>
      </c>
      <c r="F214" s="974" t="str">
        <f aca="false">IFERROR(IF(VLOOKUP($B214,'1. ORÇAMENTO'!$C$17:$J$1211,4,0)=0,"",VLOOKUP($B214,'1. ORÇAMENTO'!$C$17:$J$1211,4,0)),"")</f>
        <v/>
      </c>
    </row>
    <row r="215" customFormat="false" ht="15" hidden="false" customHeight="false" outlineLevel="0" collapsed="false">
      <c r="B215" s="971" t="e">
        <f aca="false">#REF!</f>
        <v>#REF!</v>
      </c>
      <c r="C215" s="972" t="e">
        <f aca="false">IFERROR(VLOOKUP($B215,'1. ORÇAMENTO'!$C$17:$J$1211,3,0),IF(CONCATENATE(#REF!,#REF!,#REF!,#REF!,#REF!,#REF!,#REF!)=#REF!,#REF!,""))</f>
        <v>#REF!</v>
      </c>
      <c r="D215" s="973" t="str">
        <f aca="false">IFERROR(IF(VLOOKUP($B215,'1. ORÇAMENTO'!$C$17:$L$1211,10,0)=0,"",VLOOKUP($B215,'1. ORÇAMENTO'!$C$17:$L$1211,10,0)),"")</f>
        <v/>
      </c>
      <c r="E215" s="974" t="str">
        <f aca="false">IFERROR(IF(VLOOKUP($B215,'1. ORÇAMENTO'!$C$17:$J$1211,5,0)=0,"",VLOOKUP($B215,'1. ORÇAMENTO'!$C$17:$J$1211,5,0)),"")</f>
        <v/>
      </c>
      <c r="F215" s="974" t="str">
        <f aca="false">IFERROR(IF(VLOOKUP($B215,'1. ORÇAMENTO'!$C$17:$J$1211,4,0)=0,"",VLOOKUP($B215,'1. ORÇAMENTO'!$C$17:$J$1211,4,0)),"")</f>
        <v/>
      </c>
    </row>
    <row r="216" customFormat="false" ht="15" hidden="false" customHeight="false" outlineLevel="0" collapsed="false">
      <c r="B216" s="971" t="e">
        <f aca="false">#REF!</f>
        <v>#REF!</v>
      </c>
      <c r="C216" s="972" t="e">
        <f aca="false">IFERROR(VLOOKUP($B216,'1. ORÇAMENTO'!$C$17:$J$1211,3,0),IF(CONCATENATE(#REF!,#REF!,#REF!,#REF!,#REF!,#REF!,#REF!)=#REF!,#REF!,""))</f>
        <v>#REF!</v>
      </c>
      <c r="D216" s="973" t="str">
        <f aca="false">IFERROR(IF(VLOOKUP($B216,'1. ORÇAMENTO'!$C$17:$L$1211,10,0)=0,"",VLOOKUP($B216,'1. ORÇAMENTO'!$C$17:$L$1211,10,0)),"")</f>
        <v/>
      </c>
      <c r="E216" s="974" t="str">
        <f aca="false">IFERROR(IF(VLOOKUP($B216,'1. ORÇAMENTO'!$C$17:$J$1211,5,0)=0,"",VLOOKUP($B216,'1. ORÇAMENTO'!$C$17:$J$1211,5,0)),"")</f>
        <v/>
      </c>
      <c r="F216" s="974" t="str">
        <f aca="false">IFERROR(IF(VLOOKUP($B216,'1. ORÇAMENTO'!$C$17:$J$1211,4,0)=0,"",VLOOKUP($B216,'1. ORÇAMENTO'!$C$17:$J$1211,4,0)),"")</f>
        <v/>
      </c>
    </row>
    <row r="217" customFormat="false" ht="15" hidden="false" customHeight="false" outlineLevel="0" collapsed="false">
      <c r="B217" s="971" t="e">
        <f aca="false">#REF!</f>
        <v>#REF!</v>
      </c>
      <c r="C217" s="972" t="e">
        <f aca="false">IFERROR(VLOOKUP($B217,'1. ORÇAMENTO'!$C$17:$J$1211,3,0),IF(CONCATENATE(#REF!,#REF!,#REF!,#REF!,#REF!,#REF!,#REF!)=#REF!,#REF!,""))</f>
        <v>#REF!</v>
      </c>
      <c r="D217" s="973" t="str">
        <f aca="false">IFERROR(IF(VLOOKUP($B217,'1. ORÇAMENTO'!$C$17:$L$1211,10,0)=0,"",VLOOKUP($B217,'1. ORÇAMENTO'!$C$17:$L$1211,10,0)),"")</f>
        <v/>
      </c>
      <c r="E217" s="974" t="str">
        <f aca="false">IFERROR(IF(VLOOKUP($B217,'1. ORÇAMENTO'!$C$17:$J$1211,5,0)=0,"",VLOOKUP($B217,'1. ORÇAMENTO'!$C$17:$J$1211,5,0)),"")</f>
        <v/>
      </c>
      <c r="F217" s="974" t="str">
        <f aca="false">IFERROR(IF(VLOOKUP($B217,'1. ORÇAMENTO'!$C$17:$J$1211,4,0)=0,"",VLOOKUP($B217,'1. ORÇAMENTO'!$C$17:$J$1211,4,0)),"")</f>
        <v/>
      </c>
    </row>
    <row r="218" customFormat="false" ht="15" hidden="false" customHeight="false" outlineLevel="0" collapsed="false">
      <c r="B218" s="971" t="e">
        <f aca="false">orçamento!#REF!</f>
        <v>#VALUE!</v>
      </c>
      <c r="C218" s="972" t="e">
        <f aca="false">IFERROR(VLOOKUP($B218,'1. ORÇAMENTO'!$C$17:$J$1211,3,0),IF(CONCATENATE(orçamento!#REF!,'1. ORÇAMENTO'!D543,'1. ORÇAMENTO'!C543,'1. ORÇAMENTO'!F543,'1. ORÇAMENTO'!G543,'1. ORÇAMENTO'!H543,'1. ORÇAMENTO'!I543)='1. ORÇAMENTO'!C543,'1. ORÇAMENTO'!C543,""))</f>
        <v>#VALUE!</v>
      </c>
      <c r="D218" s="973" t="str">
        <f aca="false">IFERROR(IF(VLOOKUP($B218,'1. ORÇAMENTO'!$C$17:$L$1211,10,0)=0,"",VLOOKUP($B218,'1. ORÇAMENTO'!$C$17:$L$1211,10,0)),"")</f>
        <v/>
      </c>
      <c r="E218" s="974" t="str">
        <f aca="false">IFERROR(IF(VLOOKUP($B218,'1. ORÇAMENTO'!$C$17:$J$1211,5,0)=0,"",VLOOKUP($B218,'1. ORÇAMENTO'!$C$17:$J$1211,5,0)),"")</f>
        <v/>
      </c>
      <c r="F218" s="974" t="str">
        <f aca="false">IFERROR(IF(VLOOKUP($B218,'1. ORÇAMENTO'!$C$17:$J$1211,4,0)=0,"",VLOOKUP($B218,'1. ORÇAMENTO'!$C$17:$J$1211,4,0)),"")</f>
        <v/>
      </c>
    </row>
    <row r="219" customFormat="false" ht="15" hidden="false" customHeight="false" outlineLevel="0" collapsed="false">
      <c r="B219" s="971" t="e">
        <f aca="false">orçamento!#REF!</f>
        <v>#VALUE!</v>
      </c>
      <c r="C219" s="972" t="e">
        <f aca="false">IFERROR(VLOOKUP($B219,'1. ORÇAMENTO'!$C$17:$J$1211,3,0),IF(CONCATENATE(orçamento!#REF!,'1. ORÇAMENTO'!D540,'1. ORÇAMENTO'!C540,'1. ORÇAMENTO'!F540,'1. ORÇAMENTO'!G540,'1. ORÇAMENTO'!H540,'1. ORÇAMENTO'!I540)='1. ORÇAMENTO'!C540,'1. ORÇAMENTO'!C540,""))</f>
        <v>#VALUE!</v>
      </c>
      <c r="D219" s="973" t="str">
        <f aca="false">IFERROR(IF(VLOOKUP($B219,'1. ORÇAMENTO'!$C$17:$L$1211,10,0)=0,"",VLOOKUP($B219,'1. ORÇAMENTO'!$C$17:$L$1211,10,0)),"")</f>
        <v/>
      </c>
      <c r="E219" s="974" t="str">
        <f aca="false">IFERROR(IF(VLOOKUP($B219,'1. ORÇAMENTO'!$C$17:$J$1211,5,0)=0,"",VLOOKUP($B219,'1. ORÇAMENTO'!$C$17:$J$1211,5,0)),"")</f>
        <v/>
      </c>
      <c r="F219" s="974" t="str">
        <f aca="false">IFERROR(IF(VLOOKUP($B219,'1. ORÇAMENTO'!$C$17:$J$1211,4,0)=0,"",VLOOKUP($B219,'1. ORÇAMENTO'!$C$17:$J$1211,4,0)),"")</f>
        <v/>
      </c>
    </row>
    <row r="220" customFormat="false" ht="30" hidden="false" customHeight="false" outlineLevel="0" collapsed="false">
      <c r="B220" s="971" t="str">
        <f aca="false">'1. ORÇAMENTO'!C541</f>
        <v>25.10</v>
      </c>
      <c r="C220" s="972" t="str">
        <f aca="false">IFERROR(VLOOKUP($B220,'1. ORÇAMENTO'!$C$17:$J$1211,3,0),IF(CONCATENATE('1. ORÇAMENTO'!C541,'1. ORÇAMENTO'!D541,'1. ORÇAMENTO'!E541,'1. ORÇAMENTO'!F541,'1. ORÇAMENTO'!G541,'1. ORÇAMENTO'!H541,'1. ORÇAMENTO'!I541)='1. ORÇAMENTO'!E541,'1. ORÇAMENTO'!E541,""))</f>
        <v>REGULARIZACAO E COMPACTACAO MANUAL DE TERRENO COM SOQUETE</v>
      </c>
      <c r="D220" s="973" t="str">
        <f aca="false">IFERROR(IF(VLOOKUP($B220,'1. ORÇAMENTO'!$C$17:$L$1211,10,0)=0,"",VLOOKUP($B220,'1. ORÇAMENTO'!$C$17:$L$1211,10,0)),"")</f>
        <v>ÁREA DO ABRIGO</v>
      </c>
      <c r="E220" s="974" t="n">
        <f aca="false">IFERROR(IF(VLOOKUP($B220,'1. ORÇAMENTO'!$C$17:$J$1211,5,0)=0,"",VLOOKUP($B220,'1. ORÇAMENTO'!$C$17:$J$1211,5,0)),"")</f>
        <v>3.04</v>
      </c>
      <c r="F220" s="974" t="str">
        <f aca="false">IFERROR(IF(VLOOKUP($B220,'1. ORÇAMENTO'!$C$17:$J$1211,4,0)=0,"",VLOOKUP($B220,'1. ORÇAMENTO'!$C$17:$J$1211,4,0)),"")</f>
        <v>M2</v>
      </c>
    </row>
    <row r="221" customFormat="false" ht="45" hidden="false" customHeight="false" outlineLevel="0" collapsed="false">
      <c r="B221" s="971" t="str">
        <f aca="false">'1. ORÇAMENTO'!C542</f>
        <v>25.11</v>
      </c>
      <c r="C221" s="972" t="str">
        <f aca="false">IFERROR(VLOOKUP($B221,'1. ORÇAMENTO'!$C$17:$J$1211,3,0),IF(CONCATENATE('1. ORÇAMENTO'!C542,'1. ORÇAMENTO'!D542,'1. ORÇAMENTO'!E542,'1. ORÇAMENTO'!F542,'1. ORÇAMENTO'!G542,'1. ORÇAMENTO'!H542,'1. ORÇAMENTO'!I542)='1. ORÇAMENTO'!E542,'1. ORÇAMENTO'!E542,""))</f>
        <v>PISO EM CONCRETO 20 MPA PREPARO MECANICO, ESPESSURA 7CM, INCLUSO SELANTE ELASTICO A BASE DE POLIURETANO</v>
      </c>
      <c r="D221" s="973" t="str">
        <f aca="false">IFERROR(IF(VLOOKUP($B221,'1. ORÇAMENTO'!$C$17:$L$1211,10,0)=0,"",VLOOKUP($B221,'1. ORÇAMENTO'!$C$17:$L$1211,10,0)),"")</f>
        <v>ÁREA DO ABRIGO</v>
      </c>
      <c r="E221" s="974" t="n">
        <f aca="false">IFERROR(IF(VLOOKUP($B221,'1. ORÇAMENTO'!$C$17:$J$1211,5,0)=0,"",VLOOKUP($B221,'1. ORÇAMENTO'!$C$17:$J$1211,5,0)),"")</f>
        <v>3.04</v>
      </c>
      <c r="F221" s="974" t="str">
        <f aca="false">IFERROR(IF(VLOOKUP($B221,'1. ORÇAMENTO'!$C$17:$J$1211,4,0)=0,"",VLOOKUP($B221,'1. ORÇAMENTO'!$C$17:$J$1211,4,0)),"")</f>
        <v>M2</v>
      </c>
    </row>
    <row r="222" customFormat="false" ht="15" hidden="false" customHeight="false" outlineLevel="0" collapsed="false">
      <c r="B222" s="971"/>
      <c r="C222" s="972" t="e">
        <f aca="false">IFERROR(VLOOKUP($B222,'1. ORÇAMENTO'!$C$17:$J$1211,3,0),IF(CONCATENATE(orçamento!#REF!,orçamento!#REF!,orçamento!#REF!,orçamento!#REF!,orçamento!#REF!,orçamento!#REF!,orçamento!#REF!)=orçamento!#REF!,orçamento!#REF!,""))</f>
        <v>#VALUE!</v>
      </c>
      <c r="D222" s="973" t="str">
        <f aca="false">IFERROR(IF(VLOOKUP($B222,'1. ORÇAMENTO'!$C$17:$L$1211,10,0)=0,"",VLOOKUP($B222,'1. ORÇAMENTO'!$C$17:$L$1211,10,0)),"")</f>
        <v/>
      </c>
      <c r="E222" s="974" t="str">
        <f aca="false">IFERROR(IF(VLOOKUP($B222,'1. ORÇAMENTO'!$C$17:$J$1211,5,0)=0,"",VLOOKUP($B222,'1. ORÇAMENTO'!$C$17:$J$1211,5,0)),"")</f>
        <v/>
      </c>
      <c r="F222" s="974" t="str">
        <f aca="false">IFERROR(IF(VLOOKUP($B222,'1. ORÇAMENTO'!$C$17:$J$1211,4,0)=0,"",VLOOKUP($B222,'1. ORÇAMENTO'!$C$17:$J$1211,4,0)),"")</f>
        <v/>
      </c>
    </row>
    <row r="223" customFormat="false" ht="15" hidden="false" customHeight="false" outlineLevel="0" collapsed="false">
      <c r="B223" s="971" t="e">
        <f aca="false">orçamento!#REF!</f>
        <v>#VALUE!</v>
      </c>
      <c r="C223" s="972" t="e">
        <f aca="false">IFERROR(VLOOKUP($B223,'1. ORÇAMENTO'!$C$17:$J$1211,3,0),IF(CONCATENATE(orçamento!#REF!,'1. ORÇAMENTO'!D543,'1. ORÇAMENTO'!C543,'1. ORÇAMENTO'!F543,'1. ORÇAMENTO'!G543,'1. ORÇAMENTO'!H543,'1. ORÇAMENTO'!I543)='1. ORÇAMENTO'!C543,'1. ORÇAMENTO'!C543,""))</f>
        <v>#VALUE!</v>
      </c>
      <c r="D223" s="973" t="str">
        <f aca="false">IFERROR(IF(VLOOKUP($B223,'1. ORÇAMENTO'!$C$17:$L$1211,10,0)=0,"",VLOOKUP($B223,'1. ORÇAMENTO'!$C$17:$L$1211,10,0)),"")</f>
        <v/>
      </c>
      <c r="E223" s="974" t="str">
        <f aca="false">IFERROR(IF(VLOOKUP($B223,'1. ORÇAMENTO'!$C$17:$J$1211,5,0)=0,"",VLOOKUP($B223,'1. ORÇAMENTO'!$C$17:$J$1211,5,0)),"")</f>
        <v/>
      </c>
      <c r="F223" s="974" t="str">
        <f aca="false">IFERROR(IF(VLOOKUP($B223,'1. ORÇAMENTO'!$C$17:$J$1211,4,0)=0,"",VLOOKUP($B223,'1. ORÇAMENTO'!$C$17:$J$1211,4,0)),"")</f>
        <v/>
      </c>
    </row>
    <row r="224" customFormat="false" ht="75" hidden="false" customHeight="false" outlineLevel="0" collapsed="false">
      <c r="B224" s="971" t="str">
        <f aca="false">'1. ORÇAMENTO'!C544</f>
        <v>25.12</v>
      </c>
      <c r="C224" s="972" t="str">
        <f aca="false">IFERROR(VLOOKUP($B224,'1. ORÇAMENTO'!$C$17:$J$1211,3,0),IF(CONCATENATE('1. ORÇAMENTO'!C544,'1. ORÇAMENTO'!D544,'1. ORÇAMENTO'!E544,'1. ORÇAMENTO'!F544,'1. ORÇAMENTO'!G544,'1. ORÇAMENTO'!H544,'1. ORÇAMENTO'!I544)='1. ORÇAMENTO'!E544,'1. ORÇAMENTO'!E544,""))</f>
        <v>LAJE PRE-MOLDADA P/FORRO, SOBRECARGA 100KG/M2, VAOS ATE 3,50M/E=8CM, C/LAJOTAS E CAP.C/CONC FCK=20MPA, 3CM, INTER-EIXO 38CM, C/ESCORAMENTO (REAPR.3X) E FERRAGEM NEGATIVA</v>
      </c>
      <c r="D224" s="973" t="str">
        <f aca="false">IFERROR(IF(VLOOKUP($B224,'1. ORÇAMENTO'!$C$17:$L$1211,10,0)=0,"",VLOOKUP($B224,'1. ORÇAMENTO'!$C$17:$L$1211,10,0)),"")</f>
        <v>ÁREA DO ABRIGO</v>
      </c>
      <c r="E224" s="974" t="n">
        <f aca="false">IFERROR(IF(VLOOKUP($B224,'1. ORÇAMENTO'!$C$17:$J$1211,5,0)=0,"",VLOOKUP($B224,'1. ORÇAMENTO'!$C$17:$J$1211,5,0)),"")</f>
        <v>3.04</v>
      </c>
      <c r="F224" s="974" t="str">
        <f aca="false">IFERROR(IF(VLOOKUP($B224,'1. ORÇAMENTO'!$C$17:$J$1211,4,0)=0,"",VLOOKUP($B224,'1. ORÇAMENTO'!$C$17:$J$1211,4,0)),"")</f>
        <v>M2</v>
      </c>
    </row>
    <row r="225" customFormat="false" ht="45" hidden="false" customHeight="true" outlineLevel="0" collapsed="false">
      <c r="B225" s="977" t="str">
        <f aca="false">'1. ORÇAMENTO'!C546</f>
        <v>BASE DE RESERVATÓRIO</v>
      </c>
      <c r="C225" s="977"/>
      <c r="D225" s="977"/>
      <c r="E225" s="977"/>
      <c r="F225" s="977"/>
    </row>
    <row r="226" customFormat="false" ht="15" hidden="false" customHeight="false" outlineLevel="0" collapsed="false">
      <c r="B226" s="971" t="e">
        <f aca="false">#REF!</f>
        <v>#REF!</v>
      </c>
      <c r="C226" s="972" t="e">
        <f aca="false">IFERROR(VLOOKUP($B226,'1. ORÇAMENTO'!$C$17:$J$1211,3,0),IF(CONCATENATE(#REF!,#REF!,#REF!,#REF!,#REF!,#REF!,#REF!)=#REF!,#REF!,""))</f>
        <v>#REF!</v>
      </c>
      <c r="D226" s="973" t="str">
        <f aca="false">IFERROR(IF(VLOOKUP($B226,'1. ORÇAMENTO'!$C$17:$L$1211,10,0)=0,"",VLOOKUP($B226,'1. ORÇAMENTO'!$C$17:$L$1211,10,0)),"")</f>
        <v/>
      </c>
      <c r="E226" s="974" t="str">
        <f aca="false">IFERROR(IF(VLOOKUP($B226,'1. ORÇAMENTO'!$C$17:$J$1211,5,0)=0,"",VLOOKUP($B226,'1. ORÇAMENTO'!$C$17:$J$1211,5,0)),"")</f>
        <v/>
      </c>
      <c r="F226" s="974" t="str">
        <f aca="false">IFERROR(IF(VLOOKUP($B226,'1. ORÇAMENTO'!$C$17:$J$1211,4,0)=0,"",VLOOKUP($B226,'1. ORÇAMENTO'!$C$17:$J$1211,4,0)),"")</f>
        <v/>
      </c>
    </row>
    <row r="227" customFormat="false" ht="15" hidden="false" customHeight="false" outlineLevel="0" collapsed="false">
      <c r="B227" s="971" t="e">
        <f aca="false">orçamento!#REF!</f>
        <v>#VALUE!</v>
      </c>
      <c r="C227" s="972" t="e">
        <f aca="false">IFERROR(VLOOKUP($B227,'1. ORÇAMENTO'!$C$17:$J$1211,3,0),IF(CONCATENATE(orçamento!#REF!,'1. ORÇAMENTO'!D548,'1. ORÇAMENTO'!C548,'1. ORÇAMENTO'!F548,'1. ORÇAMENTO'!G548,'1. ORÇAMENTO'!H548,'1. ORÇAMENTO'!I548)='1. ORÇAMENTO'!C548,'1. ORÇAMENTO'!C548,""))</f>
        <v>#VALUE!</v>
      </c>
      <c r="D227" s="973" t="str">
        <f aca="false">IFERROR(IF(VLOOKUP($B227,'1. ORÇAMENTO'!$C$17:$L$1211,10,0)=0,"",VLOOKUP($B227,'1. ORÇAMENTO'!$C$17:$L$1211,10,0)),"")</f>
        <v/>
      </c>
      <c r="E227" s="974" t="str">
        <f aca="false">IFERROR(IF(VLOOKUP($B227,'1. ORÇAMENTO'!$C$17:$J$1211,5,0)=0,"",VLOOKUP($B227,'1. ORÇAMENTO'!$C$17:$J$1211,5,0)),"")</f>
        <v/>
      </c>
      <c r="F227" s="974" t="str">
        <f aca="false">IFERROR(IF(VLOOKUP($B227,'1. ORÇAMENTO'!$C$17:$J$1211,4,0)=0,"",VLOOKUP($B227,'1. ORÇAMENTO'!$C$17:$J$1211,4,0)),"")</f>
        <v/>
      </c>
    </row>
    <row r="228" customFormat="false" ht="45" hidden="false" customHeight="false" outlineLevel="0" collapsed="false">
      <c r="B228" s="971" t="str">
        <f aca="false">'1. ORÇAMENTO'!C549</f>
        <v>26.1</v>
      </c>
      <c r="C228" s="972" t="str">
        <f aca="false">IFERROR(VLOOKUP($B228,'1. ORÇAMENTO'!$C$17:$J$1211,3,0),IF(CONCATENATE('1. ORÇAMENTO'!C549,'1. ORÇAMENTO'!D549,'1. ORÇAMENTO'!E549,'1. ORÇAMENTO'!F549,'1. ORÇAMENTO'!G549,'1. ORÇAMENTO'!H549,'1. ORÇAMENTO'!I549)='1. ORÇAMENTO'!E549,'1. ORÇAMENTO'!E549,""))</f>
        <v>ESCAVAÇÃO MANUAL PARA BLOCO DE COROAMENTO OU SAPATA, COM PREVISÃO DE FÔRMA. AF_06/2017</v>
      </c>
      <c r="D228" s="973" t="str">
        <f aca="false">IFERROR(IF(VLOOKUP($B228,'1. ORÇAMENTO'!$C$17:$L$1211,10,0)=0,"",VLOOKUP($B228,'1. ORÇAMENTO'!$C$17:$L$1211,10,0)),"")</f>
        <v>2*2*0,95</v>
      </c>
      <c r="E228" s="974" t="n">
        <f aca="false">IFERROR(IF(VLOOKUP($B228,'1. ORÇAMENTO'!$C$17:$J$1211,5,0)=0,"",VLOOKUP($B228,'1. ORÇAMENTO'!$C$17:$J$1211,5,0)),"")</f>
        <v>7.6</v>
      </c>
      <c r="F228" s="974" t="str">
        <f aca="false">IFERROR(IF(VLOOKUP($B228,'1. ORÇAMENTO'!$C$17:$J$1211,4,0)=0,"",VLOOKUP($B228,'1. ORÇAMENTO'!$C$17:$J$1211,4,0)),"")</f>
        <v>M3</v>
      </c>
    </row>
    <row r="229" customFormat="false" ht="45" hidden="false" customHeight="false" outlineLevel="0" collapsed="false">
      <c r="B229" s="971" t="str">
        <f aca="false">'1. ORÇAMENTO'!C550</f>
        <v>26.2</v>
      </c>
      <c r="C229" s="972" t="str">
        <f aca="false">IFERROR(VLOOKUP($B229,'1. ORÇAMENTO'!$C$17:$J$1211,3,0),IF(CONCATENATE('1. ORÇAMENTO'!C550,'1. ORÇAMENTO'!D550,'1. ORÇAMENTO'!E550,'1. ORÇAMENTO'!F550,'1. ORÇAMENTO'!G550,'1. ORÇAMENTO'!H550,'1. ORÇAMENTO'!I550)='1. ORÇAMENTO'!E550,'1. ORÇAMENTO'!E550,""))</f>
        <v>PREPARO DE FUNDO DE VALA COM LARGURA MENOR QUE 1,5 M, EM LOCAL COM NÍVEL BAIXO DE INTERFERÊNCIA. AF_06/2016</v>
      </c>
      <c r="D229" s="973" t="str">
        <f aca="false">IFERROR(IF(VLOOKUP($B229,'1. ORÇAMENTO'!$C$17:$L$1211,10,0)=0,"",VLOOKUP($B229,'1. ORÇAMENTO'!$C$17:$L$1211,10,0)),"")</f>
        <v>1,6*1,6</v>
      </c>
      <c r="E229" s="974" t="n">
        <f aca="false">IFERROR(IF(VLOOKUP($B229,'1. ORÇAMENTO'!$C$17:$J$1211,5,0)=0,"",VLOOKUP($B229,'1. ORÇAMENTO'!$C$17:$J$1211,5,0)),"")</f>
        <v>5.12</v>
      </c>
      <c r="F229" s="974" t="str">
        <f aca="false">IFERROR(IF(VLOOKUP($B229,'1. ORÇAMENTO'!$C$17:$J$1211,4,0)=0,"",VLOOKUP($B229,'1. ORÇAMENTO'!$C$17:$J$1211,4,0)),"")</f>
        <v>M2</v>
      </c>
    </row>
    <row r="230" customFormat="false" ht="15" hidden="false" customHeight="false" outlineLevel="0" collapsed="false">
      <c r="B230" s="971"/>
      <c r="C230" s="972" t="e">
        <f aca="false">IFERROR(VLOOKUP($B230,'1. ORÇAMENTO'!$C$17:$J$1211,3,0),IF(CONCATENATE(#REF!,#REF!,#REF!,#REF!,#REF!,#REF!,#REF!)=#REF!,#REF!,""))</f>
        <v>#REF!</v>
      </c>
      <c r="D230" s="973" t="str">
        <f aca="false">IFERROR(IF(VLOOKUP($B230,'1. ORÇAMENTO'!$C$17:$L$1211,10,0)=0,"",VLOOKUP($B230,'1. ORÇAMENTO'!$C$17:$L$1211,10,0)),"")</f>
        <v/>
      </c>
      <c r="E230" s="974" t="str">
        <f aca="false">IFERROR(IF(VLOOKUP($B230,'1. ORÇAMENTO'!$C$17:$J$1211,5,0)=0,"",VLOOKUP($B230,'1. ORÇAMENTO'!$C$17:$J$1211,5,0)),"")</f>
        <v/>
      </c>
      <c r="F230" s="974" t="str">
        <f aca="false">IFERROR(IF(VLOOKUP($B230,'1. ORÇAMENTO'!$C$17:$J$1211,4,0)=0,"",VLOOKUP($B230,'1. ORÇAMENTO'!$C$17:$J$1211,4,0)),"")</f>
        <v/>
      </c>
    </row>
    <row r="231" customFormat="false" ht="15" hidden="false" customHeight="false" outlineLevel="0" collapsed="false">
      <c r="B231" s="971" t="e">
        <f aca="false">#REF!</f>
        <v>#REF!</v>
      </c>
      <c r="C231" s="972" t="e">
        <f aca="false">IFERROR(VLOOKUP($B231,'1. ORÇAMENTO'!$C$17:$J$1211,3,0),IF(CONCATENATE(#REF!,#REF!,#REF!,#REF!,#REF!,#REF!,#REF!)=#REF!,#REF!,""))</f>
        <v>#REF!</v>
      </c>
      <c r="D231" s="973" t="str">
        <f aca="false">IFERROR(IF(VLOOKUP($B231,'1. ORÇAMENTO'!$C$17:$L$1211,10,0)=0,"",VLOOKUP($B231,'1. ORÇAMENTO'!$C$17:$L$1211,10,0)),"")</f>
        <v/>
      </c>
      <c r="E231" s="974" t="str">
        <f aca="false">IFERROR(IF(VLOOKUP($B231,'1. ORÇAMENTO'!$C$17:$J$1211,5,0)=0,"",VLOOKUP($B231,'1. ORÇAMENTO'!$C$17:$J$1211,5,0)),"")</f>
        <v/>
      </c>
      <c r="F231" s="974" t="str">
        <f aca="false">IFERROR(IF(VLOOKUP($B231,'1. ORÇAMENTO'!$C$17:$J$1211,4,0)=0,"",VLOOKUP($B231,'1. ORÇAMENTO'!$C$17:$J$1211,4,0)),"")</f>
        <v/>
      </c>
    </row>
    <row r="232" customFormat="false" ht="15" hidden="false" customHeight="false" outlineLevel="0" collapsed="false">
      <c r="B232" s="971" t="e">
        <f aca="false">orçamento!#REF!</f>
        <v>#VALUE!</v>
      </c>
      <c r="C232" s="972" t="e">
        <f aca="false">IFERROR(VLOOKUP($B232,'1. ORÇAMENTO'!$C$17:$J$1211,3,0),IF(CONCATENATE(orçamento!#REF!,'1. ORÇAMENTO'!D551,'1. ORÇAMENTO'!C551,'1. ORÇAMENTO'!F551,'1. ORÇAMENTO'!G551,'1. ORÇAMENTO'!H551,'1. ORÇAMENTO'!I551)='1. ORÇAMENTO'!C551,'1. ORÇAMENTO'!C551,""))</f>
        <v>#VALUE!</v>
      </c>
      <c r="D232" s="973" t="str">
        <f aca="false">IFERROR(IF(VLOOKUP($B232,'1. ORÇAMENTO'!$C$17:$L$1211,10,0)=0,"",VLOOKUP($B232,'1. ORÇAMENTO'!$C$17:$L$1211,10,0)),"")</f>
        <v/>
      </c>
      <c r="E232" s="974" t="str">
        <f aca="false">IFERROR(IF(VLOOKUP($B232,'1. ORÇAMENTO'!$C$17:$J$1211,5,0)=0,"",VLOOKUP($B232,'1. ORÇAMENTO'!$C$17:$J$1211,5,0)),"")</f>
        <v/>
      </c>
      <c r="F232" s="974" t="str">
        <f aca="false">IFERROR(IF(VLOOKUP($B232,'1. ORÇAMENTO'!$C$17:$J$1211,4,0)=0,"",VLOOKUP($B232,'1. ORÇAMENTO'!$C$17:$J$1211,4,0)),"")</f>
        <v/>
      </c>
    </row>
    <row r="233" customFormat="false" ht="45" hidden="false" customHeight="false" outlineLevel="0" collapsed="false">
      <c r="B233" s="971" t="str">
        <f aca="false">'1. ORÇAMENTO'!C552</f>
        <v>26.3</v>
      </c>
      <c r="C233" s="972" t="str">
        <f aca="false">IFERROR(VLOOKUP($B233,'1. ORÇAMENTO'!$C$17:$J$1211,3,0),IF(CONCATENATE('1. ORÇAMENTO'!C552,'1. ORÇAMENTO'!D552,'1. ORÇAMENTO'!E552,'1. ORÇAMENTO'!F552,'1. ORÇAMENTO'!G552,'1. ORÇAMENTO'!H552,'1. ORÇAMENTO'!I552)='1. ORÇAMENTO'!E552,'1. ORÇAMENTO'!E552,""))</f>
        <v>LASTRO DE CONCRETO MAGRO, APLICADO EM BLOCOS DE COROAMENTO OU SAPATAS, ESPESSURA DE 5 CM. AF_08/2017</v>
      </c>
      <c r="D233" s="973" t="str">
        <f aca="false">IFERROR(IF(VLOOKUP($B233,'1. ORÇAMENTO'!$C$17:$L$1211,10,0)=0,"",VLOOKUP($B233,'1. ORÇAMENTO'!$C$17:$L$1211,10,0)),"")</f>
        <v>1,6*1,6</v>
      </c>
      <c r="E233" s="974" t="n">
        <f aca="false">IFERROR(IF(VLOOKUP($B233,'1. ORÇAMENTO'!$C$17:$J$1211,5,0)=0,"",VLOOKUP($B233,'1. ORÇAMENTO'!$C$17:$J$1211,5,0)),"")</f>
        <v>5.12</v>
      </c>
      <c r="F233" s="974" t="str">
        <f aca="false">IFERROR(IF(VLOOKUP($B233,'1. ORÇAMENTO'!$C$17:$J$1211,4,0)=0,"",VLOOKUP($B233,'1. ORÇAMENTO'!$C$17:$J$1211,4,0)),"")</f>
        <v>M2</v>
      </c>
    </row>
    <row r="234" customFormat="false" ht="45" hidden="false" customHeight="false" outlineLevel="0" collapsed="false">
      <c r="B234" s="971" t="str">
        <f aca="false">'1. ORÇAMENTO'!C553</f>
        <v>26.4</v>
      </c>
      <c r="C234" s="972" t="str">
        <f aca="false">IFERROR(VLOOKUP($B234,'1. ORÇAMENTO'!$C$17:$J$1211,3,0),IF(CONCATENATE('1. ORÇAMENTO'!C553,'1. ORÇAMENTO'!D553,'1. ORÇAMENTO'!E553,'1. ORÇAMENTO'!F553,'1. ORÇAMENTO'!G553,'1. ORÇAMENTO'!H553,'1. ORÇAMENTO'!I553)='1. ORÇAMENTO'!E553,'1. ORÇAMENTO'!E553,""))</f>
        <v>CONCRETO FCK = 25MPA, TRAÇO 1:2,3:2,7 (CIMENTO/ AREIA MÉDIA/ BRITA 1)  - PREPARO MECÂNICO COM BETONEIRA 400 L. AF_07/2016</v>
      </c>
      <c r="D234" s="973" t="str">
        <f aca="false">IFERROR(IF(VLOOKUP($B234,'1. ORÇAMENTO'!$C$17:$L$1211,10,0)=0,"",VLOOKUP($B234,'1. ORÇAMENTO'!$C$17:$L$1211,10,0)),"")</f>
        <v>CONFORME PROJETO ESTRUTURAL</v>
      </c>
      <c r="E234" s="974" t="n">
        <f aca="false">IFERROR(IF(VLOOKUP($B234,'1. ORÇAMENTO'!$C$17:$J$1211,5,0)=0,"",VLOOKUP($B234,'1. ORÇAMENTO'!$C$17:$J$1211,5,0)),"")</f>
        <v>4.82</v>
      </c>
      <c r="F234" s="974" t="str">
        <f aca="false">IFERROR(IF(VLOOKUP($B234,'1. ORÇAMENTO'!$C$17:$J$1211,4,0)=0,"",VLOOKUP($B234,'1. ORÇAMENTO'!$C$17:$J$1211,4,0)),"")</f>
        <v>M3</v>
      </c>
    </row>
    <row r="235" customFormat="false" ht="30" hidden="false" customHeight="false" outlineLevel="0" collapsed="false">
      <c r="B235" s="971" t="str">
        <f aca="false">'1. ORÇAMENTO'!C554</f>
        <v>26.5</v>
      </c>
      <c r="C235" s="972" t="str">
        <f aca="false">IFERROR(VLOOKUP($B235,'1. ORÇAMENTO'!$C$17:$J$1211,3,0),IF(CONCATENATE('1. ORÇAMENTO'!C554,'1. ORÇAMENTO'!D554,'1. ORÇAMENTO'!E554,'1. ORÇAMENTO'!F554,'1. ORÇAMENTO'!G554,'1. ORÇAMENTO'!H554,'1. ORÇAMENTO'!I554)='1. ORÇAMENTO'!E554,'1. ORÇAMENTO'!E554,""))</f>
        <v>LANCAMENTO/APLICACAO MANUAL DE CONCRETO EM FUNDACOES</v>
      </c>
      <c r="D235" s="973" t="str">
        <f aca="false">IFERROR(IF(VLOOKUP($B235,'1. ORÇAMENTO'!$C$17:$L$1211,10,0)=0,"",VLOOKUP($B235,'1. ORÇAMENTO'!$C$17:$L$1211,10,0)),"")</f>
        <v>CONFORME PROJETO ESTRUTURAL</v>
      </c>
      <c r="E235" s="974" t="n">
        <f aca="false">IFERROR(IF(VLOOKUP($B235,'1. ORÇAMENTO'!$C$17:$J$1211,5,0)=0,"",VLOOKUP($B235,'1. ORÇAMENTO'!$C$17:$J$1211,5,0)),"")</f>
        <v>4.82</v>
      </c>
      <c r="F235" s="974" t="str">
        <f aca="false">IFERROR(IF(VLOOKUP($B235,'1. ORÇAMENTO'!$C$17:$J$1211,4,0)=0,"",VLOOKUP($B235,'1. ORÇAMENTO'!$C$17:$J$1211,4,0)),"")</f>
        <v>M3</v>
      </c>
    </row>
    <row r="236" customFormat="false" ht="60" hidden="false" customHeight="false" outlineLevel="0" collapsed="false">
      <c r="B236" s="971" t="str">
        <f aca="false">'1. ORÇAMENTO'!C555</f>
        <v>26.6</v>
      </c>
      <c r="C236" s="972" t="str">
        <f aca="false">IFERROR(VLOOKUP($B236,'1. ORÇAMENTO'!$C$17:$J$1211,3,0),IF(CONCATENATE('1. ORÇAMENTO'!C555,'1. ORÇAMENTO'!D555,'1. ORÇAMENTO'!E555,'1. ORÇAMENTO'!F555,'1. ORÇAMENTO'!G555,'1. ORÇAMENTO'!H555,'1. ORÇAMENTO'!I555)='1. ORÇAMENTO'!E555,'1. ORÇAMENTO'!E555,""))</f>
        <v>FABRICAÇÃO, MONTAGEM E DESMONTAGEM DE FÔRMA PARA BLOCO DE COROAMENTO, EM MADEIRA SERRADA, E=25 MM, 4 UTILIZAÇÕES. AF_06/2017</v>
      </c>
      <c r="D236" s="973" t="str">
        <f aca="false">IFERROR(IF(VLOOKUP($B236,'1. ORÇAMENTO'!$C$17:$L$1211,10,0)=0,"",VLOOKUP($B236,'1. ORÇAMENTO'!$C$17:$L$1211,10,0)),"")</f>
        <v>CONFORME PROJETO ESTRUTURAL</v>
      </c>
      <c r="E236" s="974" t="n">
        <f aca="false">IFERROR(IF(VLOOKUP($B236,'1. ORÇAMENTO'!$C$17:$J$1211,5,0)=0,"",VLOOKUP($B236,'1. ORÇAMENTO'!$C$17:$J$1211,5,0)),"")</f>
        <v>12.16</v>
      </c>
      <c r="F236" s="974" t="str">
        <f aca="false">IFERROR(IF(VLOOKUP($B236,'1. ORÇAMENTO'!$C$17:$J$1211,4,0)=0,"",VLOOKUP($B236,'1. ORÇAMENTO'!$C$17:$J$1211,4,0)),"")</f>
        <v>M2</v>
      </c>
    </row>
    <row r="237" customFormat="false" ht="45" hidden="false" customHeight="false" outlineLevel="0" collapsed="false">
      <c r="B237" s="971" t="str">
        <f aca="false">'1. ORÇAMENTO'!C556</f>
        <v>26.7</v>
      </c>
      <c r="C237" s="972" t="str">
        <f aca="false">IFERROR(VLOOKUP($B237,'1. ORÇAMENTO'!$C$17:$J$1211,3,0),IF(CONCATENATE('1. ORÇAMENTO'!C556,'1. ORÇAMENTO'!D556,'1. ORÇAMENTO'!E556,'1. ORÇAMENTO'!F556,'1. ORÇAMENTO'!G556,'1. ORÇAMENTO'!H556,'1. ORÇAMENTO'!I556)='1. ORÇAMENTO'!E556,'1. ORÇAMENTO'!E556,""))</f>
        <v>ARMAÇÃO DE BLOCO, VIGA BALDRAME OU SAPATA UTILIZANDO AÇO CA-50 DE 8 MM - MONTAGEM. AF_06/2017</v>
      </c>
      <c r="D237" s="973" t="str">
        <f aca="false">IFERROR(IF(VLOOKUP($B237,'1. ORÇAMENTO'!$C$17:$L$1211,10,0)=0,"",VLOOKUP($B237,'1. ORÇAMENTO'!$C$17:$L$1211,10,0)),"")</f>
        <v>CONFORME PROJETO ESTRUTURAL</v>
      </c>
      <c r="E237" s="974" t="n">
        <f aca="false">IFERROR(IF(VLOOKUP($B237,'1. ORÇAMENTO'!$C$17:$J$1211,5,0)=0,"",VLOOKUP($B237,'1. ORÇAMENTO'!$C$17:$J$1211,5,0)),"")</f>
        <v>110.8</v>
      </c>
      <c r="F237" s="974" t="str">
        <f aca="false">IFERROR(IF(VLOOKUP($B237,'1. ORÇAMENTO'!$C$17:$J$1211,4,0)=0,"",VLOOKUP($B237,'1. ORÇAMENTO'!$C$17:$J$1211,4,0)),"")</f>
        <v>KG</v>
      </c>
    </row>
    <row r="238" customFormat="false" ht="15" hidden="false" customHeight="false" outlineLevel="0" collapsed="false">
      <c r="B238" s="971" t="e">
        <f aca="false">#REF!</f>
        <v>#REF!</v>
      </c>
      <c r="C238" s="972" t="e">
        <f aca="false">IFERROR(VLOOKUP($B238,'1. ORÇAMENTO'!$C$17:$J$1211,3,0),IF(CONCATENATE(#REF!,#REF!,#REF!,#REF!,#REF!,#REF!,#REF!)=#REF!,#REF!,""))</f>
        <v>#REF!</v>
      </c>
      <c r="D238" s="973" t="str">
        <f aca="false">IFERROR(IF(VLOOKUP($B238,'1. ORÇAMENTO'!$C$17:$L$1211,10,0)=0,"",VLOOKUP($B238,'1. ORÇAMENTO'!$C$17:$L$1211,10,0)),"")</f>
        <v/>
      </c>
      <c r="E238" s="974" t="str">
        <f aca="false">IFERROR(IF(VLOOKUP($B238,'1. ORÇAMENTO'!$C$17:$J$1211,5,0)=0,"",VLOOKUP($B238,'1. ORÇAMENTO'!$C$17:$J$1211,5,0)),"")</f>
        <v/>
      </c>
      <c r="F238" s="974" t="str">
        <f aca="false">IFERROR(IF(VLOOKUP($B238,'1. ORÇAMENTO'!$C$17:$J$1211,4,0)=0,"",VLOOKUP($B238,'1. ORÇAMENTO'!$C$17:$J$1211,4,0)),"")</f>
        <v/>
      </c>
    </row>
    <row r="239" customFormat="false" ht="90" hidden="false" customHeight="false" outlineLevel="0" collapsed="false">
      <c r="B239" s="971" t="str">
        <f aca="false">'1. ORÇAMENTO'!C557</f>
        <v>26.8</v>
      </c>
      <c r="C239" s="972" t="str">
        <f aca="false">IFERROR(VLOOKUP($B239,'1. ORÇAMENTO'!$C$17:$J$1211,3,0),IF(CONCATENATE('1. ORÇAMENTO'!C557,'1. ORÇAMENTO'!D557,'1. ORÇAMENTO'!E557,'1. ORÇAMENTO'!F557,'1. ORÇAMENTO'!G557,'1. ORÇAMENTO'!H557,'1. ORÇAMENTO'!I557)='1. ORÇAMENTO'!E557,'1. ORÇAMENTO'!E557,""))</f>
        <v>ESTACA PRÉ-MOLDADA DE CONCRETO, SEÇÃO QUADRADA, CAPACIDADE DE 25 TONELADAS, COMPRIMENTO TOTAL CRAVADO ACIMA DE 5M ATÉ 12M, BATE-ESTACAS POR GRAVIDADE SOBRE ROLOS (EXCLUSIVE MOBILIZAÇÃO E DESMOBILIZAÇÃO). AF_03/2016</v>
      </c>
      <c r="D239" s="973" t="str">
        <f aca="false">IFERROR(IF(VLOOKUP($B239,'1. ORÇAMENTO'!$C$17:$L$1211,10,0)=0,"",VLOOKUP($B239,'1. ORÇAMENTO'!$C$17:$L$1211,10,0)),"")</f>
        <v>4*11</v>
      </c>
      <c r="E239" s="974" t="n">
        <f aca="false">IFERROR(IF(VLOOKUP($B239,'1. ORÇAMENTO'!$C$17:$J$1211,5,0)=0,"",VLOOKUP($B239,'1. ORÇAMENTO'!$C$17:$J$1211,5,0)),"")</f>
        <v>88</v>
      </c>
      <c r="F239" s="974" t="str">
        <f aca="false">IFERROR(IF(VLOOKUP($B239,'1. ORÇAMENTO'!$C$17:$J$1211,4,0)=0,"",VLOOKUP($B239,'1. ORÇAMENTO'!$C$17:$J$1211,4,0)),"")</f>
        <v>M</v>
      </c>
    </row>
  </sheetData>
  <mergeCells count="8">
    <mergeCell ref="B3:B7"/>
    <mergeCell ref="C3:D3"/>
    <mergeCell ref="C4:D4"/>
    <mergeCell ref="C5:D7"/>
    <mergeCell ref="B13:F13"/>
    <mergeCell ref="B167:F167"/>
    <mergeCell ref="B196:F196"/>
    <mergeCell ref="B225:F225"/>
  </mergeCells>
  <conditionalFormatting sqref="B167 B226:F239 B197:F224 B168:F195 B15:F91 B106:F164 B166:F166">
    <cfRule type="expression" priority="2" aboveAverage="0" equalAverage="0" bottom="0" percent="0" rank="0" text="" dxfId="0">
      <formula>AND($B15&lt;&gt;"",$D15&lt;&gt;"",$F15&lt;&gt;"")</formula>
    </cfRule>
    <cfRule type="expression" priority="3" aboveAverage="0" equalAverage="0" bottom="0" percent="0" rank="0" text="" dxfId="0">
      <formula>CONCATENATE($C15,$D15,$E15,$F15)=""</formula>
    </cfRule>
    <cfRule type="expression" priority="4" aboveAverage="0" equalAverage="0" bottom="0" percent="0" rank="0" text="" dxfId="0">
      <formula>AND(CONCATENATE($D15,$E15,$F15)="",LEN($C15)&gt;2)</formula>
    </cfRule>
    <cfRule type="expression" priority="5" aboveAverage="0" equalAverage="0" bottom="0" percent="0" rank="0" text="" dxfId="0">
      <formula>raght($B15,2)=".0"</formula>
    </cfRule>
  </conditionalFormatting>
  <conditionalFormatting sqref="B196">
    <cfRule type="expression" priority="6" aboveAverage="0" equalAverage="0" bottom="0" percent="0" rank="0" text="" dxfId="0">
      <formula>AND($B196&lt;&gt;"",$D196&lt;&gt;"",$F196&lt;&gt;"")</formula>
    </cfRule>
    <cfRule type="expression" priority="7" aboveAverage="0" equalAverage="0" bottom="0" percent="0" rank="0" text="" dxfId="0">
      <formula>CONCATENATE($C196,$D196,$E196,$F196)=""</formula>
    </cfRule>
    <cfRule type="expression" priority="8" aboveAverage="0" equalAverage="0" bottom="0" percent="0" rank="0" text="" dxfId="0">
      <formula>AND(CONCATENATE($D196,$E196,$F196)="",LEN($C196)&gt;2)</formula>
    </cfRule>
    <cfRule type="expression" priority="9" aboveAverage="0" equalAverage="0" bottom="0" percent="0" rank="0" text="" dxfId="0">
      <formula>RIGHT($B196,2)=".0"</formula>
    </cfRule>
  </conditionalFormatting>
  <conditionalFormatting sqref="B225">
    <cfRule type="expression" priority="10" aboveAverage="0" equalAverage="0" bottom="0" percent="0" rank="0" text="" dxfId="0">
      <formula>AND($B225&lt;&gt;"",$D225&lt;&gt;"",$F225&lt;&gt;"")</formula>
    </cfRule>
    <cfRule type="expression" priority="11" aboveAverage="0" equalAverage="0" bottom="0" percent="0" rank="0" text="" dxfId="0">
      <formula>CONCATENATE($C225,$D225,$E225,$F225)=""</formula>
    </cfRule>
    <cfRule type="expression" priority="12" aboveAverage="0" equalAverage="0" bottom="0" percent="0" rank="0" text="" dxfId="0">
      <formula>AND(CONCATENATE($D225,$E225,$F225)="",LEN($C225)&gt;2)</formula>
    </cfRule>
    <cfRule type="expression" priority="13" aboveAverage="0" equalAverage="0" bottom="0" percent="0" rank="0" text="" dxfId="0">
      <formula>RIGHT($B225,2)=".0"</formula>
    </cfRule>
  </conditionalFormatting>
  <conditionalFormatting sqref="B92:F102 B105:F105 B101:B105">
    <cfRule type="expression" priority="14" aboveAverage="0" equalAverage="0" bottom="0" percent="0" rank="0" text="" dxfId="0">
      <formula>AND($B92&lt;&gt;"",$D92&lt;&gt;"",$F92&lt;&gt;"")</formula>
    </cfRule>
    <cfRule type="expression" priority="15" aboveAverage="0" equalAverage="0" bottom="0" percent="0" rank="0" text="" dxfId="0">
      <formula>CONCATENATE($C92,$D92,$E92,$F92)=""</formula>
    </cfRule>
    <cfRule type="expression" priority="16" aboveAverage="0" equalAverage="0" bottom="0" percent="0" rank="0" text="" dxfId="0">
      <formula>AND(CONCATENATE($D92,$E92,$F92)="",LEN($C92)&gt;2)</formula>
    </cfRule>
    <cfRule type="expression" priority="17" aboveAverage="0" equalAverage="0" bottom="0" percent="0" rank="0" text="" dxfId="0">
      <formula>RIGHT($B92,2)=".0"</formula>
    </cfRule>
  </conditionalFormatting>
  <conditionalFormatting sqref="B104:F104">
    <cfRule type="expression" priority="18" aboveAverage="0" equalAverage="0" bottom="0" percent="0" rank="0" text="" dxfId="0">
      <formula>AND($B104&lt;&gt;"",$D104&lt;&gt;"",$F104&lt;&gt;"")</formula>
    </cfRule>
    <cfRule type="expression" priority="19" aboveAverage="0" equalAverage="0" bottom="0" percent="0" rank="0" text="" dxfId="0">
      <formula>CONCATENATE($C104,$D104,$E104,$F104)=""</formula>
    </cfRule>
    <cfRule type="expression" priority="20" aboveAverage="0" equalAverage="0" bottom="0" percent="0" rank="0" text="" dxfId="0">
      <formula>AND(CONCATENATE($D104,$E104,$F104)="",LEN($C104)&gt;2)</formula>
    </cfRule>
    <cfRule type="expression" priority="21" aboveAverage="0" equalAverage="0" bottom="0" percent="0" rank="0" text="" dxfId="0">
      <formula>RIGHT($B104,2)=".0"</formula>
    </cfRule>
  </conditionalFormatting>
  <conditionalFormatting sqref="B103:F103">
    <cfRule type="expression" priority="22" aboveAverage="0" equalAverage="0" bottom="0" percent="0" rank="0" text="" dxfId="0">
      <formula>AND($B103&lt;&gt;"",$D103&lt;&gt;"",$F103&lt;&gt;"")</formula>
    </cfRule>
    <cfRule type="expression" priority="23" aboveAverage="0" equalAverage="0" bottom="0" percent="0" rank="0" text="" dxfId="0">
      <formula>CONCATENATE($C103,$D103,$E103,$F103)=""</formula>
    </cfRule>
    <cfRule type="expression" priority="24" aboveAverage="0" equalAverage="0" bottom="0" percent="0" rank="0" text="" dxfId="0">
      <formula>AND(CONCATENATE($D103,$E103,$F103)="",LEN($C103)&gt;2)</formula>
    </cfRule>
    <cfRule type="expression" priority="25" aboveAverage="0" equalAverage="0" bottom="0" percent="0" rank="0" text="" dxfId="0">
      <formula>RIGHT($B103,2)=".0"</formula>
    </cfRule>
  </conditionalFormatting>
  <conditionalFormatting sqref="B165:F165">
    <cfRule type="expression" priority="26" aboveAverage="0" equalAverage="0" bottom="0" percent="0" rank="0" text="" dxfId="0">
      <formula>AND($B165&lt;&gt;"",$D165&lt;&gt;"",$F165&lt;&gt;"")</formula>
    </cfRule>
    <cfRule type="expression" priority="27" aboveAverage="0" equalAverage="0" bottom="0" percent="0" rank="0" text="" dxfId="0">
      <formula>CONCATENATE($C165,$D165,$E165,$F165)=""</formula>
    </cfRule>
    <cfRule type="expression" priority="28" aboveAverage="0" equalAverage="0" bottom="0" percent="0" rank="0" text="" dxfId="0">
      <formula>AND(CONCATENATE($D165,$E165,$F165)="",LEN($C165)&gt;2)</formula>
    </cfRule>
    <cfRule type="expression" priority="29" aboveAverage="0" equalAverage="0" bottom="0" percent="0" rank="0" text="" dxfId="0">
      <formula>RIGHT($B165,2)=".0"</formula>
    </cfRule>
  </conditionalFormatting>
  <printOptions headings="false" gridLines="false" gridLinesSet="true" horizontalCentered="true" verticalCentered="false"/>
  <pageMargins left="0.7875" right="0.196527777777778" top="0.393055555555556" bottom="1.02777777777778" header="0.196527777777778" footer="0.511805555555555"/>
  <pageSetup paperSize="9" scale="66" firstPageNumber="0" fitToWidth="1" fitToHeight="1" pageOrder="downThenOver" orientation="portrait" blackAndWhite="false" draft="false" cellComments="none" useFirstPageNumber="false" horizontalDpi="300" verticalDpi="300" copies="1"/>
  <headerFooter differentFirst="false" differentOddEven="false">
    <oddHeader>&amp;RPágina &amp;P de &amp;N</oddHeader>
    <oddFooter/>
  </headerFooter>
  <rowBreaks count="14" manualBreakCount="14">
    <brk id="25" man="true" max="16383" min="0"/>
    <brk id="35" man="true" max="16383" min="0"/>
    <brk id="53" man="true" max="16383" min="0"/>
    <brk id="64" man="true" max="16383" min="0"/>
    <brk id="75" man="true" max="16383" min="0"/>
    <brk id="88" man="true" max="16383" min="0"/>
    <brk id="106" man="true" max="16383" min="0"/>
    <brk id="118" man="true" max="16383" min="0"/>
    <brk id="136" man="true" max="16383" min="0"/>
    <brk id="166" man="true" max="16383" min="0"/>
    <brk id="181" man="true" max="16383" min="0"/>
    <brk id="195" man="true" max="16383" min="0"/>
    <brk id="210" man="true" max="16383" min="0"/>
    <brk id="224" man="true" max="16383" min="0"/>
  </rowBreaks>
  <drawing r:id="rId1"/>
</worksheet>
</file>

<file path=xl/worksheets/sheet17.xml><?xml version="1.0" encoding="utf-8"?>
<worksheet xmlns="http://schemas.openxmlformats.org/spreadsheetml/2006/main" xmlns:r="http://schemas.openxmlformats.org/officeDocument/2006/relationships">
  <sheetPr filterMode="false">
    <tabColor rgb="FFD99694"/>
    <pageSetUpPr fitToPage="true"/>
  </sheetPr>
  <dimension ref="A1:Q49"/>
  <sheetViews>
    <sheetView showFormulas="false" showGridLines="true" showRowColHeaders="true" showZeros="true" rightToLeft="false" tabSelected="false" showOutlineSymbols="true" defaultGridColor="true" view="normal" topLeftCell="A1" colorId="64" zoomScale="65" zoomScaleNormal="65" zoomScalePageLayoutView="100" workbookViewId="0">
      <selection pane="topLeft" activeCell="G6" activeCellId="0" sqref="G6"/>
    </sheetView>
  </sheetViews>
  <sheetFormatPr defaultRowHeight="15" zeroHeight="false" outlineLevelRow="0" outlineLevelCol="0"/>
  <cols>
    <col collapsed="false" customWidth="true" hidden="false" outlineLevel="0" max="4" min="1" style="632" width="9.14"/>
    <col collapsed="false" customWidth="true" hidden="false" outlineLevel="0" max="5" min="5" style="632" width="12.14"/>
    <col collapsed="false" customWidth="true" hidden="false" outlineLevel="0" max="6" min="6" style="632" width="13.85"/>
    <col collapsed="false" customWidth="true" hidden="false" outlineLevel="0" max="7" min="7" style="632" width="75.28"/>
    <col collapsed="false" customWidth="true" hidden="false" outlineLevel="0" max="8" min="8" style="632" width="22.43"/>
    <col collapsed="false" customWidth="true" hidden="false" outlineLevel="0" max="9" min="9" style="632" width="8.43"/>
    <col collapsed="false" customWidth="true" hidden="false" outlineLevel="0" max="10" min="10" style="632" width="10.14"/>
    <col collapsed="false" customWidth="true" hidden="false" outlineLevel="0" max="11" min="11" style="632" width="12.85"/>
    <col collapsed="false" customWidth="true" hidden="false" outlineLevel="0" max="12" min="12" style="632" width="17.14"/>
    <col collapsed="false" customWidth="true" hidden="false" outlineLevel="0" max="14" min="13" style="632" width="9.14"/>
    <col collapsed="false" customWidth="true" hidden="false" outlineLevel="0" max="15" min="15" style="632" width="13.14"/>
    <col collapsed="false" customWidth="true" hidden="false" outlineLevel="0" max="1025" min="16" style="632" width="9.14"/>
  </cols>
  <sheetData>
    <row r="1" customFormat="false" ht="21.6" hidden="false" customHeight="true" outlineLevel="0" collapsed="false">
      <c r="B1" s="978"/>
      <c r="D1" s="979"/>
    </row>
    <row r="2" customFormat="false" ht="45.75" hidden="false" customHeight="true" outlineLevel="0" collapsed="false">
      <c r="A2" s="980"/>
      <c r="B2" s="981" t="n">
        <f aca="false">1+K16/100+K18/100+K19/100+K20/100</f>
        <v>1.0236</v>
      </c>
      <c r="D2" s="979"/>
      <c r="F2" s="982" t="s">
        <v>10</v>
      </c>
      <c r="G2" s="983" t="s">
        <v>683</v>
      </c>
    </row>
    <row r="3" customFormat="false" ht="15" hidden="false" customHeight="false" outlineLevel="0" collapsed="false">
      <c r="A3" s="980"/>
      <c r="B3" s="984" t="n">
        <f aca="false">1+K17/100</f>
        <v>1.0085</v>
      </c>
      <c r="D3" s="979"/>
    </row>
    <row r="4" s="985" customFormat="true" ht="6" hidden="false" customHeight="false" outlineLevel="0" collapsed="false">
      <c r="D4" s="986"/>
      <c r="E4" s="987"/>
      <c r="F4" s="988"/>
      <c r="G4" s="989"/>
      <c r="H4" s="988"/>
      <c r="I4" s="990"/>
      <c r="J4" s="990"/>
      <c r="K4" s="990"/>
      <c r="L4" s="991"/>
      <c r="M4" s="992"/>
      <c r="N4" s="993"/>
    </row>
    <row r="5" s="192" customFormat="true" ht="67.5" hidden="false" customHeight="true" outlineLevel="0" collapsed="false">
      <c r="D5" s="994"/>
      <c r="E5" s="995"/>
      <c r="F5" s="995"/>
      <c r="G5" s="996" t="s">
        <v>13239</v>
      </c>
      <c r="H5" s="997" t="str">
        <f aca="false">'BDI '!H5</f>
        <v>Ref.: Tabela de Serviços SINAPI (NOVEMBRO/2019) e/ou composições PiniTCPO</v>
      </c>
      <c r="I5" s="997"/>
      <c r="J5" s="997"/>
      <c r="K5" s="882"/>
      <c r="L5" s="882"/>
      <c r="M5" s="998"/>
      <c r="N5" s="999"/>
    </row>
    <row r="6" s="192" customFormat="true" ht="49.5" hidden="false" customHeight="true" outlineLevel="0" collapsed="false">
      <c r="D6" s="1000"/>
      <c r="E6" s="995"/>
      <c r="F6" s="995"/>
      <c r="G6" s="1001" t="s">
        <v>13240</v>
      </c>
      <c r="H6" s="882" t="s">
        <v>10</v>
      </c>
      <c r="I6" s="1002" t="n">
        <f aca="false">'BDI '!I6:J6</f>
        <v>0.2288</v>
      </c>
      <c r="J6" s="1002"/>
      <c r="K6" s="882"/>
      <c r="L6" s="882"/>
      <c r="M6" s="998"/>
      <c r="N6" s="999"/>
    </row>
    <row r="7" s="192" customFormat="true" ht="49.5" hidden="false" customHeight="true" outlineLevel="0" collapsed="false">
      <c r="D7" s="1000"/>
      <c r="E7" s="995"/>
      <c r="F7" s="995"/>
      <c r="G7" s="1003" t="s">
        <v>13241</v>
      </c>
      <c r="H7" s="1003"/>
      <c r="I7" s="1002" t="n">
        <f aca="false">K32</f>
        <v>0.1143</v>
      </c>
      <c r="J7" s="1002"/>
      <c r="K7" s="882"/>
      <c r="L7" s="882"/>
      <c r="M7" s="998"/>
      <c r="N7" s="999"/>
    </row>
    <row r="8" s="206" customFormat="true" ht="18.75" hidden="false" customHeight="true" outlineLevel="0" collapsed="false">
      <c r="D8" s="1004"/>
      <c r="E8" s="41" t="s">
        <v>13242</v>
      </c>
      <c r="F8" s="41"/>
      <c r="G8" s="41"/>
      <c r="H8" s="41"/>
      <c r="I8" s="41"/>
      <c r="J8" s="41"/>
      <c r="K8" s="41"/>
      <c r="L8" s="41"/>
      <c r="M8" s="1005"/>
      <c r="N8" s="1006"/>
    </row>
    <row r="9" s="985" customFormat="true" ht="6" hidden="false" customHeight="false" outlineLevel="0" collapsed="false">
      <c r="D9" s="986"/>
      <c r="E9" s="987"/>
      <c r="F9" s="1007"/>
      <c r="G9" s="1008"/>
      <c r="H9" s="1007"/>
      <c r="I9" s="1009"/>
      <c r="J9" s="1009"/>
      <c r="K9" s="1009"/>
      <c r="L9" s="1010"/>
      <c r="M9" s="992"/>
      <c r="N9" s="993"/>
    </row>
    <row r="10" s="206" customFormat="true" ht="18" hidden="false" customHeight="false" outlineLevel="0" collapsed="false">
      <c r="D10" s="1004"/>
      <c r="E10" s="1011" t="s">
        <v>12</v>
      </c>
      <c r="F10" s="1012" t="str">
        <f aca="false">'BDI '!F9</f>
        <v>CONSTRUÇÃO DA ESCOLA ESTADUAL JOSÉ ALVES BEZERRA</v>
      </c>
      <c r="G10" s="1013"/>
      <c r="H10" s="1013"/>
      <c r="I10" s="1013"/>
      <c r="J10" s="1013"/>
      <c r="K10" s="1014" t="s">
        <v>14</v>
      </c>
      <c r="L10" s="1015" t="n">
        <f aca="false">'BDI '!L9</f>
        <v>43885</v>
      </c>
      <c r="M10" s="1016"/>
      <c r="N10" s="1006"/>
    </row>
    <row r="11" s="206" customFormat="true" ht="18" hidden="false" customHeight="false" outlineLevel="0" collapsed="false">
      <c r="D11" s="1004"/>
      <c r="E11" s="1017" t="s">
        <v>15</v>
      </c>
      <c r="F11" s="1018" t="str">
        <f aca="false">'BDI '!F10</f>
        <v>AVENIDA GUILHERME MEYER, CENTRO, PORTO DOS GAÚCHOS - MT</v>
      </c>
      <c r="G11" s="1018"/>
      <c r="H11" s="1018"/>
      <c r="I11" s="1018"/>
      <c r="J11" s="1019" t="s">
        <v>17</v>
      </c>
      <c r="K11" s="1019"/>
      <c r="L11" s="1020" t="n">
        <f aca="false">'BDI '!L10</f>
        <v>1.157</v>
      </c>
      <c r="M11" s="1021"/>
      <c r="N11" s="1006"/>
    </row>
    <row r="12" s="206" customFormat="true" ht="24" hidden="false" customHeight="true" outlineLevel="0" collapsed="false">
      <c r="D12" s="1004"/>
      <c r="E12" s="339" t="s">
        <v>10</v>
      </c>
      <c r="F12" s="339"/>
      <c r="G12" s="339"/>
      <c r="H12" s="339"/>
      <c r="I12" s="339"/>
      <c r="J12" s="339"/>
      <c r="K12" s="339"/>
      <c r="L12" s="339"/>
      <c r="M12" s="1005"/>
      <c r="N12" s="1006"/>
    </row>
    <row r="13" customFormat="false" ht="15.75" hidden="false" customHeight="false" outlineLevel="0" collapsed="false">
      <c r="D13" s="979"/>
      <c r="E13" s="340" t="s">
        <v>19</v>
      </c>
      <c r="F13" s="341" t="s">
        <v>676</v>
      </c>
      <c r="G13" s="341"/>
      <c r="H13" s="341"/>
      <c r="I13" s="341"/>
      <c r="J13" s="341"/>
      <c r="K13" s="342" t="s">
        <v>677</v>
      </c>
      <c r="L13" s="342"/>
    </row>
    <row r="14" customFormat="false" ht="15.75" hidden="false" customHeight="false" outlineLevel="0" collapsed="false">
      <c r="D14" s="979"/>
      <c r="E14" s="340"/>
      <c r="F14" s="341"/>
      <c r="G14" s="341"/>
      <c r="H14" s="341"/>
      <c r="I14" s="341"/>
      <c r="J14" s="341"/>
      <c r="K14" s="343" t="s">
        <v>678</v>
      </c>
      <c r="L14" s="343"/>
    </row>
    <row r="15" customFormat="false" ht="15.75" hidden="false" customHeight="false" outlineLevel="0" collapsed="false">
      <c r="B15" s="1022" t="s">
        <v>679</v>
      </c>
      <c r="C15" s="1022" t="s">
        <v>680</v>
      </c>
      <c r="D15" s="1023"/>
      <c r="E15" s="344" t="n">
        <v>1</v>
      </c>
      <c r="F15" s="345" t="s">
        <v>681</v>
      </c>
      <c r="G15" s="345"/>
      <c r="H15" s="345"/>
      <c r="I15" s="345"/>
      <c r="J15" s="345"/>
      <c r="K15" s="346" t="n">
        <f aca="false">K16+K17+K18+K19+K20</f>
        <v>3.21</v>
      </c>
      <c r="L15" s="346"/>
    </row>
    <row r="16" customFormat="false" ht="15.75" hidden="false" customHeight="true" outlineLevel="0" collapsed="false">
      <c r="B16" s="1024" t="n">
        <v>5.5</v>
      </c>
      <c r="C16" s="1025" t="n">
        <v>3</v>
      </c>
      <c r="D16" s="1026"/>
      <c r="E16" s="350" t="s">
        <v>29</v>
      </c>
      <c r="F16" s="351" t="s">
        <v>682</v>
      </c>
      <c r="G16" s="351"/>
      <c r="H16" s="351"/>
      <c r="I16" s="351"/>
      <c r="J16" s="351"/>
      <c r="K16" s="352" t="n">
        <v>1.5</v>
      </c>
      <c r="L16" s="352"/>
      <c r="N16" s="632" t="n">
        <f aca="false">1+K16/100+K18/100+K19/100+K20/100</f>
        <v>1.0236</v>
      </c>
      <c r="Q16" s="632" t="s">
        <v>683</v>
      </c>
    </row>
    <row r="17" customFormat="false" ht="15.75" hidden="false" customHeight="true" outlineLevel="0" collapsed="false">
      <c r="B17" s="1024" t="n">
        <v>1.39</v>
      </c>
      <c r="C17" s="1025" t="n">
        <v>0.59</v>
      </c>
      <c r="D17" s="1026"/>
      <c r="E17" s="350" t="s">
        <v>684</v>
      </c>
      <c r="F17" s="351" t="s">
        <v>685</v>
      </c>
      <c r="G17" s="351"/>
      <c r="H17" s="351"/>
      <c r="I17" s="351"/>
      <c r="J17" s="351"/>
      <c r="K17" s="352" t="n">
        <v>0.85</v>
      </c>
      <c r="L17" s="352"/>
      <c r="N17" s="632" t="n">
        <f aca="false">1+K22/100</f>
        <v>1.04</v>
      </c>
      <c r="Q17" s="632" t="s">
        <v>674</v>
      </c>
    </row>
    <row r="18" customFormat="false" ht="15.75" hidden="false" customHeight="true" outlineLevel="0" collapsed="false">
      <c r="B18" s="1024" t="n">
        <v>1.27</v>
      </c>
      <c r="C18" s="1025" t="n">
        <v>0.97</v>
      </c>
      <c r="D18" s="1026"/>
      <c r="E18" s="350" t="s">
        <v>686</v>
      </c>
      <c r="F18" s="351" t="s">
        <v>687</v>
      </c>
      <c r="G18" s="351"/>
      <c r="H18" s="351"/>
      <c r="I18" s="351"/>
      <c r="J18" s="351"/>
      <c r="K18" s="352" t="n">
        <v>0.56</v>
      </c>
      <c r="L18" s="352"/>
      <c r="N18" s="632" t="n">
        <f aca="false">1+K17/100</f>
        <v>1.0085</v>
      </c>
    </row>
    <row r="19" customFormat="false" ht="15" hidden="false" customHeight="true" outlineLevel="0" collapsed="false">
      <c r="B19" s="1027"/>
      <c r="C19" s="1028"/>
      <c r="D19" s="1026"/>
      <c r="E19" s="350" t="s">
        <v>688</v>
      </c>
      <c r="F19" s="351" t="s">
        <v>689</v>
      </c>
      <c r="G19" s="351"/>
      <c r="H19" s="351"/>
      <c r="I19" s="351"/>
      <c r="J19" s="351"/>
      <c r="K19" s="352" t="n">
        <v>0.3</v>
      </c>
      <c r="L19" s="352"/>
      <c r="N19" s="632" t="n">
        <f aca="false">1-K25/100</f>
        <v>0.9635</v>
      </c>
    </row>
    <row r="20" customFormat="false" ht="15.75" hidden="false" customHeight="true" outlineLevel="0" collapsed="false">
      <c r="B20" s="1027"/>
      <c r="C20" s="1028"/>
      <c r="D20" s="1026"/>
      <c r="E20" s="354" t="s">
        <v>690</v>
      </c>
      <c r="F20" s="355" t="s">
        <v>691</v>
      </c>
      <c r="G20" s="355"/>
      <c r="H20" s="355"/>
      <c r="I20" s="355"/>
      <c r="J20" s="355"/>
      <c r="K20" s="356" t="n">
        <v>0</v>
      </c>
      <c r="L20" s="356"/>
      <c r="N20" s="632" t="n">
        <f aca="false">N16*N17*N18/N19</f>
        <v>1.11426323196679</v>
      </c>
    </row>
    <row r="21" customFormat="false" ht="15.75" hidden="false" customHeight="true" outlineLevel="0" collapsed="false">
      <c r="B21" s="1029"/>
      <c r="C21" s="1029"/>
      <c r="D21" s="1030"/>
      <c r="E21" s="358"/>
      <c r="F21" s="358"/>
      <c r="G21" s="358"/>
      <c r="H21" s="358"/>
      <c r="I21" s="358"/>
      <c r="J21" s="358"/>
      <c r="K21" s="358"/>
      <c r="L21" s="358"/>
      <c r="N21" s="1031" t="n">
        <f aca="false">N20-1</f>
        <v>0.114263231966788</v>
      </c>
    </row>
    <row r="22" customFormat="false" ht="15.75" hidden="false" customHeight="true" outlineLevel="0" collapsed="false">
      <c r="D22" s="979"/>
      <c r="E22" s="360" t="s">
        <v>30</v>
      </c>
      <c r="F22" s="361" t="s">
        <v>692</v>
      </c>
      <c r="G22" s="361"/>
      <c r="H22" s="361"/>
      <c r="I22" s="361"/>
      <c r="J22" s="361"/>
      <c r="K22" s="362" t="n">
        <f aca="false">K23</f>
        <v>4</v>
      </c>
      <c r="L22" s="362"/>
    </row>
    <row r="23" customFormat="false" ht="15.75" hidden="false" customHeight="true" outlineLevel="0" collapsed="false">
      <c r="B23" s="1024" t="n">
        <v>8.96</v>
      </c>
      <c r="C23" s="1025" t="n">
        <v>6.16</v>
      </c>
      <c r="D23" s="1026"/>
      <c r="E23" s="354" t="s">
        <v>32</v>
      </c>
      <c r="F23" s="355" t="s">
        <v>693</v>
      </c>
      <c r="G23" s="355"/>
      <c r="H23" s="355"/>
      <c r="I23" s="355"/>
      <c r="J23" s="355"/>
      <c r="K23" s="356" t="n">
        <v>4</v>
      </c>
      <c r="L23" s="356"/>
    </row>
    <row r="24" customFormat="false" ht="15.75" hidden="false" customHeight="true" outlineLevel="0" collapsed="false">
      <c r="D24" s="979"/>
      <c r="E24" s="358"/>
      <c r="F24" s="358"/>
      <c r="G24" s="358"/>
      <c r="H24" s="358"/>
      <c r="I24" s="358"/>
      <c r="J24" s="358"/>
      <c r="K24" s="358"/>
      <c r="L24" s="358"/>
    </row>
    <row r="25" customFormat="false" ht="15.75" hidden="false" customHeight="true" outlineLevel="0" collapsed="false">
      <c r="D25" s="979"/>
      <c r="E25" s="360" t="s">
        <v>47</v>
      </c>
      <c r="F25" s="361" t="s">
        <v>694</v>
      </c>
      <c r="G25" s="361"/>
      <c r="H25" s="361"/>
      <c r="I25" s="361"/>
      <c r="J25" s="361"/>
      <c r="K25" s="362" t="n">
        <f aca="false">K26+K27+K28+K29</f>
        <v>3.65</v>
      </c>
      <c r="L25" s="362"/>
    </row>
    <row r="26" customFormat="false" ht="15.75" hidden="false" customHeight="false" outlineLevel="0" collapsed="false">
      <c r="C26" s="1032"/>
      <c r="D26" s="1033"/>
      <c r="E26" s="350" t="s">
        <v>49</v>
      </c>
      <c r="F26" s="364" t="s">
        <v>695</v>
      </c>
      <c r="G26" s="364"/>
      <c r="H26" s="364"/>
      <c r="I26" s="364"/>
      <c r="J26" s="364"/>
      <c r="K26" s="365" t="n">
        <v>0</v>
      </c>
      <c r="L26" s="365"/>
    </row>
    <row r="27" customFormat="false" ht="15" hidden="false" customHeight="true" outlineLevel="0" collapsed="false">
      <c r="B27" s="984" t="n">
        <f aca="false">1+K23/100</f>
        <v>1.04</v>
      </c>
      <c r="D27" s="979"/>
      <c r="E27" s="350" t="s">
        <v>50</v>
      </c>
      <c r="F27" s="364" t="s">
        <v>696</v>
      </c>
      <c r="G27" s="364"/>
      <c r="H27" s="364"/>
      <c r="I27" s="364"/>
      <c r="J27" s="364"/>
      <c r="K27" s="352" t="n">
        <v>3</v>
      </c>
      <c r="L27" s="352"/>
    </row>
    <row r="28" customFormat="false" ht="15" hidden="false" customHeight="true" outlineLevel="0" collapsed="false">
      <c r="B28" s="984" t="n">
        <f aca="false">1-K25/100</f>
        <v>0.9635</v>
      </c>
      <c r="D28" s="979"/>
      <c r="E28" s="350" t="s">
        <v>51</v>
      </c>
      <c r="F28" s="364" t="s">
        <v>697</v>
      </c>
      <c r="G28" s="364"/>
      <c r="H28" s="364"/>
      <c r="I28" s="364"/>
      <c r="J28" s="364"/>
      <c r="K28" s="352" t="n">
        <v>0.65</v>
      </c>
      <c r="L28" s="352"/>
    </row>
    <row r="29" customFormat="false" ht="15.75" hidden="false" customHeight="true" outlineLevel="0" collapsed="false">
      <c r="B29" s="984" t="n">
        <f aca="false">B2*B3*B27</f>
        <v>1.073592624</v>
      </c>
      <c r="D29" s="979"/>
      <c r="E29" s="354" t="s">
        <v>52</v>
      </c>
      <c r="F29" s="366" t="s">
        <v>698</v>
      </c>
      <c r="G29" s="366"/>
      <c r="H29" s="366"/>
      <c r="I29" s="366"/>
      <c r="J29" s="366"/>
      <c r="K29" s="356" t="n">
        <v>0</v>
      </c>
      <c r="L29" s="356"/>
    </row>
    <row r="30" customFormat="false" ht="15.75" hidden="false" customHeight="true" outlineLevel="0" collapsed="false">
      <c r="B30" s="984" t="n">
        <f aca="false">B29/B28</f>
        <v>1.11426323196679</v>
      </c>
      <c r="D30" s="979"/>
      <c r="E30" s="367" t="s">
        <v>699</v>
      </c>
      <c r="F30" s="367"/>
      <c r="G30" s="367"/>
      <c r="H30" s="367"/>
      <c r="I30" s="367"/>
      <c r="J30" s="367"/>
      <c r="K30" s="367"/>
      <c r="L30" s="367"/>
    </row>
    <row r="31" customFormat="false" ht="26.25" hidden="false" customHeight="true" outlineLevel="0" collapsed="false">
      <c r="B31" s="984" t="n">
        <f aca="false">B30-1</f>
        <v>0.114263231966788</v>
      </c>
      <c r="D31" s="979"/>
      <c r="E31" s="368" t="s">
        <v>700</v>
      </c>
      <c r="F31" s="368"/>
      <c r="G31" s="368"/>
      <c r="H31" s="368"/>
      <c r="I31" s="368"/>
      <c r="J31" s="368"/>
      <c r="K31" s="368"/>
      <c r="L31" s="368"/>
    </row>
    <row r="32" customFormat="false" ht="19.5" hidden="false" customHeight="true" outlineLevel="0" collapsed="false">
      <c r="B32" s="1034" t="n">
        <f aca="false">B31</f>
        <v>0.114263231966788</v>
      </c>
      <c r="D32" s="979"/>
      <c r="E32" s="370" t="s">
        <v>701</v>
      </c>
      <c r="F32" s="370"/>
      <c r="G32" s="370"/>
      <c r="H32" s="370"/>
      <c r="I32" s="370"/>
      <c r="J32" s="370"/>
      <c r="K32" s="1035" t="n">
        <f aca="false">ROUND(N21,4)</f>
        <v>0.1143</v>
      </c>
      <c r="L32" s="1035"/>
    </row>
    <row r="33" customFormat="false" ht="20.25" hidden="false" customHeight="true" outlineLevel="0" collapsed="false">
      <c r="D33" s="979"/>
      <c r="E33" s="370"/>
      <c r="F33" s="370"/>
      <c r="G33" s="370"/>
      <c r="H33" s="370"/>
      <c r="I33" s="370"/>
      <c r="J33" s="370"/>
      <c r="K33" s="1035"/>
      <c r="L33" s="1035"/>
    </row>
    <row r="34" customFormat="false" ht="15.75" hidden="false" customHeight="true" outlineLevel="0" collapsed="false">
      <c r="D34" s="979"/>
      <c r="E34" s="372" t="s">
        <v>702</v>
      </c>
      <c r="F34" s="372"/>
      <c r="G34" s="372"/>
      <c r="H34" s="372"/>
      <c r="I34" s="372"/>
      <c r="J34" s="372"/>
      <c r="K34" s="373" t="n">
        <f aca="false">'BDI '!K33:L33</f>
        <v>2733724.78</v>
      </c>
      <c r="L34" s="373"/>
    </row>
    <row r="35" customFormat="false" ht="15.75" hidden="false" customHeight="true" outlineLevel="0" collapsed="false">
      <c r="D35" s="979"/>
      <c r="E35" s="374" t="s">
        <v>703</v>
      </c>
      <c r="F35" s="374"/>
      <c r="G35" s="374"/>
      <c r="H35" s="374"/>
      <c r="I35" s="374"/>
      <c r="J35" s="374"/>
      <c r="K35" s="374"/>
      <c r="L35" s="374"/>
    </row>
    <row r="36" customFormat="false" ht="16.5" hidden="false" customHeight="true" outlineLevel="0" collapsed="false">
      <c r="D36" s="979"/>
      <c r="E36" s="375" t="s">
        <v>704</v>
      </c>
      <c r="F36" s="375"/>
      <c r="G36" s="375"/>
      <c r="H36" s="375"/>
      <c r="I36" s="375"/>
      <c r="J36" s="375"/>
      <c r="K36" s="375"/>
      <c r="L36" s="375"/>
    </row>
    <row r="37" customFormat="false" ht="15.75" hidden="false" customHeight="false" outlineLevel="0" collapsed="false">
      <c r="A37" s="879"/>
      <c r="B37" s="879"/>
      <c r="C37" s="879"/>
      <c r="D37" s="1036"/>
      <c r="E37" s="1037"/>
      <c r="F37" s="378"/>
      <c r="G37" s="1038"/>
      <c r="H37" s="1038"/>
      <c r="I37" s="1038"/>
      <c r="J37" s="1038"/>
      <c r="K37" s="1038"/>
      <c r="L37" s="1039"/>
    </row>
    <row r="38" customFormat="false" ht="15" hidden="false" customHeight="false" outlineLevel="0" collapsed="false">
      <c r="D38" s="979"/>
      <c r="E38" s="1040"/>
      <c r="F38" s="1041" t="s">
        <v>705</v>
      </c>
      <c r="G38" s="1042" t="s">
        <v>706</v>
      </c>
      <c r="H38" s="1042"/>
      <c r="I38" s="1042"/>
      <c r="J38" s="1042"/>
      <c r="K38" s="1043" t="n">
        <v>-1</v>
      </c>
      <c r="L38" s="1044"/>
    </row>
    <row r="39" customFormat="false" ht="15" hidden="false" customHeight="false" outlineLevel="0" collapsed="false">
      <c r="D39" s="979"/>
      <c r="E39" s="1040"/>
      <c r="F39" s="1041"/>
      <c r="G39" s="1045" t="s">
        <v>707</v>
      </c>
      <c r="H39" s="1045"/>
      <c r="I39" s="1045"/>
      <c r="J39" s="1045"/>
      <c r="K39" s="1043"/>
      <c r="L39" s="1044"/>
    </row>
    <row r="40" customFormat="false" ht="15" hidden="false" customHeight="false" outlineLevel="0" collapsed="false">
      <c r="D40" s="979"/>
      <c r="E40" s="1040"/>
      <c r="F40" s="1041"/>
      <c r="G40" s="1045"/>
      <c r="H40" s="1043"/>
      <c r="I40" s="879"/>
      <c r="J40" s="879"/>
      <c r="K40" s="879"/>
      <c r="L40" s="1044"/>
    </row>
    <row r="41" customFormat="false" ht="15.75" hidden="false" customHeight="false" outlineLevel="0" collapsed="false">
      <c r="D41" s="979"/>
      <c r="E41" s="1040"/>
      <c r="F41" s="374" t="s">
        <v>708</v>
      </c>
      <c r="G41" s="374"/>
      <c r="H41" s="374"/>
      <c r="I41" s="374"/>
      <c r="J41" s="374"/>
      <c r="K41" s="374"/>
      <c r="L41" s="1044"/>
    </row>
    <row r="42" customFormat="false" ht="15" hidden="false" customHeight="false" outlineLevel="0" collapsed="false">
      <c r="E42" s="1040"/>
      <c r="F42" s="387" t="n">
        <v>0.05</v>
      </c>
      <c r="G42" s="388" t="s">
        <v>709</v>
      </c>
      <c r="H42" s="388"/>
      <c r="I42" s="388"/>
      <c r="J42" s="388"/>
      <c r="K42" s="388"/>
      <c r="L42" s="1044"/>
    </row>
    <row r="43" s="1046" customFormat="true" ht="6" hidden="false" customHeight="true" outlineLevel="0" collapsed="false">
      <c r="E43" s="1047"/>
      <c r="F43" s="376"/>
      <c r="G43" s="389"/>
      <c r="H43" s="389"/>
      <c r="I43" s="389"/>
      <c r="J43" s="389"/>
      <c r="K43" s="389"/>
      <c r="L43" s="1048"/>
    </row>
    <row r="44" customFormat="false" ht="13.15" hidden="false" customHeight="true" outlineLevel="0" collapsed="false">
      <c r="E44" s="1040"/>
      <c r="F44" s="390" t="n">
        <v>0.4</v>
      </c>
      <c r="G44" s="388" t="s">
        <v>710</v>
      </c>
      <c r="H44" s="388"/>
      <c r="I44" s="388"/>
      <c r="J44" s="388"/>
      <c r="K44" s="388"/>
      <c r="L44" s="1044"/>
    </row>
    <row r="45" customFormat="false" ht="13.15" hidden="false" customHeight="true" outlineLevel="0" collapsed="false">
      <c r="E45" s="1049"/>
      <c r="F45" s="1050"/>
      <c r="G45" s="1051"/>
      <c r="H45" s="1052"/>
      <c r="I45" s="1053"/>
      <c r="J45" s="1053"/>
      <c r="K45" s="1053"/>
      <c r="L45" s="1054"/>
    </row>
    <row r="46" customFormat="false" ht="13.15" hidden="false" customHeight="true" outlineLevel="0" collapsed="false"/>
    <row r="47" customFormat="false" ht="21.6" hidden="false" customHeight="true" outlineLevel="0" collapsed="false"/>
    <row r="48" customFormat="false" ht="17.45" hidden="false" customHeight="true" outlineLevel="0" collapsed="false"/>
    <row r="49" customFormat="false" ht="26.45" hidden="false" customHeight="true" outlineLevel="0" collapsed="false"/>
  </sheetData>
  <mergeCells count="56">
    <mergeCell ref="E5:F7"/>
    <mergeCell ref="H5:J5"/>
    <mergeCell ref="K5:L7"/>
    <mergeCell ref="I6:J6"/>
    <mergeCell ref="G7:H7"/>
    <mergeCell ref="I7:J7"/>
    <mergeCell ref="E8:L8"/>
    <mergeCell ref="J11:K11"/>
    <mergeCell ref="E12:L12"/>
    <mergeCell ref="E13:E14"/>
    <mergeCell ref="F13:J14"/>
    <mergeCell ref="K13:L13"/>
    <mergeCell ref="K14:L14"/>
    <mergeCell ref="F15:J15"/>
    <mergeCell ref="K15:L15"/>
    <mergeCell ref="F16:J16"/>
    <mergeCell ref="K16:L16"/>
    <mergeCell ref="F17:J17"/>
    <mergeCell ref="K17:L17"/>
    <mergeCell ref="F18:J18"/>
    <mergeCell ref="K18:L18"/>
    <mergeCell ref="F19:J19"/>
    <mergeCell ref="K19:L19"/>
    <mergeCell ref="F20:J20"/>
    <mergeCell ref="K20:L20"/>
    <mergeCell ref="E21:L21"/>
    <mergeCell ref="F22:J22"/>
    <mergeCell ref="K22:L22"/>
    <mergeCell ref="F23:J23"/>
    <mergeCell ref="K23:L23"/>
    <mergeCell ref="E24:L24"/>
    <mergeCell ref="F25:J25"/>
    <mergeCell ref="K25:L25"/>
    <mergeCell ref="F26:J26"/>
    <mergeCell ref="K26:L26"/>
    <mergeCell ref="F27:J27"/>
    <mergeCell ref="K27:L27"/>
    <mergeCell ref="F28:J28"/>
    <mergeCell ref="K28:L28"/>
    <mergeCell ref="F29:J29"/>
    <mergeCell ref="K29:L29"/>
    <mergeCell ref="E30:L30"/>
    <mergeCell ref="E31:L31"/>
    <mergeCell ref="E32:J33"/>
    <mergeCell ref="K32:L33"/>
    <mergeCell ref="E34:J34"/>
    <mergeCell ref="K34:L34"/>
    <mergeCell ref="E35:L35"/>
    <mergeCell ref="E36:L36"/>
    <mergeCell ref="F38:F39"/>
    <mergeCell ref="G38:J38"/>
    <mergeCell ref="K38:K39"/>
    <mergeCell ref="G39:J39"/>
    <mergeCell ref="F41:K41"/>
    <mergeCell ref="G42:K42"/>
    <mergeCell ref="G44:K44"/>
  </mergeCells>
  <dataValidations count="1">
    <dataValidation allowBlank="true" operator="between" showDropDown="false" showErrorMessage="true" showInputMessage="true" sqref="G2" type="list">
      <formula1>#ref!</formula1>
      <formula2>0</formula2>
    </dataValidation>
  </dataValidations>
  <printOptions headings="false" gridLines="false" gridLinesSet="true" horizontalCentered="true" verticalCentered="false"/>
  <pageMargins left="0.7875" right="0.196527777777778" top="0.393055555555556" bottom="0.7875" header="0.196527777777778"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&amp;RPágina &amp;P de &amp;N</oddHeader>
    <oddFooter/>
  </headerFooter>
  <drawing r:id="rId1"/>
</worksheet>
</file>

<file path=xl/worksheets/sheet18.xml><?xml version="1.0" encoding="utf-8"?>
<worksheet xmlns="http://schemas.openxmlformats.org/spreadsheetml/2006/main" xmlns:r="http://schemas.openxmlformats.org/officeDocument/2006/relationships">
  <sheetPr filterMode="false">
    <pageSetUpPr fitToPage="true"/>
  </sheetPr>
  <dimension ref="B2:J46"/>
  <sheetViews>
    <sheetView showFormulas="false" showGridLines="false" showRowColHeaders="true" showZeros="true" rightToLeft="false" tabSelected="false" showOutlineSymbols="true" defaultGridColor="true" view="normal" topLeftCell="B4" colorId="64" zoomScale="65" zoomScaleNormal="65" zoomScalePageLayoutView="100" workbookViewId="0">
      <selection pane="topLeft" activeCell="D4" activeCellId="0" sqref="D4"/>
    </sheetView>
  </sheetViews>
  <sheetFormatPr defaultRowHeight="15.75" zeroHeight="false" outlineLevelRow="0" outlineLevelCol="0"/>
  <cols>
    <col collapsed="false" customWidth="true" hidden="false" outlineLevel="0" max="1" min="1" style="593" width="14"/>
    <col collapsed="false" customWidth="true" hidden="false" outlineLevel="0" max="2" min="2" style="593" width="19.43"/>
    <col collapsed="false" customWidth="true" hidden="false" outlineLevel="0" max="3" min="3" style="1055" width="19.28"/>
    <col collapsed="false" customWidth="true" hidden="false" outlineLevel="0" max="4" min="4" style="593" width="59.72"/>
    <col collapsed="false" customWidth="true" hidden="false" outlineLevel="0" max="5" min="5" style="593" width="13.57"/>
    <col collapsed="false" customWidth="true" hidden="false" outlineLevel="0" max="6" min="6" style="593" width="14.57"/>
    <col collapsed="false" customWidth="true" hidden="false" outlineLevel="0" max="7" min="7" style="593" width="12.71"/>
    <col collapsed="false" customWidth="true" hidden="false" outlineLevel="0" max="8" min="8" style="593" width="16.28"/>
    <col collapsed="false" customWidth="true" hidden="false" outlineLevel="0" max="1025" min="9" style="593" width="45.14"/>
  </cols>
  <sheetData>
    <row r="2" s="985" customFormat="true" ht="6" hidden="false" customHeight="false" outlineLevel="0" collapsed="false">
      <c r="B2" s="986"/>
      <c r="C2" s="987"/>
      <c r="D2" s="988"/>
      <c r="E2" s="989"/>
      <c r="F2" s="988"/>
      <c r="G2" s="990"/>
      <c r="H2" s="991"/>
      <c r="I2" s="992"/>
      <c r="J2" s="993"/>
    </row>
    <row r="3" s="192" customFormat="true" ht="60" hidden="false" customHeight="true" outlineLevel="0" collapsed="false">
      <c r="B3" s="994"/>
      <c r="C3" s="193"/>
      <c r="D3" s="758" t="str">
        <f aca="false">'1. ORÇAMENTO'!E5</f>
        <v>NOME DA EMPRESA</v>
      </c>
      <c r="E3" s="1056" t="str">
        <f aca="false">'1. ORÇAMENTO'!F5</f>
        <v>Ref.: Tabela de Serviços SINAPI (NOVEMBRO/2019) e/ou composições PiniTCPO</v>
      </c>
      <c r="F3" s="1056"/>
      <c r="G3" s="761" t="str">
        <f aca="false">'1. ORÇAMENTO'!I5</f>
        <v> </v>
      </c>
      <c r="H3" s="761"/>
      <c r="I3" s="998"/>
      <c r="J3" s="999"/>
    </row>
    <row r="4" s="192" customFormat="true" ht="49.5" hidden="false" customHeight="true" outlineLevel="0" collapsed="false">
      <c r="B4" s="1000"/>
      <c r="C4" s="201"/>
      <c r="D4" s="759" t="s">
        <v>13240</v>
      </c>
      <c r="E4" s="882" t="s">
        <v>10</v>
      </c>
      <c r="F4" s="1057" t="n">
        <f aca="false">'BDI '!K31</f>
        <v>0.2288</v>
      </c>
      <c r="G4" s="761"/>
      <c r="H4" s="761"/>
      <c r="I4" s="998"/>
      <c r="J4" s="999"/>
    </row>
    <row r="5" s="206" customFormat="true" ht="18" hidden="false" customHeight="false" outlineLevel="0" collapsed="false">
      <c r="B5" s="1004"/>
      <c r="C5" s="41"/>
      <c r="D5" s="41"/>
      <c r="E5" s="41"/>
      <c r="F5" s="41"/>
      <c r="G5" s="41"/>
      <c r="H5" s="41"/>
      <c r="I5" s="1005"/>
      <c r="J5" s="1006"/>
    </row>
    <row r="6" s="985" customFormat="true" ht="6" hidden="false" customHeight="false" outlineLevel="0" collapsed="false">
      <c r="B6" s="986"/>
      <c r="C6" s="987"/>
      <c r="D6" s="1007"/>
      <c r="E6" s="1008"/>
      <c r="F6" s="1007"/>
      <c r="G6" s="1009"/>
      <c r="H6" s="1010"/>
      <c r="I6" s="992"/>
      <c r="J6" s="993"/>
    </row>
    <row r="7" s="206" customFormat="true" ht="18" hidden="false" customHeight="false" outlineLevel="0" collapsed="false">
      <c r="B7" s="1004"/>
      <c r="C7" s="1058" t="s">
        <v>12</v>
      </c>
      <c r="D7" s="1012" t="str">
        <f aca="false">'1. ORÇAMENTO'!D10</f>
        <v>CONSTRUÇÃO DA ESCOLA ESTADUAL JOSÉ ALVES BEZERRA</v>
      </c>
      <c r="E7" s="1013"/>
      <c r="F7" s="1013"/>
      <c r="G7" s="1059" t="s">
        <v>14</v>
      </c>
      <c r="H7" s="1060" t="n">
        <f aca="false">'1. ORÇAMENTO'!J10</f>
        <v>43885</v>
      </c>
      <c r="I7" s="1016"/>
      <c r="J7" s="1006"/>
    </row>
    <row r="8" s="206" customFormat="true" ht="18" hidden="false" customHeight="false" outlineLevel="0" collapsed="false">
      <c r="B8" s="1004"/>
      <c r="C8" s="1061" t="s">
        <v>15</v>
      </c>
      <c r="D8" s="1018" t="str">
        <f aca="false">'1. ORÇAMENTO'!D11</f>
        <v>AVENIDA GUILHERME MEYER, CENTRO, PORTO DOS GAÚCHOS - MT</v>
      </c>
      <c r="E8" s="1018"/>
      <c r="F8" s="1018"/>
      <c r="G8" s="1062" t="s">
        <v>17</v>
      </c>
      <c r="H8" s="1063" t="n">
        <f aca="false">'1. ORÇAMENTO'!J11</f>
        <v>1.157</v>
      </c>
      <c r="I8" s="1021"/>
      <c r="J8" s="1006"/>
    </row>
    <row r="9" customFormat="false" ht="20.25" hidden="false" customHeight="false" outlineLevel="0" collapsed="false">
      <c r="C9" s="1064" t="s">
        <v>13243</v>
      </c>
      <c r="D9" s="1064"/>
      <c r="E9" s="1064"/>
      <c r="F9" s="1064"/>
      <c r="G9" s="1064"/>
      <c r="H9" s="1064"/>
    </row>
    <row r="10" customFormat="false" ht="15.75" hidden="false" customHeight="true" outlineLevel="0" collapsed="false">
      <c r="C10" s="1065" t="s">
        <v>20</v>
      </c>
      <c r="D10" s="1066" t="s">
        <v>13244</v>
      </c>
      <c r="E10" s="1067" t="s">
        <v>13245</v>
      </c>
      <c r="F10" s="1067"/>
      <c r="G10" s="1068" t="s">
        <v>13246</v>
      </c>
      <c r="H10" s="1068"/>
    </row>
    <row r="11" customFormat="false" ht="31.5" hidden="false" customHeight="false" outlineLevel="0" collapsed="false">
      <c r="C11" s="1065"/>
      <c r="D11" s="1066"/>
      <c r="E11" s="1066" t="s">
        <v>13247</v>
      </c>
      <c r="F11" s="1066" t="s">
        <v>13248</v>
      </c>
      <c r="G11" s="1066" t="s">
        <v>13249</v>
      </c>
      <c r="H11" s="1069" t="s">
        <v>13250</v>
      </c>
    </row>
    <row r="12" customFormat="false" ht="15.75" hidden="false" customHeight="false" outlineLevel="0" collapsed="false">
      <c r="C12" s="1070" t="s">
        <v>13251</v>
      </c>
      <c r="D12" s="1070"/>
      <c r="E12" s="1070"/>
      <c r="F12" s="1070"/>
      <c r="G12" s="1070"/>
      <c r="H12" s="1070"/>
    </row>
    <row r="13" customFormat="false" ht="15.75" hidden="false" customHeight="false" outlineLevel="0" collapsed="false">
      <c r="C13" s="1071" t="s">
        <v>13252</v>
      </c>
      <c r="D13" s="1072" t="s">
        <v>13253</v>
      </c>
      <c r="E13" s="1073" t="n">
        <v>0</v>
      </c>
      <c r="F13" s="1073" t="n">
        <v>0</v>
      </c>
      <c r="G13" s="1073" t="n">
        <v>0.2</v>
      </c>
      <c r="H13" s="1074" t="n">
        <v>0.2</v>
      </c>
    </row>
    <row r="14" customFormat="false" ht="15.75" hidden="false" customHeight="false" outlineLevel="0" collapsed="false">
      <c r="C14" s="1075" t="s">
        <v>13254</v>
      </c>
      <c r="D14" s="1076" t="s">
        <v>13255</v>
      </c>
      <c r="E14" s="1077" t="n">
        <v>0.015</v>
      </c>
      <c r="F14" s="1077" t="n">
        <v>0.015</v>
      </c>
      <c r="G14" s="1077" t="n">
        <v>0.015</v>
      </c>
      <c r="H14" s="1078" t="n">
        <v>0.015</v>
      </c>
    </row>
    <row r="15" customFormat="false" ht="15.75" hidden="false" customHeight="false" outlineLevel="0" collapsed="false">
      <c r="C15" s="1071" t="s">
        <v>13256</v>
      </c>
      <c r="D15" s="1079" t="s">
        <v>13257</v>
      </c>
      <c r="E15" s="1073" t="n">
        <v>0.01</v>
      </c>
      <c r="F15" s="1073" t="n">
        <v>0.01</v>
      </c>
      <c r="G15" s="1073" t="n">
        <v>0.01</v>
      </c>
      <c r="H15" s="1074" t="n">
        <v>0.01</v>
      </c>
    </row>
    <row r="16" customFormat="false" ht="15.75" hidden="false" customHeight="false" outlineLevel="0" collapsed="false">
      <c r="C16" s="1075" t="s">
        <v>13258</v>
      </c>
      <c r="D16" s="1080" t="s">
        <v>13259</v>
      </c>
      <c r="E16" s="1077" t="n">
        <v>0.002</v>
      </c>
      <c r="F16" s="1077" t="n">
        <v>0.002</v>
      </c>
      <c r="G16" s="1077" t="n">
        <v>0.002</v>
      </c>
      <c r="H16" s="1078" t="n">
        <v>0.002</v>
      </c>
    </row>
    <row r="17" customFormat="false" ht="15.75" hidden="false" customHeight="false" outlineLevel="0" collapsed="false">
      <c r="C17" s="1071" t="s">
        <v>13260</v>
      </c>
      <c r="D17" s="1072" t="s">
        <v>13261</v>
      </c>
      <c r="E17" s="1081" t="n">
        <v>0.006</v>
      </c>
      <c r="F17" s="1081" t="n">
        <v>0.006</v>
      </c>
      <c r="G17" s="1081" t="n">
        <v>0.006</v>
      </c>
      <c r="H17" s="1082" t="n">
        <v>0.006</v>
      </c>
    </row>
    <row r="18" customFormat="false" ht="15.75" hidden="false" customHeight="false" outlineLevel="0" collapsed="false">
      <c r="C18" s="1075" t="s">
        <v>13262</v>
      </c>
      <c r="D18" s="1080" t="s">
        <v>13263</v>
      </c>
      <c r="E18" s="1077" t="n">
        <v>0.025</v>
      </c>
      <c r="F18" s="1077" t="n">
        <v>0.025</v>
      </c>
      <c r="G18" s="1077" t="n">
        <v>0.025</v>
      </c>
      <c r="H18" s="1078" t="n">
        <v>0.025</v>
      </c>
    </row>
    <row r="19" customFormat="false" ht="15.75" hidden="false" customHeight="false" outlineLevel="0" collapsed="false">
      <c r="C19" s="1071" t="s">
        <v>13264</v>
      </c>
      <c r="D19" s="1072" t="s">
        <v>13265</v>
      </c>
      <c r="E19" s="1073" t="n">
        <v>0.03</v>
      </c>
      <c r="F19" s="1073" t="n">
        <v>0.03</v>
      </c>
      <c r="G19" s="1073" t="n">
        <v>0.03</v>
      </c>
      <c r="H19" s="1074" t="n">
        <v>0.03</v>
      </c>
    </row>
    <row r="20" customFormat="false" ht="15.75" hidden="false" customHeight="false" outlineLevel="0" collapsed="false">
      <c r="C20" s="1075" t="s">
        <v>13266</v>
      </c>
      <c r="D20" s="1080" t="s">
        <v>13267</v>
      </c>
      <c r="E20" s="1083" t="n">
        <v>0.08</v>
      </c>
      <c r="F20" s="1083" t="n">
        <v>0.08</v>
      </c>
      <c r="G20" s="1083" t="n">
        <v>0.08</v>
      </c>
      <c r="H20" s="1084" t="n">
        <v>0.08</v>
      </c>
    </row>
    <row r="21" customFormat="false" ht="15.75" hidden="false" customHeight="false" outlineLevel="0" collapsed="false">
      <c r="C21" s="1071" t="s">
        <v>13268</v>
      </c>
      <c r="D21" s="1072" t="s">
        <v>13269</v>
      </c>
      <c r="E21" s="1073" t="n">
        <v>0</v>
      </c>
      <c r="F21" s="1073" t="n">
        <v>0</v>
      </c>
      <c r="G21" s="1073" t="n">
        <v>0</v>
      </c>
      <c r="H21" s="1074" t="n">
        <v>0</v>
      </c>
    </row>
    <row r="22" customFormat="false" ht="15.75" hidden="false" customHeight="false" outlineLevel="0" collapsed="false">
      <c r="C22" s="1085" t="s">
        <v>13270</v>
      </c>
      <c r="D22" s="1086" t="s">
        <v>653</v>
      </c>
      <c r="E22" s="1087" t="n">
        <f aca="false">SUM(E13:E21)</f>
        <v>0.168</v>
      </c>
      <c r="F22" s="1087" t="n">
        <f aca="false">SUM(F13:F21)</f>
        <v>0.168</v>
      </c>
      <c r="G22" s="1087" t="n">
        <f aca="false">SUM(G13:G21)</f>
        <v>0.368</v>
      </c>
      <c r="H22" s="1088" t="n">
        <f aca="false">SUM(H13:H21)</f>
        <v>0.368</v>
      </c>
    </row>
    <row r="23" customFormat="false" ht="15.75" hidden="false" customHeight="false" outlineLevel="0" collapsed="false">
      <c r="C23" s="1070" t="s">
        <v>13271</v>
      </c>
      <c r="D23" s="1070"/>
      <c r="E23" s="1070"/>
      <c r="F23" s="1070"/>
      <c r="G23" s="1070"/>
      <c r="H23" s="1070"/>
    </row>
    <row r="24" customFormat="false" ht="15.75" hidden="false" customHeight="false" outlineLevel="0" collapsed="false">
      <c r="C24" s="1089" t="s">
        <v>13272</v>
      </c>
      <c r="D24" s="1072" t="s">
        <v>13273</v>
      </c>
      <c r="E24" s="1081" t="n">
        <v>0.1778</v>
      </c>
      <c r="F24" s="1081" t="s">
        <v>13274</v>
      </c>
      <c r="G24" s="1081" t="n">
        <v>0.1778</v>
      </c>
      <c r="H24" s="1082" t="s">
        <v>13274</v>
      </c>
    </row>
    <row r="25" customFormat="false" ht="15.75" hidden="false" customHeight="false" outlineLevel="0" collapsed="false">
      <c r="C25" s="1090" t="s">
        <v>13275</v>
      </c>
      <c r="D25" s="1080" t="s">
        <v>13276</v>
      </c>
      <c r="E25" s="1083" t="n">
        <v>0.0367</v>
      </c>
      <c r="F25" s="1083" t="s">
        <v>13274</v>
      </c>
      <c r="G25" s="1083" t="n">
        <v>0.0367</v>
      </c>
      <c r="H25" s="1084" t="s">
        <v>13274</v>
      </c>
    </row>
    <row r="26" customFormat="false" ht="15.75" hidden="false" customHeight="false" outlineLevel="0" collapsed="false">
      <c r="C26" s="1089" t="s">
        <v>13277</v>
      </c>
      <c r="D26" s="1072" t="s">
        <v>13278</v>
      </c>
      <c r="E26" s="1081" t="n">
        <v>0.0093</v>
      </c>
      <c r="F26" s="1081" t="n">
        <v>0.0071</v>
      </c>
      <c r="G26" s="1081" t="n">
        <v>0.0093</v>
      </c>
      <c r="H26" s="1082" t="n">
        <v>0.0071</v>
      </c>
    </row>
    <row r="27" customFormat="false" ht="15.75" hidden="false" customHeight="false" outlineLevel="0" collapsed="false">
      <c r="C27" s="1090" t="s">
        <v>13279</v>
      </c>
      <c r="D27" s="1080" t="s">
        <v>13280</v>
      </c>
      <c r="E27" s="1083" t="n">
        <v>0.109</v>
      </c>
      <c r="F27" s="1083" t="n">
        <v>0.0833</v>
      </c>
      <c r="G27" s="1083" t="n">
        <v>0.109</v>
      </c>
      <c r="H27" s="1084" t="n">
        <v>0.0833</v>
      </c>
    </row>
    <row r="28" customFormat="false" ht="15.75" hidden="false" customHeight="false" outlineLevel="0" collapsed="false">
      <c r="C28" s="1089" t="s">
        <v>13281</v>
      </c>
      <c r="D28" s="1072" t="s">
        <v>13282</v>
      </c>
      <c r="E28" s="1081" t="n">
        <v>0.0007</v>
      </c>
      <c r="F28" s="1081" t="n">
        <v>0.0006</v>
      </c>
      <c r="G28" s="1081" t="n">
        <v>0.0007</v>
      </c>
      <c r="H28" s="1082" t="n">
        <v>0.0006</v>
      </c>
    </row>
    <row r="29" customFormat="false" ht="15.75" hidden="false" customHeight="false" outlineLevel="0" collapsed="false">
      <c r="C29" s="1090" t="s">
        <v>13283</v>
      </c>
      <c r="D29" s="1080" t="s">
        <v>13284</v>
      </c>
      <c r="E29" s="1083" t="n">
        <v>0.0073</v>
      </c>
      <c r="F29" s="1083" t="n">
        <v>0.0056</v>
      </c>
      <c r="G29" s="1083" t="n">
        <v>0.0073</v>
      </c>
      <c r="H29" s="1084" t="n">
        <v>0.0056</v>
      </c>
    </row>
    <row r="30" customFormat="false" ht="15.75" hidden="false" customHeight="false" outlineLevel="0" collapsed="false">
      <c r="C30" s="1089" t="s">
        <v>13285</v>
      </c>
      <c r="D30" s="1072" t="s">
        <v>13286</v>
      </c>
      <c r="E30" s="1073" t="n">
        <v>0.0115</v>
      </c>
      <c r="F30" s="1081" t="s">
        <v>13274</v>
      </c>
      <c r="G30" s="1073" t="n">
        <v>0.0115</v>
      </c>
      <c r="H30" s="1082" t="s">
        <v>13274</v>
      </c>
    </row>
    <row r="31" customFormat="false" ht="15.75" hidden="false" customHeight="false" outlineLevel="0" collapsed="false">
      <c r="C31" s="1090" t="s">
        <v>13287</v>
      </c>
      <c r="D31" s="1080" t="s">
        <v>13288</v>
      </c>
      <c r="E31" s="1077" t="n">
        <v>0.0011</v>
      </c>
      <c r="F31" s="1083" t="n">
        <v>0.0009</v>
      </c>
      <c r="G31" s="1077" t="n">
        <v>0.0011</v>
      </c>
      <c r="H31" s="1084" t="n">
        <v>0.0009</v>
      </c>
    </row>
    <row r="32" customFormat="false" ht="15.75" hidden="false" customHeight="false" outlineLevel="0" collapsed="false">
      <c r="C32" s="1089" t="s">
        <v>13289</v>
      </c>
      <c r="D32" s="1072" t="s">
        <v>13290</v>
      </c>
      <c r="E32" s="1081" t="n">
        <v>0.1103</v>
      </c>
      <c r="F32" s="1081" t="n">
        <v>0.0843</v>
      </c>
      <c r="G32" s="1081" t="n">
        <v>0.1103</v>
      </c>
      <c r="H32" s="1082" t="n">
        <v>0.0843</v>
      </c>
    </row>
    <row r="33" customFormat="false" ht="15.75" hidden="false" customHeight="false" outlineLevel="0" collapsed="false">
      <c r="C33" s="1090" t="s">
        <v>13291</v>
      </c>
      <c r="D33" s="1080" t="s">
        <v>13292</v>
      </c>
      <c r="E33" s="1077" t="n">
        <v>0.0003</v>
      </c>
      <c r="F33" s="1077" t="n">
        <v>0.0002</v>
      </c>
      <c r="G33" s="1077" t="n">
        <v>0.0003</v>
      </c>
      <c r="H33" s="1078" t="n">
        <v>0.0002</v>
      </c>
    </row>
    <row r="34" customFormat="false" ht="15.75" hidden="false" customHeight="false" outlineLevel="0" collapsed="false">
      <c r="C34" s="1091" t="s">
        <v>13293</v>
      </c>
      <c r="D34" s="1066" t="s">
        <v>653</v>
      </c>
      <c r="E34" s="1092" t="n">
        <f aca="false">SUM(E24:E33)</f>
        <v>0.464</v>
      </c>
      <c r="F34" s="1092" t="n">
        <f aca="false">SUM(F24:F33)</f>
        <v>0.182</v>
      </c>
      <c r="G34" s="1092" t="n">
        <f aca="false">SUM(G24:G33)</f>
        <v>0.464</v>
      </c>
      <c r="H34" s="1093" t="n">
        <f aca="false">SUM(H24:H33)</f>
        <v>0.182</v>
      </c>
    </row>
    <row r="35" customFormat="false" ht="15.75" hidden="false" customHeight="false" outlineLevel="0" collapsed="false">
      <c r="C35" s="1070" t="s">
        <v>13294</v>
      </c>
      <c r="D35" s="1070"/>
      <c r="E35" s="1070"/>
      <c r="F35" s="1070"/>
      <c r="G35" s="1070"/>
      <c r="H35" s="1070"/>
    </row>
    <row r="36" customFormat="false" ht="15.75" hidden="false" customHeight="false" outlineLevel="0" collapsed="false">
      <c r="C36" s="1071" t="s">
        <v>13295</v>
      </c>
      <c r="D36" s="1072" t="s">
        <v>13296</v>
      </c>
      <c r="E36" s="1081" t="n">
        <v>0.0652</v>
      </c>
      <c r="F36" s="1081" t="n">
        <v>0.0498</v>
      </c>
      <c r="G36" s="1081" t="n">
        <v>0.0652</v>
      </c>
      <c r="H36" s="1082" t="n">
        <v>0.0498</v>
      </c>
    </row>
    <row r="37" customFormat="false" ht="15.75" hidden="false" customHeight="false" outlineLevel="0" collapsed="false">
      <c r="C37" s="1075" t="s">
        <v>13297</v>
      </c>
      <c r="D37" s="1080" t="s">
        <v>13298</v>
      </c>
      <c r="E37" s="1077" t="n">
        <v>0.0015</v>
      </c>
      <c r="F37" s="1077" t="n">
        <v>0.0012</v>
      </c>
      <c r="G37" s="1077" t="n">
        <v>0.0015</v>
      </c>
      <c r="H37" s="1078" t="n">
        <v>0.0012</v>
      </c>
    </row>
    <row r="38" customFormat="false" ht="15.75" hidden="false" customHeight="false" outlineLevel="0" collapsed="false">
      <c r="C38" s="1071" t="s">
        <v>13299</v>
      </c>
      <c r="D38" s="1072" t="s">
        <v>13300</v>
      </c>
      <c r="E38" s="1081" t="n">
        <v>0.0293</v>
      </c>
      <c r="F38" s="1073" t="n">
        <v>0.0224</v>
      </c>
      <c r="G38" s="1081" t="n">
        <v>0.0293</v>
      </c>
      <c r="H38" s="1074" t="n">
        <v>0.0224</v>
      </c>
    </row>
    <row r="39" customFormat="false" ht="15.75" hidden="false" customHeight="false" outlineLevel="0" collapsed="false">
      <c r="C39" s="1075" t="s">
        <v>13301</v>
      </c>
      <c r="D39" s="1080" t="s">
        <v>13302</v>
      </c>
      <c r="E39" s="1083" t="n">
        <v>0.0469</v>
      </c>
      <c r="F39" s="1083" t="n">
        <v>0.0358</v>
      </c>
      <c r="G39" s="1083" t="n">
        <v>0.0469</v>
      </c>
      <c r="H39" s="1084" t="n">
        <v>0.0358</v>
      </c>
    </row>
    <row r="40" customFormat="false" ht="15.75" hidden="false" customHeight="false" outlineLevel="0" collapsed="false">
      <c r="C40" s="1071" t="s">
        <v>13303</v>
      </c>
      <c r="D40" s="1072" t="s">
        <v>13304</v>
      </c>
      <c r="E40" s="1073" t="n">
        <v>0.0055</v>
      </c>
      <c r="F40" s="1073" t="n">
        <v>0.0042</v>
      </c>
      <c r="G40" s="1073" t="n">
        <v>0.0055</v>
      </c>
      <c r="H40" s="1074" t="n">
        <v>0.0042</v>
      </c>
    </row>
    <row r="41" customFormat="false" ht="15.75" hidden="false" customHeight="false" outlineLevel="0" collapsed="false">
      <c r="C41" s="1085" t="s">
        <v>13305</v>
      </c>
      <c r="D41" s="1086" t="s">
        <v>653</v>
      </c>
      <c r="E41" s="1087" t="n">
        <f aca="false">SUM(E36:E40)</f>
        <v>0.1484</v>
      </c>
      <c r="F41" s="1087" t="n">
        <f aca="false">SUM(F36:F40)</f>
        <v>0.1134</v>
      </c>
      <c r="G41" s="1087" t="n">
        <f aca="false">SUM(G36:G40)</f>
        <v>0.1484</v>
      </c>
      <c r="H41" s="1088" t="n">
        <f aca="false">SUM(H36:H40)</f>
        <v>0.1134</v>
      </c>
    </row>
    <row r="42" customFormat="false" ht="15.75" hidden="false" customHeight="false" outlineLevel="0" collapsed="false">
      <c r="C42" s="1070" t="s">
        <v>13306</v>
      </c>
      <c r="D42" s="1070"/>
      <c r="E42" s="1070"/>
      <c r="F42" s="1070"/>
      <c r="G42" s="1070"/>
      <c r="H42" s="1070"/>
    </row>
    <row r="43" customFormat="false" ht="15.75" hidden="false" customHeight="false" outlineLevel="0" collapsed="false">
      <c r="C43" s="1089" t="s">
        <v>13307</v>
      </c>
      <c r="D43" s="1072" t="s">
        <v>13308</v>
      </c>
      <c r="E43" s="1081" t="n">
        <v>0.078</v>
      </c>
      <c r="F43" s="1081" t="n">
        <v>0.0306</v>
      </c>
      <c r="G43" s="1081" t="n">
        <v>0.1708</v>
      </c>
      <c r="H43" s="1082" t="n">
        <v>0.067</v>
      </c>
    </row>
    <row r="44" customFormat="false" ht="45" hidden="false" customHeight="false" outlineLevel="0" collapsed="false">
      <c r="C44" s="1075" t="s">
        <v>13309</v>
      </c>
      <c r="D44" s="1076" t="s">
        <v>13310</v>
      </c>
      <c r="E44" s="1077" t="n">
        <v>0.0055</v>
      </c>
      <c r="F44" s="1077" t="n">
        <v>0.0042</v>
      </c>
      <c r="G44" s="1077" t="n">
        <v>0.0058</v>
      </c>
      <c r="H44" s="1078" t="n">
        <v>0.0044</v>
      </c>
    </row>
    <row r="45" customFormat="false" ht="15.75" hidden="false" customHeight="false" outlineLevel="0" collapsed="false">
      <c r="C45" s="1091" t="s">
        <v>13311</v>
      </c>
      <c r="D45" s="1066" t="s">
        <v>653</v>
      </c>
      <c r="E45" s="1092" t="n">
        <f aca="false">SUM(E43:E44)</f>
        <v>0.0835</v>
      </c>
      <c r="F45" s="1092" t="n">
        <f aca="false">SUM(F43:F44)</f>
        <v>0.0348</v>
      </c>
      <c r="G45" s="1092" t="n">
        <f aca="false">SUM(G43:G44)</f>
        <v>0.1766</v>
      </c>
      <c r="H45" s="1093" t="n">
        <f aca="false">SUM(H43:H44)</f>
        <v>0.0714</v>
      </c>
    </row>
    <row r="46" customFormat="false" ht="15.75" hidden="false" customHeight="false" outlineLevel="0" collapsed="false">
      <c r="C46" s="1094"/>
      <c r="D46" s="1094"/>
      <c r="E46" s="1095" t="n">
        <f aca="false">E22+E34+E41+E45</f>
        <v>0.8639</v>
      </c>
      <c r="F46" s="1095" t="n">
        <f aca="false">F22+F34+F41+F45</f>
        <v>0.4982</v>
      </c>
      <c r="G46" s="1095" t="n">
        <f aca="false">G22+G34+G41+G45</f>
        <v>1.157</v>
      </c>
      <c r="H46" s="1096" t="n">
        <f aca="false">H22+H34+H41+H45</f>
        <v>0.7348</v>
      </c>
    </row>
  </sheetData>
  <mergeCells count="13">
    <mergeCell ref="E3:F3"/>
    <mergeCell ref="G3:H4"/>
    <mergeCell ref="C5:H5"/>
    <mergeCell ref="C9:H9"/>
    <mergeCell ref="C10:C11"/>
    <mergeCell ref="D10:D11"/>
    <mergeCell ref="E10:F10"/>
    <mergeCell ref="G10:H10"/>
    <mergeCell ref="C12:H12"/>
    <mergeCell ref="C23:H23"/>
    <mergeCell ref="C35:H35"/>
    <mergeCell ref="C42:H42"/>
    <mergeCell ref="C46:D46"/>
  </mergeCells>
  <printOptions headings="false" gridLines="false" gridLinesSet="true" horizontalCentered="true" verticalCentered="false"/>
  <pageMargins left="0.7875" right="0.196527777777778" top="0.393055555555556" bottom="1.02777777777778" header="0.196527777777778" footer="0.511805555555555"/>
  <pageSetup paperSize="9" scale="100" firstPageNumber="0" fitToWidth="1" fitToHeight="100" pageOrder="downThenOver" orientation="portrait" blackAndWhite="false" draft="false" cellComments="none" useFirstPageNumber="false" horizontalDpi="300" verticalDpi="300" copies="1"/>
  <headerFooter differentFirst="false" differentOddEven="false">
    <oddHeader>&amp;RPágina &amp;P de &amp;N</oddHeader>
    <oddFooter/>
  </headerFooter>
  <drawing r:id="rId1"/>
</worksheet>
</file>

<file path=xl/worksheets/sheet2.xml><?xml version="1.0" encoding="utf-8"?>
<worksheet xmlns="http://schemas.openxmlformats.org/spreadsheetml/2006/main" xmlns:r="http://schemas.openxmlformats.org/officeDocument/2006/relationships">
  <sheetPr filterMode="false">
    <pageSetUpPr fitToPage="true"/>
  </sheetPr>
  <dimension ref="B2:AMJ37"/>
  <sheetViews>
    <sheetView showFormulas="false" showGridLines="true" showRowColHeaders="true" showZeros="true" rightToLeft="false" tabSelected="false" showOutlineSymbols="true" defaultGridColor="true" view="normal" topLeftCell="A1" colorId="64" zoomScale="65" zoomScaleNormal="65" zoomScalePageLayoutView="100" workbookViewId="0">
      <selection pane="topLeft" activeCell="D5" activeCellId="0" sqref="D5"/>
    </sheetView>
  </sheetViews>
  <sheetFormatPr defaultRowHeight="13.8" zeroHeight="false" outlineLevelRow="0" outlineLevelCol="0"/>
  <cols>
    <col collapsed="false" customWidth="true" hidden="false" outlineLevel="0" max="1" min="1" style="180" width="9.14"/>
    <col collapsed="false" customWidth="true" hidden="false" outlineLevel="0" max="2" min="2" style="181" width="10.57"/>
    <col collapsed="false" customWidth="true" hidden="false" outlineLevel="0" max="3" min="3" style="181" width="5.88"/>
    <col collapsed="false" customWidth="true" hidden="false" outlineLevel="0" max="4" min="4" style="181" width="87.15"/>
    <col collapsed="false" customWidth="true" hidden="false" outlineLevel="0" max="5" min="5" style="182" width="11.36"/>
    <col collapsed="false" customWidth="true" hidden="false" outlineLevel="0" max="6" min="6" style="183" width="16.96"/>
    <col collapsed="false" customWidth="true" hidden="false" outlineLevel="0" max="7" min="7" style="184" width="17.28"/>
    <col collapsed="false" customWidth="true" hidden="false" outlineLevel="0" max="8" min="8" style="185" width="13.28"/>
    <col collapsed="false" customWidth="true" hidden="false" outlineLevel="0" max="9" min="9" style="180" width="11"/>
    <col collapsed="false" customWidth="true" hidden="false" outlineLevel="0" max="12" min="10" style="180" width="9.14"/>
    <col collapsed="false" customWidth="true" hidden="false" outlineLevel="0" max="13" min="13" style="180" width="11.71"/>
    <col collapsed="false" customWidth="true" hidden="false" outlineLevel="0" max="256" min="14" style="180" width="9.14"/>
    <col collapsed="false" customWidth="true" hidden="false" outlineLevel="0" max="257" min="257" style="180" width="8.57"/>
    <col collapsed="false" customWidth="true" hidden="false" outlineLevel="0" max="258" min="258" style="180" width="14.43"/>
    <col collapsed="false" customWidth="true" hidden="false" outlineLevel="0" max="259" min="259" style="180" width="81.43"/>
    <col collapsed="false" customWidth="true" hidden="false" outlineLevel="0" max="260" min="260" style="180" width="9.7"/>
    <col collapsed="false" customWidth="true" hidden="false" outlineLevel="0" max="261" min="261" style="180" width="10"/>
    <col collapsed="false" customWidth="true" hidden="false" outlineLevel="0" max="262" min="262" style="180" width="10.57"/>
    <col collapsed="false" customWidth="true" hidden="false" outlineLevel="0" max="263" min="263" style="180" width="14.14"/>
    <col collapsed="false" customWidth="true" hidden="false" outlineLevel="0" max="264" min="264" style="180" width="15.57"/>
    <col collapsed="false" customWidth="true" hidden="false" outlineLevel="0" max="265" min="265" style="180" width="11"/>
    <col collapsed="false" customWidth="true" hidden="false" outlineLevel="0" max="268" min="266" style="180" width="9.14"/>
    <col collapsed="false" customWidth="true" hidden="false" outlineLevel="0" max="269" min="269" style="180" width="11.71"/>
    <col collapsed="false" customWidth="true" hidden="false" outlineLevel="0" max="512" min="270" style="180" width="9.14"/>
    <col collapsed="false" customWidth="true" hidden="false" outlineLevel="0" max="513" min="513" style="180" width="8.57"/>
    <col collapsed="false" customWidth="true" hidden="false" outlineLevel="0" max="514" min="514" style="180" width="14.43"/>
    <col collapsed="false" customWidth="true" hidden="false" outlineLevel="0" max="515" min="515" style="180" width="81.43"/>
    <col collapsed="false" customWidth="true" hidden="false" outlineLevel="0" max="516" min="516" style="180" width="9.7"/>
    <col collapsed="false" customWidth="true" hidden="false" outlineLevel="0" max="517" min="517" style="180" width="10"/>
    <col collapsed="false" customWidth="true" hidden="false" outlineLevel="0" max="518" min="518" style="180" width="10.57"/>
    <col collapsed="false" customWidth="true" hidden="false" outlineLevel="0" max="519" min="519" style="180" width="14.14"/>
    <col collapsed="false" customWidth="true" hidden="false" outlineLevel="0" max="520" min="520" style="180" width="15.57"/>
    <col collapsed="false" customWidth="true" hidden="false" outlineLevel="0" max="521" min="521" style="180" width="11"/>
    <col collapsed="false" customWidth="true" hidden="false" outlineLevel="0" max="524" min="522" style="180" width="9.14"/>
    <col collapsed="false" customWidth="true" hidden="false" outlineLevel="0" max="525" min="525" style="180" width="11.71"/>
    <col collapsed="false" customWidth="true" hidden="false" outlineLevel="0" max="768" min="526" style="180" width="9.14"/>
    <col collapsed="false" customWidth="true" hidden="false" outlineLevel="0" max="769" min="769" style="180" width="8.57"/>
    <col collapsed="false" customWidth="true" hidden="false" outlineLevel="0" max="770" min="770" style="180" width="14.43"/>
    <col collapsed="false" customWidth="true" hidden="false" outlineLevel="0" max="771" min="771" style="180" width="81.43"/>
    <col collapsed="false" customWidth="true" hidden="false" outlineLevel="0" max="772" min="772" style="180" width="9.7"/>
    <col collapsed="false" customWidth="true" hidden="false" outlineLevel="0" max="773" min="773" style="180" width="10"/>
    <col collapsed="false" customWidth="true" hidden="false" outlineLevel="0" max="774" min="774" style="180" width="10.57"/>
    <col collapsed="false" customWidth="true" hidden="false" outlineLevel="0" max="775" min="775" style="180" width="14.14"/>
    <col collapsed="false" customWidth="true" hidden="false" outlineLevel="0" max="776" min="776" style="180" width="15.57"/>
    <col collapsed="false" customWidth="true" hidden="false" outlineLevel="0" max="777" min="777" style="180" width="11"/>
    <col collapsed="false" customWidth="true" hidden="false" outlineLevel="0" max="780" min="778" style="180" width="9.14"/>
    <col collapsed="false" customWidth="true" hidden="false" outlineLevel="0" max="781" min="781" style="180" width="11.71"/>
    <col collapsed="false" customWidth="true" hidden="false" outlineLevel="0" max="1023" min="782" style="180" width="9.14"/>
    <col collapsed="false" customWidth="true" hidden="false" outlineLevel="0" max="1025" min="1024" style="0" width="9.14"/>
  </cols>
  <sheetData>
    <row r="2" s="186" customFormat="true" ht="13.8" hidden="false" customHeight="false" outlineLevel="0" collapsed="false">
      <c r="B2" s="187"/>
      <c r="C2" s="188"/>
      <c r="D2" s="189"/>
      <c r="E2" s="188"/>
      <c r="F2" s="190"/>
      <c r="G2" s="190"/>
      <c r="H2" s="191"/>
      <c r="AMJ2" s="0"/>
    </row>
    <row r="3" s="192" customFormat="true" ht="47.5" hidden="false" customHeight="true" outlineLevel="0" collapsed="false">
      <c r="B3" s="193"/>
      <c r="C3" s="194"/>
      <c r="D3" s="195" t="str">
        <f aca="false">'1. ORÇAMENTO'!E5</f>
        <v>NOME DA EMPRESA</v>
      </c>
      <c r="E3" s="196" t="str">
        <f aca="false">'1. ORÇAMENTO'!F5</f>
        <v>Ref.: Tabela de Serviços SINAPI (NOVEMBRO/2019) e/ou composições PiniTCPO</v>
      </c>
      <c r="F3" s="196"/>
      <c r="G3" s="197" t="str">
        <f aca="false">'1. ORÇAMENTO'!I5</f>
        <v> </v>
      </c>
      <c r="H3" s="197"/>
      <c r="AMJ3" s="0"/>
    </row>
    <row r="4" s="192" customFormat="true" ht="21.75" hidden="false" customHeight="true" outlineLevel="0" collapsed="false">
      <c r="B4" s="198"/>
      <c r="C4" s="199"/>
      <c r="D4" s="195"/>
      <c r="E4" s="200" t="str">
        <f aca="false">'1. ORÇAMENTO'!F6</f>
        <v>NÃO DESONERADO</v>
      </c>
      <c r="F4" s="200"/>
      <c r="G4" s="197"/>
      <c r="H4" s="197"/>
      <c r="AMJ4" s="0"/>
    </row>
    <row r="5" s="192" customFormat="true" ht="39.55" hidden="false" customHeight="false" outlineLevel="0" collapsed="false">
      <c r="B5" s="201"/>
      <c r="C5" s="202"/>
      <c r="D5" s="203" t="str">
        <f aca="false">'1. ORÇAMENTO'!E7</f>
        <v>DADOS</v>
      </c>
      <c r="E5" s="204" t="s">
        <v>10</v>
      </c>
      <c r="F5" s="205" t="n">
        <f aca="false">'BDI '!K31</f>
        <v>0.2288</v>
      </c>
      <c r="G5" s="197"/>
      <c r="H5" s="197"/>
      <c r="AMJ5" s="0"/>
    </row>
    <row r="6" s="206" customFormat="true" ht="15" hidden="false" customHeight="true" outlineLevel="0" collapsed="false">
      <c r="B6" s="41" t="str">
        <f aca="false">'1. ORÇAMENTO'!C8</f>
        <v>D E P A R T A M E N T O    D E    E N G E N H A R I A</v>
      </c>
      <c r="C6" s="41"/>
      <c r="D6" s="41"/>
      <c r="E6" s="41"/>
      <c r="F6" s="41"/>
      <c r="G6" s="41"/>
      <c r="H6" s="41"/>
      <c r="AMJ6" s="0"/>
    </row>
    <row r="7" s="186" customFormat="true" ht="13.8" hidden="false" customHeight="false" outlineLevel="0" collapsed="false">
      <c r="B7" s="187"/>
      <c r="C7" s="188"/>
      <c r="D7" s="189"/>
      <c r="E7" s="188"/>
      <c r="F7" s="190"/>
      <c r="G7" s="190"/>
      <c r="H7" s="191"/>
      <c r="AMJ7" s="0"/>
    </row>
    <row r="8" s="192" customFormat="true" ht="17.65" hidden="false" customHeight="true" outlineLevel="0" collapsed="false">
      <c r="B8" s="207" t="s">
        <v>12</v>
      </c>
      <c r="C8" s="26" t="str">
        <f aca="false">'1. ORÇAMENTO'!D10</f>
        <v>CONSTRUÇÃO DA ESCOLA ESTADUAL JOSÉ ALVES BEZERRA</v>
      </c>
      <c r="D8" s="208"/>
      <c r="E8" s="208"/>
      <c r="F8" s="209"/>
      <c r="G8" s="210" t="s">
        <v>14</v>
      </c>
      <c r="H8" s="211" t="n">
        <f aca="false">'1. ORÇAMENTO'!J10</f>
        <v>43885</v>
      </c>
      <c r="AMJ8" s="0"/>
    </row>
    <row r="9" customFormat="false" ht="15" hidden="false" customHeight="false" outlineLevel="0" collapsed="false">
      <c r="B9" s="53" t="s">
        <v>15</v>
      </c>
      <c r="C9" s="26" t="str">
        <f aca="false">'1. ORÇAMENTO'!D11</f>
        <v>AVENIDA GUILHERME MEYER, CENTRO, PORTO DOS GAÚCHOS - MT</v>
      </c>
      <c r="D9" s="128"/>
      <c r="E9" s="61"/>
      <c r="F9" s="212"/>
      <c r="G9" s="27" t="s">
        <v>17</v>
      </c>
      <c r="H9" s="56" t="n">
        <f aca="false">'1. ORÇAMENTO'!J11</f>
        <v>1.157</v>
      </c>
    </row>
    <row r="10" customFormat="false" ht="17.35" hidden="false" customHeight="false" outlineLevel="0" collapsed="false">
      <c r="B10" s="213" t="str">
        <f aca="false">C8</f>
        <v>CONSTRUÇÃO DA ESCOLA ESTADUAL JOSÉ ALVES BEZERRA</v>
      </c>
      <c r="C10" s="213"/>
      <c r="D10" s="213"/>
      <c r="E10" s="213"/>
      <c r="F10" s="213"/>
      <c r="G10" s="213"/>
      <c r="H10" s="213"/>
    </row>
    <row r="11" s="1" customFormat="true" ht="15" hidden="false" customHeight="false" outlineLevel="0" collapsed="false">
      <c r="B11" s="214" t="s">
        <v>27</v>
      </c>
      <c r="C11" s="215"/>
      <c r="D11" s="216" t="str">
        <f aca="false">VLOOKUP(B11,'1. ORÇAMENTO'!C17:J547,2,0)</f>
        <v>A D M I N I S T R A Ç Ã O  O B R A</v>
      </c>
      <c r="E11" s="217"/>
      <c r="F11" s="218" t="n">
        <f aca="false">G11/$G$37</f>
        <v>0.0207109693024768</v>
      </c>
      <c r="G11" s="219" t="n">
        <f aca="false">VLOOKUP(B11,'1. ORÇAMENTO'!C17:J547,8,0)</f>
        <v>56618.09</v>
      </c>
      <c r="H11" s="219"/>
      <c r="AMJ11" s="0"/>
    </row>
    <row r="12" s="1" customFormat="true" ht="15" hidden="false" customHeight="false" outlineLevel="0" collapsed="false">
      <c r="B12" s="220" t="s">
        <v>30</v>
      </c>
      <c r="C12" s="221"/>
      <c r="D12" s="222" t="str">
        <f aca="false">VLOOKUP(B12,'1. ORÇAMENTO'!C18:J548,2,0)</f>
        <v>S E R V I Ç O S   P R E L I M I N A R E S</v>
      </c>
      <c r="E12" s="223"/>
      <c r="F12" s="224" t="n">
        <f aca="false">G12/$G$37</f>
        <v>0.0250851623768798</v>
      </c>
      <c r="G12" s="225" t="n">
        <f aca="false">VLOOKUP(B12,'1. ORÇAMENTO'!C18:J548,8,0)</f>
        <v>68575.93</v>
      </c>
      <c r="H12" s="225"/>
      <c r="I12" s="71"/>
      <c r="AMJ12" s="0"/>
    </row>
    <row r="13" s="1" customFormat="true" ht="15" hidden="false" customHeight="false" outlineLevel="0" collapsed="false">
      <c r="B13" s="220" t="s">
        <v>47</v>
      </c>
      <c r="C13" s="221"/>
      <c r="D13" s="226" t="str">
        <f aca="false">VLOOKUP(B13,'1. ORÇAMENTO'!C19:J549,2,0)</f>
        <v>S E R V I Ç O S   D E    D E M O L I Ç Ã O (EXECUÇÃO DIRETA)</v>
      </c>
      <c r="E13" s="223"/>
      <c r="F13" s="227" t="n">
        <f aca="false">G13/$G$37</f>
        <v>0.0293611707320442</v>
      </c>
      <c r="G13" s="228" t="n">
        <f aca="false">VLOOKUP(B13,'1. ORÇAMENTO'!C19:J549,8,0)</f>
        <v>80265.36</v>
      </c>
      <c r="H13" s="228"/>
      <c r="AMJ13" s="0"/>
    </row>
    <row r="14" s="1" customFormat="true" ht="15" hidden="false" customHeight="false" outlineLevel="0" collapsed="false">
      <c r="B14" s="220" t="s">
        <v>62</v>
      </c>
      <c r="C14" s="221"/>
      <c r="D14" s="222" t="str">
        <f aca="false">VLOOKUP(B14,'1. ORÇAMENTO'!C20:J550,2,0)</f>
        <v>C O N S T R U Ç Ã O    D O    M U R O</v>
      </c>
      <c r="E14" s="223"/>
      <c r="F14" s="224" t="n">
        <f aca="false">G14/$G$37</f>
        <v>0.0296015533794883</v>
      </c>
      <c r="G14" s="225" t="n">
        <f aca="false">VLOOKUP(B14,'1. ORÇAMENTO'!C20:J550,8,0)</f>
        <v>80922.5</v>
      </c>
      <c r="H14" s="225"/>
      <c r="AMJ14" s="0"/>
    </row>
    <row r="15" s="1" customFormat="true" ht="15" hidden="false" customHeight="false" outlineLevel="0" collapsed="false">
      <c r="B15" s="220" t="s">
        <v>101</v>
      </c>
      <c r="C15" s="221"/>
      <c r="D15" s="222" t="str">
        <f aca="false">VLOOKUP(B15,'1. ORÇAMENTO'!C21:J551,2,0)</f>
        <v>M O V I M E N T O  D E   T E R R A</v>
      </c>
      <c r="E15" s="223"/>
      <c r="F15" s="224" t="n">
        <f aca="false">G15/$G$37</f>
        <v>0.00376064923404616</v>
      </c>
      <c r="G15" s="225" t="n">
        <f aca="false">VLOOKUP(B15,'1. ORÇAMENTO'!C21:J551,8,0)</f>
        <v>10280.58</v>
      </c>
      <c r="H15" s="225"/>
      <c r="M15" s="71"/>
      <c r="AMJ15" s="0"/>
    </row>
    <row r="16" s="1" customFormat="true" ht="15" hidden="false" customHeight="false" outlineLevel="0" collapsed="false">
      <c r="B16" s="220" t="s">
        <v>110</v>
      </c>
      <c r="C16" s="221"/>
      <c r="D16" s="222" t="str">
        <f aca="false">VLOOKUP(B16,'1. ORÇAMENTO'!C22:J552,2,0)</f>
        <v>E S T R U T U R A</v>
      </c>
      <c r="E16" s="223"/>
      <c r="F16" s="224" t="n">
        <f aca="false">G16/$G$37</f>
        <v>0.121003998800494</v>
      </c>
      <c r="G16" s="225" t="n">
        <f aca="false">VLOOKUP(B16,'1. ORÇAMENTO'!C22:J552,8,0)</f>
        <v>330791.63</v>
      </c>
      <c r="H16" s="225"/>
      <c r="AMJ16" s="0"/>
    </row>
    <row r="17" s="1" customFormat="true" ht="15" hidden="false" customHeight="false" outlineLevel="0" collapsed="false">
      <c r="B17" s="220" t="s">
        <v>142</v>
      </c>
      <c r="C17" s="221"/>
      <c r="D17" s="222" t="str">
        <f aca="false">VLOOKUP(B17,'1. ORÇAMENTO'!C23:J553,2,0)</f>
        <v>A L V E N A R I A S ,   F E C H A M E N T O S   E   D I V I S Ó R I A S</v>
      </c>
      <c r="E17" s="223"/>
      <c r="F17" s="224" t="n">
        <f aca="false">G17/$G$37</f>
        <v>0.0781156580070947</v>
      </c>
      <c r="G17" s="225" t="n">
        <f aca="false">VLOOKUP(B17,'1. ORÇAMENTO'!C23:J553,8,0)</f>
        <v>213546.71</v>
      </c>
      <c r="H17" s="225"/>
      <c r="I17" s="71"/>
      <c r="M17" s="229"/>
      <c r="AMJ17" s="0"/>
    </row>
    <row r="18" s="1" customFormat="true" ht="15" hidden="false" customHeight="false" outlineLevel="0" collapsed="false">
      <c r="B18" s="220" t="s">
        <v>158</v>
      </c>
      <c r="C18" s="221"/>
      <c r="D18" s="222" t="str">
        <f aca="false">VLOOKUP(B18,'1. ORÇAMENTO'!C24:J554,2,0)</f>
        <v>E S Q U A D R I A S</v>
      </c>
      <c r="E18" s="223"/>
      <c r="F18" s="224" t="n">
        <f aca="false">G18/$G$37</f>
        <v>0.048115428796018</v>
      </c>
      <c r="G18" s="225" t="n">
        <f aca="false">VLOOKUP(B18,'1. ORÇAMENTO'!C24:J554,8,0)</f>
        <v>131534.34</v>
      </c>
      <c r="H18" s="225"/>
      <c r="AMJ18" s="0"/>
    </row>
    <row r="19" s="1" customFormat="true" ht="15" hidden="false" customHeight="false" outlineLevel="0" collapsed="false">
      <c r="B19" s="220" t="s">
        <v>177</v>
      </c>
      <c r="C19" s="221"/>
      <c r="D19" s="222" t="str">
        <f aca="false">VLOOKUP(B19,'1. ORÇAMENTO'!C25:J555,2,0)</f>
        <v>C O B E R T U R A S</v>
      </c>
      <c r="E19" s="223"/>
      <c r="F19" s="224" t="n">
        <f aca="false">G19/$G$37</f>
        <v>0.267854838701063</v>
      </c>
      <c r="G19" s="225" t="n">
        <f aca="false">VLOOKUP(B19,'1. ORÇAMENTO'!C25:J555,8,0)</f>
        <v>732241.41</v>
      </c>
      <c r="H19" s="225"/>
      <c r="AMJ19" s="0"/>
    </row>
    <row r="20" s="1" customFormat="true" ht="15" hidden="false" customHeight="false" outlineLevel="0" collapsed="false">
      <c r="B20" s="220" t="s">
        <v>193</v>
      </c>
      <c r="C20" s="221"/>
      <c r="D20" s="222" t="str">
        <f aca="false">VLOOKUP(B20,'1. ORÇAMENTO'!C26:J556,2,0)</f>
        <v>R E V E S T I M E N T O    E    I M P E R M E A B I L I Z A Ç Ã O</v>
      </c>
      <c r="E20" s="223"/>
      <c r="F20" s="224" t="n">
        <f aca="false">G20/$G$37</f>
        <v>0.0817260726590041</v>
      </c>
      <c r="G20" s="225" t="n">
        <f aca="false">VLOOKUP(B20,'1. ORÇAMENTO'!C26:J556,8,0)</f>
        <v>223416.59</v>
      </c>
      <c r="H20" s="225"/>
      <c r="AMJ20" s="0"/>
    </row>
    <row r="21" s="1" customFormat="true" ht="15" hidden="false" customHeight="false" outlineLevel="0" collapsed="false">
      <c r="B21" s="220" t="s">
        <v>209</v>
      </c>
      <c r="C21" s="221"/>
      <c r="D21" s="222" t="str">
        <f aca="false">VLOOKUP(B21,'1. ORÇAMENTO'!C27:J557,2,0)</f>
        <v>P I S O S    E    P A V I M E N T O S</v>
      </c>
      <c r="E21" s="223"/>
      <c r="F21" s="224" t="n">
        <f aca="false">G21/$G$37</f>
        <v>0.0471240817446151</v>
      </c>
      <c r="G21" s="225" t="n">
        <f aca="false">VLOOKUP(B21,'1. ORÇAMENTO'!C27:J557,8,0)</f>
        <v>128824.27</v>
      </c>
      <c r="H21" s="225"/>
      <c r="AMJ21" s="0"/>
    </row>
    <row r="22" s="1" customFormat="true" ht="15" hidden="false" customHeight="false" outlineLevel="0" collapsed="false">
      <c r="B22" s="220" t="s">
        <v>218</v>
      </c>
      <c r="C22" s="221"/>
      <c r="D22" s="222" t="str">
        <f aca="false">VLOOKUP(B22,'1. ORÇAMENTO'!C27:J558,2,0)</f>
        <v>F O R R O</v>
      </c>
      <c r="E22" s="223"/>
      <c r="F22" s="224" t="n">
        <f aca="false">G22/$G$37</f>
        <v>0.0214964653464494</v>
      </c>
      <c r="G22" s="225" t="n">
        <f aca="false">VLOOKUP(B22,'1. ORÇAMENTO'!C27:J558,8,0)</f>
        <v>58765.42</v>
      </c>
      <c r="H22" s="225"/>
      <c r="I22" s="71"/>
      <c r="AMJ22" s="0"/>
    </row>
    <row r="23" s="1" customFormat="true" ht="15" hidden="false" customHeight="false" outlineLevel="0" collapsed="false">
      <c r="B23" s="230" t="s">
        <v>222</v>
      </c>
      <c r="C23" s="231"/>
      <c r="D23" s="222" t="str">
        <f aca="false">VLOOKUP(B23,'1. ORÇAMENTO'!C28:J559,2,0)</f>
        <v>I N S T A L A Ç Õ E S   H I D R O S S A N I T Á R I A S </v>
      </c>
      <c r="E23" s="232"/>
      <c r="F23" s="224" t="n">
        <f aca="false">G23/$G$37</f>
        <v>0.0690300506402843</v>
      </c>
      <c r="G23" s="225" t="n">
        <f aca="false">VLOOKUP(B23,'1. ORÇAMENTO'!C28:J559,8,0)</f>
        <v>188709.16</v>
      </c>
      <c r="H23" s="225"/>
      <c r="AMJ23" s="0"/>
    </row>
    <row r="24" s="1" customFormat="true" ht="15" hidden="false" customHeight="false" outlineLevel="0" collapsed="false">
      <c r="B24" s="220" t="s">
        <v>352</v>
      </c>
      <c r="C24" s="221"/>
      <c r="D24" s="222" t="str">
        <f aca="false">VLOOKUP(B24,'1. ORÇAMENTO'!C29:J560,2,0)</f>
        <v>I N S T A L A Ç Õ E S   E L É T R I C A S </v>
      </c>
      <c r="E24" s="223"/>
      <c r="F24" s="224" t="n">
        <f aca="false">G24/$G$37</f>
        <v>0.0642574048730685</v>
      </c>
      <c r="G24" s="225" t="n">
        <f aca="false">VLOOKUP(B24,'1. ORÇAMENTO'!C29:J560,8,0)</f>
        <v>175662.06</v>
      </c>
      <c r="H24" s="225"/>
      <c r="AMJ24" s="0"/>
    </row>
    <row r="25" s="1" customFormat="true" ht="26.85" hidden="false" customHeight="false" outlineLevel="0" collapsed="false">
      <c r="B25" s="220" t="s">
        <v>425</v>
      </c>
      <c r="C25" s="221"/>
      <c r="D25" s="233" t="str">
        <f aca="false">VLOOKUP(B25,'1. ORÇAMENTO'!C30:J561,2,0)</f>
        <v>I N S T A L A Ç Õ E S    D E    S E G U R A N Ç A    E   P R E V E N Ç Ã O    A    C O M B A T E    A    I N C Ê N D I O    E    P Â N I C O</v>
      </c>
      <c r="E25" s="233"/>
      <c r="F25" s="224" t="n">
        <f aca="false">G25/$G$37</f>
        <v>0.0160550324308799</v>
      </c>
      <c r="G25" s="225" t="n">
        <f aca="false">VLOOKUP(B25,'1. ORÇAMENTO'!C30:J561,8,0)</f>
        <v>43890.04</v>
      </c>
      <c r="H25" s="225"/>
      <c r="AMJ25" s="0"/>
    </row>
    <row r="26" s="1" customFormat="true" ht="15" hidden="false" customHeight="false" outlineLevel="0" collapsed="false">
      <c r="B26" s="220" t="s">
        <v>463</v>
      </c>
      <c r="C26" s="221"/>
      <c r="D26" s="222" t="str">
        <f aca="false">VLOOKUP(B26,'1. ORÇAMENTO'!C32:J562,2,0)</f>
        <v>S P D A</v>
      </c>
      <c r="E26" s="223"/>
      <c r="F26" s="224" t="n">
        <f aca="false">G26/$G$37</f>
        <v>0.0215287399926192</v>
      </c>
      <c r="G26" s="225" t="n">
        <f aca="false">VLOOKUP(B26,'1. ORÇAMENTO'!C32:J562,8,0)</f>
        <v>58853.65</v>
      </c>
      <c r="H26" s="225"/>
      <c r="I26" s="71"/>
      <c r="AMJ26" s="0"/>
    </row>
    <row r="27" s="1" customFormat="true" ht="15" hidden="false" customHeight="false" outlineLevel="0" collapsed="false">
      <c r="B27" s="220" t="s">
        <v>481</v>
      </c>
      <c r="C27" s="221"/>
      <c r="D27" s="222" t="str">
        <f aca="false">VLOOKUP(B27,'1. ORÇAMENTO'!C32:J563,2,0)</f>
        <v>D R E N A G E M    P L U V I A L</v>
      </c>
      <c r="E27" s="223"/>
      <c r="F27" s="224" t="n">
        <f aca="false">G27/$G$37</f>
        <v>0.011995322367455</v>
      </c>
      <c r="G27" s="225" t="n">
        <f aca="false">VLOOKUP(B27,'1. ORÇAMENTO'!C32:J563,8,0)</f>
        <v>32791.91</v>
      </c>
      <c r="H27" s="225"/>
      <c r="AMJ27" s="0"/>
    </row>
    <row r="28" s="1" customFormat="true" ht="15" hidden="false" customHeight="false" outlineLevel="0" collapsed="false">
      <c r="B28" s="220" t="s">
        <v>510</v>
      </c>
      <c r="C28" s="231"/>
      <c r="D28" s="222" t="str">
        <f aca="false">VLOOKUP(B28,'1. ORÇAMENTO'!C32:J564,2,0)</f>
        <v>D I V I S Ó R I A S    E    B A N C A D A S</v>
      </c>
      <c r="E28" s="232"/>
      <c r="F28" s="224" t="n">
        <f aca="false">G28/$G$37</f>
        <v>0.0120410072882318</v>
      </c>
      <c r="G28" s="225" t="n">
        <f aca="false">VLOOKUP(B28,'1. ORÇAMENTO'!C32:J564,8,0)</f>
        <v>32916.8</v>
      </c>
      <c r="H28" s="225"/>
      <c r="AMJ28" s="0"/>
    </row>
    <row r="29" s="1" customFormat="true" ht="15" hidden="false" customHeight="false" outlineLevel="0" collapsed="false">
      <c r="B29" s="220" t="s">
        <v>514</v>
      </c>
      <c r="C29" s="221"/>
      <c r="D29" s="222" t="str">
        <f aca="false">VLOOKUP(B29,'1. ORÇAMENTO'!C32:J565,2,0)</f>
        <v>P I N T U R A S</v>
      </c>
      <c r="E29" s="223"/>
      <c r="F29" s="224" t="n">
        <f aca="false">G29/$G$37</f>
        <v>0.0334747157685713</v>
      </c>
      <c r="G29" s="225" t="n">
        <f aca="false">VLOOKUP(B29,'1. ORÇAMENTO'!C32:J565,8,0)</f>
        <v>91510.66</v>
      </c>
      <c r="H29" s="225"/>
      <c r="M29" s="71"/>
      <c r="AMJ29" s="0"/>
    </row>
    <row r="30" s="1" customFormat="true" ht="15" hidden="false" customHeight="false" outlineLevel="0" collapsed="false">
      <c r="B30" s="220" t="s">
        <v>528</v>
      </c>
      <c r="C30" s="221"/>
      <c r="D30" s="222" t="str">
        <f aca="false">VLOOKUP(B30,'1. ORÇAMENTO'!C32:J566,2,0)</f>
        <v>A C E S S I B I L I D A D E</v>
      </c>
      <c r="E30" s="223"/>
      <c r="F30" s="224" t="n">
        <f aca="false">G30/$G$37</f>
        <v>0.00396173750892363</v>
      </c>
      <c r="G30" s="225" t="n">
        <f aca="false">VLOOKUP(B30,'1. ORÇAMENTO'!C32:J566,8,0)</f>
        <v>10830.3</v>
      </c>
      <c r="H30" s="225"/>
      <c r="AMJ30" s="0"/>
    </row>
    <row r="31" s="1" customFormat="true" ht="15" hidden="false" customHeight="false" outlineLevel="0" collapsed="false">
      <c r="B31" s="220" t="s">
        <v>535</v>
      </c>
      <c r="C31" s="231"/>
      <c r="D31" s="222" t="str">
        <f aca="false">VLOOKUP(B31,'1. ORÇAMENTO'!C32:J567,2,0)</f>
        <v>L I M P E Z A    F I N A L</v>
      </c>
      <c r="E31" s="232"/>
      <c r="F31" s="224" t="n">
        <f aca="false">G31/$G$37</f>
        <v>0.00232040915252632</v>
      </c>
      <c r="G31" s="225" t="n">
        <f aca="false">VLOOKUP(B31,'1. ORÇAMENTO'!C32:J567,8,0)</f>
        <v>6343.36</v>
      </c>
      <c r="H31" s="225"/>
      <c r="I31" s="71"/>
      <c r="M31" s="229"/>
      <c r="AMJ31" s="0"/>
    </row>
    <row r="32" s="1" customFormat="true" ht="15" hidden="false" customHeight="false" outlineLevel="0" collapsed="false">
      <c r="B32" s="220" t="s">
        <v>538</v>
      </c>
      <c r="C32" s="221"/>
      <c r="D32" s="222" t="str">
        <f aca="false">VLOOKUP(B32,'1. ORÇAMENTO'!C32:J568,2,0)</f>
        <v>G L P</v>
      </c>
      <c r="E32" s="223"/>
      <c r="F32" s="224" t="n">
        <f aca="false">G32/$G$37</f>
        <v>0.00346710468783913</v>
      </c>
      <c r="G32" s="225" t="n">
        <f aca="false">VLOOKUP(B32,'1. ORÇAMENTO'!C32:J568,8,0)</f>
        <v>9478.11</v>
      </c>
      <c r="H32" s="225"/>
      <c r="AMJ32" s="0"/>
    </row>
    <row r="33" s="1" customFormat="true" ht="15" hidden="false" customHeight="false" outlineLevel="0" collapsed="false">
      <c r="B33" s="220" t="s">
        <v>558</v>
      </c>
      <c r="C33" s="221"/>
      <c r="D33" s="222" t="str">
        <f aca="false">VLOOKUP(B33,'1. ORÇAMENTO'!C32:J569,2,0)</f>
        <v>S E R V I Ç O S    C O P L E M E N T A R E S</v>
      </c>
      <c r="E33" s="223"/>
      <c r="F33" s="224" t="n">
        <f aca="false">G33/$G$37</f>
        <v>0.00859601162923211</v>
      </c>
      <c r="G33" s="225" t="n">
        <f aca="false">VLOOKUP(B33,'1. ORÇAMENTO'!C32:J569,8,0)</f>
        <v>23499.13</v>
      </c>
      <c r="H33" s="225"/>
      <c r="AMJ33" s="0"/>
    </row>
    <row r="34" s="1" customFormat="true" ht="15" hidden="false" customHeight="false" outlineLevel="0" collapsed="false">
      <c r="B34" s="220" t="s">
        <v>568</v>
      </c>
      <c r="C34" s="221"/>
      <c r="D34" s="222" t="str">
        <f aca="false">VLOOKUP(B34,'1. ORÇAMENTO'!C33:J570,2,0)</f>
        <v>A B R I G O    D E    R E S Í D U O S    S Ó L I D O</v>
      </c>
      <c r="E34" s="223"/>
      <c r="F34" s="224" t="n">
        <f aca="false">G34/$G$37</f>
        <v>0.00181769578135806</v>
      </c>
      <c r="G34" s="225" t="n">
        <f aca="false">VLOOKUP(B34,'1. ORÇAMENTO'!C33:J570,8,0)</f>
        <v>4969.08</v>
      </c>
      <c r="H34" s="225"/>
      <c r="AMJ34" s="0"/>
    </row>
    <row r="35" s="1" customFormat="true" ht="15" hidden="false" customHeight="false" outlineLevel="0" collapsed="false">
      <c r="B35" s="220" t="s">
        <v>596</v>
      </c>
      <c r="C35" s="221"/>
      <c r="D35" s="222" t="str">
        <f aca="false">VLOOKUP(B35,'1. ORÇAMENTO'!C44:J571,2,0)</f>
        <v>A B R I G O    D E    G Á S</v>
      </c>
      <c r="E35" s="223"/>
      <c r="F35" s="224" t="n">
        <f aca="false">G35/$G$37</f>
        <v>0.00254826676443998</v>
      </c>
      <c r="G35" s="225" t="n">
        <f aca="false">VLOOKUP(B35,'1. ORÇAMENTO'!C44:J571,8,0)</f>
        <v>6966.26</v>
      </c>
      <c r="H35" s="225"/>
      <c r="AMJ35" s="0"/>
    </row>
    <row r="36" s="1" customFormat="true" ht="15" hidden="false" customHeight="false" outlineLevel="0" collapsed="false">
      <c r="B36" s="220" t="s">
        <v>618</v>
      </c>
      <c r="C36" s="221"/>
      <c r="D36" s="222" t="str">
        <f aca="false">VLOOKUP(B36,'1. ORÇAMENTO'!C45:J572,2,0)</f>
        <v>B A S E    D O    R E S E R V A T Ó R I O</v>
      </c>
      <c r="E36" s="223"/>
      <c r="F36" s="224" t="n">
        <f aca="false">G36/$G$37</f>
        <v>0.00431162276694145</v>
      </c>
      <c r="G36" s="225" t="n">
        <f aca="false">VLOOKUP(B36,'1. ORÇAMENTO'!C45:J572,8,0)</f>
        <v>11786.79</v>
      </c>
      <c r="H36" s="225"/>
      <c r="AMJ36" s="0"/>
    </row>
    <row r="37" customFormat="false" ht="24" hidden="false" customHeight="true" outlineLevel="0" collapsed="false">
      <c r="B37" s="234" t="s">
        <v>633</v>
      </c>
      <c r="C37" s="234"/>
      <c r="D37" s="234"/>
      <c r="E37" s="234"/>
      <c r="F37" s="235" t="n">
        <f aca="false">SUM(F11:F36)-F13</f>
        <v>1</v>
      </c>
      <c r="G37" s="236" t="n">
        <f aca="false">SUM(G11:H36)-G13</f>
        <v>2733724.78</v>
      </c>
      <c r="H37" s="236"/>
    </row>
  </sheetData>
  <sheetProtection sheet="true" password="dba1" objects="true" scenarios="true" insertColumns="false" insertRows="false" deleteColumns="false" deleteRows="false"/>
  <mergeCells count="35">
    <mergeCell ref="D3:D4"/>
    <mergeCell ref="E3:F3"/>
    <mergeCell ref="G3:H5"/>
    <mergeCell ref="E4:F4"/>
    <mergeCell ref="B6:H6"/>
    <mergeCell ref="B10:H10"/>
    <mergeCell ref="G11:H11"/>
    <mergeCell ref="G12:H12"/>
    <mergeCell ref="G13:H13"/>
    <mergeCell ref="G14:H14"/>
    <mergeCell ref="G15:H15"/>
    <mergeCell ref="G16:H16"/>
    <mergeCell ref="G17:H17"/>
    <mergeCell ref="G18:H18"/>
    <mergeCell ref="G19:H19"/>
    <mergeCell ref="G20:H20"/>
    <mergeCell ref="G21:H21"/>
    <mergeCell ref="G22:H22"/>
    <mergeCell ref="G23:H23"/>
    <mergeCell ref="G24:H24"/>
    <mergeCell ref="D25:E25"/>
    <mergeCell ref="G25:H25"/>
    <mergeCell ref="G26:H26"/>
    <mergeCell ref="G27:H27"/>
    <mergeCell ref="G28:H28"/>
    <mergeCell ref="G29:H29"/>
    <mergeCell ref="G30:H30"/>
    <mergeCell ref="G31:H31"/>
    <mergeCell ref="G32:H32"/>
    <mergeCell ref="G33:H33"/>
    <mergeCell ref="G34:H34"/>
    <mergeCell ref="G35:H35"/>
    <mergeCell ref="G36:H36"/>
    <mergeCell ref="B37:E37"/>
    <mergeCell ref="G37:H37"/>
  </mergeCells>
  <printOptions headings="false" gridLines="false" gridLinesSet="true" horizontalCentered="true" verticalCentered="false"/>
  <pageMargins left="0.39375" right="0.39375" top="0.984027777777778" bottom="0.39375"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3.xml><?xml version="1.0" encoding="utf-8"?>
<worksheet xmlns="http://schemas.openxmlformats.org/spreadsheetml/2006/main" xmlns:r="http://schemas.openxmlformats.org/officeDocument/2006/relationships">
  <sheetPr filterMode="false">
    <pageSetUpPr fitToPage="true"/>
  </sheetPr>
  <dimension ref="B2:AMJ1048576"/>
  <sheetViews>
    <sheetView showFormulas="false" showGridLines="true" showRowColHeaders="true" showZeros="true" rightToLeft="false" tabSelected="false" showOutlineSymbols="true" defaultGridColor="true" view="normal" topLeftCell="B1" colorId="64" zoomScale="65" zoomScaleNormal="65" zoomScalePageLayoutView="100" workbookViewId="0">
      <selection pane="topLeft" activeCell="D9" activeCellId="0" sqref="D9"/>
    </sheetView>
  </sheetViews>
  <sheetFormatPr defaultRowHeight="13.8" zeroHeight="false" outlineLevelRow="0" outlineLevelCol="0"/>
  <cols>
    <col collapsed="false" customWidth="true" hidden="false" outlineLevel="0" max="1" min="1" style="180" width="9.14"/>
    <col collapsed="false" customWidth="true" hidden="false" outlineLevel="0" max="2" min="2" style="181" width="9.43"/>
    <col collapsed="false" customWidth="true" hidden="false" outlineLevel="0" max="3" min="3" style="181" width="9.18"/>
    <col collapsed="false" customWidth="true" hidden="false" outlineLevel="0" max="4" min="4" style="181" width="87.47"/>
    <col collapsed="false" customWidth="true" hidden="false" outlineLevel="0" max="5" min="5" style="182" width="19.85"/>
    <col collapsed="false" customWidth="true" hidden="false" outlineLevel="0" max="6" min="6" style="181" width="18.19"/>
    <col collapsed="false" customWidth="true" hidden="false" outlineLevel="0" max="7" min="7" style="184" width="14.7"/>
    <col collapsed="false" customWidth="true" hidden="false" outlineLevel="0" max="8" min="8" style="185" width="11.57"/>
    <col collapsed="false" customWidth="true" hidden="false" outlineLevel="0" max="9" min="9" style="237" width="21.43"/>
    <col collapsed="false" customWidth="true" hidden="false" outlineLevel="0" max="10" min="10" style="237" width="12.14"/>
    <col collapsed="false" customWidth="true" hidden="false" outlineLevel="0" max="11" min="11" style="237" width="11.57"/>
    <col collapsed="false" customWidth="true" hidden="false" outlineLevel="0" max="12" min="12" style="180" width="22"/>
    <col collapsed="false" customWidth="true" hidden="false" outlineLevel="0" max="13" min="13" style="180" width="11.71"/>
    <col collapsed="false" customWidth="true" hidden="false" outlineLevel="0" max="256" min="14" style="180" width="9.14"/>
    <col collapsed="false" customWidth="true" hidden="false" outlineLevel="0" max="257" min="257" style="180" width="8.57"/>
    <col collapsed="false" customWidth="true" hidden="false" outlineLevel="0" max="258" min="258" style="180" width="14.43"/>
    <col collapsed="false" customWidth="true" hidden="false" outlineLevel="0" max="259" min="259" style="180" width="81.43"/>
    <col collapsed="false" customWidth="true" hidden="false" outlineLevel="0" max="260" min="260" style="180" width="9.7"/>
    <col collapsed="false" customWidth="true" hidden="false" outlineLevel="0" max="261" min="261" style="180" width="10"/>
    <col collapsed="false" customWidth="true" hidden="false" outlineLevel="0" max="262" min="262" style="180" width="10.57"/>
    <col collapsed="false" customWidth="true" hidden="false" outlineLevel="0" max="263" min="263" style="180" width="14.14"/>
    <col collapsed="false" customWidth="true" hidden="false" outlineLevel="0" max="264" min="264" style="180" width="15.57"/>
    <col collapsed="false" customWidth="true" hidden="false" outlineLevel="0" max="265" min="265" style="180" width="11"/>
    <col collapsed="false" customWidth="true" hidden="false" outlineLevel="0" max="268" min="266" style="180" width="9.14"/>
    <col collapsed="false" customWidth="true" hidden="false" outlineLevel="0" max="269" min="269" style="180" width="11.71"/>
    <col collapsed="false" customWidth="true" hidden="false" outlineLevel="0" max="512" min="270" style="180" width="9.14"/>
    <col collapsed="false" customWidth="true" hidden="false" outlineLevel="0" max="513" min="513" style="180" width="8.57"/>
    <col collapsed="false" customWidth="true" hidden="false" outlineLevel="0" max="514" min="514" style="180" width="14.43"/>
    <col collapsed="false" customWidth="true" hidden="false" outlineLevel="0" max="515" min="515" style="180" width="81.43"/>
    <col collapsed="false" customWidth="true" hidden="false" outlineLevel="0" max="516" min="516" style="180" width="9.7"/>
    <col collapsed="false" customWidth="true" hidden="false" outlineLevel="0" max="517" min="517" style="180" width="10"/>
    <col collapsed="false" customWidth="true" hidden="false" outlineLevel="0" max="518" min="518" style="180" width="10.57"/>
    <col collapsed="false" customWidth="true" hidden="false" outlineLevel="0" max="519" min="519" style="180" width="14.14"/>
    <col collapsed="false" customWidth="true" hidden="false" outlineLevel="0" max="520" min="520" style="180" width="15.57"/>
    <col collapsed="false" customWidth="true" hidden="false" outlineLevel="0" max="521" min="521" style="180" width="11"/>
    <col collapsed="false" customWidth="true" hidden="false" outlineLevel="0" max="524" min="522" style="180" width="9.14"/>
    <col collapsed="false" customWidth="true" hidden="false" outlineLevel="0" max="525" min="525" style="180" width="11.71"/>
    <col collapsed="false" customWidth="true" hidden="false" outlineLevel="0" max="768" min="526" style="180" width="9.14"/>
    <col collapsed="false" customWidth="true" hidden="false" outlineLevel="0" max="769" min="769" style="180" width="8.57"/>
    <col collapsed="false" customWidth="true" hidden="false" outlineLevel="0" max="770" min="770" style="180" width="14.43"/>
    <col collapsed="false" customWidth="true" hidden="false" outlineLevel="0" max="771" min="771" style="180" width="81.43"/>
    <col collapsed="false" customWidth="true" hidden="false" outlineLevel="0" max="772" min="772" style="180" width="9.7"/>
    <col collapsed="false" customWidth="true" hidden="false" outlineLevel="0" max="773" min="773" style="180" width="10"/>
    <col collapsed="false" customWidth="true" hidden="false" outlineLevel="0" max="774" min="774" style="180" width="10.57"/>
    <col collapsed="false" customWidth="true" hidden="false" outlineLevel="0" max="775" min="775" style="180" width="14.14"/>
    <col collapsed="false" customWidth="true" hidden="false" outlineLevel="0" max="776" min="776" style="180" width="15.57"/>
    <col collapsed="false" customWidth="true" hidden="false" outlineLevel="0" max="777" min="777" style="180" width="11"/>
    <col collapsed="false" customWidth="true" hidden="false" outlineLevel="0" max="780" min="778" style="180" width="9.14"/>
    <col collapsed="false" customWidth="true" hidden="false" outlineLevel="0" max="781" min="781" style="180" width="11.71"/>
    <col collapsed="false" customWidth="true" hidden="false" outlineLevel="0" max="1023" min="782" style="180" width="9.14"/>
    <col collapsed="false" customWidth="true" hidden="false" outlineLevel="0" max="1025" min="1024" style="0" width="9.14"/>
  </cols>
  <sheetData>
    <row r="2" s="186" customFormat="true" ht="13.8" hidden="false" customHeight="false" outlineLevel="0" collapsed="false">
      <c r="B2" s="187"/>
      <c r="C2" s="188"/>
      <c r="D2" s="189"/>
      <c r="E2" s="188"/>
      <c r="F2" s="190"/>
      <c r="G2" s="190"/>
      <c r="H2" s="191"/>
      <c r="I2" s="238"/>
      <c r="J2" s="238"/>
      <c r="K2" s="238"/>
      <c r="AMJ2" s="0"/>
    </row>
    <row r="3" s="192" customFormat="true" ht="48.75" hidden="false" customHeight="true" outlineLevel="0" collapsed="false">
      <c r="B3" s="193"/>
      <c r="C3" s="194"/>
      <c r="D3" s="195" t="str">
        <f aca="false">'1. ORÇAMENTO'!E5</f>
        <v>NOME DA EMPRESA</v>
      </c>
      <c r="E3" s="200" t="str">
        <f aca="false">'1. ORÇAMENTO'!F5</f>
        <v>Ref.: Tabela de Serviços SINAPI (NOVEMBRO/2019) e/ou composições PiniTCPO</v>
      </c>
      <c r="F3" s="200"/>
      <c r="G3" s="200" t="str">
        <f aca="false">'1. ORÇAMENTO'!I5</f>
        <v> </v>
      </c>
      <c r="H3" s="200"/>
      <c r="I3" s="239"/>
      <c r="J3" s="239"/>
      <c r="K3" s="239"/>
      <c r="AMJ3" s="0"/>
    </row>
    <row r="4" s="192" customFormat="true" ht="19.9" hidden="false" customHeight="true" outlineLevel="0" collapsed="false">
      <c r="B4" s="198"/>
      <c r="C4" s="199"/>
      <c r="D4" s="195"/>
      <c r="E4" s="200" t="str">
        <f aca="false">'1. ORÇAMENTO'!F6</f>
        <v>NÃO DESONERADO</v>
      </c>
      <c r="F4" s="200"/>
      <c r="G4" s="200"/>
      <c r="H4" s="200"/>
      <c r="I4" s="239"/>
      <c r="J4" s="239"/>
      <c r="K4" s="239"/>
      <c r="AMJ4" s="0"/>
    </row>
    <row r="5" s="192" customFormat="true" ht="50.65" hidden="false" customHeight="true" outlineLevel="0" collapsed="false">
      <c r="B5" s="201"/>
      <c r="C5" s="202"/>
      <c r="D5" s="203" t="str">
        <f aca="false">'1. ORÇAMENTO'!E7</f>
        <v>DADOS</v>
      </c>
      <c r="E5" s="204" t="s">
        <v>10</v>
      </c>
      <c r="F5" s="205" t="n">
        <f aca="false">'BDI '!K31</f>
        <v>0.2288</v>
      </c>
      <c r="G5" s="200"/>
      <c r="H5" s="200"/>
      <c r="I5" s="239"/>
      <c r="J5" s="239"/>
      <c r="K5" s="239"/>
      <c r="AMJ5" s="0"/>
    </row>
    <row r="6" s="206" customFormat="true" ht="15" hidden="false" customHeight="true" outlineLevel="0" collapsed="false">
      <c r="B6" s="41" t="str">
        <f aca="false">'1. ORÇAMENTO'!C8</f>
        <v>D E P A R T A M E N T O    D E    E N G E N H A R I A</v>
      </c>
      <c r="C6" s="41"/>
      <c r="D6" s="41"/>
      <c r="E6" s="41"/>
      <c r="F6" s="41"/>
      <c r="G6" s="41"/>
      <c r="H6" s="41"/>
      <c r="I6" s="240"/>
      <c r="J6" s="240"/>
      <c r="K6" s="240"/>
      <c r="AMJ6" s="0"/>
    </row>
    <row r="7" s="186" customFormat="true" ht="13.8" hidden="false" customHeight="false" outlineLevel="0" collapsed="false">
      <c r="B7" s="187"/>
      <c r="C7" s="188"/>
      <c r="D7" s="189"/>
      <c r="E7" s="188"/>
      <c r="F7" s="190"/>
      <c r="G7" s="190"/>
      <c r="H7" s="191"/>
      <c r="I7" s="238"/>
      <c r="J7" s="238"/>
      <c r="K7" s="238"/>
      <c r="AMJ7" s="0"/>
    </row>
    <row r="8" s="192" customFormat="true" ht="17.65" hidden="false" customHeight="true" outlineLevel="0" collapsed="false">
      <c r="B8" s="207" t="s">
        <v>12</v>
      </c>
      <c r="C8" s="26" t="str">
        <f aca="false">'1. ORÇAMENTO'!D10</f>
        <v>CONSTRUÇÃO DA ESCOLA ESTADUAL JOSÉ ALVES BEZERRA</v>
      </c>
      <c r="D8" s="208"/>
      <c r="E8" s="208"/>
      <c r="F8" s="208"/>
      <c r="G8" s="210" t="s">
        <v>14</v>
      </c>
      <c r="H8" s="211" t="n">
        <f aca="false">'1. ORÇAMENTO'!J10</f>
        <v>43885</v>
      </c>
      <c r="I8" s="239"/>
      <c r="J8" s="239"/>
      <c r="K8" s="239"/>
      <c r="AMJ8" s="0"/>
    </row>
    <row r="9" customFormat="false" ht="15" hidden="false" customHeight="false" outlineLevel="0" collapsed="false">
      <c r="B9" s="241" t="s">
        <v>15</v>
      </c>
      <c r="C9" s="242" t="str">
        <f aca="false">'1. ORÇAMENTO'!D11</f>
        <v>AVENIDA GUILHERME MEYER, CENTRO, PORTO DOS GAÚCHOS - MT</v>
      </c>
      <c r="D9" s="243"/>
      <c r="E9" s="244"/>
      <c r="F9" s="244"/>
      <c r="G9" s="245" t="s">
        <v>17</v>
      </c>
      <c r="H9" s="246" t="n">
        <f aca="false">'1. ORÇAMENTO'!J11</f>
        <v>1.157</v>
      </c>
    </row>
    <row r="10" customFormat="false" ht="17.35" hidden="false" customHeight="false" outlineLevel="0" collapsed="false">
      <c r="B10" s="247" t="s">
        <v>646</v>
      </c>
      <c r="C10" s="247"/>
      <c r="D10" s="247"/>
      <c r="E10" s="247"/>
      <c r="F10" s="247"/>
      <c r="G10" s="247"/>
      <c r="H10" s="247"/>
      <c r="I10" s="8" t="s">
        <v>647</v>
      </c>
      <c r="J10" s="237" t="n">
        <f aca="false">E40*100/G40</f>
        <v>91.4933393551051</v>
      </c>
      <c r="K10" s="8"/>
      <c r="L10" s="180" t="n">
        <f aca="false">J10+J11</f>
        <v>100</v>
      </c>
    </row>
    <row r="11" s="1" customFormat="true" ht="15" hidden="false" customHeight="true" outlineLevel="0" collapsed="false">
      <c r="B11" s="248" t="s">
        <v>648</v>
      </c>
      <c r="C11" s="248"/>
      <c r="D11" s="248"/>
      <c r="E11" s="249" t="s">
        <v>649</v>
      </c>
      <c r="F11" s="249"/>
      <c r="G11" s="249"/>
      <c r="H11" s="249"/>
      <c r="I11" s="7" t="s">
        <v>650</v>
      </c>
      <c r="J11" s="8" t="n">
        <f aca="false">100-J10</f>
        <v>8.50666064489489</v>
      </c>
      <c r="K11" s="7"/>
      <c r="AMJ11" s="0"/>
    </row>
    <row r="12" s="1" customFormat="true" ht="26.85" hidden="false" customHeight="false" outlineLevel="0" collapsed="false">
      <c r="B12" s="248"/>
      <c r="C12" s="248"/>
      <c r="D12" s="248"/>
      <c r="E12" s="250" t="s">
        <v>651</v>
      </c>
      <c r="F12" s="251" t="s">
        <v>652</v>
      </c>
      <c r="G12" s="252" t="s">
        <v>653</v>
      </c>
      <c r="H12" s="252"/>
      <c r="I12" s="8" t="s">
        <v>654</v>
      </c>
      <c r="J12" s="8" t="n">
        <f aca="false">(G15*100)/G40</f>
        <v>2.93611707320442</v>
      </c>
      <c r="K12" s="8" t="s">
        <v>655</v>
      </c>
      <c r="L12" s="1" t="n">
        <f aca="false">J11-J12</f>
        <v>5.57054357169047</v>
      </c>
      <c r="AMJ12" s="0"/>
    </row>
    <row r="13" s="1" customFormat="true" ht="15" hidden="false" customHeight="false" outlineLevel="0" collapsed="false">
      <c r="B13" s="253" t="s">
        <v>27</v>
      </c>
      <c r="C13" s="254" t="str">
        <f aca="false">VLOOKUP(B13,'1. ORÇAMENTO'!C17:J557,2,0)</f>
        <v>A D M I N I S T R A Ç Ã O  O B R A</v>
      </c>
      <c r="D13" s="254"/>
      <c r="E13" s="255" t="n">
        <f aca="false">G13*J10%</f>
        <v>51801.7812200788</v>
      </c>
      <c r="F13" s="255" t="n">
        <f aca="false">G13-E13</f>
        <v>4816.30877992117</v>
      </c>
      <c r="G13" s="256" t="n">
        <f aca="false">VLOOKUP(B13,'1. ORÇAMENTO'!C17:J557,8,0)</f>
        <v>56618.09</v>
      </c>
      <c r="H13" s="256"/>
      <c r="I13" s="257"/>
      <c r="J13" s="8"/>
      <c r="K13" s="8"/>
      <c r="AMJ13" s="0"/>
    </row>
    <row r="14" s="1" customFormat="true" ht="15" hidden="false" customHeight="false" outlineLevel="0" collapsed="false">
      <c r="B14" s="253" t="s">
        <v>30</v>
      </c>
      <c r="C14" s="254" t="str">
        <f aca="false">VLOOKUP(B14,'1. ORÇAMENTO'!C18:J558,2,0)</f>
        <v>S E R V I Ç O S   P R E L I M I N A R E S</v>
      </c>
      <c r="D14" s="254"/>
      <c r="E14" s="255" t="n">
        <f aca="false">G14*$J$10%</f>
        <v>62742.4083508193</v>
      </c>
      <c r="F14" s="255" t="n">
        <f aca="false">G14-E14</f>
        <v>5833.52164918067</v>
      </c>
      <c r="G14" s="256" t="n">
        <f aca="false">VLOOKUP(B14,'1. ORÇAMENTO'!C18:J558,8,0)</f>
        <v>68575.93</v>
      </c>
      <c r="H14" s="256"/>
      <c r="I14" s="258"/>
      <c r="J14" s="8"/>
      <c r="K14" s="8"/>
      <c r="AMJ14" s="0"/>
    </row>
    <row r="15" s="1" customFormat="true" ht="15" hidden="false" customHeight="false" outlineLevel="0" collapsed="false">
      <c r="B15" s="259" t="s">
        <v>47</v>
      </c>
      <c r="C15" s="260" t="str">
        <f aca="false">VLOOKUP(B15,'1. ORÇAMENTO'!C19:J559,2,0)</f>
        <v>S E R V I Ç O S   D E    D E M O L I Ç Ã O (EXECUÇÃO DIRETA)</v>
      </c>
      <c r="D15" s="260"/>
      <c r="E15" s="261" t="s">
        <v>656</v>
      </c>
      <c r="F15" s="261" t="s">
        <v>656</v>
      </c>
      <c r="G15" s="262" t="n">
        <f aca="false">VLOOKUP(B15,'1. ORÇAMENTO'!C19:J559,8,0)</f>
        <v>80265.36</v>
      </c>
      <c r="H15" s="262"/>
      <c r="I15" s="7"/>
      <c r="J15" s="8"/>
      <c r="K15" s="8"/>
      <c r="AMJ15" s="0"/>
    </row>
    <row r="16" s="1" customFormat="true" ht="15" hidden="false" customHeight="false" outlineLevel="0" collapsed="false">
      <c r="B16" s="253" t="s">
        <v>62</v>
      </c>
      <c r="C16" s="254" t="str">
        <f aca="false">VLOOKUP(B16,'1. ORÇAMENTO'!C20:J560,2,0)</f>
        <v>C O N S T R U Ç Ã O    D O    M U R O</v>
      </c>
      <c r="D16" s="254"/>
      <c r="E16" s="255" t="n">
        <f aca="false">G16*$J$10%</f>
        <v>74038.6975396349</v>
      </c>
      <c r="F16" s="255" t="n">
        <f aca="false">G16-E16</f>
        <v>6883.80246036507</v>
      </c>
      <c r="G16" s="256" t="n">
        <f aca="false">VLOOKUP(B16,'1. ORÇAMENTO'!C20:J560,8,0)</f>
        <v>80922.5</v>
      </c>
      <c r="H16" s="256"/>
      <c r="I16" s="8"/>
      <c r="J16" s="8"/>
      <c r="K16" s="8"/>
      <c r="AMJ16" s="0"/>
    </row>
    <row r="17" s="1" customFormat="true" ht="15" hidden="false" customHeight="false" outlineLevel="0" collapsed="false">
      <c r="B17" s="253" t="s">
        <v>101</v>
      </c>
      <c r="C17" s="254" t="str">
        <f aca="false">VLOOKUP(B17,'1. ORÇAMENTO'!C21:J561,2,0)</f>
        <v>M O V I M E N T O  D E   T E R R A</v>
      </c>
      <c r="D17" s="254"/>
      <c r="E17" s="255" t="n">
        <f aca="false">G17*$J$10%</f>
        <v>9406.04594707306</v>
      </c>
      <c r="F17" s="255" t="n">
        <f aca="false">G17-E17</f>
        <v>874.534052926936</v>
      </c>
      <c r="G17" s="256" t="n">
        <f aca="false">VLOOKUP(B17,'1. ORÇAMENTO'!C21:J561,8,0)</f>
        <v>10280.58</v>
      </c>
      <c r="H17" s="256"/>
      <c r="I17" s="8"/>
      <c r="J17" s="8"/>
      <c r="K17" s="8"/>
      <c r="AMJ17" s="0"/>
    </row>
    <row r="18" s="1" customFormat="true" ht="15" hidden="false" customHeight="false" outlineLevel="0" collapsed="false">
      <c r="B18" s="253" t="s">
        <v>110</v>
      </c>
      <c r="C18" s="254" t="str">
        <f aca="false">VLOOKUP(B18,'1. ORÇAMENTO'!C22:J562,2,0)</f>
        <v>E S T R U T U R A</v>
      </c>
      <c r="D18" s="254"/>
      <c r="E18" s="255" t="n">
        <f aca="false">G18*$J$10%</f>
        <v>302652.308594184</v>
      </c>
      <c r="F18" s="255" t="n">
        <f aca="false">G18-E18</f>
        <v>28139.3214058163</v>
      </c>
      <c r="G18" s="256" t="n">
        <f aca="false">VLOOKUP(B18,'1. ORÇAMENTO'!C22:J562,8,0)</f>
        <v>330791.63</v>
      </c>
      <c r="H18" s="256"/>
      <c r="I18" s="8"/>
      <c r="J18" s="8"/>
      <c r="K18" s="8"/>
      <c r="AMJ18" s="0"/>
    </row>
    <row r="19" s="1" customFormat="true" ht="15" hidden="false" customHeight="false" outlineLevel="0" collapsed="false">
      <c r="B19" s="253" t="s">
        <v>142</v>
      </c>
      <c r="C19" s="254" t="str">
        <f aca="false">VLOOKUP(B19,'1. ORÇAMENTO'!C23:J563,2,0)</f>
        <v>A L V E N A R I A S ,   F E C H A M E N T O S   E   D I V I S Ó R I A S</v>
      </c>
      <c r="D19" s="254"/>
      <c r="E19" s="255" t="n">
        <f aca="false">G19*$J$10%</f>
        <v>195381.016061962</v>
      </c>
      <c r="F19" s="255" t="n">
        <f aca="false">G19-E19</f>
        <v>18165.6939380378</v>
      </c>
      <c r="G19" s="256" t="n">
        <f aca="false">VLOOKUP(B19,'1. ORÇAMENTO'!C23:J563,8,0)</f>
        <v>213546.71</v>
      </c>
      <c r="H19" s="256"/>
      <c r="I19" s="8"/>
      <c r="J19" s="8"/>
      <c r="K19" s="8"/>
      <c r="AMJ19" s="0"/>
    </row>
    <row r="20" s="1" customFormat="true" ht="15" hidden="false" customHeight="false" outlineLevel="0" collapsed="false">
      <c r="B20" s="253" t="s">
        <v>158</v>
      </c>
      <c r="C20" s="254" t="str">
        <f aca="false">VLOOKUP(B20,'1. ORÇAMENTO'!C24:J564,2,0)</f>
        <v>E S Q U A D R I A S</v>
      </c>
      <c r="D20" s="254"/>
      <c r="E20" s="255" t="n">
        <f aca="false">G20*$J$10%</f>
        <v>120345.160064698</v>
      </c>
      <c r="F20" s="255" t="n">
        <f aca="false">G20-E20</f>
        <v>11189.1799353022</v>
      </c>
      <c r="G20" s="256" t="n">
        <f aca="false">VLOOKUP(B20,'1. ORÇAMENTO'!C24:J564,8,0)</f>
        <v>131534.34</v>
      </c>
      <c r="H20" s="256"/>
      <c r="I20" s="8"/>
      <c r="J20" s="8"/>
      <c r="K20" s="8"/>
      <c r="AMJ20" s="0"/>
    </row>
    <row r="21" s="1" customFormat="true" ht="15" hidden="false" customHeight="false" outlineLevel="0" collapsed="false">
      <c r="B21" s="253" t="s">
        <v>177</v>
      </c>
      <c r="C21" s="254" t="str">
        <f aca="false">VLOOKUP(B21,'1. ORÇAMENTO'!C25:J565,2,0)</f>
        <v>C O B E R T U R A S</v>
      </c>
      <c r="D21" s="254"/>
      <c r="E21" s="255" t="n">
        <f aca="false">G21*$J$10%</f>
        <v>669952.118149907</v>
      </c>
      <c r="F21" s="255" t="n">
        <f aca="false">G21-E21</f>
        <v>62289.2918500934</v>
      </c>
      <c r="G21" s="256" t="n">
        <f aca="false">VLOOKUP(B21,'1. ORÇAMENTO'!C25:J565,8,0)</f>
        <v>732241.41</v>
      </c>
      <c r="H21" s="256"/>
      <c r="I21" s="8"/>
      <c r="J21" s="8"/>
      <c r="K21" s="8"/>
      <c r="AMJ21" s="0"/>
    </row>
    <row r="22" s="1" customFormat="true" ht="15" hidden="false" customHeight="false" outlineLevel="0" collapsed="false">
      <c r="B22" s="253" t="s">
        <v>193</v>
      </c>
      <c r="C22" s="254" t="str">
        <f aca="false">VLOOKUP(B22,'1. ORÇAMENTO'!C26:J566,2,0)</f>
        <v>R E V E S T I M E N T O    E    I M P E R M E A B I L I Z A Ç Ã O</v>
      </c>
      <c r="D22" s="254"/>
      <c r="E22" s="255" t="n">
        <f aca="false">G22*$J$10%</f>
        <v>204411.298864304</v>
      </c>
      <c r="F22" s="255" t="n">
        <f aca="false">G22-E22</f>
        <v>19005.2911356962</v>
      </c>
      <c r="G22" s="256" t="n">
        <f aca="false">VLOOKUP(B22,'1. ORÇAMENTO'!C26:J566,8,0)</f>
        <v>223416.59</v>
      </c>
      <c r="H22" s="256"/>
      <c r="I22" s="8"/>
      <c r="J22" s="8"/>
      <c r="K22" s="8"/>
      <c r="AMJ22" s="0"/>
    </row>
    <row r="23" s="1" customFormat="true" ht="15" hidden="false" customHeight="false" outlineLevel="0" collapsed="false">
      <c r="B23" s="253" t="s">
        <v>209</v>
      </c>
      <c r="C23" s="254" t="str">
        <f aca="false">VLOOKUP(B23,'1. ORÇAMENTO'!C27:J567,2,0)</f>
        <v>P I S O S    E    P A V I M E N T O S</v>
      </c>
      <c r="D23" s="254"/>
      <c r="E23" s="255" t="n">
        <f aca="false">G23*$J$10%</f>
        <v>117865.626522837</v>
      </c>
      <c r="F23" s="255" t="n">
        <f aca="false">G23-E23</f>
        <v>10958.6434771631</v>
      </c>
      <c r="G23" s="256" t="n">
        <f aca="false">VLOOKUP(B23,'1. ORÇAMENTO'!C27:J567,8,0)</f>
        <v>128824.27</v>
      </c>
      <c r="H23" s="256"/>
      <c r="I23" s="8"/>
      <c r="J23" s="8"/>
      <c r="K23" s="8"/>
      <c r="AMJ23" s="0"/>
    </row>
    <row r="24" s="1" customFormat="true" ht="15" hidden="false" customHeight="false" outlineLevel="0" collapsed="false">
      <c r="B24" s="253" t="s">
        <v>218</v>
      </c>
      <c r="C24" s="254" t="str">
        <f aca="false">VLOOKUP(B24,'1. ORÇAMENTO'!C28:J568,2,0)</f>
        <v>F O R R O</v>
      </c>
      <c r="D24" s="254"/>
      <c r="E24" s="255" t="n">
        <f aca="false">G24*$J$10%</f>
        <v>53766.4451440528</v>
      </c>
      <c r="F24" s="255" t="n">
        <f aca="false">G24-E24</f>
        <v>4998.97485594719</v>
      </c>
      <c r="G24" s="256" t="n">
        <f aca="false">VLOOKUP(B24,'1. ORÇAMENTO'!C28:J568,8,0)</f>
        <v>58765.42</v>
      </c>
      <c r="H24" s="256"/>
      <c r="I24" s="8"/>
      <c r="J24" s="8"/>
      <c r="K24" s="8"/>
      <c r="AMJ24" s="0"/>
    </row>
    <row r="25" s="1" customFormat="true" ht="15" hidden="false" customHeight="false" outlineLevel="0" collapsed="false">
      <c r="B25" s="253" t="s">
        <v>222</v>
      </c>
      <c r="C25" s="254" t="str">
        <f aca="false">VLOOKUP(B25,'1. ORÇAMENTO'!C29:J569,2,0)</f>
        <v>I N S T A L A Ç Õ E S   H I D R O S S A N I T Á R I A S </v>
      </c>
      <c r="D25" s="254"/>
      <c r="E25" s="255" t="n">
        <f aca="false">G25*$J$10%</f>
        <v>172656.312152968</v>
      </c>
      <c r="F25" s="255" t="n">
        <f aca="false">G25-E25</f>
        <v>16052.8478470318</v>
      </c>
      <c r="G25" s="256" t="n">
        <f aca="false">VLOOKUP(B25,'1. ORÇAMENTO'!C29:J569,8,0)</f>
        <v>188709.16</v>
      </c>
      <c r="H25" s="256"/>
      <c r="I25" s="8"/>
      <c r="J25" s="8"/>
      <c r="K25" s="8"/>
      <c r="AMJ25" s="0"/>
    </row>
    <row r="26" s="1" customFormat="true" ht="15" hidden="false" customHeight="false" outlineLevel="0" collapsed="false">
      <c r="B26" s="253" t="s">
        <v>352</v>
      </c>
      <c r="C26" s="254" t="str">
        <f aca="false">VLOOKUP(B26,'1. ORÇAMENTO'!C30:J570,2,0)</f>
        <v>I N S T A L A Ç Õ E S   E L É T R I C A S </v>
      </c>
      <c r="D26" s="254"/>
      <c r="E26" s="255" t="n">
        <f aca="false">G26*$J$10%</f>
        <v>160719.084673968</v>
      </c>
      <c r="F26" s="255" t="n">
        <f aca="false">G26-E26</f>
        <v>14942.9753260317</v>
      </c>
      <c r="G26" s="256" t="n">
        <f aca="false">VLOOKUP(B26,'1. ORÇAMENTO'!C30:J570,8,0)</f>
        <v>175662.06</v>
      </c>
      <c r="H26" s="256"/>
      <c r="I26" s="8"/>
      <c r="J26" s="8"/>
      <c r="K26" s="8"/>
      <c r="AMJ26" s="0"/>
    </row>
    <row r="27" s="1" customFormat="true" ht="26.85" hidden="false" customHeight="false" outlineLevel="0" collapsed="false">
      <c r="B27" s="253" t="s">
        <v>425</v>
      </c>
      <c r="C27" s="254" t="str">
        <f aca="false">VLOOKUP(B27,'1. ORÇAMENTO'!C31:J571,2,0)</f>
        <v>I N S T A L A Ç Õ E S    D E    S E G U R A N Ç A    E   P R E V E N Ç Ã O    A    C O M B A T E    A    I N C Ê N D I O    E    P Â N I C O</v>
      </c>
      <c r="D27" s="254"/>
      <c r="E27" s="255" t="n">
        <f aca="false">G27*$J$10%</f>
        <v>40156.4632402914</v>
      </c>
      <c r="F27" s="255" t="n">
        <f aca="false">G27-E27</f>
        <v>3733.57675970862</v>
      </c>
      <c r="G27" s="256" t="n">
        <f aca="false">VLOOKUP(B27,'1. ORÇAMENTO'!C31:J571,8,0)</f>
        <v>43890.04</v>
      </c>
      <c r="H27" s="256"/>
      <c r="I27" s="8"/>
      <c r="J27" s="8"/>
      <c r="K27" s="8"/>
      <c r="AMJ27" s="0"/>
    </row>
    <row r="28" s="1" customFormat="true" ht="15" hidden="false" customHeight="false" outlineLevel="0" collapsed="false">
      <c r="B28" s="253" t="s">
        <v>463</v>
      </c>
      <c r="C28" s="254" t="str">
        <f aca="false">VLOOKUP(B28,'1. ORÇAMENTO'!C32:J572,2,0)</f>
        <v>S P D A</v>
      </c>
      <c r="D28" s="254"/>
      <c r="E28" s="255" t="n">
        <f aca="false">G28*$J$10%</f>
        <v>53847.1697173658</v>
      </c>
      <c r="F28" s="255" t="n">
        <f aca="false">G28-E28</f>
        <v>5006.48028263418</v>
      </c>
      <c r="G28" s="256" t="n">
        <f aca="false">VLOOKUP(B28,'1. ORÇAMENTO'!C32:J572,8,0)</f>
        <v>58853.65</v>
      </c>
      <c r="H28" s="256"/>
      <c r="I28" s="8"/>
      <c r="J28" s="8"/>
      <c r="K28" s="8"/>
      <c r="AMJ28" s="0"/>
    </row>
    <row r="29" s="1" customFormat="true" ht="15" hidden="false" customHeight="false" outlineLevel="0" collapsed="false">
      <c r="B29" s="253" t="s">
        <v>481</v>
      </c>
      <c r="C29" s="254" t="str">
        <f aca="false">VLOOKUP(B29,'1. ORÇAMENTO'!C33:J573,2,0)</f>
        <v>D R E N A G E M    P L U V I A L</v>
      </c>
      <c r="D29" s="254"/>
      <c r="E29" s="255" t="n">
        <f aca="false">G29*$J$10%</f>
        <v>30002.4134973206</v>
      </c>
      <c r="F29" s="255" t="n">
        <f aca="false">G29-E29</f>
        <v>2789.49650267935</v>
      </c>
      <c r="G29" s="256" t="n">
        <f aca="false">VLOOKUP(B29,'1. ORÇAMENTO'!C33:J573,8,0)</f>
        <v>32791.91</v>
      </c>
      <c r="H29" s="256"/>
      <c r="I29" s="8"/>
      <c r="J29" s="8"/>
      <c r="K29" s="8"/>
      <c r="AMJ29" s="0"/>
    </row>
    <row r="30" s="1" customFormat="true" ht="15" hidden="false" customHeight="false" outlineLevel="0" collapsed="false">
      <c r="B30" s="253" t="s">
        <v>510</v>
      </c>
      <c r="C30" s="254" t="str">
        <f aca="false">VLOOKUP(B30,'1. ORÇAMENTO'!C34:J574,2,0)</f>
        <v>D I V I S Ó R I A S    E    B A N C A D A S</v>
      </c>
      <c r="D30" s="254"/>
      <c r="E30" s="255" t="n">
        <f aca="false">G30*$J$10%</f>
        <v>30116.6795288412</v>
      </c>
      <c r="F30" s="255" t="n">
        <f aca="false">G30-E30</f>
        <v>2800.12047115876</v>
      </c>
      <c r="G30" s="256" t="n">
        <f aca="false">VLOOKUP(B30,'1. ORÇAMENTO'!C34:J574,8,0)</f>
        <v>32916.8</v>
      </c>
      <c r="H30" s="256"/>
      <c r="I30" s="8"/>
      <c r="J30" s="8"/>
      <c r="K30" s="8"/>
      <c r="AMJ30" s="0"/>
    </row>
    <row r="31" s="1" customFormat="true" ht="15" hidden="false" customHeight="false" outlineLevel="0" collapsed="false">
      <c r="B31" s="253" t="s">
        <v>514</v>
      </c>
      <c r="C31" s="254" t="str">
        <f aca="false">VLOOKUP(B31,'1. ORÇAMENTO'!C35:J575,2,0)</f>
        <v>P I N T U R A S</v>
      </c>
      <c r="D31" s="254"/>
      <c r="E31" s="255" t="n">
        <f aca="false">G31*$J$10%</f>
        <v>83726.1586998964</v>
      </c>
      <c r="F31" s="255" t="n">
        <f aca="false">G31-E31</f>
        <v>7784.50130010357</v>
      </c>
      <c r="G31" s="256" t="n">
        <f aca="false">VLOOKUP(B31,'1. ORÇAMENTO'!C35:J575,8,0)</f>
        <v>91510.66</v>
      </c>
      <c r="H31" s="256"/>
      <c r="I31" s="8"/>
      <c r="J31" s="8"/>
      <c r="K31" s="8"/>
      <c r="AMJ31" s="0"/>
    </row>
    <row r="32" s="1" customFormat="true" ht="15" hidden="false" customHeight="false" outlineLevel="0" collapsed="false">
      <c r="B32" s="253" t="s">
        <v>528</v>
      </c>
      <c r="C32" s="254" t="str">
        <f aca="false">VLOOKUP(B32,'1. ORÇAMENTO'!C36:J576,2,0)</f>
        <v>A C E S S I B I L I D A D E</v>
      </c>
      <c r="D32" s="254"/>
      <c r="E32" s="255" t="n">
        <f aca="false">G32*$J$10%</f>
        <v>9909.00313217595</v>
      </c>
      <c r="F32" s="255" t="n">
        <f aca="false">G32-E32</f>
        <v>921.296867824052</v>
      </c>
      <c r="G32" s="256" t="n">
        <f aca="false">VLOOKUP(B32,'1. ORÇAMENTO'!C36:J576,8,0)</f>
        <v>10830.3</v>
      </c>
      <c r="H32" s="256"/>
      <c r="I32" s="8"/>
      <c r="J32" s="8"/>
      <c r="K32" s="8"/>
      <c r="AMJ32" s="0"/>
    </row>
    <row r="33" s="1" customFormat="true" ht="15" hidden="false" customHeight="false" outlineLevel="0" collapsed="false">
      <c r="B33" s="253" t="s">
        <v>535</v>
      </c>
      <c r="C33" s="254" t="str">
        <f aca="false">VLOOKUP(B33,'1. ORÇAMENTO'!C37:J577,2,0)</f>
        <v>L I M P E Z A    F I N A L</v>
      </c>
      <c r="D33" s="254"/>
      <c r="E33" s="255" t="n">
        <f aca="false">G33*$J$10%</f>
        <v>5803.75189131599</v>
      </c>
      <c r="F33" s="255" t="n">
        <f aca="false">G33-E33</f>
        <v>539.608108684005</v>
      </c>
      <c r="G33" s="256" t="n">
        <f aca="false">VLOOKUP(B33,'1. ORÇAMENTO'!C37:J577,8,0)</f>
        <v>6343.36</v>
      </c>
      <c r="H33" s="256"/>
      <c r="I33" s="8"/>
      <c r="J33" s="8"/>
      <c r="K33" s="8"/>
      <c r="AMJ33" s="0"/>
    </row>
    <row r="34" s="1" customFormat="true" ht="15" hidden="false" customHeight="false" outlineLevel="0" collapsed="false">
      <c r="B34" s="253" t="s">
        <v>538</v>
      </c>
      <c r="C34" s="254" t="str">
        <f aca="false">VLOOKUP(B34,'1. ORÇAMENTO'!C38:J578,2,0)</f>
        <v>G L P</v>
      </c>
      <c r="D34" s="254"/>
      <c r="E34" s="255" t="n">
        <f aca="false">G34*$J$10%</f>
        <v>8671.83934675015</v>
      </c>
      <c r="F34" s="255" t="n">
        <f aca="false">G34-E34</f>
        <v>806.270653249847</v>
      </c>
      <c r="G34" s="256" t="n">
        <f aca="false">VLOOKUP(B34,'1. ORÇAMENTO'!C38:J578,8,0)</f>
        <v>9478.11</v>
      </c>
      <c r="H34" s="256"/>
      <c r="I34" s="8"/>
      <c r="J34" s="8"/>
      <c r="K34" s="8"/>
      <c r="AMJ34" s="0"/>
    </row>
    <row r="35" s="1" customFormat="true" ht="15" hidden="false" customHeight="false" outlineLevel="0" collapsed="false">
      <c r="B35" s="253" t="s">
        <v>558</v>
      </c>
      <c r="C35" s="254" t="str">
        <f aca="false">VLOOKUP(B35,'1. ORÇAMENTO'!C39:J579,2,0)</f>
        <v>S E R V I Ç O S    C O P L E M E N T A R E S</v>
      </c>
      <c r="D35" s="254"/>
      <c r="E35" s="255" t="n">
        <f aca="false">G35*$J$10%</f>
        <v>21500.1387563973</v>
      </c>
      <c r="F35" s="255" t="n">
        <f aca="false">G35-E35</f>
        <v>1998.99124360269</v>
      </c>
      <c r="G35" s="256" t="n">
        <f aca="false">VLOOKUP(B35,'1. ORÇAMENTO'!C39:J579,8,0)</f>
        <v>23499.13</v>
      </c>
      <c r="H35" s="256"/>
      <c r="I35" s="8"/>
      <c r="J35" s="8"/>
      <c r="K35" s="8"/>
      <c r="AMJ35" s="0"/>
    </row>
    <row r="36" s="1" customFormat="true" ht="15" hidden="false" customHeight="false" outlineLevel="0" collapsed="false">
      <c r="B36" s="253" t="s">
        <v>568</v>
      </c>
      <c r="C36" s="254" t="str">
        <f aca="false">VLOOKUP(B36,'1. ORÇAMENTO'!C40:J580,2,0)</f>
        <v>A B R I G O    D E    R E S Í D U O S    S Ó L I D O</v>
      </c>
      <c r="D36" s="254"/>
      <c r="E36" s="255" t="n">
        <f aca="false">G36*$J$10%</f>
        <v>4546.37722722666</v>
      </c>
      <c r="F36" s="255" t="n">
        <f aca="false">G36-E36</f>
        <v>422.702772773343</v>
      </c>
      <c r="G36" s="256" t="n">
        <f aca="false">VLOOKUP(B36,'1. ORÇAMENTO'!C40:J580,8,0)</f>
        <v>4969.08</v>
      </c>
      <c r="H36" s="256"/>
      <c r="I36" s="8"/>
      <c r="J36" s="8"/>
      <c r="K36" s="8"/>
      <c r="AMJ36" s="0"/>
    </row>
    <row r="37" s="1" customFormat="true" ht="15" hidden="false" customHeight="false" outlineLevel="0" collapsed="false">
      <c r="B37" s="253" t="s">
        <v>596</v>
      </c>
      <c r="C37" s="254" t="str">
        <f aca="false">VLOOKUP(B37,'1. ORÇAMENTO'!C41:J581,2,0)</f>
        <v>A B R I G O    D E    G Á S</v>
      </c>
      <c r="D37" s="254"/>
      <c r="E37" s="255" t="n">
        <f aca="false">G37*$J$10%</f>
        <v>6373.66390215895</v>
      </c>
      <c r="F37" s="255" t="n">
        <f aca="false">G37-E37</f>
        <v>592.596097841055</v>
      </c>
      <c r="G37" s="256" t="n">
        <f aca="false">VLOOKUP(B37,'1. ORÇAMENTO'!C41:J581,8,0)</f>
        <v>6966.26</v>
      </c>
      <c r="H37" s="256"/>
      <c r="I37" s="8"/>
      <c r="J37" s="8"/>
      <c r="K37" s="8"/>
      <c r="AMJ37" s="0"/>
    </row>
    <row r="38" s="1" customFormat="true" ht="15" hidden="false" customHeight="false" outlineLevel="0" collapsed="false">
      <c r="B38" s="253" t="s">
        <v>618</v>
      </c>
      <c r="C38" s="254" t="str">
        <f aca="false">VLOOKUP(B38,'1. ORÇAMENTO'!C42:J582,2,0)</f>
        <v>B A S E    D O    R E S E R V A T Ó R I O</v>
      </c>
      <c r="D38" s="254"/>
      <c r="E38" s="255" t="n">
        <f aca="false">G38*$J$10%</f>
        <v>10784.1277737736</v>
      </c>
      <c r="F38" s="255" t="n">
        <f aca="false">G38-E38</f>
        <v>1002.66222622641</v>
      </c>
      <c r="G38" s="256" t="n">
        <f aca="false">VLOOKUP(B38,'1. ORÇAMENTO'!C42:J582,8,0)</f>
        <v>11786.79</v>
      </c>
      <c r="H38" s="256"/>
      <c r="I38" s="8"/>
      <c r="J38" s="8"/>
      <c r="K38" s="8"/>
      <c r="AMJ38" s="0"/>
    </row>
    <row r="39" s="1" customFormat="true" ht="15" hidden="false" customHeight="false" outlineLevel="0" collapsed="false">
      <c r="B39" s="129"/>
      <c r="C39" s="178"/>
      <c r="D39" s="109"/>
      <c r="E39" s="263"/>
      <c r="F39" s="263"/>
      <c r="G39" s="264"/>
      <c r="H39" s="264"/>
      <c r="I39" s="8"/>
      <c r="J39" s="8"/>
      <c r="K39" s="8"/>
      <c r="AMJ39" s="0"/>
    </row>
    <row r="40" s="1" customFormat="true" ht="31.15" hidden="false" customHeight="true" outlineLevel="0" collapsed="false">
      <c r="B40" s="253" t="s">
        <v>653</v>
      </c>
      <c r="C40" s="253"/>
      <c r="D40" s="253"/>
      <c r="E40" s="265" t="n">
        <v>2501176.09</v>
      </c>
      <c r="F40" s="265" t="n">
        <f aca="false">SUM(F13:F38)</f>
        <v>232548.689999999</v>
      </c>
      <c r="G40" s="266" t="n">
        <f aca="false">SUM(G13:G38)-G15</f>
        <v>2733724.78</v>
      </c>
      <c r="H40" s="266"/>
      <c r="I40" s="257"/>
      <c r="J40" s="8"/>
      <c r="K40" s="8"/>
      <c r="M40" s="71"/>
      <c r="AMJ40" s="0"/>
    </row>
    <row r="60" customFormat="false" ht="24" hidden="false" customHeight="true" outlineLevel="0" collapsed="false"/>
    <row r="1048575" customFormat="false" ht="12.8" hidden="false" customHeight="false" outlineLevel="0" collapsed="false"/>
    <row r="1048576" customFormat="false" ht="12.8" hidden="false" customHeight="false" outlineLevel="0" collapsed="false"/>
  </sheetData>
  <sheetProtection sheet="true" password="dba1" objects="true" scenarios="true" insertColumns="false" insertRows="false" deleteColumns="false" deleteRows="false"/>
  <mergeCells count="63">
    <mergeCell ref="D3:D4"/>
    <mergeCell ref="E3:F3"/>
    <mergeCell ref="G3:H5"/>
    <mergeCell ref="E4:F4"/>
    <mergeCell ref="B6:H6"/>
    <mergeCell ref="B10:H10"/>
    <mergeCell ref="B11:D12"/>
    <mergeCell ref="E11:H11"/>
    <mergeCell ref="G12:H12"/>
    <mergeCell ref="C13:D13"/>
    <mergeCell ref="G13:H13"/>
    <mergeCell ref="C14:D14"/>
    <mergeCell ref="G14:H14"/>
    <mergeCell ref="C15:D15"/>
    <mergeCell ref="G15:H15"/>
    <mergeCell ref="C16:D16"/>
    <mergeCell ref="G16:H16"/>
    <mergeCell ref="C17:D17"/>
    <mergeCell ref="G17:H17"/>
    <mergeCell ref="C18:D18"/>
    <mergeCell ref="G18:H18"/>
    <mergeCell ref="C19:D19"/>
    <mergeCell ref="G19:H19"/>
    <mergeCell ref="C20:D20"/>
    <mergeCell ref="G20:H20"/>
    <mergeCell ref="C21:D21"/>
    <mergeCell ref="G21:H21"/>
    <mergeCell ref="C22:D22"/>
    <mergeCell ref="G22:H22"/>
    <mergeCell ref="C23:D23"/>
    <mergeCell ref="G23:H23"/>
    <mergeCell ref="C24:D24"/>
    <mergeCell ref="G24:H24"/>
    <mergeCell ref="C25:D25"/>
    <mergeCell ref="G25:H25"/>
    <mergeCell ref="C26:D26"/>
    <mergeCell ref="G26:H26"/>
    <mergeCell ref="C27:D27"/>
    <mergeCell ref="G27:H27"/>
    <mergeCell ref="C28:D28"/>
    <mergeCell ref="G28:H28"/>
    <mergeCell ref="C29:D29"/>
    <mergeCell ref="G29:H29"/>
    <mergeCell ref="C30:D30"/>
    <mergeCell ref="G30:H30"/>
    <mergeCell ref="C31:D31"/>
    <mergeCell ref="G31:H31"/>
    <mergeCell ref="C32:D32"/>
    <mergeCell ref="G32:H32"/>
    <mergeCell ref="C33:D33"/>
    <mergeCell ref="G33:H33"/>
    <mergeCell ref="C34:D34"/>
    <mergeCell ref="G34:H34"/>
    <mergeCell ref="C35:D35"/>
    <mergeCell ref="G35:H35"/>
    <mergeCell ref="C36:D36"/>
    <mergeCell ref="G36:H36"/>
    <mergeCell ref="C37:D37"/>
    <mergeCell ref="G37:H37"/>
    <mergeCell ref="C38:D38"/>
    <mergeCell ref="G38:H38"/>
    <mergeCell ref="B40:D40"/>
    <mergeCell ref="G40:H40"/>
  </mergeCells>
  <printOptions headings="false" gridLines="false" gridLinesSet="true" horizontalCentered="true" verticalCentered="false"/>
  <pageMargins left="0.39375" right="0.39375" top="0.984027777777778" bottom="0.39375"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4.xml><?xml version="1.0" encoding="utf-8"?>
<worksheet xmlns="http://schemas.openxmlformats.org/spreadsheetml/2006/main" xmlns:r="http://schemas.openxmlformats.org/officeDocument/2006/relationships">
  <sheetPr filterMode="false">
    <pageSetUpPr fitToPage="true"/>
  </sheetPr>
  <dimension ref="A2:IW67"/>
  <sheetViews>
    <sheetView showFormulas="false" showGridLines="true" showRowColHeaders="true" showZeros="true" rightToLeft="false" tabSelected="false" showOutlineSymbols="true" defaultGridColor="true" view="normal" topLeftCell="A1" colorId="64" zoomScale="65" zoomScaleNormal="65" zoomScalePageLayoutView="100" workbookViewId="0">
      <selection pane="topLeft" activeCell="D4" activeCellId="0" sqref="D4"/>
    </sheetView>
  </sheetViews>
  <sheetFormatPr defaultRowHeight="15" zeroHeight="false" outlineLevelRow="0" outlineLevelCol="0"/>
  <cols>
    <col collapsed="false" customWidth="true" hidden="false" outlineLevel="0" max="1" min="1" style="1" width="9.14"/>
    <col collapsed="false" customWidth="true" hidden="false" outlineLevel="0" max="2" min="2" style="1" width="4"/>
    <col collapsed="false" customWidth="true" hidden="false" outlineLevel="0" max="3" min="3" style="1" width="13.96"/>
    <col collapsed="false" customWidth="true" hidden="false" outlineLevel="0" max="4" min="4" style="1" width="72.7"/>
    <col collapsed="false" customWidth="true" hidden="false" outlineLevel="0" max="5" min="5" style="1" width="15.28"/>
    <col collapsed="false" customWidth="true" hidden="false" outlineLevel="0" max="6" min="6" style="1" width="12.71"/>
    <col collapsed="false" customWidth="true" hidden="false" outlineLevel="0" max="7" min="7" style="1" width="15.28"/>
    <col collapsed="false" customWidth="true" hidden="false" outlineLevel="0" max="8" min="8" style="1" width="14.85"/>
    <col collapsed="false" customWidth="true" hidden="false" outlineLevel="0" max="9" min="9" style="1" width="17.14"/>
    <col collapsed="false" customWidth="true" hidden="false" outlineLevel="0" max="10" min="10" style="1" width="10.57"/>
    <col collapsed="false" customWidth="true" hidden="false" outlineLevel="0" max="11" min="11" style="1" width="17.14"/>
    <col collapsed="false" customWidth="true" hidden="false" outlineLevel="0" max="12" min="12" style="1" width="10.43"/>
    <col collapsed="false" customWidth="true" hidden="false" outlineLevel="0" max="13" min="13" style="1" width="17.14"/>
    <col collapsed="false" customWidth="true" hidden="false" outlineLevel="0" max="14" min="14" style="1" width="9.43"/>
    <col collapsed="false" customWidth="true" hidden="false" outlineLevel="0" max="15" min="15" style="1" width="17.14"/>
    <col collapsed="false" customWidth="true" hidden="false" outlineLevel="0" max="16" min="16" style="1" width="12.28"/>
    <col collapsed="false" customWidth="true" hidden="false" outlineLevel="0" max="17" min="17" style="1" width="17.14"/>
    <col collapsed="false" customWidth="true" hidden="false" outlineLevel="0" max="18" min="18" style="1" width="12.28"/>
    <col collapsed="false" customWidth="true" hidden="false" outlineLevel="0" max="19" min="19" style="1" width="17.14"/>
    <col collapsed="false" customWidth="true" hidden="false" outlineLevel="0" max="20" min="20" style="1" width="12.28"/>
    <col collapsed="false" customWidth="true" hidden="false" outlineLevel="0" max="21" min="21" style="1" width="17.14"/>
    <col collapsed="false" customWidth="true" hidden="false" outlineLevel="0" max="22" min="22" style="1" width="10.85"/>
    <col collapsed="false" customWidth="true" hidden="false" outlineLevel="0" max="23" min="23" style="1" width="17.14"/>
    <col collapsed="false" customWidth="true" hidden="false" outlineLevel="0" max="24" min="24" style="1" width="10.71"/>
    <col collapsed="false" customWidth="true" hidden="false" outlineLevel="0" max="25" min="25" style="1" width="17.14"/>
    <col collapsed="false" customWidth="true" hidden="false" outlineLevel="0" max="26" min="26" style="1" width="13.43"/>
    <col collapsed="false" customWidth="true" hidden="false" outlineLevel="0" max="27" min="27" style="1" width="20.43"/>
    <col collapsed="false" customWidth="true" hidden="false" outlineLevel="0" max="28" min="28" style="1" width="11.57"/>
    <col collapsed="false" customWidth="true" hidden="false" outlineLevel="0" max="29" min="29" style="1" width="17.85"/>
    <col collapsed="false" customWidth="false" hidden="false" outlineLevel="0" max="30" min="30" style="1" width="11.43"/>
    <col collapsed="false" customWidth="true" hidden="false" outlineLevel="0" max="31" min="31" style="1" width="9.14"/>
    <col collapsed="false" customWidth="true" hidden="false" outlineLevel="0" max="32" min="32" style="8" width="10"/>
    <col collapsed="false" customWidth="true" hidden="false" outlineLevel="0" max="258" min="33" style="1" width="9.14"/>
    <col collapsed="false" customWidth="true" hidden="false" outlineLevel="0" max="259" min="259" style="1" width="4"/>
    <col collapsed="false" customWidth="true" hidden="false" outlineLevel="0" max="260" min="260" style="1" width="34.57"/>
    <col collapsed="false" customWidth="true" hidden="false" outlineLevel="0" max="261" min="261" style="1" width="11.85"/>
    <col collapsed="false" customWidth="true" hidden="false" outlineLevel="0" max="262" min="262" style="1" width="8.14"/>
    <col collapsed="false" customWidth="true" hidden="false" outlineLevel="0" max="263" min="263" style="1" width="13.85"/>
    <col collapsed="false" customWidth="true" hidden="false" outlineLevel="0" max="264" min="264" style="1" width="8.14"/>
    <col collapsed="false" customWidth="true" hidden="false" outlineLevel="0" max="265" min="265" style="1" width="13.85"/>
    <col collapsed="false" customWidth="true" hidden="false" outlineLevel="0" max="266" min="266" style="1" width="8.7"/>
    <col collapsed="false" customWidth="true" hidden="false" outlineLevel="0" max="267" min="267" style="1" width="13.57"/>
    <col collapsed="false" customWidth="true" hidden="false" outlineLevel="0" max="268" min="268" style="1" width="9"/>
    <col collapsed="false" customWidth="true" hidden="false" outlineLevel="0" max="269" min="269" style="1" width="13.57"/>
    <col collapsed="false" customWidth="true" hidden="false" outlineLevel="0" max="270" min="270" style="1" width="9"/>
    <col collapsed="false" customWidth="true" hidden="false" outlineLevel="0" max="271" min="271" style="1" width="13.57"/>
    <col collapsed="false" customWidth="true" hidden="false" outlineLevel="0" max="272" min="272" style="1" width="9"/>
    <col collapsed="false" customWidth="true" hidden="false" outlineLevel="0" max="273" min="273" style="1" width="13.85"/>
    <col collapsed="false" customWidth="true" hidden="false" outlineLevel="0" max="274" min="274" style="1" width="8.7"/>
    <col collapsed="false" customWidth="true" hidden="false" outlineLevel="0" max="275" min="275" style="1" width="13.85"/>
    <col collapsed="false" customWidth="true" hidden="false" outlineLevel="0" max="276" min="276" style="1" width="8.7"/>
    <col collapsed="false" customWidth="true" hidden="false" outlineLevel="0" max="277" min="277" style="1" width="13.85"/>
    <col collapsed="false" customWidth="true" hidden="false" outlineLevel="0" max="278" min="278" style="1" width="8.7"/>
    <col collapsed="false" customWidth="true" hidden="false" outlineLevel="0" max="279" min="279" style="1" width="13.85"/>
    <col collapsed="false" customWidth="true" hidden="false" outlineLevel="0" max="280" min="280" style="1" width="8.7"/>
    <col collapsed="false" customWidth="true" hidden="false" outlineLevel="0" max="281" min="281" style="1" width="13.85"/>
    <col collapsed="false" customWidth="true" hidden="false" outlineLevel="0" max="282" min="282" style="1" width="8.7"/>
    <col collapsed="false" customWidth="true" hidden="false" outlineLevel="0" max="283" min="283" style="1" width="13.85"/>
    <col collapsed="false" customWidth="true" hidden="false" outlineLevel="0" max="284" min="284" style="1" width="8.7"/>
    <col collapsed="false" customWidth="true" hidden="false" outlineLevel="0" max="285" min="285" style="1" width="17.85"/>
    <col collapsed="false" customWidth="true" hidden="false" outlineLevel="0" max="287" min="286" style="1" width="9.14"/>
    <col collapsed="false" customWidth="true" hidden="false" outlineLevel="0" max="288" min="288" style="1" width="10"/>
    <col collapsed="false" customWidth="true" hidden="false" outlineLevel="0" max="514" min="289" style="1" width="9.14"/>
    <col collapsed="false" customWidth="true" hidden="false" outlineLevel="0" max="515" min="515" style="1" width="4"/>
    <col collapsed="false" customWidth="true" hidden="false" outlineLevel="0" max="516" min="516" style="1" width="34.57"/>
    <col collapsed="false" customWidth="true" hidden="false" outlineLevel="0" max="517" min="517" style="1" width="11.85"/>
    <col collapsed="false" customWidth="true" hidden="false" outlineLevel="0" max="518" min="518" style="1" width="8.14"/>
    <col collapsed="false" customWidth="true" hidden="false" outlineLevel="0" max="519" min="519" style="1" width="13.85"/>
    <col collapsed="false" customWidth="true" hidden="false" outlineLevel="0" max="520" min="520" style="1" width="8.14"/>
    <col collapsed="false" customWidth="true" hidden="false" outlineLevel="0" max="521" min="521" style="1" width="13.85"/>
    <col collapsed="false" customWidth="true" hidden="false" outlineLevel="0" max="522" min="522" style="1" width="8.7"/>
    <col collapsed="false" customWidth="true" hidden="false" outlineLevel="0" max="523" min="523" style="1" width="13.57"/>
    <col collapsed="false" customWidth="true" hidden="false" outlineLevel="0" max="524" min="524" style="1" width="9"/>
    <col collapsed="false" customWidth="true" hidden="false" outlineLevel="0" max="525" min="525" style="1" width="13.57"/>
    <col collapsed="false" customWidth="true" hidden="false" outlineLevel="0" max="526" min="526" style="1" width="9"/>
    <col collapsed="false" customWidth="true" hidden="false" outlineLevel="0" max="527" min="527" style="1" width="13.57"/>
    <col collapsed="false" customWidth="true" hidden="false" outlineLevel="0" max="528" min="528" style="1" width="9"/>
    <col collapsed="false" customWidth="true" hidden="false" outlineLevel="0" max="529" min="529" style="1" width="13.85"/>
    <col collapsed="false" customWidth="true" hidden="false" outlineLevel="0" max="530" min="530" style="1" width="8.7"/>
    <col collapsed="false" customWidth="true" hidden="false" outlineLevel="0" max="531" min="531" style="1" width="13.85"/>
    <col collapsed="false" customWidth="true" hidden="false" outlineLevel="0" max="532" min="532" style="1" width="8.7"/>
    <col collapsed="false" customWidth="true" hidden="false" outlineLevel="0" max="533" min="533" style="1" width="13.85"/>
    <col collapsed="false" customWidth="true" hidden="false" outlineLevel="0" max="534" min="534" style="1" width="8.7"/>
    <col collapsed="false" customWidth="true" hidden="false" outlineLevel="0" max="535" min="535" style="1" width="13.85"/>
    <col collapsed="false" customWidth="true" hidden="false" outlineLevel="0" max="536" min="536" style="1" width="8.7"/>
    <col collapsed="false" customWidth="true" hidden="false" outlineLevel="0" max="537" min="537" style="1" width="13.85"/>
    <col collapsed="false" customWidth="true" hidden="false" outlineLevel="0" max="538" min="538" style="1" width="8.7"/>
    <col collapsed="false" customWidth="true" hidden="false" outlineLevel="0" max="539" min="539" style="1" width="13.85"/>
    <col collapsed="false" customWidth="true" hidden="false" outlineLevel="0" max="540" min="540" style="1" width="8.7"/>
    <col collapsed="false" customWidth="true" hidden="false" outlineLevel="0" max="541" min="541" style="1" width="17.85"/>
    <col collapsed="false" customWidth="true" hidden="false" outlineLevel="0" max="543" min="542" style="1" width="9.14"/>
    <col collapsed="false" customWidth="true" hidden="false" outlineLevel="0" max="544" min="544" style="1" width="10"/>
    <col collapsed="false" customWidth="true" hidden="false" outlineLevel="0" max="770" min="545" style="1" width="9.14"/>
    <col collapsed="false" customWidth="true" hidden="false" outlineLevel="0" max="771" min="771" style="1" width="4"/>
    <col collapsed="false" customWidth="true" hidden="false" outlineLevel="0" max="772" min="772" style="1" width="34.57"/>
    <col collapsed="false" customWidth="true" hidden="false" outlineLevel="0" max="773" min="773" style="1" width="11.85"/>
    <col collapsed="false" customWidth="true" hidden="false" outlineLevel="0" max="774" min="774" style="1" width="8.14"/>
    <col collapsed="false" customWidth="true" hidden="false" outlineLevel="0" max="775" min="775" style="1" width="13.85"/>
    <col collapsed="false" customWidth="true" hidden="false" outlineLevel="0" max="776" min="776" style="1" width="8.14"/>
    <col collapsed="false" customWidth="true" hidden="false" outlineLevel="0" max="777" min="777" style="1" width="13.85"/>
    <col collapsed="false" customWidth="true" hidden="false" outlineLevel="0" max="778" min="778" style="1" width="8.7"/>
    <col collapsed="false" customWidth="true" hidden="false" outlineLevel="0" max="779" min="779" style="1" width="13.57"/>
    <col collapsed="false" customWidth="true" hidden="false" outlineLevel="0" max="780" min="780" style="1" width="9"/>
    <col collapsed="false" customWidth="true" hidden="false" outlineLevel="0" max="781" min="781" style="1" width="13.57"/>
    <col collapsed="false" customWidth="true" hidden="false" outlineLevel="0" max="782" min="782" style="1" width="9"/>
    <col collapsed="false" customWidth="true" hidden="false" outlineLevel="0" max="783" min="783" style="1" width="13.57"/>
    <col collapsed="false" customWidth="true" hidden="false" outlineLevel="0" max="784" min="784" style="1" width="9"/>
    <col collapsed="false" customWidth="true" hidden="false" outlineLevel="0" max="785" min="785" style="1" width="13.85"/>
    <col collapsed="false" customWidth="true" hidden="false" outlineLevel="0" max="786" min="786" style="1" width="8.7"/>
    <col collapsed="false" customWidth="true" hidden="false" outlineLevel="0" max="787" min="787" style="1" width="13.85"/>
    <col collapsed="false" customWidth="true" hidden="false" outlineLevel="0" max="788" min="788" style="1" width="8.7"/>
    <col collapsed="false" customWidth="true" hidden="false" outlineLevel="0" max="789" min="789" style="1" width="13.85"/>
    <col collapsed="false" customWidth="true" hidden="false" outlineLevel="0" max="790" min="790" style="1" width="8.7"/>
    <col collapsed="false" customWidth="true" hidden="false" outlineLevel="0" max="791" min="791" style="1" width="13.85"/>
    <col collapsed="false" customWidth="true" hidden="false" outlineLevel="0" max="792" min="792" style="1" width="8.7"/>
    <col collapsed="false" customWidth="true" hidden="false" outlineLevel="0" max="793" min="793" style="1" width="13.85"/>
    <col collapsed="false" customWidth="true" hidden="false" outlineLevel="0" max="794" min="794" style="1" width="8.7"/>
    <col collapsed="false" customWidth="true" hidden="false" outlineLevel="0" max="795" min="795" style="1" width="13.85"/>
    <col collapsed="false" customWidth="true" hidden="false" outlineLevel="0" max="796" min="796" style="1" width="8.7"/>
    <col collapsed="false" customWidth="true" hidden="false" outlineLevel="0" max="797" min="797" style="1" width="17.85"/>
    <col collapsed="false" customWidth="true" hidden="false" outlineLevel="0" max="799" min="798" style="1" width="9.14"/>
    <col collapsed="false" customWidth="true" hidden="false" outlineLevel="0" max="800" min="800" style="1" width="10"/>
    <col collapsed="false" customWidth="true" hidden="false" outlineLevel="0" max="1025" min="801" style="1" width="9.14"/>
  </cols>
  <sheetData>
    <row r="2" customFormat="false" ht="15" hidden="false" customHeight="false" outlineLevel="0" collapsed="false">
      <c r="B2" s="2"/>
      <c r="C2" s="267"/>
      <c r="D2" s="268"/>
      <c r="E2" s="268"/>
      <c r="F2" s="43"/>
      <c r="G2" s="268"/>
      <c r="H2" s="269"/>
      <c r="I2" s="269"/>
      <c r="J2" s="269"/>
      <c r="K2" s="269"/>
      <c r="L2" s="269"/>
      <c r="M2" s="269"/>
      <c r="N2" s="269"/>
      <c r="O2" s="269"/>
      <c r="P2" s="269"/>
      <c r="Q2" s="269"/>
      <c r="R2" s="269"/>
      <c r="S2" s="269"/>
      <c r="T2" s="269"/>
      <c r="U2" s="269"/>
      <c r="V2" s="269"/>
      <c r="W2" s="269"/>
      <c r="X2" s="269"/>
      <c r="Y2" s="269"/>
      <c r="Z2" s="269"/>
      <c r="AA2" s="269"/>
      <c r="AB2" s="269"/>
      <c r="AC2" s="269"/>
      <c r="AD2" s="270"/>
    </row>
    <row r="3" customFormat="false" ht="49.6" hidden="false" customHeight="true" outlineLevel="0" collapsed="false">
      <c r="C3" s="271"/>
      <c r="D3" s="272" t="str">
        <f aca="false">'1. ORÇAMENTO'!E5</f>
        <v>NOME DA EMPRESA</v>
      </c>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row>
    <row r="4" customFormat="false" ht="25" hidden="false" customHeight="true" outlineLevel="0" collapsed="false">
      <c r="C4" s="271"/>
      <c r="D4" s="273" t="s">
        <v>657</v>
      </c>
      <c r="E4" s="273"/>
      <c r="F4" s="273"/>
      <c r="G4" s="273"/>
      <c r="H4" s="273"/>
      <c r="I4" s="273"/>
      <c r="J4" s="273"/>
      <c r="K4" s="273"/>
      <c r="L4" s="273"/>
      <c r="M4" s="273"/>
      <c r="N4" s="273"/>
      <c r="O4" s="273"/>
      <c r="P4" s="273"/>
      <c r="Q4" s="273"/>
      <c r="R4" s="273"/>
      <c r="S4" s="273"/>
      <c r="T4" s="273"/>
      <c r="U4" s="273"/>
      <c r="V4" s="273"/>
      <c r="W4" s="273"/>
      <c r="X4" s="273"/>
      <c r="Y4" s="273"/>
      <c r="Z4" s="273"/>
      <c r="AA4" s="273"/>
      <c r="AB4" s="273"/>
      <c r="AC4" s="273"/>
      <c r="AD4" s="273"/>
    </row>
    <row r="5" customFormat="false" ht="43.75" hidden="false" customHeight="true" outlineLevel="0" collapsed="false">
      <c r="C5" s="271"/>
      <c r="D5" s="274" t="str">
        <f aca="false">'1. ORÇAMENTO'!E7</f>
        <v>DADOS</v>
      </c>
      <c r="E5" s="274"/>
      <c r="F5" s="274"/>
      <c r="G5" s="274"/>
      <c r="H5" s="274"/>
      <c r="I5" s="274"/>
      <c r="J5" s="274"/>
      <c r="K5" s="274"/>
      <c r="L5" s="274"/>
      <c r="M5" s="274"/>
      <c r="N5" s="274"/>
      <c r="O5" s="274"/>
      <c r="P5" s="274"/>
      <c r="Q5" s="274"/>
      <c r="R5" s="274"/>
      <c r="S5" s="274"/>
      <c r="T5" s="274"/>
      <c r="U5" s="274"/>
      <c r="V5" s="274"/>
      <c r="W5" s="274"/>
      <c r="X5" s="274"/>
      <c r="Y5" s="274"/>
      <c r="Z5" s="274"/>
      <c r="AA5" s="274"/>
      <c r="AB5" s="274"/>
      <c r="AC5" s="274"/>
      <c r="AD5" s="274"/>
    </row>
    <row r="6" customFormat="false" ht="20" hidden="false" customHeight="true" outlineLevel="0" collapsed="false">
      <c r="C6" s="271"/>
      <c r="D6" s="275"/>
      <c r="E6" s="276"/>
      <c r="F6" s="276"/>
      <c r="G6" s="276"/>
      <c r="H6" s="276"/>
      <c r="I6" s="276"/>
      <c r="J6" s="276"/>
      <c r="K6" s="276"/>
      <c r="L6" s="276"/>
      <c r="M6" s="276"/>
      <c r="N6" s="276"/>
      <c r="O6" s="276"/>
      <c r="P6" s="276"/>
      <c r="Q6" s="276"/>
      <c r="R6" s="276"/>
      <c r="S6" s="276"/>
      <c r="T6" s="276"/>
      <c r="U6" s="276"/>
      <c r="V6" s="276"/>
      <c r="W6" s="276"/>
      <c r="X6" s="276"/>
      <c r="Y6" s="276"/>
      <c r="Z6" s="276"/>
      <c r="AA6" s="276"/>
      <c r="AB6" s="276"/>
      <c r="AC6" s="276"/>
      <c r="AD6" s="277"/>
    </row>
    <row r="7" customFormat="false" ht="15" hidden="false" customHeight="false" outlineLevel="0" collapsed="false">
      <c r="C7" s="278" t="s">
        <v>12</v>
      </c>
      <c r="D7" s="279" t="str">
        <f aca="false">'1. ORÇAMENTO'!D10</f>
        <v>CONSTRUÇÃO DA ESCOLA ESTADUAL JOSÉ ALVES BEZERRA</v>
      </c>
      <c r="E7" s="279"/>
      <c r="F7" s="279"/>
      <c r="G7" s="279"/>
      <c r="H7" s="279"/>
      <c r="I7" s="279"/>
      <c r="J7" s="279"/>
      <c r="K7" s="279"/>
      <c r="L7" s="279"/>
      <c r="M7" s="279"/>
      <c r="N7" s="279"/>
      <c r="O7" s="279"/>
      <c r="P7" s="279"/>
      <c r="Q7" s="279"/>
      <c r="R7" s="279"/>
      <c r="S7" s="279"/>
      <c r="T7" s="279"/>
      <c r="U7" s="279"/>
      <c r="V7" s="279"/>
      <c r="W7" s="279"/>
      <c r="X7" s="279"/>
      <c r="Y7" s="279"/>
      <c r="Z7" s="279"/>
      <c r="AA7" s="279"/>
      <c r="AB7" s="279"/>
      <c r="AC7" s="279"/>
      <c r="AD7" s="279"/>
    </row>
    <row r="8" customFormat="false" ht="16.5" hidden="false" customHeight="true" outlineLevel="0" collapsed="false">
      <c r="C8" s="278" t="s">
        <v>15</v>
      </c>
      <c r="D8" s="279" t="str">
        <f aca="false">'1. ORÇAMENTO'!D11</f>
        <v>AVENIDA GUILHERME MEYER, CENTRO, PORTO DOS GAÚCHOS - MT</v>
      </c>
      <c r="E8" s="279"/>
      <c r="F8" s="279"/>
      <c r="G8" s="279"/>
      <c r="H8" s="279"/>
      <c r="I8" s="279"/>
      <c r="J8" s="279"/>
      <c r="K8" s="279"/>
      <c r="L8" s="279"/>
      <c r="M8" s="279"/>
      <c r="N8" s="279"/>
      <c r="O8" s="279"/>
      <c r="P8" s="279"/>
      <c r="Q8" s="279"/>
      <c r="R8" s="279"/>
      <c r="S8" s="279"/>
      <c r="T8" s="279"/>
      <c r="U8" s="279"/>
      <c r="V8" s="279"/>
      <c r="W8" s="279"/>
      <c r="X8" s="279"/>
      <c r="Y8" s="279"/>
      <c r="Z8" s="279"/>
      <c r="AA8" s="279"/>
      <c r="AB8" s="279"/>
      <c r="AC8" s="279"/>
      <c r="AD8" s="279"/>
    </row>
    <row r="9" customFormat="false" ht="15.75" hidden="false" customHeight="true" outlineLevel="0" collapsed="false">
      <c r="C9" s="278" t="s">
        <v>14</v>
      </c>
      <c r="D9" s="280" t="n">
        <f aca="false">'1. ORÇAMENTO'!J10</f>
        <v>43885</v>
      </c>
      <c r="E9" s="280"/>
      <c r="F9" s="280"/>
      <c r="G9" s="280"/>
      <c r="H9" s="280"/>
      <c r="I9" s="280"/>
      <c r="J9" s="280"/>
      <c r="K9" s="280"/>
      <c r="L9" s="280"/>
      <c r="M9" s="280"/>
      <c r="N9" s="280"/>
      <c r="O9" s="280"/>
      <c r="P9" s="280"/>
      <c r="Q9" s="280"/>
      <c r="R9" s="280"/>
      <c r="S9" s="280"/>
      <c r="T9" s="280"/>
      <c r="U9" s="280"/>
      <c r="V9" s="280"/>
      <c r="W9" s="280"/>
      <c r="X9" s="280"/>
      <c r="Y9" s="280"/>
      <c r="Z9" s="280"/>
      <c r="AA9" s="280"/>
      <c r="AB9" s="280"/>
      <c r="AC9" s="280"/>
      <c r="AD9" s="280"/>
    </row>
    <row r="10" s="26" customFormat="true" ht="15.75" hidden="false" customHeight="false" outlineLevel="0" collapsed="false">
      <c r="B10" s="27"/>
      <c r="C10" s="281"/>
      <c r="D10" s="282" t="s">
        <v>658</v>
      </c>
      <c r="E10" s="282"/>
      <c r="F10" s="282"/>
      <c r="G10" s="282"/>
      <c r="H10" s="282"/>
      <c r="I10" s="282"/>
      <c r="J10" s="282"/>
      <c r="K10" s="282"/>
      <c r="L10" s="282"/>
      <c r="M10" s="282"/>
      <c r="N10" s="282"/>
      <c r="O10" s="282"/>
      <c r="P10" s="282"/>
      <c r="Q10" s="282"/>
      <c r="R10" s="282"/>
      <c r="S10" s="282"/>
      <c r="T10" s="282"/>
      <c r="U10" s="282"/>
      <c r="V10" s="282"/>
      <c r="W10" s="282"/>
      <c r="X10" s="282"/>
      <c r="Y10" s="282"/>
      <c r="Z10" s="282"/>
      <c r="AA10" s="282"/>
      <c r="AB10" s="282"/>
      <c r="AC10" s="282"/>
      <c r="AD10" s="283"/>
      <c r="AF10" s="19"/>
    </row>
    <row r="11" s="287" customFormat="true" ht="15.75" hidden="false" customHeight="false" outlineLevel="0" collapsed="false">
      <c r="A11" s="71"/>
      <c r="B11" s="72"/>
      <c r="C11" s="284"/>
      <c r="D11" s="110"/>
      <c r="E11" s="110"/>
      <c r="F11" s="110"/>
      <c r="G11" s="110"/>
      <c r="H11" s="110"/>
      <c r="I11" s="110"/>
      <c r="J11" s="110"/>
      <c r="K11" s="110"/>
      <c r="L11" s="111"/>
      <c r="M11" s="285"/>
      <c r="N11" s="285"/>
      <c r="O11" s="285"/>
      <c r="P11" s="285"/>
      <c r="Q11" s="285"/>
      <c r="R11" s="285"/>
      <c r="S11" s="285"/>
      <c r="T11" s="285"/>
      <c r="U11" s="285"/>
      <c r="V11" s="285"/>
      <c r="W11" s="285"/>
      <c r="X11" s="285"/>
      <c r="Y11" s="285"/>
      <c r="Z11" s="285"/>
      <c r="AA11" s="285"/>
      <c r="AB11" s="285"/>
      <c r="AC11" s="285"/>
      <c r="AD11" s="286"/>
      <c r="AF11" s="288"/>
    </row>
    <row r="12" customFormat="false" ht="15.75" hidden="false" customHeight="false" outlineLevel="0" collapsed="false">
      <c r="C12" s="289" t="s">
        <v>19</v>
      </c>
      <c r="D12" s="290" t="s">
        <v>21</v>
      </c>
      <c r="E12" s="290" t="s">
        <v>659</v>
      </c>
      <c r="F12" s="290" t="s">
        <v>660</v>
      </c>
      <c r="G12" s="290" t="s">
        <v>661</v>
      </c>
      <c r="H12" s="290" t="s">
        <v>660</v>
      </c>
      <c r="I12" s="290" t="s">
        <v>662</v>
      </c>
      <c r="J12" s="290" t="s">
        <v>660</v>
      </c>
      <c r="K12" s="290" t="s">
        <v>663</v>
      </c>
      <c r="L12" s="290" t="s">
        <v>660</v>
      </c>
      <c r="M12" s="290" t="s">
        <v>664</v>
      </c>
      <c r="N12" s="290" t="s">
        <v>660</v>
      </c>
      <c r="O12" s="290" t="s">
        <v>665</v>
      </c>
      <c r="P12" s="290" t="s">
        <v>660</v>
      </c>
      <c r="Q12" s="290" t="s">
        <v>666</v>
      </c>
      <c r="R12" s="290" t="s">
        <v>660</v>
      </c>
      <c r="S12" s="290" t="s">
        <v>667</v>
      </c>
      <c r="T12" s="290" t="s">
        <v>660</v>
      </c>
      <c r="U12" s="290" t="s">
        <v>668</v>
      </c>
      <c r="V12" s="290" t="s">
        <v>660</v>
      </c>
      <c r="W12" s="290" t="s">
        <v>669</v>
      </c>
      <c r="X12" s="290" t="s">
        <v>660</v>
      </c>
      <c r="Y12" s="290" t="s">
        <v>670</v>
      </c>
      <c r="Z12" s="290" t="s">
        <v>660</v>
      </c>
      <c r="AA12" s="290" t="s">
        <v>671</v>
      </c>
      <c r="AB12" s="290" t="s">
        <v>660</v>
      </c>
      <c r="AC12" s="290" t="s">
        <v>653</v>
      </c>
      <c r="AD12" s="291" t="s">
        <v>660</v>
      </c>
    </row>
    <row r="13" customFormat="false" ht="6" hidden="false" customHeight="true" outlineLevel="0" collapsed="false">
      <c r="C13" s="292"/>
      <c r="D13" s="293"/>
      <c r="E13" s="294"/>
      <c r="F13" s="294"/>
      <c r="G13" s="294"/>
      <c r="H13" s="294"/>
      <c r="I13" s="294"/>
      <c r="J13" s="294"/>
      <c r="K13" s="294"/>
      <c r="L13" s="294"/>
      <c r="M13" s="294"/>
      <c r="N13" s="294"/>
      <c r="O13" s="294"/>
      <c r="P13" s="294"/>
      <c r="Q13" s="294"/>
      <c r="R13" s="294"/>
      <c r="S13" s="294"/>
      <c r="T13" s="294"/>
      <c r="U13" s="294"/>
      <c r="V13" s="294"/>
      <c r="W13" s="294"/>
      <c r="X13" s="294"/>
      <c r="Y13" s="294"/>
      <c r="Z13" s="294"/>
      <c r="AA13" s="294"/>
      <c r="AB13" s="294"/>
      <c r="AC13" s="294"/>
      <c r="AD13" s="295"/>
      <c r="AE13" s="26"/>
      <c r="AF13" s="19"/>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c r="HW13" s="26"/>
      <c r="HX13" s="26"/>
      <c r="HY13" s="26"/>
      <c r="HZ13" s="26"/>
      <c r="IA13" s="26"/>
      <c r="IB13" s="26"/>
      <c r="IC13" s="26"/>
      <c r="ID13" s="26"/>
      <c r="IE13" s="26"/>
      <c r="IF13" s="26"/>
      <c r="IG13" s="26"/>
      <c r="IH13" s="26"/>
      <c r="II13" s="26"/>
      <c r="IJ13" s="26"/>
      <c r="IK13" s="26"/>
      <c r="IL13" s="26"/>
      <c r="IM13" s="26"/>
      <c r="IN13" s="26"/>
      <c r="IO13" s="26"/>
      <c r="IP13" s="26"/>
      <c r="IQ13" s="26"/>
      <c r="IR13" s="26"/>
      <c r="IS13" s="26"/>
      <c r="IT13" s="26"/>
      <c r="IU13" s="26"/>
      <c r="IV13" s="26"/>
      <c r="IW13" s="26"/>
    </row>
    <row r="14" customFormat="false" ht="15.75" hidden="false" customHeight="false" outlineLevel="0" collapsed="false">
      <c r="B14" s="296"/>
      <c r="C14" s="297" t="str">
        <f aca="false">'2. RESUMO'!B11</f>
        <v>1.0</v>
      </c>
      <c r="D14" s="298" t="str">
        <f aca="false">VLOOKUP(C14,'2. RESUMO'!$B$11:$H$37,3,0)</f>
        <v>A D M I N I S T R A Ç Ã O  O B R A</v>
      </c>
      <c r="E14" s="299" t="n">
        <f aca="false">$AC$14*F14/100</f>
        <v>0</v>
      </c>
      <c r="F14" s="300" t="n">
        <v>10</v>
      </c>
      <c r="G14" s="299" t="n">
        <f aca="false">$AC$14*H14/100</f>
        <v>0</v>
      </c>
      <c r="H14" s="300" t="n">
        <v>10</v>
      </c>
      <c r="I14" s="299" t="n">
        <f aca="false">$AC$14*J14/100</f>
        <v>0</v>
      </c>
      <c r="J14" s="300" t="n">
        <v>10</v>
      </c>
      <c r="K14" s="299" t="n">
        <f aca="false">$AC$14*L14/100</f>
        <v>0</v>
      </c>
      <c r="L14" s="300" t="n">
        <v>10</v>
      </c>
      <c r="M14" s="299" t="n">
        <f aca="false">$AC$14*N14/100</f>
        <v>0</v>
      </c>
      <c r="N14" s="300" t="n">
        <v>10</v>
      </c>
      <c r="O14" s="299" t="n">
        <f aca="false">$AC$14*P14/100</f>
        <v>0</v>
      </c>
      <c r="P14" s="300" t="n">
        <v>10</v>
      </c>
      <c r="Q14" s="299" t="n">
        <f aca="false">$AC$14*R14/100</f>
        <v>0</v>
      </c>
      <c r="R14" s="300" t="n">
        <v>10</v>
      </c>
      <c r="S14" s="299" t="n">
        <f aca="false">$AC$14*T14/100</f>
        <v>0</v>
      </c>
      <c r="T14" s="300" t="n">
        <v>10</v>
      </c>
      <c r="U14" s="299" t="n">
        <f aca="false">$AC$14*V14/100</f>
        <v>0</v>
      </c>
      <c r="V14" s="300" t="n">
        <v>5</v>
      </c>
      <c r="W14" s="299" t="n">
        <f aca="false">$AC$14*X14/100</f>
        <v>0</v>
      </c>
      <c r="X14" s="300" t="n">
        <v>5</v>
      </c>
      <c r="Y14" s="299" t="n">
        <f aca="false">$AC$14*Z14/100</f>
        <v>0</v>
      </c>
      <c r="Z14" s="300" t="n">
        <v>5</v>
      </c>
      <c r="AA14" s="299" t="n">
        <f aca="false">$AC$14*AB14/100</f>
        <v>0</v>
      </c>
      <c r="AB14" s="300" t="n">
        <v>5</v>
      </c>
      <c r="AC14" s="299" t="n">
        <f aca="false">VLOOKUP(C14,'2. RESUMO'!$B$11:$H$37,7,0)</f>
        <v>0</v>
      </c>
      <c r="AD14" s="301" t="e">
        <f aca="false">AC14/$AC$66*100</f>
        <v>#DIV/0!</v>
      </c>
      <c r="AF14" s="302" t="n">
        <f aca="false">F14+H14+J14+P14+L14+N14+R14+T14+V14+X14+Z14+AB14</f>
        <v>100</v>
      </c>
    </row>
    <row r="15" customFormat="false" ht="6" hidden="false" customHeight="true" outlineLevel="0" collapsed="false">
      <c r="C15" s="292"/>
      <c r="D15" s="293"/>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5"/>
      <c r="AE15" s="26"/>
      <c r="AF15" s="303"/>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26"/>
      <c r="CZ15" s="26"/>
      <c r="DA15" s="26"/>
      <c r="DB15" s="26"/>
      <c r="DC15" s="26"/>
      <c r="DD15" s="26"/>
      <c r="DE15" s="26"/>
      <c r="DF15" s="26"/>
      <c r="DG15" s="26"/>
      <c r="DH15" s="26"/>
      <c r="DI15" s="26"/>
      <c r="DJ15" s="26"/>
      <c r="DK15" s="26"/>
      <c r="DL15" s="26"/>
      <c r="DM15" s="26"/>
      <c r="DN15" s="26"/>
      <c r="DO15" s="26"/>
      <c r="DP15" s="26"/>
      <c r="DQ15" s="26"/>
      <c r="DR15" s="26"/>
      <c r="DS15" s="26"/>
      <c r="DT15" s="26"/>
      <c r="DU15" s="26"/>
      <c r="DV15" s="26"/>
      <c r="DW15" s="26"/>
      <c r="DX15" s="26"/>
      <c r="DY15" s="26"/>
      <c r="DZ15" s="26"/>
      <c r="EA15" s="26"/>
      <c r="EB15" s="26"/>
      <c r="EC15" s="26"/>
      <c r="ED15" s="26"/>
      <c r="EE15" s="26"/>
      <c r="EF15" s="26"/>
      <c r="EG15" s="26"/>
      <c r="EH15" s="26"/>
      <c r="EI15" s="26"/>
      <c r="EJ15" s="26"/>
      <c r="EK15" s="26"/>
      <c r="EL15" s="26"/>
      <c r="EM15" s="26"/>
      <c r="EN15" s="26"/>
      <c r="EO15" s="26"/>
      <c r="EP15" s="26"/>
      <c r="EQ15" s="26"/>
      <c r="ER15" s="26"/>
      <c r="ES15" s="26"/>
      <c r="ET15" s="26"/>
      <c r="EU15" s="26"/>
      <c r="EV15" s="26"/>
      <c r="EW15" s="26"/>
      <c r="EX15" s="26"/>
      <c r="EY15" s="26"/>
      <c r="EZ15" s="26"/>
      <c r="FA15" s="26"/>
      <c r="FB15" s="26"/>
      <c r="FC15" s="26"/>
      <c r="FD15" s="26"/>
      <c r="FE15" s="26"/>
      <c r="FF15" s="26"/>
      <c r="FG15" s="26"/>
      <c r="FH15" s="26"/>
      <c r="FI15" s="26"/>
      <c r="FJ15" s="26"/>
      <c r="FK15" s="26"/>
      <c r="FL15" s="26"/>
      <c r="FM15" s="26"/>
      <c r="FN15" s="26"/>
      <c r="FO15" s="26"/>
      <c r="FP15" s="26"/>
      <c r="FQ15" s="26"/>
      <c r="FR15" s="26"/>
      <c r="FS15" s="26"/>
      <c r="FT15" s="26"/>
      <c r="FU15" s="26"/>
      <c r="FV15" s="26"/>
      <c r="FW15" s="26"/>
      <c r="FX15" s="26"/>
      <c r="FY15" s="26"/>
      <c r="FZ15" s="26"/>
      <c r="GA15" s="26"/>
      <c r="GB15" s="26"/>
      <c r="GC15" s="26"/>
      <c r="GD15" s="26"/>
      <c r="GE15" s="26"/>
      <c r="GF15" s="26"/>
      <c r="GG15" s="26"/>
      <c r="GH15" s="26"/>
      <c r="GI15" s="26"/>
      <c r="GJ15" s="26"/>
      <c r="GK15" s="26"/>
      <c r="GL15" s="26"/>
      <c r="GM15" s="26"/>
      <c r="GN15" s="26"/>
      <c r="GO15" s="26"/>
      <c r="GP15" s="26"/>
      <c r="GQ15" s="26"/>
      <c r="GR15" s="26"/>
      <c r="GS15" s="26"/>
      <c r="GT15" s="26"/>
      <c r="GU15" s="26"/>
      <c r="GV15" s="26"/>
      <c r="GW15" s="26"/>
      <c r="GX15" s="26"/>
      <c r="GY15" s="26"/>
      <c r="GZ15" s="26"/>
      <c r="HA15" s="26"/>
      <c r="HB15" s="26"/>
      <c r="HC15" s="26"/>
      <c r="HD15" s="26"/>
      <c r="HE15" s="26"/>
      <c r="HF15" s="26"/>
      <c r="HG15" s="26"/>
      <c r="HH15" s="26"/>
      <c r="HI15" s="26"/>
      <c r="HJ15" s="26"/>
      <c r="HK15" s="26"/>
      <c r="HL15" s="26"/>
      <c r="HM15" s="26"/>
      <c r="HN15" s="26"/>
      <c r="HO15" s="26"/>
      <c r="HP15" s="26"/>
      <c r="HQ15" s="26"/>
      <c r="HR15" s="26"/>
      <c r="HS15" s="26"/>
      <c r="HT15" s="26"/>
      <c r="HU15" s="26"/>
      <c r="HV15" s="26"/>
      <c r="HW15" s="26"/>
      <c r="HX15" s="26"/>
      <c r="HY15" s="26"/>
      <c r="HZ15" s="26"/>
      <c r="IA15" s="26"/>
      <c r="IB15" s="26"/>
      <c r="IC15" s="26"/>
      <c r="ID15" s="26"/>
      <c r="IE15" s="26"/>
      <c r="IF15" s="26"/>
      <c r="IG15" s="26"/>
      <c r="IH15" s="26"/>
      <c r="II15" s="26"/>
      <c r="IJ15" s="26"/>
      <c r="IK15" s="26"/>
      <c r="IL15" s="26"/>
      <c r="IM15" s="26"/>
      <c r="IN15" s="26"/>
      <c r="IO15" s="26"/>
      <c r="IP15" s="26"/>
      <c r="IQ15" s="26"/>
      <c r="IR15" s="26"/>
      <c r="IS15" s="26"/>
      <c r="IT15" s="26"/>
      <c r="IU15" s="26"/>
      <c r="IV15" s="26"/>
      <c r="IW15" s="26"/>
    </row>
    <row r="16" customFormat="false" ht="15.75" hidden="false" customHeight="false" outlineLevel="0" collapsed="false">
      <c r="B16" s="296"/>
      <c r="C16" s="297" t="str">
        <f aca="false">'2. RESUMO'!B12</f>
        <v>2.0</v>
      </c>
      <c r="D16" s="298" t="str">
        <f aca="false">VLOOKUP(C16,'2. RESUMO'!$B$11:$H$37,3,0)</f>
        <v>S E R V I Ç O S   P R E L I M I N A R E S</v>
      </c>
      <c r="E16" s="299" t="n">
        <f aca="false">AC16*F16/100</f>
        <v>0</v>
      </c>
      <c r="F16" s="300" t="n">
        <v>80</v>
      </c>
      <c r="G16" s="299" t="n">
        <f aca="false">AC16*H16/100</f>
        <v>0</v>
      </c>
      <c r="H16" s="300" t="n">
        <v>20</v>
      </c>
      <c r="I16" s="299" t="n">
        <f aca="false">AC16*J16/100</f>
        <v>0</v>
      </c>
      <c r="J16" s="300"/>
      <c r="K16" s="299" t="n">
        <f aca="false">AC16*L16/100</f>
        <v>0</v>
      </c>
      <c r="L16" s="300"/>
      <c r="M16" s="299" t="n">
        <f aca="false">AC16*N16/100</f>
        <v>0</v>
      </c>
      <c r="N16" s="300"/>
      <c r="O16" s="299" t="n">
        <f aca="false">AC16*P16/100</f>
        <v>0</v>
      </c>
      <c r="P16" s="300"/>
      <c r="Q16" s="299" t="n">
        <f aca="false">AC16*R16/100</f>
        <v>0</v>
      </c>
      <c r="R16" s="300"/>
      <c r="S16" s="299" t="n">
        <f aca="false">AC16*T16/100</f>
        <v>0</v>
      </c>
      <c r="T16" s="300"/>
      <c r="U16" s="299" t="n">
        <f aca="false">AC16*V16/100</f>
        <v>0</v>
      </c>
      <c r="V16" s="300"/>
      <c r="W16" s="299" t="n">
        <f aca="false">AC16*X16/100</f>
        <v>0</v>
      </c>
      <c r="X16" s="300"/>
      <c r="Y16" s="299" t="n">
        <f aca="false">AC16*Z16/100</f>
        <v>0</v>
      </c>
      <c r="Z16" s="300"/>
      <c r="AA16" s="299" t="n">
        <f aca="false">AC16*AB16/100</f>
        <v>0</v>
      </c>
      <c r="AB16" s="300"/>
      <c r="AC16" s="299" t="n">
        <f aca="false">VLOOKUP(C16,'2. RESUMO'!$B$11:$H$37,7,0)</f>
        <v>0</v>
      </c>
      <c r="AD16" s="301" t="e">
        <f aca="false">AC16/$AC$66*100</f>
        <v>#DIV/0!</v>
      </c>
      <c r="AF16" s="302" t="n">
        <f aca="false">F16+H16+J16+P16+L16+N16+R16+T16+V16+X16+Z16+AB16</f>
        <v>100</v>
      </c>
    </row>
    <row r="17" customFormat="false" ht="6" hidden="false" customHeight="true" outlineLevel="0" collapsed="false">
      <c r="C17" s="292"/>
      <c r="D17" s="293"/>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5"/>
      <c r="AE17" s="26"/>
      <c r="AF17" s="303"/>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c r="EF17" s="26"/>
      <c r="EG17" s="26"/>
      <c r="EH17" s="26"/>
      <c r="EI17" s="26"/>
      <c r="EJ17" s="26"/>
      <c r="EK17" s="26"/>
      <c r="EL17" s="26"/>
      <c r="EM17" s="26"/>
      <c r="EN17" s="26"/>
      <c r="EO17" s="26"/>
      <c r="EP17" s="26"/>
      <c r="EQ17" s="26"/>
      <c r="ER17" s="26"/>
      <c r="ES17" s="26"/>
      <c r="ET17" s="26"/>
      <c r="EU17" s="26"/>
      <c r="EV17" s="26"/>
      <c r="EW17" s="26"/>
      <c r="EX17" s="26"/>
      <c r="EY17" s="26"/>
      <c r="EZ17" s="26"/>
      <c r="FA17" s="26"/>
      <c r="FB17" s="26"/>
      <c r="FC17" s="26"/>
      <c r="FD17" s="26"/>
      <c r="FE17" s="26"/>
      <c r="FF17" s="26"/>
      <c r="FG17" s="26"/>
      <c r="FH17" s="26"/>
      <c r="FI17" s="26"/>
      <c r="FJ17" s="26"/>
      <c r="FK17" s="26"/>
      <c r="FL17" s="26"/>
      <c r="FM17" s="26"/>
      <c r="FN17" s="26"/>
      <c r="FO17" s="26"/>
      <c r="FP17" s="26"/>
      <c r="FQ17" s="26"/>
      <c r="FR17" s="26"/>
      <c r="FS17" s="26"/>
      <c r="FT17" s="26"/>
      <c r="FU17" s="26"/>
      <c r="FV17" s="26"/>
      <c r="FW17" s="26"/>
      <c r="FX17" s="26"/>
      <c r="FY17" s="26"/>
      <c r="FZ17" s="26"/>
      <c r="GA17" s="26"/>
      <c r="GB17" s="26"/>
      <c r="GC17" s="26"/>
      <c r="GD17" s="26"/>
      <c r="GE17" s="26"/>
      <c r="GF17" s="26"/>
      <c r="GG17" s="26"/>
      <c r="GH17" s="26"/>
      <c r="GI17" s="26"/>
      <c r="GJ17" s="26"/>
      <c r="GK17" s="26"/>
      <c r="GL17" s="26"/>
      <c r="GM17" s="26"/>
      <c r="GN17" s="26"/>
      <c r="GO17" s="26"/>
      <c r="GP17" s="26"/>
      <c r="GQ17" s="26"/>
      <c r="GR17" s="26"/>
      <c r="GS17" s="26"/>
      <c r="GT17" s="26"/>
      <c r="GU17" s="26"/>
      <c r="GV17" s="26"/>
      <c r="GW17" s="26"/>
      <c r="GX17" s="26"/>
      <c r="GY17" s="26"/>
      <c r="GZ17" s="26"/>
      <c r="HA17" s="26"/>
      <c r="HB17" s="26"/>
      <c r="HC17" s="26"/>
      <c r="HD17" s="26"/>
      <c r="HE17" s="26"/>
      <c r="HF17" s="26"/>
      <c r="HG17" s="26"/>
      <c r="HH17" s="26"/>
      <c r="HI17" s="26"/>
      <c r="HJ17" s="26"/>
      <c r="HK17" s="26"/>
      <c r="HL17" s="26"/>
      <c r="HM17" s="26"/>
      <c r="HN17" s="26"/>
      <c r="HO17" s="26"/>
      <c r="HP17" s="26"/>
      <c r="HQ17" s="26"/>
      <c r="HR17" s="26"/>
      <c r="HS17" s="26"/>
      <c r="HT17" s="26"/>
      <c r="HU17" s="26"/>
      <c r="HV17" s="26"/>
      <c r="HW17" s="26"/>
      <c r="HX17" s="26"/>
      <c r="HY17" s="26"/>
      <c r="HZ17" s="26"/>
      <c r="IA17" s="26"/>
      <c r="IB17" s="26"/>
      <c r="IC17" s="26"/>
      <c r="ID17" s="26"/>
      <c r="IE17" s="26"/>
      <c r="IF17" s="26"/>
      <c r="IG17" s="26"/>
      <c r="IH17" s="26"/>
      <c r="II17" s="26"/>
      <c r="IJ17" s="26"/>
      <c r="IK17" s="26"/>
      <c r="IL17" s="26"/>
      <c r="IM17" s="26"/>
      <c r="IN17" s="26"/>
      <c r="IO17" s="26"/>
      <c r="IP17" s="26"/>
      <c r="IQ17" s="26"/>
      <c r="IR17" s="26"/>
      <c r="IS17" s="26"/>
      <c r="IT17" s="26"/>
      <c r="IU17" s="26"/>
      <c r="IV17" s="26"/>
      <c r="IW17" s="26"/>
    </row>
    <row r="18" customFormat="false" ht="15.75" hidden="false" customHeight="false" outlineLevel="0" collapsed="false">
      <c r="B18" s="296"/>
      <c r="C18" s="297" t="str">
        <f aca="false">'2. RESUMO'!B13</f>
        <v>3.0</v>
      </c>
      <c r="D18" s="304" t="str">
        <f aca="false">VLOOKUP(C18,'2. RESUMO'!$B$11:$H$37,3,0)</f>
        <v>S E R V I Ç O S   D E    D E M O L I Ç Ã O (EXECUÇÃO DIRETA)</v>
      </c>
      <c r="E18" s="305" t="n">
        <f aca="false">AC18*F18/100</f>
        <v>0</v>
      </c>
      <c r="F18" s="306" t="n">
        <v>40</v>
      </c>
      <c r="G18" s="305" t="n">
        <f aca="false">AC18*H18/100</f>
        <v>0</v>
      </c>
      <c r="H18" s="306" t="n">
        <v>60</v>
      </c>
      <c r="I18" s="299" t="n">
        <f aca="false">AC18*J18/100</f>
        <v>0</v>
      </c>
      <c r="J18" s="300"/>
      <c r="K18" s="299" t="n">
        <f aca="false">AC18*L18/100</f>
        <v>0</v>
      </c>
      <c r="L18" s="300"/>
      <c r="M18" s="299" t="n">
        <f aca="false">AC18*N18/100</f>
        <v>0</v>
      </c>
      <c r="N18" s="300"/>
      <c r="O18" s="299" t="n">
        <f aca="false">AC18*P18/100</f>
        <v>0</v>
      </c>
      <c r="P18" s="300"/>
      <c r="Q18" s="299" t="n">
        <f aca="false">AC18*R18/100</f>
        <v>0</v>
      </c>
      <c r="R18" s="300"/>
      <c r="S18" s="299" t="n">
        <f aca="false">AC18*T18/100</f>
        <v>0</v>
      </c>
      <c r="T18" s="300"/>
      <c r="U18" s="299" t="n">
        <f aca="false">AC18*V18/100</f>
        <v>0</v>
      </c>
      <c r="V18" s="300"/>
      <c r="W18" s="299" t="n">
        <f aca="false">AC18*X18/100</f>
        <v>0</v>
      </c>
      <c r="X18" s="300"/>
      <c r="Y18" s="299" t="n">
        <f aca="false">AC18*Z18/100</f>
        <v>0</v>
      </c>
      <c r="Z18" s="300"/>
      <c r="AA18" s="299" t="n">
        <f aca="false">AC18*AB18/100</f>
        <v>0</v>
      </c>
      <c r="AB18" s="300"/>
      <c r="AC18" s="299" t="n">
        <f aca="false">VLOOKUP(C18,'2. RESUMO'!$B$11:$H$37,7,0)</f>
        <v>0</v>
      </c>
      <c r="AD18" s="301" t="e">
        <f aca="false">AC18/$AC$66*100</f>
        <v>#DIV/0!</v>
      </c>
      <c r="AF18" s="302" t="n">
        <f aca="false">F18+H18+J18+P18+L18+N18+R18+T18+V18+X18+Z18+AB18</f>
        <v>100</v>
      </c>
    </row>
    <row r="19" customFormat="false" ht="6" hidden="false" customHeight="true" outlineLevel="0" collapsed="false">
      <c r="C19" s="292"/>
      <c r="D19" s="293"/>
      <c r="E19" s="294"/>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5"/>
      <c r="AE19" s="26"/>
      <c r="AF19" s="303"/>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c r="HW19" s="26"/>
      <c r="HX19" s="26"/>
      <c r="HY19" s="26"/>
      <c r="HZ19" s="26"/>
      <c r="IA19" s="26"/>
      <c r="IB19" s="26"/>
      <c r="IC19" s="26"/>
      <c r="ID19" s="26"/>
      <c r="IE19" s="26"/>
      <c r="IF19" s="26"/>
      <c r="IG19" s="26"/>
      <c r="IH19" s="26"/>
      <c r="II19" s="26"/>
      <c r="IJ19" s="26"/>
      <c r="IK19" s="26"/>
      <c r="IL19" s="26"/>
      <c r="IM19" s="26"/>
      <c r="IN19" s="26"/>
      <c r="IO19" s="26"/>
      <c r="IP19" s="26"/>
      <c r="IQ19" s="26"/>
      <c r="IR19" s="26"/>
      <c r="IS19" s="26"/>
      <c r="IT19" s="26"/>
      <c r="IU19" s="26"/>
      <c r="IV19" s="26"/>
      <c r="IW19" s="26"/>
    </row>
    <row r="20" customFormat="false" ht="15.75" hidden="false" customHeight="false" outlineLevel="0" collapsed="false">
      <c r="B20" s="296"/>
      <c r="C20" s="297" t="str">
        <f aca="false">'2. RESUMO'!B14</f>
        <v>4.0</v>
      </c>
      <c r="D20" s="298" t="str">
        <f aca="false">VLOOKUP(C20,'2. RESUMO'!$B$11:$H$37,3,0)</f>
        <v>C O N S T R U Ç Ã O    D O    M U R O</v>
      </c>
      <c r="E20" s="299" t="n">
        <f aca="false">AC20*F20/100</f>
        <v>0</v>
      </c>
      <c r="F20" s="300"/>
      <c r="G20" s="299" t="n">
        <f aca="false">AC20*H20/100</f>
        <v>0</v>
      </c>
      <c r="H20" s="300"/>
      <c r="I20" s="299" t="n">
        <f aca="false">AC20*J20/100</f>
        <v>0</v>
      </c>
      <c r="J20" s="300"/>
      <c r="K20" s="299" t="n">
        <f aca="false">AC20*L20/100</f>
        <v>0</v>
      </c>
      <c r="L20" s="300"/>
      <c r="M20" s="299" t="n">
        <f aca="false">AC20*N20/100</f>
        <v>0</v>
      </c>
      <c r="N20" s="300" t="n">
        <v>20</v>
      </c>
      <c r="O20" s="299" t="n">
        <f aca="false">AC20*P20/100</f>
        <v>0</v>
      </c>
      <c r="P20" s="300" t="n">
        <v>80</v>
      </c>
      <c r="Q20" s="299" t="n">
        <f aca="false">AC20*R20/100</f>
        <v>0</v>
      </c>
      <c r="R20" s="300"/>
      <c r="S20" s="299" t="n">
        <f aca="false">AC20*T20/100</f>
        <v>0</v>
      </c>
      <c r="T20" s="300"/>
      <c r="U20" s="299" t="n">
        <f aca="false">AC20*V20/100</f>
        <v>0</v>
      </c>
      <c r="V20" s="300"/>
      <c r="W20" s="299" t="n">
        <f aca="false">AC20*X20/100</f>
        <v>0</v>
      </c>
      <c r="X20" s="300"/>
      <c r="Y20" s="299" t="n">
        <f aca="false">AC20*Z20/100</f>
        <v>0</v>
      </c>
      <c r="Z20" s="300"/>
      <c r="AA20" s="299" t="n">
        <f aca="false">AC20*AB20/100</f>
        <v>0</v>
      </c>
      <c r="AB20" s="300"/>
      <c r="AC20" s="299" t="n">
        <f aca="false">VLOOKUP(C20,'2. RESUMO'!$B$11:$H$37,7,0)</f>
        <v>0</v>
      </c>
      <c r="AD20" s="301" t="e">
        <f aca="false">AC20/$AC$66*100</f>
        <v>#DIV/0!</v>
      </c>
      <c r="AF20" s="302" t="n">
        <f aca="false">F20+H20+J20+P20+L20+N20+R20+T20+V20+X20+Z20+AB20</f>
        <v>100</v>
      </c>
    </row>
    <row r="21" customFormat="false" ht="6" hidden="false" customHeight="true" outlineLevel="0" collapsed="false">
      <c r="C21" s="292"/>
      <c r="D21" s="293"/>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95"/>
      <c r="AE21" s="26"/>
      <c r="AF21" s="303"/>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c r="BZ21" s="26"/>
      <c r="CA21" s="26"/>
      <c r="CB21" s="26"/>
      <c r="CC21" s="26"/>
      <c r="CD21" s="26"/>
      <c r="CE21" s="26"/>
      <c r="CF21" s="26"/>
      <c r="CG21" s="26"/>
      <c r="CH21" s="26"/>
      <c r="CI21" s="26"/>
      <c r="CJ21" s="26"/>
      <c r="CK21" s="26"/>
      <c r="CL21" s="26"/>
      <c r="CM21" s="26"/>
      <c r="CN21" s="26"/>
      <c r="CO21" s="26"/>
      <c r="CP21" s="26"/>
      <c r="CQ21" s="26"/>
      <c r="CR21" s="26"/>
      <c r="CS21" s="26"/>
      <c r="CT21" s="26"/>
      <c r="CU21" s="26"/>
      <c r="CV21" s="26"/>
      <c r="CW21" s="26"/>
      <c r="CX21" s="26"/>
      <c r="CY21" s="26"/>
      <c r="CZ21" s="26"/>
      <c r="DA21" s="26"/>
      <c r="DB21" s="26"/>
      <c r="DC21" s="26"/>
      <c r="DD21" s="26"/>
      <c r="DE21" s="26"/>
      <c r="DF21" s="26"/>
      <c r="DG21" s="26"/>
      <c r="DH21" s="26"/>
      <c r="DI21" s="26"/>
      <c r="DJ21" s="26"/>
      <c r="DK21" s="26"/>
      <c r="DL21" s="26"/>
      <c r="DM21" s="26"/>
      <c r="DN21" s="26"/>
      <c r="DO21" s="26"/>
      <c r="DP21" s="26"/>
      <c r="DQ21" s="26"/>
      <c r="DR21" s="26"/>
      <c r="DS21" s="26"/>
      <c r="DT21" s="26"/>
      <c r="DU21" s="26"/>
      <c r="DV21" s="26"/>
      <c r="DW21" s="26"/>
      <c r="DX21" s="26"/>
      <c r="DY21" s="26"/>
      <c r="DZ21" s="26"/>
      <c r="EA21" s="26"/>
      <c r="EB21" s="26"/>
      <c r="EC21" s="26"/>
      <c r="ED21" s="26"/>
      <c r="EE21" s="26"/>
      <c r="EF21" s="26"/>
      <c r="EG21" s="26"/>
      <c r="EH21" s="26"/>
      <c r="EI21" s="26"/>
      <c r="EJ21" s="26"/>
      <c r="EK21" s="26"/>
      <c r="EL21" s="26"/>
      <c r="EM21" s="26"/>
      <c r="EN21" s="26"/>
      <c r="EO21" s="26"/>
      <c r="EP21" s="26"/>
      <c r="EQ21" s="26"/>
      <c r="ER21" s="26"/>
      <c r="ES21" s="26"/>
      <c r="ET21" s="26"/>
      <c r="EU21" s="26"/>
      <c r="EV21" s="26"/>
      <c r="EW21" s="26"/>
      <c r="EX21" s="26"/>
      <c r="EY21" s="26"/>
      <c r="EZ21" s="26"/>
      <c r="FA21" s="26"/>
      <c r="FB21" s="26"/>
      <c r="FC21" s="26"/>
      <c r="FD21" s="26"/>
      <c r="FE21" s="26"/>
      <c r="FF21" s="26"/>
      <c r="FG21" s="26"/>
      <c r="FH21" s="26"/>
      <c r="FI21" s="26"/>
      <c r="FJ21" s="26"/>
      <c r="FK21" s="26"/>
      <c r="FL21" s="26"/>
      <c r="FM21" s="26"/>
      <c r="FN21" s="26"/>
      <c r="FO21" s="26"/>
      <c r="FP21" s="26"/>
      <c r="FQ21" s="26"/>
      <c r="FR21" s="26"/>
      <c r="FS21" s="26"/>
      <c r="FT21" s="26"/>
      <c r="FU21" s="26"/>
      <c r="FV21" s="26"/>
      <c r="FW21" s="26"/>
      <c r="FX21" s="26"/>
      <c r="FY21" s="26"/>
      <c r="FZ21" s="26"/>
      <c r="GA21" s="26"/>
      <c r="GB21" s="26"/>
      <c r="GC21" s="26"/>
      <c r="GD21" s="26"/>
      <c r="GE21" s="26"/>
      <c r="GF21" s="26"/>
      <c r="GG21" s="26"/>
      <c r="GH21" s="26"/>
      <c r="GI21" s="26"/>
      <c r="GJ21" s="26"/>
      <c r="GK21" s="26"/>
      <c r="GL21" s="26"/>
      <c r="GM21" s="26"/>
      <c r="GN21" s="26"/>
      <c r="GO21" s="26"/>
      <c r="GP21" s="26"/>
      <c r="GQ21" s="26"/>
      <c r="GR21" s="26"/>
      <c r="GS21" s="26"/>
      <c r="GT21" s="26"/>
      <c r="GU21" s="26"/>
      <c r="GV21" s="26"/>
      <c r="GW21" s="26"/>
      <c r="GX21" s="26"/>
      <c r="GY21" s="26"/>
      <c r="GZ21" s="26"/>
      <c r="HA21" s="26"/>
      <c r="HB21" s="26"/>
      <c r="HC21" s="26"/>
      <c r="HD21" s="26"/>
      <c r="HE21" s="26"/>
      <c r="HF21" s="26"/>
      <c r="HG21" s="26"/>
      <c r="HH21" s="26"/>
      <c r="HI21" s="26"/>
      <c r="HJ21" s="26"/>
      <c r="HK21" s="26"/>
      <c r="HL21" s="26"/>
      <c r="HM21" s="26"/>
      <c r="HN21" s="26"/>
      <c r="HO21" s="26"/>
      <c r="HP21" s="26"/>
      <c r="HQ21" s="26"/>
      <c r="HR21" s="26"/>
      <c r="HS21" s="26"/>
      <c r="HT21" s="26"/>
      <c r="HU21" s="26"/>
      <c r="HV21" s="26"/>
      <c r="HW21" s="26"/>
      <c r="HX21" s="26"/>
      <c r="HY21" s="26"/>
      <c r="HZ21" s="26"/>
      <c r="IA21" s="26"/>
      <c r="IB21" s="26"/>
      <c r="IC21" s="26"/>
      <c r="ID21" s="26"/>
      <c r="IE21" s="26"/>
      <c r="IF21" s="26"/>
      <c r="IG21" s="26"/>
      <c r="IH21" s="26"/>
      <c r="II21" s="26"/>
      <c r="IJ21" s="26"/>
      <c r="IK21" s="26"/>
      <c r="IL21" s="26"/>
      <c r="IM21" s="26"/>
      <c r="IN21" s="26"/>
      <c r="IO21" s="26"/>
      <c r="IP21" s="26"/>
      <c r="IQ21" s="26"/>
      <c r="IR21" s="26"/>
      <c r="IS21" s="26"/>
      <c r="IT21" s="26"/>
      <c r="IU21" s="26"/>
      <c r="IV21" s="26"/>
      <c r="IW21" s="26"/>
    </row>
    <row r="22" customFormat="false" ht="15.75" hidden="false" customHeight="false" outlineLevel="0" collapsed="false">
      <c r="B22" s="296"/>
      <c r="C22" s="297" t="str">
        <f aca="false">'2. RESUMO'!B15</f>
        <v>5.0</v>
      </c>
      <c r="D22" s="298" t="str">
        <f aca="false">VLOOKUP(C22,'2. RESUMO'!$B$11:$H$37,3,0)</f>
        <v>M O V I M E N T O  D E   T E R R A</v>
      </c>
      <c r="E22" s="299" t="n">
        <f aca="false">AC22*F22/100</f>
        <v>0</v>
      </c>
      <c r="F22" s="300" t="n">
        <v>20</v>
      </c>
      <c r="G22" s="299" t="n">
        <f aca="false">AC22*H22/100</f>
        <v>0</v>
      </c>
      <c r="H22" s="300" t="n">
        <v>70</v>
      </c>
      <c r="I22" s="299" t="n">
        <f aca="false">AC22*J22/100</f>
        <v>0</v>
      </c>
      <c r="J22" s="300" t="n">
        <v>10</v>
      </c>
      <c r="K22" s="299" t="n">
        <f aca="false">AC22*L22/100</f>
        <v>0</v>
      </c>
      <c r="L22" s="300"/>
      <c r="M22" s="299" t="n">
        <f aca="false">AC22*N22/100</f>
        <v>0</v>
      </c>
      <c r="N22" s="300"/>
      <c r="O22" s="299" t="n">
        <f aca="false">AC22*P22/100</f>
        <v>0</v>
      </c>
      <c r="P22" s="300"/>
      <c r="Q22" s="299" t="n">
        <f aca="false">AC22*R22/100</f>
        <v>0</v>
      </c>
      <c r="R22" s="300"/>
      <c r="S22" s="299" t="n">
        <f aca="false">AC22*T22/100</f>
        <v>0</v>
      </c>
      <c r="T22" s="300"/>
      <c r="U22" s="299" t="n">
        <f aca="false">AC22*V22/100</f>
        <v>0</v>
      </c>
      <c r="V22" s="300"/>
      <c r="W22" s="299" t="n">
        <f aca="false">AC22*X22/100</f>
        <v>0</v>
      </c>
      <c r="X22" s="300"/>
      <c r="Y22" s="299" t="n">
        <f aca="false">AC22*Z22/100</f>
        <v>0</v>
      </c>
      <c r="Z22" s="300"/>
      <c r="AA22" s="299" t="n">
        <f aca="false">AC22*AB22/100</f>
        <v>0</v>
      </c>
      <c r="AB22" s="300"/>
      <c r="AC22" s="299" t="n">
        <f aca="false">VLOOKUP(C22,'2. RESUMO'!$B$11:$H$37,7,0)</f>
        <v>0</v>
      </c>
      <c r="AD22" s="301" t="e">
        <f aca="false">AC22/$AC$66*100</f>
        <v>#DIV/0!</v>
      </c>
      <c r="AF22" s="302" t="n">
        <f aca="false">F22+H22+J22+P22+L22+N22+R22+T22+V22+X22+Z22+AB22</f>
        <v>100</v>
      </c>
    </row>
    <row r="23" customFormat="false" ht="6" hidden="false" customHeight="true" outlineLevel="0" collapsed="false">
      <c r="C23" s="292"/>
      <c r="D23" s="293"/>
      <c r="E23" s="294"/>
      <c r="F23" s="294"/>
      <c r="G23" s="294"/>
      <c r="H23" s="294"/>
      <c r="I23" s="294"/>
      <c r="J23" s="294"/>
      <c r="K23" s="294"/>
      <c r="L23" s="294"/>
      <c r="M23" s="294"/>
      <c r="N23" s="294"/>
      <c r="O23" s="294"/>
      <c r="P23" s="294"/>
      <c r="Q23" s="294"/>
      <c r="R23" s="294"/>
      <c r="S23" s="294"/>
      <c r="T23" s="294"/>
      <c r="U23" s="294"/>
      <c r="V23" s="294"/>
      <c r="W23" s="294"/>
      <c r="X23" s="294"/>
      <c r="Y23" s="294"/>
      <c r="Z23" s="294"/>
      <c r="AA23" s="294"/>
      <c r="AB23" s="294"/>
      <c r="AC23" s="294"/>
      <c r="AD23" s="295"/>
      <c r="AE23" s="26"/>
      <c r="AF23" s="303"/>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CL23" s="26"/>
      <c r="CM23" s="26"/>
      <c r="CN23" s="26"/>
      <c r="CO23" s="26"/>
      <c r="CP23" s="26"/>
      <c r="CQ23" s="26"/>
      <c r="CR23" s="26"/>
      <c r="CS23" s="26"/>
      <c r="CT23" s="26"/>
      <c r="CU23" s="26"/>
      <c r="CV23" s="26"/>
      <c r="CW23" s="26"/>
      <c r="CX23" s="26"/>
      <c r="CY23" s="26"/>
      <c r="CZ23" s="26"/>
      <c r="DA23" s="26"/>
      <c r="DB23" s="26"/>
      <c r="DC23" s="26"/>
      <c r="DD23" s="26"/>
      <c r="DE23" s="26"/>
      <c r="DF23" s="26"/>
      <c r="DG23" s="26"/>
      <c r="DH23" s="26"/>
      <c r="DI23" s="26"/>
      <c r="DJ23" s="26"/>
      <c r="DK23" s="26"/>
      <c r="DL23" s="26"/>
      <c r="DM23" s="26"/>
      <c r="DN23" s="26"/>
      <c r="DO23" s="26"/>
      <c r="DP23" s="26"/>
      <c r="DQ23" s="26"/>
      <c r="DR23" s="26"/>
      <c r="DS23" s="26"/>
      <c r="DT23" s="26"/>
      <c r="DU23" s="26"/>
      <c r="DV23" s="26"/>
      <c r="DW23" s="26"/>
      <c r="DX23" s="26"/>
      <c r="DY23" s="26"/>
      <c r="DZ23" s="26"/>
      <c r="EA23" s="26"/>
      <c r="EB23" s="26"/>
      <c r="EC23" s="26"/>
      <c r="ED23" s="26"/>
      <c r="EE23" s="26"/>
      <c r="EF23" s="26"/>
      <c r="EG23" s="26"/>
      <c r="EH23" s="26"/>
      <c r="EI23" s="26"/>
      <c r="EJ23" s="26"/>
      <c r="EK23" s="26"/>
      <c r="EL23" s="26"/>
      <c r="EM23" s="26"/>
      <c r="EN23" s="26"/>
      <c r="EO23" s="26"/>
      <c r="EP23" s="26"/>
      <c r="EQ23" s="26"/>
      <c r="ER23" s="26"/>
      <c r="ES23" s="26"/>
      <c r="ET23" s="26"/>
      <c r="EU23" s="26"/>
      <c r="EV23" s="26"/>
      <c r="EW23" s="26"/>
      <c r="EX23" s="26"/>
      <c r="EY23" s="26"/>
      <c r="EZ23" s="26"/>
      <c r="FA23" s="26"/>
      <c r="FB23" s="26"/>
      <c r="FC23" s="26"/>
      <c r="FD23" s="26"/>
      <c r="FE23" s="26"/>
      <c r="FF23" s="26"/>
      <c r="FG23" s="26"/>
      <c r="FH23" s="26"/>
      <c r="FI23" s="26"/>
      <c r="FJ23" s="26"/>
      <c r="FK23" s="26"/>
      <c r="FL23" s="26"/>
      <c r="FM23" s="26"/>
      <c r="FN23" s="26"/>
      <c r="FO23" s="26"/>
      <c r="FP23" s="26"/>
      <c r="FQ23" s="26"/>
      <c r="FR23" s="26"/>
      <c r="FS23" s="26"/>
      <c r="FT23" s="26"/>
      <c r="FU23" s="26"/>
      <c r="FV23" s="26"/>
      <c r="FW23" s="26"/>
      <c r="FX23" s="26"/>
      <c r="FY23" s="26"/>
      <c r="FZ23" s="26"/>
      <c r="GA23" s="26"/>
      <c r="GB23" s="26"/>
      <c r="GC23" s="26"/>
      <c r="GD23" s="26"/>
      <c r="GE23" s="26"/>
      <c r="GF23" s="26"/>
      <c r="GG23" s="26"/>
      <c r="GH23" s="26"/>
      <c r="GI23" s="26"/>
      <c r="GJ23" s="26"/>
      <c r="GK23" s="26"/>
      <c r="GL23" s="26"/>
      <c r="GM23" s="26"/>
      <c r="GN23" s="26"/>
      <c r="GO23" s="26"/>
      <c r="GP23" s="26"/>
      <c r="GQ23" s="26"/>
      <c r="GR23" s="26"/>
      <c r="GS23" s="26"/>
      <c r="GT23" s="26"/>
      <c r="GU23" s="26"/>
      <c r="GV23" s="26"/>
      <c r="GW23" s="26"/>
      <c r="GX23" s="26"/>
      <c r="GY23" s="26"/>
      <c r="GZ23" s="26"/>
      <c r="HA23" s="26"/>
      <c r="HB23" s="26"/>
      <c r="HC23" s="26"/>
      <c r="HD23" s="26"/>
      <c r="HE23" s="26"/>
      <c r="HF23" s="26"/>
      <c r="HG23" s="26"/>
      <c r="HH23" s="26"/>
      <c r="HI23" s="26"/>
      <c r="HJ23" s="26"/>
      <c r="HK23" s="26"/>
      <c r="HL23" s="26"/>
      <c r="HM23" s="26"/>
      <c r="HN23" s="26"/>
      <c r="HO23" s="26"/>
      <c r="HP23" s="26"/>
      <c r="HQ23" s="26"/>
      <c r="HR23" s="26"/>
      <c r="HS23" s="26"/>
      <c r="HT23" s="26"/>
      <c r="HU23" s="26"/>
      <c r="HV23" s="26"/>
      <c r="HW23" s="26"/>
      <c r="HX23" s="26"/>
      <c r="HY23" s="26"/>
      <c r="HZ23" s="26"/>
      <c r="IA23" s="26"/>
      <c r="IB23" s="26"/>
      <c r="IC23" s="26"/>
      <c r="ID23" s="26"/>
      <c r="IE23" s="26"/>
      <c r="IF23" s="26"/>
      <c r="IG23" s="26"/>
      <c r="IH23" s="26"/>
      <c r="II23" s="26"/>
      <c r="IJ23" s="26"/>
      <c r="IK23" s="26"/>
      <c r="IL23" s="26"/>
      <c r="IM23" s="26"/>
      <c r="IN23" s="26"/>
      <c r="IO23" s="26"/>
      <c r="IP23" s="26"/>
      <c r="IQ23" s="26"/>
      <c r="IR23" s="26"/>
      <c r="IS23" s="26"/>
      <c r="IT23" s="26"/>
      <c r="IU23" s="26"/>
      <c r="IV23" s="26"/>
      <c r="IW23" s="26"/>
    </row>
    <row r="24" customFormat="false" ht="15.75" hidden="false" customHeight="false" outlineLevel="0" collapsed="false">
      <c r="B24" s="296"/>
      <c r="C24" s="297" t="str">
        <f aca="false">'2. RESUMO'!B16</f>
        <v>6.0</v>
      </c>
      <c r="D24" s="298" t="str">
        <f aca="false">VLOOKUP(C24,'2. RESUMO'!$B$11:$H$37,3,0)</f>
        <v>E S T R U T U R A</v>
      </c>
      <c r="E24" s="299" t="n">
        <f aca="false">AC24*F24/100</f>
        <v>0</v>
      </c>
      <c r="F24" s="300"/>
      <c r="G24" s="299" t="n">
        <f aca="false">AC24*H24/100</f>
        <v>0</v>
      </c>
      <c r="H24" s="300" t="n">
        <v>30</v>
      </c>
      <c r="I24" s="299" t="n">
        <f aca="false">AC24*J24/100</f>
        <v>0</v>
      </c>
      <c r="J24" s="300" t="n">
        <v>40</v>
      </c>
      <c r="K24" s="299" t="n">
        <f aca="false">AC24*L24/100</f>
        <v>0</v>
      </c>
      <c r="L24" s="300" t="n">
        <v>20</v>
      </c>
      <c r="M24" s="299" t="n">
        <f aca="false">AC24*N24/100</f>
        <v>0</v>
      </c>
      <c r="N24" s="300" t="n">
        <v>10</v>
      </c>
      <c r="O24" s="299" t="n">
        <f aca="false">AC24*P24/100</f>
        <v>0</v>
      </c>
      <c r="P24" s="300"/>
      <c r="Q24" s="299" t="n">
        <f aca="false">AC24*R24/100</f>
        <v>0</v>
      </c>
      <c r="R24" s="300"/>
      <c r="S24" s="299" t="n">
        <f aca="false">AC24*T24/100</f>
        <v>0</v>
      </c>
      <c r="T24" s="300"/>
      <c r="U24" s="299" t="n">
        <f aca="false">AC24*V24/100</f>
        <v>0</v>
      </c>
      <c r="V24" s="300"/>
      <c r="W24" s="299" t="n">
        <f aca="false">AC24*X24/100</f>
        <v>0</v>
      </c>
      <c r="X24" s="300"/>
      <c r="Y24" s="299" t="n">
        <f aca="false">AC24*Z24/100</f>
        <v>0</v>
      </c>
      <c r="Z24" s="300"/>
      <c r="AA24" s="299" t="n">
        <f aca="false">AC24*AB24/100</f>
        <v>0</v>
      </c>
      <c r="AB24" s="300"/>
      <c r="AC24" s="299" t="n">
        <f aca="false">VLOOKUP(C24,'2. RESUMO'!$B$11:$H$37,7,0)</f>
        <v>0</v>
      </c>
      <c r="AD24" s="301" t="e">
        <f aca="false">AC24/$AC$66*100</f>
        <v>#DIV/0!</v>
      </c>
      <c r="AF24" s="302" t="n">
        <f aca="false">F24+H24+J24+P24+L24+N24+R24+T24+V24+X24+Z24+AB24</f>
        <v>100</v>
      </c>
    </row>
    <row r="25" customFormat="false" ht="6" hidden="false" customHeight="true" outlineLevel="0" collapsed="false">
      <c r="C25" s="292"/>
      <c r="D25" s="293"/>
      <c r="E25" s="294"/>
      <c r="F25" s="294"/>
      <c r="G25" s="294"/>
      <c r="H25" s="294"/>
      <c r="I25" s="294"/>
      <c r="J25" s="294"/>
      <c r="K25" s="294"/>
      <c r="L25" s="294"/>
      <c r="M25" s="294"/>
      <c r="N25" s="294"/>
      <c r="O25" s="294"/>
      <c r="P25" s="294"/>
      <c r="Q25" s="294"/>
      <c r="R25" s="294"/>
      <c r="S25" s="294"/>
      <c r="T25" s="294"/>
      <c r="U25" s="294"/>
      <c r="V25" s="294"/>
      <c r="W25" s="294"/>
      <c r="X25" s="294"/>
      <c r="Y25" s="294"/>
      <c r="Z25" s="294"/>
      <c r="AA25" s="294"/>
      <c r="AB25" s="294"/>
      <c r="AC25" s="294"/>
      <c r="AD25" s="295"/>
      <c r="AE25" s="26"/>
      <c r="AF25" s="303"/>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c r="BY25" s="26"/>
      <c r="BZ25" s="26"/>
      <c r="CA25" s="26"/>
      <c r="CB25" s="26"/>
      <c r="CC25" s="26"/>
      <c r="CD25" s="26"/>
      <c r="CE25" s="26"/>
      <c r="CF25" s="26"/>
      <c r="CG25" s="26"/>
      <c r="CH25" s="26"/>
      <c r="CI25" s="26"/>
      <c r="CJ25" s="26"/>
      <c r="CK25" s="26"/>
      <c r="CL25" s="26"/>
      <c r="CM25" s="26"/>
      <c r="CN25" s="26"/>
      <c r="CO25" s="26"/>
      <c r="CP25" s="26"/>
      <c r="CQ25" s="26"/>
      <c r="CR25" s="26"/>
      <c r="CS25" s="26"/>
      <c r="CT25" s="26"/>
      <c r="CU25" s="26"/>
      <c r="CV25" s="26"/>
      <c r="CW25" s="26"/>
      <c r="CX25" s="26"/>
      <c r="CY25" s="26"/>
      <c r="CZ25" s="26"/>
      <c r="DA25" s="26"/>
      <c r="DB25" s="26"/>
      <c r="DC25" s="26"/>
      <c r="DD25" s="26"/>
      <c r="DE25" s="26"/>
      <c r="DF25" s="26"/>
      <c r="DG25" s="26"/>
      <c r="DH25" s="26"/>
      <c r="DI25" s="26"/>
      <c r="DJ25" s="26"/>
      <c r="DK25" s="26"/>
      <c r="DL25" s="26"/>
      <c r="DM25" s="26"/>
      <c r="DN25" s="26"/>
      <c r="DO25" s="26"/>
      <c r="DP25" s="26"/>
      <c r="DQ25" s="26"/>
      <c r="DR25" s="26"/>
      <c r="DS25" s="26"/>
      <c r="DT25" s="26"/>
      <c r="DU25" s="26"/>
      <c r="DV25" s="26"/>
      <c r="DW25" s="26"/>
      <c r="DX25" s="26"/>
      <c r="DY25" s="26"/>
      <c r="DZ25" s="26"/>
      <c r="EA25" s="26"/>
      <c r="EB25" s="26"/>
      <c r="EC25" s="26"/>
      <c r="ED25" s="26"/>
      <c r="EE25" s="26"/>
      <c r="EF25" s="26"/>
      <c r="EG25" s="26"/>
      <c r="EH25" s="26"/>
      <c r="EI25" s="26"/>
      <c r="EJ25" s="26"/>
      <c r="EK25" s="26"/>
      <c r="EL25" s="26"/>
      <c r="EM25" s="26"/>
      <c r="EN25" s="26"/>
      <c r="EO25" s="26"/>
      <c r="EP25" s="26"/>
      <c r="EQ25" s="26"/>
      <c r="ER25" s="26"/>
      <c r="ES25" s="26"/>
      <c r="ET25" s="26"/>
      <c r="EU25" s="26"/>
      <c r="EV25" s="26"/>
      <c r="EW25" s="26"/>
      <c r="EX25" s="26"/>
      <c r="EY25" s="26"/>
      <c r="EZ25" s="26"/>
      <c r="FA25" s="26"/>
      <c r="FB25" s="26"/>
      <c r="FC25" s="26"/>
      <c r="FD25" s="26"/>
      <c r="FE25" s="26"/>
      <c r="FF25" s="26"/>
      <c r="FG25" s="26"/>
      <c r="FH25" s="26"/>
      <c r="FI25" s="26"/>
      <c r="FJ25" s="26"/>
      <c r="FK25" s="26"/>
      <c r="FL25" s="26"/>
      <c r="FM25" s="26"/>
      <c r="FN25" s="26"/>
      <c r="FO25" s="26"/>
      <c r="FP25" s="26"/>
      <c r="FQ25" s="26"/>
      <c r="FR25" s="26"/>
      <c r="FS25" s="26"/>
      <c r="FT25" s="26"/>
      <c r="FU25" s="26"/>
      <c r="FV25" s="26"/>
      <c r="FW25" s="26"/>
      <c r="FX25" s="26"/>
      <c r="FY25" s="26"/>
      <c r="FZ25" s="26"/>
      <c r="GA25" s="26"/>
      <c r="GB25" s="26"/>
      <c r="GC25" s="26"/>
      <c r="GD25" s="26"/>
      <c r="GE25" s="26"/>
      <c r="GF25" s="26"/>
      <c r="GG25" s="26"/>
      <c r="GH25" s="26"/>
      <c r="GI25" s="26"/>
      <c r="GJ25" s="26"/>
      <c r="GK25" s="26"/>
      <c r="GL25" s="26"/>
      <c r="GM25" s="26"/>
      <c r="GN25" s="26"/>
      <c r="GO25" s="26"/>
      <c r="GP25" s="26"/>
      <c r="GQ25" s="26"/>
      <c r="GR25" s="26"/>
      <c r="GS25" s="26"/>
      <c r="GT25" s="26"/>
      <c r="GU25" s="26"/>
      <c r="GV25" s="26"/>
      <c r="GW25" s="26"/>
      <c r="GX25" s="26"/>
      <c r="GY25" s="26"/>
      <c r="GZ25" s="26"/>
      <c r="HA25" s="26"/>
      <c r="HB25" s="26"/>
      <c r="HC25" s="26"/>
      <c r="HD25" s="26"/>
      <c r="HE25" s="26"/>
      <c r="HF25" s="26"/>
      <c r="HG25" s="26"/>
      <c r="HH25" s="26"/>
      <c r="HI25" s="26"/>
      <c r="HJ25" s="26"/>
      <c r="HK25" s="26"/>
      <c r="HL25" s="26"/>
      <c r="HM25" s="26"/>
      <c r="HN25" s="26"/>
      <c r="HO25" s="26"/>
      <c r="HP25" s="26"/>
      <c r="HQ25" s="26"/>
      <c r="HR25" s="26"/>
      <c r="HS25" s="26"/>
      <c r="HT25" s="26"/>
      <c r="HU25" s="26"/>
      <c r="HV25" s="26"/>
      <c r="HW25" s="26"/>
      <c r="HX25" s="26"/>
      <c r="HY25" s="26"/>
      <c r="HZ25" s="26"/>
      <c r="IA25" s="26"/>
      <c r="IB25" s="26"/>
      <c r="IC25" s="26"/>
      <c r="ID25" s="26"/>
      <c r="IE25" s="26"/>
      <c r="IF25" s="26"/>
      <c r="IG25" s="26"/>
      <c r="IH25" s="26"/>
      <c r="II25" s="26"/>
      <c r="IJ25" s="26"/>
      <c r="IK25" s="26"/>
      <c r="IL25" s="26"/>
      <c r="IM25" s="26"/>
      <c r="IN25" s="26"/>
      <c r="IO25" s="26"/>
      <c r="IP25" s="26"/>
      <c r="IQ25" s="26"/>
      <c r="IR25" s="26"/>
      <c r="IS25" s="26"/>
      <c r="IT25" s="26"/>
      <c r="IU25" s="26"/>
      <c r="IV25" s="26"/>
      <c r="IW25" s="26"/>
    </row>
    <row r="26" customFormat="false" ht="15.75" hidden="false" customHeight="false" outlineLevel="0" collapsed="false">
      <c r="B26" s="296"/>
      <c r="C26" s="297" t="str">
        <f aca="false">'2. RESUMO'!B17</f>
        <v>7.0</v>
      </c>
      <c r="D26" s="298" t="str">
        <f aca="false">VLOOKUP(C26,'2. RESUMO'!$B$11:$H$37,3,0)</f>
        <v>A L V E N A R I A S ,   F E C H A M E N T O S   E   D I V I S Ó R I A S</v>
      </c>
      <c r="E26" s="299" t="n">
        <f aca="false">AC26*F26/100</f>
        <v>0</v>
      </c>
      <c r="F26" s="300"/>
      <c r="G26" s="299" t="n">
        <f aca="false">AC26*H26/100</f>
        <v>0</v>
      </c>
      <c r="H26" s="300"/>
      <c r="I26" s="299" t="n">
        <f aca="false">AC26*J26/100</f>
        <v>0</v>
      </c>
      <c r="J26" s="300"/>
      <c r="K26" s="299" t="n">
        <f aca="false">AC26*L26/100</f>
        <v>0</v>
      </c>
      <c r="L26" s="300" t="n">
        <v>40</v>
      </c>
      <c r="M26" s="299" t="n">
        <f aca="false">AC26*N26/100</f>
        <v>0</v>
      </c>
      <c r="N26" s="300" t="n">
        <v>30</v>
      </c>
      <c r="O26" s="299" t="n">
        <f aca="false">AC26*P26/100</f>
        <v>0</v>
      </c>
      <c r="P26" s="300" t="n">
        <v>30</v>
      </c>
      <c r="Q26" s="299" t="n">
        <f aca="false">AC26*R26/100</f>
        <v>0</v>
      </c>
      <c r="R26" s="300"/>
      <c r="S26" s="299" t="n">
        <f aca="false">AC26*T26/100</f>
        <v>0</v>
      </c>
      <c r="T26" s="300"/>
      <c r="U26" s="299" t="n">
        <f aca="false">AC26*V26/100</f>
        <v>0</v>
      </c>
      <c r="V26" s="300"/>
      <c r="W26" s="299" t="n">
        <f aca="false">AC26*X26/100</f>
        <v>0</v>
      </c>
      <c r="X26" s="300"/>
      <c r="Y26" s="299" t="n">
        <f aca="false">AC26*Z26/100</f>
        <v>0</v>
      </c>
      <c r="Z26" s="300"/>
      <c r="AA26" s="299" t="n">
        <f aca="false">AC26*AB26/100</f>
        <v>0</v>
      </c>
      <c r="AB26" s="300"/>
      <c r="AC26" s="299" t="n">
        <f aca="false">VLOOKUP(C26,'2. RESUMO'!$B$11:$H$37,7,0)</f>
        <v>0</v>
      </c>
      <c r="AD26" s="301" t="e">
        <f aca="false">AC26/$AC$66*100</f>
        <v>#DIV/0!</v>
      </c>
      <c r="AF26" s="302" t="n">
        <f aca="false">F26+H26+J26+P26+L26+N26+R26+T26+V26+X26+Z26+AB26</f>
        <v>100</v>
      </c>
    </row>
    <row r="27" customFormat="false" ht="6" hidden="false" customHeight="true" outlineLevel="0" collapsed="false">
      <c r="C27" s="292"/>
      <c r="D27" s="293"/>
      <c r="E27" s="294"/>
      <c r="F27" s="294"/>
      <c r="G27" s="294"/>
      <c r="H27" s="294"/>
      <c r="I27" s="294"/>
      <c r="J27" s="294"/>
      <c r="K27" s="294"/>
      <c r="L27" s="294"/>
      <c r="M27" s="294"/>
      <c r="N27" s="294"/>
      <c r="O27" s="294"/>
      <c r="P27" s="294"/>
      <c r="Q27" s="294"/>
      <c r="R27" s="294"/>
      <c r="S27" s="294"/>
      <c r="T27" s="294"/>
      <c r="U27" s="294"/>
      <c r="V27" s="294"/>
      <c r="W27" s="294"/>
      <c r="X27" s="294"/>
      <c r="Y27" s="294"/>
      <c r="Z27" s="294"/>
      <c r="AA27" s="294"/>
      <c r="AB27" s="294"/>
      <c r="AC27" s="294"/>
      <c r="AD27" s="295"/>
      <c r="AE27" s="26"/>
      <c r="AF27" s="303"/>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26"/>
      <c r="CY27" s="26"/>
      <c r="CZ27" s="26"/>
      <c r="DA27" s="26"/>
      <c r="DB27" s="26"/>
      <c r="DC27" s="26"/>
      <c r="DD27" s="26"/>
      <c r="DE27" s="26"/>
      <c r="DF27" s="26"/>
      <c r="DG27" s="26"/>
      <c r="DH27" s="26"/>
      <c r="DI27" s="26"/>
      <c r="DJ27" s="26"/>
      <c r="DK27" s="26"/>
      <c r="DL27" s="26"/>
      <c r="DM27" s="26"/>
      <c r="DN27" s="26"/>
      <c r="DO27" s="26"/>
      <c r="DP27" s="26"/>
      <c r="DQ27" s="26"/>
      <c r="DR27" s="26"/>
      <c r="DS27" s="26"/>
      <c r="DT27" s="26"/>
      <c r="DU27" s="26"/>
      <c r="DV27" s="26"/>
      <c r="DW27" s="26"/>
      <c r="DX27" s="26"/>
      <c r="DY27" s="26"/>
      <c r="DZ27" s="26"/>
      <c r="EA27" s="26"/>
      <c r="EB27" s="26"/>
      <c r="EC27" s="26"/>
      <c r="ED27" s="26"/>
      <c r="EE27" s="26"/>
      <c r="EF27" s="26"/>
      <c r="EG27" s="26"/>
      <c r="EH27" s="26"/>
      <c r="EI27" s="26"/>
      <c r="EJ27" s="26"/>
      <c r="EK27" s="26"/>
      <c r="EL27" s="26"/>
      <c r="EM27" s="26"/>
      <c r="EN27" s="26"/>
      <c r="EO27" s="26"/>
      <c r="EP27" s="26"/>
      <c r="EQ27" s="26"/>
      <c r="ER27" s="26"/>
      <c r="ES27" s="26"/>
      <c r="ET27" s="26"/>
      <c r="EU27" s="26"/>
      <c r="EV27" s="26"/>
      <c r="EW27" s="26"/>
      <c r="EX27" s="26"/>
      <c r="EY27" s="26"/>
      <c r="EZ27" s="26"/>
      <c r="FA27" s="26"/>
      <c r="FB27" s="26"/>
      <c r="FC27" s="26"/>
      <c r="FD27" s="26"/>
      <c r="FE27" s="26"/>
      <c r="FF27" s="26"/>
      <c r="FG27" s="26"/>
      <c r="FH27" s="26"/>
      <c r="FI27" s="26"/>
      <c r="FJ27" s="26"/>
      <c r="FK27" s="26"/>
      <c r="FL27" s="26"/>
      <c r="FM27" s="26"/>
      <c r="FN27" s="26"/>
      <c r="FO27" s="26"/>
      <c r="FP27" s="26"/>
      <c r="FQ27" s="26"/>
      <c r="FR27" s="26"/>
      <c r="FS27" s="26"/>
      <c r="FT27" s="26"/>
      <c r="FU27" s="26"/>
      <c r="FV27" s="26"/>
      <c r="FW27" s="26"/>
      <c r="FX27" s="26"/>
      <c r="FY27" s="26"/>
      <c r="FZ27" s="26"/>
      <c r="GA27" s="26"/>
      <c r="GB27" s="26"/>
      <c r="GC27" s="26"/>
      <c r="GD27" s="26"/>
      <c r="GE27" s="26"/>
      <c r="GF27" s="26"/>
      <c r="GG27" s="26"/>
      <c r="GH27" s="26"/>
      <c r="GI27" s="26"/>
      <c r="GJ27" s="26"/>
      <c r="GK27" s="26"/>
      <c r="GL27" s="26"/>
      <c r="GM27" s="26"/>
      <c r="GN27" s="26"/>
      <c r="GO27" s="26"/>
      <c r="GP27" s="26"/>
      <c r="GQ27" s="26"/>
      <c r="GR27" s="26"/>
      <c r="GS27" s="26"/>
      <c r="GT27" s="26"/>
      <c r="GU27" s="26"/>
      <c r="GV27" s="26"/>
      <c r="GW27" s="26"/>
      <c r="GX27" s="26"/>
      <c r="GY27" s="26"/>
      <c r="GZ27" s="26"/>
      <c r="HA27" s="26"/>
      <c r="HB27" s="26"/>
      <c r="HC27" s="26"/>
      <c r="HD27" s="26"/>
      <c r="HE27" s="26"/>
      <c r="HF27" s="26"/>
      <c r="HG27" s="26"/>
      <c r="HH27" s="26"/>
      <c r="HI27" s="26"/>
      <c r="HJ27" s="26"/>
      <c r="HK27" s="26"/>
      <c r="HL27" s="26"/>
      <c r="HM27" s="26"/>
      <c r="HN27" s="26"/>
      <c r="HO27" s="26"/>
      <c r="HP27" s="26"/>
      <c r="HQ27" s="26"/>
      <c r="HR27" s="26"/>
      <c r="HS27" s="26"/>
      <c r="HT27" s="26"/>
      <c r="HU27" s="26"/>
      <c r="HV27" s="26"/>
      <c r="HW27" s="26"/>
      <c r="HX27" s="26"/>
      <c r="HY27" s="26"/>
      <c r="HZ27" s="26"/>
      <c r="IA27" s="26"/>
      <c r="IB27" s="26"/>
      <c r="IC27" s="26"/>
      <c r="ID27" s="26"/>
      <c r="IE27" s="26"/>
      <c r="IF27" s="26"/>
      <c r="IG27" s="26"/>
      <c r="IH27" s="26"/>
      <c r="II27" s="26"/>
      <c r="IJ27" s="26"/>
      <c r="IK27" s="26"/>
      <c r="IL27" s="26"/>
      <c r="IM27" s="26"/>
      <c r="IN27" s="26"/>
      <c r="IO27" s="26"/>
      <c r="IP27" s="26"/>
      <c r="IQ27" s="26"/>
      <c r="IR27" s="26"/>
      <c r="IS27" s="26"/>
      <c r="IT27" s="26"/>
      <c r="IU27" s="26"/>
      <c r="IV27" s="26"/>
      <c r="IW27" s="26"/>
    </row>
    <row r="28" customFormat="false" ht="15.75" hidden="false" customHeight="false" outlineLevel="0" collapsed="false">
      <c r="B28" s="296"/>
      <c r="C28" s="297" t="str">
        <f aca="false">'2. RESUMO'!B18</f>
        <v>8.0</v>
      </c>
      <c r="D28" s="298" t="str">
        <f aca="false">VLOOKUP(C28,'2. RESUMO'!$B$11:$H$37,3,0)</f>
        <v>E S Q U A D R I A S</v>
      </c>
      <c r="E28" s="299" t="n">
        <f aca="false">AC28*F28/100</f>
        <v>0</v>
      </c>
      <c r="F28" s="300"/>
      <c r="G28" s="299" t="n">
        <f aca="false">AC28*H28/100</f>
        <v>0</v>
      </c>
      <c r="H28" s="300"/>
      <c r="I28" s="299" t="n">
        <f aca="false">AC28*J28/100</f>
        <v>0</v>
      </c>
      <c r="J28" s="300"/>
      <c r="K28" s="299" t="n">
        <f aca="false">AC28*L28/100</f>
        <v>0</v>
      </c>
      <c r="L28" s="300"/>
      <c r="M28" s="299" t="n">
        <f aca="false">AC28*N28/100</f>
        <v>0</v>
      </c>
      <c r="N28" s="300"/>
      <c r="O28" s="299" t="n">
        <f aca="false">AC28*P28/100</f>
        <v>0</v>
      </c>
      <c r="P28" s="300"/>
      <c r="Q28" s="299" t="n">
        <f aca="false">AC28*R28/100</f>
        <v>0</v>
      </c>
      <c r="R28" s="300"/>
      <c r="S28" s="299" t="n">
        <f aca="false">AC28*T28/100</f>
        <v>0</v>
      </c>
      <c r="T28" s="300"/>
      <c r="U28" s="299" t="n">
        <f aca="false">AC28*V28/100</f>
        <v>0</v>
      </c>
      <c r="V28" s="300" t="n">
        <v>30</v>
      </c>
      <c r="W28" s="299" t="n">
        <f aca="false">AC28*X28/100</f>
        <v>0</v>
      </c>
      <c r="X28" s="300" t="n">
        <v>70</v>
      </c>
      <c r="Y28" s="299" t="n">
        <f aca="false">AC28*Z28/100</f>
        <v>0</v>
      </c>
      <c r="Z28" s="300"/>
      <c r="AA28" s="299" t="n">
        <f aca="false">AC28*AB28/100</f>
        <v>0</v>
      </c>
      <c r="AB28" s="300"/>
      <c r="AC28" s="299" t="n">
        <f aca="false">VLOOKUP(C28,'2. RESUMO'!$B$11:$H$37,7,0)</f>
        <v>0</v>
      </c>
      <c r="AD28" s="301" t="e">
        <f aca="false">AC28/$AC$66*100</f>
        <v>#DIV/0!</v>
      </c>
      <c r="AF28" s="302" t="n">
        <f aca="false">F28+H28+J28+P28+L28+N28+R28+T28+V28+X28+Z28+AB28</f>
        <v>100</v>
      </c>
    </row>
    <row r="29" customFormat="false" ht="6" hidden="false" customHeight="true" outlineLevel="0" collapsed="false">
      <c r="C29" s="292"/>
      <c r="D29" s="293"/>
      <c r="E29" s="294"/>
      <c r="F29" s="294"/>
      <c r="G29" s="294"/>
      <c r="H29" s="294"/>
      <c r="I29" s="294"/>
      <c r="J29" s="294"/>
      <c r="K29" s="294"/>
      <c r="L29" s="294"/>
      <c r="M29" s="294"/>
      <c r="N29" s="294"/>
      <c r="O29" s="294"/>
      <c r="P29" s="294"/>
      <c r="Q29" s="294"/>
      <c r="R29" s="294"/>
      <c r="S29" s="294"/>
      <c r="T29" s="294"/>
      <c r="U29" s="294"/>
      <c r="V29" s="294"/>
      <c r="W29" s="294"/>
      <c r="X29" s="294"/>
      <c r="Y29" s="294"/>
      <c r="Z29" s="294"/>
      <c r="AA29" s="294"/>
      <c r="AB29" s="294"/>
      <c r="AC29" s="294"/>
      <c r="AD29" s="295"/>
      <c r="AE29" s="26"/>
      <c r="AF29" s="303"/>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c r="CH29" s="26"/>
      <c r="CI29" s="26"/>
      <c r="CJ29" s="26"/>
      <c r="CK29" s="26"/>
      <c r="CL29" s="26"/>
      <c r="CM29" s="26"/>
      <c r="CN29" s="26"/>
      <c r="CO29" s="26"/>
      <c r="CP29" s="26"/>
      <c r="CQ29" s="26"/>
      <c r="CR29" s="26"/>
      <c r="CS29" s="26"/>
      <c r="CT29" s="26"/>
      <c r="CU29" s="26"/>
      <c r="CV29" s="26"/>
      <c r="CW29" s="26"/>
      <c r="CX29" s="26"/>
      <c r="CY29" s="26"/>
      <c r="CZ29" s="26"/>
      <c r="DA29" s="26"/>
      <c r="DB29" s="26"/>
      <c r="DC29" s="26"/>
      <c r="DD29" s="26"/>
      <c r="DE29" s="26"/>
      <c r="DF29" s="26"/>
      <c r="DG29" s="26"/>
      <c r="DH29" s="26"/>
      <c r="DI29" s="26"/>
      <c r="DJ29" s="26"/>
      <c r="DK29" s="26"/>
      <c r="DL29" s="26"/>
      <c r="DM29" s="26"/>
      <c r="DN29" s="26"/>
      <c r="DO29" s="26"/>
      <c r="DP29" s="26"/>
      <c r="DQ29" s="26"/>
      <c r="DR29" s="26"/>
      <c r="DS29" s="26"/>
      <c r="DT29" s="26"/>
      <c r="DU29" s="26"/>
      <c r="DV29" s="26"/>
      <c r="DW29" s="26"/>
      <c r="DX29" s="26"/>
      <c r="DY29" s="26"/>
      <c r="DZ29" s="26"/>
      <c r="EA29" s="26"/>
      <c r="EB29" s="26"/>
      <c r="EC29" s="26"/>
      <c r="ED29" s="26"/>
      <c r="EE29" s="26"/>
      <c r="EF29" s="26"/>
      <c r="EG29" s="26"/>
      <c r="EH29" s="26"/>
      <c r="EI29" s="26"/>
      <c r="EJ29" s="26"/>
      <c r="EK29" s="26"/>
      <c r="EL29" s="26"/>
      <c r="EM29" s="26"/>
      <c r="EN29" s="26"/>
      <c r="EO29" s="26"/>
      <c r="EP29" s="26"/>
      <c r="EQ29" s="26"/>
      <c r="ER29" s="26"/>
      <c r="ES29" s="26"/>
      <c r="ET29" s="26"/>
      <c r="EU29" s="26"/>
      <c r="EV29" s="26"/>
      <c r="EW29" s="26"/>
      <c r="EX29" s="26"/>
      <c r="EY29" s="26"/>
      <c r="EZ29" s="26"/>
      <c r="FA29" s="26"/>
      <c r="FB29" s="26"/>
      <c r="FC29" s="26"/>
      <c r="FD29" s="26"/>
      <c r="FE29" s="26"/>
      <c r="FF29" s="26"/>
      <c r="FG29" s="26"/>
      <c r="FH29" s="26"/>
      <c r="FI29" s="26"/>
      <c r="FJ29" s="26"/>
      <c r="FK29" s="26"/>
      <c r="FL29" s="26"/>
      <c r="FM29" s="26"/>
      <c r="FN29" s="26"/>
      <c r="FO29" s="26"/>
      <c r="FP29" s="26"/>
      <c r="FQ29" s="26"/>
      <c r="FR29" s="26"/>
      <c r="FS29" s="26"/>
      <c r="FT29" s="26"/>
      <c r="FU29" s="26"/>
      <c r="FV29" s="26"/>
      <c r="FW29" s="26"/>
      <c r="FX29" s="26"/>
      <c r="FY29" s="26"/>
      <c r="FZ29" s="26"/>
      <c r="GA29" s="26"/>
      <c r="GB29" s="26"/>
      <c r="GC29" s="26"/>
      <c r="GD29" s="26"/>
      <c r="GE29" s="26"/>
      <c r="GF29" s="26"/>
      <c r="GG29" s="26"/>
      <c r="GH29" s="26"/>
      <c r="GI29" s="26"/>
      <c r="GJ29" s="26"/>
      <c r="GK29" s="26"/>
      <c r="GL29" s="26"/>
      <c r="GM29" s="26"/>
      <c r="GN29" s="26"/>
      <c r="GO29" s="26"/>
      <c r="GP29" s="26"/>
      <c r="GQ29" s="26"/>
      <c r="GR29" s="26"/>
      <c r="GS29" s="26"/>
      <c r="GT29" s="26"/>
      <c r="GU29" s="26"/>
      <c r="GV29" s="26"/>
      <c r="GW29" s="26"/>
      <c r="GX29" s="26"/>
      <c r="GY29" s="26"/>
      <c r="GZ29" s="26"/>
      <c r="HA29" s="26"/>
      <c r="HB29" s="26"/>
      <c r="HC29" s="26"/>
      <c r="HD29" s="26"/>
      <c r="HE29" s="26"/>
      <c r="HF29" s="26"/>
      <c r="HG29" s="26"/>
      <c r="HH29" s="26"/>
      <c r="HI29" s="26"/>
      <c r="HJ29" s="26"/>
      <c r="HK29" s="26"/>
      <c r="HL29" s="26"/>
      <c r="HM29" s="26"/>
      <c r="HN29" s="26"/>
      <c r="HO29" s="26"/>
      <c r="HP29" s="26"/>
      <c r="HQ29" s="26"/>
      <c r="HR29" s="26"/>
      <c r="HS29" s="26"/>
      <c r="HT29" s="26"/>
      <c r="HU29" s="26"/>
      <c r="HV29" s="26"/>
      <c r="HW29" s="26"/>
      <c r="HX29" s="26"/>
      <c r="HY29" s="26"/>
      <c r="HZ29" s="26"/>
      <c r="IA29" s="26"/>
      <c r="IB29" s="26"/>
      <c r="IC29" s="26"/>
      <c r="ID29" s="26"/>
      <c r="IE29" s="26"/>
      <c r="IF29" s="26"/>
      <c r="IG29" s="26"/>
      <c r="IH29" s="26"/>
      <c r="II29" s="26"/>
      <c r="IJ29" s="26"/>
      <c r="IK29" s="26"/>
      <c r="IL29" s="26"/>
      <c r="IM29" s="26"/>
      <c r="IN29" s="26"/>
      <c r="IO29" s="26"/>
      <c r="IP29" s="26"/>
      <c r="IQ29" s="26"/>
      <c r="IR29" s="26"/>
      <c r="IS29" s="26"/>
      <c r="IT29" s="26"/>
      <c r="IU29" s="26"/>
      <c r="IV29" s="26"/>
      <c r="IW29" s="26"/>
    </row>
    <row r="30" customFormat="false" ht="15.75" hidden="false" customHeight="false" outlineLevel="0" collapsed="false">
      <c r="B30" s="296"/>
      <c r="C30" s="297" t="str">
        <f aca="false">'2. RESUMO'!B19</f>
        <v>9.0</v>
      </c>
      <c r="D30" s="298" t="str">
        <f aca="false">VLOOKUP(C30,'2. RESUMO'!$B$11:$H$37,3,0)</f>
        <v>C O B E R T U R A S</v>
      </c>
      <c r="E30" s="299" t="n">
        <f aca="false">AC30*F30/100</f>
        <v>0</v>
      </c>
      <c r="F30" s="300"/>
      <c r="G30" s="299" t="n">
        <f aca="false">AC30*H30/100</f>
        <v>0</v>
      </c>
      <c r="H30" s="300"/>
      <c r="I30" s="299" t="n">
        <f aca="false">AC30*J30/100</f>
        <v>0</v>
      </c>
      <c r="J30" s="300"/>
      <c r="K30" s="299" t="n">
        <f aca="false">AC30*L30/100</f>
        <v>0</v>
      </c>
      <c r="L30" s="300"/>
      <c r="M30" s="299" t="n">
        <f aca="false">AC30*N30/100</f>
        <v>0</v>
      </c>
      <c r="N30" s="300"/>
      <c r="O30" s="299" t="n">
        <f aca="false">AC30*P30/100</f>
        <v>0</v>
      </c>
      <c r="P30" s="300"/>
      <c r="Q30" s="299" t="n">
        <f aca="false">AC30*R30/100</f>
        <v>0</v>
      </c>
      <c r="R30" s="300" t="n">
        <v>20</v>
      </c>
      <c r="S30" s="299" t="n">
        <f aca="false">AC30*T30/100</f>
        <v>0</v>
      </c>
      <c r="T30" s="300" t="n">
        <v>40</v>
      </c>
      <c r="U30" s="299" t="n">
        <f aca="false">AC30*V30/100</f>
        <v>0</v>
      </c>
      <c r="V30" s="300" t="n">
        <v>40</v>
      </c>
      <c r="W30" s="299" t="n">
        <f aca="false">AC30*X30/100</f>
        <v>0</v>
      </c>
      <c r="X30" s="300"/>
      <c r="Y30" s="299" t="n">
        <f aca="false">AC30*Z30/100</f>
        <v>0</v>
      </c>
      <c r="Z30" s="300"/>
      <c r="AA30" s="299" t="n">
        <f aca="false">AC30*AB30/100</f>
        <v>0</v>
      </c>
      <c r="AB30" s="300"/>
      <c r="AC30" s="299" t="n">
        <f aca="false">VLOOKUP(C30,'2. RESUMO'!$B$11:$H$37,7,0)</f>
        <v>0</v>
      </c>
      <c r="AD30" s="301" t="e">
        <f aca="false">AC30/$AC$66*100</f>
        <v>#DIV/0!</v>
      </c>
      <c r="AF30" s="302" t="n">
        <f aca="false">F30+H30+J30+P30+L30+N30+R30+T30+V30+X30+Z30+AB30</f>
        <v>100</v>
      </c>
    </row>
    <row r="31" customFormat="false" ht="6" hidden="false" customHeight="true" outlineLevel="0" collapsed="false">
      <c r="C31" s="292"/>
      <c r="D31" s="293"/>
      <c r="E31" s="294"/>
      <c r="F31" s="294"/>
      <c r="G31" s="294"/>
      <c r="H31" s="294"/>
      <c r="I31" s="294"/>
      <c r="J31" s="294"/>
      <c r="K31" s="294"/>
      <c r="L31" s="294"/>
      <c r="M31" s="294"/>
      <c r="N31" s="294"/>
      <c r="O31" s="294"/>
      <c r="P31" s="294"/>
      <c r="Q31" s="294"/>
      <c r="R31" s="294"/>
      <c r="S31" s="294"/>
      <c r="T31" s="294"/>
      <c r="U31" s="294"/>
      <c r="V31" s="294"/>
      <c r="W31" s="294"/>
      <c r="X31" s="294"/>
      <c r="Y31" s="294"/>
      <c r="Z31" s="294"/>
      <c r="AA31" s="294"/>
      <c r="AB31" s="294"/>
      <c r="AC31" s="294"/>
      <c r="AD31" s="295"/>
      <c r="AE31" s="26"/>
      <c r="AF31" s="303"/>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c r="CH31" s="26"/>
      <c r="CI31" s="26"/>
      <c r="CJ31" s="26"/>
      <c r="CK31" s="26"/>
      <c r="CL31" s="26"/>
      <c r="CM31" s="26"/>
      <c r="CN31" s="26"/>
      <c r="CO31" s="26"/>
      <c r="CP31" s="26"/>
      <c r="CQ31" s="26"/>
      <c r="CR31" s="26"/>
      <c r="CS31" s="26"/>
      <c r="CT31" s="26"/>
      <c r="CU31" s="26"/>
      <c r="CV31" s="26"/>
      <c r="CW31" s="26"/>
      <c r="CX31" s="26"/>
      <c r="CY31" s="26"/>
      <c r="CZ31" s="26"/>
      <c r="DA31" s="26"/>
      <c r="DB31" s="26"/>
      <c r="DC31" s="26"/>
      <c r="DD31" s="26"/>
      <c r="DE31" s="26"/>
      <c r="DF31" s="26"/>
      <c r="DG31" s="26"/>
      <c r="DH31" s="26"/>
      <c r="DI31" s="26"/>
      <c r="DJ31" s="26"/>
      <c r="DK31" s="26"/>
      <c r="DL31" s="26"/>
      <c r="DM31" s="26"/>
      <c r="DN31" s="26"/>
      <c r="DO31" s="26"/>
      <c r="DP31" s="26"/>
      <c r="DQ31" s="26"/>
      <c r="DR31" s="26"/>
      <c r="DS31" s="26"/>
      <c r="DT31" s="26"/>
      <c r="DU31" s="26"/>
      <c r="DV31" s="26"/>
      <c r="DW31" s="26"/>
      <c r="DX31" s="26"/>
      <c r="DY31" s="26"/>
      <c r="DZ31" s="26"/>
      <c r="EA31" s="26"/>
      <c r="EB31" s="26"/>
      <c r="EC31" s="26"/>
      <c r="ED31" s="26"/>
      <c r="EE31" s="26"/>
      <c r="EF31" s="26"/>
      <c r="EG31" s="26"/>
      <c r="EH31" s="26"/>
      <c r="EI31" s="26"/>
      <c r="EJ31" s="26"/>
      <c r="EK31" s="26"/>
      <c r="EL31" s="26"/>
      <c r="EM31" s="26"/>
      <c r="EN31" s="26"/>
      <c r="EO31" s="26"/>
      <c r="EP31" s="26"/>
      <c r="EQ31" s="26"/>
      <c r="ER31" s="26"/>
      <c r="ES31" s="26"/>
      <c r="ET31" s="26"/>
      <c r="EU31" s="26"/>
      <c r="EV31" s="26"/>
      <c r="EW31" s="26"/>
      <c r="EX31" s="26"/>
      <c r="EY31" s="26"/>
      <c r="EZ31" s="26"/>
      <c r="FA31" s="26"/>
      <c r="FB31" s="26"/>
      <c r="FC31" s="26"/>
      <c r="FD31" s="26"/>
      <c r="FE31" s="26"/>
      <c r="FF31" s="26"/>
      <c r="FG31" s="26"/>
      <c r="FH31" s="26"/>
      <c r="FI31" s="26"/>
      <c r="FJ31" s="26"/>
      <c r="FK31" s="26"/>
      <c r="FL31" s="26"/>
      <c r="FM31" s="26"/>
      <c r="FN31" s="26"/>
      <c r="FO31" s="26"/>
      <c r="FP31" s="26"/>
      <c r="FQ31" s="26"/>
      <c r="FR31" s="26"/>
      <c r="FS31" s="26"/>
      <c r="FT31" s="26"/>
      <c r="FU31" s="26"/>
      <c r="FV31" s="26"/>
      <c r="FW31" s="26"/>
      <c r="FX31" s="26"/>
      <c r="FY31" s="26"/>
      <c r="FZ31" s="26"/>
      <c r="GA31" s="26"/>
      <c r="GB31" s="26"/>
      <c r="GC31" s="26"/>
      <c r="GD31" s="26"/>
      <c r="GE31" s="26"/>
      <c r="GF31" s="26"/>
      <c r="GG31" s="26"/>
      <c r="GH31" s="26"/>
      <c r="GI31" s="26"/>
      <c r="GJ31" s="26"/>
      <c r="GK31" s="26"/>
      <c r="GL31" s="26"/>
      <c r="GM31" s="26"/>
      <c r="GN31" s="26"/>
      <c r="GO31" s="26"/>
      <c r="GP31" s="26"/>
      <c r="GQ31" s="26"/>
      <c r="GR31" s="26"/>
      <c r="GS31" s="26"/>
      <c r="GT31" s="26"/>
      <c r="GU31" s="26"/>
      <c r="GV31" s="26"/>
      <c r="GW31" s="26"/>
      <c r="GX31" s="26"/>
      <c r="GY31" s="26"/>
      <c r="GZ31" s="26"/>
      <c r="HA31" s="26"/>
      <c r="HB31" s="26"/>
      <c r="HC31" s="26"/>
      <c r="HD31" s="26"/>
      <c r="HE31" s="26"/>
      <c r="HF31" s="26"/>
      <c r="HG31" s="26"/>
      <c r="HH31" s="26"/>
      <c r="HI31" s="26"/>
      <c r="HJ31" s="26"/>
      <c r="HK31" s="26"/>
      <c r="HL31" s="26"/>
      <c r="HM31" s="26"/>
      <c r="HN31" s="26"/>
      <c r="HO31" s="26"/>
      <c r="HP31" s="26"/>
      <c r="HQ31" s="26"/>
      <c r="HR31" s="26"/>
      <c r="HS31" s="26"/>
      <c r="HT31" s="26"/>
      <c r="HU31" s="26"/>
      <c r="HV31" s="26"/>
      <c r="HW31" s="26"/>
      <c r="HX31" s="26"/>
      <c r="HY31" s="26"/>
      <c r="HZ31" s="26"/>
      <c r="IA31" s="26"/>
      <c r="IB31" s="26"/>
      <c r="IC31" s="26"/>
      <c r="ID31" s="26"/>
      <c r="IE31" s="26"/>
      <c r="IF31" s="26"/>
      <c r="IG31" s="26"/>
      <c r="IH31" s="26"/>
      <c r="II31" s="26"/>
      <c r="IJ31" s="26"/>
      <c r="IK31" s="26"/>
      <c r="IL31" s="26"/>
      <c r="IM31" s="26"/>
      <c r="IN31" s="26"/>
      <c r="IO31" s="26"/>
      <c r="IP31" s="26"/>
      <c r="IQ31" s="26"/>
      <c r="IR31" s="26"/>
      <c r="IS31" s="26"/>
      <c r="IT31" s="26"/>
      <c r="IU31" s="26"/>
      <c r="IV31" s="26"/>
      <c r="IW31" s="26"/>
    </row>
    <row r="32" customFormat="false" ht="15.75" hidden="false" customHeight="false" outlineLevel="0" collapsed="false">
      <c r="B32" s="296"/>
      <c r="C32" s="297" t="str">
        <f aca="false">'2. RESUMO'!B20</f>
        <v>10.0</v>
      </c>
      <c r="D32" s="298" t="str">
        <f aca="false">VLOOKUP(C32,'2. RESUMO'!$B$11:$H$37,3,0)</f>
        <v>R E V E S T I M E N T O    E    I M P E R M E A B I L I Z A Ç Ã O</v>
      </c>
      <c r="E32" s="299" t="n">
        <f aca="false">AC32*F32/100</f>
        <v>0</v>
      </c>
      <c r="F32" s="300"/>
      <c r="G32" s="299" t="n">
        <f aca="false">AC32*H32/100</f>
        <v>0</v>
      </c>
      <c r="H32" s="300"/>
      <c r="I32" s="299" t="n">
        <f aca="false">AC32*J32/100</f>
        <v>0</v>
      </c>
      <c r="J32" s="300"/>
      <c r="K32" s="299" t="n">
        <f aca="false">AC32*L32/100</f>
        <v>0</v>
      </c>
      <c r="L32" s="300"/>
      <c r="M32" s="299" t="n">
        <f aca="false">AC32*N32/100</f>
        <v>0</v>
      </c>
      <c r="N32" s="300" t="n">
        <v>20</v>
      </c>
      <c r="O32" s="299" t="n">
        <f aca="false">AC32*P32/100</f>
        <v>0</v>
      </c>
      <c r="P32" s="300" t="n">
        <v>20</v>
      </c>
      <c r="Q32" s="299" t="n">
        <f aca="false">AC32*R32/100</f>
        <v>0</v>
      </c>
      <c r="R32" s="300" t="n">
        <v>20</v>
      </c>
      <c r="S32" s="299" t="n">
        <f aca="false">AC32*T32/100</f>
        <v>0</v>
      </c>
      <c r="T32" s="300" t="n">
        <v>30</v>
      </c>
      <c r="U32" s="299" t="n">
        <f aca="false">AC32*V32/100</f>
        <v>0</v>
      </c>
      <c r="V32" s="300"/>
      <c r="W32" s="299" t="n">
        <f aca="false">AC32*X32/100</f>
        <v>0</v>
      </c>
      <c r="X32" s="300" t="n">
        <v>10</v>
      </c>
      <c r="Y32" s="299" t="n">
        <f aca="false">AC32*Z32/100</f>
        <v>0</v>
      </c>
      <c r="Z32" s="300"/>
      <c r="AA32" s="299" t="n">
        <f aca="false">AC32*AB32/100</f>
        <v>0</v>
      </c>
      <c r="AB32" s="300"/>
      <c r="AC32" s="299" t="n">
        <f aca="false">VLOOKUP(C32,'2. RESUMO'!$B$11:$H$37,7,0)</f>
        <v>0</v>
      </c>
      <c r="AD32" s="301" t="e">
        <f aca="false">AC32/$AC$66*100</f>
        <v>#DIV/0!</v>
      </c>
      <c r="AF32" s="302" t="n">
        <f aca="false">F32+H32+J32+P32+L32+N32+R32+T32+V32+X32+Z32+AB32</f>
        <v>100</v>
      </c>
    </row>
    <row r="33" customFormat="false" ht="6" hidden="false" customHeight="true" outlineLevel="0" collapsed="false">
      <c r="C33" s="292"/>
      <c r="D33" s="293"/>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5"/>
      <c r="AE33" s="26"/>
      <c r="AF33" s="303"/>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c r="CH33" s="26"/>
      <c r="CI33" s="26"/>
      <c r="CJ33" s="26"/>
      <c r="CK33" s="26"/>
      <c r="CL33" s="26"/>
      <c r="CM33" s="26"/>
      <c r="CN33" s="26"/>
      <c r="CO33" s="26"/>
      <c r="CP33" s="26"/>
      <c r="CQ33" s="26"/>
      <c r="CR33" s="26"/>
      <c r="CS33" s="26"/>
      <c r="CT33" s="26"/>
      <c r="CU33" s="26"/>
      <c r="CV33" s="26"/>
      <c r="CW33" s="26"/>
      <c r="CX33" s="26"/>
      <c r="CY33" s="26"/>
      <c r="CZ33" s="26"/>
      <c r="DA33" s="26"/>
      <c r="DB33" s="26"/>
      <c r="DC33" s="26"/>
      <c r="DD33" s="26"/>
      <c r="DE33" s="26"/>
      <c r="DF33" s="26"/>
      <c r="DG33" s="26"/>
      <c r="DH33" s="26"/>
      <c r="DI33" s="26"/>
      <c r="DJ33" s="26"/>
      <c r="DK33" s="26"/>
      <c r="DL33" s="26"/>
      <c r="DM33" s="26"/>
      <c r="DN33" s="26"/>
      <c r="DO33" s="26"/>
      <c r="DP33" s="26"/>
      <c r="DQ33" s="26"/>
      <c r="DR33" s="26"/>
      <c r="DS33" s="26"/>
      <c r="DT33" s="26"/>
      <c r="DU33" s="26"/>
      <c r="DV33" s="26"/>
      <c r="DW33" s="26"/>
      <c r="DX33" s="26"/>
      <c r="DY33" s="26"/>
      <c r="DZ33" s="26"/>
      <c r="EA33" s="26"/>
      <c r="EB33" s="26"/>
      <c r="EC33" s="26"/>
      <c r="ED33" s="26"/>
      <c r="EE33" s="26"/>
      <c r="EF33" s="26"/>
      <c r="EG33" s="26"/>
      <c r="EH33" s="26"/>
      <c r="EI33" s="26"/>
      <c r="EJ33" s="26"/>
      <c r="EK33" s="26"/>
      <c r="EL33" s="26"/>
      <c r="EM33" s="26"/>
      <c r="EN33" s="26"/>
      <c r="EO33" s="26"/>
      <c r="EP33" s="26"/>
      <c r="EQ33" s="26"/>
      <c r="ER33" s="26"/>
      <c r="ES33" s="26"/>
      <c r="ET33" s="26"/>
      <c r="EU33" s="26"/>
      <c r="EV33" s="26"/>
      <c r="EW33" s="26"/>
      <c r="EX33" s="26"/>
      <c r="EY33" s="26"/>
      <c r="EZ33" s="26"/>
      <c r="FA33" s="26"/>
      <c r="FB33" s="26"/>
      <c r="FC33" s="26"/>
      <c r="FD33" s="26"/>
      <c r="FE33" s="26"/>
      <c r="FF33" s="26"/>
      <c r="FG33" s="26"/>
      <c r="FH33" s="26"/>
      <c r="FI33" s="26"/>
      <c r="FJ33" s="26"/>
      <c r="FK33" s="26"/>
      <c r="FL33" s="26"/>
      <c r="FM33" s="26"/>
      <c r="FN33" s="26"/>
      <c r="FO33" s="26"/>
      <c r="FP33" s="26"/>
      <c r="FQ33" s="26"/>
      <c r="FR33" s="26"/>
      <c r="FS33" s="26"/>
      <c r="FT33" s="26"/>
      <c r="FU33" s="26"/>
      <c r="FV33" s="26"/>
      <c r="FW33" s="26"/>
      <c r="FX33" s="26"/>
      <c r="FY33" s="26"/>
      <c r="FZ33" s="26"/>
      <c r="GA33" s="26"/>
      <c r="GB33" s="26"/>
      <c r="GC33" s="26"/>
      <c r="GD33" s="26"/>
      <c r="GE33" s="26"/>
      <c r="GF33" s="26"/>
      <c r="GG33" s="26"/>
      <c r="GH33" s="26"/>
      <c r="GI33" s="26"/>
      <c r="GJ33" s="26"/>
      <c r="GK33" s="26"/>
      <c r="GL33" s="26"/>
      <c r="GM33" s="26"/>
      <c r="GN33" s="26"/>
      <c r="GO33" s="26"/>
      <c r="GP33" s="26"/>
      <c r="GQ33" s="26"/>
      <c r="GR33" s="26"/>
      <c r="GS33" s="26"/>
      <c r="GT33" s="26"/>
      <c r="GU33" s="26"/>
      <c r="GV33" s="26"/>
      <c r="GW33" s="26"/>
      <c r="GX33" s="26"/>
      <c r="GY33" s="26"/>
      <c r="GZ33" s="26"/>
      <c r="HA33" s="26"/>
      <c r="HB33" s="26"/>
      <c r="HC33" s="26"/>
      <c r="HD33" s="26"/>
      <c r="HE33" s="26"/>
      <c r="HF33" s="26"/>
      <c r="HG33" s="26"/>
      <c r="HH33" s="26"/>
      <c r="HI33" s="26"/>
      <c r="HJ33" s="26"/>
      <c r="HK33" s="26"/>
      <c r="HL33" s="26"/>
      <c r="HM33" s="26"/>
      <c r="HN33" s="26"/>
      <c r="HO33" s="26"/>
      <c r="HP33" s="26"/>
      <c r="HQ33" s="26"/>
      <c r="HR33" s="26"/>
      <c r="HS33" s="26"/>
      <c r="HT33" s="26"/>
      <c r="HU33" s="26"/>
      <c r="HV33" s="26"/>
      <c r="HW33" s="26"/>
      <c r="HX33" s="26"/>
      <c r="HY33" s="26"/>
      <c r="HZ33" s="26"/>
      <c r="IA33" s="26"/>
      <c r="IB33" s="26"/>
      <c r="IC33" s="26"/>
      <c r="ID33" s="26"/>
      <c r="IE33" s="26"/>
      <c r="IF33" s="26"/>
      <c r="IG33" s="26"/>
      <c r="IH33" s="26"/>
      <c r="II33" s="26"/>
      <c r="IJ33" s="26"/>
      <c r="IK33" s="26"/>
      <c r="IL33" s="26"/>
      <c r="IM33" s="26"/>
      <c r="IN33" s="26"/>
      <c r="IO33" s="26"/>
      <c r="IP33" s="26"/>
      <c r="IQ33" s="26"/>
      <c r="IR33" s="26"/>
      <c r="IS33" s="26"/>
      <c r="IT33" s="26"/>
      <c r="IU33" s="26"/>
      <c r="IV33" s="26"/>
      <c r="IW33" s="26"/>
    </row>
    <row r="34" customFormat="false" ht="15.75" hidden="false" customHeight="false" outlineLevel="0" collapsed="false">
      <c r="B34" s="296"/>
      <c r="C34" s="297" t="str">
        <f aca="false">'2. RESUMO'!B21</f>
        <v>11.0</v>
      </c>
      <c r="D34" s="298" t="str">
        <f aca="false">VLOOKUP(C34,'2. RESUMO'!$B$11:$H$37,3,0)</f>
        <v>P I S O S    E    P A V I M E N T O S</v>
      </c>
      <c r="E34" s="299" t="n">
        <f aca="false">AC34*F34/100</f>
        <v>0</v>
      </c>
      <c r="F34" s="300"/>
      <c r="G34" s="299" t="n">
        <f aca="false">AC34*H34/100</f>
        <v>0</v>
      </c>
      <c r="H34" s="300"/>
      <c r="I34" s="299" t="n">
        <f aca="false">AC34*J34/100</f>
        <v>0</v>
      </c>
      <c r="J34" s="300"/>
      <c r="K34" s="299" t="n">
        <f aca="false">AC34*L34/100</f>
        <v>0</v>
      </c>
      <c r="L34" s="300"/>
      <c r="M34" s="299" t="n">
        <f aca="false">AC34*N34/100</f>
        <v>0</v>
      </c>
      <c r="N34" s="300" t="n">
        <v>30</v>
      </c>
      <c r="O34" s="299" t="n">
        <f aca="false">AC34*P34/100</f>
        <v>0</v>
      </c>
      <c r="P34" s="300"/>
      <c r="Q34" s="299" t="n">
        <f aca="false">AC34*R34/100</f>
        <v>0</v>
      </c>
      <c r="R34" s="300"/>
      <c r="S34" s="299" t="n">
        <f aca="false">AC34*T34/100</f>
        <v>0</v>
      </c>
      <c r="T34" s="300"/>
      <c r="U34" s="299" t="n">
        <f aca="false">AC34*V34/100</f>
        <v>0</v>
      </c>
      <c r="V34" s="300" t="n">
        <v>30</v>
      </c>
      <c r="W34" s="299" t="n">
        <f aca="false">AC34*X34/100</f>
        <v>0</v>
      </c>
      <c r="X34" s="300"/>
      <c r="Y34" s="299" t="n">
        <f aca="false">AC34*Z34/100</f>
        <v>0</v>
      </c>
      <c r="Z34" s="300" t="n">
        <v>40</v>
      </c>
      <c r="AA34" s="299" t="n">
        <f aca="false">AC34*AB34/100</f>
        <v>0</v>
      </c>
      <c r="AB34" s="300"/>
      <c r="AC34" s="299" t="n">
        <f aca="false">VLOOKUP(C34,'2. RESUMO'!$B$11:$H$37,7,0)</f>
        <v>0</v>
      </c>
      <c r="AD34" s="301" t="e">
        <f aca="false">AC34/$AC$66*100</f>
        <v>#DIV/0!</v>
      </c>
      <c r="AF34" s="302" t="n">
        <f aca="false">F34+H34+J34+P34+L34+N34+R34+T34+V34+X34+Z34+AB34</f>
        <v>100</v>
      </c>
    </row>
    <row r="35" customFormat="false" ht="6" hidden="false" customHeight="true" outlineLevel="0" collapsed="false">
      <c r="C35" s="292"/>
      <c r="D35" s="293"/>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5"/>
      <c r="AE35" s="26"/>
      <c r="AF35" s="303"/>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c r="CG35" s="26"/>
      <c r="CH35" s="26"/>
      <c r="CI35" s="26"/>
      <c r="CJ35" s="26"/>
      <c r="CK35" s="26"/>
      <c r="CL35" s="26"/>
      <c r="CM35" s="26"/>
      <c r="CN35" s="26"/>
      <c r="CO35" s="26"/>
      <c r="CP35" s="26"/>
      <c r="CQ35" s="26"/>
      <c r="CR35" s="26"/>
      <c r="CS35" s="26"/>
      <c r="CT35" s="26"/>
      <c r="CU35" s="26"/>
      <c r="CV35" s="26"/>
      <c r="CW35" s="26"/>
      <c r="CX35" s="26"/>
      <c r="CY35" s="26"/>
      <c r="CZ35" s="26"/>
      <c r="DA35" s="26"/>
      <c r="DB35" s="26"/>
      <c r="DC35" s="26"/>
      <c r="DD35" s="26"/>
      <c r="DE35" s="26"/>
      <c r="DF35" s="26"/>
      <c r="DG35" s="26"/>
      <c r="DH35" s="26"/>
      <c r="DI35" s="26"/>
      <c r="DJ35" s="26"/>
      <c r="DK35" s="26"/>
      <c r="DL35" s="26"/>
      <c r="DM35" s="26"/>
      <c r="DN35" s="26"/>
      <c r="DO35" s="26"/>
      <c r="DP35" s="26"/>
      <c r="DQ35" s="26"/>
      <c r="DR35" s="26"/>
      <c r="DS35" s="26"/>
      <c r="DT35" s="26"/>
      <c r="DU35" s="26"/>
      <c r="DV35" s="26"/>
      <c r="DW35" s="26"/>
      <c r="DX35" s="26"/>
      <c r="DY35" s="26"/>
      <c r="DZ35" s="26"/>
      <c r="EA35" s="26"/>
      <c r="EB35" s="26"/>
      <c r="EC35" s="26"/>
      <c r="ED35" s="26"/>
      <c r="EE35" s="26"/>
      <c r="EF35" s="26"/>
      <c r="EG35" s="26"/>
      <c r="EH35" s="26"/>
      <c r="EI35" s="26"/>
      <c r="EJ35" s="26"/>
      <c r="EK35" s="26"/>
      <c r="EL35" s="26"/>
      <c r="EM35" s="26"/>
      <c r="EN35" s="26"/>
      <c r="EO35" s="26"/>
      <c r="EP35" s="26"/>
      <c r="EQ35" s="26"/>
      <c r="ER35" s="26"/>
      <c r="ES35" s="26"/>
      <c r="ET35" s="26"/>
      <c r="EU35" s="26"/>
      <c r="EV35" s="26"/>
      <c r="EW35" s="26"/>
      <c r="EX35" s="26"/>
      <c r="EY35" s="26"/>
      <c r="EZ35" s="26"/>
      <c r="FA35" s="26"/>
      <c r="FB35" s="26"/>
      <c r="FC35" s="26"/>
      <c r="FD35" s="26"/>
      <c r="FE35" s="26"/>
      <c r="FF35" s="26"/>
      <c r="FG35" s="26"/>
      <c r="FH35" s="26"/>
      <c r="FI35" s="26"/>
      <c r="FJ35" s="26"/>
      <c r="FK35" s="26"/>
      <c r="FL35" s="26"/>
      <c r="FM35" s="26"/>
      <c r="FN35" s="26"/>
      <c r="FO35" s="26"/>
      <c r="FP35" s="26"/>
      <c r="FQ35" s="26"/>
      <c r="FR35" s="26"/>
      <c r="FS35" s="26"/>
      <c r="FT35" s="26"/>
      <c r="FU35" s="26"/>
      <c r="FV35" s="26"/>
      <c r="FW35" s="26"/>
      <c r="FX35" s="26"/>
      <c r="FY35" s="26"/>
      <c r="FZ35" s="26"/>
      <c r="GA35" s="26"/>
      <c r="GB35" s="26"/>
      <c r="GC35" s="26"/>
      <c r="GD35" s="26"/>
      <c r="GE35" s="26"/>
      <c r="GF35" s="26"/>
      <c r="GG35" s="26"/>
      <c r="GH35" s="26"/>
      <c r="GI35" s="26"/>
      <c r="GJ35" s="26"/>
      <c r="GK35" s="26"/>
      <c r="GL35" s="26"/>
      <c r="GM35" s="26"/>
      <c r="GN35" s="26"/>
      <c r="GO35" s="26"/>
      <c r="GP35" s="26"/>
      <c r="GQ35" s="26"/>
      <c r="GR35" s="26"/>
      <c r="GS35" s="26"/>
      <c r="GT35" s="26"/>
      <c r="GU35" s="26"/>
      <c r="GV35" s="26"/>
      <c r="GW35" s="26"/>
      <c r="GX35" s="26"/>
      <c r="GY35" s="26"/>
      <c r="GZ35" s="26"/>
      <c r="HA35" s="26"/>
      <c r="HB35" s="26"/>
      <c r="HC35" s="26"/>
      <c r="HD35" s="26"/>
      <c r="HE35" s="26"/>
      <c r="HF35" s="26"/>
      <c r="HG35" s="26"/>
      <c r="HH35" s="26"/>
      <c r="HI35" s="26"/>
      <c r="HJ35" s="26"/>
      <c r="HK35" s="26"/>
      <c r="HL35" s="26"/>
      <c r="HM35" s="26"/>
      <c r="HN35" s="26"/>
      <c r="HO35" s="26"/>
      <c r="HP35" s="26"/>
      <c r="HQ35" s="26"/>
      <c r="HR35" s="26"/>
      <c r="HS35" s="26"/>
      <c r="HT35" s="26"/>
      <c r="HU35" s="26"/>
      <c r="HV35" s="26"/>
      <c r="HW35" s="26"/>
      <c r="HX35" s="26"/>
      <c r="HY35" s="26"/>
      <c r="HZ35" s="26"/>
      <c r="IA35" s="26"/>
      <c r="IB35" s="26"/>
      <c r="IC35" s="26"/>
      <c r="ID35" s="26"/>
      <c r="IE35" s="26"/>
      <c r="IF35" s="26"/>
      <c r="IG35" s="26"/>
      <c r="IH35" s="26"/>
      <c r="II35" s="26"/>
      <c r="IJ35" s="26"/>
      <c r="IK35" s="26"/>
      <c r="IL35" s="26"/>
      <c r="IM35" s="26"/>
      <c r="IN35" s="26"/>
      <c r="IO35" s="26"/>
      <c r="IP35" s="26"/>
      <c r="IQ35" s="26"/>
      <c r="IR35" s="26"/>
      <c r="IS35" s="26"/>
      <c r="IT35" s="26"/>
      <c r="IU35" s="26"/>
      <c r="IV35" s="26"/>
      <c r="IW35" s="26"/>
    </row>
    <row r="36" customFormat="false" ht="15.75" hidden="false" customHeight="false" outlineLevel="0" collapsed="false">
      <c r="B36" s="296"/>
      <c r="C36" s="297" t="str">
        <f aca="false">'2. RESUMO'!B22</f>
        <v>12.0</v>
      </c>
      <c r="D36" s="298" t="str">
        <f aca="false">VLOOKUP(C36,'2. RESUMO'!$B$11:$H$37,3,0)</f>
        <v>F O R R O</v>
      </c>
      <c r="E36" s="299" t="n">
        <f aca="false">AC36*F36/100</f>
        <v>0</v>
      </c>
      <c r="F36" s="300"/>
      <c r="G36" s="299" t="n">
        <f aca="false">AC36*H36/100</f>
        <v>0</v>
      </c>
      <c r="H36" s="300"/>
      <c r="I36" s="299" t="n">
        <f aca="false">AC36*J36/100</f>
        <v>0</v>
      </c>
      <c r="J36" s="300"/>
      <c r="K36" s="299" t="n">
        <f aca="false">AC36*L36/100</f>
        <v>0</v>
      </c>
      <c r="L36" s="300"/>
      <c r="M36" s="299" t="n">
        <f aca="false">AC36*N36/100</f>
        <v>0</v>
      </c>
      <c r="N36" s="300"/>
      <c r="O36" s="299" t="n">
        <f aca="false">AC36*P36/100</f>
        <v>0</v>
      </c>
      <c r="P36" s="300"/>
      <c r="Q36" s="299" t="n">
        <f aca="false">AC36*R36/100</f>
        <v>0</v>
      </c>
      <c r="R36" s="300"/>
      <c r="S36" s="299" t="n">
        <f aca="false">AC36*T36/100</f>
        <v>0</v>
      </c>
      <c r="T36" s="300"/>
      <c r="U36" s="299" t="n">
        <f aca="false">AC36*V36/100</f>
        <v>0</v>
      </c>
      <c r="V36" s="300"/>
      <c r="W36" s="299" t="n">
        <f aca="false">AC36*X36/100</f>
        <v>0</v>
      </c>
      <c r="X36" s="300"/>
      <c r="Y36" s="299" t="n">
        <f aca="false">AC36*Z36/100</f>
        <v>0</v>
      </c>
      <c r="Z36" s="300" t="n">
        <v>100</v>
      </c>
      <c r="AA36" s="299" t="n">
        <f aca="false">AC36*AB36/100</f>
        <v>0</v>
      </c>
      <c r="AB36" s="300"/>
      <c r="AC36" s="299" t="n">
        <f aca="false">VLOOKUP(C36,'2. RESUMO'!$B$11:$H$37,7,0)</f>
        <v>0</v>
      </c>
      <c r="AD36" s="301" t="e">
        <f aca="false">AC36/$AC$66*100</f>
        <v>#DIV/0!</v>
      </c>
      <c r="AF36" s="302" t="n">
        <f aca="false">F36+H36+J36+P36+L36+N36+R36+T36+V36+X36+Z36+AB36</f>
        <v>100</v>
      </c>
    </row>
    <row r="37" customFormat="false" ht="6" hidden="false" customHeight="true" outlineLevel="0" collapsed="false">
      <c r="C37" s="292"/>
      <c r="D37" s="293"/>
      <c r="E37" s="294"/>
      <c r="F37" s="294"/>
      <c r="G37" s="294"/>
      <c r="H37" s="294"/>
      <c r="I37" s="294"/>
      <c r="J37" s="294"/>
      <c r="K37" s="294"/>
      <c r="L37" s="294"/>
      <c r="M37" s="294"/>
      <c r="N37" s="294"/>
      <c r="O37" s="294"/>
      <c r="P37" s="294"/>
      <c r="Q37" s="294"/>
      <c r="R37" s="294"/>
      <c r="S37" s="294"/>
      <c r="T37" s="294"/>
      <c r="U37" s="294"/>
      <c r="V37" s="294"/>
      <c r="W37" s="294"/>
      <c r="X37" s="294"/>
      <c r="Y37" s="294"/>
      <c r="Z37" s="294"/>
      <c r="AA37" s="294"/>
      <c r="AB37" s="294"/>
      <c r="AC37" s="294"/>
      <c r="AD37" s="295"/>
      <c r="AE37" s="26"/>
      <c r="AF37" s="303"/>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c r="CG37" s="26"/>
      <c r="CH37" s="26"/>
      <c r="CI37" s="26"/>
      <c r="CJ37" s="26"/>
      <c r="CK37" s="26"/>
      <c r="CL37" s="26"/>
      <c r="CM37" s="26"/>
      <c r="CN37" s="26"/>
      <c r="CO37" s="26"/>
      <c r="CP37" s="26"/>
      <c r="CQ37" s="26"/>
      <c r="CR37" s="26"/>
      <c r="CS37" s="26"/>
      <c r="CT37" s="26"/>
      <c r="CU37" s="26"/>
      <c r="CV37" s="26"/>
      <c r="CW37" s="26"/>
      <c r="CX37" s="26"/>
      <c r="CY37" s="26"/>
      <c r="CZ37" s="26"/>
      <c r="DA37" s="26"/>
      <c r="DB37" s="26"/>
      <c r="DC37" s="26"/>
      <c r="DD37" s="26"/>
      <c r="DE37" s="26"/>
      <c r="DF37" s="26"/>
      <c r="DG37" s="26"/>
      <c r="DH37" s="26"/>
      <c r="DI37" s="26"/>
      <c r="DJ37" s="26"/>
      <c r="DK37" s="26"/>
      <c r="DL37" s="26"/>
      <c r="DM37" s="26"/>
      <c r="DN37" s="26"/>
      <c r="DO37" s="26"/>
      <c r="DP37" s="26"/>
      <c r="DQ37" s="26"/>
      <c r="DR37" s="26"/>
      <c r="DS37" s="26"/>
      <c r="DT37" s="26"/>
      <c r="DU37" s="26"/>
      <c r="DV37" s="26"/>
      <c r="DW37" s="26"/>
      <c r="DX37" s="26"/>
      <c r="DY37" s="26"/>
      <c r="DZ37" s="26"/>
      <c r="EA37" s="26"/>
      <c r="EB37" s="26"/>
      <c r="EC37" s="26"/>
      <c r="ED37" s="26"/>
      <c r="EE37" s="26"/>
      <c r="EF37" s="26"/>
      <c r="EG37" s="26"/>
      <c r="EH37" s="26"/>
      <c r="EI37" s="26"/>
      <c r="EJ37" s="26"/>
      <c r="EK37" s="26"/>
      <c r="EL37" s="26"/>
      <c r="EM37" s="26"/>
      <c r="EN37" s="26"/>
      <c r="EO37" s="26"/>
      <c r="EP37" s="26"/>
      <c r="EQ37" s="26"/>
      <c r="ER37" s="26"/>
      <c r="ES37" s="26"/>
      <c r="ET37" s="26"/>
      <c r="EU37" s="26"/>
      <c r="EV37" s="26"/>
      <c r="EW37" s="26"/>
      <c r="EX37" s="26"/>
      <c r="EY37" s="26"/>
      <c r="EZ37" s="26"/>
      <c r="FA37" s="26"/>
      <c r="FB37" s="26"/>
      <c r="FC37" s="26"/>
      <c r="FD37" s="26"/>
      <c r="FE37" s="26"/>
      <c r="FF37" s="26"/>
      <c r="FG37" s="26"/>
      <c r="FH37" s="26"/>
      <c r="FI37" s="26"/>
      <c r="FJ37" s="26"/>
      <c r="FK37" s="26"/>
      <c r="FL37" s="26"/>
      <c r="FM37" s="26"/>
      <c r="FN37" s="26"/>
      <c r="FO37" s="26"/>
      <c r="FP37" s="26"/>
      <c r="FQ37" s="26"/>
      <c r="FR37" s="26"/>
      <c r="FS37" s="26"/>
      <c r="FT37" s="26"/>
      <c r="FU37" s="26"/>
      <c r="FV37" s="26"/>
      <c r="FW37" s="26"/>
      <c r="FX37" s="26"/>
      <c r="FY37" s="26"/>
      <c r="FZ37" s="26"/>
      <c r="GA37" s="26"/>
      <c r="GB37" s="26"/>
      <c r="GC37" s="26"/>
      <c r="GD37" s="26"/>
      <c r="GE37" s="26"/>
      <c r="GF37" s="26"/>
      <c r="GG37" s="26"/>
      <c r="GH37" s="26"/>
      <c r="GI37" s="26"/>
      <c r="GJ37" s="26"/>
      <c r="GK37" s="26"/>
      <c r="GL37" s="26"/>
      <c r="GM37" s="26"/>
      <c r="GN37" s="26"/>
      <c r="GO37" s="26"/>
      <c r="GP37" s="26"/>
      <c r="GQ37" s="26"/>
      <c r="GR37" s="26"/>
      <c r="GS37" s="26"/>
      <c r="GT37" s="26"/>
      <c r="GU37" s="26"/>
      <c r="GV37" s="26"/>
      <c r="GW37" s="26"/>
      <c r="GX37" s="26"/>
      <c r="GY37" s="26"/>
      <c r="GZ37" s="26"/>
      <c r="HA37" s="26"/>
      <c r="HB37" s="26"/>
      <c r="HC37" s="26"/>
      <c r="HD37" s="26"/>
      <c r="HE37" s="26"/>
      <c r="HF37" s="26"/>
      <c r="HG37" s="26"/>
      <c r="HH37" s="26"/>
      <c r="HI37" s="26"/>
      <c r="HJ37" s="26"/>
      <c r="HK37" s="26"/>
      <c r="HL37" s="26"/>
      <c r="HM37" s="26"/>
      <c r="HN37" s="26"/>
      <c r="HO37" s="26"/>
      <c r="HP37" s="26"/>
      <c r="HQ37" s="26"/>
      <c r="HR37" s="26"/>
      <c r="HS37" s="26"/>
      <c r="HT37" s="26"/>
      <c r="HU37" s="26"/>
      <c r="HV37" s="26"/>
      <c r="HW37" s="26"/>
      <c r="HX37" s="26"/>
      <c r="HY37" s="26"/>
      <c r="HZ37" s="26"/>
      <c r="IA37" s="26"/>
      <c r="IB37" s="26"/>
      <c r="IC37" s="26"/>
      <c r="ID37" s="26"/>
      <c r="IE37" s="26"/>
      <c r="IF37" s="26"/>
      <c r="IG37" s="26"/>
      <c r="IH37" s="26"/>
      <c r="II37" s="26"/>
      <c r="IJ37" s="26"/>
      <c r="IK37" s="26"/>
      <c r="IL37" s="26"/>
      <c r="IM37" s="26"/>
      <c r="IN37" s="26"/>
      <c r="IO37" s="26"/>
      <c r="IP37" s="26"/>
      <c r="IQ37" s="26"/>
      <c r="IR37" s="26"/>
      <c r="IS37" s="26"/>
      <c r="IT37" s="26"/>
      <c r="IU37" s="26"/>
      <c r="IV37" s="26"/>
      <c r="IW37" s="26"/>
    </row>
    <row r="38" customFormat="false" ht="15.75" hidden="false" customHeight="false" outlineLevel="0" collapsed="false">
      <c r="B38" s="296"/>
      <c r="C38" s="297" t="str">
        <f aca="false">'2. RESUMO'!B23</f>
        <v>13.0</v>
      </c>
      <c r="D38" s="298" t="str">
        <f aca="false">VLOOKUP(C38,'2. RESUMO'!$B$11:$H$37,3,0)</f>
        <v>I N S T A L A Ç Õ E S   H I D R O S S A N I T Á R I A S </v>
      </c>
      <c r="E38" s="299" t="n">
        <f aca="false">AC38*F38/100</f>
        <v>0</v>
      </c>
      <c r="F38" s="300"/>
      <c r="G38" s="299" t="n">
        <f aca="false">AC38*H38/100</f>
        <v>0</v>
      </c>
      <c r="H38" s="300"/>
      <c r="I38" s="299" t="n">
        <f aca="false">AC38*J38/100</f>
        <v>0</v>
      </c>
      <c r="J38" s="300"/>
      <c r="K38" s="299" t="n">
        <f aca="false">AC38*L38/100</f>
        <v>0</v>
      </c>
      <c r="L38" s="300"/>
      <c r="M38" s="299" t="n">
        <f aca="false">AC38*N38/100</f>
        <v>0</v>
      </c>
      <c r="N38" s="300"/>
      <c r="O38" s="299" t="n">
        <f aca="false">AC38*P38/100</f>
        <v>0</v>
      </c>
      <c r="P38" s="300" t="n">
        <v>30</v>
      </c>
      <c r="Q38" s="299" t="n">
        <f aca="false">AC38*R38/100</f>
        <v>0</v>
      </c>
      <c r="R38" s="300"/>
      <c r="S38" s="299" t="n">
        <f aca="false">AC38*T38/100</f>
        <v>0</v>
      </c>
      <c r="T38" s="300" t="n">
        <v>20</v>
      </c>
      <c r="U38" s="299" t="n">
        <f aca="false">AC38*V38/100</f>
        <v>0</v>
      </c>
      <c r="V38" s="300" t="n">
        <v>20</v>
      </c>
      <c r="W38" s="299" t="n">
        <f aca="false">AC38*X38/100</f>
        <v>0</v>
      </c>
      <c r="X38" s="300" t="n">
        <v>30</v>
      </c>
      <c r="Y38" s="299" t="n">
        <f aca="false">AC38*Z38/100</f>
        <v>0</v>
      </c>
      <c r="Z38" s="300"/>
      <c r="AA38" s="299" t="n">
        <f aca="false">AC38*AB38/100</f>
        <v>0</v>
      </c>
      <c r="AB38" s="300"/>
      <c r="AC38" s="299" t="n">
        <f aca="false">VLOOKUP(C38,'2. RESUMO'!$B$11:$H$37,7,0)</f>
        <v>0</v>
      </c>
      <c r="AD38" s="301" t="e">
        <f aca="false">AC38/$AC$66*100</f>
        <v>#DIV/0!</v>
      </c>
      <c r="AF38" s="302" t="n">
        <f aca="false">F38+H38+J38+P38+L38+N38+R38+T38+V38+X38+Z38+AB38</f>
        <v>100</v>
      </c>
    </row>
    <row r="39" customFormat="false" ht="6" hidden="false" customHeight="true" outlineLevel="0" collapsed="false">
      <c r="C39" s="292"/>
      <c r="D39" s="293"/>
      <c r="E39" s="294"/>
      <c r="F39" s="294"/>
      <c r="G39" s="294"/>
      <c r="H39" s="294"/>
      <c r="I39" s="294"/>
      <c r="J39" s="294"/>
      <c r="K39" s="294"/>
      <c r="L39" s="294"/>
      <c r="M39" s="294"/>
      <c r="N39" s="294"/>
      <c r="O39" s="294"/>
      <c r="P39" s="294"/>
      <c r="Q39" s="294"/>
      <c r="R39" s="294"/>
      <c r="S39" s="294"/>
      <c r="T39" s="294"/>
      <c r="U39" s="294"/>
      <c r="V39" s="294"/>
      <c r="W39" s="294"/>
      <c r="X39" s="294"/>
      <c r="Y39" s="294"/>
      <c r="Z39" s="294"/>
      <c r="AA39" s="294"/>
      <c r="AB39" s="294"/>
      <c r="AC39" s="294"/>
      <c r="AD39" s="295"/>
      <c r="AE39" s="26"/>
      <c r="AF39" s="303"/>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c r="BY39" s="26"/>
      <c r="BZ39" s="26"/>
      <c r="CA39" s="26"/>
      <c r="CB39" s="26"/>
      <c r="CC39" s="26"/>
      <c r="CD39" s="26"/>
      <c r="CE39" s="26"/>
      <c r="CF39" s="26"/>
      <c r="CG39" s="26"/>
      <c r="CH39" s="26"/>
      <c r="CI39" s="26"/>
      <c r="CJ39" s="26"/>
      <c r="CK39" s="26"/>
      <c r="CL39" s="26"/>
      <c r="CM39" s="26"/>
      <c r="CN39" s="26"/>
      <c r="CO39" s="26"/>
      <c r="CP39" s="26"/>
      <c r="CQ39" s="26"/>
      <c r="CR39" s="26"/>
      <c r="CS39" s="26"/>
      <c r="CT39" s="26"/>
      <c r="CU39" s="26"/>
      <c r="CV39" s="26"/>
      <c r="CW39" s="26"/>
      <c r="CX39" s="26"/>
      <c r="CY39" s="26"/>
      <c r="CZ39" s="26"/>
      <c r="DA39" s="26"/>
      <c r="DB39" s="26"/>
      <c r="DC39" s="26"/>
      <c r="DD39" s="26"/>
      <c r="DE39" s="26"/>
      <c r="DF39" s="26"/>
      <c r="DG39" s="26"/>
      <c r="DH39" s="26"/>
      <c r="DI39" s="26"/>
      <c r="DJ39" s="26"/>
      <c r="DK39" s="26"/>
      <c r="DL39" s="26"/>
      <c r="DM39" s="26"/>
      <c r="DN39" s="26"/>
      <c r="DO39" s="26"/>
      <c r="DP39" s="26"/>
      <c r="DQ39" s="26"/>
      <c r="DR39" s="26"/>
      <c r="DS39" s="26"/>
      <c r="DT39" s="26"/>
      <c r="DU39" s="26"/>
      <c r="DV39" s="26"/>
      <c r="DW39" s="26"/>
      <c r="DX39" s="26"/>
      <c r="DY39" s="26"/>
      <c r="DZ39" s="26"/>
      <c r="EA39" s="26"/>
      <c r="EB39" s="26"/>
      <c r="EC39" s="26"/>
      <c r="ED39" s="26"/>
      <c r="EE39" s="26"/>
      <c r="EF39" s="26"/>
      <c r="EG39" s="26"/>
      <c r="EH39" s="26"/>
      <c r="EI39" s="26"/>
      <c r="EJ39" s="26"/>
      <c r="EK39" s="26"/>
      <c r="EL39" s="26"/>
      <c r="EM39" s="26"/>
      <c r="EN39" s="26"/>
      <c r="EO39" s="26"/>
      <c r="EP39" s="26"/>
      <c r="EQ39" s="26"/>
      <c r="ER39" s="26"/>
      <c r="ES39" s="26"/>
      <c r="ET39" s="26"/>
      <c r="EU39" s="26"/>
      <c r="EV39" s="26"/>
      <c r="EW39" s="26"/>
      <c r="EX39" s="26"/>
      <c r="EY39" s="26"/>
      <c r="EZ39" s="26"/>
      <c r="FA39" s="26"/>
      <c r="FB39" s="26"/>
      <c r="FC39" s="26"/>
      <c r="FD39" s="26"/>
      <c r="FE39" s="26"/>
      <c r="FF39" s="26"/>
      <c r="FG39" s="26"/>
      <c r="FH39" s="26"/>
      <c r="FI39" s="26"/>
      <c r="FJ39" s="26"/>
      <c r="FK39" s="26"/>
      <c r="FL39" s="26"/>
      <c r="FM39" s="26"/>
      <c r="FN39" s="26"/>
      <c r="FO39" s="26"/>
      <c r="FP39" s="26"/>
      <c r="FQ39" s="26"/>
      <c r="FR39" s="26"/>
      <c r="FS39" s="26"/>
      <c r="FT39" s="26"/>
      <c r="FU39" s="26"/>
      <c r="FV39" s="26"/>
      <c r="FW39" s="26"/>
      <c r="FX39" s="26"/>
      <c r="FY39" s="26"/>
      <c r="FZ39" s="26"/>
      <c r="GA39" s="26"/>
      <c r="GB39" s="26"/>
      <c r="GC39" s="26"/>
      <c r="GD39" s="26"/>
      <c r="GE39" s="26"/>
      <c r="GF39" s="26"/>
      <c r="GG39" s="26"/>
      <c r="GH39" s="26"/>
      <c r="GI39" s="26"/>
      <c r="GJ39" s="26"/>
      <c r="GK39" s="26"/>
      <c r="GL39" s="26"/>
      <c r="GM39" s="26"/>
      <c r="GN39" s="26"/>
      <c r="GO39" s="26"/>
      <c r="GP39" s="26"/>
      <c r="GQ39" s="26"/>
      <c r="GR39" s="26"/>
      <c r="GS39" s="26"/>
      <c r="GT39" s="26"/>
      <c r="GU39" s="26"/>
      <c r="GV39" s="26"/>
      <c r="GW39" s="26"/>
      <c r="GX39" s="26"/>
      <c r="GY39" s="26"/>
      <c r="GZ39" s="26"/>
      <c r="HA39" s="26"/>
      <c r="HB39" s="26"/>
      <c r="HC39" s="26"/>
      <c r="HD39" s="26"/>
      <c r="HE39" s="26"/>
      <c r="HF39" s="26"/>
      <c r="HG39" s="26"/>
      <c r="HH39" s="26"/>
      <c r="HI39" s="26"/>
      <c r="HJ39" s="26"/>
      <c r="HK39" s="26"/>
      <c r="HL39" s="26"/>
      <c r="HM39" s="26"/>
      <c r="HN39" s="26"/>
      <c r="HO39" s="26"/>
      <c r="HP39" s="26"/>
      <c r="HQ39" s="26"/>
      <c r="HR39" s="26"/>
      <c r="HS39" s="26"/>
      <c r="HT39" s="26"/>
      <c r="HU39" s="26"/>
      <c r="HV39" s="26"/>
      <c r="HW39" s="26"/>
      <c r="HX39" s="26"/>
      <c r="HY39" s="26"/>
      <c r="HZ39" s="26"/>
      <c r="IA39" s="26"/>
      <c r="IB39" s="26"/>
      <c r="IC39" s="26"/>
      <c r="ID39" s="26"/>
      <c r="IE39" s="26"/>
      <c r="IF39" s="26"/>
      <c r="IG39" s="26"/>
      <c r="IH39" s="26"/>
      <c r="II39" s="26"/>
      <c r="IJ39" s="26"/>
      <c r="IK39" s="26"/>
      <c r="IL39" s="26"/>
      <c r="IM39" s="26"/>
      <c r="IN39" s="26"/>
      <c r="IO39" s="26"/>
      <c r="IP39" s="26"/>
      <c r="IQ39" s="26"/>
      <c r="IR39" s="26"/>
      <c r="IS39" s="26"/>
      <c r="IT39" s="26"/>
      <c r="IU39" s="26"/>
      <c r="IV39" s="26"/>
      <c r="IW39" s="26"/>
    </row>
    <row r="40" customFormat="false" ht="15.75" hidden="false" customHeight="false" outlineLevel="0" collapsed="false">
      <c r="B40" s="296"/>
      <c r="C40" s="297" t="str">
        <f aca="false">'2. RESUMO'!B24</f>
        <v>14.0</v>
      </c>
      <c r="D40" s="298" t="str">
        <f aca="false">VLOOKUP(C40,'2. RESUMO'!$B$11:$H$37,3,0)</f>
        <v>I N S T A L A Ç Õ E S   E L É T R I C A S </v>
      </c>
      <c r="E40" s="299" t="n">
        <f aca="false">AC40*F40/100</f>
        <v>0</v>
      </c>
      <c r="F40" s="300"/>
      <c r="G40" s="299" t="n">
        <f aca="false">AC40*H40/100</f>
        <v>0</v>
      </c>
      <c r="H40" s="300"/>
      <c r="I40" s="299" t="n">
        <f aca="false">AC40*J40/100</f>
        <v>0</v>
      </c>
      <c r="J40" s="300"/>
      <c r="K40" s="299" t="n">
        <f aca="false">AC40*L40/100</f>
        <v>0</v>
      </c>
      <c r="L40" s="300"/>
      <c r="M40" s="299" t="n">
        <f aca="false">AC40*N40/100</f>
        <v>0</v>
      </c>
      <c r="N40" s="300"/>
      <c r="O40" s="299" t="n">
        <f aca="false">AC40*P40/100</f>
        <v>0</v>
      </c>
      <c r="P40" s="300"/>
      <c r="Q40" s="299" t="n">
        <f aca="false">AC40*R40/100</f>
        <v>0</v>
      </c>
      <c r="R40" s="300"/>
      <c r="S40" s="299" t="n">
        <f aca="false">AC40*T40/100</f>
        <v>0</v>
      </c>
      <c r="T40" s="300" t="n">
        <v>30</v>
      </c>
      <c r="U40" s="299" t="n">
        <f aca="false">AC40*V40/100</f>
        <v>0</v>
      </c>
      <c r="V40" s="300" t="n">
        <v>30</v>
      </c>
      <c r="W40" s="299" t="n">
        <f aca="false">AC40*X40/100</f>
        <v>0</v>
      </c>
      <c r="X40" s="300" t="n">
        <v>40</v>
      </c>
      <c r="Y40" s="299" t="n">
        <f aca="false">AC40*Z40/100</f>
        <v>0</v>
      </c>
      <c r="Z40" s="300"/>
      <c r="AA40" s="299" t="n">
        <f aca="false">AC40*AB40/100</f>
        <v>0</v>
      </c>
      <c r="AB40" s="300"/>
      <c r="AC40" s="299" t="n">
        <f aca="false">VLOOKUP(C40,'2. RESUMO'!$B$11:$H$37,7,0)</f>
        <v>0</v>
      </c>
      <c r="AD40" s="301" t="e">
        <f aca="false">AC40/$AC$66*100</f>
        <v>#DIV/0!</v>
      </c>
      <c r="AF40" s="302" t="n">
        <f aca="false">F40+H40+J40+P40+L40+N40+R40+T40+V40+X40+Z40+AB40</f>
        <v>100</v>
      </c>
    </row>
    <row r="41" customFormat="false" ht="6" hidden="false" customHeight="true" outlineLevel="0" collapsed="false">
      <c r="C41" s="292"/>
      <c r="D41" s="293"/>
      <c r="E41" s="294"/>
      <c r="F41" s="294"/>
      <c r="G41" s="294"/>
      <c r="H41" s="294"/>
      <c r="I41" s="294"/>
      <c r="J41" s="294"/>
      <c r="K41" s="294"/>
      <c r="L41" s="294"/>
      <c r="M41" s="294"/>
      <c r="N41" s="294"/>
      <c r="O41" s="294"/>
      <c r="P41" s="294"/>
      <c r="Q41" s="294"/>
      <c r="R41" s="294"/>
      <c r="S41" s="294"/>
      <c r="T41" s="294"/>
      <c r="U41" s="294"/>
      <c r="V41" s="294"/>
      <c r="W41" s="294"/>
      <c r="X41" s="294"/>
      <c r="Y41" s="294"/>
      <c r="Z41" s="294"/>
      <c r="AA41" s="294"/>
      <c r="AB41" s="294"/>
      <c r="AC41" s="294"/>
      <c r="AD41" s="295"/>
      <c r="AE41" s="26"/>
      <c r="AF41" s="303"/>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c r="CD41" s="26"/>
      <c r="CE41" s="26"/>
      <c r="CF41" s="26"/>
      <c r="CG41" s="26"/>
      <c r="CH41" s="26"/>
      <c r="CI41" s="26"/>
      <c r="CJ41" s="26"/>
      <c r="CK41" s="26"/>
      <c r="CL41" s="26"/>
      <c r="CM41" s="26"/>
      <c r="CN41" s="26"/>
      <c r="CO41" s="26"/>
      <c r="CP41" s="26"/>
      <c r="CQ41" s="26"/>
      <c r="CR41" s="26"/>
      <c r="CS41" s="26"/>
      <c r="CT41" s="26"/>
      <c r="CU41" s="26"/>
      <c r="CV41" s="26"/>
      <c r="CW41" s="26"/>
      <c r="CX41" s="26"/>
      <c r="CY41" s="26"/>
      <c r="CZ41" s="26"/>
      <c r="DA41" s="26"/>
      <c r="DB41" s="26"/>
      <c r="DC41" s="26"/>
      <c r="DD41" s="26"/>
      <c r="DE41" s="26"/>
      <c r="DF41" s="26"/>
      <c r="DG41" s="26"/>
      <c r="DH41" s="26"/>
      <c r="DI41" s="26"/>
      <c r="DJ41" s="26"/>
      <c r="DK41" s="26"/>
      <c r="DL41" s="26"/>
      <c r="DM41" s="26"/>
      <c r="DN41" s="26"/>
      <c r="DO41" s="26"/>
      <c r="DP41" s="26"/>
      <c r="DQ41" s="26"/>
      <c r="DR41" s="26"/>
      <c r="DS41" s="26"/>
      <c r="DT41" s="26"/>
      <c r="DU41" s="26"/>
      <c r="DV41" s="26"/>
      <c r="DW41" s="26"/>
      <c r="DX41" s="26"/>
      <c r="DY41" s="26"/>
      <c r="DZ41" s="26"/>
      <c r="EA41" s="26"/>
      <c r="EB41" s="26"/>
      <c r="EC41" s="26"/>
      <c r="ED41" s="26"/>
      <c r="EE41" s="26"/>
      <c r="EF41" s="26"/>
      <c r="EG41" s="26"/>
      <c r="EH41" s="26"/>
      <c r="EI41" s="26"/>
      <c r="EJ41" s="26"/>
      <c r="EK41" s="26"/>
      <c r="EL41" s="26"/>
      <c r="EM41" s="26"/>
      <c r="EN41" s="26"/>
      <c r="EO41" s="26"/>
      <c r="EP41" s="26"/>
      <c r="EQ41" s="26"/>
      <c r="ER41" s="26"/>
      <c r="ES41" s="26"/>
      <c r="ET41" s="26"/>
      <c r="EU41" s="26"/>
      <c r="EV41" s="26"/>
      <c r="EW41" s="26"/>
      <c r="EX41" s="26"/>
      <c r="EY41" s="26"/>
      <c r="EZ41" s="26"/>
      <c r="FA41" s="26"/>
      <c r="FB41" s="26"/>
      <c r="FC41" s="26"/>
      <c r="FD41" s="26"/>
      <c r="FE41" s="26"/>
      <c r="FF41" s="26"/>
      <c r="FG41" s="26"/>
      <c r="FH41" s="26"/>
      <c r="FI41" s="26"/>
      <c r="FJ41" s="26"/>
      <c r="FK41" s="26"/>
      <c r="FL41" s="26"/>
      <c r="FM41" s="26"/>
      <c r="FN41" s="26"/>
      <c r="FO41" s="26"/>
      <c r="FP41" s="26"/>
      <c r="FQ41" s="26"/>
      <c r="FR41" s="26"/>
      <c r="FS41" s="26"/>
      <c r="FT41" s="26"/>
      <c r="FU41" s="26"/>
      <c r="FV41" s="26"/>
      <c r="FW41" s="26"/>
      <c r="FX41" s="26"/>
      <c r="FY41" s="26"/>
      <c r="FZ41" s="26"/>
      <c r="GA41" s="26"/>
      <c r="GB41" s="26"/>
      <c r="GC41" s="26"/>
      <c r="GD41" s="26"/>
      <c r="GE41" s="26"/>
      <c r="GF41" s="26"/>
      <c r="GG41" s="26"/>
      <c r="GH41" s="26"/>
      <c r="GI41" s="26"/>
      <c r="GJ41" s="26"/>
      <c r="GK41" s="26"/>
      <c r="GL41" s="26"/>
      <c r="GM41" s="26"/>
      <c r="GN41" s="26"/>
      <c r="GO41" s="26"/>
      <c r="GP41" s="26"/>
      <c r="GQ41" s="26"/>
      <c r="GR41" s="26"/>
      <c r="GS41" s="26"/>
      <c r="GT41" s="26"/>
      <c r="GU41" s="26"/>
      <c r="GV41" s="26"/>
      <c r="GW41" s="26"/>
      <c r="GX41" s="26"/>
      <c r="GY41" s="26"/>
      <c r="GZ41" s="26"/>
      <c r="HA41" s="26"/>
      <c r="HB41" s="26"/>
      <c r="HC41" s="26"/>
      <c r="HD41" s="26"/>
      <c r="HE41" s="26"/>
      <c r="HF41" s="26"/>
      <c r="HG41" s="26"/>
      <c r="HH41" s="26"/>
      <c r="HI41" s="26"/>
      <c r="HJ41" s="26"/>
      <c r="HK41" s="26"/>
      <c r="HL41" s="26"/>
      <c r="HM41" s="26"/>
      <c r="HN41" s="26"/>
      <c r="HO41" s="26"/>
      <c r="HP41" s="26"/>
      <c r="HQ41" s="26"/>
      <c r="HR41" s="26"/>
      <c r="HS41" s="26"/>
      <c r="HT41" s="26"/>
      <c r="HU41" s="26"/>
      <c r="HV41" s="26"/>
      <c r="HW41" s="26"/>
      <c r="HX41" s="26"/>
      <c r="HY41" s="26"/>
      <c r="HZ41" s="26"/>
      <c r="IA41" s="26"/>
      <c r="IB41" s="26"/>
      <c r="IC41" s="26"/>
      <c r="ID41" s="26"/>
      <c r="IE41" s="26"/>
      <c r="IF41" s="26"/>
      <c r="IG41" s="26"/>
      <c r="IH41" s="26"/>
      <c r="II41" s="26"/>
      <c r="IJ41" s="26"/>
      <c r="IK41" s="26"/>
      <c r="IL41" s="26"/>
      <c r="IM41" s="26"/>
      <c r="IN41" s="26"/>
      <c r="IO41" s="26"/>
      <c r="IP41" s="26"/>
      <c r="IQ41" s="26"/>
      <c r="IR41" s="26"/>
      <c r="IS41" s="26"/>
      <c r="IT41" s="26"/>
      <c r="IU41" s="26"/>
      <c r="IV41" s="26"/>
      <c r="IW41" s="26"/>
    </row>
    <row r="42" customFormat="false" ht="30" hidden="false" customHeight="false" outlineLevel="0" collapsed="false">
      <c r="B42" s="296"/>
      <c r="C42" s="297" t="str">
        <f aca="false">'2. RESUMO'!B25</f>
        <v>15.0</v>
      </c>
      <c r="D42" s="298" t="str">
        <f aca="false">VLOOKUP(C42,'2. RESUMO'!$B$11:$H$37,3,0)</f>
        <v>I N S T A L A Ç Õ E S    D E    S E G U R A N Ç A    E   P R E V E N Ç Ã O    A    C O M B A T E    A    I N C Ê N D I O    E    P Â N I C O</v>
      </c>
      <c r="E42" s="299" t="n">
        <f aca="false">AC42*F42/100</f>
        <v>0</v>
      </c>
      <c r="F42" s="300"/>
      <c r="G42" s="299" t="n">
        <f aca="false">AC42*H42/100</f>
        <v>0</v>
      </c>
      <c r="H42" s="300"/>
      <c r="I42" s="299" t="n">
        <f aca="false">AC42*J42/100</f>
        <v>0</v>
      </c>
      <c r="J42" s="300"/>
      <c r="K42" s="299" t="n">
        <f aca="false">AC42*L42/100</f>
        <v>0</v>
      </c>
      <c r="L42" s="300"/>
      <c r="M42" s="299" t="n">
        <f aca="false">AC42*N42/100</f>
        <v>0</v>
      </c>
      <c r="N42" s="300"/>
      <c r="O42" s="299" t="n">
        <f aca="false">AC42*P42/100</f>
        <v>0</v>
      </c>
      <c r="P42" s="300"/>
      <c r="Q42" s="299" t="n">
        <f aca="false">AC42*R42/100</f>
        <v>0</v>
      </c>
      <c r="R42" s="300"/>
      <c r="S42" s="299" t="n">
        <f aca="false">AC42*T42/100</f>
        <v>0</v>
      </c>
      <c r="T42" s="300"/>
      <c r="U42" s="299" t="n">
        <f aca="false">AC42*V42/100</f>
        <v>0</v>
      </c>
      <c r="V42" s="300"/>
      <c r="W42" s="299" t="n">
        <f aca="false">AC42*X42/100</f>
        <v>0</v>
      </c>
      <c r="X42" s="300" t="n">
        <v>30</v>
      </c>
      <c r="Y42" s="299" t="n">
        <f aca="false">AC42*Z42/100</f>
        <v>0</v>
      </c>
      <c r="Z42" s="300" t="n">
        <v>70</v>
      </c>
      <c r="AA42" s="299" t="n">
        <f aca="false">AC42*AB42/100</f>
        <v>0</v>
      </c>
      <c r="AB42" s="300"/>
      <c r="AC42" s="299" t="n">
        <f aca="false">VLOOKUP(C42,'2. RESUMO'!$B$11:$H$37,7,0)</f>
        <v>0</v>
      </c>
      <c r="AD42" s="301" t="e">
        <f aca="false">AC42/$AC$66*100</f>
        <v>#DIV/0!</v>
      </c>
      <c r="AF42" s="302" t="n">
        <f aca="false">F42+H42+J42+P42+L42+N42+R42+T42+V42+X42+Z42+AB42</f>
        <v>100</v>
      </c>
    </row>
    <row r="43" customFormat="false" ht="6" hidden="false" customHeight="true" outlineLevel="0" collapsed="false">
      <c r="C43" s="292"/>
      <c r="D43" s="293"/>
      <c r="E43" s="294"/>
      <c r="F43" s="294"/>
      <c r="G43" s="294"/>
      <c r="H43" s="294"/>
      <c r="I43" s="294"/>
      <c r="J43" s="294"/>
      <c r="K43" s="294"/>
      <c r="L43" s="294"/>
      <c r="M43" s="294"/>
      <c r="N43" s="294"/>
      <c r="O43" s="294"/>
      <c r="P43" s="294"/>
      <c r="Q43" s="294"/>
      <c r="R43" s="294"/>
      <c r="S43" s="294"/>
      <c r="T43" s="294"/>
      <c r="U43" s="294"/>
      <c r="V43" s="294"/>
      <c r="W43" s="294"/>
      <c r="X43" s="294"/>
      <c r="Y43" s="294"/>
      <c r="Z43" s="294"/>
      <c r="AA43" s="294"/>
      <c r="AB43" s="294"/>
      <c r="AC43" s="294"/>
      <c r="AD43" s="295"/>
      <c r="AE43" s="26"/>
      <c r="AF43" s="303"/>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c r="CH43" s="26"/>
      <c r="CI43" s="26"/>
      <c r="CJ43" s="26"/>
      <c r="CK43" s="26"/>
      <c r="CL43" s="26"/>
      <c r="CM43" s="26"/>
      <c r="CN43" s="26"/>
      <c r="CO43" s="26"/>
      <c r="CP43" s="26"/>
      <c r="CQ43" s="26"/>
      <c r="CR43" s="26"/>
      <c r="CS43" s="26"/>
      <c r="CT43" s="26"/>
      <c r="CU43" s="26"/>
      <c r="CV43" s="26"/>
      <c r="CW43" s="26"/>
      <c r="CX43" s="26"/>
      <c r="CY43" s="26"/>
      <c r="CZ43" s="26"/>
      <c r="DA43" s="26"/>
      <c r="DB43" s="26"/>
      <c r="DC43" s="26"/>
      <c r="DD43" s="26"/>
      <c r="DE43" s="26"/>
      <c r="DF43" s="26"/>
      <c r="DG43" s="26"/>
      <c r="DH43" s="26"/>
      <c r="DI43" s="26"/>
      <c r="DJ43" s="26"/>
      <c r="DK43" s="26"/>
      <c r="DL43" s="26"/>
      <c r="DM43" s="26"/>
      <c r="DN43" s="26"/>
      <c r="DO43" s="26"/>
      <c r="DP43" s="26"/>
      <c r="DQ43" s="26"/>
      <c r="DR43" s="26"/>
      <c r="DS43" s="26"/>
      <c r="DT43" s="26"/>
      <c r="DU43" s="26"/>
      <c r="DV43" s="26"/>
      <c r="DW43" s="26"/>
      <c r="DX43" s="26"/>
      <c r="DY43" s="26"/>
      <c r="DZ43" s="26"/>
      <c r="EA43" s="26"/>
      <c r="EB43" s="26"/>
      <c r="EC43" s="26"/>
      <c r="ED43" s="26"/>
      <c r="EE43" s="26"/>
      <c r="EF43" s="26"/>
      <c r="EG43" s="26"/>
      <c r="EH43" s="26"/>
      <c r="EI43" s="26"/>
      <c r="EJ43" s="26"/>
      <c r="EK43" s="26"/>
      <c r="EL43" s="26"/>
      <c r="EM43" s="26"/>
      <c r="EN43" s="26"/>
      <c r="EO43" s="26"/>
      <c r="EP43" s="26"/>
      <c r="EQ43" s="26"/>
      <c r="ER43" s="26"/>
      <c r="ES43" s="26"/>
      <c r="ET43" s="26"/>
      <c r="EU43" s="26"/>
      <c r="EV43" s="26"/>
      <c r="EW43" s="26"/>
      <c r="EX43" s="26"/>
      <c r="EY43" s="26"/>
      <c r="EZ43" s="26"/>
      <c r="FA43" s="26"/>
      <c r="FB43" s="26"/>
      <c r="FC43" s="26"/>
      <c r="FD43" s="26"/>
      <c r="FE43" s="26"/>
      <c r="FF43" s="26"/>
      <c r="FG43" s="26"/>
      <c r="FH43" s="26"/>
      <c r="FI43" s="26"/>
      <c r="FJ43" s="26"/>
      <c r="FK43" s="26"/>
      <c r="FL43" s="26"/>
      <c r="FM43" s="26"/>
      <c r="FN43" s="26"/>
      <c r="FO43" s="26"/>
      <c r="FP43" s="26"/>
      <c r="FQ43" s="26"/>
      <c r="FR43" s="26"/>
      <c r="FS43" s="26"/>
      <c r="FT43" s="26"/>
      <c r="FU43" s="26"/>
      <c r="FV43" s="26"/>
      <c r="FW43" s="26"/>
      <c r="FX43" s="26"/>
      <c r="FY43" s="26"/>
      <c r="FZ43" s="26"/>
      <c r="GA43" s="26"/>
      <c r="GB43" s="26"/>
      <c r="GC43" s="26"/>
      <c r="GD43" s="26"/>
      <c r="GE43" s="26"/>
      <c r="GF43" s="26"/>
      <c r="GG43" s="26"/>
      <c r="GH43" s="26"/>
      <c r="GI43" s="26"/>
      <c r="GJ43" s="26"/>
      <c r="GK43" s="26"/>
      <c r="GL43" s="26"/>
      <c r="GM43" s="26"/>
      <c r="GN43" s="26"/>
      <c r="GO43" s="26"/>
      <c r="GP43" s="26"/>
      <c r="GQ43" s="26"/>
      <c r="GR43" s="26"/>
      <c r="GS43" s="26"/>
      <c r="GT43" s="26"/>
      <c r="GU43" s="26"/>
      <c r="GV43" s="26"/>
      <c r="GW43" s="26"/>
      <c r="GX43" s="26"/>
      <c r="GY43" s="26"/>
      <c r="GZ43" s="26"/>
      <c r="HA43" s="26"/>
      <c r="HB43" s="26"/>
      <c r="HC43" s="26"/>
      <c r="HD43" s="26"/>
      <c r="HE43" s="26"/>
      <c r="HF43" s="26"/>
      <c r="HG43" s="26"/>
      <c r="HH43" s="26"/>
      <c r="HI43" s="26"/>
      <c r="HJ43" s="26"/>
      <c r="HK43" s="26"/>
      <c r="HL43" s="26"/>
      <c r="HM43" s="26"/>
      <c r="HN43" s="26"/>
      <c r="HO43" s="26"/>
      <c r="HP43" s="26"/>
      <c r="HQ43" s="26"/>
      <c r="HR43" s="26"/>
      <c r="HS43" s="26"/>
      <c r="HT43" s="26"/>
      <c r="HU43" s="26"/>
      <c r="HV43" s="26"/>
      <c r="HW43" s="26"/>
      <c r="HX43" s="26"/>
      <c r="HY43" s="26"/>
      <c r="HZ43" s="26"/>
      <c r="IA43" s="26"/>
      <c r="IB43" s="26"/>
      <c r="IC43" s="26"/>
      <c r="ID43" s="26"/>
      <c r="IE43" s="26"/>
      <c r="IF43" s="26"/>
      <c r="IG43" s="26"/>
      <c r="IH43" s="26"/>
      <c r="II43" s="26"/>
      <c r="IJ43" s="26"/>
      <c r="IK43" s="26"/>
      <c r="IL43" s="26"/>
      <c r="IM43" s="26"/>
      <c r="IN43" s="26"/>
      <c r="IO43" s="26"/>
      <c r="IP43" s="26"/>
      <c r="IQ43" s="26"/>
      <c r="IR43" s="26"/>
      <c r="IS43" s="26"/>
      <c r="IT43" s="26"/>
      <c r="IU43" s="26"/>
      <c r="IV43" s="26"/>
      <c r="IW43" s="26"/>
    </row>
    <row r="44" customFormat="false" ht="15.75" hidden="false" customHeight="false" outlineLevel="0" collapsed="false">
      <c r="B44" s="296"/>
      <c r="C44" s="297" t="str">
        <f aca="false">'2. RESUMO'!B26</f>
        <v>16.0</v>
      </c>
      <c r="D44" s="298" t="str">
        <f aca="false">VLOOKUP(C44,'2. RESUMO'!$B$11:$H$37,3,0)</f>
        <v>S P D A</v>
      </c>
      <c r="E44" s="299" t="n">
        <f aca="false">AC44*F44/100</f>
        <v>0</v>
      </c>
      <c r="F44" s="300"/>
      <c r="G44" s="299" t="n">
        <f aca="false">AC44*H44/100</f>
        <v>0</v>
      </c>
      <c r="H44" s="300"/>
      <c r="I44" s="299" t="n">
        <f aca="false">AC44*J44/100</f>
        <v>0</v>
      </c>
      <c r="J44" s="300"/>
      <c r="K44" s="299" t="n">
        <f aca="false">AC44*L44/100</f>
        <v>0</v>
      </c>
      <c r="L44" s="300"/>
      <c r="M44" s="299" t="n">
        <f aca="false">AC44*N44/100</f>
        <v>0</v>
      </c>
      <c r="N44" s="300"/>
      <c r="O44" s="299" t="n">
        <f aca="false">AC44*P44/100</f>
        <v>0</v>
      </c>
      <c r="P44" s="300"/>
      <c r="Q44" s="299" t="n">
        <f aca="false">AC44*R44/100</f>
        <v>0</v>
      </c>
      <c r="R44" s="300"/>
      <c r="S44" s="299" t="n">
        <f aca="false">AC44*T44/100</f>
        <v>0</v>
      </c>
      <c r="T44" s="300"/>
      <c r="U44" s="299" t="n">
        <f aca="false">AC44*V44/100</f>
        <v>0</v>
      </c>
      <c r="V44" s="300"/>
      <c r="W44" s="299" t="n">
        <f aca="false">AC44*X44/100</f>
        <v>0</v>
      </c>
      <c r="X44" s="300" t="n">
        <v>20</v>
      </c>
      <c r="Y44" s="299" t="n">
        <f aca="false">AC44*Z44/100</f>
        <v>0</v>
      </c>
      <c r="Z44" s="300" t="n">
        <v>80</v>
      </c>
      <c r="AA44" s="299" t="n">
        <f aca="false">AC44*AB44/100</f>
        <v>0</v>
      </c>
      <c r="AB44" s="300"/>
      <c r="AC44" s="299" t="n">
        <f aca="false">VLOOKUP(C44,'2. RESUMO'!$B$11:$H$37,7,0)</f>
        <v>0</v>
      </c>
      <c r="AD44" s="301" t="e">
        <f aca="false">AC44/$AC$66*100</f>
        <v>#DIV/0!</v>
      </c>
      <c r="AF44" s="302" t="n">
        <f aca="false">F44+H44+J44+P44+L44+N44+R44+T44+V44+X44+Z44+AB44</f>
        <v>100</v>
      </c>
    </row>
    <row r="45" customFormat="false" ht="6" hidden="false" customHeight="true" outlineLevel="0" collapsed="false">
      <c r="C45" s="292"/>
      <c r="D45" s="293"/>
      <c r="E45" s="294"/>
      <c r="F45" s="294"/>
      <c r="G45" s="294"/>
      <c r="H45" s="294"/>
      <c r="I45" s="294"/>
      <c r="J45" s="294"/>
      <c r="K45" s="294"/>
      <c r="L45" s="294"/>
      <c r="M45" s="294"/>
      <c r="N45" s="294"/>
      <c r="O45" s="294"/>
      <c r="P45" s="294"/>
      <c r="Q45" s="294"/>
      <c r="R45" s="294"/>
      <c r="S45" s="294"/>
      <c r="T45" s="294"/>
      <c r="U45" s="294"/>
      <c r="V45" s="294"/>
      <c r="W45" s="294"/>
      <c r="X45" s="294"/>
      <c r="Y45" s="294"/>
      <c r="Z45" s="294"/>
      <c r="AA45" s="294"/>
      <c r="AB45" s="294"/>
      <c r="AC45" s="294"/>
      <c r="AD45" s="295"/>
      <c r="AE45" s="26"/>
      <c r="AF45" s="303"/>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c r="CI45" s="26"/>
      <c r="CJ45" s="26"/>
      <c r="CK45" s="26"/>
      <c r="CL45" s="26"/>
      <c r="CM45" s="26"/>
      <c r="CN45" s="26"/>
      <c r="CO45" s="26"/>
      <c r="CP45" s="26"/>
      <c r="CQ45" s="26"/>
      <c r="CR45" s="26"/>
      <c r="CS45" s="26"/>
      <c r="CT45" s="26"/>
      <c r="CU45" s="26"/>
      <c r="CV45" s="26"/>
      <c r="CW45" s="26"/>
      <c r="CX45" s="26"/>
      <c r="CY45" s="26"/>
      <c r="CZ45" s="26"/>
      <c r="DA45" s="26"/>
      <c r="DB45" s="26"/>
      <c r="DC45" s="26"/>
      <c r="DD45" s="26"/>
      <c r="DE45" s="26"/>
      <c r="DF45" s="26"/>
      <c r="DG45" s="26"/>
      <c r="DH45" s="26"/>
      <c r="DI45" s="26"/>
      <c r="DJ45" s="26"/>
      <c r="DK45" s="26"/>
      <c r="DL45" s="26"/>
      <c r="DM45" s="26"/>
      <c r="DN45" s="26"/>
      <c r="DO45" s="26"/>
      <c r="DP45" s="26"/>
      <c r="DQ45" s="26"/>
      <c r="DR45" s="26"/>
      <c r="DS45" s="26"/>
      <c r="DT45" s="26"/>
      <c r="DU45" s="26"/>
      <c r="DV45" s="26"/>
      <c r="DW45" s="26"/>
      <c r="DX45" s="26"/>
      <c r="DY45" s="26"/>
      <c r="DZ45" s="26"/>
      <c r="EA45" s="26"/>
      <c r="EB45" s="26"/>
      <c r="EC45" s="26"/>
      <c r="ED45" s="26"/>
      <c r="EE45" s="26"/>
      <c r="EF45" s="26"/>
      <c r="EG45" s="26"/>
      <c r="EH45" s="26"/>
      <c r="EI45" s="26"/>
      <c r="EJ45" s="26"/>
      <c r="EK45" s="26"/>
      <c r="EL45" s="26"/>
      <c r="EM45" s="26"/>
      <c r="EN45" s="26"/>
      <c r="EO45" s="26"/>
      <c r="EP45" s="26"/>
      <c r="EQ45" s="26"/>
      <c r="ER45" s="26"/>
      <c r="ES45" s="26"/>
      <c r="ET45" s="26"/>
      <c r="EU45" s="26"/>
      <c r="EV45" s="26"/>
      <c r="EW45" s="26"/>
      <c r="EX45" s="26"/>
      <c r="EY45" s="26"/>
      <c r="EZ45" s="26"/>
      <c r="FA45" s="26"/>
      <c r="FB45" s="26"/>
      <c r="FC45" s="26"/>
      <c r="FD45" s="26"/>
      <c r="FE45" s="26"/>
      <c r="FF45" s="26"/>
      <c r="FG45" s="26"/>
      <c r="FH45" s="26"/>
      <c r="FI45" s="26"/>
      <c r="FJ45" s="26"/>
      <c r="FK45" s="26"/>
      <c r="FL45" s="26"/>
      <c r="FM45" s="26"/>
      <c r="FN45" s="26"/>
      <c r="FO45" s="26"/>
      <c r="FP45" s="26"/>
      <c r="FQ45" s="26"/>
      <c r="FR45" s="26"/>
      <c r="FS45" s="26"/>
      <c r="FT45" s="26"/>
      <c r="FU45" s="26"/>
      <c r="FV45" s="26"/>
      <c r="FW45" s="26"/>
      <c r="FX45" s="26"/>
      <c r="FY45" s="26"/>
      <c r="FZ45" s="26"/>
      <c r="GA45" s="26"/>
      <c r="GB45" s="26"/>
      <c r="GC45" s="26"/>
      <c r="GD45" s="26"/>
      <c r="GE45" s="26"/>
      <c r="GF45" s="26"/>
      <c r="GG45" s="26"/>
      <c r="GH45" s="26"/>
      <c r="GI45" s="26"/>
      <c r="GJ45" s="26"/>
      <c r="GK45" s="26"/>
      <c r="GL45" s="26"/>
      <c r="GM45" s="26"/>
      <c r="GN45" s="26"/>
      <c r="GO45" s="26"/>
      <c r="GP45" s="26"/>
      <c r="GQ45" s="26"/>
      <c r="GR45" s="26"/>
      <c r="GS45" s="26"/>
      <c r="GT45" s="26"/>
      <c r="GU45" s="26"/>
      <c r="GV45" s="26"/>
      <c r="GW45" s="26"/>
      <c r="GX45" s="26"/>
      <c r="GY45" s="26"/>
      <c r="GZ45" s="26"/>
      <c r="HA45" s="26"/>
      <c r="HB45" s="26"/>
      <c r="HC45" s="26"/>
      <c r="HD45" s="26"/>
      <c r="HE45" s="26"/>
      <c r="HF45" s="26"/>
      <c r="HG45" s="26"/>
      <c r="HH45" s="26"/>
      <c r="HI45" s="26"/>
      <c r="HJ45" s="26"/>
      <c r="HK45" s="26"/>
      <c r="HL45" s="26"/>
      <c r="HM45" s="26"/>
      <c r="HN45" s="26"/>
      <c r="HO45" s="26"/>
      <c r="HP45" s="26"/>
      <c r="HQ45" s="26"/>
      <c r="HR45" s="26"/>
      <c r="HS45" s="26"/>
      <c r="HT45" s="26"/>
      <c r="HU45" s="26"/>
      <c r="HV45" s="26"/>
      <c r="HW45" s="26"/>
      <c r="HX45" s="26"/>
      <c r="HY45" s="26"/>
      <c r="HZ45" s="26"/>
      <c r="IA45" s="26"/>
      <c r="IB45" s="26"/>
      <c r="IC45" s="26"/>
      <c r="ID45" s="26"/>
      <c r="IE45" s="26"/>
      <c r="IF45" s="26"/>
      <c r="IG45" s="26"/>
      <c r="IH45" s="26"/>
      <c r="II45" s="26"/>
      <c r="IJ45" s="26"/>
      <c r="IK45" s="26"/>
      <c r="IL45" s="26"/>
      <c r="IM45" s="26"/>
      <c r="IN45" s="26"/>
      <c r="IO45" s="26"/>
      <c r="IP45" s="26"/>
      <c r="IQ45" s="26"/>
      <c r="IR45" s="26"/>
      <c r="IS45" s="26"/>
      <c r="IT45" s="26"/>
      <c r="IU45" s="26"/>
      <c r="IV45" s="26"/>
      <c r="IW45" s="26"/>
    </row>
    <row r="46" customFormat="false" ht="15.75" hidden="false" customHeight="false" outlineLevel="0" collapsed="false">
      <c r="B46" s="296"/>
      <c r="C46" s="297" t="str">
        <f aca="false">'2. RESUMO'!B27</f>
        <v>17.0</v>
      </c>
      <c r="D46" s="298" t="str">
        <f aca="false">VLOOKUP(C46,'2. RESUMO'!$B$11:$H$37,3,0)</f>
        <v>D R E N A G E M    P L U V I A L</v>
      </c>
      <c r="E46" s="299" t="n">
        <f aca="false">AC46*F46/100</f>
        <v>0</v>
      </c>
      <c r="F46" s="300"/>
      <c r="G46" s="299" t="n">
        <f aca="false">AC46*H46/100</f>
        <v>0</v>
      </c>
      <c r="H46" s="300"/>
      <c r="I46" s="299" t="n">
        <f aca="false">AC46*J46/100</f>
        <v>0</v>
      </c>
      <c r="J46" s="300"/>
      <c r="K46" s="299" t="n">
        <f aca="false">AC46*L46/100</f>
        <v>0</v>
      </c>
      <c r="L46" s="300"/>
      <c r="M46" s="299" t="n">
        <f aca="false">AC46*N46/100</f>
        <v>0</v>
      </c>
      <c r="N46" s="300"/>
      <c r="O46" s="299" t="n">
        <f aca="false">AC46*P46/100</f>
        <v>0</v>
      </c>
      <c r="P46" s="300"/>
      <c r="Q46" s="299" t="n">
        <f aca="false">AC46*R46/100</f>
        <v>0</v>
      </c>
      <c r="R46" s="300"/>
      <c r="S46" s="299" t="n">
        <f aca="false">AC46*T46/100</f>
        <v>0</v>
      </c>
      <c r="T46" s="300"/>
      <c r="U46" s="299" t="n">
        <f aca="false">AC46*V46/100</f>
        <v>0</v>
      </c>
      <c r="V46" s="300"/>
      <c r="W46" s="299" t="n">
        <f aca="false">AC46*X46/100</f>
        <v>0</v>
      </c>
      <c r="X46" s="300" t="n">
        <v>100</v>
      </c>
      <c r="Y46" s="299" t="n">
        <f aca="false">AC46*Z46/100</f>
        <v>0</v>
      </c>
      <c r="Z46" s="300"/>
      <c r="AA46" s="299" t="n">
        <f aca="false">AC46*AB46/100</f>
        <v>0</v>
      </c>
      <c r="AB46" s="300"/>
      <c r="AC46" s="299" t="n">
        <f aca="false">VLOOKUP(C46,'2. RESUMO'!$B$11:$H$37,7,0)</f>
        <v>0</v>
      </c>
      <c r="AD46" s="301" t="e">
        <f aca="false">AC46/$AC$66*100</f>
        <v>#DIV/0!</v>
      </c>
      <c r="AF46" s="302" t="n">
        <f aca="false">F46+H46+J46+P46+L46+N46+R46+T46+V46+X46+Z46+AB46</f>
        <v>100</v>
      </c>
    </row>
    <row r="47" customFormat="false" ht="6" hidden="false" customHeight="true" outlineLevel="0" collapsed="false">
      <c r="C47" s="292"/>
      <c r="D47" s="293"/>
      <c r="E47" s="294"/>
      <c r="F47" s="294"/>
      <c r="G47" s="294"/>
      <c r="H47" s="294"/>
      <c r="I47" s="294"/>
      <c r="J47" s="294"/>
      <c r="K47" s="294"/>
      <c r="L47" s="294"/>
      <c r="M47" s="294"/>
      <c r="N47" s="294"/>
      <c r="O47" s="294"/>
      <c r="P47" s="294"/>
      <c r="Q47" s="294"/>
      <c r="R47" s="294"/>
      <c r="S47" s="294"/>
      <c r="T47" s="294"/>
      <c r="U47" s="294"/>
      <c r="V47" s="294"/>
      <c r="W47" s="294"/>
      <c r="X47" s="294"/>
      <c r="Y47" s="294"/>
      <c r="Z47" s="294"/>
      <c r="AA47" s="294"/>
      <c r="AB47" s="294"/>
      <c r="AC47" s="294"/>
      <c r="AD47" s="295"/>
      <c r="AE47" s="26"/>
      <c r="AF47" s="303"/>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26"/>
      <c r="CX47" s="26"/>
      <c r="CY47" s="26"/>
      <c r="CZ47" s="26"/>
      <c r="DA47" s="26"/>
      <c r="DB47" s="26"/>
      <c r="DC47" s="26"/>
      <c r="DD47" s="26"/>
      <c r="DE47" s="26"/>
      <c r="DF47" s="26"/>
      <c r="DG47" s="26"/>
      <c r="DH47" s="26"/>
      <c r="DI47" s="26"/>
      <c r="DJ47" s="26"/>
      <c r="DK47" s="26"/>
      <c r="DL47" s="26"/>
      <c r="DM47" s="26"/>
      <c r="DN47" s="26"/>
      <c r="DO47" s="26"/>
      <c r="DP47" s="26"/>
      <c r="DQ47" s="26"/>
      <c r="DR47" s="26"/>
      <c r="DS47" s="26"/>
      <c r="DT47" s="26"/>
      <c r="DU47" s="26"/>
      <c r="DV47" s="26"/>
      <c r="DW47" s="26"/>
      <c r="DX47" s="26"/>
      <c r="DY47" s="26"/>
      <c r="DZ47" s="26"/>
      <c r="EA47" s="26"/>
      <c r="EB47" s="26"/>
      <c r="EC47" s="26"/>
      <c r="ED47" s="26"/>
      <c r="EE47" s="26"/>
      <c r="EF47" s="26"/>
      <c r="EG47" s="26"/>
      <c r="EH47" s="26"/>
      <c r="EI47" s="26"/>
      <c r="EJ47" s="26"/>
      <c r="EK47" s="26"/>
      <c r="EL47" s="26"/>
      <c r="EM47" s="26"/>
      <c r="EN47" s="26"/>
      <c r="EO47" s="26"/>
      <c r="EP47" s="26"/>
      <c r="EQ47" s="26"/>
      <c r="ER47" s="26"/>
      <c r="ES47" s="26"/>
      <c r="ET47" s="26"/>
      <c r="EU47" s="26"/>
      <c r="EV47" s="26"/>
      <c r="EW47" s="26"/>
      <c r="EX47" s="26"/>
      <c r="EY47" s="26"/>
      <c r="EZ47" s="26"/>
      <c r="FA47" s="26"/>
      <c r="FB47" s="26"/>
      <c r="FC47" s="26"/>
      <c r="FD47" s="26"/>
      <c r="FE47" s="26"/>
      <c r="FF47" s="26"/>
      <c r="FG47" s="26"/>
      <c r="FH47" s="26"/>
      <c r="FI47" s="26"/>
      <c r="FJ47" s="26"/>
      <c r="FK47" s="26"/>
      <c r="FL47" s="26"/>
      <c r="FM47" s="26"/>
      <c r="FN47" s="26"/>
      <c r="FO47" s="26"/>
      <c r="FP47" s="26"/>
      <c r="FQ47" s="26"/>
      <c r="FR47" s="26"/>
      <c r="FS47" s="26"/>
      <c r="FT47" s="26"/>
      <c r="FU47" s="26"/>
      <c r="FV47" s="26"/>
      <c r="FW47" s="26"/>
      <c r="FX47" s="26"/>
      <c r="FY47" s="26"/>
      <c r="FZ47" s="26"/>
      <c r="GA47" s="26"/>
      <c r="GB47" s="26"/>
      <c r="GC47" s="26"/>
      <c r="GD47" s="26"/>
      <c r="GE47" s="26"/>
      <c r="GF47" s="26"/>
      <c r="GG47" s="26"/>
      <c r="GH47" s="26"/>
      <c r="GI47" s="26"/>
      <c r="GJ47" s="26"/>
      <c r="GK47" s="26"/>
      <c r="GL47" s="26"/>
      <c r="GM47" s="26"/>
      <c r="GN47" s="26"/>
      <c r="GO47" s="26"/>
      <c r="GP47" s="26"/>
      <c r="GQ47" s="26"/>
      <c r="GR47" s="26"/>
      <c r="GS47" s="26"/>
      <c r="GT47" s="26"/>
      <c r="GU47" s="26"/>
      <c r="GV47" s="26"/>
      <c r="GW47" s="26"/>
      <c r="GX47" s="26"/>
      <c r="GY47" s="26"/>
      <c r="GZ47" s="26"/>
      <c r="HA47" s="26"/>
      <c r="HB47" s="26"/>
      <c r="HC47" s="26"/>
      <c r="HD47" s="26"/>
      <c r="HE47" s="26"/>
      <c r="HF47" s="26"/>
      <c r="HG47" s="26"/>
      <c r="HH47" s="26"/>
      <c r="HI47" s="26"/>
      <c r="HJ47" s="26"/>
      <c r="HK47" s="26"/>
      <c r="HL47" s="26"/>
      <c r="HM47" s="26"/>
      <c r="HN47" s="26"/>
      <c r="HO47" s="26"/>
      <c r="HP47" s="26"/>
      <c r="HQ47" s="26"/>
      <c r="HR47" s="26"/>
      <c r="HS47" s="26"/>
      <c r="HT47" s="26"/>
      <c r="HU47" s="26"/>
      <c r="HV47" s="26"/>
      <c r="HW47" s="26"/>
      <c r="HX47" s="26"/>
      <c r="HY47" s="26"/>
      <c r="HZ47" s="26"/>
      <c r="IA47" s="26"/>
      <c r="IB47" s="26"/>
      <c r="IC47" s="26"/>
      <c r="ID47" s="26"/>
      <c r="IE47" s="26"/>
      <c r="IF47" s="26"/>
      <c r="IG47" s="26"/>
      <c r="IH47" s="26"/>
      <c r="II47" s="26"/>
      <c r="IJ47" s="26"/>
      <c r="IK47" s="26"/>
      <c r="IL47" s="26"/>
      <c r="IM47" s="26"/>
      <c r="IN47" s="26"/>
      <c r="IO47" s="26"/>
      <c r="IP47" s="26"/>
      <c r="IQ47" s="26"/>
      <c r="IR47" s="26"/>
      <c r="IS47" s="26"/>
      <c r="IT47" s="26"/>
      <c r="IU47" s="26"/>
      <c r="IV47" s="26"/>
      <c r="IW47" s="26"/>
    </row>
    <row r="48" customFormat="false" ht="15.75" hidden="false" customHeight="false" outlineLevel="0" collapsed="false">
      <c r="B48" s="296"/>
      <c r="C48" s="297" t="str">
        <f aca="false">'2. RESUMO'!B28</f>
        <v>18.0</v>
      </c>
      <c r="D48" s="298" t="str">
        <f aca="false">VLOOKUP(C48,'2. RESUMO'!$B$11:$H$37,3,0)</f>
        <v>D I V I S Ó R I A S    E    B A N C A D A S</v>
      </c>
      <c r="E48" s="299" t="n">
        <f aca="false">AC48*F48/100</f>
        <v>0</v>
      </c>
      <c r="F48" s="300"/>
      <c r="G48" s="299" t="n">
        <f aca="false">AC48*H48/100</f>
        <v>0</v>
      </c>
      <c r="H48" s="300"/>
      <c r="I48" s="299" t="n">
        <f aca="false">AC48*J48/100</f>
        <v>0</v>
      </c>
      <c r="J48" s="300"/>
      <c r="K48" s="299" t="n">
        <f aca="false">AC48*L48/100</f>
        <v>0</v>
      </c>
      <c r="L48" s="300"/>
      <c r="M48" s="299" t="n">
        <f aca="false">AC48*N48/100</f>
        <v>0</v>
      </c>
      <c r="N48" s="300"/>
      <c r="O48" s="299" t="n">
        <f aca="false">AC48*P48/100</f>
        <v>0</v>
      </c>
      <c r="P48" s="300"/>
      <c r="Q48" s="299" t="n">
        <f aca="false">AC48*R48/100</f>
        <v>0</v>
      </c>
      <c r="R48" s="300"/>
      <c r="S48" s="299" t="n">
        <f aca="false">AC48*T48/100</f>
        <v>0</v>
      </c>
      <c r="T48" s="300"/>
      <c r="U48" s="299" t="n">
        <f aca="false">AC48*V48/100</f>
        <v>0</v>
      </c>
      <c r="V48" s="300"/>
      <c r="W48" s="299" t="n">
        <f aca="false">AC48*X48/100</f>
        <v>0</v>
      </c>
      <c r="X48" s="300"/>
      <c r="Y48" s="299" t="n">
        <f aca="false">AC48*Z48/100</f>
        <v>0</v>
      </c>
      <c r="Z48" s="300" t="n">
        <v>100</v>
      </c>
      <c r="AA48" s="299" t="n">
        <f aca="false">AC48*AB48/100</f>
        <v>0</v>
      </c>
      <c r="AB48" s="300"/>
      <c r="AC48" s="299" t="n">
        <f aca="false">VLOOKUP(C48,'2. RESUMO'!$B$11:$H$37,7,0)</f>
        <v>0</v>
      </c>
      <c r="AD48" s="301" t="e">
        <f aca="false">AC48/$AC$66*100</f>
        <v>#DIV/0!</v>
      </c>
      <c r="AF48" s="302" t="n">
        <f aca="false">F48+H48+J48+P48+L48+N48+R48+T48+V48+X48+Z48+AB48</f>
        <v>100</v>
      </c>
    </row>
    <row r="49" customFormat="false" ht="6" hidden="false" customHeight="true" outlineLevel="0" collapsed="false">
      <c r="C49" s="292"/>
      <c r="D49" s="293"/>
      <c r="E49" s="294"/>
      <c r="F49" s="294"/>
      <c r="G49" s="294"/>
      <c r="H49" s="294"/>
      <c r="I49" s="294"/>
      <c r="J49" s="294"/>
      <c r="K49" s="294"/>
      <c r="L49" s="294"/>
      <c r="M49" s="294"/>
      <c r="N49" s="294"/>
      <c r="O49" s="294"/>
      <c r="P49" s="294"/>
      <c r="Q49" s="294"/>
      <c r="R49" s="294"/>
      <c r="S49" s="294"/>
      <c r="T49" s="294"/>
      <c r="U49" s="294"/>
      <c r="V49" s="294"/>
      <c r="W49" s="294"/>
      <c r="X49" s="294"/>
      <c r="Y49" s="294"/>
      <c r="Z49" s="294"/>
      <c r="AA49" s="294"/>
      <c r="AB49" s="294"/>
      <c r="AC49" s="294"/>
      <c r="AD49" s="295"/>
      <c r="AE49" s="26"/>
      <c r="AF49" s="303"/>
      <c r="AG49" s="26"/>
      <c r="AH49" s="26"/>
      <c r="AI49" s="26"/>
      <c r="AJ49" s="26"/>
      <c r="AK49" s="26"/>
      <c r="AL49" s="26"/>
      <c r="AM49" s="26"/>
      <c r="AN49" s="26"/>
      <c r="AO49" s="26"/>
      <c r="AP49" s="26"/>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c r="BT49" s="26"/>
      <c r="BU49" s="26"/>
      <c r="BV49" s="26"/>
      <c r="BW49" s="26"/>
      <c r="BX49" s="26"/>
      <c r="BY49" s="26"/>
      <c r="BZ49" s="26"/>
      <c r="CA49" s="26"/>
      <c r="CB49" s="26"/>
      <c r="CC49" s="26"/>
      <c r="CD49" s="26"/>
      <c r="CE49" s="26"/>
      <c r="CF49" s="26"/>
      <c r="CG49" s="26"/>
      <c r="CH49" s="26"/>
      <c r="CI49" s="26"/>
      <c r="CJ49" s="26"/>
      <c r="CK49" s="26"/>
      <c r="CL49" s="26"/>
      <c r="CM49" s="26"/>
      <c r="CN49" s="26"/>
      <c r="CO49" s="26"/>
      <c r="CP49" s="26"/>
      <c r="CQ49" s="26"/>
      <c r="CR49" s="26"/>
      <c r="CS49" s="26"/>
      <c r="CT49" s="26"/>
      <c r="CU49" s="26"/>
      <c r="CV49" s="26"/>
      <c r="CW49" s="26"/>
      <c r="CX49" s="26"/>
      <c r="CY49" s="26"/>
      <c r="CZ49" s="26"/>
      <c r="DA49" s="26"/>
      <c r="DB49" s="26"/>
      <c r="DC49" s="26"/>
      <c r="DD49" s="26"/>
      <c r="DE49" s="26"/>
      <c r="DF49" s="26"/>
      <c r="DG49" s="26"/>
      <c r="DH49" s="26"/>
      <c r="DI49" s="26"/>
      <c r="DJ49" s="26"/>
      <c r="DK49" s="26"/>
      <c r="DL49" s="26"/>
      <c r="DM49" s="26"/>
      <c r="DN49" s="26"/>
      <c r="DO49" s="26"/>
      <c r="DP49" s="26"/>
      <c r="DQ49" s="26"/>
      <c r="DR49" s="26"/>
      <c r="DS49" s="26"/>
      <c r="DT49" s="26"/>
      <c r="DU49" s="26"/>
      <c r="DV49" s="26"/>
      <c r="DW49" s="26"/>
      <c r="DX49" s="26"/>
      <c r="DY49" s="26"/>
      <c r="DZ49" s="26"/>
      <c r="EA49" s="26"/>
      <c r="EB49" s="26"/>
      <c r="EC49" s="26"/>
      <c r="ED49" s="26"/>
      <c r="EE49" s="26"/>
      <c r="EF49" s="26"/>
      <c r="EG49" s="26"/>
      <c r="EH49" s="26"/>
      <c r="EI49" s="26"/>
      <c r="EJ49" s="26"/>
      <c r="EK49" s="26"/>
      <c r="EL49" s="26"/>
      <c r="EM49" s="26"/>
      <c r="EN49" s="26"/>
      <c r="EO49" s="26"/>
      <c r="EP49" s="26"/>
      <c r="EQ49" s="26"/>
      <c r="ER49" s="26"/>
      <c r="ES49" s="26"/>
      <c r="ET49" s="26"/>
      <c r="EU49" s="26"/>
      <c r="EV49" s="26"/>
      <c r="EW49" s="26"/>
      <c r="EX49" s="26"/>
      <c r="EY49" s="26"/>
      <c r="EZ49" s="26"/>
      <c r="FA49" s="26"/>
      <c r="FB49" s="26"/>
      <c r="FC49" s="26"/>
      <c r="FD49" s="26"/>
      <c r="FE49" s="26"/>
      <c r="FF49" s="26"/>
      <c r="FG49" s="26"/>
      <c r="FH49" s="26"/>
      <c r="FI49" s="26"/>
      <c r="FJ49" s="26"/>
      <c r="FK49" s="26"/>
      <c r="FL49" s="26"/>
      <c r="FM49" s="26"/>
      <c r="FN49" s="26"/>
      <c r="FO49" s="26"/>
      <c r="FP49" s="26"/>
      <c r="FQ49" s="26"/>
      <c r="FR49" s="26"/>
      <c r="FS49" s="26"/>
      <c r="FT49" s="26"/>
      <c r="FU49" s="26"/>
      <c r="FV49" s="26"/>
      <c r="FW49" s="26"/>
      <c r="FX49" s="26"/>
      <c r="FY49" s="26"/>
      <c r="FZ49" s="26"/>
      <c r="GA49" s="26"/>
      <c r="GB49" s="26"/>
      <c r="GC49" s="26"/>
      <c r="GD49" s="26"/>
      <c r="GE49" s="26"/>
      <c r="GF49" s="26"/>
      <c r="GG49" s="26"/>
      <c r="GH49" s="26"/>
      <c r="GI49" s="26"/>
      <c r="GJ49" s="26"/>
      <c r="GK49" s="26"/>
      <c r="GL49" s="26"/>
      <c r="GM49" s="26"/>
      <c r="GN49" s="26"/>
      <c r="GO49" s="26"/>
      <c r="GP49" s="26"/>
      <c r="GQ49" s="26"/>
      <c r="GR49" s="26"/>
      <c r="GS49" s="26"/>
      <c r="GT49" s="26"/>
      <c r="GU49" s="26"/>
      <c r="GV49" s="26"/>
      <c r="GW49" s="26"/>
      <c r="GX49" s="26"/>
      <c r="GY49" s="26"/>
      <c r="GZ49" s="26"/>
      <c r="HA49" s="26"/>
      <c r="HB49" s="26"/>
      <c r="HC49" s="26"/>
      <c r="HD49" s="26"/>
      <c r="HE49" s="26"/>
      <c r="HF49" s="26"/>
      <c r="HG49" s="26"/>
      <c r="HH49" s="26"/>
      <c r="HI49" s="26"/>
      <c r="HJ49" s="26"/>
      <c r="HK49" s="26"/>
      <c r="HL49" s="26"/>
      <c r="HM49" s="26"/>
      <c r="HN49" s="26"/>
      <c r="HO49" s="26"/>
      <c r="HP49" s="26"/>
      <c r="HQ49" s="26"/>
      <c r="HR49" s="26"/>
      <c r="HS49" s="26"/>
      <c r="HT49" s="26"/>
      <c r="HU49" s="26"/>
      <c r="HV49" s="26"/>
      <c r="HW49" s="26"/>
      <c r="HX49" s="26"/>
      <c r="HY49" s="26"/>
      <c r="HZ49" s="26"/>
      <c r="IA49" s="26"/>
      <c r="IB49" s="26"/>
      <c r="IC49" s="26"/>
      <c r="ID49" s="26"/>
      <c r="IE49" s="26"/>
      <c r="IF49" s="26"/>
      <c r="IG49" s="26"/>
      <c r="IH49" s="26"/>
      <c r="II49" s="26"/>
      <c r="IJ49" s="26"/>
      <c r="IK49" s="26"/>
      <c r="IL49" s="26"/>
      <c r="IM49" s="26"/>
      <c r="IN49" s="26"/>
      <c r="IO49" s="26"/>
      <c r="IP49" s="26"/>
      <c r="IQ49" s="26"/>
      <c r="IR49" s="26"/>
      <c r="IS49" s="26"/>
      <c r="IT49" s="26"/>
      <c r="IU49" s="26"/>
      <c r="IV49" s="26"/>
      <c r="IW49" s="26"/>
    </row>
    <row r="50" customFormat="false" ht="15.75" hidden="false" customHeight="false" outlineLevel="0" collapsed="false">
      <c r="B50" s="296"/>
      <c r="C50" s="297" t="str">
        <f aca="false">'2. RESUMO'!B29</f>
        <v>19.0</v>
      </c>
      <c r="D50" s="298" t="str">
        <f aca="false">VLOOKUP(C50,'2. RESUMO'!$B$11:$H$37,3,0)</f>
        <v>P I N T U R A S</v>
      </c>
      <c r="E50" s="299" t="n">
        <f aca="false">AC50*F50/100</f>
        <v>0</v>
      </c>
      <c r="F50" s="300"/>
      <c r="G50" s="299" t="n">
        <f aca="false">AC50*H50/100</f>
        <v>0</v>
      </c>
      <c r="H50" s="300"/>
      <c r="I50" s="299" t="n">
        <f aca="false">AC50*J50/100</f>
        <v>0</v>
      </c>
      <c r="J50" s="300"/>
      <c r="K50" s="299" t="n">
        <f aca="false">AC50*L50/100</f>
        <v>0</v>
      </c>
      <c r="L50" s="300"/>
      <c r="M50" s="299" t="n">
        <f aca="false">AC50*N50/100</f>
        <v>0</v>
      </c>
      <c r="N50" s="300"/>
      <c r="O50" s="299" t="n">
        <f aca="false">AC50*P50/100</f>
        <v>0</v>
      </c>
      <c r="P50" s="300"/>
      <c r="Q50" s="299" t="n">
        <f aca="false">AC50*R50/100</f>
        <v>0</v>
      </c>
      <c r="R50" s="300"/>
      <c r="S50" s="299" t="n">
        <f aca="false">AC50*T50/100</f>
        <v>0</v>
      </c>
      <c r="T50" s="300"/>
      <c r="U50" s="299" t="n">
        <f aca="false">AC50*V50/100</f>
        <v>0</v>
      </c>
      <c r="V50" s="300" t="n">
        <v>30</v>
      </c>
      <c r="W50" s="299" t="n">
        <f aca="false">AC50*X50/100</f>
        <v>0</v>
      </c>
      <c r="X50" s="300" t="n">
        <v>40</v>
      </c>
      <c r="Y50" s="299" t="n">
        <f aca="false">AC50*Z50/100</f>
        <v>0</v>
      </c>
      <c r="Z50" s="300" t="n">
        <v>30</v>
      </c>
      <c r="AA50" s="299" t="n">
        <f aca="false">AC50*AB50/100</f>
        <v>0</v>
      </c>
      <c r="AB50" s="300"/>
      <c r="AC50" s="299" t="n">
        <f aca="false">VLOOKUP(C50,'2. RESUMO'!$B$11:$H$37,7,0)</f>
        <v>0</v>
      </c>
      <c r="AD50" s="301" t="e">
        <f aca="false">AC50/$AC$66*100</f>
        <v>#DIV/0!</v>
      </c>
      <c r="AF50" s="302" t="n">
        <f aca="false">F50+H50+J50+P50+L50+N50+R50+T50+V50+X50+Z50+AB50</f>
        <v>100</v>
      </c>
    </row>
    <row r="51" customFormat="false" ht="6" hidden="false" customHeight="true" outlineLevel="0" collapsed="false">
      <c r="C51" s="292"/>
      <c r="D51" s="293"/>
      <c r="E51" s="294"/>
      <c r="F51" s="294"/>
      <c r="G51" s="294"/>
      <c r="H51" s="294"/>
      <c r="I51" s="294"/>
      <c r="J51" s="294"/>
      <c r="K51" s="294"/>
      <c r="L51" s="294"/>
      <c r="M51" s="294"/>
      <c r="N51" s="294"/>
      <c r="O51" s="294"/>
      <c r="P51" s="294"/>
      <c r="Q51" s="294"/>
      <c r="R51" s="294"/>
      <c r="S51" s="294"/>
      <c r="T51" s="294"/>
      <c r="U51" s="294"/>
      <c r="V51" s="294"/>
      <c r="W51" s="294"/>
      <c r="X51" s="294"/>
      <c r="Y51" s="294"/>
      <c r="Z51" s="294"/>
      <c r="AA51" s="294"/>
      <c r="AB51" s="294"/>
      <c r="AC51" s="294"/>
      <c r="AD51" s="295"/>
      <c r="AE51" s="26"/>
      <c r="AF51" s="303"/>
      <c r="AG51" s="26"/>
      <c r="AH51" s="26"/>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26"/>
      <c r="CB51" s="26"/>
      <c r="CC51" s="26"/>
      <c r="CD51" s="26"/>
      <c r="CE51" s="26"/>
      <c r="CF51" s="26"/>
      <c r="CG51" s="26"/>
      <c r="CH51" s="26"/>
      <c r="CI51" s="26"/>
      <c r="CJ51" s="26"/>
      <c r="CK51" s="26"/>
      <c r="CL51" s="26"/>
      <c r="CM51" s="26"/>
      <c r="CN51" s="26"/>
      <c r="CO51" s="26"/>
      <c r="CP51" s="26"/>
      <c r="CQ51" s="26"/>
      <c r="CR51" s="26"/>
      <c r="CS51" s="26"/>
      <c r="CT51" s="26"/>
      <c r="CU51" s="26"/>
      <c r="CV51" s="26"/>
      <c r="CW51" s="26"/>
      <c r="CX51" s="26"/>
      <c r="CY51" s="26"/>
      <c r="CZ51" s="26"/>
      <c r="DA51" s="26"/>
      <c r="DB51" s="26"/>
      <c r="DC51" s="26"/>
      <c r="DD51" s="26"/>
      <c r="DE51" s="26"/>
      <c r="DF51" s="26"/>
      <c r="DG51" s="26"/>
      <c r="DH51" s="26"/>
      <c r="DI51" s="26"/>
      <c r="DJ51" s="26"/>
      <c r="DK51" s="26"/>
      <c r="DL51" s="26"/>
      <c r="DM51" s="26"/>
      <c r="DN51" s="26"/>
      <c r="DO51" s="26"/>
      <c r="DP51" s="26"/>
      <c r="DQ51" s="26"/>
      <c r="DR51" s="26"/>
      <c r="DS51" s="26"/>
      <c r="DT51" s="26"/>
      <c r="DU51" s="26"/>
      <c r="DV51" s="26"/>
      <c r="DW51" s="26"/>
      <c r="DX51" s="26"/>
      <c r="DY51" s="26"/>
      <c r="DZ51" s="26"/>
      <c r="EA51" s="26"/>
      <c r="EB51" s="26"/>
      <c r="EC51" s="26"/>
      <c r="ED51" s="26"/>
      <c r="EE51" s="26"/>
      <c r="EF51" s="26"/>
      <c r="EG51" s="26"/>
      <c r="EH51" s="26"/>
      <c r="EI51" s="26"/>
      <c r="EJ51" s="26"/>
      <c r="EK51" s="26"/>
      <c r="EL51" s="26"/>
      <c r="EM51" s="26"/>
      <c r="EN51" s="26"/>
      <c r="EO51" s="26"/>
      <c r="EP51" s="26"/>
      <c r="EQ51" s="26"/>
      <c r="ER51" s="26"/>
      <c r="ES51" s="26"/>
      <c r="ET51" s="26"/>
      <c r="EU51" s="26"/>
      <c r="EV51" s="26"/>
      <c r="EW51" s="26"/>
      <c r="EX51" s="26"/>
      <c r="EY51" s="26"/>
      <c r="EZ51" s="26"/>
      <c r="FA51" s="26"/>
      <c r="FB51" s="26"/>
      <c r="FC51" s="26"/>
      <c r="FD51" s="26"/>
      <c r="FE51" s="26"/>
      <c r="FF51" s="26"/>
      <c r="FG51" s="26"/>
      <c r="FH51" s="26"/>
      <c r="FI51" s="26"/>
      <c r="FJ51" s="26"/>
      <c r="FK51" s="26"/>
      <c r="FL51" s="26"/>
      <c r="FM51" s="26"/>
      <c r="FN51" s="26"/>
      <c r="FO51" s="26"/>
      <c r="FP51" s="26"/>
      <c r="FQ51" s="26"/>
      <c r="FR51" s="26"/>
      <c r="FS51" s="26"/>
      <c r="FT51" s="26"/>
      <c r="FU51" s="26"/>
      <c r="FV51" s="26"/>
      <c r="FW51" s="26"/>
      <c r="FX51" s="26"/>
      <c r="FY51" s="26"/>
      <c r="FZ51" s="26"/>
      <c r="GA51" s="26"/>
      <c r="GB51" s="26"/>
      <c r="GC51" s="26"/>
      <c r="GD51" s="26"/>
      <c r="GE51" s="26"/>
      <c r="GF51" s="26"/>
      <c r="GG51" s="26"/>
      <c r="GH51" s="26"/>
      <c r="GI51" s="26"/>
      <c r="GJ51" s="26"/>
      <c r="GK51" s="26"/>
      <c r="GL51" s="26"/>
      <c r="GM51" s="26"/>
      <c r="GN51" s="26"/>
      <c r="GO51" s="26"/>
      <c r="GP51" s="26"/>
      <c r="GQ51" s="26"/>
      <c r="GR51" s="26"/>
      <c r="GS51" s="26"/>
      <c r="GT51" s="26"/>
      <c r="GU51" s="26"/>
      <c r="GV51" s="26"/>
      <c r="GW51" s="26"/>
      <c r="GX51" s="26"/>
      <c r="GY51" s="26"/>
      <c r="GZ51" s="26"/>
      <c r="HA51" s="26"/>
      <c r="HB51" s="26"/>
      <c r="HC51" s="26"/>
      <c r="HD51" s="26"/>
      <c r="HE51" s="26"/>
      <c r="HF51" s="26"/>
      <c r="HG51" s="26"/>
      <c r="HH51" s="26"/>
      <c r="HI51" s="26"/>
      <c r="HJ51" s="26"/>
      <c r="HK51" s="26"/>
      <c r="HL51" s="26"/>
      <c r="HM51" s="26"/>
      <c r="HN51" s="26"/>
      <c r="HO51" s="26"/>
      <c r="HP51" s="26"/>
      <c r="HQ51" s="26"/>
      <c r="HR51" s="26"/>
      <c r="HS51" s="26"/>
      <c r="HT51" s="26"/>
      <c r="HU51" s="26"/>
      <c r="HV51" s="26"/>
      <c r="HW51" s="26"/>
      <c r="HX51" s="26"/>
      <c r="HY51" s="26"/>
      <c r="HZ51" s="26"/>
      <c r="IA51" s="26"/>
      <c r="IB51" s="26"/>
      <c r="IC51" s="26"/>
      <c r="ID51" s="26"/>
      <c r="IE51" s="26"/>
      <c r="IF51" s="26"/>
      <c r="IG51" s="26"/>
      <c r="IH51" s="26"/>
      <c r="II51" s="26"/>
      <c r="IJ51" s="26"/>
      <c r="IK51" s="26"/>
      <c r="IL51" s="26"/>
      <c r="IM51" s="26"/>
      <c r="IN51" s="26"/>
      <c r="IO51" s="26"/>
      <c r="IP51" s="26"/>
      <c r="IQ51" s="26"/>
      <c r="IR51" s="26"/>
      <c r="IS51" s="26"/>
      <c r="IT51" s="26"/>
      <c r="IU51" s="26"/>
      <c r="IV51" s="26"/>
      <c r="IW51" s="26"/>
    </row>
    <row r="52" customFormat="false" ht="15.75" hidden="false" customHeight="false" outlineLevel="0" collapsed="false">
      <c r="B52" s="296"/>
      <c r="C52" s="297" t="str">
        <f aca="false">'2. RESUMO'!B30</f>
        <v>20.0</v>
      </c>
      <c r="D52" s="298" t="str">
        <f aca="false">VLOOKUP(C52,'2. RESUMO'!$B$11:$H$37,3,0)</f>
        <v>A C E S S I B I L I D A D E</v>
      </c>
      <c r="E52" s="299" t="n">
        <f aca="false">AC52*F52/100</f>
        <v>0</v>
      </c>
      <c r="F52" s="300"/>
      <c r="G52" s="299" t="n">
        <f aca="false">AC52*H52/100</f>
        <v>0</v>
      </c>
      <c r="H52" s="300"/>
      <c r="I52" s="299" t="n">
        <f aca="false">AC52*J52/100</f>
        <v>0</v>
      </c>
      <c r="J52" s="300"/>
      <c r="K52" s="299" t="n">
        <f aca="false">AC52*L52/100</f>
        <v>0</v>
      </c>
      <c r="L52" s="300"/>
      <c r="M52" s="299" t="n">
        <f aca="false">AC52*N52/100</f>
        <v>0</v>
      </c>
      <c r="N52" s="300"/>
      <c r="O52" s="299" t="n">
        <f aca="false">AC52*P52/100</f>
        <v>0</v>
      </c>
      <c r="P52" s="300"/>
      <c r="Q52" s="299" t="n">
        <f aca="false">AC52*R52/100</f>
        <v>0</v>
      </c>
      <c r="R52" s="300"/>
      <c r="S52" s="299" t="n">
        <f aca="false">AC52*T52/100</f>
        <v>0</v>
      </c>
      <c r="T52" s="300"/>
      <c r="U52" s="299" t="n">
        <f aca="false">AC52*V52/100</f>
        <v>0</v>
      </c>
      <c r="V52" s="300"/>
      <c r="W52" s="299" t="n">
        <f aca="false">AC52*X52/100</f>
        <v>0</v>
      </c>
      <c r="X52" s="300"/>
      <c r="Y52" s="299" t="n">
        <f aca="false">AC52*Z52/100</f>
        <v>0</v>
      </c>
      <c r="Z52" s="300" t="n">
        <v>100</v>
      </c>
      <c r="AA52" s="299" t="n">
        <f aca="false">AC52*AB52/100</f>
        <v>0</v>
      </c>
      <c r="AB52" s="300"/>
      <c r="AC52" s="299" t="n">
        <f aca="false">VLOOKUP(C52,'2. RESUMO'!$B$11:$H$37,7,0)</f>
        <v>0</v>
      </c>
      <c r="AD52" s="301" t="e">
        <f aca="false">AC52/$AC$66*100</f>
        <v>#DIV/0!</v>
      </c>
      <c r="AF52" s="302" t="n">
        <f aca="false">F52+H52+J52+P52+L52+N52+R52+T52+V52+X52+Z52+AB52</f>
        <v>100</v>
      </c>
    </row>
    <row r="53" customFormat="false" ht="6" hidden="false" customHeight="true" outlineLevel="0" collapsed="false">
      <c r="C53" s="292"/>
      <c r="D53" s="293"/>
      <c r="E53" s="294"/>
      <c r="F53" s="294"/>
      <c r="G53" s="294"/>
      <c r="H53" s="294"/>
      <c r="I53" s="294"/>
      <c r="J53" s="294"/>
      <c r="K53" s="294"/>
      <c r="L53" s="294"/>
      <c r="M53" s="294"/>
      <c r="N53" s="294"/>
      <c r="O53" s="294"/>
      <c r="P53" s="294"/>
      <c r="Q53" s="294"/>
      <c r="R53" s="294"/>
      <c r="S53" s="294"/>
      <c r="T53" s="294"/>
      <c r="U53" s="294"/>
      <c r="V53" s="294"/>
      <c r="W53" s="294"/>
      <c r="X53" s="294"/>
      <c r="Y53" s="294"/>
      <c r="Z53" s="294"/>
      <c r="AA53" s="294"/>
      <c r="AB53" s="294"/>
      <c r="AC53" s="294"/>
      <c r="AD53" s="295"/>
      <c r="AE53" s="26"/>
      <c r="AF53" s="303"/>
      <c r="AG53" s="26"/>
      <c r="AH53" s="26"/>
      <c r="AI53" s="26"/>
      <c r="AJ53" s="26"/>
      <c r="AK53" s="26"/>
      <c r="AL53" s="26"/>
      <c r="AM53" s="26"/>
      <c r="AN53" s="26"/>
      <c r="AO53" s="26"/>
      <c r="AP53" s="26"/>
      <c r="AQ53" s="26"/>
      <c r="AR53" s="26"/>
      <c r="AS53" s="26"/>
      <c r="AT53" s="26"/>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c r="BT53" s="26"/>
      <c r="BU53" s="26"/>
      <c r="BV53" s="26"/>
      <c r="BW53" s="26"/>
      <c r="BX53" s="26"/>
      <c r="BY53" s="26"/>
      <c r="BZ53" s="26"/>
      <c r="CA53" s="26"/>
      <c r="CB53" s="26"/>
      <c r="CC53" s="26"/>
      <c r="CD53" s="26"/>
      <c r="CE53" s="26"/>
      <c r="CF53" s="26"/>
      <c r="CG53" s="26"/>
      <c r="CH53" s="26"/>
      <c r="CI53" s="26"/>
      <c r="CJ53" s="26"/>
      <c r="CK53" s="26"/>
      <c r="CL53" s="26"/>
      <c r="CM53" s="26"/>
      <c r="CN53" s="26"/>
      <c r="CO53" s="26"/>
      <c r="CP53" s="26"/>
      <c r="CQ53" s="26"/>
      <c r="CR53" s="26"/>
      <c r="CS53" s="26"/>
      <c r="CT53" s="26"/>
      <c r="CU53" s="26"/>
      <c r="CV53" s="26"/>
      <c r="CW53" s="26"/>
      <c r="CX53" s="26"/>
      <c r="CY53" s="26"/>
      <c r="CZ53" s="26"/>
      <c r="DA53" s="26"/>
      <c r="DB53" s="26"/>
      <c r="DC53" s="26"/>
      <c r="DD53" s="26"/>
      <c r="DE53" s="26"/>
      <c r="DF53" s="26"/>
      <c r="DG53" s="26"/>
      <c r="DH53" s="26"/>
      <c r="DI53" s="26"/>
      <c r="DJ53" s="26"/>
      <c r="DK53" s="26"/>
      <c r="DL53" s="26"/>
      <c r="DM53" s="26"/>
      <c r="DN53" s="26"/>
      <c r="DO53" s="26"/>
      <c r="DP53" s="26"/>
      <c r="DQ53" s="26"/>
      <c r="DR53" s="26"/>
      <c r="DS53" s="26"/>
      <c r="DT53" s="26"/>
      <c r="DU53" s="26"/>
      <c r="DV53" s="26"/>
      <c r="DW53" s="26"/>
      <c r="DX53" s="26"/>
      <c r="DY53" s="26"/>
      <c r="DZ53" s="26"/>
      <c r="EA53" s="26"/>
      <c r="EB53" s="26"/>
      <c r="EC53" s="26"/>
      <c r="ED53" s="26"/>
      <c r="EE53" s="26"/>
      <c r="EF53" s="26"/>
      <c r="EG53" s="26"/>
      <c r="EH53" s="26"/>
      <c r="EI53" s="26"/>
      <c r="EJ53" s="26"/>
      <c r="EK53" s="26"/>
      <c r="EL53" s="26"/>
      <c r="EM53" s="26"/>
      <c r="EN53" s="26"/>
      <c r="EO53" s="26"/>
      <c r="EP53" s="26"/>
      <c r="EQ53" s="26"/>
      <c r="ER53" s="26"/>
      <c r="ES53" s="26"/>
      <c r="ET53" s="26"/>
      <c r="EU53" s="26"/>
      <c r="EV53" s="26"/>
      <c r="EW53" s="26"/>
      <c r="EX53" s="26"/>
      <c r="EY53" s="26"/>
      <c r="EZ53" s="26"/>
      <c r="FA53" s="26"/>
      <c r="FB53" s="26"/>
      <c r="FC53" s="26"/>
      <c r="FD53" s="26"/>
      <c r="FE53" s="26"/>
      <c r="FF53" s="26"/>
      <c r="FG53" s="26"/>
      <c r="FH53" s="26"/>
      <c r="FI53" s="26"/>
      <c r="FJ53" s="26"/>
      <c r="FK53" s="26"/>
      <c r="FL53" s="26"/>
      <c r="FM53" s="26"/>
      <c r="FN53" s="26"/>
      <c r="FO53" s="26"/>
      <c r="FP53" s="26"/>
      <c r="FQ53" s="26"/>
      <c r="FR53" s="26"/>
      <c r="FS53" s="26"/>
      <c r="FT53" s="26"/>
      <c r="FU53" s="26"/>
      <c r="FV53" s="26"/>
      <c r="FW53" s="26"/>
      <c r="FX53" s="26"/>
      <c r="FY53" s="26"/>
      <c r="FZ53" s="26"/>
      <c r="GA53" s="26"/>
      <c r="GB53" s="26"/>
      <c r="GC53" s="26"/>
      <c r="GD53" s="26"/>
      <c r="GE53" s="26"/>
      <c r="GF53" s="26"/>
      <c r="GG53" s="26"/>
      <c r="GH53" s="26"/>
      <c r="GI53" s="26"/>
      <c r="GJ53" s="26"/>
      <c r="GK53" s="26"/>
      <c r="GL53" s="26"/>
      <c r="GM53" s="26"/>
      <c r="GN53" s="26"/>
      <c r="GO53" s="26"/>
      <c r="GP53" s="26"/>
      <c r="GQ53" s="26"/>
      <c r="GR53" s="26"/>
      <c r="GS53" s="26"/>
      <c r="GT53" s="26"/>
      <c r="GU53" s="26"/>
      <c r="GV53" s="26"/>
      <c r="GW53" s="26"/>
      <c r="GX53" s="26"/>
      <c r="GY53" s="26"/>
      <c r="GZ53" s="26"/>
      <c r="HA53" s="26"/>
      <c r="HB53" s="26"/>
      <c r="HC53" s="26"/>
      <c r="HD53" s="26"/>
      <c r="HE53" s="26"/>
      <c r="HF53" s="26"/>
      <c r="HG53" s="26"/>
      <c r="HH53" s="26"/>
      <c r="HI53" s="26"/>
      <c r="HJ53" s="26"/>
      <c r="HK53" s="26"/>
      <c r="HL53" s="26"/>
      <c r="HM53" s="26"/>
      <c r="HN53" s="26"/>
      <c r="HO53" s="26"/>
      <c r="HP53" s="26"/>
      <c r="HQ53" s="26"/>
      <c r="HR53" s="26"/>
      <c r="HS53" s="26"/>
      <c r="HT53" s="26"/>
      <c r="HU53" s="26"/>
      <c r="HV53" s="26"/>
      <c r="HW53" s="26"/>
      <c r="HX53" s="26"/>
      <c r="HY53" s="26"/>
      <c r="HZ53" s="26"/>
      <c r="IA53" s="26"/>
      <c r="IB53" s="26"/>
      <c r="IC53" s="26"/>
      <c r="ID53" s="26"/>
      <c r="IE53" s="26"/>
      <c r="IF53" s="26"/>
      <c r="IG53" s="26"/>
      <c r="IH53" s="26"/>
      <c r="II53" s="26"/>
      <c r="IJ53" s="26"/>
      <c r="IK53" s="26"/>
      <c r="IL53" s="26"/>
      <c r="IM53" s="26"/>
      <c r="IN53" s="26"/>
      <c r="IO53" s="26"/>
      <c r="IP53" s="26"/>
      <c r="IQ53" s="26"/>
      <c r="IR53" s="26"/>
      <c r="IS53" s="26"/>
      <c r="IT53" s="26"/>
      <c r="IU53" s="26"/>
      <c r="IV53" s="26"/>
      <c r="IW53" s="26"/>
    </row>
    <row r="54" customFormat="false" ht="15.75" hidden="false" customHeight="false" outlineLevel="0" collapsed="false">
      <c r="B54" s="296"/>
      <c r="C54" s="297" t="str">
        <f aca="false">'2. RESUMO'!B31</f>
        <v>21.0</v>
      </c>
      <c r="D54" s="298" t="str">
        <f aca="false">VLOOKUP(C54,'2. RESUMO'!$B$11:$H$37,3,0)</f>
        <v>L I M P E Z A    F I N A L</v>
      </c>
      <c r="E54" s="299" t="n">
        <f aca="false">AC54*F54/100</f>
        <v>0</v>
      </c>
      <c r="F54" s="300"/>
      <c r="G54" s="299" t="n">
        <f aca="false">AC54*H54/100</f>
        <v>0</v>
      </c>
      <c r="H54" s="300"/>
      <c r="I54" s="299" t="n">
        <f aca="false">AC54*J54/100</f>
        <v>0</v>
      </c>
      <c r="J54" s="300"/>
      <c r="K54" s="299" t="n">
        <f aca="false">AC54*L54/100</f>
        <v>0</v>
      </c>
      <c r="L54" s="300"/>
      <c r="M54" s="299" t="n">
        <f aca="false">AC54*N54/100</f>
        <v>0</v>
      </c>
      <c r="N54" s="300"/>
      <c r="O54" s="299" t="n">
        <f aca="false">AC54*P54/100</f>
        <v>0</v>
      </c>
      <c r="P54" s="300"/>
      <c r="Q54" s="299" t="n">
        <f aca="false">AC54*R54/100</f>
        <v>0</v>
      </c>
      <c r="R54" s="300"/>
      <c r="S54" s="299" t="n">
        <f aca="false">AC54*T54/100</f>
        <v>0</v>
      </c>
      <c r="T54" s="300"/>
      <c r="U54" s="299" t="n">
        <f aca="false">AC54*V54/100</f>
        <v>0</v>
      </c>
      <c r="V54" s="300"/>
      <c r="W54" s="299" t="n">
        <f aca="false">AC54*X54/100</f>
        <v>0</v>
      </c>
      <c r="X54" s="300"/>
      <c r="Y54" s="299" t="n">
        <f aca="false">AC54*Z54/100</f>
        <v>0</v>
      </c>
      <c r="Z54" s="300" t="n">
        <v>100</v>
      </c>
      <c r="AA54" s="299" t="n">
        <f aca="false">AC54*AB54/100</f>
        <v>0</v>
      </c>
      <c r="AB54" s="300"/>
      <c r="AC54" s="299" t="n">
        <f aca="false">VLOOKUP(C54,'2. RESUMO'!$B$11:$H$37,7,0)</f>
        <v>0</v>
      </c>
      <c r="AD54" s="301" t="e">
        <f aca="false">AC54/$AC$66*100</f>
        <v>#DIV/0!</v>
      </c>
      <c r="AF54" s="302" t="n">
        <f aca="false">F54+H54+J54+P54+L54+N54+R54+T54+V54+X54+Z54+AB54</f>
        <v>100</v>
      </c>
    </row>
    <row r="55" customFormat="false" ht="6" hidden="false" customHeight="true" outlineLevel="0" collapsed="false">
      <c r="C55" s="292"/>
      <c r="D55" s="293"/>
      <c r="E55" s="294"/>
      <c r="F55" s="294"/>
      <c r="G55" s="294"/>
      <c r="H55" s="294"/>
      <c r="I55" s="294"/>
      <c r="J55" s="294"/>
      <c r="K55" s="294"/>
      <c r="L55" s="294"/>
      <c r="M55" s="294"/>
      <c r="N55" s="294"/>
      <c r="O55" s="294"/>
      <c r="P55" s="294"/>
      <c r="Q55" s="294"/>
      <c r="R55" s="294"/>
      <c r="S55" s="294"/>
      <c r="T55" s="294"/>
      <c r="U55" s="294"/>
      <c r="V55" s="294"/>
      <c r="W55" s="294"/>
      <c r="X55" s="294"/>
      <c r="Y55" s="294"/>
      <c r="Z55" s="294"/>
      <c r="AA55" s="294"/>
      <c r="AB55" s="294"/>
      <c r="AC55" s="294"/>
      <c r="AD55" s="295"/>
      <c r="AE55" s="26"/>
      <c r="AF55" s="303"/>
      <c r="AG55" s="26"/>
      <c r="AH55" s="26"/>
      <c r="AI55" s="26"/>
      <c r="AJ55" s="26"/>
      <c r="AK55" s="26"/>
      <c r="AL55" s="26"/>
      <c r="AM55" s="26"/>
      <c r="AN55" s="26"/>
      <c r="AO55" s="26"/>
      <c r="AP55" s="26"/>
      <c r="AQ55" s="26"/>
      <c r="AR55" s="26"/>
      <c r="AS55" s="26"/>
      <c r="AT55" s="26"/>
      <c r="AU55" s="26"/>
      <c r="AV55" s="26"/>
      <c r="AW55" s="26"/>
      <c r="AX55" s="26"/>
      <c r="AY55" s="26"/>
      <c r="AZ55" s="26"/>
      <c r="BA55" s="26"/>
      <c r="BB55" s="26"/>
      <c r="BC55" s="26"/>
      <c r="BD55" s="26"/>
      <c r="BE55" s="26"/>
      <c r="BF55" s="26"/>
      <c r="BG55" s="26"/>
      <c r="BH55" s="26"/>
      <c r="BI55" s="26"/>
      <c r="BJ55" s="26"/>
      <c r="BK55" s="26"/>
      <c r="BL55" s="26"/>
      <c r="BM55" s="26"/>
      <c r="BN55" s="26"/>
      <c r="BO55" s="26"/>
      <c r="BP55" s="26"/>
      <c r="BQ55" s="26"/>
      <c r="BR55" s="26"/>
      <c r="BS55" s="26"/>
      <c r="BT55" s="26"/>
      <c r="BU55" s="26"/>
      <c r="BV55" s="26"/>
      <c r="BW55" s="26"/>
      <c r="BX55" s="26"/>
      <c r="BY55" s="26"/>
      <c r="BZ55" s="26"/>
      <c r="CA55" s="26"/>
      <c r="CB55" s="26"/>
      <c r="CC55" s="26"/>
      <c r="CD55" s="26"/>
      <c r="CE55" s="26"/>
      <c r="CF55" s="26"/>
      <c r="CG55" s="26"/>
      <c r="CH55" s="26"/>
      <c r="CI55" s="26"/>
      <c r="CJ55" s="26"/>
      <c r="CK55" s="26"/>
      <c r="CL55" s="26"/>
      <c r="CM55" s="26"/>
      <c r="CN55" s="26"/>
      <c r="CO55" s="26"/>
      <c r="CP55" s="26"/>
      <c r="CQ55" s="26"/>
      <c r="CR55" s="26"/>
      <c r="CS55" s="26"/>
      <c r="CT55" s="26"/>
      <c r="CU55" s="26"/>
      <c r="CV55" s="26"/>
      <c r="CW55" s="26"/>
      <c r="CX55" s="26"/>
      <c r="CY55" s="26"/>
      <c r="CZ55" s="26"/>
      <c r="DA55" s="26"/>
      <c r="DB55" s="26"/>
      <c r="DC55" s="26"/>
      <c r="DD55" s="26"/>
      <c r="DE55" s="26"/>
      <c r="DF55" s="26"/>
      <c r="DG55" s="26"/>
      <c r="DH55" s="26"/>
      <c r="DI55" s="26"/>
      <c r="DJ55" s="26"/>
      <c r="DK55" s="26"/>
      <c r="DL55" s="26"/>
      <c r="DM55" s="26"/>
      <c r="DN55" s="26"/>
      <c r="DO55" s="26"/>
      <c r="DP55" s="26"/>
      <c r="DQ55" s="26"/>
      <c r="DR55" s="26"/>
      <c r="DS55" s="26"/>
      <c r="DT55" s="26"/>
      <c r="DU55" s="26"/>
      <c r="DV55" s="26"/>
      <c r="DW55" s="26"/>
      <c r="DX55" s="26"/>
      <c r="DY55" s="26"/>
      <c r="DZ55" s="26"/>
      <c r="EA55" s="26"/>
      <c r="EB55" s="26"/>
      <c r="EC55" s="26"/>
      <c r="ED55" s="26"/>
      <c r="EE55" s="26"/>
      <c r="EF55" s="26"/>
      <c r="EG55" s="26"/>
      <c r="EH55" s="26"/>
      <c r="EI55" s="26"/>
      <c r="EJ55" s="26"/>
      <c r="EK55" s="26"/>
      <c r="EL55" s="26"/>
      <c r="EM55" s="26"/>
      <c r="EN55" s="26"/>
      <c r="EO55" s="26"/>
      <c r="EP55" s="26"/>
      <c r="EQ55" s="26"/>
      <c r="ER55" s="26"/>
      <c r="ES55" s="26"/>
      <c r="ET55" s="26"/>
      <c r="EU55" s="26"/>
      <c r="EV55" s="26"/>
      <c r="EW55" s="26"/>
      <c r="EX55" s="26"/>
      <c r="EY55" s="26"/>
      <c r="EZ55" s="26"/>
      <c r="FA55" s="26"/>
      <c r="FB55" s="26"/>
      <c r="FC55" s="26"/>
      <c r="FD55" s="26"/>
      <c r="FE55" s="26"/>
      <c r="FF55" s="26"/>
      <c r="FG55" s="26"/>
      <c r="FH55" s="26"/>
      <c r="FI55" s="26"/>
      <c r="FJ55" s="26"/>
      <c r="FK55" s="26"/>
      <c r="FL55" s="26"/>
      <c r="FM55" s="26"/>
      <c r="FN55" s="26"/>
      <c r="FO55" s="26"/>
      <c r="FP55" s="26"/>
      <c r="FQ55" s="26"/>
      <c r="FR55" s="26"/>
      <c r="FS55" s="26"/>
      <c r="FT55" s="26"/>
      <c r="FU55" s="26"/>
      <c r="FV55" s="26"/>
      <c r="FW55" s="26"/>
      <c r="FX55" s="26"/>
      <c r="FY55" s="26"/>
      <c r="FZ55" s="26"/>
      <c r="GA55" s="26"/>
      <c r="GB55" s="26"/>
      <c r="GC55" s="26"/>
      <c r="GD55" s="26"/>
      <c r="GE55" s="26"/>
      <c r="GF55" s="26"/>
      <c r="GG55" s="26"/>
      <c r="GH55" s="26"/>
      <c r="GI55" s="26"/>
      <c r="GJ55" s="26"/>
      <c r="GK55" s="26"/>
      <c r="GL55" s="26"/>
      <c r="GM55" s="26"/>
      <c r="GN55" s="26"/>
      <c r="GO55" s="26"/>
      <c r="GP55" s="26"/>
      <c r="GQ55" s="26"/>
      <c r="GR55" s="26"/>
      <c r="GS55" s="26"/>
      <c r="GT55" s="26"/>
      <c r="GU55" s="26"/>
      <c r="GV55" s="26"/>
      <c r="GW55" s="26"/>
      <c r="GX55" s="26"/>
      <c r="GY55" s="26"/>
      <c r="GZ55" s="26"/>
      <c r="HA55" s="26"/>
      <c r="HB55" s="26"/>
      <c r="HC55" s="26"/>
      <c r="HD55" s="26"/>
      <c r="HE55" s="26"/>
      <c r="HF55" s="26"/>
      <c r="HG55" s="26"/>
      <c r="HH55" s="26"/>
      <c r="HI55" s="26"/>
      <c r="HJ55" s="26"/>
      <c r="HK55" s="26"/>
      <c r="HL55" s="26"/>
      <c r="HM55" s="26"/>
      <c r="HN55" s="26"/>
      <c r="HO55" s="26"/>
      <c r="HP55" s="26"/>
      <c r="HQ55" s="26"/>
      <c r="HR55" s="26"/>
      <c r="HS55" s="26"/>
      <c r="HT55" s="26"/>
      <c r="HU55" s="26"/>
      <c r="HV55" s="26"/>
      <c r="HW55" s="26"/>
      <c r="HX55" s="26"/>
      <c r="HY55" s="26"/>
      <c r="HZ55" s="26"/>
      <c r="IA55" s="26"/>
      <c r="IB55" s="26"/>
      <c r="IC55" s="26"/>
      <c r="ID55" s="26"/>
      <c r="IE55" s="26"/>
      <c r="IF55" s="26"/>
      <c r="IG55" s="26"/>
      <c r="IH55" s="26"/>
      <c r="II55" s="26"/>
      <c r="IJ55" s="26"/>
      <c r="IK55" s="26"/>
      <c r="IL55" s="26"/>
      <c r="IM55" s="26"/>
      <c r="IN55" s="26"/>
      <c r="IO55" s="26"/>
      <c r="IP55" s="26"/>
      <c r="IQ55" s="26"/>
      <c r="IR55" s="26"/>
      <c r="IS55" s="26"/>
      <c r="IT55" s="26"/>
      <c r="IU55" s="26"/>
      <c r="IV55" s="26"/>
      <c r="IW55" s="26"/>
    </row>
    <row r="56" customFormat="false" ht="15.75" hidden="false" customHeight="false" outlineLevel="0" collapsed="false">
      <c r="B56" s="296"/>
      <c r="C56" s="297" t="str">
        <f aca="false">'2. RESUMO'!B32</f>
        <v>22.0</v>
      </c>
      <c r="D56" s="298" t="str">
        <f aca="false">VLOOKUP(C56,'2. RESUMO'!$B$11:$H$37,3,0)</f>
        <v>G L P</v>
      </c>
      <c r="E56" s="299" t="n">
        <f aca="false">AC56*F56/100</f>
        <v>0</v>
      </c>
      <c r="F56" s="300"/>
      <c r="G56" s="299" t="n">
        <f aca="false">AC56*H56/100</f>
        <v>0</v>
      </c>
      <c r="H56" s="300"/>
      <c r="I56" s="299" t="n">
        <f aca="false">AC56*J56/100</f>
        <v>0</v>
      </c>
      <c r="J56" s="300"/>
      <c r="K56" s="299" t="n">
        <f aca="false">AC56*L56/100</f>
        <v>0</v>
      </c>
      <c r="L56" s="300"/>
      <c r="M56" s="299" t="n">
        <f aca="false">AC56*N56/100</f>
        <v>0</v>
      </c>
      <c r="N56" s="300"/>
      <c r="O56" s="299" t="n">
        <f aca="false">AC56*P56/100</f>
        <v>0</v>
      </c>
      <c r="P56" s="300" t="n">
        <v>30</v>
      </c>
      <c r="Q56" s="299" t="n">
        <f aca="false">AC56*R56/100</f>
        <v>0</v>
      </c>
      <c r="R56" s="300" t="n">
        <v>20</v>
      </c>
      <c r="S56" s="299" t="n">
        <f aca="false">AC56*T56/100</f>
        <v>0</v>
      </c>
      <c r="T56" s="300"/>
      <c r="U56" s="299" t="n">
        <f aca="false">AC56*V56/100</f>
        <v>0</v>
      </c>
      <c r="V56" s="300" t="n">
        <v>50</v>
      </c>
      <c r="W56" s="299" t="n">
        <f aca="false">AC56*X56/100</f>
        <v>0</v>
      </c>
      <c r="X56" s="300"/>
      <c r="Y56" s="299" t="n">
        <f aca="false">AC56*Z56/100</f>
        <v>0</v>
      </c>
      <c r="Z56" s="300"/>
      <c r="AA56" s="299" t="n">
        <f aca="false">AC56*AB56/100</f>
        <v>0</v>
      </c>
      <c r="AB56" s="300"/>
      <c r="AC56" s="299" t="n">
        <f aca="false">VLOOKUP(C56,'2. RESUMO'!$B$11:$H$37,7,0)</f>
        <v>0</v>
      </c>
      <c r="AD56" s="301" t="e">
        <f aca="false">AC56/$AC$66*100</f>
        <v>#DIV/0!</v>
      </c>
      <c r="AF56" s="302" t="n">
        <f aca="false">F56+H56+J56+P56+L56+N56+R56+T56+V56+X56+Z56+AB56</f>
        <v>100</v>
      </c>
    </row>
    <row r="57" customFormat="false" ht="6" hidden="false" customHeight="true" outlineLevel="0" collapsed="false">
      <c r="C57" s="292"/>
      <c r="D57" s="293"/>
      <c r="E57" s="294"/>
      <c r="F57" s="294"/>
      <c r="G57" s="294"/>
      <c r="H57" s="294"/>
      <c r="I57" s="294"/>
      <c r="J57" s="294"/>
      <c r="K57" s="294"/>
      <c r="L57" s="294"/>
      <c r="M57" s="294"/>
      <c r="N57" s="294"/>
      <c r="O57" s="294"/>
      <c r="P57" s="294"/>
      <c r="Q57" s="294"/>
      <c r="R57" s="294"/>
      <c r="S57" s="294"/>
      <c r="T57" s="294"/>
      <c r="U57" s="294"/>
      <c r="V57" s="294"/>
      <c r="W57" s="294"/>
      <c r="X57" s="294"/>
      <c r="Y57" s="294"/>
      <c r="Z57" s="294"/>
      <c r="AA57" s="294"/>
      <c r="AB57" s="294"/>
      <c r="AC57" s="294"/>
      <c r="AD57" s="295"/>
      <c r="AE57" s="26"/>
      <c r="AF57" s="303"/>
      <c r="AG57" s="26"/>
      <c r="AH57" s="26"/>
      <c r="AI57" s="26"/>
      <c r="AJ57" s="26"/>
      <c r="AK57" s="26"/>
      <c r="AL57" s="26"/>
      <c r="AM57" s="26"/>
      <c r="AN57" s="26"/>
      <c r="AO57" s="26"/>
      <c r="AP57" s="26"/>
      <c r="AQ57" s="26"/>
      <c r="AR57" s="26"/>
      <c r="AS57" s="26"/>
      <c r="AT57" s="26"/>
      <c r="AU57" s="26"/>
      <c r="AV57" s="26"/>
      <c r="AW57" s="26"/>
      <c r="AX57" s="26"/>
      <c r="AY57" s="26"/>
      <c r="AZ57" s="26"/>
      <c r="BA57" s="26"/>
      <c r="BB57" s="26"/>
      <c r="BC57" s="26"/>
      <c r="BD57" s="26"/>
      <c r="BE57" s="26"/>
      <c r="BF57" s="26"/>
      <c r="BG57" s="26"/>
      <c r="BH57" s="26"/>
      <c r="BI57" s="26"/>
      <c r="BJ57" s="26"/>
      <c r="BK57" s="26"/>
      <c r="BL57" s="26"/>
      <c r="BM57" s="26"/>
      <c r="BN57" s="26"/>
      <c r="BO57" s="26"/>
      <c r="BP57" s="26"/>
      <c r="BQ57" s="26"/>
      <c r="BR57" s="26"/>
      <c r="BS57" s="26"/>
      <c r="BT57" s="26"/>
      <c r="BU57" s="26"/>
      <c r="BV57" s="26"/>
      <c r="BW57" s="26"/>
      <c r="BX57" s="26"/>
      <c r="BY57" s="26"/>
      <c r="BZ57" s="26"/>
      <c r="CA57" s="26"/>
      <c r="CB57" s="26"/>
      <c r="CC57" s="26"/>
      <c r="CD57" s="26"/>
      <c r="CE57" s="26"/>
      <c r="CF57" s="26"/>
      <c r="CG57" s="26"/>
      <c r="CH57" s="26"/>
      <c r="CI57" s="26"/>
      <c r="CJ57" s="26"/>
      <c r="CK57" s="26"/>
      <c r="CL57" s="26"/>
      <c r="CM57" s="26"/>
      <c r="CN57" s="26"/>
      <c r="CO57" s="26"/>
      <c r="CP57" s="26"/>
      <c r="CQ57" s="26"/>
      <c r="CR57" s="26"/>
      <c r="CS57" s="26"/>
      <c r="CT57" s="26"/>
      <c r="CU57" s="26"/>
      <c r="CV57" s="26"/>
      <c r="CW57" s="26"/>
      <c r="CX57" s="26"/>
      <c r="CY57" s="26"/>
      <c r="CZ57" s="26"/>
      <c r="DA57" s="26"/>
      <c r="DB57" s="26"/>
      <c r="DC57" s="26"/>
      <c r="DD57" s="26"/>
      <c r="DE57" s="26"/>
      <c r="DF57" s="26"/>
      <c r="DG57" s="26"/>
      <c r="DH57" s="26"/>
      <c r="DI57" s="26"/>
      <c r="DJ57" s="26"/>
      <c r="DK57" s="26"/>
      <c r="DL57" s="26"/>
      <c r="DM57" s="26"/>
      <c r="DN57" s="26"/>
      <c r="DO57" s="26"/>
      <c r="DP57" s="26"/>
      <c r="DQ57" s="26"/>
      <c r="DR57" s="26"/>
      <c r="DS57" s="26"/>
      <c r="DT57" s="26"/>
      <c r="DU57" s="26"/>
      <c r="DV57" s="26"/>
      <c r="DW57" s="26"/>
      <c r="DX57" s="26"/>
      <c r="DY57" s="26"/>
      <c r="DZ57" s="26"/>
      <c r="EA57" s="26"/>
      <c r="EB57" s="26"/>
      <c r="EC57" s="26"/>
      <c r="ED57" s="26"/>
      <c r="EE57" s="26"/>
      <c r="EF57" s="26"/>
      <c r="EG57" s="26"/>
      <c r="EH57" s="26"/>
      <c r="EI57" s="26"/>
      <c r="EJ57" s="26"/>
      <c r="EK57" s="26"/>
      <c r="EL57" s="26"/>
      <c r="EM57" s="26"/>
      <c r="EN57" s="26"/>
      <c r="EO57" s="26"/>
      <c r="EP57" s="26"/>
      <c r="EQ57" s="26"/>
      <c r="ER57" s="26"/>
      <c r="ES57" s="26"/>
      <c r="ET57" s="26"/>
      <c r="EU57" s="26"/>
      <c r="EV57" s="26"/>
      <c r="EW57" s="26"/>
      <c r="EX57" s="26"/>
      <c r="EY57" s="26"/>
      <c r="EZ57" s="26"/>
      <c r="FA57" s="26"/>
      <c r="FB57" s="26"/>
      <c r="FC57" s="26"/>
      <c r="FD57" s="26"/>
      <c r="FE57" s="26"/>
      <c r="FF57" s="26"/>
      <c r="FG57" s="26"/>
      <c r="FH57" s="26"/>
      <c r="FI57" s="26"/>
      <c r="FJ57" s="26"/>
      <c r="FK57" s="26"/>
      <c r="FL57" s="26"/>
      <c r="FM57" s="26"/>
      <c r="FN57" s="26"/>
      <c r="FO57" s="26"/>
      <c r="FP57" s="26"/>
      <c r="FQ57" s="26"/>
      <c r="FR57" s="26"/>
      <c r="FS57" s="26"/>
      <c r="FT57" s="26"/>
      <c r="FU57" s="26"/>
      <c r="FV57" s="26"/>
      <c r="FW57" s="26"/>
      <c r="FX57" s="26"/>
      <c r="FY57" s="26"/>
      <c r="FZ57" s="26"/>
      <c r="GA57" s="26"/>
      <c r="GB57" s="26"/>
      <c r="GC57" s="26"/>
      <c r="GD57" s="26"/>
      <c r="GE57" s="26"/>
      <c r="GF57" s="26"/>
      <c r="GG57" s="26"/>
      <c r="GH57" s="26"/>
      <c r="GI57" s="26"/>
      <c r="GJ57" s="26"/>
      <c r="GK57" s="26"/>
      <c r="GL57" s="26"/>
      <c r="GM57" s="26"/>
      <c r="GN57" s="26"/>
      <c r="GO57" s="26"/>
      <c r="GP57" s="26"/>
      <c r="GQ57" s="26"/>
      <c r="GR57" s="26"/>
      <c r="GS57" s="26"/>
      <c r="GT57" s="26"/>
      <c r="GU57" s="26"/>
      <c r="GV57" s="26"/>
      <c r="GW57" s="26"/>
      <c r="GX57" s="26"/>
      <c r="GY57" s="26"/>
      <c r="GZ57" s="26"/>
      <c r="HA57" s="26"/>
      <c r="HB57" s="26"/>
      <c r="HC57" s="26"/>
      <c r="HD57" s="26"/>
      <c r="HE57" s="26"/>
      <c r="HF57" s="26"/>
      <c r="HG57" s="26"/>
      <c r="HH57" s="26"/>
      <c r="HI57" s="26"/>
      <c r="HJ57" s="26"/>
      <c r="HK57" s="26"/>
      <c r="HL57" s="26"/>
      <c r="HM57" s="26"/>
      <c r="HN57" s="26"/>
      <c r="HO57" s="26"/>
      <c r="HP57" s="26"/>
      <c r="HQ57" s="26"/>
      <c r="HR57" s="26"/>
      <c r="HS57" s="26"/>
      <c r="HT57" s="26"/>
      <c r="HU57" s="26"/>
      <c r="HV57" s="26"/>
      <c r="HW57" s="26"/>
      <c r="HX57" s="26"/>
      <c r="HY57" s="26"/>
      <c r="HZ57" s="26"/>
      <c r="IA57" s="26"/>
      <c r="IB57" s="26"/>
      <c r="IC57" s="26"/>
      <c r="ID57" s="26"/>
      <c r="IE57" s="26"/>
      <c r="IF57" s="26"/>
      <c r="IG57" s="26"/>
      <c r="IH57" s="26"/>
      <c r="II57" s="26"/>
      <c r="IJ57" s="26"/>
      <c r="IK57" s="26"/>
      <c r="IL57" s="26"/>
      <c r="IM57" s="26"/>
      <c r="IN57" s="26"/>
      <c r="IO57" s="26"/>
      <c r="IP57" s="26"/>
      <c r="IQ57" s="26"/>
      <c r="IR57" s="26"/>
      <c r="IS57" s="26"/>
      <c r="IT57" s="26"/>
      <c r="IU57" s="26"/>
      <c r="IV57" s="26"/>
      <c r="IW57" s="26"/>
    </row>
    <row r="58" customFormat="false" ht="15.75" hidden="false" customHeight="false" outlineLevel="0" collapsed="false">
      <c r="B58" s="296"/>
      <c r="C58" s="297" t="str">
        <f aca="false">'2. RESUMO'!B33</f>
        <v>23.0</v>
      </c>
      <c r="D58" s="298" t="str">
        <f aca="false">VLOOKUP(C58,'2. RESUMO'!$B$11:$H$37,3,0)</f>
        <v>S E R V I Ç O S    C O P L E M E N T A R E S</v>
      </c>
      <c r="E58" s="299" t="n">
        <f aca="false">AC58*F58/100</f>
        <v>0</v>
      </c>
      <c r="F58" s="300"/>
      <c r="G58" s="299" t="n">
        <f aca="false">AC58*H58/100</f>
        <v>0</v>
      </c>
      <c r="H58" s="300"/>
      <c r="I58" s="299" t="n">
        <f aca="false">AC58*J58/100</f>
        <v>0</v>
      </c>
      <c r="J58" s="300"/>
      <c r="K58" s="299" t="n">
        <f aca="false">AC58*L58/100</f>
        <v>0</v>
      </c>
      <c r="L58" s="300"/>
      <c r="M58" s="299" t="n">
        <f aca="false">AC58*N58/100</f>
        <v>0</v>
      </c>
      <c r="N58" s="300"/>
      <c r="O58" s="299" t="n">
        <f aca="false">AC58*P58/100</f>
        <v>0</v>
      </c>
      <c r="P58" s="300"/>
      <c r="Q58" s="299" t="n">
        <f aca="false">AC58*R58/100</f>
        <v>0</v>
      </c>
      <c r="R58" s="300"/>
      <c r="S58" s="299" t="n">
        <f aca="false">AC58*T58/100</f>
        <v>0</v>
      </c>
      <c r="T58" s="300"/>
      <c r="U58" s="299" t="n">
        <f aca="false">AC58*V58/100</f>
        <v>0</v>
      </c>
      <c r="V58" s="300" t="n">
        <v>40</v>
      </c>
      <c r="W58" s="299" t="n">
        <f aca="false">AC58*X58/100</f>
        <v>0</v>
      </c>
      <c r="X58" s="300" t="n">
        <v>60</v>
      </c>
      <c r="Y58" s="299" t="n">
        <f aca="false">AC58*Z58/100</f>
        <v>0</v>
      </c>
      <c r="Z58" s="300"/>
      <c r="AA58" s="299" t="n">
        <f aca="false">AC58*AB58/100</f>
        <v>0</v>
      </c>
      <c r="AB58" s="300"/>
      <c r="AC58" s="299" t="n">
        <f aca="false">VLOOKUP(C58,'2. RESUMO'!$B$11:$H$37,7,0)</f>
        <v>0</v>
      </c>
      <c r="AD58" s="301" t="e">
        <f aca="false">AC58/$AC$66*100</f>
        <v>#DIV/0!</v>
      </c>
      <c r="AF58" s="302" t="n">
        <f aca="false">F58+H58+J58+P58+L58+N58+R58+T58+V58+X58+Z58+AB58</f>
        <v>100</v>
      </c>
    </row>
    <row r="59" customFormat="false" ht="6" hidden="false" customHeight="true" outlineLevel="0" collapsed="false">
      <c r="C59" s="292"/>
      <c r="D59" s="293"/>
      <c r="E59" s="294"/>
      <c r="F59" s="294"/>
      <c r="G59" s="294"/>
      <c r="H59" s="294"/>
      <c r="I59" s="294"/>
      <c r="J59" s="294"/>
      <c r="K59" s="294"/>
      <c r="L59" s="294"/>
      <c r="M59" s="294"/>
      <c r="N59" s="294"/>
      <c r="O59" s="294"/>
      <c r="P59" s="294"/>
      <c r="Q59" s="294"/>
      <c r="R59" s="294"/>
      <c r="S59" s="294"/>
      <c r="T59" s="294"/>
      <c r="U59" s="294"/>
      <c r="V59" s="294"/>
      <c r="W59" s="294"/>
      <c r="X59" s="294"/>
      <c r="Y59" s="294"/>
      <c r="Z59" s="294"/>
      <c r="AA59" s="294"/>
      <c r="AB59" s="294"/>
      <c r="AC59" s="294"/>
      <c r="AD59" s="295"/>
      <c r="AE59" s="26"/>
      <c r="AF59" s="303"/>
      <c r="AG59" s="26"/>
      <c r="AH59" s="26"/>
      <c r="AI59" s="26"/>
      <c r="AJ59" s="26"/>
      <c r="AK59" s="26"/>
      <c r="AL59" s="26"/>
      <c r="AM59" s="26"/>
      <c r="AN59" s="26"/>
      <c r="AO59" s="26"/>
      <c r="AP59" s="26"/>
      <c r="AQ59" s="26"/>
      <c r="AR59" s="26"/>
      <c r="AS59" s="26"/>
      <c r="AT59" s="26"/>
      <c r="AU59" s="26"/>
      <c r="AV59" s="26"/>
      <c r="AW59" s="26"/>
      <c r="AX59" s="26"/>
      <c r="AY59" s="26"/>
      <c r="AZ59" s="26"/>
      <c r="BA59" s="26"/>
      <c r="BB59" s="26"/>
      <c r="BC59" s="26"/>
      <c r="BD59" s="26"/>
      <c r="BE59" s="26"/>
      <c r="BF59" s="26"/>
      <c r="BG59" s="26"/>
      <c r="BH59" s="26"/>
      <c r="BI59" s="26"/>
      <c r="BJ59" s="26"/>
      <c r="BK59" s="26"/>
      <c r="BL59" s="26"/>
      <c r="BM59" s="26"/>
      <c r="BN59" s="26"/>
      <c r="BO59" s="26"/>
      <c r="BP59" s="26"/>
      <c r="BQ59" s="26"/>
      <c r="BR59" s="26"/>
      <c r="BS59" s="26"/>
      <c r="BT59" s="26"/>
      <c r="BU59" s="26"/>
      <c r="BV59" s="26"/>
      <c r="BW59" s="26"/>
      <c r="BX59" s="26"/>
      <c r="BY59" s="26"/>
      <c r="BZ59" s="26"/>
      <c r="CA59" s="26"/>
      <c r="CB59" s="26"/>
      <c r="CC59" s="26"/>
      <c r="CD59" s="26"/>
      <c r="CE59" s="26"/>
      <c r="CF59" s="26"/>
      <c r="CG59" s="26"/>
      <c r="CH59" s="26"/>
      <c r="CI59" s="26"/>
      <c r="CJ59" s="26"/>
      <c r="CK59" s="26"/>
      <c r="CL59" s="26"/>
      <c r="CM59" s="26"/>
      <c r="CN59" s="26"/>
      <c r="CO59" s="26"/>
      <c r="CP59" s="26"/>
      <c r="CQ59" s="26"/>
      <c r="CR59" s="26"/>
      <c r="CS59" s="26"/>
      <c r="CT59" s="26"/>
      <c r="CU59" s="26"/>
      <c r="CV59" s="26"/>
      <c r="CW59" s="26"/>
      <c r="CX59" s="26"/>
      <c r="CY59" s="26"/>
      <c r="CZ59" s="26"/>
      <c r="DA59" s="26"/>
      <c r="DB59" s="26"/>
      <c r="DC59" s="26"/>
      <c r="DD59" s="26"/>
      <c r="DE59" s="26"/>
      <c r="DF59" s="26"/>
      <c r="DG59" s="26"/>
      <c r="DH59" s="26"/>
      <c r="DI59" s="26"/>
      <c r="DJ59" s="26"/>
      <c r="DK59" s="26"/>
      <c r="DL59" s="26"/>
      <c r="DM59" s="26"/>
      <c r="DN59" s="26"/>
      <c r="DO59" s="26"/>
      <c r="DP59" s="26"/>
      <c r="DQ59" s="26"/>
      <c r="DR59" s="26"/>
      <c r="DS59" s="26"/>
      <c r="DT59" s="26"/>
      <c r="DU59" s="26"/>
      <c r="DV59" s="26"/>
      <c r="DW59" s="26"/>
      <c r="DX59" s="26"/>
      <c r="DY59" s="26"/>
      <c r="DZ59" s="26"/>
      <c r="EA59" s="26"/>
      <c r="EB59" s="26"/>
      <c r="EC59" s="26"/>
      <c r="ED59" s="26"/>
      <c r="EE59" s="26"/>
      <c r="EF59" s="26"/>
      <c r="EG59" s="26"/>
      <c r="EH59" s="26"/>
      <c r="EI59" s="26"/>
      <c r="EJ59" s="26"/>
      <c r="EK59" s="26"/>
      <c r="EL59" s="26"/>
      <c r="EM59" s="26"/>
      <c r="EN59" s="26"/>
      <c r="EO59" s="26"/>
      <c r="EP59" s="26"/>
      <c r="EQ59" s="26"/>
      <c r="ER59" s="26"/>
      <c r="ES59" s="26"/>
      <c r="ET59" s="26"/>
      <c r="EU59" s="26"/>
      <c r="EV59" s="26"/>
      <c r="EW59" s="26"/>
      <c r="EX59" s="26"/>
      <c r="EY59" s="26"/>
      <c r="EZ59" s="26"/>
      <c r="FA59" s="26"/>
      <c r="FB59" s="26"/>
      <c r="FC59" s="26"/>
      <c r="FD59" s="26"/>
      <c r="FE59" s="26"/>
      <c r="FF59" s="26"/>
      <c r="FG59" s="26"/>
      <c r="FH59" s="26"/>
      <c r="FI59" s="26"/>
      <c r="FJ59" s="26"/>
      <c r="FK59" s="26"/>
      <c r="FL59" s="26"/>
      <c r="FM59" s="26"/>
      <c r="FN59" s="26"/>
      <c r="FO59" s="26"/>
      <c r="FP59" s="26"/>
      <c r="FQ59" s="26"/>
      <c r="FR59" s="26"/>
      <c r="FS59" s="26"/>
      <c r="FT59" s="26"/>
      <c r="FU59" s="26"/>
      <c r="FV59" s="26"/>
      <c r="FW59" s="26"/>
      <c r="FX59" s="26"/>
      <c r="FY59" s="26"/>
      <c r="FZ59" s="26"/>
      <c r="GA59" s="26"/>
      <c r="GB59" s="26"/>
      <c r="GC59" s="26"/>
      <c r="GD59" s="26"/>
      <c r="GE59" s="26"/>
      <c r="GF59" s="26"/>
      <c r="GG59" s="26"/>
      <c r="GH59" s="26"/>
      <c r="GI59" s="26"/>
      <c r="GJ59" s="26"/>
      <c r="GK59" s="26"/>
      <c r="GL59" s="26"/>
      <c r="GM59" s="26"/>
      <c r="GN59" s="26"/>
      <c r="GO59" s="26"/>
      <c r="GP59" s="26"/>
      <c r="GQ59" s="26"/>
      <c r="GR59" s="26"/>
      <c r="GS59" s="26"/>
      <c r="GT59" s="26"/>
      <c r="GU59" s="26"/>
      <c r="GV59" s="26"/>
      <c r="GW59" s="26"/>
      <c r="GX59" s="26"/>
      <c r="GY59" s="26"/>
      <c r="GZ59" s="26"/>
      <c r="HA59" s="26"/>
      <c r="HB59" s="26"/>
      <c r="HC59" s="26"/>
      <c r="HD59" s="26"/>
      <c r="HE59" s="26"/>
      <c r="HF59" s="26"/>
      <c r="HG59" s="26"/>
      <c r="HH59" s="26"/>
      <c r="HI59" s="26"/>
      <c r="HJ59" s="26"/>
      <c r="HK59" s="26"/>
      <c r="HL59" s="26"/>
      <c r="HM59" s="26"/>
      <c r="HN59" s="26"/>
      <c r="HO59" s="26"/>
      <c r="HP59" s="26"/>
      <c r="HQ59" s="26"/>
      <c r="HR59" s="26"/>
      <c r="HS59" s="26"/>
      <c r="HT59" s="26"/>
      <c r="HU59" s="26"/>
      <c r="HV59" s="26"/>
      <c r="HW59" s="26"/>
      <c r="HX59" s="26"/>
      <c r="HY59" s="26"/>
      <c r="HZ59" s="26"/>
      <c r="IA59" s="26"/>
      <c r="IB59" s="26"/>
      <c r="IC59" s="26"/>
      <c r="ID59" s="26"/>
      <c r="IE59" s="26"/>
      <c r="IF59" s="26"/>
      <c r="IG59" s="26"/>
      <c r="IH59" s="26"/>
      <c r="II59" s="26"/>
      <c r="IJ59" s="26"/>
      <c r="IK59" s="26"/>
      <c r="IL59" s="26"/>
      <c r="IM59" s="26"/>
      <c r="IN59" s="26"/>
      <c r="IO59" s="26"/>
      <c r="IP59" s="26"/>
      <c r="IQ59" s="26"/>
      <c r="IR59" s="26"/>
      <c r="IS59" s="26"/>
      <c r="IT59" s="26"/>
      <c r="IU59" s="26"/>
      <c r="IV59" s="26"/>
      <c r="IW59" s="26"/>
    </row>
    <row r="60" customFormat="false" ht="15.75" hidden="false" customHeight="false" outlineLevel="0" collapsed="false">
      <c r="B60" s="296"/>
      <c r="C60" s="297" t="str">
        <f aca="false">'2. RESUMO'!B34</f>
        <v>24.0</v>
      </c>
      <c r="D60" s="298" t="str">
        <f aca="false">VLOOKUP(C60,'2. RESUMO'!$B$11:$H$37,3,0)</f>
        <v>A B R I G O    D E    R E S Í D U O S    S Ó L I D O</v>
      </c>
      <c r="E60" s="299" t="n">
        <f aca="false">AC60*F60/100</f>
        <v>0</v>
      </c>
      <c r="F60" s="300"/>
      <c r="G60" s="299" t="n">
        <f aca="false">AC60*H60/100</f>
        <v>0</v>
      </c>
      <c r="H60" s="300"/>
      <c r="I60" s="299" t="n">
        <f aca="false">AC60*J60/100</f>
        <v>0</v>
      </c>
      <c r="J60" s="300"/>
      <c r="K60" s="299" t="n">
        <f aca="false">AC60*L60/100</f>
        <v>0</v>
      </c>
      <c r="L60" s="300"/>
      <c r="M60" s="299" t="n">
        <f aca="false">AC60*N60/100</f>
        <v>0</v>
      </c>
      <c r="N60" s="300"/>
      <c r="O60" s="299" t="n">
        <f aca="false">AC60*P60/100</f>
        <v>0</v>
      </c>
      <c r="P60" s="300"/>
      <c r="Q60" s="299" t="n">
        <f aca="false">AC60*R60/100</f>
        <v>0</v>
      </c>
      <c r="R60" s="300"/>
      <c r="S60" s="299" t="n">
        <f aca="false">AC60*T60/100</f>
        <v>0</v>
      </c>
      <c r="T60" s="300"/>
      <c r="U60" s="299" t="n">
        <f aca="false">AC60*V60/100</f>
        <v>0</v>
      </c>
      <c r="V60" s="300" t="n">
        <v>40</v>
      </c>
      <c r="W60" s="299" t="n">
        <f aca="false">AC60*X60/100</f>
        <v>0</v>
      </c>
      <c r="X60" s="300" t="n">
        <v>60</v>
      </c>
      <c r="Y60" s="299" t="n">
        <f aca="false">AC60*Z60/100</f>
        <v>0</v>
      </c>
      <c r="Z60" s="300"/>
      <c r="AA60" s="299" t="n">
        <f aca="false">AC60*AB60/100</f>
        <v>0</v>
      </c>
      <c r="AB60" s="300"/>
      <c r="AC60" s="299" t="n">
        <f aca="false">VLOOKUP(C60,'2. RESUMO'!$B$11:$H$37,7,0)</f>
        <v>0</v>
      </c>
      <c r="AD60" s="301" t="e">
        <f aca="false">AC60/$AC$66*100</f>
        <v>#DIV/0!</v>
      </c>
      <c r="AF60" s="302" t="n">
        <f aca="false">F60+H60+J60+P60+L60+N60+R60+T60+V60+X60+Z60+AB60</f>
        <v>100</v>
      </c>
    </row>
    <row r="61" customFormat="false" ht="6" hidden="false" customHeight="true" outlineLevel="0" collapsed="false">
      <c r="C61" s="292"/>
      <c r="D61" s="293"/>
      <c r="E61" s="294"/>
      <c r="F61" s="294"/>
      <c r="G61" s="294"/>
      <c r="H61" s="294"/>
      <c r="I61" s="294"/>
      <c r="J61" s="294"/>
      <c r="K61" s="294"/>
      <c r="L61" s="294"/>
      <c r="M61" s="294"/>
      <c r="N61" s="294"/>
      <c r="O61" s="294"/>
      <c r="P61" s="294"/>
      <c r="Q61" s="294"/>
      <c r="R61" s="294"/>
      <c r="S61" s="294"/>
      <c r="T61" s="294"/>
      <c r="U61" s="294"/>
      <c r="V61" s="294"/>
      <c r="W61" s="294"/>
      <c r="X61" s="294"/>
      <c r="Y61" s="294"/>
      <c r="Z61" s="294"/>
      <c r="AA61" s="294"/>
      <c r="AB61" s="294"/>
      <c r="AC61" s="294"/>
      <c r="AD61" s="295"/>
      <c r="AE61" s="26"/>
      <c r="AF61" s="303"/>
      <c r="AG61" s="26"/>
      <c r="AH61" s="26"/>
      <c r="AI61" s="26"/>
      <c r="AJ61" s="26"/>
      <c r="AK61" s="26"/>
      <c r="AL61" s="26"/>
      <c r="AM61" s="26"/>
      <c r="AN61" s="26"/>
      <c r="AO61" s="26"/>
      <c r="AP61" s="26"/>
      <c r="AQ61" s="26"/>
      <c r="AR61" s="26"/>
      <c r="AS61" s="26"/>
      <c r="AT61" s="26"/>
      <c r="AU61" s="26"/>
      <c r="AV61" s="26"/>
      <c r="AW61" s="26"/>
      <c r="AX61" s="26"/>
      <c r="AY61" s="26"/>
      <c r="AZ61" s="26"/>
      <c r="BA61" s="26"/>
      <c r="BB61" s="26"/>
      <c r="BC61" s="26"/>
      <c r="BD61" s="26"/>
      <c r="BE61" s="26"/>
      <c r="BF61" s="26"/>
      <c r="BG61" s="26"/>
      <c r="BH61" s="26"/>
      <c r="BI61" s="26"/>
      <c r="BJ61" s="26"/>
      <c r="BK61" s="26"/>
      <c r="BL61" s="26"/>
      <c r="BM61" s="26"/>
      <c r="BN61" s="26"/>
      <c r="BO61" s="26"/>
      <c r="BP61" s="26"/>
      <c r="BQ61" s="26"/>
      <c r="BR61" s="26"/>
      <c r="BS61" s="26"/>
      <c r="BT61" s="26"/>
      <c r="BU61" s="26"/>
      <c r="BV61" s="26"/>
      <c r="BW61" s="26"/>
      <c r="BX61" s="26"/>
      <c r="BY61" s="26"/>
      <c r="BZ61" s="26"/>
      <c r="CA61" s="26"/>
      <c r="CB61" s="26"/>
      <c r="CC61" s="26"/>
      <c r="CD61" s="26"/>
      <c r="CE61" s="26"/>
      <c r="CF61" s="26"/>
      <c r="CG61" s="26"/>
      <c r="CH61" s="26"/>
      <c r="CI61" s="26"/>
      <c r="CJ61" s="26"/>
      <c r="CK61" s="26"/>
      <c r="CL61" s="26"/>
      <c r="CM61" s="26"/>
      <c r="CN61" s="26"/>
      <c r="CO61" s="26"/>
      <c r="CP61" s="26"/>
      <c r="CQ61" s="26"/>
      <c r="CR61" s="26"/>
      <c r="CS61" s="26"/>
      <c r="CT61" s="26"/>
      <c r="CU61" s="26"/>
      <c r="CV61" s="26"/>
      <c r="CW61" s="26"/>
      <c r="CX61" s="26"/>
      <c r="CY61" s="26"/>
      <c r="CZ61" s="26"/>
      <c r="DA61" s="26"/>
      <c r="DB61" s="26"/>
      <c r="DC61" s="26"/>
      <c r="DD61" s="26"/>
      <c r="DE61" s="26"/>
      <c r="DF61" s="26"/>
      <c r="DG61" s="26"/>
      <c r="DH61" s="26"/>
      <c r="DI61" s="26"/>
      <c r="DJ61" s="26"/>
      <c r="DK61" s="26"/>
      <c r="DL61" s="26"/>
      <c r="DM61" s="26"/>
      <c r="DN61" s="26"/>
      <c r="DO61" s="26"/>
      <c r="DP61" s="26"/>
      <c r="DQ61" s="26"/>
      <c r="DR61" s="26"/>
      <c r="DS61" s="26"/>
      <c r="DT61" s="26"/>
      <c r="DU61" s="26"/>
      <c r="DV61" s="26"/>
      <c r="DW61" s="26"/>
      <c r="DX61" s="26"/>
      <c r="DY61" s="26"/>
      <c r="DZ61" s="26"/>
      <c r="EA61" s="26"/>
      <c r="EB61" s="26"/>
      <c r="EC61" s="26"/>
      <c r="ED61" s="26"/>
      <c r="EE61" s="26"/>
      <c r="EF61" s="26"/>
      <c r="EG61" s="26"/>
      <c r="EH61" s="26"/>
      <c r="EI61" s="26"/>
      <c r="EJ61" s="26"/>
      <c r="EK61" s="26"/>
      <c r="EL61" s="26"/>
      <c r="EM61" s="26"/>
      <c r="EN61" s="26"/>
      <c r="EO61" s="26"/>
      <c r="EP61" s="26"/>
      <c r="EQ61" s="26"/>
      <c r="ER61" s="26"/>
      <c r="ES61" s="26"/>
      <c r="ET61" s="26"/>
      <c r="EU61" s="26"/>
      <c r="EV61" s="26"/>
      <c r="EW61" s="26"/>
      <c r="EX61" s="26"/>
      <c r="EY61" s="26"/>
      <c r="EZ61" s="26"/>
      <c r="FA61" s="26"/>
      <c r="FB61" s="26"/>
      <c r="FC61" s="26"/>
      <c r="FD61" s="26"/>
      <c r="FE61" s="26"/>
      <c r="FF61" s="26"/>
      <c r="FG61" s="26"/>
      <c r="FH61" s="26"/>
      <c r="FI61" s="26"/>
      <c r="FJ61" s="26"/>
      <c r="FK61" s="26"/>
      <c r="FL61" s="26"/>
      <c r="FM61" s="26"/>
      <c r="FN61" s="26"/>
      <c r="FO61" s="26"/>
      <c r="FP61" s="26"/>
      <c r="FQ61" s="26"/>
      <c r="FR61" s="26"/>
      <c r="FS61" s="26"/>
      <c r="FT61" s="26"/>
      <c r="FU61" s="26"/>
      <c r="FV61" s="26"/>
      <c r="FW61" s="26"/>
      <c r="FX61" s="26"/>
      <c r="FY61" s="26"/>
      <c r="FZ61" s="26"/>
      <c r="GA61" s="26"/>
      <c r="GB61" s="26"/>
      <c r="GC61" s="26"/>
      <c r="GD61" s="26"/>
      <c r="GE61" s="26"/>
      <c r="GF61" s="26"/>
      <c r="GG61" s="26"/>
      <c r="GH61" s="26"/>
      <c r="GI61" s="26"/>
      <c r="GJ61" s="26"/>
      <c r="GK61" s="26"/>
      <c r="GL61" s="26"/>
      <c r="GM61" s="26"/>
      <c r="GN61" s="26"/>
      <c r="GO61" s="26"/>
      <c r="GP61" s="26"/>
      <c r="GQ61" s="26"/>
      <c r="GR61" s="26"/>
      <c r="GS61" s="26"/>
      <c r="GT61" s="26"/>
      <c r="GU61" s="26"/>
      <c r="GV61" s="26"/>
      <c r="GW61" s="26"/>
      <c r="GX61" s="26"/>
      <c r="GY61" s="26"/>
      <c r="GZ61" s="26"/>
      <c r="HA61" s="26"/>
      <c r="HB61" s="26"/>
      <c r="HC61" s="26"/>
      <c r="HD61" s="26"/>
      <c r="HE61" s="26"/>
      <c r="HF61" s="26"/>
      <c r="HG61" s="26"/>
      <c r="HH61" s="26"/>
      <c r="HI61" s="26"/>
      <c r="HJ61" s="26"/>
      <c r="HK61" s="26"/>
      <c r="HL61" s="26"/>
      <c r="HM61" s="26"/>
      <c r="HN61" s="26"/>
      <c r="HO61" s="26"/>
      <c r="HP61" s="26"/>
      <c r="HQ61" s="26"/>
      <c r="HR61" s="26"/>
      <c r="HS61" s="26"/>
      <c r="HT61" s="26"/>
      <c r="HU61" s="26"/>
      <c r="HV61" s="26"/>
      <c r="HW61" s="26"/>
      <c r="HX61" s="26"/>
      <c r="HY61" s="26"/>
      <c r="HZ61" s="26"/>
      <c r="IA61" s="26"/>
      <c r="IB61" s="26"/>
      <c r="IC61" s="26"/>
      <c r="ID61" s="26"/>
      <c r="IE61" s="26"/>
      <c r="IF61" s="26"/>
      <c r="IG61" s="26"/>
      <c r="IH61" s="26"/>
      <c r="II61" s="26"/>
      <c r="IJ61" s="26"/>
      <c r="IK61" s="26"/>
      <c r="IL61" s="26"/>
      <c r="IM61" s="26"/>
      <c r="IN61" s="26"/>
      <c r="IO61" s="26"/>
      <c r="IP61" s="26"/>
      <c r="IQ61" s="26"/>
      <c r="IR61" s="26"/>
      <c r="IS61" s="26"/>
      <c r="IT61" s="26"/>
      <c r="IU61" s="26"/>
      <c r="IV61" s="26"/>
      <c r="IW61" s="26"/>
    </row>
    <row r="62" customFormat="false" ht="15.75" hidden="false" customHeight="false" outlineLevel="0" collapsed="false">
      <c r="B62" s="296"/>
      <c r="C62" s="297" t="str">
        <f aca="false">'2. RESUMO'!B35</f>
        <v>25.0</v>
      </c>
      <c r="D62" s="298" t="str">
        <f aca="false">VLOOKUP(C62,'2. RESUMO'!$B$11:$H$37,3,0)</f>
        <v>A B R I G O    D E    G Á S</v>
      </c>
      <c r="E62" s="299" t="n">
        <f aca="false">AC62*F62/100</f>
        <v>0</v>
      </c>
      <c r="F62" s="300"/>
      <c r="G62" s="299" t="n">
        <f aca="false">AC62*H62/100</f>
        <v>0</v>
      </c>
      <c r="H62" s="300"/>
      <c r="I62" s="299" t="n">
        <f aca="false">AC62*J62/100</f>
        <v>0</v>
      </c>
      <c r="J62" s="300"/>
      <c r="K62" s="299" t="n">
        <f aca="false">AC62*L62/100</f>
        <v>0</v>
      </c>
      <c r="L62" s="300"/>
      <c r="M62" s="299" t="n">
        <f aca="false">AC62*N62/100</f>
        <v>0</v>
      </c>
      <c r="N62" s="300"/>
      <c r="O62" s="299" t="n">
        <f aca="false">AC62*P62/100</f>
        <v>0</v>
      </c>
      <c r="P62" s="300"/>
      <c r="Q62" s="299" t="n">
        <f aca="false">AC62*R62/100</f>
        <v>0</v>
      </c>
      <c r="R62" s="300" t="n">
        <v>30</v>
      </c>
      <c r="S62" s="299" t="n">
        <f aca="false">AC62*T62/100</f>
        <v>0</v>
      </c>
      <c r="T62" s="300"/>
      <c r="U62" s="299" t="n">
        <f aca="false">AC62*V62/100</f>
        <v>0</v>
      </c>
      <c r="V62" s="300" t="n">
        <v>60</v>
      </c>
      <c r="W62" s="299" t="n">
        <f aca="false">AC62*X62/100</f>
        <v>0</v>
      </c>
      <c r="X62" s="300" t="n">
        <v>10</v>
      </c>
      <c r="Y62" s="299" t="n">
        <f aca="false">AC62*Z62/100</f>
        <v>0</v>
      </c>
      <c r="Z62" s="300"/>
      <c r="AA62" s="299" t="n">
        <f aca="false">AC62*AB62/100</f>
        <v>0</v>
      </c>
      <c r="AB62" s="300"/>
      <c r="AC62" s="299" t="n">
        <f aca="false">VLOOKUP(C62,'2. RESUMO'!$B$11:$H$37,7,0)</f>
        <v>0</v>
      </c>
      <c r="AD62" s="301" t="e">
        <f aca="false">AC62/$AC$66*100</f>
        <v>#DIV/0!</v>
      </c>
      <c r="AF62" s="302" t="n">
        <f aca="false">F62+H62+J62+P62+L62+N62+R62+T62+V62+X62+Z62+AB62</f>
        <v>100</v>
      </c>
    </row>
    <row r="63" customFormat="false" ht="6" hidden="false" customHeight="true" outlineLevel="0" collapsed="false">
      <c r="C63" s="292"/>
      <c r="D63" s="293"/>
      <c r="E63" s="294"/>
      <c r="F63" s="294"/>
      <c r="G63" s="294"/>
      <c r="H63" s="294"/>
      <c r="I63" s="294"/>
      <c r="J63" s="294"/>
      <c r="K63" s="294"/>
      <c r="L63" s="294"/>
      <c r="M63" s="294"/>
      <c r="N63" s="294"/>
      <c r="O63" s="294"/>
      <c r="P63" s="294"/>
      <c r="Q63" s="294"/>
      <c r="R63" s="294"/>
      <c r="S63" s="294"/>
      <c r="T63" s="294"/>
      <c r="U63" s="294"/>
      <c r="V63" s="294"/>
      <c r="W63" s="294"/>
      <c r="X63" s="294"/>
      <c r="Y63" s="294"/>
      <c r="Z63" s="294"/>
      <c r="AA63" s="294"/>
      <c r="AB63" s="294"/>
      <c r="AC63" s="294"/>
      <c r="AD63" s="295"/>
      <c r="AE63" s="26"/>
      <c r="AF63" s="303"/>
      <c r="AG63" s="26"/>
      <c r="AH63" s="26"/>
      <c r="AI63" s="26"/>
      <c r="AJ63" s="26"/>
      <c r="AK63" s="26"/>
      <c r="AL63" s="26"/>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6"/>
      <c r="BP63" s="26"/>
      <c r="BQ63" s="26"/>
      <c r="BR63" s="26"/>
      <c r="BS63" s="26"/>
      <c r="BT63" s="26"/>
      <c r="BU63" s="26"/>
      <c r="BV63" s="26"/>
      <c r="BW63" s="26"/>
      <c r="BX63" s="26"/>
      <c r="BY63" s="26"/>
      <c r="BZ63" s="26"/>
      <c r="CA63" s="26"/>
      <c r="CB63" s="26"/>
      <c r="CC63" s="26"/>
      <c r="CD63" s="26"/>
      <c r="CE63" s="26"/>
      <c r="CF63" s="26"/>
      <c r="CG63" s="26"/>
      <c r="CH63" s="26"/>
      <c r="CI63" s="26"/>
      <c r="CJ63" s="26"/>
      <c r="CK63" s="26"/>
      <c r="CL63" s="26"/>
      <c r="CM63" s="26"/>
      <c r="CN63" s="26"/>
      <c r="CO63" s="26"/>
      <c r="CP63" s="26"/>
      <c r="CQ63" s="26"/>
      <c r="CR63" s="26"/>
      <c r="CS63" s="26"/>
      <c r="CT63" s="26"/>
      <c r="CU63" s="26"/>
      <c r="CV63" s="26"/>
      <c r="CW63" s="26"/>
      <c r="CX63" s="26"/>
      <c r="CY63" s="26"/>
      <c r="CZ63" s="26"/>
      <c r="DA63" s="26"/>
      <c r="DB63" s="26"/>
      <c r="DC63" s="26"/>
      <c r="DD63" s="26"/>
      <c r="DE63" s="26"/>
      <c r="DF63" s="26"/>
      <c r="DG63" s="26"/>
      <c r="DH63" s="26"/>
      <c r="DI63" s="26"/>
      <c r="DJ63" s="26"/>
      <c r="DK63" s="26"/>
      <c r="DL63" s="26"/>
      <c r="DM63" s="26"/>
      <c r="DN63" s="26"/>
      <c r="DO63" s="26"/>
      <c r="DP63" s="26"/>
      <c r="DQ63" s="26"/>
      <c r="DR63" s="26"/>
      <c r="DS63" s="26"/>
      <c r="DT63" s="26"/>
      <c r="DU63" s="26"/>
      <c r="DV63" s="26"/>
      <c r="DW63" s="26"/>
      <c r="DX63" s="26"/>
      <c r="DY63" s="26"/>
      <c r="DZ63" s="26"/>
      <c r="EA63" s="26"/>
      <c r="EB63" s="26"/>
      <c r="EC63" s="26"/>
      <c r="ED63" s="26"/>
      <c r="EE63" s="26"/>
      <c r="EF63" s="26"/>
      <c r="EG63" s="26"/>
      <c r="EH63" s="26"/>
      <c r="EI63" s="26"/>
      <c r="EJ63" s="26"/>
      <c r="EK63" s="26"/>
      <c r="EL63" s="26"/>
      <c r="EM63" s="26"/>
      <c r="EN63" s="26"/>
      <c r="EO63" s="26"/>
      <c r="EP63" s="26"/>
      <c r="EQ63" s="26"/>
      <c r="ER63" s="26"/>
      <c r="ES63" s="26"/>
      <c r="ET63" s="26"/>
      <c r="EU63" s="26"/>
      <c r="EV63" s="26"/>
      <c r="EW63" s="26"/>
      <c r="EX63" s="26"/>
      <c r="EY63" s="26"/>
      <c r="EZ63" s="26"/>
      <c r="FA63" s="26"/>
      <c r="FB63" s="26"/>
      <c r="FC63" s="26"/>
      <c r="FD63" s="26"/>
      <c r="FE63" s="26"/>
      <c r="FF63" s="26"/>
      <c r="FG63" s="26"/>
      <c r="FH63" s="26"/>
      <c r="FI63" s="26"/>
      <c r="FJ63" s="26"/>
      <c r="FK63" s="26"/>
      <c r="FL63" s="26"/>
      <c r="FM63" s="26"/>
      <c r="FN63" s="26"/>
      <c r="FO63" s="26"/>
      <c r="FP63" s="26"/>
      <c r="FQ63" s="26"/>
      <c r="FR63" s="26"/>
      <c r="FS63" s="26"/>
      <c r="FT63" s="26"/>
      <c r="FU63" s="26"/>
      <c r="FV63" s="26"/>
      <c r="FW63" s="26"/>
      <c r="FX63" s="26"/>
      <c r="FY63" s="26"/>
      <c r="FZ63" s="26"/>
      <c r="GA63" s="26"/>
      <c r="GB63" s="26"/>
      <c r="GC63" s="26"/>
      <c r="GD63" s="26"/>
      <c r="GE63" s="26"/>
      <c r="GF63" s="26"/>
      <c r="GG63" s="26"/>
      <c r="GH63" s="26"/>
      <c r="GI63" s="26"/>
      <c r="GJ63" s="26"/>
      <c r="GK63" s="26"/>
      <c r="GL63" s="26"/>
      <c r="GM63" s="26"/>
      <c r="GN63" s="26"/>
      <c r="GO63" s="26"/>
      <c r="GP63" s="26"/>
      <c r="GQ63" s="26"/>
      <c r="GR63" s="26"/>
      <c r="GS63" s="26"/>
      <c r="GT63" s="26"/>
      <c r="GU63" s="26"/>
      <c r="GV63" s="26"/>
      <c r="GW63" s="26"/>
      <c r="GX63" s="26"/>
      <c r="GY63" s="26"/>
      <c r="GZ63" s="26"/>
      <c r="HA63" s="26"/>
      <c r="HB63" s="26"/>
      <c r="HC63" s="26"/>
      <c r="HD63" s="26"/>
      <c r="HE63" s="26"/>
      <c r="HF63" s="26"/>
      <c r="HG63" s="26"/>
      <c r="HH63" s="26"/>
      <c r="HI63" s="26"/>
      <c r="HJ63" s="26"/>
      <c r="HK63" s="26"/>
      <c r="HL63" s="26"/>
      <c r="HM63" s="26"/>
      <c r="HN63" s="26"/>
      <c r="HO63" s="26"/>
      <c r="HP63" s="26"/>
      <c r="HQ63" s="26"/>
      <c r="HR63" s="26"/>
      <c r="HS63" s="26"/>
      <c r="HT63" s="26"/>
      <c r="HU63" s="26"/>
      <c r="HV63" s="26"/>
      <c r="HW63" s="26"/>
      <c r="HX63" s="26"/>
      <c r="HY63" s="26"/>
      <c r="HZ63" s="26"/>
      <c r="IA63" s="26"/>
      <c r="IB63" s="26"/>
      <c r="IC63" s="26"/>
      <c r="ID63" s="26"/>
      <c r="IE63" s="26"/>
      <c r="IF63" s="26"/>
      <c r="IG63" s="26"/>
      <c r="IH63" s="26"/>
      <c r="II63" s="26"/>
      <c r="IJ63" s="26"/>
      <c r="IK63" s="26"/>
      <c r="IL63" s="26"/>
      <c r="IM63" s="26"/>
      <c r="IN63" s="26"/>
      <c r="IO63" s="26"/>
      <c r="IP63" s="26"/>
      <c r="IQ63" s="26"/>
      <c r="IR63" s="26"/>
      <c r="IS63" s="26"/>
      <c r="IT63" s="26"/>
      <c r="IU63" s="26"/>
      <c r="IV63" s="26"/>
      <c r="IW63" s="26"/>
    </row>
    <row r="64" customFormat="false" ht="15.75" hidden="false" customHeight="false" outlineLevel="0" collapsed="false">
      <c r="B64" s="296"/>
      <c r="C64" s="297" t="str">
        <f aca="false">'2. RESUMO'!B36</f>
        <v>26.0</v>
      </c>
      <c r="D64" s="298" t="str">
        <f aca="false">VLOOKUP(C64,'2. RESUMO'!$B$11:$H$37,3,0)</f>
        <v>B A S E    D O    R E S E R V A T Ó R I O</v>
      </c>
      <c r="E64" s="299" t="n">
        <f aca="false">AC64*F64/100</f>
        <v>0</v>
      </c>
      <c r="F64" s="300"/>
      <c r="G64" s="299" t="n">
        <f aca="false">AC64*H64/100</f>
        <v>0</v>
      </c>
      <c r="H64" s="300"/>
      <c r="I64" s="299" t="n">
        <f aca="false">AC64*J64/100</f>
        <v>0</v>
      </c>
      <c r="J64" s="300" t="n">
        <v>60</v>
      </c>
      <c r="K64" s="299" t="n">
        <f aca="false">AC64*L64/100</f>
        <v>0</v>
      </c>
      <c r="L64" s="300" t="n">
        <v>40</v>
      </c>
      <c r="M64" s="299" t="n">
        <f aca="false">AC64*N64/100</f>
        <v>0</v>
      </c>
      <c r="N64" s="300"/>
      <c r="O64" s="299" t="n">
        <f aca="false">AC64*P64/100</f>
        <v>0</v>
      </c>
      <c r="P64" s="300"/>
      <c r="Q64" s="299" t="n">
        <f aca="false">AC64*R64/100</f>
        <v>0</v>
      </c>
      <c r="R64" s="300"/>
      <c r="S64" s="299" t="n">
        <f aca="false">AC64*T64/100</f>
        <v>0</v>
      </c>
      <c r="T64" s="300"/>
      <c r="U64" s="299" t="n">
        <f aca="false">AC64*V64/100</f>
        <v>0</v>
      </c>
      <c r="V64" s="300"/>
      <c r="W64" s="299" t="n">
        <f aca="false">AC64*X64/100</f>
        <v>0</v>
      </c>
      <c r="X64" s="300"/>
      <c r="Y64" s="299" t="n">
        <f aca="false">AC64*Z64/100</f>
        <v>0</v>
      </c>
      <c r="Z64" s="300"/>
      <c r="AA64" s="299" t="n">
        <f aca="false">AC64*AB64/100</f>
        <v>0</v>
      </c>
      <c r="AB64" s="300"/>
      <c r="AC64" s="299" t="n">
        <f aca="false">VLOOKUP(C64,'2. RESUMO'!$B$11:$H$37,7,0)</f>
        <v>0</v>
      </c>
      <c r="AD64" s="301" t="e">
        <f aca="false">AC64/$AC$66*100</f>
        <v>#DIV/0!</v>
      </c>
      <c r="AF64" s="302" t="n">
        <f aca="false">F64+H64+J64+P64+L64+N64+R64+T64+V64+X64+Z64+AB64</f>
        <v>100</v>
      </c>
    </row>
    <row r="65" customFormat="false" ht="6" hidden="false" customHeight="true" outlineLevel="0" collapsed="false">
      <c r="C65" s="292"/>
      <c r="D65" s="293"/>
      <c r="E65" s="294"/>
      <c r="F65" s="294"/>
      <c r="G65" s="294"/>
      <c r="H65" s="294"/>
      <c r="I65" s="294"/>
      <c r="J65" s="294"/>
      <c r="K65" s="294"/>
      <c r="L65" s="294"/>
      <c r="M65" s="294"/>
      <c r="N65" s="294"/>
      <c r="O65" s="294"/>
      <c r="P65" s="294"/>
      <c r="Q65" s="294"/>
      <c r="R65" s="294"/>
      <c r="S65" s="294"/>
      <c r="T65" s="294"/>
      <c r="U65" s="294"/>
      <c r="V65" s="294"/>
      <c r="W65" s="294"/>
      <c r="X65" s="294"/>
      <c r="Y65" s="294"/>
      <c r="Z65" s="294"/>
      <c r="AA65" s="294"/>
      <c r="AB65" s="294"/>
      <c r="AC65" s="294"/>
      <c r="AD65" s="295"/>
      <c r="AE65" s="26"/>
      <c r="AF65" s="303"/>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c r="BI65" s="26"/>
      <c r="BJ65" s="26"/>
      <c r="BK65" s="26"/>
      <c r="BL65" s="26"/>
      <c r="BM65" s="26"/>
      <c r="BN65" s="26"/>
      <c r="BO65" s="26"/>
      <c r="BP65" s="26"/>
      <c r="BQ65" s="26"/>
      <c r="BR65" s="26"/>
      <c r="BS65" s="26"/>
      <c r="BT65" s="26"/>
      <c r="BU65" s="26"/>
      <c r="BV65" s="26"/>
      <c r="BW65" s="26"/>
      <c r="BX65" s="26"/>
      <c r="BY65" s="26"/>
      <c r="BZ65" s="26"/>
      <c r="CA65" s="26"/>
      <c r="CB65" s="26"/>
      <c r="CC65" s="26"/>
      <c r="CD65" s="26"/>
      <c r="CE65" s="26"/>
      <c r="CF65" s="26"/>
      <c r="CG65" s="26"/>
      <c r="CH65" s="26"/>
      <c r="CI65" s="26"/>
      <c r="CJ65" s="26"/>
      <c r="CK65" s="26"/>
      <c r="CL65" s="26"/>
      <c r="CM65" s="26"/>
      <c r="CN65" s="26"/>
      <c r="CO65" s="26"/>
      <c r="CP65" s="26"/>
      <c r="CQ65" s="26"/>
      <c r="CR65" s="26"/>
      <c r="CS65" s="26"/>
      <c r="CT65" s="26"/>
      <c r="CU65" s="26"/>
      <c r="CV65" s="26"/>
      <c r="CW65" s="26"/>
      <c r="CX65" s="26"/>
      <c r="CY65" s="26"/>
      <c r="CZ65" s="26"/>
      <c r="DA65" s="26"/>
      <c r="DB65" s="26"/>
      <c r="DC65" s="26"/>
      <c r="DD65" s="26"/>
      <c r="DE65" s="26"/>
      <c r="DF65" s="26"/>
      <c r="DG65" s="26"/>
      <c r="DH65" s="26"/>
      <c r="DI65" s="26"/>
      <c r="DJ65" s="26"/>
      <c r="DK65" s="26"/>
      <c r="DL65" s="26"/>
      <c r="DM65" s="26"/>
      <c r="DN65" s="26"/>
      <c r="DO65" s="26"/>
      <c r="DP65" s="26"/>
      <c r="DQ65" s="26"/>
      <c r="DR65" s="26"/>
      <c r="DS65" s="26"/>
      <c r="DT65" s="26"/>
      <c r="DU65" s="26"/>
      <c r="DV65" s="26"/>
      <c r="DW65" s="26"/>
      <c r="DX65" s="26"/>
      <c r="DY65" s="26"/>
      <c r="DZ65" s="26"/>
      <c r="EA65" s="26"/>
      <c r="EB65" s="26"/>
      <c r="EC65" s="26"/>
      <c r="ED65" s="26"/>
      <c r="EE65" s="26"/>
      <c r="EF65" s="26"/>
      <c r="EG65" s="26"/>
      <c r="EH65" s="26"/>
      <c r="EI65" s="26"/>
      <c r="EJ65" s="26"/>
      <c r="EK65" s="26"/>
      <c r="EL65" s="26"/>
      <c r="EM65" s="26"/>
      <c r="EN65" s="26"/>
      <c r="EO65" s="26"/>
      <c r="EP65" s="26"/>
      <c r="EQ65" s="26"/>
      <c r="ER65" s="26"/>
      <c r="ES65" s="26"/>
      <c r="ET65" s="26"/>
      <c r="EU65" s="26"/>
      <c r="EV65" s="26"/>
      <c r="EW65" s="26"/>
      <c r="EX65" s="26"/>
      <c r="EY65" s="26"/>
      <c r="EZ65" s="26"/>
      <c r="FA65" s="26"/>
      <c r="FB65" s="26"/>
      <c r="FC65" s="26"/>
      <c r="FD65" s="26"/>
      <c r="FE65" s="26"/>
      <c r="FF65" s="26"/>
      <c r="FG65" s="26"/>
      <c r="FH65" s="26"/>
      <c r="FI65" s="26"/>
      <c r="FJ65" s="26"/>
      <c r="FK65" s="26"/>
      <c r="FL65" s="26"/>
      <c r="FM65" s="26"/>
      <c r="FN65" s="26"/>
      <c r="FO65" s="26"/>
      <c r="FP65" s="26"/>
      <c r="FQ65" s="26"/>
      <c r="FR65" s="26"/>
      <c r="FS65" s="26"/>
      <c r="FT65" s="26"/>
      <c r="FU65" s="26"/>
      <c r="FV65" s="26"/>
      <c r="FW65" s="26"/>
      <c r="FX65" s="26"/>
      <c r="FY65" s="26"/>
      <c r="FZ65" s="26"/>
      <c r="GA65" s="26"/>
      <c r="GB65" s="26"/>
      <c r="GC65" s="26"/>
      <c r="GD65" s="26"/>
      <c r="GE65" s="26"/>
      <c r="GF65" s="26"/>
      <c r="GG65" s="26"/>
      <c r="GH65" s="26"/>
      <c r="GI65" s="26"/>
      <c r="GJ65" s="26"/>
      <c r="GK65" s="26"/>
      <c r="GL65" s="26"/>
      <c r="GM65" s="26"/>
      <c r="GN65" s="26"/>
      <c r="GO65" s="26"/>
      <c r="GP65" s="26"/>
      <c r="GQ65" s="26"/>
      <c r="GR65" s="26"/>
      <c r="GS65" s="26"/>
      <c r="GT65" s="26"/>
      <c r="GU65" s="26"/>
      <c r="GV65" s="26"/>
      <c r="GW65" s="26"/>
      <c r="GX65" s="26"/>
      <c r="GY65" s="26"/>
      <c r="GZ65" s="26"/>
      <c r="HA65" s="26"/>
      <c r="HB65" s="26"/>
      <c r="HC65" s="26"/>
      <c r="HD65" s="26"/>
      <c r="HE65" s="26"/>
      <c r="HF65" s="26"/>
      <c r="HG65" s="26"/>
      <c r="HH65" s="26"/>
      <c r="HI65" s="26"/>
      <c r="HJ65" s="26"/>
      <c r="HK65" s="26"/>
      <c r="HL65" s="26"/>
      <c r="HM65" s="26"/>
      <c r="HN65" s="26"/>
      <c r="HO65" s="26"/>
      <c r="HP65" s="26"/>
      <c r="HQ65" s="26"/>
      <c r="HR65" s="26"/>
      <c r="HS65" s="26"/>
      <c r="HT65" s="26"/>
      <c r="HU65" s="26"/>
      <c r="HV65" s="26"/>
      <c r="HW65" s="26"/>
      <c r="HX65" s="26"/>
      <c r="HY65" s="26"/>
      <c r="HZ65" s="26"/>
      <c r="IA65" s="26"/>
      <c r="IB65" s="26"/>
      <c r="IC65" s="26"/>
      <c r="ID65" s="26"/>
      <c r="IE65" s="26"/>
      <c r="IF65" s="26"/>
      <c r="IG65" s="26"/>
      <c r="IH65" s="26"/>
      <c r="II65" s="26"/>
      <c r="IJ65" s="26"/>
      <c r="IK65" s="26"/>
      <c r="IL65" s="26"/>
      <c r="IM65" s="26"/>
      <c r="IN65" s="26"/>
      <c r="IO65" s="26"/>
      <c r="IP65" s="26"/>
      <c r="IQ65" s="26"/>
      <c r="IR65" s="26"/>
      <c r="IS65" s="26"/>
      <c r="IT65" s="26"/>
      <c r="IU65" s="26"/>
      <c r="IV65" s="26"/>
      <c r="IW65" s="26"/>
    </row>
    <row r="66" customFormat="false" ht="15.75" hidden="false" customHeight="false" outlineLevel="0" collapsed="false">
      <c r="C66" s="307" t="s">
        <v>672</v>
      </c>
      <c r="D66" s="307"/>
      <c r="E66" s="308" t="n">
        <f aca="false">SUM(E13:E65)-E18</f>
        <v>0</v>
      </c>
      <c r="F66" s="308" t="e">
        <f aca="false">E66/AC66*100</f>
        <v>#DIV/0!</v>
      </c>
      <c r="G66" s="308" t="n">
        <f aca="false">SUM(G13:G65)-G18</f>
        <v>0</v>
      </c>
      <c r="H66" s="308" t="e">
        <f aca="false">G66/AC66*100</f>
        <v>#DIV/0!</v>
      </c>
      <c r="I66" s="308" t="n">
        <f aca="false">SUM(I13:I65)</f>
        <v>0</v>
      </c>
      <c r="J66" s="308" t="e">
        <f aca="false">I66/AC66*100</f>
        <v>#DIV/0!</v>
      </c>
      <c r="K66" s="308" t="n">
        <f aca="false">SUM(K13:K65)</f>
        <v>0</v>
      </c>
      <c r="L66" s="308" t="e">
        <f aca="false">K66/AC66*100</f>
        <v>#DIV/0!</v>
      </c>
      <c r="M66" s="308" t="n">
        <f aca="false">SUM(M13:M65)</f>
        <v>0</v>
      </c>
      <c r="N66" s="308" t="e">
        <f aca="false">M66/AC66*100</f>
        <v>#DIV/0!</v>
      </c>
      <c r="O66" s="308" t="n">
        <f aca="false">SUM(O13:O65)</f>
        <v>0</v>
      </c>
      <c r="P66" s="308" t="e">
        <f aca="false">O66/AC66*100</f>
        <v>#DIV/0!</v>
      </c>
      <c r="Q66" s="308" t="n">
        <f aca="false">SUM(Q13:Q65)</f>
        <v>0</v>
      </c>
      <c r="R66" s="308" t="e">
        <f aca="false">Q66/AC66*100</f>
        <v>#DIV/0!</v>
      </c>
      <c r="S66" s="308" t="n">
        <f aca="false">SUM(S13:S65)</f>
        <v>0</v>
      </c>
      <c r="T66" s="308" t="e">
        <f aca="false">S66/AC66*100</f>
        <v>#DIV/0!</v>
      </c>
      <c r="U66" s="308" t="n">
        <f aca="false">SUM(U13:U65)</f>
        <v>0</v>
      </c>
      <c r="V66" s="308" t="e">
        <f aca="false">U66/AC66*100</f>
        <v>#DIV/0!</v>
      </c>
      <c r="W66" s="308" t="n">
        <f aca="false">SUM(W13:W65)</f>
        <v>0</v>
      </c>
      <c r="X66" s="308" t="e">
        <f aca="false">W66/AC66*100</f>
        <v>#DIV/0!</v>
      </c>
      <c r="Y66" s="308" t="n">
        <f aca="false">SUM(Y13:Y65)</f>
        <v>0</v>
      </c>
      <c r="Z66" s="308" t="e">
        <f aca="false">Y66/AC66*100</f>
        <v>#DIV/0!</v>
      </c>
      <c r="AA66" s="308" t="n">
        <f aca="false">SUM(AA13:AA65)</f>
        <v>0</v>
      </c>
      <c r="AB66" s="308" t="e">
        <f aca="false">AA66/AC66*100</f>
        <v>#DIV/0!</v>
      </c>
      <c r="AC66" s="308" t="n">
        <f aca="false">SUM(AC13:AC65)-AC18</f>
        <v>0</v>
      </c>
      <c r="AD66" s="309" t="e">
        <f aca="false">SUM(AD14:AD65)</f>
        <v>#DIV/0!</v>
      </c>
    </row>
    <row r="67" customFormat="false" ht="15.75" hidden="false" customHeight="false" outlineLevel="0" collapsed="false">
      <c r="C67" s="310" t="s">
        <v>673</v>
      </c>
      <c r="D67" s="310"/>
      <c r="E67" s="311" t="n">
        <f aca="false">E66</f>
        <v>0</v>
      </c>
      <c r="F67" s="311" t="e">
        <f aca="false">F66</f>
        <v>#DIV/0!</v>
      </c>
      <c r="G67" s="311" t="n">
        <f aca="false">E67+G66</f>
        <v>0</v>
      </c>
      <c r="H67" s="311" t="e">
        <f aca="false">G67/AC66*100</f>
        <v>#DIV/0!</v>
      </c>
      <c r="I67" s="311" t="n">
        <f aca="false">I66+G67</f>
        <v>0</v>
      </c>
      <c r="J67" s="311" t="e">
        <f aca="false">I67/AC66*100</f>
        <v>#DIV/0!</v>
      </c>
      <c r="K67" s="311" t="n">
        <f aca="false">K66+I67</f>
        <v>0</v>
      </c>
      <c r="L67" s="311" t="e">
        <f aca="false">K67/AC66*100</f>
        <v>#DIV/0!</v>
      </c>
      <c r="M67" s="311" t="n">
        <f aca="false">K67+M66</f>
        <v>0</v>
      </c>
      <c r="N67" s="311" t="e">
        <f aca="false">M67/AC66*100</f>
        <v>#DIV/0!</v>
      </c>
      <c r="O67" s="311" t="n">
        <f aca="false">O66+M67</f>
        <v>0</v>
      </c>
      <c r="P67" s="311" t="e">
        <f aca="false">O67/AC66*100</f>
        <v>#DIV/0!</v>
      </c>
      <c r="Q67" s="311" t="n">
        <f aca="false">Q66+O67</f>
        <v>0</v>
      </c>
      <c r="R67" s="311" t="e">
        <f aca="false">Q67/AC66*100</f>
        <v>#DIV/0!</v>
      </c>
      <c r="S67" s="311" t="n">
        <f aca="false">S66+Q67</f>
        <v>0</v>
      </c>
      <c r="T67" s="311" t="e">
        <f aca="false">S67/AC66*100</f>
        <v>#DIV/0!</v>
      </c>
      <c r="U67" s="311" t="n">
        <f aca="false">U66+S67</f>
        <v>0</v>
      </c>
      <c r="V67" s="311" t="e">
        <f aca="false">U67/AC66*100</f>
        <v>#DIV/0!</v>
      </c>
      <c r="W67" s="311" t="n">
        <f aca="false">W66+U67</f>
        <v>0</v>
      </c>
      <c r="X67" s="311" t="e">
        <f aca="false">W67/AC66*100</f>
        <v>#DIV/0!</v>
      </c>
      <c r="Y67" s="311" t="n">
        <f aca="false">Y66+W67</f>
        <v>0</v>
      </c>
      <c r="Z67" s="311" t="e">
        <f aca="false">Y67/AC66*100</f>
        <v>#DIV/0!</v>
      </c>
      <c r="AA67" s="311" t="n">
        <f aca="false">AA66+Y67</f>
        <v>0</v>
      </c>
      <c r="AB67" s="311" t="e">
        <f aca="false">AA67/AC66*100</f>
        <v>#DIV/0!</v>
      </c>
      <c r="AC67" s="311" t="n">
        <f aca="false">AC66</f>
        <v>0</v>
      </c>
      <c r="AD67" s="312" t="e">
        <f aca="false">AD66</f>
        <v>#DIV/0!</v>
      </c>
    </row>
  </sheetData>
  <sheetProtection sheet="true" password="dba1" objects="true" scenarios="true" insertColumns="false" insertRows="false" deleteColumns="false" deleteRows="false"/>
  <mergeCells count="8">
    <mergeCell ref="D3:AD3"/>
    <mergeCell ref="D4:AD4"/>
    <mergeCell ref="D5:AD5"/>
    <mergeCell ref="D7:AD7"/>
    <mergeCell ref="D8:AD8"/>
    <mergeCell ref="D9:AD9"/>
    <mergeCell ref="C66:D66"/>
    <mergeCell ref="C67:D67"/>
  </mergeCells>
  <printOptions headings="false" gridLines="false" gridLinesSet="true" horizontalCentered="false" verticalCentered="true"/>
  <pageMargins left="0.39375" right="0.39375" top="0.984027777777778" bottom="0.39375" header="0.511805555555555" footer="0.511805555555555"/>
  <pageSetup paperSize="9" scale="100" firstPageNumber="0" fitToWidth="3"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5.xml><?xml version="1.0" encoding="utf-8"?>
<worksheet xmlns="http://schemas.openxmlformats.org/spreadsheetml/2006/main" xmlns:r="http://schemas.openxmlformats.org/officeDocument/2006/relationships">
  <sheetPr filterMode="false">
    <pageSetUpPr fitToPage="true"/>
  </sheetPr>
  <dimension ref="A1:Q55"/>
  <sheetViews>
    <sheetView showFormulas="false" showGridLines="true" showRowColHeaders="true" showZeros="true" rightToLeft="false" tabSelected="false" showOutlineSymbols="true" defaultGridColor="true" view="normal" topLeftCell="D1" colorId="64" zoomScale="65" zoomScaleNormal="65" zoomScalePageLayoutView="100" workbookViewId="0">
      <selection pane="topLeft" activeCell="E34" activeCellId="0" sqref="E34"/>
    </sheetView>
  </sheetViews>
  <sheetFormatPr defaultRowHeight="15.75" zeroHeight="false" outlineLevelRow="0" outlineLevelCol="0"/>
  <cols>
    <col collapsed="false" customWidth="true" hidden="false" outlineLevel="0" max="1" min="1" style="313" width="9.14"/>
    <col collapsed="false" customWidth="true" hidden="false" outlineLevel="0" max="2" min="2" style="313" width="8.43"/>
    <col collapsed="false" customWidth="true" hidden="false" outlineLevel="0" max="3" min="3" style="313" width="7.28"/>
    <col collapsed="false" customWidth="true" hidden="false" outlineLevel="0" max="4" min="4" style="313" width="7.85"/>
    <col collapsed="false" customWidth="true" hidden="false" outlineLevel="0" max="5" min="5" style="313" width="8.82"/>
    <col collapsed="false" customWidth="true" hidden="false" outlineLevel="0" max="6" min="6" style="313" width="8.43"/>
    <col collapsed="false" customWidth="true" hidden="false" outlineLevel="0" max="7" min="7" style="313" width="86.36"/>
    <col collapsed="false" customWidth="true" hidden="false" outlineLevel="0" max="8" min="8" style="313" width="7.14"/>
    <col collapsed="false" customWidth="true" hidden="false" outlineLevel="0" max="9" min="9" style="313" width="10.14"/>
    <col collapsed="false" customWidth="true" hidden="false" outlineLevel="0" max="10" min="10" style="313" width="8.43"/>
    <col collapsed="false" customWidth="true" hidden="false" outlineLevel="0" max="11" min="11" style="313" width="7.57"/>
    <col collapsed="false" customWidth="true" hidden="false" outlineLevel="0" max="12" min="12" style="313" width="11.94"/>
    <col collapsed="false" customWidth="true" hidden="false" outlineLevel="0" max="14" min="13" style="313" width="9.14"/>
    <col collapsed="false" customWidth="true" hidden="false" outlineLevel="0" max="15" min="15" style="313" width="13.14"/>
    <col collapsed="false" customWidth="true" hidden="false" outlineLevel="0" max="1025" min="16" style="313" width="9.14"/>
  </cols>
  <sheetData>
    <row r="1" customFormat="false" ht="15.75" hidden="false" customHeight="false" outlineLevel="0" collapsed="false">
      <c r="B1" s="314"/>
    </row>
    <row r="2" customFormat="false" ht="15.75" hidden="false" customHeight="false" outlineLevel="0" collapsed="false">
      <c r="A2" s="315"/>
      <c r="B2" s="316" t="n">
        <f aca="false">1+K15/100+K17/100+K18/100+K19/100</f>
        <v>1.0607</v>
      </c>
      <c r="F2" s="317" t="s">
        <v>10</v>
      </c>
      <c r="G2" s="318" t="s">
        <v>674</v>
      </c>
    </row>
    <row r="3" customFormat="false" ht="15.75" hidden="false" customHeight="false" outlineLevel="0" collapsed="false">
      <c r="A3" s="315"/>
      <c r="B3" s="319" t="n">
        <f aca="false">1+K16/100</f>
        <v>1.0123</v>
      </c>
    </row>
    <row r="4" s="1" customFormat="true" ht="15.75" hidden="false" customHeight="false" outlineLevel="0" collapsed="false">
      <c r="D4" s="2"/>
      <c r="E4" s="267"/>
      <c r="F4" s="320"/>
      <c r="G4" s="22"/>
      <c r="H4" s="320"/>
      <c r="I4" s="321"/>
      <c r="J4" s="321"/>
      <c r="K4" s="321"/>
      <c r="L4" s="322"/>
      <c r="M4" s="71"/>
    </row>
    <row r="5" s="26" customFormat="true" ht="48.75" hidden="false" customHeight="true" outlineLevel="0" collapsed="false">
      <c r="D5" s="27"/>
      <c r="E5" s="323"/>
      <c r="F5" s="324"/>
      <c r="G5" s="325" t="str">
        <f aca="false">'1. ORÇAMENTO'!E5</f>
        <v>NOME DA EMPRESA</v>
      </c>
      <c r="H5" s="326" t="str">
        <f aca="false">'1. ORÇAMENTO'!F5</f>
        <v>Ref.: Tabela de Serviços SINAPI (NOVEMBRO/2019) e/ou composições PiniTCPO</v>
      </c>
      <c r="I5" s="326"/>
      <c r="J5" s="326"/>
      <c r="K5" s="327" t="str">
        <f aca="false">'1. ORÇAMENTO'!I5</f>
        <v> </v>
      </c>
      <c r="L5" s="327"/>
      <c r="M5" s="129"/>
    </row>
    <row r="6" s="26" customFormat="true" ht="58.75" hidden="false" customHeight="true" outlineLevel="0" collapsed="false">
      <c r="D6" s="27"/>
      <c r="E6" s="241"/>
      <c r="F6" s="328"/>
      <c r="G6" s="326" t="str">
        <f aca="false">'1. ORÇAMENTO'!E7</f>
        <v>DADOS</v>
      </c>
      <c r="H6" s="329" t="s">
        <v>10</v>
      </c>
      <c r="I6" s="330" t="n">
        <f aca="false">K31</f>
        <v>0.2288</v>
      </c>
      <c r="J6" s="330"/>
      <c r="K6" s="327"/>
      <c r="L6" s="327"/>
      <c r="M6" s="129"/>
    </row>
    <row r="7" s="26" customFormat="true" ht="18.75" hidden="false" customHeight="true" outlineLevel="0" collapsed="false">
      <c r="D7" s="27"/>
      <c r="E7" s="41" t="str">
        <f aca="false">'1. ORÇAMENTO'!C8</f>
        <v>D E P A R T A M E N T O    D E    E N G E N H A R I A</v>
      </c>
      <c r="F7" s="41"/>
      <c r="G7" s="41"/>
      <c r="H7" s="41"/>
      <c r="I7" s="41"/>
      <c r="J7" s="41"/>
      <c r="K7" s="41"/>
      <c r="L7" s="41"/>
      <c r="M7" s="129"/>
    </row>
    <row r="8" s="1" customFormat="true" ht="15.75" hidden="false" customHeight="false" outlineLevel="0" collapsed="false">
      <c r="D8" s="2"/>
      <c r="E8" s="267"/>
      <c r="F8" s="268"/>
      <c r="G8" s="43"/>
      <c r="H8" s="268"/>
      <c r="I8" s="269"/>
      <c r="J8" s="269"/>
      <c r="K8" s="269"/>
      <c r="L8" s="270"/>
      <c r="M8" s="71"/>
    </row>
    <row r="9" s="26" customFormat="true" ht="15" hidden="false" customHeight="false" outlineLevel="0" collapsed="false">
      <c r="D9" s="27"/>
      <c r="E9" s="53" t="s">
        <v>12</v>
      </c>
      <c r="F9" s="331" t="str">
        <f aca="false">'1. ORÇAMENTO'!D10</f>
        <v>CONSTRUÇÃO DA ESCOLA ESTADUAL JOSÉ ALVES BEZERRA</v>
      </c>
      <c r="G9" s="332"/>
      <c r="H9" s="332"/>
      <c r="I9" s="332"/>
      <c r="J9" s="332"/>
      <c r="K9" s="55" t="s">
        <v>14</v>
      </c>
      <c r="L9" s="333" t="n">
        <f aca="false">'1. ORÇAMENTO'!J10</f>
        <v>43885</v>
      </c>
      <c r="M9" s="334"/>
    </row>
    <row r="10" s="26" customFormat="true" ht="15.75" hidden="false" customHeight="false" outlineLevel="0" collapsed="false">
      <c r="D10" s="27"/>
      <c r="E10" s="335" t="s">
        <v>15</v>
      </c>
      <c r="F10" s="242" t="str">
        <f aca="false">'1. ORÇAMENTO'!D11</f>
        <v>AVENIDA GUILHERME MEYER, CENTRO, PORTO DOS GAÚCHOS - MT</v>
      </c>
      <c r="G10" s="242"/>
      <c r="H10" s="242"/>
      <c r="I10" s="242"/>
      <c r="J10" s="336" t="s">
        <v>17</v>
      </c>
      <c r="K10" s="336"/>
      <c r="L10" s="337" t="n">
        <f aca="false">'1. ORÇAMENTO'!J11</f>
        <v>1.157</v>
      </c>
      <c r="M10" s="338"/>
    </row>
    <row r="11" s="26" customFormat="true" ht="22.05" hidden="false" customHeight="true" outlineLevel="0" collapsed="false">
      <c r="D11" s="27"/>
      <c r="E11" s="339" t="s">
        <v>675</v>
      </c>
      <c r="F11" s="339"/>
      <c r="G11" s="339"/>
      <c r="H11" s="339"/>
      <c r="I11" s="339"/>
      <c r="J11" s="339"/>
      <c r="K11" s="339"/>
      <c r="L11" s="339"/>
      <c r="M11" s="129"/>
    </row>
    <row r="12" customFormat="false" ht="15.75" hidden="false" customHeight="false" outlineLevel="0" collapsed="false">
      <c r="E12" s="340" t="s">
        <v>19</v>
      </c>
      <c r="F12" s="341" t="s">
        <v>676</v>
      </c>
      <c r="G12" s="341"/>
      <c r="H12" s="341"/>
      <c r="I12" s="341"/>
      <c r="J12" s="341"/>
      <c r="K12" s="342" t="s">
        <v>677</v>
      </c>
      <c r="L12" s="342"/>
    </row>
    <row r="13" customFormat="false" ht="15.75" hidden="false" customHeight="false" outlineLevel="0" collapsed="false">
      <c r="E13" s="340"/>
      <c r="F13" s="341"/>
      <c r="G13" s="341"/>
      <c r="H13" s="341"/>
      <c r="I13" s="341"/>
      <c r="J13" s="341"/>
      <c r="K13" s="343" t="s">
        <v>678</v>
      </c>
      <c r="L13" s="343"/>
    </row>
    <row r="14" customFormat="false" ht="15.75" hidden="false" customHeight="false" outlineLevel="0" collapsed="false">
      <c r="B14" s="212" t="s">
        <v>679</v>
      </c>
      <c r="C14" s="212" t="s">
        <v>680</v>
      </c>
      <c r="D14" s="212"/>
      <c r="E14" s="344" t="n">
        <v>1</v>
      </c>
      <c r="F14" s="345" t="s">
        <v>681</v>
      </c>
      <c r="G14" s="345"/>
      <c r="H14" s="345"/>
      <c r="I14" s="345"/>
      <c r="J14" s="345"/>
      <c r="K14" s="346" t="n">
        <f aca="false">K15+K16+K17+K18+K19</f>
        <v>7.3</v>
      </c>
      <c r="L14" s="346"/>
    </row>
    <row r="15" customFormat="false" ht="15.75" hidden="false" customHeight="true" outlineLevel="0" collapsed="false">
      <c r="B15" s="347" t="n">
        <v>5.5</v>
      </c>
      <c r="C15" s="348" t="n">
        <v>3</v>
      </c>
      <c r="D15" s="349"/>
      <c r="E15" s="350" t="s">
        <v>29</v>
      </c>
      <c r="F15" s="351" t="s">
        <v>682</v>
      </c>
      <c r="G15" s="351"/>
      <c r="H15" s="351"/>
      <c r="I15" s="351"/>
      <c r="J15" s="351"/>
      <c r="K15" s="352" t="n">
        <v>4</v>
      </c>
      <c r="L15" s="352"/>
      <c r="N15" s="313" t="n">
        <f aca="false">1+K15/100+K17/100+K18/100+K19/100</f>
        <v>1.0607</v>
      </c>
      <c r="Q15" s="313" t="s">
        <v>683</v>
      </c>
    </row>
    <row r="16" customFormat="false" ht="15.75" hidden="false" customHeight="true" outlineLevel="0" collapsed="false">
      <c r="B16" s="347" t="n">
        <v>1.39</v>
      </c>
      <c r="C16" s="348" t="n">
        <v>0.59</v>
      </c>
      <c r="D16" s="349"/>
      <c r="E16" s="350" t="s">
        <v>684</v>
      </c>
      <c r="F16" s="351" t="s">
        <v>685</v>
      </c>
      <c r="G16" s="351"/>
      <c r="H16" s="351"/>
      <c r="I16" s="351"/>
      <c r="J16" s="351"/>
      <c r="K16" s="352" t="n">
        <v>1.23</v>
      </c>
      <c r="L16" s="352"/>
      <c r="N16" s="313" t="n">
        <f aca="false">1+K21/100</f>
        <v>1.074</v>
      </c>
      <c r="Q16" s="313" t="s">
        <v>674</v>
      </c>
    </row>
    <row r="17" customFormat="false" ht="15.75" hidden="false" customHeight="true" outlineLevel="0" collapsed="false">
      <c r="B17" s="347" t="n">
        <v>1.27</v>
      </c>
      <c r="C17" s="348" t="n">
        <v>0.97</v>
      </c>
      <c r="D17" s="349"/>
      <c r="E17" s="350" t="s">
        <v>686</v>
      </c>
      <c r="F17" s="351" t="s">
        <v>687</v>
      </c>
      <c r="G17" s="351"/>
      <c r="H17" s="351"/>
      <c r="I17" s="351"/>
      <c r="J17" s="351"/>
      <c r="K17" s="352" t="n">
        <v>1.27</v>
      </c>
      <c r="L17" s="352"/>
      <c r="N17" s="313" t="n">
        <f aca="false">1+K16/100</f>
        <v>1.0123</v>
      </c>
    </row>
    <row r="18" customFormat="false" ht="15" hidden="false" customHeight="true" outlineLevel="0" collapsed="false">
      <c r="B18" s="353"/>
      <c r="C18" s="349"/>
      <c r="D18" s="349"/>
      <c r="E18" s="350" t="s">
        <v>688</v>
      </c>
      <c r="F18" s="351" t="s">
        <v>689</v>
      </c>
      <c r="G18" s="351"/>
      <c r="H18" s="351"/>
      <c r="I18" s="351"/>
      <c r="J18" s="351"/>
      <c r="K18" s="352" t="n">
        <v>0.8</v>
      </c>
      <c r="L18" s="352"/>
      <c r="N18" s="313" t="n">
        <f aca="false">1-K24/100</f>
        <v>0.9385</v>
      </c>
    </row>
    <row r="19" customFormat="false" ht="15.75" hidden="false" customHeight="true" outlineLevel="0" collapsed="false">
      <c r="B19" s="353"/>
      <c r="C19" s="349"/>
      <c r="D19" s="349"/>
      <c r="E19" s="354" t="s">
        <v>690</v>
      </c>
      <c r="F19" s="355" t="s">
        <v>691</v>
      </c>
      <c r="G19" s="355"/>
      <c r="H19" s="355"/>
      <c r="I19" s="355"/>
      <c r="J19" s="355"/>
      <c r="K19" s="356" t="n">
        <v>0</v>
      </c>
      <c r="L19" s="356"/>
      <c r="N19" s="313" t="n">
        <f aca="false">N15*N16*N17/N18</f>
        <v>1.22877342476292</v>
      </c>
    </row>
    <row r="20" customFormat="false" ht="15.75" hidden="false" customHeight="true" outlineLevel="0" collapsed="false">
      <c r="B20" s="357"/>
      <c r="C20" s="357"/>
      <c r="D20" s="357"/>
      <c r="E20" s="358"/>
      <c r="F20" s="358"/>
      <c r="G20" s="358"/>
      <c r="H20" s="358"/>
      <c r="I20" s="358"/>
      <c r="J20" s="358"/>
      <c r="K20" s="358"/>
      <c r="L20" s="358"/>
      <c r="N20" s="359" t="n">
        <f aca="false">N19-1</f>
        <v>0.22877342476292</v>
      </c>
    </row>
    <row r="21" customFormat="false" ht="15.75" hidden="false" customHeight="true" outlineLevel="0" collapsed="false">
      <c r="E21" s="360" t="s">
        <v>30</v>
      </c>
      <c r="F21" s="361" t="s">
        <v>692</v>
      </c>
      <c r="G21" s="361"/>
      <c r="H21" s="361"/>
      <c r="I21" s="361"/>
      <c r="J21" s="361"/>
      <c r="K21" s="362" t="n">
        <v>7.4</v>
      </c>
      <c r="L21" s="362"/>
    </row>
    <row r="22" customFormat="false" ht="15.75" hidden="false" customHeight="true" outlineLevel="0" collapsed="false">
      <c r="B22" s="347" t="n">
        <v>8.96</v>
      </c>
      <c r="C22" s="348" t="n">
        <v>6.16</v>
      </c>
      <c r="D22" s="349"/>
      <c r="E22" s="354" t="s">
        <v>32</v>
      </c>
      <c r="F22" s="355" t="s">
        <v>693</v>
      </c>
      <c r="G22" s="355"/>
      <c r="H22" s="355"/>
      <c r="I22" s="355"/>
      <c r="J22" s="355"/>
      <c r="K22" s="356" t="n">
        <v>7.3</v>
      </c>
      <c r="L22" s="356"/>
    </row>
    <row r="23" customFormat="false" ht="15.75" hidden="false" customHeight="true" outlineLevel="0" collapsed="false">
      <c r="E23" s="358"/>
      <c r="F23" s="358"/>
      <c r="G23" s="358"/>
      <c r="H23" s="358"/>
      <c r="I23" s="358"/>
      <c r="J23" s="358"/>
      <c r="K23" s="358"/>
      <c r="L23" s="358"/>
    </row>
    <row r="24" customFormat="false" ht="15.75" hidden="false" customHeight="true" outlineLevel="0" collapsed="false">
      <c r="E24" s="360" t="s">
        <v>47</v>
      </c>
      <c r="F24" s="361" t="s">
        <v>694</v>
      </c>
      <c r="G24" s="361"/>
      <c r="H24" s="361"/>
      <c r="I24" s="361"/>
      <c r="J24" s="361"/>
      <c r="K24" s="362" t="n">
        <f aca="false">K25+K26+K27+K28</f>
        <v>6.15</v>
      </c>
      <c r="L24" s="362"/>
    </row>
    <row r="25" customFormat="false" ht="15.75" hidden="false" customHeight="false" outlineLevel="0" collapsed="false">
      <c r="C25" s="363"/>
      <c r="D25" s="359"/>
      <c r="E25" s="350" t="s">
        <v>49</v>
      </c>
      <c r="F25" s="364" t="s">
        <v>695</v>
      </c>
      <c r="G25" s="364"/>
      <c r="H25" s="364"/>
      <c r="I25" s="364"/>
      <c r="J25" s="364"/>
      <c r="K25" s="365" t="n">
        <v>2.5</v>
      </c>
      <c r="L25" s="365"/>
    </row>
    <row r="26" customFormat="false" ht="15" hidden="false" customHeight="true" outlineLevel="0" collapsed="false">
      <c r="B26" s="319" t="n">
        <f aca="false">1+K22/100</f>
        <v>1.073</v>
      </c>
      <c r="E26" s="350" t="s">
        <v>50</v>
      </c>
      <c r="F26" s="364" t="s">
        <v>696</v>
      </c>
      <c r="G26" s="364"/>
      <c r="H26" s="364"/>
      <c r="I26" s="364"/>
      <c r="J26" s="364"/>
      <c r="K26" s="352" t="n">
        <v>3</v>
      </c>
      <c r="L26" s="352"/>
    </row>
    <row r="27" customFormat="false" ht="15" hidden="false" customHeight="true" outlineLevel="0" collapsed="false">
      <c r="B27" s="319" t="n">
        <f aca="false">1-K24/100</f>
        <v>0.9385</v>
      </c>
      <c r="E27" s="350" t="s">
        <v>51</v>
      </c>
      <c r="F27" s="364" t="s">
        <v>697</v>
      </c>
      <c r="G27" s="364"/>
      <c r="H27" s="364"/>
      <c r="I27" s="364"/>
      <c r="J27" s="364"/>
      <c r="K27" s="352" t="n">
        <v>0.65</v>
      </c>
      <c r="L27" s="352"/>
    </row>
    <row r="28" customFormat="false" ht="15.75" hidden="false" customHeight="true" outlineLevel="0" collapsed="false">
      <c r="B28" s="319" t="n">
        <f aca="false">B2*B3*B26</f>
        <v>1.15213011253</v>
      </c>
      <c r="E28" s="354" t="s">
        <v>52</v>
      </c>
      <c r="F28" s="366" t="s">
        <v>698</v>
      </c>
      <c r="G28" s="366"/>
      <c r="H28" s="366"/>
      <c r="I28" s="366"/>
      <c r="J28" s="366"/>
      <c r="K28" s="356"/>
      <c r="L28" s="356"/>
    </row>
    <row r="29" customFormat="false" ht="15.75" hidden="false" customHeight="true" outlineLevel="0" collapsed="false">
      <c r="B29" s="319" t="n">
        <f aca="false">B28/B27</f>
        <v>1.22762931542888</v>
      </c>
      <c r="E29" s="367" t="s">
        <v>699</v>
      </c>
      <c r="F29" s="367"/>
      <c r="G29" s="367"/>
      <c r="H29" s="367"/>
      <c r="I29" s="367"/>
      <c r="J29" s="367"/>
      <c r="K29" s="367"/>
      <c r="L29" s="367"/>
    </row>
    <row r="30" customFormat="false" ht="26.25" hidden="false" customHeight="true" outlineLevel="0" collapsed="false">
      <c r="B30" s="319" t="n">
        <f aca="false">B29-1</f>
        <v>0.227629315428876</v>
      </c>
      <c r="E30" s="368" t="s">
        <v>700</v>
      </c>
      <c r="F30" s="368"/>
      <c r="G30" s="368"/>
      <c r="H30" s="368"/>
      <c r="I30" s="368"/>
      <c r="J30" s="368"/>
      <c r="K30" s="368"/>
      <c r="L30" s="368"/>
    </row>
    <row r="31" customFormat="false" ht="19.5" hidden="false" customHeight="true" outlineLevel="0" collapsed="false">
      <c r="B31" s="369" t="n">
        <f aca="false">B30</f>
        <v>0.227629315428876</v>
      </c>
      <c r="E31" s="370" t="s">
        <v>701</v>
      </c>
      <c r="F31" s="370"/>
      <c r="G31" s="370"/>
      <c r="H31" s="370"/>
      <c r="I31" s="370"/>
      <c r="J31" s="370"/>
      <c r="K31" s="371" t="n">
        <f aca="false">ROUND(N20,4)</f>
        <v>0.2288</v>
      </c>
      <c r="L31" s="371"/>
    </row>
    <row r="32" customFormat="false" ht="20.25" hidden="false" customHeight="true" outlineLevel="0" collapsed="false">
      <c r="E32" s="370"/>
      <c r="F32" s="370"/>
      <c r="G32" s="370"/>
      <c r="H32" s="370"/>
      <c r="I32" s="370"/>
      <c r="J32" s="370"/>
      <c r="K32" s="371"/>
      <c r="L32" s="371"/>
    </row>
    <row r="33" customFormat="false" ht="15.75" hidden="false" customHeight="true" outlineLevel="0" collapsed="false">
      <c r="E33" s="372" t="s">
        <v>702</v>
      </c>
      <c r="F33" s="372"/>
      <c r="G33" s="372"/>
      <c r="H33" s="372"/>
      <c r="I33" s="372"/>
      <c r="J33" s="372"/>
      <c r="K33" s="373" t="n">
        <f aca="false">'2. RESUMO'!G37</f>
        <v>2733724.78</v>
      </c>
      <c r="L33" s="373"/>
    </row>
    <row r="34" customFormat="false" ht="15.75" hidden="false" customHeight="true" outlineLevel="0" collapsed="false">
      <c r="E34" s="374" t="s">
        <v>703</v>
      </c>
      <c r="F34" s="374"/>
      <c r="G34" s="374"/>
      <c r="H34" s="374"/>
      <c r="I34" s="374"/>
      <c r="J34" s="374"/>
      <c r="K34" s="374"/>
      <c r="L34" s="374"/>
    </row>
    <row r="35" customFormat="false" ht="16.5" hidden="false" customHeight="true" outlineLevel="0" collapsed="false">
      <c r="E35" s="375" t="s">
        <v>704</v>
      </c>
      <c r="F35" s="375"/>
      <c r="G35" s="375"/>
      <c r="H35" s="375"/>
      <c r="I35" s="375"/>
      <c r="J35" s="375"/>
      <c r="K35" s="375"/>
      <c r="L35" s="375"/>
    </row>
    <row r="36" customFormat="false" ht="15.75" hidden="false" customHeight="false" outlineLevel="0" collapsed="false">
      <c r="A36" s="376"/>
      <c r="B36" s="376"/>
      <c r="C36" s="376"/>
      <c r="D36" s="376"/>
      <c r="E36" s="377"/>
      <c r="F36" s="378"/>
      <c r="G36" s="379"/>
      <c r="H36" s="379"/>
      <c r="I36" s="379"/>
      <c r="J36" s="379"/>
      <c r="K36" s="379"/>
      <c r="L36" s="380"/>
      <c r="M36" s="313" t="n">
        <v>1450</v>
      </c>
    </row>
    <row r="37" customFormat="false" ht="15.75" hidden="false" customHeight="false" outlineLevel="0" collapsed="false">
      <c r="E37" s="381"/>
      <c r="F37" s="382" t="s">
        <v>705</v>
      </c>
      <c r="G37" s="383" t="s">
        <v>706</v>
      </c>
      <c r="H37" s="383"/>
      <c r="I37" s="383"/>
      <c r="J37" s="383"/>
      <c r="K37" s="384" t="n">
        <v>-1</v>
      </c>
      <c r="L37" s="385"/>
      <c r="M37" s="313" t="n">
        <v>776</v>
      </c>
    </row>
    <row r="38" customFormat="false" ht="15.75" hidden="false" customHeight="false" outlineLevel="0" collapsed="false">
      <c r="E38" s="381"/>
      <c r="F38" s="382"/>
      <c r="G38" s="386" t="s">
        <v>707</v>
      </c>
      <c r="H38" s="386"/>
      <c r="I38" s="386"/>
      <c r="J38" s="386"/>
      <c r="K38" s="384"/>
      <c r="L38" s="385"/>
      <c r="M38" s="313" t="n">
        <f aca="false">M36-M37</f>
        <v>674</v>
      </c>
    </row>
    <row r="39" customFormat="false" ht="15.75" hidden="false" customHeight="false" outlineLevel="0" collapsed="false">
      <c r="E39" s="381"/>
      <c r="F39" s="382"/>
      <c r="G39" s="386"/>
      <c r="H39" s="386"/>
      <c r="I39" s="386"/>
      <c r="J39" s="386"/>
      <c r="K39" s="384"/>
      <c r="L39" s="385"/>
    </row>
    <row r="40" customFormat="false" ht="15.75" hidden="false" customHeight="false" outlineLevel="0" collapsed="false">
      <c r="E40" s="381"/>
      <c r="F40" s="382"/>
      <c r="G40" s="386"/>
      <c r="H40" s="386"/>
      <c r="I40" s="386"/>
      <c r="J40" s="386"/>
      <c r="K40" s="384"/>
      <c r="L40" s="385"/>
    </row>
    <row r="41" customFormat="false" ht="15.75" hidden="false" customHeight="false" outlineLevel="0" collapsed="false">
      <c r="E41" s="381"/>
      <c r="F41" s="382"/>
      <c r="G41" s="386"/>
      <c r="H41" s="386"/>
      <c r="I41" s="386"/>
      <c r="J41" s="386"/>
      <c r="K41" s="384"/>
      <c r="L41" s="385"/>
    </row>
    <row r="42" customFormat="false" ht="15.75" hidden="false" customHeight="false" outlineLevel="0" collapsed="false">
      <c r="E42" s="381"/>
      <c r="F42" s="382"/>
      <c r="G42" s="386"/>
      <c r="H42" s="386"/>
      <c r="I42" s="386"/>
      <c r="J42" s="386"/>
      <c r="K42" s="384"/>
      <c r="L42" s="385"/>
    </row>
    <row r="43" customFormat="false" ht="15.75" hidden="false" customHeight="false" outlineLevel="0" collapsed="false">
      <c r="E43" s="381"/>
      <c r="F43" s="382"/>
      <c r="G43" s="386"/>
      <c r="H43" s="386"/>
      <c r="I43" s="386"/>
      <c r="J43" s="386"/>
      <c r="K43" s="384"/>
      <c r="L43" s="385"/>
    </row>
    <row r="44" customFormat="false" ht="15.75" hidden="false" customHeight="false" outlineLevel="0" collapsed="false">
      <c r="E44" s="381"/>
      <c r="F44" s="382"/>
      <c r="G44" s="386"/>
      <c r="H44" s="386"/>
      <c r="I44" s="386"/>
      <c r="J44" s="386"/>
      <c r="K44" s="384"/>
      <c r="L44" s="385"/>
    </row>
    <row r="45" customFormat="false" ht="15.75" hidden="false" customHeight="false" outlineLevel="0" collapsed="false">
      <c r="E45" s="381"/>
      <c r="F45" s="382"/>
      <c r="G45" s="386"/>
      <c r="H45" s="386"/>
      <c r="I45" s="386"/>
      <c r="J45" s="386"/>
      <c r="K45" s="384"/>
      <c r="L45" s="385"/>
    </row>
    <row r="46" customFormat="false" ht="15.75" hidden="false" customHeight="false" outlineLevel="0" collapsed="false">
      <c r="E46" s="381"/>
      <c r="F46" s="382"/>
      <c r="G46" s="386"/>
      <c r="H46" s="384"/>
      <c r="I46" s="376"/>
      <c r="J46" s="376"/>
      <c r="K46" s="376"/>
      <c r="L46" s="385"/>
    </row>
    <row r="47" customFormat="false" ht="15.75" hidden="false" customHeight="false" outlineLevel="0" collapsed="false">
      <c r="E47" s="381"/>
      <c r="F47" s="374" t="s">
        <v>708</v>
      </c>
      <c r="G47" s="374"/>
      <c r="H47" s="374"/>
      <c r="I47" s="374"/>
      <c r="J47" s="374"/>
      <c r="K47" s="374"/>
      <c r="L47" s="385"/>
    </row>
    <row r="48" customFormat="false" ht="15.75" hidden="false" customHeight="false" outlineLevel="0" collapsed="false">
      <c r="E48" s="381"/>
      <c r="F48" s="387" t="n">
        <v>0.05</v>
      </c>
      <c r="G48" s="388" t="s">
        <v>709</v>
      </c>
      <c r="H48" s="388"/>
      <c r="I48" s="388"/>
      <c r="J48" s="388"/>
      <c r="K48" s="388"/>
      <c r="L48" s="385"/>
    </row>
    <row r="49" customFormat="false" ht="6" hidden="false" customHeight="true" outlineLevel="0" collapsed="false">
      <c r="E49" s="381"/>
      <c r="F49" s="376"/>
      <c r="G49" s="389"/>
      <c r="H49" s="389"/>
      <c r="I49" s="389"/>
      <c r="J49" s="389"/>
      <c r="K49" s="389"/>
      <c r="L49" s="385"/>
    </row>
    <row r="50" customFormat="false" ht="13.15" hidden="false" customHeight="true" outlineLevel="0" collapsed="false">
      <c r="E50" s="381"/>
      <c r="F50" s="390" t="n">
        <v>0.5</v>
      </c>
      <c r="G50" s="388" t="s">
        <v>710</v>
      </c>
      <c r="H50" s="388"/>
      <c r="I50" s="388"/>
      <c r="J50" s="388"/>
      <c r="K50" s="388"/>
      <c r="L50" s="385"/>
    </row>
    <row r="51" customFormat="false" ht="13.15" hidden="false" customHeight="true" outlineLevel="0" collapsed="false">
      <c r="E51" s="391"/>
      <c r="F51" s="392"/>
      <c r="G51" s="393"/>
      <c r="H51" s="394"/>
      <c r="I51" s="394"/>
      <c r="J51" s="394"/>
      <c r="K51" s="394"/>
      <c r="L51" s="395"/>
    </row>
    <row r="52" customFormat="false" ht="13.15" hidden="false" customHeight="true" outlineLevel="0" collapsed="false"/>
    <row r="53" customFormat="false" ht="21.6" hidden="false" customHeight="true" outlineLevel="0" collapsed="false"/>
    <row r="54" customFormat="false" ht="17.45" hidden="false" customHeight="true" outlineLevel="0" collapsed="false"/>
    <row r="55" customFormat="false" ht="26.45" hidden="false" customHeight="true" outlineLevel="0" collapsed="false"/>
  </sheetData>
  <sheetProtection sheet="true" password="dba1" objects="true" scenarios="true"/>
  <mergeCells count="53">
    <mergeCell ref="H5:J5"/>
    <mergeCell ref="K5:L6"/>
    <mergeCell ref="I6:J6"/>
    <mergeCell ref="E7:L7"/>
    <mergeCell ref="J10:K10"/>
    <mergeCell ref="E11:L11"/>
    <mergeCell ref="E12:E13"/>
    <mergeCell ref="F12:J13"/>
    <mergeCell ref="K12:L12"/>
    <mergeCell ref="K13:L13"/>
    <mergeCell ref="F14:J14"/>
    <mergeCell ref="K14:L14"/>
    <mergeCell ref="F15:J15"/>
    <mergeCell ref="K15:L15"/>
    <mergeCell ref="F16:J16"/>
    <mergeCell ref="K16:L16"/>
    <mergeCell ref="F17:J17"/>
    <mergeCell ref="K17:L17"/>
    <mergeCell ref="F18:J18"/>
    <mergeCell ref="K18:L18"/>
    <mergeCell ref="F19:J19"/>
    <mergeCell ref="K19:L19"/>
    <mergeCell ref="E20:L20"/>
    <mergeCell ref="F21:J21"/>
    <mergeCell ref="K21:L21"/>
    <mergeCell ref="F22:J22"/>
    <mergeCell ref="K22:L22"/>
    <mergeCell ref="E23:L23"/>
    <mergeCell ref="F24:J24"/>
    <mergeCell ref="K24:L24"/>
    <mergeCell ref="F25:J25"/>
    <mergeCell ref="K25:L25"/>
    <mergeCell ref="F26:J26"/>
    <mergeCell ref="K26:L26"/>
    <mergeCell ref="F27:J27"/>
    <mergeCell ref="K27:L27"/>
    <mergeCell ref="F28:J28"/>
    <mergeCell ref="K28:L28"/>
    <mergeCell ref="E29:L29"/>
    <mergeCell ref="E30:L30"/>
    <mergeCell ref="E31:J32"/>
    <mergeCell ref="K31:L32"/>
    <mergeCell ref="E33:J33"/>
    <mergeCell ref="K33:L33"/>
    <mergeCell ref="E34:L34"/>
    <mergeCell ref="E35:L35"/>
    <mergeCell ref="F37:F38"/>
    <mergeCell ref="G37:J37"/>
    <mergeCell ref="K37:K38"/>
    <mergeCell ref="G38:J38"/>
    <mergeCell ref="F47:K47"/>
    <mergeCell ref="G48:K48"/>
    <mergeCell ref="G50:K50"/>
  </mergeCells>
  <dataValidations count="1">
    <dataValidation allowBlank="true" operator="between" showDropDown="false" showErrorMessage="true" showInputMessage="true" sqref="G2" type="list">
      <formula1>$Q$15:$Q$16</formula1>
      <formula2>t</formula2>
    </dataValidation>
  </dataValidations>
  <printOptions headings="false" gridLines="false" gridLinesSet="true" horizontalCentered="true" verticalCentered="false"/>
  <pageMargins left="0.984027777777778" right="0.39375" top="0.39375" bottom="0.393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6.xml><?xml version="1.0" encoding="utf-8"?>
<worksheet xmlns="http://schemas.openxmlformats.org/spreadsheetml/2006/main" xmlns:r="http://schemas.openxmlformats.org/officeDocument/2006/relationships">
  <sheetPr filterMode="false">
    <tabColor rgb="FFD9D9D9"/>
    <pageSetUpPr fitToPage="false"/>
  </sheetPr>
  <dimension ref="B1:E162"/>
  <sheetViews>
    <sheetView showFormulas="false" showGridLines="true" showRowColHeaders="true" showZeros="true" rightToLeft="false" tabSelected="false" showOutlineSymbols="true" defaultGridColor="true" view="normal" topLeftCell="B61" colorId="64" zoomScale="65" zoomScaleNormal="65" zoomScalePageLayoutView="100" workbookViewId="0">
      <selection pane="topLeft" activeCell="C116" activeCellId="0" sqref="C116"/>
    </sheetView>
  </sheetViews>
  <sheetFormatPr defaultRowHeight="15" zeroHeight="false" outlineLevelRow="0" outlineLevelCol="0"/>
  <cols>
    <col collapsed="false" customWidth="true" hidden="false" outlineLevel="0" max="1" min="1" style="396" width="14.28"/>
    <col collapsed="false" customWidth="true" hidden="false" outlineLevel="0" max="2" min="2" style="396" width="20.71"/>
    <col collapsed="false" customWidth="true" hidden="false" outlineLevel="0" max="3" min="3" style="396" width="120.72"/>
    <col collapsed="false" customWidth="true" hidden="false" outlineLevel="0" max="5" min="4" style="396" width="10.71"/>
    <col collapsed="false" customWidth="true" hidden="false" outlineLevel="0" max="1025" min="6" style="397" width="8.7"/>
  </cols>
  <sheetData>
    <row r="1" customFormat="false" ht="15" hidden="false" customHeight="false" outlineLevel="0" collapsed="false">
      <c r="B1" s="398"/>
      <c r="C1" s="399"/>
      <c r="D1" s="398"/>
    </row>
    <row r="2" customFormat="false" ht="15.75" hidden="false" customHeight="false" outlineLevel="0" collapsed="false">
      <c r="B2" s="400" t="s">
        <v>711</v>
      </c>
      <c r="C2" s="401" t="s">
        <v>712</v>
      </c>
      <c r="D2" s="402" t="s">
        <v>713</v>
      </c>
      <c r="E2" s="402" t="s">
        <v>714</v>
      </c>
    </row>
    <row r="3" customFormat="false" ht="15" hidden="false" customHeight="false" outlineLevel="0" collapsed="false">
      <c r="B3" s="403" t="s">
        <v>715</v>
      </c>
      <c r="C3" s="404" t="str">
        <f aca="false">VLOOKUP($B3,'COMP. CIVIL'!$B:$G,2,0)</f>
        <v>ADMINISTRAÇÃO LOCAL</v>
      </c>
      <c r="D3" s="405" t="str">
        <f aca="false">VLOOKUP($B3,'COMP. CIVIL'!$B:$G,6,0)</f>
        <v>UN</v>
      </c>
      <c r="E3" s="406" t="n">
        <f aca="false">VLOOKUP($B3,'COMP. CIVIL'!$B:$H,7,0)</f>
        <v>46075.92</v>
      </c>
    </row>
    <row r="4" customFormat="false" ht="15" hidden="false" customHeight="false" outlineLevel="0" collapsed="false">
      <c r="B4" s="403" t="s">
        <v>716</v>
      </c>
      <c r="C4" s="404" t="str">
        <f aca="false">VLOOKUP($B4,'COMP. CIVIL'!$B:$G,2,0)</f>
        <v>DEMOLIÇÃO DE PISO DE CONCRETO COM RETRO ESCAVADEIRA</v>
      </c>
      <c r="D4" s="405" t="str">
        <f aca="false">VLOOKUP($B4,'COMP. CIVIL'!$B:$G,6,0)</f>
        <v>M3</v>
      </c>
      <c r="E4" s="406" t="n">
        <f aca="false">VLOOKUP($B4,'COMP. CIVIL'!$B:$H,7,0)</f>
        <v>68.5</v>
      </c>
    </row>
    <row r="5" customFormat="false" ht="30" hidden="false" customHeight="false" outlineLevel="0" collapsed="false">
      <c r="B5" s="403" t="s">
        <v>717</v>
      </c>
      <c r="C5" s="404" t="str">
        <f aca="false">VLOOKUP($B5,'COMP. CIVIL'!$B:$G,2,0)</f>
        <v>DIVISORIA EM GRANILITE, ESP = 3CM, ASSENTADO COM ARGAMASSA TRACO 1:4, ARREMATE EM CIMENTO BRANCO, EXCLUSIVE FERRAGENS</v>
      </c>
      <c r="D5" s="405" t="str">
        <f aca="false">VLOOKUP($B5,'COMP. CIVIL'!$B:$G,6,0)</f>
        <v>M2</v>
      </c>
      <c r="E5" s="406" t="n">
        <f aca="false">VLOOKUP($B5,'COMP. CIVIL'!$B:$H,7,0)</f>
        <v>285.57</v>
      </c>
    </row>
    <row r="6" customFormat="false" ht="15" hidden="false" customHeight="false" outlineLevel="0" collapsed="false">
      <c r="B6" s="403" t="s">
        <v>718</v>
      </c>
      <c r="C6" s="404" t="str">
        <f aca="false">VLOOKUP($B6,'COMP. CIVIL'!$B:$G,2,0)</f>
        <v>DIVISÓRIA EM COMPENSADO NAVAL FIXADA SOBRE ESTRUTURA METÁLICA</v>
      </c>
      <c r="D6" s="405" t="str">
        <f aca="false">VLOOKUP($B6,'COMP. CIVIL'!$B:$G,6,0)</f>
        <v>M2</v>
      </c>
      <c r="E6" s="406" t="n">
        <f aca="false">VLOOKUP($B6,'COMP. CIVIL'!$B:$H,7,0)</f>
        <v>145.09</v>
      </c>
    </row>
    <row r="7" customFormat="false" ht="15" hidden="false" customHeight="false" outlineLevel="0" collapsed="false">
      <c r="B7" s="403" t="s">
        <v>719</v>
      </c>
      <c r="C7" s="404" t="str">
        <f aca="false">VLOOKUP($B7,'COMP. CIVIL'!$B:$G,2,0)</f>
        <v>BARRA DE APOIO PARA PORTADORES DE NECESSIDADES ESPECIAIS - LARGURA 80CM</v>
      </c>
      <c r="D7" s="405" t="str">
        <f aca="false">VLOOKUP($B7,'COMP. CIVIL'!$B:$G,6,0)</f>
        <v>UN</v>
      </c>
      <c r="E7" s="406" t="n">
        <f aca="false">VLOOKUP($B7,'COMP. CIVIL'!$B:$H,7,0)</f>
        <v>265.52</v>
      </c>
    </row>
    <row r="8" customFormat="false" ht="15" hidden="false" customHeight="false" outlineLevel="0" collapsed="false">
      <c r="B8" s="403" t="s">
        <v>720</v>
      </c>
      <c r="C8" s="404" t="str">
        <f aca="false">VLOOKUP($B8,'COMP. CIVIL'!$B:$G,2,0)</f>
        <v>BARRA DE APOIO PARA PORTADORES DE NECESSIDADES ESPECIAIS - LARGURA 40CM</v>
      </c>
      <c r="D8" s="405" t="str">
        <f aca="false">VLOOKUP($B8,'COMP. CIVIL'!$B:$G,6,0)</f>
        <v>UN</v>
      </c>
      <c r="E8" s="406" t="n">
        <f aca="false">VLOOKUP($B8,'COMP. CIVIL'!$B:$H,7,0)</f>
        <v>133.21</v>
      </c>
    </row>
    <row r="9" customFormat="false" ht="15" hidden="false" customHeight="false" outlineLevel="0" collapsed="false">
      <c r="B9" s="403" t="s">
        <v>721</v>
      </c>
      <c r="C9" s="404" t="str">
        <f aca="false">VLOOKUP($B9,'COMP. CIVIL'!$B:$G,2,0)</f>
        <v>BANCO ARTICULADO PARA BANHO, EM ACO INOX POLIDO, 70* CM X 45* CM</v>
      </c>
      <c r="D9" s="405" t="str">
        <f aca="false">'COMP. CIVIL'!G70</f>
        <v>UN</v>
      </c>
      <c r="E9" s="406" t="n">
        <f aca="false">VLOOKUP($B9,'COMP. CIVIL'!$B:$H,7,0)</f>
        <v>1008.62</v>
      </c>
    </row>
    <row r="10" customFormat="false" ht="15" hidden="false" customHeight="false" outlineLevel="0" collapsed="false">
      <c r="B10" s="403" t="s">
        <v>722</v>
      </c>
      <c r="C10" s="404" t="str">
        <f aca="false">VLOOKUP($B10,'COMP. CIVIL'!$B:$G,2,0)</f>
        <v>FORNECIMENTO E INSTALAÇÃO DE BANCADA DE GRANITO</v>
      </c>
      <c r="D10" s="405" t="str">
        <f aca="false">VLOOKUP($B10,'COMP. CIVIL'!$B:$G,6,0)</f>
        <v>M2</v>
      </c>
      <c r="E10" s="406" t="n">
        <f aca="false">VLOOKUP($B10,'COMP. CIVIL'!$B:$H,7,0)</f>
        <v>583.31</v>
      </c>
    </row>
    <row r="11" customFormat="false" ht="15" hidden="false" customHeight="false" outlineLevel="0" collapsed="false">
      <c r="B11" s="403" t="s">
        <v>723</v>
      </c>
      <c r="C11" s="404" t="str">
        <f aca="false">VLOOKUP($B11,'COMP. CIVIL'!$B:$G,2,0)</f>
        <v>PLACA DE INAUGURAÇÃO EM ALUMÍNIO 0,40 X 0,60 M - FORNCIMENTO E COLOCAÇÃO</v>
      </c>
      <c r="D11" s="405" t="str">
        <f aca="false">VLOOKUP($B11,'COMP. CIVIL'!$B:$G,6,0)</f>
        <v>UN</v>
      </c>
      <c r="E11" s="406" t="n">
        <f aca="false">VLOOKUP($B11,'COMP. CIVIL'!$B:$H,7,0)</f>
        <v>934.32</v>
      </c>
    </row>
    <row r="12" customFormat="false" ht="15" hidden="false" customHeight="false" outlineLevel="0" collapsed="false">
      <c r="B12" s="403" t="s">
        <v>724</v>
      </c>
      <c r="C12" s="404" t="str">
        <f aca="false">VLOOKUP($B12,'COMP. CIVIL'!$B:$G,2,0)</f>
        <v>REGULARIZACAO E COMPACTACAO MANUAL DE TERRENO COM SOQUETE</v>
      </c>
      <c r="D12" s="405" t="str">
        <f aca="false">VLOOKUP($B12,'COMP. CIVIL'!$B:$G,6,0)</f>
        <v>M2</v>
      </c>
      <c r="E12" s="406" t="n">
        <f aca="false">VLOOKUP($B12,'COMP. CIVIL'!$B:$H,7,0)</f>
        <v>5.26</v>
      </c>
    </row>
    <row r="13" customFormat="false" ht="15" hidden="false" customHeight="false" outlineLevel="0" collapsed="false">
      <c r="B13" s="403" t="s">
        <v>725</v>
      </c>
      <c r="C13" s="404" t="str">
        <f aca="false">VLOOKUP($B13,'COMP. CIVIL'!$B:$G,2,0)</f>
        <v>APLICAÇÃO E LIXAMENTO DE MASSA ACRÍLICA EM PAREDES, UMA DEMÃO. AF_06/2014</v>
      </c>
      <c r="D13" s="405" t="str">
        <f aca="false">VLOOKUP($B13,'COMP. CIVIL'!$B:$G,6,0)</f>
        <v>M2</v>
      </c>
      <c r="E13" s="406" t="n">
        <f aca="false">VLOOKUP($B13,'COMP. CIVIL'!$B:$H,7,0)</f>
        <v>6.42</v>
      </c>
    </row>
    <row r="14" customFormat="false" ht="15" hidden="false" customHeight="false" outlineLevel="0" collapsed="false">
      <c r="B14" s="403" t="s">
        <v>726</v>
      </c>
      <c r="C14" s="404" t="str">
        <f aca="false">VLOOKUP($B14,'COMP. CIVIL'!$B:$G,2,0)</f>
        <v>LIMPEZA FINAL DE OBRA</v>
      </c>
      <c r="D14" s="405" t="str">
        <f aca="false">VLOOKUP($B14,'COMP. CIVIL'!$B:$G,6,0)</f>
        <v>M2</v>
      </c>
      <c r="E14" s="406" t="n">
        <f aca="false">VLOOKUP($B14,'COMP. CIVIL'!$B:$H,7,0)</f>
        <v>2.46</v>
      </c>
    </row>
    <row r="15" customFormat="false" ht="15" hidden="false" customHeight="false" outlineLevel="0" collapsed="false">
      <c r="B15" s="403" t="s">
        <v>727</v>
      </c>
      <c r="C15" s="404" t="str">
        <f aca="false">VLOOKUP($B15,'COMP. CIVIL'!$B:$G,2,0)</f>
        <v>TELA DE NYLON TIPO MOSQUITEIRO COM MOLDURA EM ALUMÍNIO</v>
      </c>
      <c r="D15" s="405" t="str">
        <f aca="false">VLOOKUP($B15,'COMP. CIVIL'!$B:$G,6,0)</f>
        <v>M2</v>
      </c>
      <c r="E15" s="406" t="n">
        <f aca="false">VLOOKUP($B15,'COMP. CIVIL'!$B:$H,7,0)</f>
        <v>124.01</v>
      </c>
    </row>
    <row r="16" customFormat="false" ht="30" hidden="false" customHeight="false" outlineLevel="0" collapsed="false">
      <c r="B16" s="403" t="s">
        <v>728</v>
      </c>
      <c r="C16" s="404" t="str">
        <f aca="false">VLOOKUP($B16,'COMP. CIVIL'!$B:$G,2,0)</f>
        <v>PORTA EM ALUMÍNIO DE ABRIR TIPO VENEZIANA COM GUARNIÇÃO, FIXAÇÃO COM PARAFUSOS, ADEQUADA PARA PNE- FORNECIMENTO E INSTALAÇÃO. AF_08/2015</v>
      </c>
      <c r="D16" s="405" t="str">
        <f aca="false">VLOOKUP($B16,'COMP. CIVIL'!$B:$G,6,0)</f>
        <v>M2</v>
      </c>
      <c r="E16" s="406" t="n">
        <f aca="false">VLOOKUP($B16,'COMP. CIVIL'!$B:$H,7,0)</f>
        <v>700.43</v>
      </c>
    </row>
    <row r="17" customFormat="false" ht="15" hidden="false" customHeight="false" outlineLevel="0" collapsed="false">
      <c r="B17" s="403" t="s">
        <v>729</v>
      </c>
      <c r="C17" s="404" t="str">
        <f aca="false">VLOOKUP($B17,'COMP. CIVIL'!$B:$G,2,0)</f>
        <v>FORNECIMENTO E INSTALAÇÃO DE LOUSA DE VIDRO 4,00 M X 1,10 M</v>
      </c>
      <c r="D17" s="405" t="str">
        <f aca="false">VLOOKUP($B17,'COMP. CIVIL'!$B:$G,6,0)</f>
        <v>UN</v>
      </c>
      <c r="E17" s="406" t="n">
        <f aca="false">VLOOKUP($B17,'COMP. CIVIL'!$B:$H,7,0)</f>
        <v>1352.02</v>
      </c>
    </row>
    <row r="18" customFormat="false" ht="15" hidden="false" customHeight="false" outlineLevel="0" collapsed="false">
      <c r="B18" s="403" t="s">
        <v>730</v>
      </c>
      <c r="C18" s="404" t="str">
        <f aca="false">VLOOKUP($B18,'COMP. CIVIL'!$B:$G,2,0)</f>
        <v>LETREIRO – LETRA EM CAIXA DE AÇO GALVANIZADO, H= 20CM, INCLUSO PINTURA</v>
      </c>
      <c r="D18" s="405" t="str">
        <f aca="false">VLOOKUP($B18,'COMP. CIVIL'!$B:$G,6,0)</f>
        <v>UN</v>
      </c>
      <c r="E18" s="406" t="n">
        <f aca="false">VLOOKUP($B18,'COMP. CIVIL'!$B:$H,7,0)</f>
        <v>94.06</v>
      </c>
    </row>
    <row r="19" customFormat="false" ht="15" hidden="false" customHeight="false" outlineLevel="0" collapsed="false">
      <c r="B19" s="403" t="s">
        <v>731</v>
      </c>
      <c r="C19" s="404" t="str">
        <f aca="false">VLOOKUP($B19,'COMP. CIVIL'!$B:$G,2,0)</f>
        <v>BICICLETÁRIO EM TUBO DE AÇO GALVANIZADO DIAM=50MM, EXCETO PINTURA DE ACABAMENTO</v>
      </c>
      <c r="D19" s="405" t="str">
        <f aca="false">VLOOKUP($B19,'COMP. CIVIL'!$B:$G,6,0)</f>
        <v>M</v>
      </c>
      <c r="E19" s="406" t="n">
        <f aca="false">VLOOKUP($B19,'COMP. CIVIL'!$B:$H,7,0)</f>
        <v>310</v>
      </c>
    </row>
    <row r="20" customFormat="false" ht="30" hidden="false" customHeight="false" outlineLevel="0" collapsed="false">
      <c r="B20" s="403" t="s">
        <v>732</v>
      </c>
      <c r="C20" s="404" t="str">
        <f aca="false">VLOOKUP($B20,'COMP. CIVIL'!$B:$G,2,0)</f>
        <v>MASTRO TRIPLO EM TUBO DE AÇO GALVANIZADO, ALT (ÚTIL)= 6M (3,80M X 2"+ 2,20M X 1 1/2"), INCLUSIVE BASE DE CONCRETO CICLÓPICO</v>
      </c>
      <c r="D20" s="405" t="str">
        <f aca="false">VLOOKUP($B20,'COMP. CIVIL'!$B:$G,6,0)</f>
        <v>UN</v>
      </c>
      <c r="E20" s="406" t="n">
        <f aca="false">VLOOKUP($B20,'COMP. CIVIL'!$B:$H,7,0)</f>
        <v>1951.62</v>
      </c>
    </row>
    <row r="21" customFormat="false" ht="15" hidden="false" customHeight="false" outlineLevel="0" collapsed="false">
      <c r="B21" s="403" t="s">
        <v>733</v>
      </c>
      <c r="C21" s="404" t="str">
        <f aca="false">VLOOKUP($B21,'COMP. CIVIL'!$B:$G,2,0)</f>
        <v>BARRA DE APOIO PARA PORTADORES DE NECESSIDADES ESPECIAIS - LARGURA 60CM</v>
      </c>
      <c r="D21" s="405" t="str">
        <f aca="false">VLOOKUP($B21,'COMP. CIVIL'!$B:$G,6,0)</f>
        <v>UN</v>
      </c>
      <c r="E21" s="406" t="n">
        <f aca="false">VLOOKUP($B21,'COMP. CIVIL'!$B:$H,7,0)</f>
        <v>267.01</v>
      </c>
    </row>
    <row r="22" customFormat="false" ht="15" hidden="false" customHeight="false" outlineLevel="0" collapsed="false">
      <c r="B22" s="403" t="s">
        <v>734</v>
      </c>
      <c r="C22" s="404" t="str">
        <f aca="false">VLOOKUP($B22,'COMP. CIVIL'!$B:$G,2,0)</f>
        <v>BARRA DE APOIO PARA PORTADORES DE NECESSIDADES ESPECIAIS - LARGURA 70CM</v>
      </c>
      <c r="D22" s="405" t="str">
        <f aca="false">VLOOKUP($B22,'COMP. CIVIL'!$B:$G,6,0)</f>
        <v>UN</v>
      </c>
      <c r="E22" s="406" t="n">
        <f aca="false">VLOOKUP($B22,'COMP. CIVIL'!$B:$H,7,0)</f>
        <v>251.32</v>
      </c>
    </row>
    <row r="23" customFormat="false" ht="15" hidden="false" customHeight="false" outlineLevel="0" collapsed="false">
      <c r="B23" s="403" t="s">
        <v>735</v>
      </c>
      <c r="C23" s="404" t="str">
        <f aca="false">VLOOKUP($B23,'COMP. CIVIL'!$B:$G,2,0)</f>
        <v>PORTA DIVISÓRIA NAVAL 2,10 X 0,80</v>
      </c>
      <c r="D23" s="405" t="str">
        <f aca="false">VLOOKUP($B23,'COMP. CIVIL'!$B:$G,6,0)</f>
        <v>UN</v>
      </c>
      <c r="E23" s="406" t="n">
        <f aca="false">VLOOKUP($B23,'COMP. CIVIL'!$B:$H,7,0)</f>
        <v>437.75</v>
      </c>
    </row>
    <row r="24" customFormat="false" ht="15" hidden="false" customHeight="false" outlineLevel="0" collapsed="false">
      <c r="B24" s="403" t="s">
        <v>736</v>
      </c>
      <c r="C24" s="404" t="str">
        <f aca="false">VLOOKUP($B24,'COMP. CIVIL'!$B:$G,2,0)</f>
        <v>REGULARIZACAO E COMPACTACAO MANUAL DE TERRENO COM SOQUETE</v>
      </c>
      <c r="D24" s="405" t="str">
        <f aca="false">VLOOKUP($B24,'COMP. CIVIL'!$B:$G,6,0)</f>
        <v>M2</v>
      </c>
      <c r="E24" s="406" t="n">
        <f aca="false">VLOOKUP($B24,'COMP. CIVIL'!$B:$H,7,0)</f>
        <v>5.26</v>
      </c>
    </row>
    <row r="25" customFormat="false" ht="15" hidden="false" customHeight="false" outlineLevel="0" collapsed="false">
      <c r="B25" s="403" t="s">
        <v>737</v>
      </c>
      <c r="C25" s="404" t="e">
        <f aca="false">VLOOKUP($B25,'COMP. CIVIL'!$B:$G,2,0)</f>
        <v>#N/A</v>
      </c>
      <c r="D25" s="405" t="e">
        <f aca="false">VLOOKUP($B25,'COMP. CIVIL'!$B:$G,6,0)</f>
        <v>#N/A</v>
      </c>
      <c r="E25" s="406" t="e">
        <f aca="false">VLOOKUP($B25,'COMP. CIVIL'!$B:$H,7,0)</f>
        <v>#N/A</v>
      </c>
    </row>
    <row r="26" customFormat="false" ht="15" hidden="false" customHeight="false" outlineLevel="0" collapsed="false">
      <c r="B26" s="403" t="s">
        <v>738</v>
      </c>
      <c r="C26" s="404" t="e">
        <f aca="false">VLOOKUP($B26,'COMP. CIVIL'!$B:$G,2,0)</f>
        <v>#N/A</v>
      </c>
      <c r="D26" s="405" t="e">
        <f aca="false">VLOOKUP($B26,'COMP. CIVIL'!$B:$G,6,0)</f>
        <v>#N/A</v>
      </c>
      <c r="E26" s="406" t="e">
        <f aca="false">VLOOKUP($B26,'COMP. CIVIL'!$B:$H,7,0)</f>
        <v>#N/A</v>
      </c>
    </row>
    <row r="27" customFormat="false" ht="15" hidden="false" customHeight="false" outlineLevel="0" collapsed="false">
      <c r="B27" s="403" t="s">
        <v>739</v>
      </c>
      <c r="C27" s="404" t="e">
        <f aca="false">VLOOKUP($B27,'COMP. CIVIL'!$B:$G,2,0)</f>
        <v>#N/A</v>
      </c>
      <c r="D27" s="405" t="e">
        <f aca="false">VLOOKUP($B27,'COMP. CIVIL'!$B:$G,6,0)</f>
        <v>#N/A</v>
      </c>
      <c r="E27" s="406" t="e">
        <f aca="false">VLOOKUP($B27,'COMP. CIVIL'!$B:$H,7,0)</f>
        <v>#N/A</v>
      </c>
    </row>
    <row r="28" customFormat="false" ht="15" hidden="false" customHeight="false" outlineLevel="0" collapsed="false">
      <c r="B28" s="398"/>
      <c r="C28" s="399"/>
      <c r="D28" s="398"/>
    </row>
    <row r="29" customFormat="false" ht="15.75" hidden="false" customHeight="false" outlineLevel="0" collapsed="false">
      <c r="B29" s="400" t="s">
        <v>740</v>
      </c>
      <c r="C29" s="401" t="s">
        <v>741</v>
      </c>
      <c r="D29" s="407" t="s">
        <v>713</v>
      </c>
      <c r="E29" s="408" t="s">
        <v>714</v>
      </c>
    </row>
    <row r="30" customFormat="false" ht="15" hidden="false" customHeight="false" outlineLevel="0" collapsed="false">
      <c r="B30" s="405" t="s">
        <v>742</v>
      </c>
      <c r="C30" s="404" t="str">
        <f aca="false">VLOOKUP($B30,'COMP. HIDRO'!$B:$G,2,0)</f>
        <v>RESERVATÓRIO EM AÇO DO TIPO TAÇA COM COLUNA SECA (ALTURA DA COLUNA: 10,00M) - V: 20.000L - INCLUSIVE INSTALAÇÃO</v>
      </c>
      <c r="D30" s="405" t="str">
        <f aca="false">VLOOKUP($B30,'COMP. HIDRO'!$B:$G,6,0)</f>
        <v>UN</v>
      </c>
      <c r="E30" s="406" t="n">
        <f aca="false">VLOOKUP($B30,'COMP. HIDRO'!$B:$H,7,0)</f>
        <v>33529</v>
      </c>
    </row>
    <row r="31" customFormat="false" ht="15" hidden="false" customHeight="false" outlineLevel="0" collapsed="false">
      <c r="B31" s="405" t="s">
        <v>743</v>
      </c>
      <c r="C31" s="404" t="str">
        <f aca="false">VLOOKUP($B31,'COMP. HIDRO'!$B:$G,2,0)</f>
        <v>BUCHA DE REDUCAO DE PVC, SOLDAVEL, CURTA COM 60 X 50 MM</v>
      </c>
      <c r="D31" s="405" t="str">
        <f aca="false">VLOOKUP($B31,'COMP. HIDRO'!$B:$G,6,0)</f>
        <v>UN</v>
      </c>
      <c r="E31" s="406" t="n">
        <f aca="false">VLOOKUP($B31,'COMP. HIDRO'!$B:$H,7,0)</f>
        <v>10.71</v>
      </c>
    </row>
    <row r="32" customFormat="false" ht="15" hidden="false" customHeight="false" outlineLevel="0" collapsed="false">
      <c r="B32" s="405" t="s">
        <v>744</v>
      </c>
      <c r="C32" s="404" t="str">
        <f aca="false">VLOOKUP($B32,'COMP. HIDRO'!$B:$G,2,0)</f>
        <v>BUCHA DE REDUCAO DE PVC, SOLDAVEL, CURTA COM 75 X 60 MM</v>
      </c>
      <c r="D32" s="405" t="str">
        <f aca="false">VLOOKUP($B32,'COMP. HIDRO'!$B:$G,6,0)</f>
        <v>UN</v>
      </c>
      <c r="E32" s="406" t="n">
        <f aca="false">VLOOKUP($B32,'COMP. HIDRO'!$B:$H,7,0)</f>
        <v>21.91</v>
      </c>
    </row>
    <row r="33" customFormat="false" ht="15" hidden="false" customHeight="false" outlineLevel="0" collapsed="false">
      <c r="B33" s="405" t="s">
        <v>745</v>
      </c>
      <c r="C33" s="404" t="str">
        <f aca="false">VLOOKUP($B33,'COMP. HIDRO'!$B:$G,2,0)</f>
        <v>BUCHA DE REDUCAO DE PVC, SOLDAVEL, LONGA, COM 50X25 MM</v>
      </c>
      <c r="D33" s="405" t="str">
        <f aca="false">VLOOKUP($B33,'COMP. HIDRO'!$B:$G,6,0)</f>
        <v>UN</v>
      </c>
      <c r="E33" s="406" t="n">
        <f aca="false">VLOOKUP($B33,'COMP. HIDRO'!$B:$H,7,0)</f>
        <v>14.21</v>
      </c>
    </row>
    <row r="34" customFormat="false" ht="15" hidden="false" customHeight="false" outlineLevel="0" collapsed="false">
      <c r="B34" s="405" t="s">
        <v>746</v>
      </c>
      <c r="C34" s="404" t="str">
        <f aca="false">VLOOKUP($B34,'COMP. HIDRO'!$B:$G,2,0)</f>
        <v>BUCHA DE REDUCAO DE PVC, SOLDAVEL, LONGA, COM 60X25 MM</v>
      </c>
      <c r="D34" s="405" t="str">
        <f aca="false">VLOOKUP($B34,'COMP. HIDRO'!$B:$G,6,0)</f>
        <v>UN</v>
      </c>
      <c r="E34" s="406" t="n">
        <f aca="false">VLOOKUP($B34,'COMP. HIDRO'!$B:$H,7,0)</f>
        <v>18.76</v>
      </c>
    </row>
    <row r="35" customFormat="false" ht="15" hidden="false" customHeight="false" outlineLevel="0" collapsed="false">
      <c r="B35" s="405" t="s">
        <v>747</v>
      </c>
      <c r="C35" s="404" t="str">
        <f aca="false">VLOOKUP($B35,'COMP. HIDRO'!$B:$G,2,0)</f>
        <v>Bucha de Redução de PVC, Soldavel, longa, com 75x50 mm, para agua fria predial - fornecimento e instalação</v>
      </c>
      <c r="D35" s="405" t="str">
        <f aca="false">VLOOKUP($B35,'COMP. HIDRO'!$B:$G,6,0)</f>
        <v>UN</v>
      </c>
      <c r="E35" s="406" t="n">
        <f aca="false">VLOOKUP($B35,'COMP. HIDRO'!$B:$H,7,0)</f>
        <v>27.3</v>
      </c>
    </row>
    <row r="36" customFormat="false" ht="15" hidden="false" customHeight="false" outlineLevel="0" collapsed="false">
      <c r="B36" s="405" t="s">
        <v>748</v>
      </c>
      <c r="C36" s="404" t="str">
        <f aca="false">VLOOKUP($B36,'COMP. HIDRO'!$B:$G,2,0)</f>
        <v>TÊ DE REDUÇÃO, PVC, SOLDÁVEL, DN 85MM X 75MM</v>
      </c>
      <c r="D36" s="405" t="str">
        <f aca="false">VLOOKUP($B36,'COMP. HIDRO'!$B:$G,6,0)</f>
        <v>UN</v>
      </c>
      <c r="E36" s="406" t="n">
        <f aca="false">VLOOKUP($B36,'COMP. HIDRO'!$B:$H,7,0)</f>
        <v>70.21</v>
      </c>
    </row>
    <row r="37" customFormat="false" ht="15" hidden="false" customHeight="false" outlineLevel="0" collapsed="false">
      <c r="B37" s="405" t="s">
        <v>749</v>
      </c>
      <c r="C37" s="404" t="str">
        <f aca="false">VLOOKUP($B37,'COMP. HIDRO'!$B:$G,2,0)</f>
        <v>TÊ DE REDUÇÃO, PVC, SOLDÁVEL, DN 85MM X 75MM</v>
      </c>
      <c r="D37" s="405" t="str">
        <f aca="false">VLOOKUP($B37,'COMP. HIDRO'!$B:$G,6,0)</f>
        <v>UN</v>
      </c>
      <c r="E37" s="406" t="n">
        <f aca="false">VLOOKUP($B37,'COMP. HIDRO'!$B:$H,7,0)</f>
        <v>70.21</v>
      </c>
    </row>
    <row r="38" customFormat="false" ht="15" hidden="false" customHeight="false" outlineLevel="0" collapsed="false">
      <c r="B38" s="405" t="s">
        <v>750</v>
      </c>
      <c r="C38" s="404" t="str">
        <f aca="false">VLOOKUP($B38,'COMP. HIDRO'!$B:$G,2,0)</f>
        <v>ASSENTO SANITARIO DE PLASTICO, TIPO CONVENCIONAL - FORNECIMENTO E INSTALAÇÃO</v>
      </c>
      <c r="D38" s="405" t="str">
        <f aca="false">VLOOKUP($B38,'COMP. HIDRO'!$B:$G,6,0)</f>
        <v>UN</v>
      </c>
      <c r="E38" s="406" t="n">
        <f aca="false">VLOOKUP($B38,'COMP. HIDRO'!$B:$H,7,0)</f>
        <v>26.02</v>
      </c>
    </row>
    <row r="39" customFormat="false" ht="15" hidden="false" customHeight="false" outlineLevel="0" collapsed="false">
      <c r="B39" s="405" t="s">
        <v>751</v>
      </c>
      <c r="C39" s="404" t="str">
        <f aca="false">VLOOKUP($B39,'COMP. HIDRO'!$B:$G,2,0)</f>
        <v>TOALHEIRO PLASTICO TIPO DISPENSER PARA PAPEL TOALHA INTERFOLHADO</v>
      </c>
      <c r="D39" s="405" t="str">
        <f aca="false">VLOOKUP($B39,'COMP. HIDRO'!$B:$G,6,0)</f>
        <v>UN</v>
      </c>
      <c r="E39" s="406" t="n">
        <f aca="false">VLOOKUP($B39,'COMP. HIDRO'!$B:$H,7,0)</f>
        <v>51.85</v>
      </c>
    </row>
    <row r="40" customFormat="false" ht="60" hidden="false" customHeight="false" outlineLevel="0" collapsed="false">
      <c r="B40" s="405" t="s">
        <v>752</v>
      </c>
      <c r="C40" s="404" t="str">
        <f aca="false">VLOOKUP($B40,'COMP. HIDRO'!$B:$G,2,0)</f>
        <v>BANCADA PARA COZINHA EM AÇO INOX NAS DIMENSÕES 1,80X0,55M COM 01 CUBA EM AÇO INOX DE DIMENSÕES 0,50 X 0,45 X 0,35, INCLUSIVE TORNEIRA DE PRESSÃO PARA PIA LONGA DE PAREDE, SIFÃO PARA PIA E VÁLVULA DE ESCOAMENTO METÁLICA PARA PIA DE COZINHA, FIXADA SOBRE PAREDE DE ALVENARIA DE TIJOLO DE 1/2 VEZ ACABAMENTO EM AZULEJO CERAMICO ESMALTADO DE DIMENSÕES 150MM X 150MM COM REJUNTE DE COR BRANCO.</v>
      </c>
      <c r="D40" s="405" t="str">
        <f aca="false">VLOOKUP($B40,'COMP. HIDRO'!$B:$G,6,0)</f>
        <v>UN</v>
      </c>
      <c r="E40" s="406" t="n">
        <f aca="false">VLOOKUP($B40,'COMP. HIDRO'!$B:$H,7,0)</f>
        <v>784.64</v>
      </c>
    </row>
    <row r="41" customFormat="false" ht="60" hidden="false" customHeight="false" outlineLevel="0" collapsed="false">
      <c r="B41" s="405" t="s">
        <v>753</v>
      </c>
      <c r="C41" s="404" t="str">
        <f aca="false">VLOOKUP($B41,'COMP. HIDRO'!$B:$G,2,0)</f>
        <v>BANCADA PARA COZINHA EM AÇO INOX NAS DIMENSÕES 2,00X0,55M COM 01 CUBA EM AÇO INOX DE DIMENSÕES 0,80 X 0,60 X 0,50, INCLUSIVE TORNEIRA DE PRESSÃO PARA PIA LONGA DE PAREDE, SIFÃO PARA PIA E VÁLVULA DE ESCOAMENTO METÁLICA PARA PIA DE COZINHA, FIXADA SOBRE PAREDE DE ALVENARIA DE TIJOLO DE 1/2 VEZ ACABAMENTO EM AZULEJO CERAMICO ESMALTADO DE DIMENSÕES 150MM X 150MM COM REJUNTE DE COR BRANCO.</v>
      </c>
      <c r="D41" s="405" t="str">
        <f aca="false">VLOOKUP($B41,'COMP. HIDRO'!$B:$G,6,0)</f>
        <v>UN</v>
      </c>
      <c r="E41" s="406" t="n">
        <f aca="false">VLOOKUP($B41,'COMP. HIDRO'!$B:$H,7,0)</f>
        <v>922.62</v>
      </c>
    </row>
    <row r="42" customFormat="false" ht="60" hidden="false" customHeight="false" outlineLevel="0" collapsed="false">
      <c r="B42" s="405" t="s">
        <v>754</v>
      </c>
      <c r="C42" s="404" t="str">
        <f aca="false">VLOOKUP($B42,'COMP. HIDRO'!$B:$G,2,0)</f>
        <v>BANCADA PARA COZINHA EM AÇO INOX NAS DIMENSÕES 2,41X0,60M COM 02 CUBA EM AÇO INOX DE DIMENSÕES 0,50 X 0,45 X 0,35, INCLUSIVE TORNEIRA DE PRESSÃO PARA PIA LONGA DE PAREDE, SIFÃO PARA PIA E VÁLVULA DE ESCOAMENTO METÁLICA PARA PIA DE COZINHA, FIXADA SOBRE PAREDE DE ALVENARIA DE TIJOLO DE 1/2 VEZ ACABAMENTO EM AZULEJO CERAMICO ESMALTADO DE DIMENSÕES 150MM X 150MM COM REJUNTE DE COR BRANCO.</v>
      </c>
      <c r="D42" s="405" t="str">
        <f aca="false">VLOOKUP($B42,'COMP. HIDRO'!$B:$G,6,0)</f>
        <v>UN</v>
      </c>
      <c r="E42" s="406" t="n">
        <f aca="false">VLOOKUP($B42,'COMP. HIDRO'!$B:$H,7,0)</f>
        <v>831.44</v>
      </c>
    </row>
    <row r="43" customFormat="false" ht="15" hidden="false" customHeight="false" outlineLevel="0" collapsed="false">
      <c r="B43" s="405" t="s">
        <v>755</v>
      </c>
      <c r="C43" s="404" t="str">
        <f aca="false">VLOOKUP($B43,'COMP. HIDRO'!$B:$G,2,0)</f>
        <v>FORNECIMENTO E INSTALAÇÃO DE CHUVEIRO LAVA-OLHOS DE EMERGÊNCIA EM AÇO </v>
      </c>
      <c r="D43" s="405" t="str">
        <f aca="false">VLOOKUP($B43,'COMP. HIDRO'!$B:$G,6,0)</f>
        <v>UN</v>
      </c>
      <c r="E43" s="406" t="n">
        <f aca="false">VLOOKUP($B43,'COMP. HIDRO'!$B:$H,7,0)</f>
        <v>1805.36</v>
      </c>
    </row>
    <row r="44" customFormat="false" ht="30" hidden="false" customHeight="false" outlineLevel="0" collapsed="false">
      <c r="B44" s="405" t="s">
        <v>756</v>
      </c>
      <c r="C44" s="404" t="str">
        <f aca="false">VLOOKUP($B44,'COMP. HIDRO'!$B:$G,2,0)</f>
        <v>LAVATORIO DE CANTO EM LOUÇA BRANCA SUSPENSO - INCLUSO SIFÃO PLÁSTICO FLEXÍVEL, VÁLVULA EM METAL CROMADO E ENGATE FLEXÍVEL EM PLÁSTICO (PVC) 30CM - FORNECIMENTO E INSTALAÇÃO</v>
      </c>
      <c r="D44" s="405" t="str">
        <f aca="false">VLOOKUP($B44,'COMP. HIDRO'!$B:$G,6,0)</f>
        <v>UN</v>
      </c>
      <c r="E44" s="406" t="n">
        <f aca="false">VLOOKUP($B44,'COMP. HIDRO'!$B:$H,7,0)</f>
        <v>396.78</v>
      </c>
    </row>
    <row r="45" customFormat="false" ht="15" hidden="false" customHeight="false" outlineLevel="0" collapsed="false">
      <c r="B45" s="405" t="s">
        <v>757</v>
      </c>
      <c r="C45" s="404" t="str">
        <f aca="false">VLOOKUP($B45,'COMP. HIDRO'!$B:$G,2,0)</f>
        <v>FORNECIMENTO E INSTALAÇÃO DE ASSENTO PLASTICO BRANCO PARA VASO SANITARIO, PADRÃO POPULAR</v>
      </c>
      <c r="D45" s="405" t="str">
        <f aca="false">VLOOKUP($B45,'COMP. HIDRO'!$B:$G,6,0)</f>
        <v>UN</v>
      </c>
      <c r="E45" s="406" t="n">
        <f aca="false">VLOOKUP($B45,'COMP. HIDRO'!$B:$H,7,0)</f>
        <v>26.05</v>
      </c>
    </row>
    <row r="46" customFormat="false" ht="30" hidden="false" customHeight="false" outlineLevel="0" collapsed="false">
      <c r="B46" s="405" t="s">
        <v>758</v>
      </c>
      <c r="C46" s="404" t="str">
        <f aca="false">VLOOKUP($B46,'COMP. HIDRO'!$B:$G,2,0)</f>
        <v>VALVULA DESCARGA 1.1/2" COM REGISTRO, ACABAMENTO EM METAL CROMADO COM ALAVANCA PARA PCD- FORNECIMENTO E INSTALACAO</v>
      </c>
      <c r="D46" s="405" t="str">
        <f aca="false">VLOOKUP($B46,'COMP. HIDRO'!$B:$G,6,0)</f>
        <v>UN</v>
      </c>
      <c r="E46" s="406" t="n">
        <f aca="false">VLOOKUP($B46,'COMP. HIDRO'!$B:$H,7,0)</f>
        <v>202.41</v>
      </c>
    </row>
    <row r="47" customFormat="false" ht="15" hidden="false" customHeight="false" outlineLevel="0" collapsed="false">
      <c r="B47" s="405" t="s">
        <v>759</v>
      </c>
      <c r="C47" s="404" t="str">
        <f aca="false">VLOOKUP($B47,'COMP. HIDRO'!$B:$G,2,0)</f>
        <v>FORNECIMENTO E INSTALAÇÃO DE DUCHA HIGIENICA PLÁSTICA COM REGISTRO METÁLICO 1/2"</v>
      </c>
      <c r="D47" s="405" t="str">
        <f aca="false">VLOOKUP($B47,'COMP. HIDRO'!$B:$G,6,0)</f>
        <v>UN</v>
      </c>
      <c r="E47" s="406" t="n">
        <f aca="false">VLOOKUP($B47,'COMP. HIDRO'!$B:$H,7,0)</f>
        <v>102.41</v>
      </c>
    </row>
    <row r="48" customFormat="false" ht="15" hidden="false" customHeight="false" outlineLevel="0" collapsed="false">
      <c r="B48" s="405" t="s">
        <v>760</v>
      </c>
      <c r="C48" s="404" t="str">
        <f aca="false">VLOOKUP($B48,'COMP. HIDRO'!$B:$G,2,0)</f>
        <v>CAIXA DE INSPEÇÃO 80 X 80 X80 CM EM ALVENARIA - EXECUÇÃO</v>
      </c>
      <c r="D48" s="405" t="str">
        <f aca="false">VLOOKUP($B48,'COMP. HIDRO'!$B:$G,6,0)</f>
        <v>UN</v>
      </c>
      <c r="E48" s="406" t="n">
        <f aca="false">VLOOKUP($B48,'COMP. HIDRO'!$B:$H,7,0)</f>
        <v>374.05</v>
      </c>
    </row>
    <row r="49" customFormat="false" ht="15" hidden="false" customHeight="false" outlineLevel="0" collapsed="false">
      <c r="B49" s="405" t="s">
        <v>761</v>
      </c>
      <c r="C49" s="404" t="str">
        <f aca="false">VLOOKUP($B49,'COMP. HIDRO'!$B:$G,2,0)</f>
        <v>CAIXA SIFONADA DE PVC COM GRELHA BRANCA, 150 X 150 X 50 MM</v>
      </c>
      <c r="D49" s="405" t="str">
        <f aca="false">VLOOKUP($B49,'COMP. HIDRO'!$B:$G,6,0)</f>
        <v>UN</v>
      </c>
      <c r="E49" s="406" t="n">
        <f aca="false">VLOOKUP($B49,'COMP. HIDRO'!$B:$H,7,0)</f>
        <v>45.06</v>
      </c>
    </row>
    <row r="50" customFormat="false" ht="30" hidden="false" customHeight="false" outlineLevel="0" collapsed="false">
      <c r="B50" s="405" t="s">
        <v>762</v>
      </c>
      <c r="C50" s="404" t="str">
        <f aca="false">VLOOKUP($B50,'COMP. HIDRO'!$B:$G,2,0)</f>
        <v>CURVA LONGA 45 GRAUS, PVC, SERIE NORMAL, ESGOTO PREDIAL, DN 100 MM, JUNTA ELÁSTICA, FORNECIDO E INSTALADO EM RAMAL DE DESCARGA OU RAMAL DE ESGOTO SANITÁRIO.</v>
      </c>
      <c r="D50" s="405" t="str">
        <f aca="false">VLOOKUP($B50,'COMP. HIDRO'!$B:$G,6,0)</f>
        <v>UN</v>
      </c>
      <c r="E50" s="406" t="n">
        <f aca="false">VLOOKUP($B50,'COMP. HIDRO'!$B:$H,7,0)</f>
        <v>38.85</v>
      </c>
    </row>
    <row r="51" customFormat="false" ht="30" hidden="false" customHeight="false" outlineLevel="0" collapsed="false">
      <c r="B51" s="405" t="s">
        <v>763</v>
      </c>
      <c r="C51" s="404" t="str">
        <f aca="false">VLOOKUP($B51,'COMP. HIDRO'!$B:$G,2,0)</f>
        <v>CURVA LONGA 45 GRAUS, PVC, SERIE NORMAL, ESGOTO PREDIAL, DN 50 MM, JUNTA ELÁSTICA, FORNECIDO E INSTALADO EM RAMAL DE DESCARGA OU RAMAL DE ESGOTO SANITÁRIO.</v>
      </c>
      <c r="D51" s="405" t="str">
        <f aca="false">VLOOKUP($B51,'COMP. HIDRO'!$B:$G,6,0)</f>
        <v>UN</v>
      </c>
      <c r="E51" s="406" t="n">
        <f aca="false">VLOOKUP($B51,'COMP. HIDRO'!$B:$H,7,0)</f>
        <v>13.74</v>
      </c>
    </row>
    <row r="52" customFormat="false" ht="30" hidden="false" customHeight="false" outlineLevel="0" collapsed="false">
      <c r="B52" s="405" t="s">
        <v>764</v>
      </c>
      <c r="C52" s="404" t="str">
        <f aca="false">VLOOKUP($B52,'COMP. HIDRO'!$B:$G,2,0)</f>
        <v>CURVA LONGA 45 GRAUS, PVC, SERIE NORMAL, ESGOTO PREDIAL, DN 75 MM, JUNTA ELÁSTICA, FORNECIDO E INSTALADO EM RAMAL DE DESCARGA OU RAMAL DE ESGOTO SANITÁRIO.</v>
      </c>
      <c r="D52" s="405" t="str">
        <f aca="false">VLOOKUP($B52,'COMP. HIDRO'!$B:$G,6,0)</f>
        <v>UN</v>
      </c>
      <c r="E52" s="406" t="n">
        <f aca="false">VLOOKUP($B52,'COMP. HIDRO'!$B:$H,7,0)</f>
        <v>31.48</v>
      </c>
    </row>
    <row r="53" customFormat="false" ht="30" hidden="false" customHeight="false" outlineLevel="0" collapsed="false">
      <c r="B53" s="405" t="s">
        <v>765</v>
      </c>
      <c r="C53" s="404" t="str">
        <f aca="false">VLOOKUP($B53,'COMP. HIDRO'!$B:$G,2,0)</f>
        <v>CURVA LONGA 45 GRAUS, PVC, SERIE NORMAL, ESGOTO PREDIAL, DN 40 MM, JUNTA ELÁSTICA, FORNECIDO E INSTALADO EM RAMAL DE DESCARGA OU RAMAL DE ESGOTO SANITÁRIO.</v>
      </c>
      <c r="D53" s="405" t="str">
        <f aca="false">VLOOKUP($B53,'COMP. HIDRO'!$B:$G,6,0)</f>
        <v>UN</v>
      </c>
      <c r="E53" s="406" t="n">
        <f aca="false">VLOOKUP($B53,'COMP. HIDRO'!$B:$H,7,0)</f>
        <v>12.73</v>
      </c>
    </row>
    <row r="54" customFormat="false" ht="15" hidden="false" customHeight="false" outlineLevel="0" collapsed="false">
      <c r="B54" s="405" t="s">
        <v>766</v>
      </c>
      <c r="C54" s="404" t="str">
        <f aca="false">VLOOKUP($B54,'COMP. HIDRO'!$B:$G,2,0)</f>
        <v>JUNÇÃO 45° DE PVC BRANCO COM REDUÇÃO, PONTA BOLSA E VIROLA, Ø 100 X 50 MM</v>
      </c>
      <c r="D54" s="405" t="str">
        <f aca="false">VLOOKUP($B54,'COMP. HIDRO'!$B:$G,6,0)</f>
        <v>UN</v>
      </c>
      <c r="E54" s="406" t="n">
        <f aca="false">VLOOKUP($B54,'COMP. HIDRO'!$B:$H,7,0)</f>
        <v>32.42</v>
      </c>
    </row>
    <row r="55" customFormat="false" ht="15" hidden="false" customHeight="false" outlineLevel="0" collapsed="false">
      <c r="B55" s="405" t="s">
        <v>767</v>
      </c>
      <c r="C55" s="404" t="str">
        <f aca="false">VLOOKUP($B55,'COMP. HIDRO'!$B:$G,2,0)</f>
        <v>JUNCAO PVC ESGOTO 75X50MM - FORNECIMENTO E INSTALACAO</v>
      </c>
      <c r="D55" s="405" t="str">
        <f aca="false">VLOOKUP($B55,'COMP. HIDRO'!$B:$G,6,0)</f>
        <v>UN</v>
      </c>
      <c r="E55" s="406" t="n">
        <f aca="false">VLOOKUP($B55,'COMP. HIDRO'!$B:$H,7,0)</f>
        <v>13.86</v>
      </c>
    </row>
    <row r="56" customFormat="false" ht="30" hidden="false" customHeight="false" outlineLevel="0" collapsed="false">
      <c r="B56" s="405" t="s">
        <v>768</v>
      </c>
      <c r="C56" s="404" t="str">
        <f aca="false">VLOOKUP($B56,'COMP. HIDRO'!$B:$G,2,0)</f>
        <v>REDUÇÃO EXCÊNTRICA, PVC, SERIE NORMAL, ESGOTO PREDIAL, DN 75 X 50 MM, JUNTA ELÁSTICA, FORNECIDO E INSTALADO EM RAMAL DE DESCARGA OU RAMAL DE ESGOTO SANITÁRIO</v>
      </c>
      <c r="D56" s="405" t="str">
        <f aca="false">VLOOKUP($B56,'COMP. HIDRO'!$B:$G,6,0)</f>
        <v>UN</v>
      </c>
      <c r="E56" s="406" t="n">
        <f aca="false">VLOOKUP($B56,'COMP. HIDRO'!$B:$H,7,0)</f>
        <v>13.94</v>
      </c>
    </row>
    <row r="57" customFormat="false" ht="15" hidden="false" customHeight="false" outlineLevel="0" collapsed="false">
      <c r="B57" s="405" t="s">
        <v>769</v>
      </c>
      <c r="C57" s="404" t="str">
        <f aca="false">VLOOKUP($B57,'COMP. HIDRO'!$B:$G,2,0)</f>
        <v>FORNECIMENTO E INSTALAÇÃO DE TERMINAL DE VENTILAÇÃO, SÉRIE NORMAL, DN 50MM</v>
      </c>
      <c r="D57" s="405" t="str">
        <f aca="false">VLOOKUP($B57,'COMP. HIDRO'!$B:$G,6,0)</f>
        <v>UN</v>
      </c>
      <c r="E57" s="406" t="n">
        <f aca="false">VLOOKUP($B57,'COMP. HIDRO'!$B:$H,7,0)</f>
        <v>6.84</v>
      </c>
    </row>
    <row r="58" customFormat="false" ht="30" hidden="false" customHeight="false" outlineLevel="0" collapsed="false">
      <c r="B58" s="405" t="s">
        <v>770</v>
      </c>
      <c r="C58" s="404" t="str">
        <f aca="false">VLOOKUP($B58,'COMP. HIDRO'!$B:$G,2,0)</f>
        <v>TE, PVC, SERIE NORMAL, ESGOTO PREDIAL, DN 75 X 50 MM, JUNTA ELÁSTICA, FORNECIDO E INSTALADO EM RAMAL DE DESCARGA OU RAMAL DE ESGOTO SANITÁRIO</v>
      </c>
      <c r="D58" s="405" t="str">
        <f aca="false">VLOOKUP($B58,'COMP. HIDRO'!$B:$G,6,0)</f>
        <v>UN</v>
      </c>
      <c r="E58" s="406" t="n">
        <f aca="false">VLOOKUP($B58,'COMP. HIDRO'!$B:$H,7,0)</f>
        <v>17.75</v>
      </c>
    </row>
    <row r="59" customFormat="false" ht="15" hidden="false" customHeight="false" outlineLevel="0" collapsed="false">
      <c r="B59" s="398"/>
      <c r="C59" s="399"/>
      <c r="D59" s="398"/>
    </row>
    <row r="60" customFormat="false" ht="15.75" hidden="false" customHeight="false" outlineLevel="0" collapsed="false">
      <c r="B60" s="409" t="s">
        <v>771</v>
      </c>
      <c r="C60" s="410" t="s">
        <v>772</v>
      </c>
      <c r="D60" s="411" t="s">
        <v>713</v>
      </c>
      <c r="E60" s="412" t="s">
        <v>714</v>
      </c>
    </row>
    <row r="61" customFormat="false" ht="15" hidden="false" customHeight="false" outlineLevel="0" collapsed="false">
      <c r="B61" s="405" t="s">
        <v>773</v>
      </c>
      <c r="C61" s="404" t="str">
        <f aca="false">VLOOKUP($B61,'COMP. ELE'!$B:$G,2,0)</f>
        <v>Fornecimento e instalação de luminária tipo calha para 2 (duas) lâmpadas tubulares led 10W</v>
      </c>
      <c r="D61" s="405" t="str">
        <f aca="false">VLOOKUP($B61,'COMP. ELE'!$B:$G,6,0)</f>
        <v>UN</v>
      </c>
      <c r="E61" s="406" t="n">
        <f aca="false">VLOOKUP($B61,'COMP. ELE'!$B:$H,7,0)</f>
        <v>30.81</v>
      </c>
    </row>
    <row r="62" customFormat="false" ht="15" hidden="false" customHeight="false" outlineLevel="0" collapsed="false">
      <c r="B62" s="405" t="s">
        <v>774</v>
      </c>
      <c r="C62" s="404" t="str">
        <f aca="false">VLOOKUP($B62,'COMP. ELE'!$B:$G,2,0)</f>
        <v>Fornecimento e instalação de luminária tipo calha para 2 (duas) lâmpadas tubulares led 20W</v>
      </c>
      <c r="D62" s="405" t="str">
        <f aca="false">VLOOKUP($B62,'COMP. ELE'!$B:$G,6,0)</f>
        <v>UN</v>
      </c>
      <c r="E62" s="406" t="n">
        <f aca="false">VLOOKUP($B62,'COMP. ELE'!$B:$H,7,0)</f>
        <v>54.41</v>
      </c>
    </row>
    <row r="63" customFormat="false" ht="15" hidden="false" customHeight="false" outlineLevel="0" collapsed="false">
      <c r="B63" s="405" t="s">
        <v>775</v>
      </c>
      <c r="C63" s="404" t="str">
        <f aca="false">VLOOKUP($B63,'COMP. ELE'!$B:$G,2,0)</f>
        <v>LUMINÁRIA ARANDELA TIPO MEIA-LUA, PARA 1 LÂMPADA 60W - FORNECIMENTO E INSTALAÇÃO. AF_11/2017</v>
      </c>
      <c r="D63" s="405" t="str">
        <f aca="false">VLOOKUP($B63,'COMP. ELE'!$B:$G,6,0)</f>
        <v>UN</v>
      </c>
      <c r="E63" s="406" t="n">
        <f aca="false">VLOOKUP($B63,'COMP. ELE'!$B:$H,7,0)</f>
        <v>90.53</v>
      </c>
    </row>
    <row r="64" customFormat="false" ht="15" hidden="false" customHeight="false" outlineLevel="0" collapsed="false">
      <c r="B64" s="405" t="s">
        <v>776</v>
      </c>
      <c r="C64" s="404" t="str">
        <f aca="false">VLOOKUP($B64,'COMP. ELE'!$B:$G,2,0)</f>
        <v>Tomada piso dupla de embutir, com caixa 4"x4" e placa metálica</v>
      </c>
      <c r="D64" s="405" t="str">
        <f aca="false">VLOOKUP($B64,'COMP. ELE'!$B:$G,6,0)</f>
        <v>UN</v>
      </c>
      <c r="E64" s="406" t="n">
        <f aca="false">VLOOKUP($B64,'COMP. ELE'!$B:$H,7,0)</f>
        <v>30.59</v>
      </c>
    </row>
    <row r="65" customFormat="false" ht="30" hidden="false" customHeight="false" outlineLevel="0" collapsed="false">
      <c r="B65" s="405" t="s">
        <v>777</v>
      </c>
      <c r="C65" s="404" t="str">
        <f aca="false">VLOOKUP($B65,'COMP. ELE'!$B:$G,2,0)</f>
        <v>QUADRO COM BARRAMENTO TRIFÁSICO PARA DISJUNTOR DE ENTRADA 300A, INCLUINDO FIXAÇÃO, PLACA DE ACRÍLICO SEM BARRAMENTOS SECUNDÁRIOS E SEM DISJUNTOR DE ENTRADA - FORNECIMENTO E INSTALAÇÃO</v>
      </c>
      <c r="D65" s="405" t="str">
        <f aca="false">VLOOKUP($B65,'COMP. ELE'!$B:$G,6,0)</f>
        <v>UN</v>
      </c>
      <c r="E65" s="406" t="n">
        <f aca="false">VLOOKUP($B65,'COMP. ELE'!$B:$H,7,0)</f>
        <v>499.39</v>
      </c>
    </row>
    <row r="66" customFormat="false" ht="15" hidden="false" customHeight="false" outlineLevel="0" collapsed="false">
      <c r="B66" s="405" t="s">
        <v>778</v>
      </c>
      <c r="C66" s="404" t="str">
        <f aca="false">VLOOKUP($B66,'COMP. ELE'!$B:$G,2,0)</f>
        <v>INTERRUPTOR DIFERENCIAL RESIDUAL (DR) TETRAPOLAR DE 25A-30mA</v>
      </c>
      <c r="D66" s="405" t="str">
        <f aca="false">VLOOKUP($B66,'COMP. ELE'!$B:$G,6,0)</f>
        <v>UN</v>
      </c>
      <c r="E66" s="406" t="n">
        <f aca="false">VLOOKUP($B66,'COMP. ELE'!$B:$H,7,0)</f>
        <v>194.58</v>
      </c>
    </row>
    <row r="67" customFormat="false" ht="15" hidden="false" customHeight="false" outlineLevel="0" collapsed="false">
      <c r="B67" s="405" t="s">
        <v>779</v>
      </c>
      <c r="C67" s="404" t="str">
        <f aca="false">VLOOKUP($B67,'COMP. ELE'!$B:$G,2,0)</f>
        <v>INTERRUPTOR DIFERENCIAL RESIDUAL (DR) TETRAPOLAR DE 80A-30mA</v>
      </c>
      <c r="D67" s="405" t="str">
        <f aca="false">VLOOKUP($B67,'COMP. ELE'!$B:$G,6,0)</f>
        <v>UN</v>
      </c>
      <c r="E67" s="406" t="n">
        <f aca="false">VLOOKUP($B67,'COMP. ELE'!$B:$H,7,0)</f>
        <v>334.65</v>
      </c>
    </row>
    <row r="68" customFormat="false" ht="15" hidden="false" customHeight="false" outlineLevel="0" collapsed="false">
      <c r="B68" s="405" t="s">
        <v>780</v>
      </c>
      <c r="C68" s="404" t="str">
        <f aca="false">VLOOKUP($B68,'COMP. ELE'!$B:$G,2,0)</f>
        <v>TERMINAL OU CONECTOR DE PRESSAO - PARA CABO 120MM2 - FORNECIMENTO E INSTALACAO</v>
      </c>
      <c r="D68" s="405" t="str">
        <f aca="false">VLOOKUP($B68,'COMP. ELE'!$B:$G,6,0)</f>
        <v>UN</v>
      </c>
      <c r="E68" s="406" t="n">
        <f aca="false">VLOOKUP($B68,'COMP. ELE'!$B:$H,7,0)</f>
        <v>30.18</v>
      </c>
    </row>
    <row r="69" customFormat="false" ht="30" hidden="false" customHeight="false" outlineLevel="0" collapsed="false">
      <c r="B69" s="405" t="s">
        <v>781</v>
      </c>
      <c r="C69" s="404" t="str">
        <f aca="false">VLOOKUP($B69,'COMP. ELE'!$B:$G,2,0)</f>
        <v>MURETA DE MEDIÇÃO UTILIZANDO ARG. CIMENTO, CAL E AREIA, DIMENSÕES 1500X2200X400MM, REVESTIDO COM CHAPISCO E REBOCO, INCLUSIVE PINTURA EMASSAMENTO, PINTURA ACRÍLICA A TRÊS DEMÃOS E COBERTURA EM TELHA CERÂMICA</v>
      </c>
      <c r="D69" s="405" t="str">
        <f aca="false">VLOOKUP($B69,'COMP. ELE'!$B:$G,6,0)</f>
        <v>UN</v>
      </c>
      <c r="E69" s="406" t="n">
        <f aca="false">VLOOKUP($B69,'COMP. ELE'!$B:$H,7,0)</f>
        <v>1939.43</v>
      </c>
    </row>
    <row r="70" customFormat="false" ht="15" hidden="false" customHeight="false" outlineLevel="0" collapsed="false">
      <c r="B70" s="405" t="s">
        <v>782</v>
      </c>
      <c r="C70" s="404" t="str">
        <f aca="false">VLOOKUP($B70,'COMP. ELE'!$B:$G,2,0)</f>
        <v>TERMINAL OU CONECTOR DE PRESSAO - PARA CABO 10MM2 - FORNECIMENTO E INSTALACAO</v>
      </c>
      <c r="D70" s="405" t="str">
        <f aca="false">VLOOKUP($B70,'COMP. ELE'!$B:$G,6,0)</f>
        <v>UN</v>
      </c>
      <c r="E70" s="406" t="n">
        <f aca="false">VLOOKUP($B70,'COMP. ELE'!$B:$H,7,0)</f>
        <v>29.23</v>
      </c>
    </row>
    <row r="71" customFormat="false" ht="15" hidden="false" customHeight="false" outlineLevel="0" collapsed="false">
      <c r="B71" s="405" t="s">
        <v>783</v>
      </c>
      <c r="C71" s="404" t="str">
        <f aca="false">VLOOKUP($B71,'COMP. ELE'!$B:$G,2,0)</f>
        <v>TERMINAL OU CONECTOR DE PRESSAO - PARA CABO 16MM2 - FORNECIMENTO E INSTALACAO</v>
      </c>
      <c r="D71" s="405" t="str">
        <f aca="false">VLOOKUP($B71,'COMP. ELE'!$B:$G,6,0)</f>
        <v>UN</v>
      </c>
      <c r="E71" s="406" t="n">
        <f aca="false">VLOOKUP($B71,'COMP. ELE'!$B:$H,7,0)</f>
        <v>18.02</v>
      </c>
    </row>
    <row r="72" customFormat="false" ht="15" hidden="false" customHeight="false" outlineLevel="0" collapsed="false">
      <c r="B72" s="405" t="s">
        <v>784</v>
      </c>
      <c r="C72" s="404" t="str">
        <f aca="false">VLOOKUP($B72,'COMP. ELE'!$B:$G,2,0)</f>
        <v>TERMINAL OU CONECTOR DE PRESSAO - PARA CABO 25MM2 - FORNECIMENTO E INSTALACAO</v>
      </c>
      <c r="D72" s="405" t="str">
        <f aca="false">VLOOKUP($B72,'COMP. ELE'!$B:$G,6,0)</f>
        <v>UN</v>
      </c>
      <c r="E72" s="406" t="n">
        <f aca="false">VLOOKUP($B72,'COMP. ELE'!$B:$H,7,0)</f>
        <v>18.94</v>
      </c>
    </row>
    <row r="73" customFormat="false" ht="15" hidden="false" customHeight="false" outlineLevel="0" collapsed="false">
      <c r="B73" s="405" t="s">
        <v>785</v>
      </c>
      <c r="C73" s="404" t="str">
        <f aca="false">VLOOKUP($B73,'COMP. ELE'!$B:$G,2,0)</f>
        <v>TERMINAL OU CONECTOR DE PRESSAO - PARA CABO 35MM2 - FORNECIMENTO E INSTALACAO</v>
      </c>
      <c r="D73" s="405" t="str">
        <f aca="false">VLOOKUP($B73,'COMP. ELE'!$B:$G,6,0)</f>
        <v>UN</v>
      </c>
      <c r="E73" s="406" t="n">
        <f aca="false">VLOOKUP($B73,'COMP. ELE'!$B:$H,7,0)</f>
        <v>19.02</v>
      </c>
    </row>
    <row r="74" customFormat="false" ht="15" hidden="false" customHeight="false" outlineLevel="0" collapsed="false">
      <c r="B74" s="405" t="s">
        <v>786</v>
      </c>
      <c r="C74" s="404" t="str">
        <f aca="false">VLOOKUP($B74,'COMP. ELE'!$B:$G,2,0)</f>
        <v>TERMINAL OU CONECTOR DE PRESSAO - PARA CABO 70MM2 - FORNECIMENTO E INSTALACAO</v>
      </c>
      <c r="D74" s="405" t="str">
        <f aca="false">VLOOKUP($B74,'COMP. ELE'!$B:$G,6,0)</f>
        <v>UN</v>
      </c>
      <c r="E74" s="406" t="n">
        <f aca="false">VLOOKUP($B74,'COMP. ELE'!$B:$H,7,0)</f>
        <v>20.86</v>
      </c>
    </row>
    <row r="75" customFormat="false" ht="30" hidden="false" customHeight="false" outlineLevel="0" collapsed="false">
      <c r="B75" s="405" t="s">
        <v>787</v>
      </c>
      <c r="C75" s="404" t="str">
        <f aca="false">VLOOKUP($B75,'COMP. ELE'!$B:$G,2,0)</f>
        <v>DUTO ESPIRAL FLEXÍVEL SINGELO PEAR (4") REVESTIDO COM PVC COM FIO GIUA DE AÇO GALVANIZADO, LANÇADO DIRETO NO SOLO, INCLUSO CONEXÕES</v>
      </c>
      <c r="D75" s="405" t="str">
        <f aca="false">VLOOKUP($B75,'COMP. ELE'!$B:$G,6,0)</f>
        <v>UN</v>
      </c>
      <c r="E75" s="406" t="n">
        <f aca="false">VLOOKUP($B75,'COMP. ELE'!$B:$H,7,0)</f>
        <v>39.31</v>
      </c>
    </row>
    <row r="76" customFormat="false" ht="15" hidden="false" customHeight="false" outlineLevel="0" collapsed="false">
      <c r="B76" s="405" t="s">
        <v>788</v>
      </c>
      <c r="C76" s="404" t="e">
        <f aca="false">VLOOKUP($B76,'COMP. ELE'!$B:$G,2,0)</f>
        <v>#N/A</v>
      </c>
      <c r="D76" s="405" t="e">
        <f aca="false">VLOOKUP($B76,'COMP. ELE'!$B:$G,6,0)</f>
        <v>#N/A</v>
      </c>
      <c r="E76" s="406" t="e">
        <f aca="false">VLOOKUP($B76,'COMP. ELE'!$B:$H,7,0)</f>
        <v>#N/A</v>
      </c>
    </row>
    <row r="77" customFormat="false" ht="15" hidden="false" customHeight="false" outlineLevel="0" collapsed="false">
      <c r="B77" s="405" t="s">
        <v>789</v>
      </c>
      <c r="C77" s="404" t="e">
        <f aca="false">VLOOKUP($B77,'COMP. ELE'!$B:$G,2,0)</f>
        <v>#N/A</v>
      </c>
      <c r="D77" s="405" t="e">
        <f aca="false">VLOOKUP($B77,'COMP. ELE'!$B:$G,6,0)</f>
        <v>#N/A</v>
      </c>
      <c r="E77" s="406" t="e">
        <f aca="false">VLOOKUP($B77,'COMP. ELE'!$B:$H,7,0)</f>
        <v>#N/A</v>
      </c>
    </row>
    <row r="78" customFormat="false" ht="15" hidden="false" customHeight="false" outlineLevel="0" collapsed="false">
      <c r="B78" s="405" t="s">
        <v>790</v>
      </c>
      <c r="C78" s="404" t="e">
        <f aca="false">VLOOKUP($B78,'COMP. ELE'!$B:$G,2,0)</f>
        <v>#N/A</v>
      </c>
      <c r="D78" s="405" t="e">
        <f aca="false">VLOOKUP($B78,'COMP. ELE'!$B:$G,6,0)</f>
        <v>#N/A</v>
      </c>
      <c r="E78" s="406" t="e">
        <f aca="false">VLOOKUP($B78,'COMP. ELE'!$B:$H,7,0)</f>
        <v>#N/A</v>
      </c>
    </row>
    <row r="79" customFormat="false" ht="15" hidden="false" customHeight="false" outlineLevel="0" collapsed="false">
      <c r="B79" s="405" t="s">
        <v>791</v>
      </c>
      <c r="C79" s="404" t="e">
        <f aca="false">VLOOKUP($B79,'COMP. ELE'!$B:$G,2,0)</f>
        <v>#N/A</v>
      </c>
      <c r="D79" s="405" t="e">
        <f aca="false">VLOOKUP($B79,'COMP. ELE'!$B:$G,6,0)</f>
        <v>#N/A</v>
      </c>
      <c r="E79" s="406" t="e">
        <f aca="false">VLOOKUP($B79,'COMP. ELE'!$B:$H,7,0)</f>
        <v>#N/A</v>
      </c>
    </row>
    <row r="80" customFormat="false" ht="15" hidden="false" customHeight="false" outlineLevel="0" collapsed="false">
      <c r="B80" s="405" t="s">
        <v>792</v>
      </c>
      <c r="C80" s="404" t="e">
        <f aca="false">VLOOKUP($B80,'COMP. ELE'!$B:$G,2,0)</f>
        <v>#N/A</v>
      </c>
      <c r="D80" s="405" t="e">
        <f aca="false">VLOOKUP($B80,'COMP. ELE'!$B:$G,6,0)</f>
        <v>#N/A</v>
      </c>
      <c r="E80" s="406" t="e">
        <f aca="false">VLOOKUP($B80,'COMP. ELE'!$B:$H,7,0)</f>
        <v>#N/A</v>
      </c>
    </row>
    <row r="81" customFormat="false" ht="15" hidden="false" customHeight="false" outlineLevel="0" collapsed="false">
      <c r="B81" s="405" t="s">
        <v>793</v>
      </c>
      <c r="C81" s="404" t="e">
        <f aca="false">VLOOKUP($B81,'COMP. ELE'!$B:$G,2,0)</f>
        <v>#N/A</v>
      </c>
      <c r="D81" s="405" t="e">
        <f aca="false">VLOOKUP($B81,'COMP. ELE'!$B:$G,6,0)</f>
        <v>#N/A</v>
      </c>
      <c r="E81" s="406" t="e">
        <f aca="false">VLOOKUP($B81,'COMP. ELE'!$B:$H,7,0)</f>
        <v>#N/A</v>
      </c>
    </row>
    <row r="82" customFormat="false" ht="15" hidden="false" customHeight="false" outlineLevel="0" collapsed="false">
      <c r="B82" s="405" t="s">
        <v>794</v>
      </c>
      <c r="C82" s="404" t="e">
        <f aca="false">VLOOKUP($B82,'COMP. ELE'!$B:$G,2,0)</f>
        <v>#N/A</v>
      </c>
      <c r="D82" s="405" t="e">
        <f aca="false">VLOOKUP($B82,'COMP. ELE'!$B:$G,6,0)</f>
        <v>#N/A</v>
      </c>
      <c r="E82" s="406" t="e">
        <f aca="false">VLOOKUP($B82,'COMP. ELE'!$B:$H,7,0)</f>
        <v>#N/A</v>
      </c>
    </row>
    <row r="83" customFormat="false" ht="15" hidden="false" customHeight="false" outlineLevel="0" collapsed="false">
      <c r="B83" s="405" t="s">
        <v>795</v>
      </c>
      <c r="C83" s="404" t="e">
        <f aca="false">VLOOKUP($B83,'COMP. ELE'!$B:$G,2,0)</f>
        <v>#N/A</v>
      </c>
      <c r="D83" s="405" t="e">
        <f aca="false">VLOOKUP($B83,'COMP. ELE'!$B:$G,6,0)</f>
        <v>#N/A</v>
      </c>
      <c r="E83" s="406" t="e">
        <f aca="false">VLOOKUP($B83,'COMP. ELE'!$B:$H,7,0)</f>
        <v>#N/A</v>
      </c>
    </row>
    <row r="84" customFormat="false" ht="15" hidden="false" customHeight="false" outlineLevel="0" collapsed="false">
      <c r="B84" s="398"/>
      <c r="C84" s="399"/>
      <c r="D84" s="398"/>
    </row>
    <row r="85" customFormat="false" ht="15.75" hidden="false" customHeight="false" outlineLevel="0" collapsed="false">
      <c r="B85" s="400" t="s">
        <v>796</v>
      </c>
      <c r="C85" s="401" t="s">
        <v>797</v>
      </c>
      <c r="D85" s="407" t="s">
        <v>713</v>
      </c>
      <c r="E85" s="408" t="s">
        <v>714</v>
      </c>
    </row>
    <row r="86" customFormat="false" ht="15" hidden="false" customHeight="false" outlineLevel="0" collapsed="false">
      <c r="B86" s="403" t="s">
        <v>798</v>
      </c>
      <c r="C86" s="413" t="str">
        <f aca="false">VLOOKUP($B86,'COMP. SPDA '!$B:$G,2,0)</f>
        <v>FORNECIMENTO E INSTALAÇÃO DE CAIXA DE EQUALIZAÇÃO DE EMBUTIR, COM BARRAMENTO E 9 TERMINAIS, APROX. 26X26X10 CM</v>
      </c>
      <c r="D86" s="403" t="str">
        <f aca="false">VLOOKUP($B86,'COMP. SPDA '!$B:$G,6,0)</f>
        <v>UN</v>
      </c>
      <c r="E86" s="414" t="n">
        <f aca="false">VLOOKUP($B86,'COMP. SPDA '!$B:$H,7,0)</f>
        <v>395.43</v>
      </c>
    </row>
    <row r="87" customFormat="false" ht="15" hidden="false" customHeight="false" outlineLevel="0" collapsed="false">
      <c r="B87" s="403" t="s">
        <v>799</v>
      </c>
      <c r="C87" s="413" t="str">
        <f aca="false">VLOOKUP($B87,'COMP. SPDA '!$B:$G,2,0)</f>
        <v>FORNECIMENTO E INSTALAÇÃO DE CONECTOR DE MEDIÇÃO C/ 2 PARAFUSOS</v>
      </c>
      <c r="D87" s="403" t="str">
        <f aca="false">VLOOKUP($B87,'COMP. SPDA '!$B:$G,6,0)</f>
        <v>UN</v>
      </c>
      <c r="E87" s="414" t="n">
        <f aca="false">VLOOKUP($B87,'COMP. SPDA '!$B:$H,7,0)</f>
        <v>22.13</v>
      </c>
    </row>
    <row r="88" customFormat="false" ht="15" hidden="false" customHeight="false" outlineLevel="0" collapsed="false">
      <c r="B88" s="403" t="s">
        <v>800</v>
      </c>
      <c r="C88" s="413" t="str">
        <f aca="false">VLOOKUP($B88,'COMP. SPDA '!$B:$G,2,0)</f>
        <v>FORNECIMENTO E INSTALAÇÃO DE SOLDA EXOTÉRMICA CABO-HASTE COM CARTUCHO Nº115 E MOLDE CABO 50mm²-  HASTE 5/8" </v>
      </c>
      <c r="D88" s="403" t="str">
        <f aca="false">VLOOKUP($B88,'COMP. SPDA '!$B:$G,6,0)</f>
        <v>UN</v>
      </c>
      <c r="E88" s="414" t="n">
        <f aca="false">VLOOKUP($B88,'COMP. SPDA '!$B:$H,7,0)</f>
        <v>15.51</v>
      </c>
    </row>
    <row r="89" customFormat="false" ht="15" hidden="false" customHeight="false" outlineLevel="0" collapsed="false">
      <c r="B89" s="403" t="s">
        <v>801</v>
      </c>
      <c r="C89" s="413" t="str">
        <f aca="false">VLOOKUP($B89,'COMP. SPDA '!$B:$G,2,0)</f>
        <v>FORNECIMENTO E INSTALAÇÃO DE PRESILHA DE LATÃO 35MM²</v>
      </c>
      <c r="D89" s="403" t="str">
        <f aca="false">VLOOKUP($B89,'COMP. SPDA '!$B:$G,6,0)</f>
        <v>UN</v>
      </c>
      <c r="E89" s="414" t="n">
        <f aca="false">VLOOKUP($B89,'COMP. SPDA '!$B:$H,7,0)</f>
        <v>1.77</v>
      </c>
    </row>
    <row r="90" customFormat="false" ht="15" hidden="false" customHeight="false" outlineLevel="0" collapsed="false">
      <c r="B90" s="403" t="s">
        <v>802</v>
      </c>
      <c r="C90" s="413" t="str">
        <f aca="false">VLOOKUP($B90,'COMP. SPDA '!$B:$G,2,0)</f>
        <v>CABO DE COBRE NU 35MM2 - FORNECIMENTO E INSTALACAO</v>
      </c>
      <c r="D90" s="403" t="str">
        <f aca="false">VLOOKUP($B90,'COMP. SPDA '!$B:$G,6,0)</f>
        <v>M</v>
      </c>
      <c r="E90" s="414" t="n">
        <f aca="false">VLOOKUP($B90,'COMP. SPDA '!$B:$H,7,0)</f>
        <v>24.85</v>
      </c>
    </row>
    <row r="91" customFormat="false" ht="15" hidden="false" customHeight="false" outlineLevel="0" collapsed="false">
      <c r="B91" s="403" t="s">
        <v>803</v>
      </c>
      <c r="C91" s="413" t="str">
        <f aca="false">VLOOKUP($B91,'COMP. SPDA '!$B:$G,2,0)</f>
        <v>CABO DE COBRE NU 50MM2 - FORNECIMENTO E INSTALACAO</v>
      </c>
      <c r="D91" s="403" t="str">
        <f aca="false">VLOOKUP($B91,'COMP. SPDA '!$B:$G,6,0)</f>
        <v>M</v>
      </c>
      <c r="E91" s="414" t="n">
        <f aca="false">VLOOKUP($B91,'COMP. SPDA '!$B:$H,7,0)</f>
        <v>35.27</v>
      </c>
    </row>
    <row r="92" customFormat="false" ht="15" hidden="false" customHeight="false" outlineLevel="0" collapsed="false">
      <c r="B92" s="403" t="s">
        <v>804</v>
      </c>
      <c r="C92" s="413" t="str">
        <f aca="false">VLOOKUP($B92,'COMP. SPDA '!$B:$G,2,0)</f>
        <v>TERMINAL OU CONECTOR DE PRESSAO - PARA CABO 35MM2 - FORNECIMENTO E INSTALACAO</v>
      </c>
      <c r="D92" s="403" t="str">
        <f aca="false">VLOOKUP($B92,'COMP. SPDA '!$B:$G,6,0)</f>
        <v>M</v>
      </c>
      <c r="E92" s="414" t="n">
        <f aca="false">VLOOKUP($B92,'COMP. SPDA '!$B:$H,7,0)</f>
        <v>46.12</v>
      </c>
    </row>
    <row r="93" customFormat="false" ht="15" hidden="false" customHeight="false" outlineLevel="0" collapsed="false">
      <c r="B93" s="403" t="s">
        <v>805</v>
      </c>
      <c r="C93" s="413" t="e">
        <f aca="false">VLOOKUP($B93,'COMP. SPDA '!$B:$G,2,0)</f>
        <v>#N/A</v>
      </c>
      <c r="D93" s="403" t="e">
        <f aca="false">VLOOKUP($B93,'COMP. SPDA '!$B:$G,6,0)</f>
        <v>#N/A</v>
      </c>
      <c r="E93" s="414" t="e">
        <f aca="false">VLOOKUP($B93,'COMP. SPDA '!$B:$H,7,0)</f>
        <v>#N/A</v>
      </c>
    </row>
    <row r="94" customFormat="false" ht="15" hidden="false" customHeight="false" outlineLevel="0" collapsed="false">
      <c r="B94" s="403" t="s">
        <v>806</v>
      </c>
      <c r="C94" s="413" t="e">
        <f aca="false">VLOOKUP($B94,'COMP. SPDA '!$B:$G,2,0)</f>
        <v>#N/A</v>
      </c>
      <c r="D94" s="403" t="e">
        <f aca="false">VLOOKUP($B94,'COMP. SPDA '!$B:$G,6,0)</f>
        <v>#N/A</v>
      </c>
      <c r="E94" s="414" t="e">
        <f aca="false">VLOOKUP($B94,'COMP. SPDA '!$B:$H,7,0)</f>
        <v>#N/A</v>
      </c>
    </row>
    <row r="95" customFormat="false" ht="15" hidden="false" customHeight="false" outlineLevel="0" collapsed="false">
      <c r="B95" s="403" t="s">
        <v>807</v>
      </c>
      <c r="C95" s="413" t="e">
        <f aca="false">VLOOKUP($B95,'COMP. SPDA '!$B:$G,2,0)</f>
        <v>#N/A</v>
      </c>
      <c r="D95" s="403" t="e">
        <f aca="false">VLOOKUP($B95,'COMP. SPDA '!$B:$G,6,0)</f>
        <v>#N/A</v>
      </c>
      <c r="E95" s="414" t="e">
        <f aca="false">VLOOKUP($B95,'COMP. SPDA '!$B:$H,7,0)</f>
        <v>#N/A</v>
      </c>
    </row>
    <row r="96" customFormat="false" ht="15" hidden="false" customHeight="false" outlineLevel="0" collapsed="false">
      <c r="B96" s="403" t="s">
        <v>808</v>
      </c>
      <c r="C96" s="413" t="e">
        <f aca="false">VLOOKUP($B96,'COMP. SPDA '!$B:$G,2,0)</f>
        <v>#N/A</v>
      </c>
      <c r="D96" s="403" t="e">
        <f aca="false">VLOOKUP($B96,'COMP. SPDA '!$B:$G,6,0)</f>
        <v>#N/A</v>
      </c>
      <c r="E96" s="414" t="e">
        <f aca="false">VLOOKUP($B96,'COMP. SPDA '!$B:$H,7,0)</f>
        <v>#N/A</v>
      </c>
    </row>
    <row r="97" customFormat="false" ht="15" hidden="false" customHeight="false" outlineLevel="0" collapsed="false">
      <c r="B97" s="403" t="s">
        <v>809</v>
      </c>
      <c r="C97" s="413" t="e">
        <f aca="false">VLOOKUP($B97,'COMP. SPDA '!$B:$G,2,0)</f>
        <v>#N/A</v>
      </c>
      <c r="D97" s="403" t="e">
        <f aca="false">VLOOKUP($B97,'COMP. SPDA '!$B:$G,6,0)</f>
        <v>#N/A</v>
      </c>
      <c r="E97" s="414" t="e">
        <f aca="false">VLOOKUP($B97,'COMP. SPDA '!$B:$H,7,0)</f>
        <v>#N/A</v>
      </c>
    </row>
    <row r="98" customFormat="false" ht="15" hidden="false" customHeight="false" outlineLevel="0" collapsed="false">
      <c r="B98" s="403" t="s">
        <v>810</v>
      </c>
      <c r="C98" s="413" t="e">
        <f aca="false">VLOOKUP($B98,'COMP. SPDA '!$B:$G,2,0)</f>
        <v>#N/A</v>
      </c>
      <c r="D98" s="403" t="e">
        <f aca="false">VLOOKUP($B98,'COMP. SPDA '!$B:$G,6,0)</f>
        <v>#N/A</v>
      </c>
      <c r="E98" s="414" t="e">
        <f aca="false">VLOOKUP($B98,'COMP. SPDA '!$B:$H,7,0)</f>
        <v>#N/A</v>
      </c>
    </row>
    <row r="99" customFormat="false" ht="15" hidden="false" customHeight="false" outlineLevel="0" collapsed="false">
      <c r="B99" s="398"/>
      <c r="C99" s="399"/>
      <c r="D99" s="398"/>
    </row>
    <row r="100" customFormat="false" ht="15.75" hidden="false" customHeight="false" outlineLevel="0" collapsed="false">
      <c r="B100" s="400" t="s">
        <v>811</v>
      </c>
      <c r="C100" s="401" t="s">
        <v>812</v>
      </c>
      <c r="D100" s="407" t="s">
        <v>713</v>
      </c>
      <c r="E100" s="408" t="s">
        <v>714</v>
      </c>
    </row>
    <row r="101" customFormat="false" ht="15" hidden="false" customHeight="false" outlineLevel="0" collapsed="false">
      <c r="B101" s="403" t="s">
        <v>813</v>
      </c>
      <c r="C101" s="404" t="e">
        <f aca="false">VLOOKUP($B101,#REF!,2,0)</f>
        <v>#VALUE!</v>
      </c>
      <c r="D101" s="405" t="e">
        <f aca="false">VLOOKUP($B101,#REF!,6,0)</f>
        <v>#VALUE!</v>
      </c>
      <c r="E101" s="406" t="e">
        <f aca="false">VLOOKUP($B101,#REF!,7,0)</f>
        <v>#VALUE!</v>
      </c>
    </row>
    <row r="102" customFormat="false" ht="15" hidden="false" customHeight="false" outlineLevel="0" collapsed="false">
      <c r="B102" s="403" t="s">
        <v>814</v>
      </c>
      <c r="C102" s="404" t="e">
        <f aca="false">VLOOKUP($B102,#REF!,2,0)</f>
        <v>#VALUE!</v>
      </c>
      <c r="D102" s="405" t="e">
        <f aca="false">VLOOKUP($B102,#REF!,6,0)</f>
        <v>#VALUE!</v>
      </c>
      <c r="E102" s="406" t="e">
        <f aca="false">VLOOKUP($B102,#REF!,7,0)</f>
        <v>#VALUE!</v>
      </c>
    </row>
    <row r="103" customFormat="false" ht="15" hidden="false" customHeight="false" outlineLevel="0" collapsed="false">
      <c r="B103" s="403" t="s">
        <v>815</v>
      </c>
      <c r="C103" s="404" t="e">
        <f aca="false">VLOOKUP($B103,#REF!,2,0)</f>
        <v>#VALUE!</v>
      </c>
      <c r="D103" s="405" t="e">
        <f aca="false">VLOOKUP($B103,#REF!,6,0)</f>
        <v>#VALUE!</v>
      </c>
      <c r="E103" s="406" t="e">
        <f aca="false">VLOOKUP($B103,#REF!,7,0)</f>
        <v>#VALUE!</v>
      </c>
    </row>
    <row r="104" customFormat="false" ht="15" hidden="false" customHeight="false" outlineLevel="0" collapsed="false">
      <c r="B104" s="403" t="s">
        <v>816</v>
      </c>
      <c r="C104" s="404" t="e">
        <f aca="false">VLOOKUP($B104,#REF!,2,0)</f>
        <v>#VALUE!</v>
      </c>
      <c r="D104" s="405" t="e">
        <f aca="false">VLOOKUP($B104,#REF!,6,0)</f>
        <v>#VALUE!</v>
      </c>
      <c r="E104" s="406" t="e">
        <f aca="false">VLOOKUP($B104,#REF!,7,0)</f>
        <v>#VALUE!</v>
      </c>
    </row>
    <row r="105" customFormat="false" ht="15" hidden="false" customHeight="false" outlineLevel="0" collapsed="false">
      <c r="B105" s="403" t="s">
        <v>817</v>
      </c>
      <c r="C105" s="404" t="e">
        <f aca="false">VLOOKUP($B105,#REF!,2,0)</f>
        <v>#VALUE!</v>
      </c>
      <c r="D105" s="405" t="e">
        <f aca="false">VLOOKUP($B105,#REF!,6,0)</f>
        <v>#VALUE!</v>
      </c>
      <c r="E105" s="406" t="e">
        <f aca="false">VLOOKUP($B105,#REF!,7,0)</f>
        <v>#VALUE!</v>
      </c>
    </row>
    <row r="106" customFormat="false" ht="15" hidden="false" customHeight="false" outlineLevel="0" collapsed="false">
      <c r="B106" s="403" t="s">
        <v>818</v>
      </c>
      <c r="C106" s="404" t="e">
        <f aca="false">VLOOKUP($B106,#REF!,2,0)</f>
        <v>#VALUE!</v>
      </c>
      <c r="D106" s="405" t="e">
        <f aca="false">VLOOKUP($B106,#REF!,6,0)</f>
        <v>#VALUE!</v>
      </c>
      <c r="E106" s="406" t="e">
        <f aca="false">VLOOKUP($B106,#REF!,7,0)</f>
        <v>#VALUE!</v>
      </c>
    </row>
    <row r="107" customFormat="false" ht="15" hidden="false" customHeight="false" outlineLevel="0" collapsed="false">
      <c r="B107" s="403" t="s">
        <v>819</v>
      </c>
      <c r="C107" s="404" t="e">
        <f aca="false">VLOOKUP($B107,#REF!,2,0)</f>
        <v>#VALUE!</v>
      </c>
      <c r="D107" s="405" t="e">
        <f aca="false">VLOOKUP($B107,#REF!,6,0)</f>
        <v>#VALUE!</v>
      </c>
      <c r="E107" s="406" t="e">
        <f aca="false">VLOOKUP($B107,#REF!,7,0)</f>
        <v>#VALUE!</v>
      </c>
    </row>
    <row r="108" customFormat="false" ht="15" hidden="false" customHeight="false" outlineLevel="0" collapsed="false">
      <c r="B108" s="403" t="s">
        <v>820</v>
      </c>
      <c r="C108" s="404" t="e">
        <f aca="false">VLOOKUP($B108,#REF!,2,0)</f>
        <v>#VALUE!</v>
      </c>
      <c r="D108" s="405" t="e">
        <f aca="false">VLOOKUP($B108,#REF!,6,0)</f>
        <v>#VALUE!</v>
      </c>
      <c r="E108" s="406" t="e">
        <f aca="false">VLOOKUP($B108,#REF!,7,0)</f>
        <v>#VALUE!</v>
      </c>
    </row>
    <row r="109" customFormat="false" ht="15" hidden="false" customHeight="false" outlineLevel="0" collapsed="false">
      <c r="B109" s="398"/>
      <c r="C109" s="399"/>
      <c r="D109" s="398"/>
    </row>
    <row r="110" customFormat="false" ht="15.75" hidden="false" customHeight="false" outlineLevel="0" collapsed="false">
      <c r="B110" s="400" t="s">
        <v>821</v>
      </c>
      <c r="C110" s="401" t="s">
        <v>822</v>
      </c>
      <c r="D110" s="407" t="s">
        <v>713</v>
      </c>
      <c r="E110" s="408" t="s">
        <v>714</v>
      </c>
    </row>
    <row r="111" customFormat="false" ht="15" hidden="false" customHeight="false" outlineLevel="0" collapsed="false">
      <c r="B111" s="403" t="s">
        <v>823</v>
      </c>
      <c r="C111" s="413" t="str">
        <f aca="false">VLOOKUP($B111,'COMP. INC'!$B:$G,2,0)</f>
        <v>FORNECIMENTO E INSTALAÇÃO DE CENTRAL DE ALARME SEM BATERIA 12 LAÇOS IPA12.24 ILUMAC 2007 ACTUAL 200</v>
      </c>
      <c r="D111" s="403" t="str">
        <f aca="false">VLOOKUP($B111,'COMP. INC'!$B:$G,6,0)</f>
        <v>UN</v>
      </c>
      <c r="E111" s="414" t="n">
        <f aca="false">VLOOKUP($B111,'COMP. INC'!$B:$H,7,0)</f>
        <v>555.45</v>
      </c>
    </row>
    <row r="112" customFormat="false" ht="15" hidden="false" customHeight="false" outlineLevel="0" collapsed="false">
      <c r="B112" s="403" t="s">
        <v>824</v>
      </c>
      <c r="C112" s="413" t="str">
        <f aca="false">VLOOKUP($B112,'COMP. INC'!$B:$G,2,0)</f>
        <v>FORNECIMENTO E INSTALAÇÃO DE CABO P/ ALARME INCENDIO BLINDADO 3 X 1.5MM C/ JAQUETA E DRENO VERMELHO</v>
      </c>
      <c r="D112" s="403" t="str">
        <f aca="false">VLOOKUP($B112,'COMP. INC'!$B:$G,6,0)</f>
        <v>M</v>
      </c>
      <c r="E112" s="414" t="n">
        <f aca="false">VLOOKUP($B112,'COMP. INC'!$B:$H,7,0)</f>
        <v>10.44</v>
      </c>
    </row>
    <row r="113" customFormat="false" ht="15" hidden="false" customHeight="false" outlineLevel="0" collapsed="false">
      <c r="B113" s="403" t="s">
        <v>825</v>
      </c>
      <c r="C113" s="413" t="str">
        <f aca="false">VLOOKUP($B113,'COMP. INC'!$B:$G,2,0)</f>
        <v>FORNECIMENTO E INSTALAÇÃO DE BOTOEIRA PARA BOMBA (COM MARTELO) ILUMAC AM-B 2029 ACTUAL 53 </v>
      </c>
      <c r="D113" s="403" t="str">
        <f aca="false">VLOOKUP($B113,'COMP. INC'!$B:$G,6,0)</f>
        <v>UN</v>
      </c>
      <c r="E113" s="414" t="n">
        <f aca="false">VLOOKUP($B113,'COMP. INC'!$B:$H,7,0)</f>
        <v>66.41</v>
      </c>
    </row>
    <row r="114" customFormat="false" ht="15" hidden="false" customHeight="false" outlineLevel="0" collapsed="false">
      <c r="B114" s="403" t="s">
        <v>826</v>
      </c>
      <c r="C114" s="413" t="str">
        <f aca="false">VLOOKUP($B114,'COMP. INC'!$B:$G,2,0)</f>
        <v>FORNECIMENTO E INSTALAÇÃO DE ACIONADOR MANUAL SUPERVISIONADO (COM MARTELO) ILUMAC AM-C 2021 ACTUAL 49</v>
      </c>
      <c r="D114" s="403" t="str">
        <f aca="false">VLOOKUP($B114,'COMP. INC'!$B:$G,6,0)</f>
        <v>UN</v>
      </c>
      <c r="E114" s="414" t="n">
        <f aca="false">VLOOKUP($B114,'COMP. INC'!$B:$H,7,0)</f>
        <v>63.55</v>
      </c>
    </row>
    <row r="115" customFormat="false" ht="15" hidden="false" customHeight="false" outlineLevel="0" collapsed="false">
      <c r="B115" s="403" t="s">
        <v>827</v>
      </c>
      <c r="C115" s="413" t="str">
        <f aca="false">VLOOKUP($B115,'COMP. INC'!$B:$G,2,0)</f>
        <v>FORNECIMENTO E INSTALAÇÃO DE SIRENE ELETRONICA AUDIO-VISUAL BITONAL 24 V</v>
      </c>
      <c r="D115" s="403" t="str">
        <f aca="false">VLOOKUP($B115,'COMP. INC'!$B:$G,6,0)</f>
        <v>UN</v>
      </c>
      <c r="E115" s="414" t="n">
        <f aca="false">VLOOKUP($B115,'COMP. INC'!$B:$H,7,0)</f>
        <v>74.41</v>
      </c>
    </row>
    <row r="116" customFormat="false" ht="30" hidden="false" customHeight="false" outlineLevel="0" collapsed="false">
      <c r="B116" s="403" t="s">
        <v>828</v>
      </c>
      <c r="C116" s="413" t="str">
        <f aca="false">VLOOKUP($B116,'COMP. INC'!$B:$G,2,0)</f>
        <v>FORNECIMENTO E INSTALAÇÃO DE PLACA DE SINALIZACAO DE SEGURANCA CONTRA INCENDIO, FOTOLUMINESCENTE, RETANGULAR, *13 X 26* CM, EM PVC *2* MM ANTI-CHAMAS (SIMBOLOS, CORES E PICTOGRAMAS CONFORME NBR 13434)</v>
      </c>
      <c r="D116" s="403" t="str">
        <f aca="false">VLOOKUP($B116,'COMP. INC'!$B:$G,6,0)</f>
        <v>UN</v>
      </c>
      <c r="E116" s="414" t="n">
        <f aca="false">VLOOKUP($B116,'COMP. INC'!$B:$H,7,0)</f>
        <v>15.09</v>
      </c>
    </row>
    <row r="117" customFormat="false" ht="15" hidden="false" customHeight="false" outlineLevel="0" collapsed="false">
      <c r="B117" s="403" t="s">
        <v>829</v>
      </c>
      <c r="C117" s="413" t="str">
        <f aca="false">VLOOKUP($B117,'COMP. INC'!$B:$G,2,0)</f>
        <v>FORNECIMENTO E INSTALAÇÃO DE INC BATERIA SELADA P/ CENTRAL DE ALARME E DETECÇÃO 12V/1,3A</v>
      </c>
      <c r="D117" s="403" t="str">
        <f aca="false">VLOOKUP($B117,'COMP. INC'!$B:$G,6,0)</f>
        <v>UN</v>
      </c>
      <c r="E117" s="414" t="n">
        <f aca="false">VLOOKUP($B117,'COMP. INC'!$B:$H,7,0)</f>
        <v>63.11</v>
      </c>
    </row>
    <row r="118" customFormat="false" ht="30" hidden="false" customHeight="false" outlineLevel="0" collapsed="false">
      <c r="B118" s="403" t="s">
        <v>830</v>
      </c>
      <c r="C118" s="413" t="str">
        <f aca="false">VLOOKUP($B118,'COMP. INC'!$B:$G,2,0)</f>
        <v>FORNECIMENTO E INSTALAÇÃO DE PLACA DE SINALIZACAO DE SEGURANCA CONTRA INCENDIO, FOTOLUMINESCENTE, QUADRADA, *14 X 14* CM, EM PVC *2* MM ANTI-CHAMAS (SIMBOLOS, CORES E PICTOGRAMAS CONFORME NBR 13434)</v>
      </c>
      <c r="D118" s="403" t="str">
        <f aca="false">VLOOKUP($B118,'COMP. INC'!$B:$G,6,0)</f>
        <v>UN</v>
      </c>
      <c r="E118" s="414" t="n">
        <f aca="false">VLOOKUP($B118,'COMP. INC'!$B:$H,7,0)</f>
        <v>10.3</v>
      </c>
    </row>
    <row r="119" customFormat="false" ht="15" hidden="false" customHeight="false" outlineLevel="0" collapsed="false">
      <c r="B119" s="403" t="s">
        <v>831</v>
      </c>
      <c r="C119" s="413" t="str">
        <f aca="false">VLOOKUP($B119,'COMP. INC'!$B:$G,2,0)</f>
        <v>FORNECIMENTO E INSTALAÇÃO DE ADAPTADOR STORZ PARA ENGATE RÁPIDO 2 1/2 X 1 1/2 COM TAMPÃO E CORRENTE (INCÊNDIO)</v>
      </c>
      <c r="D119" s="403" t="str">
        <f aca="false">VLOOKUP($B119,'COMP. INC'!$B:$G,6,0)</f>
        <v>UN</v>
      </c>
      <c r="E119" s="414" t="n">
        <f aca="false">VLOOKUP($B119,'COMP. INC'!$B:$H,7,0)</f>
        <v>144.76</v>
      </c>
    </row>
    <row r="120" customFormat="false" ht="15" hidden="false" customHeight="false" outlineLevel="0" collapsed="false">
      <c r="B120" s="403" t="s">
        <v>832</v>
      </c>
      <c r="C120" s="413" t="str">
        <f aca="false">VLOOKUP($B120,'COMP. INC'!$B:$G,2,0)</f>
        <v>FORNECIMENTO E INSTALAÇÃO DE ESGUICHO JATO SÓLIDO, EM LATÃO, ENGATE RÁPIDO 1.1/2" X 19MM</v>
      </c>
      <c r="D120" s="403" t="str">
        <f aca="false">VLOOKUP($B120,'COMP. INC'!$B:$G,6,0)</f>
        <v>UN</v>
      </c>
      <c r="E120" s="414" t="n">
        <f aca="false">VLOOKUP($B120,'COMP. INC'!$B:$H,7,0)</f>
        <v>80.43</v>
      </c>
    </row>
    <row r="121" customFormat="false" ht="15" hidden="false" customHeight="false" outlineLevel="0" collapsed="false">
      <c r="B121" s="403" t="s">
        <v>833</v>
      </c>
      <c r="C121" s="413" t="str">
        <f aca="false">VLOOKUP($B121,'COMP. INC'!$B:$G,2,0)</f>
        <v>FORNECIMENTO DE CHAVE PARA CONEXÃO DE MANGUEIRA TIPO STORZ ENGATE RÁPIDO DUPLA  1.1/2" X 2.1/2"</v>
      </c>
      <c r="D121" s="403" t="str">
        <f aca="false">VLOOKUP($B121,'COMP. INC'!$B:$G,6,0)</f>
        <v>UN</v>
      </c>
      <c r="E121" s="414" t="n">
        <f aca="false">VLOOKUP($B121,'COMP. INC'!$B:$H,7,0)</f>
        <v>59.15</v>
      </c>
    </row>
    <row r="122" customFormat="false" ht="15" hidden="false" customHeight="false" outlineLevel="0" collapsed="false">
      <c r="B122" s="403" t="s">
        <v>834</v>
      </c>
      <c r="C122" s="413" t="str">
        <f aca="false">VLOOKUP($B122,'COMP. INC'!$B:$G,2,0)</f>
        <v>FORNECIMENTO E INSTALAÇÃO DE REGISTRO GAVETA BRUTO, D = 65 MM (2 1/2)"</v>
      </c>
      <c r="D122" s="403" t="str">
        <f aca="false">VLOOKUP($B122,'COMP. INC'!$B:$G,6,0)</f>
        <v>UN</v>
      </c>
      <c r="E122" s="414" t="n">
        <f aca="false">VLOOKUP($B122,'COMP. INC'!$B:$H,7,0)</f>
        <v>222.65</v>
      </c>
    </row>
    <row r="123" customFormat="false" ht="15" hidden="false" customHeight="false" outlineLevel="0" collapsed="false">
      <c r="B123" s="403" t="s">
        <v>835</v>
      </c>
      <c r="C123" s="413" t="str">
        <f aca="false">VLOOKUP($B123,'COMP. INC'!$B:$G,2,0)</f>
        <v>FORNECIMENTO E INSTALAÇÃO DE ADAPTADOR STORZ PARA ENGATE RAPIDO 2.1/2 COM TAMPÃO E CORRENTE</v>
      </c>
      <c r="D123" s="403" t="str">
        <f aca="false">VLOOKUP($B123,'COMP. INC'!$B:$G,6,0)</f>
        <v>UN</v>
      </c>
      <c r="E123" s="414" t="n">
        <f aca="false">VLOOKUP($B123,'COMP. INC'!$B:$H,7,0)</f>
        <v>195.8</v>
      </c>
    </row>
    <row r="124" customFormat="false" ht="15" hidden="false" customHeight="false" outlineLevel="0" collapsed="false">
      <c r="B124" s="403" t="s">
        <v>836</v>
      </c>
      <c r="C124" s="413" t="str">
        <f aca="false">VLOOKUP($B124,'COMP. INC'!$B:$G,2,0)</f>
        <v>FORNECIMENTO E INSTALAÇÃO DE TAMPA DE FERRO  60 X 40 CM COM A INSCRIÇÃO INCÊNDIO</v>
      </c>
      <c r="D124" s="403" t="str">
        <f aca="false">VLOOKUP($B124,'COMP. INC'!$B:$G,6,0)</f>
        <v>UN</v>
      </c>
      <c r="E124" s="414" t="n">
        <f aca="false">VLOOKUP($B124,'COMP. INC'!$B:$H,7,0)</f>
        <v>337.67</v>
      </c>
    </row>
    <row r="125" customFormat="false" ht="15" hidden="false" customHeight="false" outlineLevel="0" collapsed="false">
      <c r="B125" s="403" t="s">
        <v>837</v>
      </c>
      <c r="C125" s="413" t="str">
        <f aca="false">VLOOKUP($B125,'COMP. INC'!$B:$G,2,0)</f>
        <v>LUMINARIA DE EMERGENCIA 30 LEDS, POTENCIA 2 W, BATERIA DE LITIO, AUTONOMIA DE 6 CR</v>
      </c>
      <c r="D125" s="403" t="str">
        <f aca="false">VLOOKUP($B125,'COMP. INC'!$B:$G,6,0)</f>
        <v>UN</v>
      </c>
      <c r="E125" s="414" t="n">
        <f aca="false">VLOOKUP($B125,'COMP. INC'!$B:$H,7,0)</f>
        <v>35.88</v>
      </c>
    </row>
    <row r="126" customFormat="false" ht="15" hidden="false" customHeight="false" outlineLevel="0" collapsed="false">
      <c r="B126" s="403" t="s">
        <v>838</v>
      </c>
      <c r="C126" s="413" t="str">
        <f aca="false">VLOOKUP($B126,'COMP. INC'!$B:$G,2,0)</f>
        <v>ABRAÇADEIRA TIPO "D" COM CUNHA, DIÂMETRO 1"</v>
      </c>
      <c r="D126" s="403" t="str">
        <f aca="false">VLOOKUP($B126,'COMP. INC'!$B:$G,6,0)</f>
        <v>M</v>
      </c>
      <c r="E126" s="414" t="n">
        <f aca="false">VLOOKUP($B126,'COMP. INC'!$B:$H,7,0)</f>
        <v>5.04</v>
      </c>
    </row>
    <row r="127" customFormat="false" ht="30" hidden="false" customHeight="false" outlineLevel="0" collapsed="false">
      <c r="B127" s="403" t="s">
        <v>839</v>
      </c>
      <c r="C127" s="413" t="str">
        <f aca="false">VLOOKUP($B127,'COMP. INC'!$B:$G,2,0)</f>
        <v>FORNECIMENTO E INSTALAÇÃO DE CAIXA DE INSPEÇÃO TIPO SOLO EM PVC COM DIAMETRO 250MM, INCLUSIVE TAMPA EM AÇO GALVANIZADO REDONDA DE 250MM.</v>
      </c>
      <c r="D127" s="403" t="str">
        <f aca="false">VLOOKUP($B127,'COMP. INC'!$B:$G,6,0)</f>
        <v>UN</v>
      </c>
      <c r="E127" s="414" t="n">
        <f aca="false">VLOOKUP($B127,'COMP. INC'!$B:$H,7,0)</f>
        <v>87.99</v>
      </c>
    </row>
    <row r="128" customFormat="false" ht="15" hidden="false" customHeight="false" outlineLevel="0" collapsed="false">
      <c r="B128" s="403" t="s">
        <v>840</v>
      </c>
      <c r="C128" s="413" t="str">
        <f aca="false">VLOOKUP($B128,'COMP. INC'!$B:$G,2,0)</f>
        <v>FORNECIMENTO E INSTALAÇÃO DE CARTUCHO PARA SOLDA 115MM</v>
      </c>
      <c r="D128" s="403" t="str">
        <f aca="false">VLOOKUP($B128,'COMP. INC'!$B:$G,6,0)</f>
        <v>UN</v>
      </c>
      <c r="E128" s="414" t="n">
        <f aca="false">VLOOKUP($B128,'COMP. INC'!$B:$H,7,0)</f>
        <v>0</v>
      </c>
    </row>
    <row r="129" customFormat="false" ht="15" hidden="false" customHeight="false" outlineLevel="0" collapsed="false">
      <c r="B129" s="403" t="s">
        <v>841</v>
      </c>
      <c r="C129" s="413" t="str">
        <f aca="false">VLOOKUP($B129,'COMP. INC'!$B:$G,2,0)</f>
        <v>FORNECIMENTO E INSTALAÇÃO DE CAIXA DE EQUIPOTENCIALIZAÇÃO 20 X 20 X10 CM</v>
      </c>
      <c r="D129" s="403" t="str">
        <f aca="false">VLOOKUP($B129,'COMP. INC'!$B:$G,6,0)</f>
        <v>UN</v>
      </c>
      <c r="E129" s="414" t="n">
        <f aca="false">VLOOKUP($B129,'COMP. INC'!$B:$H,7,0)</f>
        <v>395.43</v>
      </c>
    </row>
    <row r="130" customFormat="false" ht="15" hidden="false" customHeight="false" outlineLevel="0" collapsed="false">
      <c r="B130" s="403" t="s">
        <v>842</v>
      </c>
      <c r="C130" s="413" t="str">
        <f aca="false">VLOOKUP($B130,'COMP. INC'!$B:$G,2,0)</f>
        <v>EXTINTOR MANUAL DE PQS 6KG</v>
      </c>
      <c r="D130" s="403" t="str">
        <f aca="false">VLOOKUP($B130,'COMP. INC'!$B:$G,6,0)</f>
        <v>UN</v>
      </c>
      <c r="E130" s="414" t="n">
        <f aca="false">VLOOKUP($B130,'COMP. INC'!$B:$H,7,0)</f>
        <v>151.79</v>
      </c>
    </row>
    <row r="131" customFormat="false" ht="15" hidden="false" customHeight="false" outlineLevel="0" collapsed="false">
      <c r="B131" s="403" t="s">
        <v>843</v>
      </c>
      <c r="C131" s="413" t="str">
        <f aca="false">VLOOKUP($B131,'COMP. INC'!$B:$G,2,0)</f>
        <v>EXTINTOR MANUAL DE PQS 12KG</v>
      </c>
      <c r="D131" s="403" t="str">
        <f aca="false">VLOOKUP($B131,'COMP. INC'!$B:$G,6,0)</f>
        <v>UN</v>
      </c>
      <c r="E131" s="414" t="n">
        <f aca="false">VLOOKUP($B131,'COMP. INC'!$B:$H,7,0)</f>
        <v>205.85</v>
      </c>
    </row>
    <row r="132" customFormat="false" ht="15" hidden="false" customHeight="false" outlineLevel="0" collapsed="false">
      <c r="B132" s="403" t="s">
        <v>844</v>
      </c>
      <c r="C132" s="413" t="str">
        <f aca="false">VLOOKUP($B132,'COMP. INC'!$B:$G,2,0)</f>
        <v>INSTALAÇÃO E FORNECIMENTO DE BOMBA BPI-21 R/F 2.1/2" (133MM) 4CV</v>
      </c>
      <c r="D132" s="403" t="str">
        <f aca="false">VLOOKUP($B132,'COMP. INC'!$B:$G,6,0)</f>
        <v>UN</v>
      </c>
      <c r="E132" s="414" t="n">
        <f aca="false">VLOOKUP($B132,'COMP. INC'!$B:$H,7,0)</f>
        <v>3061.96</v>
      </c>
    </row>
    <row r="133" customFormat="false" ht="15" hidden="false" customHeight="false" outlineLevel="0" collapsed="false">
      <c r="B133" s="403" t="s">
        <v>845</v>
      </c>
      <c r="C133" s="413" t="e">
        <f aca="false">VLOOKUP($B133,'COMP. INC'!$B:$G,2,0)</f>
        <v>#N/A</v>
      </c>
      <c r="D133" s="403" t="e">
        <f aca="false">VLOOKUP($B133,'COMP. INC'!$B:$G,6,0)</f>
        <v>#N/A</v>
      </c>
      <c r="E133" s="414" t="e">
        <f aca="false">VLOOKUP($B133,'COMP. INC'!$B:$H,7,0)</f>
        <v>#N/A</v>
      </c>
    </row>
    <row r="134" customFormat="false" ht="15" hidden="false" customHeight="false" outlineLevel="0" collapsed="false">
      <c r="B134" s="403" t="s">
        <v>846</v>
      </c>
      <c r="C134" s="413" t="e">
        <f aca="false">VLOOKUP($B134,'COMP. INC'!$B:$G,2,0)</f>
        <v>#N/A</v>
      </c>
      <c r="D134" s="403" t="e">
        <f aca="false">VLOOKUP($B134,'COMP. INC'!$B:$G,6,0)</f>
        <v>#N/A</v>
      </c>
      <c r="E134" s="414" t="e">
        <f aca="false">VLOOKUP($B134,'COMP. INC'!$B:$H,7,0)</f>
        <v>#N/A</v>
      </c>
    </row>
    <row r="135" customFormat="false" ht="15" hidden="false" customHeight="false" outlineLevel="0" collapsed="false">
      <c r="B135" s="403" t="s">
        <v>847</v>
      </c>
      <c r="C135" s="413" t="e">
        <f aca="false">VLOOKUP($B135,'COMP. INC'!$B:$G,2,0)</f>
        <v>#N/A</v>
      </c>
      <c r="D135" s="403" t="e">
        <f aca="false">VLOOKUP($B135,'COMP. INC'!$B:$G,6,0)</f>
        <v>#N/A</v>
      </c>
      <c r="E135" s="414" t="e">
        <f aca="false">VLOOKUP($B135,'COMP. INC'!$B:$H,7,0)</f>
        <v>#N/A</v>
      </c>
    </row>
    <row r="136" customFormat="false" ht="15" hidden="false" customHeight="false" outlineLevel="0" collapsed="false">
      <c r="B136" s="403" t="s">
        <v>848</v>
      </c>
      <c r="C136" s="413" t="e">
        <f aca="false">VLOOKUP($B136,'COMP. INC'!$B:$G,2,0)</f>
        <v>#N/A</v>
      </c>
      <c r="D136" s="403" t="e">
        <f aca="false">VLOOKUP($B136,'COMP. INC'!$B:$G,6,0)</f>
        <v>#N/A</v>
      </c>
      <c r="E136" s="414" t="e">
        <f aca="false">VLOOKUP($B136,'COMP. INC'!$B:$H,7,0)</f>
        <v>#N/A</v>
      </c>
    </row>
    <row r="137" customFormat="false" ht="15" hidden="false" customHeight="false" outlineLevel="0" collapsed="false">
      <c r="B137" s="403" t="s">
        <v>849</v>
      </c>
      <c r="C137" s="413" t="e">
        <f aca="false">VLOOKUP($B137,'COMP. INC'!$B:$G,2,0)</f>
        <v>#N/A</v>
      </c>
      <c r="D137" s="403" t="e">
        <f aca="false">VLOOKUP($B137,'COMP. INC'!$B:$G,6,0)</f>
        <v>#N/A</v>
      </c>
      <c r="E137" s="414" t="e">
        <f aca="false">VLOOKUP($B137,'COMP. INC'!$B:$H,7,0)</f>
        <v>#N/A</v>
      </c>
    </row>
    <row r="138" customFormat="false" ht="15" hidden="false" customHeight="false" outlineLevel="0" collapsed="false">
      <c r="B138" s="403" t="s">
        <v>850</v>
      </c>
      <c r="C138" s="413" t="e">
        <f aca="false">VLOOKUP($B138,'COMP. INC'!$B:$G,2,0)</f>
        <v>#N/A</v>
      </c>
      <c r="D138" s="403" t="e">
        <f aca="false">VLOOKUP($B138,'COMP. INC'!$B:$G,6,0)</f>
        <v>#N/A</v>
      </c>
      <c r="E138" s="414" t="e">
        <f aca="false">VLOOKUP($B138,'COMP. INC'!$B:$H,7,0)</f>
        <v>#N/A</v>
      </c>
    </row>
    <row r="139" customFormat="false" ht="15" hidden="false" customHeight="false" outlineLevel="0" collapsed="false">
      <c r="B139" s="403" t="s">
        <v>851</v>
      </c>
      <c r="C139" s="413" t="e">
        <f aca="false">VLOOKUP($B139,'COMP. INC'!$B:$G,2,0)</f>
        <v>#N/A</v>
      </c>
      <c r="D139" s="403" t="e">
        <f aca="false">VLOOKUP($B139,'COMP. INC'!$B:$G,6,0)</f>
        <v>#N/A</v>
      </c>
      <c r="E139" s="414" t="e">
        <f aca="false">VLOOKUP($B139,'COMP. INC'!$B:$H,7,0)</f>
        <v>#N/A</v>
      </c>
    </row>
    <row r="140" customFormat="false" ht="15" hidden="false" customHeight="false" outlineLevel="0" collapsed="false">
      <c r="B140" s="403" t="s">
        <v>852</v>
      </c>
      <c r="C140" s="413" t="e">
        <f aca="false">VLOOKUP($B140,'COMP. INC'!$B:$G,2,0)</f>
        <v>#N/A</v>
      </c>
      <c r="D140" s="403" t="e">
        <f aca="false">VLOOKUP($B140,'COMP. INC'!$B:$G,6,0)</f>
        <v>#N/A</v>
      </c>
      <c r="E140" s="414" t="e">
        <f aca="false">VLOOKUP($B140,'COMP. INC'!$B:$H,7,0)</f>
        <v>#N/A</v>
      </c>
    </row>
    <row r="141" customFormat="false" ht="15" hidden="false" customHeight="false" outlineLevel="0" collapsed="false">
      <c r="B141" s="403" t="s">
        <v>853</v>
      </c>
      <c r="C141" s="413" t="e">
        <f aca="false">VLOOKUP($B141,'COMP. INC'!$B:$G,2,0)</f>
        <v>#N/A</v>
      </c>
      <c r="D141" s="403" t="e">
        <f aca="false">VLOOKUP($B141,'COMP. INC'!$B:$G,6,0)</f>
        <v>#N/A</v>
      </c>
      <c r="E141" s="414" t="e">
        <f aca="false">VLOOKUP($B141,'COMP. INC'!$B:$H,7,0)</f>
        <v>#N/A</v>
      </c>
    </row>
    <row r="142" customFormat="false" ht="15" hidden="false" customHeight="false" outlineLevel="0" collapsed="false">
      <c r="B142" s="403" t="s">
        <v>854</v>
      </c>
      <c r="C142" s="413" t="e">
        <f aca="false">VLOOKUP($B142,'COMP. INC'!$B:$G,2,0)</f>
        <v>#N/A</v>
      </c>
      <c r="D142" s="403" t="e">
        <f aca="false">VLOOKUP($B142,'COMP. INC'!$B:$G,6,0)</f>
        <v>#N/A</v>
      </c>
      <c r="E142" s="414" t="e">
        <f aca="false">VLOOKUP($B142,'COMP. INC'!$B:$H,7,0)</f>
        <v>#N/A</v>
      </c>
    </row>
    <row r="143" customFormat="false" ht="15" hidden="false" customHeight="false" outlineLevel="0" collapsed="false">
      <c r="B143" s="403" t="s">
        <v>855</v>
      </c>
      <c r="C143" s="413" t="e">
        <f aca="false">VLOOKUP($B143,'COMP. INC'!$B:$G,2,0)</f>
        <v>#N/A</v>
      </c>
      <c r="D143" s="403" t="e">
        <f aca="false">VLOOKUP($B143,'COMP. INC'!$B:$G,6,0)</f>
        <v>#N/A</v>
      </c>
      <c r="E143" s="414" t="e">
        <f aca="false">VLOOKUP($B143,'COMP. INC'!$B:$H,7,0)</f>
        <v>#N/A</v>
      </c>
    </row>
    <row r="144" customFormat="false" ht="15" hidden="false" customHeight="false" outlineLevel="0" collapsed="false">
      <c r="B144" s="415"/>
      <c r="C144" s="416"/>
      <c r="D144" s="415"/>
      <c r="E144" s="417"/>
    </row>
    <row r="146" customFormat="false" ht="15.75" hidden="false" customHeight="false" outlineLevel="0" collapsed="false">
      <c r="B146" s="400" t="s">
        <v>856</v>
      </c>
      <c r="C146" s="401" t="s">
        <v>857</v>
      </c>
      <c r="D146" s="407" t="s">
        <v>713</v>
      </c>
      <c r="E146" s="408" t="s">
        <v>714</v>
      </c>
    </row>
    <row r="147" customFormat="false" ht="15" hidden="false" customHeight="false" outlineLevel="0" collapsed="false">
      <c r="B147" s="403" t="s">
        <v>858</v>
      </c>
      <c r="C147" s="413" t="str">
        <f aca="false">VLOOKUP($B147,'COMP. EST'!$B:$G,2,0)</f>
        <v>FORNECIMENTO DE ESTRUTURA METÁLICA  COM UTILIZAÇÃO DE PERFIS EM AÇO ASTM A36</v>
      </c>
      <c r="D147" s="403" t="str">
        <f aca="false">VLOOKUP($B147,'COMP. EST'!$B:$G,6,0)</f>
        <v>KG</v>
      </c>
      <c r="E147" s="414" t="n">
        <f aca="false">VLOOKUP($B147,'COMP. EST'!$B:$H,7,0)</f>
        <v>10.45</v>
      </c>
    </row>
    <row r="148" customFormat="false" ht="15" hidden="false" customHeight="false" outlineLevel="0" collapsed="false">
      <c r="B148" s="403" t="s">
        <v>859</v>
      </c>
      <c r="C148" s="413" t="str">
        <f aca="false">VLOOKUP($B148,'COMP. EST'!$B:$G,2,0)</f>
        <v>MONTAGEM DE ESTRUTURA METÁLICA </v>
      </c>
      <c r="D148" s="403" t="str">
        <f aca="false">VLOOKUP($B148,'COMP. EST'!$B:$G,6,0)</f>
        <v>KG</v>
      </c>
      <c r="E148" s="414" t="n">
        <f aca="false">VLOOKUP($B148,'COMP. EST'!$B:$H,7,0)</f>
        <v>2.06</v>
      </c>
    </row>
    <row r="149" customFormat="false" ht="30" hidden="false" customHeight="false" outlineLevel="0" collapsed="false">
      <c r="B149" s="403" t="s">
        <v>860</v>
      </c>
      <c r="C149" s="413" t="str">
        <f aca="false">VLOOKUP($B149,'COMP. EST'!$B:$G,2,0)</f>
        <v>FABRICAÇÃO E INSTALAÇÃO DE MEIA TESOURA EM AÇO, VÃO DE 9 M, PARA TELHA ONDULADA DE FIBROCIMENTO, METÁLICA, PLÁSTICA OU TERMOACÚSTICA, INCLUSO IÇAMENTO. AF_12/2015</v>
      </c>
      <c r="D149" s="403" t="str">
        <f aca="false">VLOOKUP($B149,'COMP. EST'!$B:$G,6,0)</f>
        <v>UN</v>
      </c>
      <c r="E149" s="414" t="n">
        <f aca="false">VLOOKUP($B149,'COMP. EST'!$B:$H,7,0)</f>
        <v>1196.73</v>
      </c>
    </row>
    <row r="150" customFormat="false" ht="15" hidden="false" customHeight="false" outlineLevel="0" collapsed="false">
      <c r="B150" s="403" t="s">
        <v>861</v>
      </c>
      <c r="C150" s="413" t="str">
        <f aca="false">VLOOKUP($B150,'COMP. EST'!$B:$G,2,0)</f>
        <v>MOBILIZAÇÃO EQUIPE TOPOG. LOCAÇÃO PONTOS</v>
      </c>
      <c r="D150" s="403" t="str">
        <f aca="false">VLOOKUP($B150,'COMP. EST'!$B:$G,6,0)</f>
        <v>DIA</v>
      </c>
      <c r="E150" s="414" t="n">
        <f aca="false">VLOOKUP($B150,'COMP. EST'!$B:$H,7,0)</f>
        <v>1908.27</v>
      </c>
    </row>
    <row r="151" customFormat="false" ht="15" hidden="false" customHeight="false" outlineLevel="0" collapsed="false">
      <c r="B151" s="403" t="s">
        <v>862</v>
      </c>
      <c r="C151" s="413" t="str">
        <f aca="false">VLOOKUP($B151,'COMP. EST'!$B:$G,2,0)</f>
        <v>FORNECIMENTO DE EXECUÇÃO DE SONDAGEM À PERCURSÃO SPT</v>
      </c>
      <c r="D151" s="403" t="str">
        <f aca="false">VLOOKUP($B151,'COMP. EST'!$B:$G,6,0)</f>
        <v>UN</v>
      </c>
      <c r="E151" s="414" t="n">
        <f aca="false">VLOOKUP($B151,'COMP. EST'!$B:$H,7,0)</f>
        <v>2200</v>
      </c>
    </row>
    <row r="153" customFormat="false" ht="15.75" hidden="false" customHeight="false" outlineLevel="0" collapsed="false">
      <c r="B153" s="400" t="s">
        <v>740</v>
      </c>
      <c r="C153" s="401" t="s">
        <v>741</v>
      </c>
      <c r="D153" s="407" t="s">
        <v>713</v>
      </c>
      <c r="E153" s="408" t="s">
        <v>714</v>
      </c>
    </row>
    <row r="154" customFormat="false" ht="15" hidden="false" customHeight="false" outlineLevel="0" collapsed="false">
      <c r="B154" s="405" t="s">
        <v>863</v>
      </c>
      <c r="C154" s="404" t="str">
        <f aca="false">VLOOKUP($B154,'COMP. GLP'!$B:$H,2,0)</f>
        <v>FORNECIMENTO E INSTALAÇÃO DE REGULADOR DE 1º ESTÁGIO - 3/4'' COM MANÔMETRO</v>
      </c>
      <c r="D154" s="404" t="str">
        <f aca="false">VLOOKUP($B154,'COMP. GLP'!$B:$H,6,0)</f>
        <v>UN</v>
      </c>
      <c r="E154" s="404" t="n">
        <f aca="false">VLOOKUP($B154,'COMP. GLP'!$B:$H,7,0)</f>
        <v>1293.13</v>
      </c>
    </row>
    <row r="155" customFormat="false" ht="15" hidden="false" customHeight="false" outlineLevel="0" collapsed="false">
      <c r="B155" s="405" t="s">
        <v>864</v>
      </c>
      <c r="C155" s="404" t="str">
        <f aca="false">VLOOKUP($B155,'COMP. GLP'!$B:$H,2,0)</f>
        <v>FORNECIMENTO E INSTALAÇÃO DE REGISTRO OU REGULADOR DE GAS COZINHA, VAZAO DE 2 KG/H, 2,8 KPA</v>
      </c>
      <c r="D155" s="404" t="str">
        <f aca="false">VLOOKUP($B155,'COMP. GLP'!$B:$H,6,0)</f>
        <v>UN</v>
      </c>
      <c r="E155" s="404" t="n">
        <f aca="false">VLOOKUP($B155,'COMP. GLP'!$B:$H,7,0)</f>
        <v>43.24</v>
      </c>
    </row>
    <row r="156" customFormat="false" ht="15" hidden="false" customHeight="false" outlineLevel="0" collapsed="false">
      <c r="B156" s="405" t="s">
        <v>865</v>
      </c>
      <c r="C156" s="404" t="str">
        <f aca="false">VLOOKUP($B156,'COMP. GLP'!$B:$H,2,0)</f>
        <v>FORNECIMENTO E INSTALAÇÃO DE VÁLVULA DE BOQUEIO AUTOMÁTICA 1/2''</v>
      </c>
      <c r="D156" s="404" t="str">
        <f aca="false">VLOOKUP($B156,'COMP. GLP'!$B:$H,6,0)</f>
        <v>UN</v>
      </c>
      <c r="E156" s="404" t="n">
        <f aca="false">VLOOKUP($B156,'COMP. GLP'!$B:$H,7,0)</f>
        <v>594.9</v>
      </c>
    </row>
    <row r="157" customFormat="false" ht="15" hidden="false" customHeight="false" outlineLevel="0" collapsed="false">
      <c r="B157" s="405" t="s">
        <v>866</v>
      </c>
      <c r="C157" s="404" t="str">
        <f aca="false">VLOOKUP($B157,'COMP. GLP'!$B:$H,2,0)</f>
        <v>FORNECIMENTO E INSTALAÇÃO DE VÁLVULA DE BOQUEIO AUTOMÁTICA 3/4''</v>
      </c>
      <c r="D157" s="404" t="str">
        <f aca="false">VLOOKUP($B157,'COMP. GLP'!$B:$H,6,0)</f>
        <v>UN</v>
      </c>
      <c r="E157" s="404" t="n">
        <f aca="false">VLOOKUP($B157,'COMP. GLP'!$B:$H,7,0)</f>
        <v>17.96</v>
      </c>
    </row>
    <row r="158" customFormat="false" ht="15" hidden="false" customHeight="false" outlineLevel="0" collapsed="false">
      <c r="B158" s="405" t="s">
        <v>867</v>
      </c>
      <c r="C158" s="404" t="str">
        <f aca="false">VLOOKUP($B158,'COMP. GLP'!$B:$H,2,0)</f>
        <v>FORNECIMENTO E INSTALAÇÃO DE VÁLVULA DE ESFERA 3/4'' NPT</v>
      </c>
      <c r="D158" s="404" t="str">
        <f aca="false">VLOOKUP($B158,'COMP. GLP'!$B:$H,6,0)</f>
        <v>UN</v>
      </c>
      <c r="E158" s="404" t="n">
        <f aca="false">VLOOKUP($B158,'COMP. GLP'!$B:$H,7,0)</f>
        <v>24.44</v>
      </c>
    </row>
    <row r="159" customFormat="false" ht="15" hidden="false" customHeight="false" outlineLevel="0" collapsed="false">
      <c r="B159" s="405" t="s">
        <v>868</v>
      </c>
      <c r="C159" s="404" t="str">
        <f aca="false">VLOOKUP($B159,'COMP. GLP'!$B:$H,2,0)</f>
        <v>FORNECIMENTO E INSTALAÇÃO DE VÁLVULA DE ESFERA 1/2'' NPT</v>
      </c>
      <c r="D159" s="404" t="str">
        <f aca="false">VLOOKUP($B159,'COMP. GLP'!$B:$H,6,0)</f>
        <v>UN</v>
      </c>
      <c r="E159" s="404" t="n">
        <f aca="false">VLOOKUP($B159,'COMP. GLP'!$B:$H,7,0)</f>
        <v>15.99</v>
      </c>
    </row>
    <row r="160" customFormat="false" ht="15" hidden="false" customHeight="false" outlineLevel="0" collapsed="false">
      <c r="B160" s="405" t="s">
        <v>869</v>
      </c>
      <c r="C160" s="404" t="str">
        <f aca="false">VLOOKUP($B160,'COMP. GLP'!$B:$H,2,0)</f>
        <v>FORNECIMENTO E INSTALAÇÃO DE VALVULA DE BLOQUEIO MANUAL 3/4'' PARA GÁS</v>
      </c>
      <c r="D160" s="404" t="str">
        <f aca="false">VLOOKUP($B160,'COMP. GLP'!$B:$H,6,0)</f>
        <v>UN</v>
      </c>
      <c r="E160" s="404" t="n">
        <f aca="false">VLOOKUP($B160,'COMP. GLP'!$B:$H,7,0)</f>
        <v>105.91</v>
      </c>
    </row>
    <row r="161" customFormat="false" ht="15" hidden="false" customHeight="false" outlineLevel="0" collapsed="false">
      <c r="B161" s="405" t="s">
        <v>870</v>
      </c>
      <c r="C161" s="404" t="str">
        <f aca="false">VLOOKUP($B161,'COMP. GLP'!$B:$H,2,0)</f>
        <v>FORNECIMENTO E INSTALAÇÃO DE PIGTAIL PARA CONDUÇÃO DE GÁS</v>
      </c>
      <c r="D161" s="404" t="str">
        <f aca="false">VLOOKUP($B161,'COMP. GLP'!$B:$H,6,0)</f>
        <v>UN</v>
      </c>
      <c r="E161" s="404" t="n">
        <f aca="false">VLOOKUP($B161,'COMP. GLP'!$B:$H,7,0)</f>
        <v>84.23</v>
      </c>
    </row>
    <row r="162" customFormat="false" ht="15" hidden="false" customHeight="false" outlineLevel="0" collapsed="false">
      <c r="B162" s="405"/>
      <c r="C162" s="404"/>
      <c r="D162" s="405"/>
      <c r="E162" s="406"/>
    </row>
  </sheetData>
  <printOptions headings="false" gridLines="false" gridLinesSet="true" horizontalCentered="false" verticalCentered="false"/>
  <pageMargins left="0.511805555555555" right="0.51180555555555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7.xml><?xml version="1.0" encoding="utf-8"?>
<worksheet xmlns="http://schemas.openxmlformats.org/spreadsheetml/2006/main" xmlns:r="http://schemas.openxmlformats.org/officeDocument/2006/relationships">
  <sheetPr filterMode="false">
    <pageSetUpPr fitToPage="true"/>
  </sheetPr>
  <dimension ref="A2:AF277"/>
  <sheetViews>
    <sheetView showFormulas="false" showGridLines="true" showRowColHeaders="true" showZeros="true" rightToLeft="false" tabSelected="false" showOutlineSymbols="true" defaultGridColor="true" view="normal" topLeftCell="A1" colorId="64" zoomScale="65" zoomScaleNormal="65" zoomScalePageLayoutView="100" workbookViewId="0">
      <selection pane="topLeft" activeCell="C4" activeCellId="0" sqref="C4"/>
    </sheetView>
  </sheetViews>
  <sheetFormatPr defaultRowHeight="15" zeroHeight="false" outlineLevelRow="0" outlineLevelCol="0"/>
  <cols>
    <col collapsed="false" customWidth="true" hidden="false" outlineLevel="0" max="1" min="1" style="237" width="8.95"/>
    <col collapsed="false" customWidth="true" hidden="false" outlineLevel="0" max="2" min="2" style="418" width="17.28"/>
    <col collapsed="false" customWidth="true" hidden="false" outlineLevel="0" max="3" min="3" style="418" width="75.34"/>
    <col collapsed="false" customWidth="true" hidden="false" outlineLevel="0" max="4" min="4" style="182" width="12.68"/>
    <col collapsed="false" customWidth="true" hidden="false" outlineLevel="0" max="5" min="5" style="419" width="15.57"/>
    <col collapsed="false" customWidth="true" hidden="false" outlineLevel="0" max="6" min="6" style="420" width="16.71"/>
    <col collapsed="false" customWidth="true" hidden="false" outlineLevel="0" max="7" min="7" style="421" width="17.43"/>
    <col collapsed="false" customWidth="true" hidden="false" outlineLevel="0" max="8" min="8" style="237" width="20"/>
    <col collapsed="false" customWidth="true" hidden="false" outlineLevel="0" max="9" min="9" style="237" width="19.28"/>
    <col collapsed="false" customWidth="true" hidden="false" outlineLevel="0" max="10" min="10" style="237" width="17.14"/>
    <col collapsed="false" customWidth="true" hidden="false" outlineLevel="0" max="31" min="11" style="237" width="9.14"/>
    <col collapsed="false" customWidth="true" hidden="false" outlineLevel="0" max="257" min="32" style="180" width="9.14"/>
    <col collapsed="false" customWidth="true" hidden="false" outlineLevel="0" max="258" min="258" style="180" width="21"/>
    <col collapsed="false" customWidth="true" hidden="false" outlineLevel="0" max="259" min="259" style="180" width="81.43"/>
    <col collapsed="false" customWidth="true" hidden="false" outlineLevel="0" max="261" min="260" style="180" width="15.57"/>
    <col collapsed="false" customWidth="true" hidden="false" outlineLevel="0" max="262" min="262" style="180" width="14.14"/>
    <col collapsed="false" customWidth="true" hidden="false" outlineLevel="0" max="263" min="263" style="180" width="18"/>
    <col collapsed="false" customWidth="true" hidden="false" outlineLevel="0" max="264" min="264" style="180" width="11"/>
    <col collapsed="false" customWidth="true" hidden="false" outlineLevel="0" max="513" min="265" style="180" width="9.14"/>
    <col collapsed="false" customWidth="true" hidden="false" outlineLevel="0" max="514" min="514" style="180" width="21"/>
    <col collapsed="false" customWidth="true" hidden="false" outlineLevel="0" max="515" min="515" style="180" width="81.43"/>
    <col collapsed="false" customWidth="true" hidden="false" outlineLevel="0" max="517" min="516" style="180" width="15.57"/>
    <col collapsed="false" customWidth="true" hidden="false" outlineLevel="0" max="518" min="518" style="180" width="14.14"/>
    <col collapsed="false" customWidth="true" hidden="false" outlineLevel="0" max="519" min="519" style="180" width="18"/>
    <col collapsed="false" customWidth="true" hidden="false" outlineLevel="0" max="520" min="520" style="180" width="11"/>
    <col collapsed="false" customWidth="true" hidden="false" outlineLevel="0" max="769" min="521" style="180" width="9.14"/>
    <col collapsed="false" customWidth="true" hidden="false" outlineLevel="0" max="770" min="770" style="180" width="21"/>
    <col collapsed="false" customWidth="true" hidden="false" outlineLevel="0" max="771" min="771" style="180" width="81.43"/>
    <col collapsed="false" customWidth="true" hidden="false" outlineLevel="0" max="773" min="772" style="180" width="15.57"/>
    <col collapsed="false" customWidth="true" hidden="false" outlineLevel="0" max="774" min="774" style="180" width="14.14"/>
    <col collapsed="false" customWidth="true" hidden="false" outlineLevel="0" max="775" min="775" style="180" width="18"/>
    <col collapsed="false" customWidth="true" hidden="false" outlineLevel="0" max="776" min="776" style="180" width="11"/>
    <col collapsed="false" customWidth="true" hidden="false" outlineLevel="0" max="1025" min="777" style="180" width="9.14"/>
  </cols>
  <sheetData>
    <row r="2" s="186" customFormat="true" ht="5.25" hidden="false" customHeight="false" outlineLevel="0" collapsed="false">
      <c r="A2" s="238"/>
      <c r="B2" s="422"/>
      <c r="C2" s="189"/>
      <c r="D2" s="423"/>
      <c r="E2" s="424"/>
      <c r="F2" s="424"/>
      <c r="G2" s="425"/>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192" customFormat="true" ht="47.5" hidden="false" customHeight="false" outlineLevel="0" collapsed="false">
      <c r="A3" s="19" t="s">
        <v>871</v>
      </c>
      <c r="B3" s="426"/>
      <c r="C3" s="427" t="str">
        <f aca="false">'2. RESUMO'!D3</f>
        <v>NOME DA EMPRESA</v>
      </c>
      <c r="D3" s="327" t="str">
        <f aca="false">'1. ORÇAMENTO'!F5</f>
        <v>Ref.: Tabela de Serviços SINAPI (NOVEMBRO/2019) e/ou composições PiniTCPO</v>
      </c>
      <c r="E3" s="327"/>
      <c r="F3" s="327" t="str">
        <f aca="false">'1. ORÇAMENTO'!I5</f>
        <v> </v>
      </c>
      <c r="G3" s="327"/>
      <c r="H3" s="239"/>
      <c r="I3" s="239"/>
      <c r="J3" s="239"/>
      <c r="K3" s="239"/>
      <c r="L3" s="239"/>
      <c r="M3" s="239"/>
      <c r="N3" s="239"/>
      <c r="O3" s="239"/>
      <c r="P3" s="239"/>
      <c r="Q3" s="239"/>
      <c r="R3" s="239"/>
      <c r="S3" s="239"/>
      <c r="T3" s="239"/>
      <c r="U3" s="239"/>
      <c r="V3" s="239"/>
      <c r="W3" s="239"/>
      <c r="X3" s="239"/>
      <c r="Y3" s="239"/>
      <c r="Z3" s="239"/>
      <c r="AA3" s="239"/>
      <c r="AB3" s="239"/>
      <c r="AC3" s="239"/>
      <c r="AD3" s="239"/>
      <c r="AE3" s="239"/>
    </row>
    <row r="4" s="192" customFormat="true" ht="50.25" hidden="false" customHeight="true" outlineLevel="0" collapsed="false">
      <c r="A4" s="19" t="s">
        <v>872</v>
      </c>
      <c r="B4" s="428"/>
      <c r="C4" s="429" t="str">
        <f aca="false">'2. RESUMO'!D5</f>
        <v>DADOS</v>
      </c>
      <c r="D4" s="430" t="s">
        <v>10</v>
      </c>
      <c r="E4" s="431" t="n">
        <f aca="false">'BDI '!K31</f>
        <v>0.2288</v>
      </c>
      <c r="F4" s="327"/>
      <c r="G4" s="327"/>
      <c r="H4" s="239"/>
      <c r="I4" s="239"/>
      <c r="J4" s="239"/>
      <c r="K4" s="239"/>
      <c r="L4" s="239"/>
      <c r="M4" s="239"/>
      <c r="N4" s="239"/>
      <c r="O4" s="239"/>
      <c r="P4" s="239"/>
      <c r="Q4" s="239"/>
      <c r="R4" s="239"/>
      <c r="S4" s="239"/>
      <c r="T4" s="239"/>
      <c r="U4" s="239"/>
      <c r="V4" s="239"/>
      <c r="W4" s="239"/>
      <c r="X4" s="239"/>
      <c r="Y4" s="239"/>
      <c r="Z4" s="239"/>
      <c r="AA4" s="239"/>
      <c r="AB4" s="239"/>
      <c r="AC4" s="239"/>
      <c r="AD4" s="239"/>
      <c r="AE4" s="239"/>
    </row>
    <row r="5" s="206" customFormat="true" ht="15" hidden="false" customHeight="true" outlineLevel="0" collapsed="false">
      <c r="A5" s="240"/>
      <c r="B5" s="41" t="str">
        <f aca="false">'1. ORÇAMENTO'!C8</f>
        <v>D E P A R T A M E N T O    D E    E N G E N H A R I A</v>
      </c>
      <c r="C5" s="41"/>
      <c r="D5" s="41"/>
      <c r="E5" s="41"/>
      <c r="F5" s="41"/>
      <c r="G5" s="41"/>
      <c r="H5" s="240"/>
      <c r="I5" s="240"/>
      <c r="J5" s="240"/>
      <c r="K5" s="240"/>
      <c r="L5" s="240"/>
      <c r="M5" s="240"/>
      <c r="N5" s="240"/>
      <c r="O5" s="240"/>
      <c r="P5" s="240"/>
      <c r="Q5" s="240"/>
      <c r="R5" s="240"/>
      <c r="S5" s="240"/>
      <c r="T5" s="240"/>
      <c r="U5" s="240"/>
      <c r="V5" s="240"/>
      <c r="W5" s="240"/>
      <c r="X5" s="240"/>
      <c r="Y5" s="240"/>
      <c r="Z5" s="240"/>
      <c r="AA5" s="240"/>
      <c r="AB5" s="240"/>
      <c r="AC5" s="240"/>
      <c r="AD5" s="240"/>
      <c r="AE5" s="240"/>
    </row>
    <row r="6" s="186" customFormat="true" ht="5.25" hidden="false" customHeight="false" outlineLevel="0" collapsed="false">
      <c r="A6" s="238"/>
      <c r="B6" s="422"/>
      <c r="C6" s="189"/>
      <c r="D6" s="423"/>
      <c r="E6" s="424"/>
      <c r="F6" s="424"/>
      <c r="G6" s="425"/>
      <c r="H6" s="238"/>
      <c r="I6" s="238"/>
      <c r="J6" s="238"/>
      <c r="K6" s="238"/>
      <c r="L6" s="238"/>
      <c r="M6" s="238"/>
      <c r="N6" s="238"/>
      <c r="O6" s="238"/>
      <c r="P6" s="238"/>
      <c r="Q6" s="238"/>
      <c r="R6" s="238"/>
      <c r="S6" s="238"/>
      <c r="T6" s="238"/>
      <c r="U6" s="238"/>
      <c r="V6" s="238"/>
      <c r="W6" s="238"/>
      <c r="X6" s="238"/>
      <c r="Y6" s="238"/>
      <c r="Z6" s="238"/>
      <c r="AA6" s="238"/>
      <c r="AB6" s="238"/>
      <c r="AC6" s="238"/>
      <c r="AD6" s="238"/>
      <c r="AE6" s="238"/>
    </row>
    <row r="7" s="192" customFormat="true" ht="18" hidden="false" customHeight="true" outlineLevel="0" collapsed="false">
      <c r="A7" s="239"/>
      <c r="B7" s="207" t="s">
        <v>12</v>
      </c>
      <c r="C7" s="432" t="str">
        <f aca="false">'1. ORÇAMENTO'!D10</f>
        <v>CONSTRUÇÃO DA ESCOLA ESTADUAL JOSÉ ALVES BEZERRA</v>
      </c>
      <c r="D7" s="432"/>
      <c r="E7" s="432"/>
      <c r="F7" s="210" t="s">
        <v>14</v>
      </c>
      <c r="G7" s="433" t="n">
        <f aca="false">'1. ORÇAMENTO'!J10</f>
        <v>43885</v>
      </c>
      <c r="H7" s="239"/>
      <c r="I7" s="239"/>
      <c r="J7" s="239"/>
      <c r="K7" s="239"/>
      <c r="L7" s="239"/>
      <c r="M7" s="239"/>
      <c r="N7" s="239"/>
      <c r="O7" s="239"/>
      <c r="P7" s="239"/>
      <c r="Q7" s="239"/>
      <c r="R7" s="239"/>
      <c r="S7" s="239"/>
      <c r="T7" s="239"/>
      <c r="U7" s="239"/>
      <c r="V7" s="239"/>
      <c r="W7" s="239"/>
      <c r="X7" s="239"/>
      <c r="Y7" s="239"/>
      <c r="Z7" s="239"/>
      <c r="AA7" s="239"/>
      <c r="AB7" s="239"/>
      <c r="AC7" s="239"/>
      <c r="AD7" s="239"/>
      <c r="AE7" s="239"/>
    </row>
    <row r="8" customFormat="false" ht="18" hidden="false" customHeight="true" outlineLevel="0" collapsed="false">
      <c r="B8" s="53" t="s">
        <v>15</v>
      </c>
      <c r="C8" s="434" t="str">
        <f aca="false">'1. ORÇAMENTO'!D11</f>
        <v>AVENIDA GUILHERME MEYER, CENTRO, PORTO DOS GAÚCHOS - MT</v>
      </c>
      <c r="D8" s="434"/>
      <c r="E8" s="434"/>
      <c r="F8" s="55" t="s">
        <v>17</v>
      </c>
      <c r="G8" s="56" t="n">
        <f aca="false">'1. ORÇAMENTO'!J11</f>
        <v>1.157</v>
      </c>
    </row>
    <row r="9" s="441" customFormat="true" ht="5.25" hidden="false" customHeight="false" outlineLevel="0" collapsed="false">
      <c r="A9" s="435"/>
      <c r="B9" s="436"/>
      <c r="C9" s="437"/>
      <c r="D9" s="438"/>
      <c r="E9" s="439"/>
      <c r="F9" s="439"/>
      <c r="G9" s="440"/>
      <c r="H9" s="435"/>
      <c r="I9" s="435"/>
      <c r="J9" s="435"/>
      <c r="K9" s="435"/>
      <c r="L9" s="435"/>
      <c r="M9" s="435"/>
      <c r="N9" s="435"/>
      <c r="O9" s="435"/>
      <c r="P9" s="435"/>
      <c r="Q9" s="435"/>
      <c r="R9" s="435"/>
      <c r="S9" s="435"/>
      <c r="T9" s="435"/>
      <c r="U9" s="435"/>
      <c r="V9" s="435"/>
      <c r="W9" s="435"/>
      <c r="X9" s="435"/>
      <c r="Y9" s="435"/>
      <c r="Z9" s="435"/>
      <c r="AA9" s="435"/>
      <c r="AB9" s="435"/>
      <c r="AC9" s="435"/>
      <c r="AD9" s="435"/>
      <c r="AE9" s="435"/>
    </row>
    <row r="10" customFormat="false" ht="17.85" hidden="false" customHeight="true" outlineLevel="0" collapsed="false">
      <c r="B10" s="442" t="s">
        <v>873</v>
      </c>
      <c r="C10" s="442"/>
      <c r="D10" s="442"/>
      <c r="E10" s="442"/>
      <c r="F10" s="442"/>
      <c r="G10" s="442"/>
    </row>
    <row r="11" s="441" customFormat="true" ht="5.25" hidden="false" customHeight="false" outlineLevel="0" collapsed="false">
      <c r="A11" s="435"/>
      <c r="B11" s="436"/>
      <c r="C11" s="437"/>
      <c r="D11" s="438"/>
      <c r="E11" s="439"/>
      <c r="F11" s="439"/>
      <c r="G11" s="440"/>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435"/>
    </row>
    <row r="12" customFormat="false" ht="6" hidden="false" customHeight="true" outlineLevel="0" collapsed="false">
      <c r="B12" s="443"/>
      <c r="C12" s="443"/>
      <c r="D12" s="443"/>
      <c r="E12" s="443"/>
      <c r="F12" s="444"/>
      <c r="G12" s="444"/>
    </row>
    <row r="13" s="1" customFormat="true" ht="15.75" hidden="false" customHeight="true" outlineLevel="0" collapsed="false">
      <c r="A13" s="108"/>
      <c r="B13" s="445" t="str">
        <f aca="false">IF(COUNT($H$13:H13)&lt;10,CONCATENATE("PMPG CIV 00",COUNT($H$13:H13)),CONCATENATE("PMPG CIV 0",COUNT($H$13:H13)))</f>
        <v>PMPG CIV 001</v>
      </c>
      <c r="C13" s="446" t="s">
        <v>874</v>
      </c>
      <c r="D13" s="446"/>
      <c r="E13" s="446"/>
      <c r="F13" s="446"/>
      <c r="G13" s="447" t="s">
        <v>451</v>
      </c>
      <c r="H13" s="448" t="n">
        <f aca="false">G18</f>
        <v>46075.92</v>
      </c>
      <c r="I13" s="8"/>
      <c r="J13" s="8" t="n">
        <f aca="false">'2. RESUMO'!$G$37</f>
        <v>2733724.78</v>
      </c>
      <c r="K13" s="8"/>
      <c r="L13" s="8"/>
      <c r="M13" s="8"/>
      <c r="N13" s="8"/>
      <c r="O13" s="8"/>
      <c r="P13" s="8"/>
      <c r="Q13" s="8"/>
      <c r="R13" s="8"/>
      <c r="S13" s="8"/>
      <c r="T13" s="8"/>
      <c r="U13" s="8"/>
      <c r="V13" s="8"/>
      <c r="W13" s="8"/>
      <c r="X13" s="8"/>
      <c r="Y13" s="8"/>
      <c r="Z13" s="8"/>
      <c r="AA13" s="8"/>
      <c r="AB13" s="8"/>
      <c r="AC13" s="8"/>
      <c r="AD13" s="8"/>
      <c r="AE13" s="8"/>
    </row>
    <row r="14" s="1" customFormat="true" ht="25.35" hidden="false" customHeight="false" outlineLevel="0" collapsed="false">
      <c r="A14" s="108"/>
      <c r="B14" s="230" t="s">
        <v>875</v>
      </c>
      <c r="C14" s="449" t="s">
        <v>876</v>
      </c>
      <c r="D14" s="449" t="s">
        <v>451</v>
      </c>
      <c r="E14" s="449" t="s">
        <v>877</v>
      </c>
      <c r="F14" s="449" t="s">
        <v>878</v>
      </c>
      <c r="G14" s="450" t="s">
        <v>879</v>
      </c>
      <c r="H14" s="8"/>
      <c r="I14" s="8"/>
      <c r="J14" s="8" t="n">
        <f aca="false">'2. RESUMO'!$G$37</f>
        <v>2733724.78</v>
      </c>
      <c r="K14" s="8"/>
      <c r="L14" s="8"/>
      <c r="M14" s="8"/>
      <c r="N14" s="8"/>
      <c r="O14" s="8"/>
      <c r="P14" s="8"/>
      <c r="Q14" s="8"/>
      <c r="R14" s="8"/>
      <c r="S14" s="8"/>
      <c r="T14" s="8"/>
      <c r="U14" s="8"/>
      <c r="V14" s="8"/>
      <c r="W14" s="8"/>
      <c r="X14" s="8"/>
      <c r="Y14" s="8"/>
      <c r="Z14" s="8"/>
      <c r="AA14" s="8"/>
      <c r="AB14" s="8"/>
      <c r="AC14" s="8"/>
      <c r="AD14" s="8"/>
      <c r="AE14" s="8"/>
    </row>
    <row r="15" s="1" customFormat="true" ht="15" hidden="false" customHeight="true" outlineLevel="0" collapsed="false">
      <c r="A15" s="108"/>
      <c r="B15" s="451" t="s">
        <v>880</v>
      </c>
      <c r="C15" s="451"/>
      <c r="D15" s="451"/>
      <c r="E15" s="451"/>
      <c r="F15" s="451"/>
      <c r="G15" s="451"/>
      <c r="H15" s="8"/>
      <c r="I15" s="8"/>
      <c r="J15" s="8" t="n">
        <f aca="false">'2. RESUMO'!$G$37</f>
        <v>2733724.78</v>
      </c>
      <c r="K15" s="8"/>
      <c r="L15" s="8"/>
      <c r="M15" s="8"/>
      <c r="N15" s="8"/>
      <c r="O15" s="8"/>
      <c r="P15" s="8"/>
      <c r="Q15" s="8"/>
      <c r="R15" s="8"/>
      <c r="S15" s="8"/>
      <c r="T15" s="8"/>
      <c r="U15" s="8"/>
      <c r="V15" s="8"/>
      <c r="W15" s="8"/>
      <c r="X15" s="8"/>
      <c r="Y15" s="8"/>
      <c r="Z15" s="8"/>
      <c r="AA15" s="8"/>
      <c r="AB15" s="8"/>
      <c r="AC15" s="8"/>
      <c r="AD15" s="8"/>
      <c r="AE15" s="8"/>
    </row>
    <row r="16" s="1" customFormat="true" ht="15.75" hidden="false" customHeight="false" outlineLevel="0" collapsed="false">
      <c r="A16" s="108" t="s">
        <v>872</v>
      </c>
      <c r="B16" s="452" t="n">
        <v>90780</v>
      </c>
      <c r="C16" s="91" t="str">
        <f aca="false">IF($A16="INSUMO",VLOOKUP($B16,'BANCO DE DADOS ABRIL INS'!$A:$D,2,0),VLOOKUP($B16,'BANCO DE DADOS ABRIL SERV'!$B:$E,2,0))</f>
        <v>MESTRE DE OBRAS COM ENCARGOS COMPLEMENTARES</v>
      </c>
      <c r="D16" s="90" t="str">
        <f aca="false">IF($A16="INSUMO",VLOOKUP($B16,'BANCO DE DADOS ABRIL INS'!$A:$D,3,0),VLOOKUP($B16,'BANCO DE DADOS ABRIL SERV'!$B:$E,3,0))</f>
        <v>H</v>
      </c>
      <c r="E16" s="453" t="n">
        <v>1056</v>
      </c>
      <c r="F16" s="454" t="n">
        <f aca="false">IF($A16="INSUMO",VLOOKUP($B16,'BANCO DE DADOS ABRIL INS'!$A:$D,4,0),VLOOKUP($B16,'BANCO DE DADOS ABRIL SERV'!$B:$E,4,0))</f>
        <v>32.14</v>
      </c>
      <c r="G16" s="455" t="n">
        <f aca="false">TRUNC(E16*F16,2)</f>
        <v>33939.84</v>
      </c>
      <c r="H16" s="8"/>
      <c r="I16" s="8"/>
      <c r="J16" s="8" t="n">
        <f aca="false">'2. RESUMO'!$G$37</f>
        <v>2733724.78</v>
      </c>
      <c r="K16" s="8"/>
      <c r="L16" s="8"/>
      <c r="M16" s="8"/>
      <c r="N16" s="8"/>
      <c r="O16" s="8"/>
      <c r="P16" s="8"/>
      <c r="Q16" s="8"/>
      <c r="R16" s="8"/>
      <c r="S16" s="8"/>
      <c r="T16" s="8"/>
      <c r="U16" s="8"/>
      <c r="V16" s="8"/>
      <c r="W16" s="8"/>
      <c r="X16" s="8"/>
      <c r="Y16" s="8"/>
      <c r="Z16" s="8"/>
      <c r="AA16" s="8"/>
      <c r="AB16" s="8"/>
      <c r="AC16" s="8"/>
      <c r="AD16" s="8"/>
      <c r="AE16" s="8"/>
    </row>
    <row r="17" s="1" customFormat="true" ht="15.75" hidden="false" customHeight="false" outlineLevel="0" collapsed="false">
      <c r="A17" s="108" t="s">
        <v>872</v>
      </c>
      <c r="B17" s="456" t="n">
        <v>90777</v>
      </c>
      <c r="C17" s="83" t="str">
        <f aca="false">IF($A17="INSUMO",VLOOKUP($B17,'BANCO DE DADOS ABRIL INS'!$A:$D,2,0),VLOOKUP($B17,'BANCO DE DADOS ABRIL SERV'!$B:$E,2,0))</f>
        <v>ENGENHEIRO CIVIL DE OBRA JUNIOR COM ENCARGOS COMPLEMENTARES</v>
      </c>
      <c r="D17" s="82" t="str">
        <f aca="false">IF($A17="INSUMO",VLOOKUP($B17,'BANCO DE DADOS ABRIL INS'!$A:$D,3,0),VLOOKUP($B17,'BANCO DE DADOS ABRIL SERV'!$B:$E,3,0))</f>
        <v>H</v>
      </c>
      <c r="E17" s="457" t="n">
        <v>132</v>
      </c>
      <c r="F17" s="458" t="n">
        <f aca="false">IF($A17="INSUMO",VLOOKUP($B17,'BANCO DE DADOS ABRIL INS'!$A:$D,4,0),VLOOKUP($B17,'BANCO DE DADOS ABRIL SERV'!$B:$E,4,0))</f>
        <v>91.94</v>
      </c>
      <c r="G17" s="459" t="n">
        <f aca="false">TRUNC(E17*F17,2)</f>
        <v>12136.08</v>
      </c>
      <c r="H17" s="8"/>
      <c r="I17" s="8"/>
      <c r="J17" s="8" t="n">
        <f aca="false">'2. RESUMO'!$G$37</f>
        <v>2733724.78</v>
      </c>
      <c r="K17" s="8"/>
      <c r="L17" s="8"/>
      <c r="M17" s="8"/>
      <c r="N17" s="8"/>
      <c r="O17" s="8"/>
      <c r="P17" s="8"/>
      <c r="Q17" s="8"/>
      <c r="R17" s="8"/>
      <c r="S17" s="8"/>
      <c r="T17" s="8"/>
      <c r="U17" s="8"/>
      <c r="V17" s="8"/>
      <c r="W17" s="8"/>
      <c r="X17" s="8"/>
      <c r="Y17" s="8"/>
      <c r="Z17" s="8"/>
      <c r="AA17" s="8"/>
      <c r="AB17" s="8"/>
      <c r="AC17" s="8"/>
      <c r="AD17" s="8"/>
      <c r="AE17" s="8"/>
    </row>
    <row r="18" s="1" customFormat="true" ht="15.75" hidden="false" customHeight="false" outlineLevel="0" collapsed="false">
      <c r="A18" s="108"/>
      <c r="B18" s="460"/>
      <c r="C18" s="460"/>
      <c r="D18" s="460"/>
      <c r="E18" s="460"/>
      <c r="F18" s="461" t="s">
        <v>881</v>
      </c>
      <c r="G18" s="462" t="n">
        <f aca="false">SUM(G16:G17)</f>
        <v>46075.92</v>
      </c>
      <c r="H18" s="8"/>
      <c r="I18" s="8"/>
      <c r="J18" s="8" t="n">
        <f aca="false">'2. RESUMO'!$G$37</f>
        <v>2733724.78</v>
      </c>
      <c r="K18" s="8"/>
      <c r="L18" s="8"/>
      <c r="M18" s="8"/>
      <c r="N18" s="8"/>
      <c r="O18" s="8"/>
      <c r="P18" s="8"/>
      <c r="Q18" s="8"/>
      <c r="R18" s="8"/>
      <c r="S18" s="8"/>
      <c r="T18" s="8"/>
      <c r="U18" s="8"/>
      <c r="V18" s="8"/>
      <c r="W18" s="8"/>
      <c r="X18" s="8"/>
      <c r="Y18" s="8"/>
      <c r="Z18" s="8"/>
      <c r="AA18" s="8"/>
      <c r="AB18" s="8"/>
      <c r="AC18" s="8"/>
      <c r="AD18" s="8"/>
      <c r="AE18" s="8"/>
    </row>
    <row r="19" s="1" customFormat="true" ht="15.75" hidden="false" customHeight="false" outlineLevel="0" collapsed="false">
      <c r="A19" s="108"/>
      <c r="B19" s="120"/>
      <c r="C19" s="120"/>
      <c r="D19" s="120"/>
      <c r="E19" s="120"/>
      <c r="F19" s="463"/>
      <c r="G19" s="463"/>
      <c r="H19" s="8"/>
      <c r="I19" s="8"/>
      <c r="J19" s="8" t="n">
        <f aca="false">'2. RESUMO'!$G$37</f>
        <v>2733724.78</v>
      </c>
      <c r="K19" s="8"/>
      <c r="L19" s="8"/>
      <c r="M19" s="8"/>
      <c r="N19" s="8"/>
      <c r="O19" s="8"/>
      <c r="P19" s="8"/>
      <c r="Q19" s="8"/>
      <c r="R19" s="8"/>
      <c r="S19" s="8"/>
      <c r="T19" s="8"/>
      <c r="U19" s="8"/>
      <c r="V19" s="8"/>
      <c r="W19" s="8"/>
      <c r="X19" s="8"/>
      <c r="Y19" s="8"/>
      <c r="Z19" s="8"/>
      <c r="AA19" s="8"/>
      <c r="AB19" s="8"/>
      <c r="AC19" s="8"/>
      <c r="AD19" s="8"/>
      <c r="AE19" s="8"/>
    </row>
    <row r="20" s="1" customFormat="true" ht="15" hidden="false" customHeight="true" outlineLevel="0" collapsed="false">
      <c r="A20" s="108"/>
      <c r="B20" s="464" t="s">
        <v>882</v>
      </c>
      <c r="C20" s="464"/>
      <c r="D20" s="464"/>
      <c r="E20" s="464"/>
      <c r="F20" s="464"/>
      <c r="G20" s="464"/>
      <c r="H20" s="8"/>
      <c r="I20" s="8"/>
      <c r="J20" s="8" t="n">
        <f aca="false">'2. RESUMO'!$G$37</f>
        <v>2733724.78</v>
      </c>
      <c r="K20" s="8"/>
      <c r="L20" s="8"/>
      <c r="M20" s="8"/>
      <c r="N20" s="8"/>
      <c r="O20" s="8"/>
      <c r="P20" s="8"/>
      <c r="Q20" s="8"/>
      <c r="R20" s="8"/>
      <c r="S20" s="8"/>
      <c r="T20" s="8"/>
      <c r="U20" s="8"/>
      <c r="V20" s="8"/>
      <c r="W20" s="8"/>
      <c r="X20" s="8"/>
      <c r="Y20" s="8"/>
      <c r="Z20" s="8"/>
      <c r="AA20" s="8"/>
      <c r="AB20" s="8"/>
      <c r="AC20" s="8"/>
      <c r="AD20" s="8"/>
      <c r="AE20" s="8"/>
    </row>
    <row r="21" s="1" customFormat="true" ht="15" hidden="false" customHeight="true" outlineLevel="0" collapsed="false">
      <c r="A21" s="108"/>
      <c r="B21" s="220" t="s">
        <v>876</v>
      </c>
      <c r="C21" s="220"/>
      <c r="D21" s="449" t="s">
        <v>451</v>
      </c>
      <c r="E21" s="465" t="s">
        <v>883</v>
      </c>
      <c r="F21" s="465"/>
      <c r="G21" s="465"/>
      <c r="H21" s="8"/>
      <c r="I21" s="8"/>
      <c r="J21" s="8" t="n">
        <f aca="false">'2. RESUMO'!$G$37</f>
        <v>2733724.78</v>
      </c>
      <c r="K21" s="8"/>
      <c r="L21" s="8"/>
      <c r="M21" s="8"/>
      <c r="N21" s="8"/>
      <c r="O21" s="8"/>
      <c r="P21" s="8"/>
      <c r="Q21" s="8"/>
      <c r="R21" s="8"/>
      <c r="S21" s="8"/>
      <c r="T21" s="8"/>
      <c r="U21" s="8"/>
      <c r="V21" s="8"/>
      <c r="W21" s="8"/>
      <c r="X21" s="8"/>
      <c r="Y21" s="8"/>
      <c r="Z21" s="8"/>
      <c r="AA21" s="8"/>
      <c r="AB21" s="8"/>
      <c r="AC21" s="8"/>
      <c r="AD21" s="8"/>
      <c r="AE21" s="8"/>
    </row>
    <row r="22" s="1" customFormat="true" ht="15" hidden="false" customHeight="true" outlineLevel="0" collapsed="false">
      <c r="A22" s="108"/>
      <c r="B22" s="451" t="s">
        <v>884</v>
      </c>
      <c r="C22" s="451"/>
      <c r="D22" s="451"/>
      <c r="E22" s="451"/>
      <c r="F22" s="451"/>
      <c r="G22" s="451"/>
      <c r="H22" s="8"/>
      <c r="I22" s="8"/>
      <c r="J22" s="8" t="n">
        <f aca="false">'2. RESUMO'!$G$37</f>
        <v>2733724.78</v>
      </c>
      <c r="K22" s="8"/>
      <c r="L22" s="8"/>
      <c r="M22" s="8"/>
      <c r="N22" s="8"/>
      <c r="O22" s="8"/>
      <c r="P22" s="8"/>
      <c r="Q22" s="8"/>
      <c r="R22" s="8"/>
      <c r="S22" s="8"/>
      <c r="T22" s="8"/>
      <c r="U22" s="8"/>
      <c r="V22" s="8"/>
      <c r="W22" s="8"/>
      <c r="X22" s="8"/>
      <c r="Y22" s="8"/>
      <c r="Z22" s="8"/>
      <c r="AA22" s="8"/>
      <c r="AB22" s="8"/>
      <c r="AC22" s="8"/>
      <c r="AD22" s="8"/>
      <c r="AE22" s="8"/>
    </row>
    <row r="23" s="1" customFormat="true" ht="15.75" hidden="false" customHeight="true" outlineLevel="0" collapsed="false">
      <c r="A23" s="108"/>
      <c r="B23" s="452" t="str">
        <f aca="false">C16</f>
        <v>MESTRE DE OBRAS COM ENCARGOS COMPLEMENTARES</v>
      </c>
      <c r="C23" s="452"/>
      <c r="D23" s="90" t="str">
        <f aca="false">D16</f>
        <v>H</v>
      </c>
      <c r="E23" s="466" t="s">
        <v>885</v>
      </c>
      <c r="F23" s="466"/>
      <c r="G23" s="466"/>
      <c r="H23" s="8" t="str">
        <f aca="false">CONCATENATE(B23,":"," ",E23," ",B24,":"," ",E24)</f>
        <v>MESTRE DE OBRAS COM ENCARGOS COMPLEMENTARES: 5HR*5DIAS*4SEMANAS*12MESES ENGENHEIRO CIVIL DE OBRA JUNIOR COM ENCARGOS COMPLEMENTARES: 4HR*1DIAS*4SEMANAS*12MESES</v>
      </c>
      <c r="I23" s="8"/>
      <c r="J23" s="8" t="n">
        <f aca="false">'2. RESUMO'!$G$37</f>
        <v>2733724.78</v>
      </c>
      <c r="K23" s="8"/>
      <c r="L23" s="8"/>
      <c r="M23" s="8"/>
      <c r="N23" s="8"/>
      <c r="O23" s="8"/>
      <c r="P23" s="8"/>
      <c r="Q23" s="8"/>
      <c r="R23" s="8"/>
      <c r="S23" s="8"/>
      <c r="T23" s="8"/>
      <c r="U23" s="8"/>
      <c r="V23" s="8"/>
      <c r="W23" s="8"/>
      <c r="X23" s="8"/>
      <c r="Y23" s="8"/>
      <c r="Z23" s="8"/>
      <c r="AA23" s="8"/>
      <c r="AB23" s="8"/>
      <c r="AC23" s="8"/>
      <c r="AD23" s="8"/>
      <c r="AE23" s="8"/>
    </row>
    <row r="24" s="1" customFormat="true" ht="16.5" hidden="false" customHeight="true" outlineLevel="0" collapsed="false">
      <c r="A24" s="108"/>
      <c r="B24" s="456" t="str">
        <f aca="false">C17</f>
        <v>ENGENHEIRO CIVIL DE OBRA JUNIOR COM ENCARGOS COMPLEMENTARES</v>
      </c>
      <c r="C24" s="456"/>
      <c r="D24" s="82" t="str">
        <f aca="false">D17</f>
        <v>H</v>
      </c>
      <c r="E24" s="467" t="s">
        <v>886</v>
      </c>
      <c r="F24" s="467"/>
      <c r="G24" s="467"/>
      <c r="H24" s="8"/>
      <c r="I24" s="8"/>
      <c r="J24" s="8" t="n">
        <f aca="false">'2. RESUMO'!$G$37</f>
        <v>2733724.78</v>
      </c>
      <c r="K24" s="8"/>
      <c r="L24" s="8"/>
      <c r="M24" s="8"/>
      <c r="N24" s="8"/>
      <c r="O24" s="8"/>
      <c r="P24" s="8"/>
      <c r="Q24" s="8"/>
      <c r="R24" s="8"/>
      <c r="S24" s="8"/>
      <c r="T24" s="8"/>
      <c r="U24" s="8"/>
      <c r="V24" s="8"/>
      <c r="W24" s="8"/>
      <c r="X24" s="8"/>
      <c r="Y24" s="8"/>
      <c r="Z24" s="8"/>
      <c r="AA24" s="8"/>
      <c r="AB24" s="8"/>
      <c r="AC24" s="8"/>
      <c r="AD24" s="8"/>
      <c r="AE24" s="8"/>
    </row>
    <row r="25" s="1" customFormat="true" ht="16.5" hidden="false" customHeight="true" outlineLevel="0" collapsed="false">
      <c r="A25" s="108"/>
      <c r="B25" s="119"/>
      <c r="C25" s="119"/>
      <c r="D25" s="119"/>
      <c r="E25" s="468"/>
      <c r="F25" s="468"/>
      <c r="G25" s="468"/>
      <c r="H25" s="8"/>
      <c r="I25" s="8"/>
      <c r="J25" s="8"/>
      <c r="K25" s="8"/>
      <c r="L25" s="8"/>
      <c r="M25" s="8"/>
      <c r="N25" s="8"/>
      <c r="O25" s="8"/>
      <c r="P25" s="8"/>
      <c r="Q25" s="8"/>
      <c r="R25" s="8"/>
      <c r="S25" s="8"/>
      <c r="T25" s="8"/>
      <c r="U25" s="8"/>
      <c r="V25" s="8"/>
      <c r="W25" s="8"/>
      <c r="X25" s="8"/>
      <c r="Y25" s="8"/>
      <c r="Z25" s="8"/>
      <c r="AA25" s="8"/>
      <c r="AB25" s="8"/>
      <c r="AC25" s="8"/>
      <c r="AD25" s="8"/>
      <c r="AE25" s="8"/>
    </row>
    <row r="26" s="1" customFormat="true" ht="16.5" hidden="false" customHeight="true" outlineLevel="0" collapsed="false">
      <c r="A26" s="108"/>
      <c r="B26" s="445" t="str">
        <f aca="false">IF(COUNT($H$13:H26)&lt;10,CONCATENATE("PMPG CIV 00",COUNT($H$13:H26)),CONCATENATE("PMPG CIV 0",COUNT($H$13:H26)))</f>
        <v>PMPG CIV 002</v>
      </c>
      <c r="C26" s="446" t="s">
        <v>887</v>
      </c>
      <c r="D26" s="446"/>
      <c r="E26" s="446"/>
      <c r="F26" s="446"/>
      <c r="G26" s="447" t="s">
        <v>888</v>
      </c>
      <c r="H26" s="448" t="n">
        <f aca="false">G31</f>
        <v>68.5</v>
      </c>
      <c r="I26" s="8"/>
      <c r="J26" s="8"/>
      <c r="K26" s="8"/>
      <c r="L26" s="8"/>
      <c r="M26" s="8"/>
      <c r="N26" s="8"/>
      <c r="O26" s="8"/>
      <c r="P26" s="8"/>
      <c r="Q26" s="8"/>
      <c r="R26" s="8"/>
      <c r="S26" s="8"/>
      <c r="T26" s="8"/>
      <c r="U26" s="8"/>
      <c r="V26" s="8"/>
      <c r="W26" s="8"/>
      <c r="X26" s="8"/>
      <c r="Y26" s="8"/>
      <c r="Z26" s="8"/>
      <c r="AA26" s="8"/>
      <c r="AB26" s="8"/>
      <c r="AC26" s="8"/>
      <c r="AD26" s="8"/>
      <c r="AE26" s="8"/>
    </row>
    <row r="27" s="1" customFormat="true" ht="25.35" hidden="false" customHeight="false" outlineLevel="0" collapsed="false">
      <c r="A27" s="108"/>
      <c r="B27" s="230" t="s">
        <v>875</v>
      </c>
      <c r="C27" s="449" t="s">
        <v>876</v>
      </c>
      <c r="D27" s="449" t="s">
        <v>451</v>
      </c>
      <c r="E27" s="449" t="s">
        <v>877</v>
      </c>
      <c r="F27" s="449" t="s">
        <v>878</v>
      </c>
      <c r="G27" s="450" t="s">
        <v>879</v>
      </c>
      <c r="H27" s="8"/>
      <c r="I27" s="8"/>
      <c r="J27" s="8"/>
      <c r="K27" s="8"/>
      <c r="L27" s="8"/>
      <c r="M27" s="8"/>
      <c r="N27" s="8"/>
      <c r="O27" s="8"/>
      <c r="P27" s="8"/>
      <c r="Q27" s="8"/>
      <c r="R27" s="8"/>
      <c r="S27" s="8"/>
      <c r="T27" s="8"/>
      <c r="U27" s="8"/>
      <c r="V27" s="8"/>
      <c r="W27" s="8"/>
      <c r="X27" s="8"/>
      <c r="Y27" s="8"/>
      <c r="Z27" s="8"/>
      <c r="AA27" s="8"/>
      <c r="AB27" s="8"/>
      <c r="AC27" s="8"/>
      <c r="AD27" s="8"/>
      <c r="AE27" s="8"/>
    </row>
    <row r="28" s="1" customFormat="true" ht="16.5" hidden="false" customHeight="true" outlineLevel="0" collapsed="false">
      <c r="A28" s="108"/>
      <c r="B28" s="451" t="s">
        <v>889</v>
      </c>
      <c r="C28" s="451"/>
      <c r="D28" s="451"/>
      <c r="E28" s="451"/>
      <c r="F28" s="451"/>
      <c r="G28" s="451"/>
      <c r="H28" s="8"/>
      <c r="I28" s="8"/>
      <c r="J28" s="8"/>
      <c r="K28" s="8"/>
      <c r="L28" s="8"/>
      <c r="M28" s="8"/>
      <c r="N28" s="8"/>
      <c r="O28" s="8"/>
      <c r="P28" s="8"/>
      <c r="Q28" s="8"/>
      <c r="R28" s="8"/>
      <c r="S28" s="8"/>
      <c r="T28" s="8"/>
      <c r="U28" s="8"/>
      <c r="V28" s="8"/>
      <c r="W28" s="8"/>
      <c r="X28" s="8"/>
      <c r="Y28" s="8"/>
      <c r="Z28" s="8"/>
      <c r="AA28" s="8"/>
      <c r="AB28" s="8"/>
      <c r="AC28" s="8"/>
      <c r="AD28" s="8"/>
      <c r="AE28" s="8"/>
    </row>
    <row r="29" s="1" customFormat="true" ht="60" hidden="false" customHeight="false" outlineLevel="0" collapsed="false">
      <c r="A29" s="108" t="s">
        <v>872</v>
      </c>
      <c r="B29" s="452" t="n">
        <v>5678</v>
      </c>
      <c r="C29" s="91" t="str">
        <f aca="false">IF($A29="INSUMO",VLOOKUP($B29,'BANCO DE DADOS ABRIL INS'!$A:$D,2,0),VLOOKUP($B29,'BANCO DE DADOS ABRIL SERV'!$B:$E,2,0))</f>
        <v>RETROESCAVADEIRA SOBRE RODAS COM CARREGADEIRA, TRAÇÃO 4X4, POTÊNCIA LÍQ. 88 HP, CAÇAMBA CARREG. CAP. MÍN. 1 M3, CAÇAMBA RETRO CAP. 0,26 M3, PESO OPERACIONAL MÍN. 6.674 KG, PROFUNDIDADE ESCAVAÇÃO MÁX. 4,37 M - CHP DIURNO. AF_06/2014</v>
      </c>
      <c r="D29" s="90" t="str">
        <f aca="false">IF($A29="INSUMO",VLOOKUP($B29,'BANCO DE DADOS ABRIL INS'!$A:$D,3,0),VLOOKUP($B29,'BANCO DE DADOS ABRIL SERV'!$B:$E,3,0))</f>
        <v>CHP</v>
      </c>
      <c r="E29" s="469" t="n">
        <v>0.45</v>
      </c>
      <c r="F29" s="454" t="n">
        <f aca="false">IF($A29="INSUMO",VLOOKUP($B29,'BANCO DE DADOS ABRIL INS'!$A:$D,4,0),VLOOKUP($B29,'BANCO DE DADOS ABRIL SERV'!$B:$E,4,0))</f>
        <v>88.44</v>
      </c>
      <c r="G29" s="455" t="n">
        <f aca="false">TRUNC(E29*F29,2)</f>
        <v>39.79</v>
      </c>
      <c r="H29" s="8"/>
      <c r="I29" s="8"/>
      <c r="J29" s="8"/>
      <c r="K29" s="8"/>
      <c r="L29" s="8"/>
      <c r="M29" s="8"/>
      <c r="N29" s="8"/>
      <c r="O29" s="8"/>
      <c r="P29" s="8"/>
      <c r="Q29" s="8"/>
      <c r="R29" s="8"/>
      <c r="S29" s="8"/>
      <c r="T29" s="8"/>
      <c r="U29" s="8"/>
      <c r="V29" s="8"/>
      <c r="W29" s="8"/>
      <c r="X29" s="8"/>
      <c r="Y29" s="8"/>
      <c r="Z29" s="8"/>
      <c r="AA29" s="8"/>
      <c r="AB29" s="8"/>
      <c r="AC29" s="8"/>
      <c r="AD29" s="8"/>
      <c r="AE29" s="8"/>
    </row>
    <row r="30" s="1" customFormat="true" ht="16.5" hidden="false" customHeight="true" outlineLevel="0" collapsed="false">
      <c r="A30" s="108" t="s">
        <v>872</v>
      </c>
      <c r="B30" s="452" t="n">
        <v>88316</v>
      </c>
      <c r="C30" s="91" t="str">
        <f aca="false">IF($A30="INSUMO",VLOOKUP($B30,'BANCO DE DADOS ABRIL INS'!$A:$D,2,0),VLOOKUP($B30,'BANCO DE DADOS ABRIL SERV'!$B:$E,2,0))</f>
        <v>SERVENTE COM ENCARGOS COMPLEMENTARES</v>
      </c>
      <c r="D30" s="90" t="str">
        <f aca="false">IF($A30="INSUMO",VLOOKUP($B30,'BANCO DE DADOS ABRIL INS'!$A:$D,3,0),VLOOKUP($B30,'BANCO DE DADOS ABRIL SERV'!$B:$E,3,0))</f>
        <v>H</v>
      </c>
      <c r="E30" s="469" t="n">
        <v>1.8</v>
      </c>
      <c r="F30" s="454" t="n">
        <f aca="false">IF($A30="INSUMO",VLOOKUP($B30,'BANCO DE DADOS ABRIL INS'!$A:$D,4,0),VLOOKUP($B30,'BANCO DE DADOS ABRIL SERV'!$B:$E,4,0))</f>
        <v>15.95</v>
      </c>
      <c r="G30" s="455" t="n">
        <f aca="false">TRUNC(E30*F30,2)</f>
        <v>28.71</v>
      </c>
      <c r="H30" s="8"/>
      <c r="I30" s="8"/>
      <c r="J30" s="8"/>
      <c r="K30" s="8"/>
      <c r="L30" s="8"/>
      <c r="M30" s="8"/>
      <c r="N30" s="8"/>
      <c r="O30" s="8"/>
      <c r="P30" s="8"/>
      <c r="Q30" s="8"/>
      <c r="R30" s="8"/>
      <c r="S30" s="8"/>
      <c r="T30" s="8"/>
      <c r="U30" s="8"/>
      <c r="V30" s="8"/>
      <c r="W30" s="8"/>
      <c r="X30" s="8"/>
      <c r="Y30" s="8"/>
      <c r="Z30" s="8"/>
      <c r="AA30" s="8"/>
      <c r="AB30" s="8"/>
      <c r="AC30" s="8"/>
      <c r="AD30" s="8"/>
      <c r="AE30" s="8"/>
    </row>
    <row r="31" s="1" customFormat="true" ht="16.5" hidden="false" customHeight="true" outlineLevel="0" collapsed="false">
      <c r="A31" s="108"/>
      <c r="B31" s="463" t="s">
        <v>890</v>
      </c>
      <c r="C31" s="463"/>
      <c r="D31" s="463"/>
      <c r="E31" s="463"/>
      <c r="F31" s="461" t="s">
        <v>881</v>
      </c>
      <c r="G31" s="470" t="n">
        <f aca="false">(TRUNC(SUM(G29:G30),2))</f>
        <v>68.5</v>
      </c>
      <c r="H31" s="8"/>
      <c r="I31" s="8"/>
      <c r="J31" s="8"/>
      <c r="K31" s="8"/>
      <c r="L31" s="8"/>
      <c r="M31" s="8"/>
      <c r="N31" s="8"/>
      <c r="O31" s="8"/>
      <c r="P31" s="8"/>
      <c r="Q31" s="8"/>
      <c r="R31" s="8"/>
      <c r="S31" s="8"/>
      <c r="T31" s="8"/>
      <c r="U31" s="8"/>
      <c r="V31" s="8"/>
      <c r="W31" s="8"/>
      <c r="X31" s="8"/>
      <c r="Y31" s="8"/>
      <c r="Z31" s="8"/>
      <c r="AA31" s="8"/>
      <c r="AB31" s="8"/>
      <c r="AC31" s="8"/>
      <c r="AD31" s="8"/>
      <c r="AE31" s="8"/>
    </row>
    <row r="32" s="1" customFormat="true" ht="16.5" hidden="false" customHeight="true" outlineLevel="0" collapsed="false">
      <c r="A32" s="108"/>
      <c r="B32" s="119"/>
      <c r="C32" s="119"/>
      <c r="D32" s="119"/>
      <c r="E32" s="468"/>
      <c r="F32" s="468"/>
      <c r="G32" s="468"/>
      <c r="H32" s="8"/>
      <c r="I32" s="8"/>
      <c r="J32" s="8"/>
      <c r="K32" s="8"/>
      <c r="L32" s="8"/>
      <c r="M32" s="8"/>
      <c r="N32" s="8"/>
      <c r="O32" s="8"/>
      <c r="P32" s="8"/>
      <c r="Q32" s="8"/>
      <c r="R32" s="8"/>
      <c r="S32" s="8"/>
      <c r="T32" s="8"/>
      <c r="U32" s="8"/>
      <c r="V32" s="8"/>
      <c r="W32" s="8"/>
      <c r="X32" s="8"/>
      <c r="Y32" s="8"/>
      <c r="Z32" s="8"/>
      <c r="AA32" s="8"/>
      <c r="AB32" s="8"/>
      <c r="AC32" s="8"/>
      <c r="AD32" s="8"/>
      <c r="AE32" s="8"/>
    </row>
    <row r="33" s="1" customFormat="true" ht="15.75" hidden="false" customHeight="false" outlineLevel="0" collapsed="false">
      <c r="A33" s="108"/>
      <c r="B33" s="120"/>
      <c r="C33" s="120"/>
      <c r="D33" s="120"/>
      <c r="E33" s="120"/>
      <c r="F33" s="463"/>
      <c r="G33" s="463"/>
      <c r="H33" s="8"/>
      <c r="I33" s="8"/>
      <c r="J33" s="8" t="n">
        <f aca="false">'2. RESUMO'!$G$37</f>
        <v>2733724.78</v>
      </c>
      <c r="K33" s="8"/>
      <c r="L33" s="8"/>
      <c r="M33" s="8"/>
      <c r="N33" s="8"/>
      <c r="O33" s="8"/>
      <c r="P33" s="8"/>
      <c r="Q33" s="8"/>
      <c r="R33" s="8"/>
      <c r="S33" s="8"/>
      <c r="T33" s="8"/>
      <c r="U33" s="8"/>
      <c r="V33" s="8"/>
      <c r="W33" s="8"/>
      <c r="X33" s="8"/>
      <c r="Y33" s="8"/>
      <c r="Z33" s="8"/>
      <c r="AA33" s="8"/>
      <c r="AB33" s="8"/>
      <c r="AC33" s="8"/>
      <c r="AD33" s="8"/>
      <c r="AE33" s="8"/>
    </row>
    <row r="34" s="1" customFormat="true" ht="27.5" hidden="false" customHeight="true" outlineLevel="0" collapsed="false">
      <c r="A34" s="108"/>
      <c r="B34" s="445" t="str">
        <f aca="false">IF(COUNT($H$13:H34)&lt;10,CONCATENATE("PMPG CIV 00",COUNT($H$13:H34)),CONCATENATE("PMPG CIV 0",COUNT($H$13:H34)))</f>
        <v>PMPG CIV 003</v>
      </c>
      <c r="C34" s="446" t="s">
        <v>891</v>
      </c>
      <c r="D34" s="446"/>
      <c r="E34" s="446"/>
      <c r="F34" s="446"/>
      <c r="G34" s="447" t="s">
        <v>892</v>
      </c>
      <c r="H34" s="448" t="n">
        <f aca="false">G47</f>
        <v>285.57</v>
      </c>
      <c r="I34" s="8"/>
      <c r="J34" s="8" t="n">
        <f aca="false">'2. RESUMO'!$G$37</f>
        <v>2733724.78</v>
      </c>
      <c r="K34" s="8"/>
      <c r="L34" s="8"/>
      <c r="M34" s="8"/>
      <c r="N34" s="8"/>
      <c r="O34" s="8"/>
      <c r="P34" s="8"/>
      <c r="Q34" s="8"/>
      <c r="R34" s="8"/>
      <c r="S34" s="8"/>
      <c r="T34" s="8"/>
      <c r="U34" s="8"/>
      <c r="V34" s="8"/>
      <c r="W34" s="8"/>
      <c r="X34" s="8"/>
      <c r="Y34" s="8"/>
      <c r="Z34" s="8"/>
      <c r="AA34" s="8"/>
      <c r="AB34" s="8"/>
      <c r="AC34" s="8"/>
      <c r="AD34" s="8"/>
      <c r="AE34" s="8"/>
    </row>
    <row r="35" s="1" customFormat="true" ht="31.5" hidden="false" customHeight="false" outlineLevel="0" collapsed="false">
      <c r="A35" s="108"/>
      <c r="B35" s="230" t="s">
        <v>875</v>
      </c>
      <c r="C35" s="449" t="s">
        <v>876</v>
      </c>
      <c r="D35" s="449" t="s">
        <v>451</v>
      </c>
      <c r="E35" s="449" t="s">
        <v>877</v>
      </c>
      <c r="F35" s="449" t="s">
        <v>878</v>
      </c>
      <c r="G35" s="450" t="s">
        <v>879</v>
      </c>
      <c r="H35" s="8"/>
      <c r="I35" s="8"/>
      <c r="J35" s="8" t="n">
        <f aca="false">'2. RESUMO'!$G$37</f>
        <v>2733724.78</v>
      </c>
      <c r="K35" s="8"/>
      <c r="L35" s="8"/>
      <c r="M35" s="8"/>
      <c r="N35" s="8"/>
      <c r="O35" s="8"/>
      <c r="P35" s="8"/>
      <c r="Q35" s="8"/>
      <c r="R35" s="8"/>
      <c r="S35" s="8"/>
      <c r="T35" s="8"/>
      <c r="U35" s="8"/>
      <c r="V35" s="8"/>
      <c r="W35" s="8"/>
      <c r="X35" s="8"/>
      <c r="Y35" s="8"/>
      <c r="Z35" s="8"/>
      <c r="AA35" s="8"/>
      <c r="AB35" s="8"/>
      <c r="AC35" s="8"/>
      <c r="AD35" s="8"/>
      <c r="AE35" s="8"/>
    </row>
    <row r="36" s="1" customFormat="true" ht="15" hidden="false" customHeight="true" outlineLevel="0" collapsed="false">
      <c r="A36" s="108"/>
      <c r="B36" s="451" t="s">
        <v>893</v>
      </c>
      <c r="C36" s="451"/>
      <c r="D36" s="451"/>
      <c r="E36" s="451"/>
      <c r="F36" s="451"/>
      <c r="G36" s="451"/>
      <c r="H36" s="8"/>
      <c r="I36" s="8"/>
      <c r="J36" s="8" t="n">
        <f aca="false">'2. RESUMO'!$G$37</f>
        <v>2733724.78</v>
      </c>
      <c r="K36" s="8"/>
      <c r="L36" s="8"/>
      <c r="M36" s="8"/>
      <c r="N36" s="8"/>
      <c r="O36" s="8"/>
      <c r="P36" s="8"/>
      <c r="Q36" s="8"/>
      <c r="R36" s="8"/>
      <c r="S36" s="8"/>
      <c r="T36" s="8"/>
      <c r="U36" s="8"/>
      <c r="V36" s="8"/>
      <c r="W36" s="8"/>
      <c r="X36" s="8"/>
      <c r="Y36" s="8"/>
      <c r="Z36" s="8"/>
      <c r="AA36" s="8"/>
      <c r="AB36" s="8"/>
      <c r="AC36" s="8"/>
      <c r="AD36" s="8"/>
      <c r="AE36" s="8"/>
    </row>
    <row r="37" s="1" customFormat="true" ht="15.75" hidden="false" customHeight="false" outlineLevel="0" collapsed="false">
      <c r="A37" s="108" t="s">
        <v>871</v>
      </c>
      <c r="B37" s="452" t="n">
        <v>22</v>
      </c>
      <c r="C37" s="91" t="str">
        <f aca="false">IF($A37="INSUMO",VLOOKUP($B37,'BANCO DE DADOS ABRIL INS'!$A:$D,2,0),VLOOKUP($B37,'BANCO DE DADOS ABRIL SERV'!$B:$E,2,0))</f>
        <v>ACO CA-25, 6,3 MM, VERGALHAO</v>
      </c>
      <c r="D37" s="90" t="str">
        <f aca="false">IF($A37="INSUMO",VLOOKUP($B37,'BANCO DE DADOS ABRIL INS'!$A:$D,3,0),VLOOKUP($B37,'BANCO DE DADOS ABRIL SERV'!$B:$E,3,0))</f>
        <v>KG</v>
      </c>
      <c r="E37" s="469" t="n">
        <v>3</v>
      </c>
      <c r="F37" s="454" t="n">
        <f aca="false">IF($A37="INSUMO",VLOOKUP($B37,'BANCO DE DADOS ABRIL INS'!$A:$D,4,0),VLOOKUP($B37,'BANCO DE DADOS ABRIL SERV'!$B:$E,4,0))</f>
        <v>5.24</v>
      </c>
      <c r="G37" s="455" t="n">
        <f aca="false">TRUNC(E37*F37,2)</f>
        <v>15.72</v>
      </c>
      <c r="H37" s="8"/>
      <c r="I37" s="8"/>
      <c r="J37" s="8" t="n">
        <f aca="false">'2. RESUMO'!$G$37</f>
        <v>2733724.78</v>
      </c>
      <c r="K37" s="8"/>
      <c r="L37" s="8"/>
      <c r="M37" s="8"/>
      <c r="N37" s="8"/>
      <c r="O37" s="8"/>
      <c r="P37" s="8"/>
      <c r="Q37" s="8"/>
      <c r="R37" s="8"/>
      <c r="S37" s="8"/>
      <c r="T37" s="8"/>
      <c r="U37" s="8"/>
      <c r="V37" s="8"/>
      <c r="W37" s="8"/>
      <c r="X37" s="8"/>
      <c r="Y37" s="8"/>
      <c r="Z37" s="8"/>
      <c r="AA37" s="8"/>
      <c r="AB37" s="8"/>
      <c r="AC37" s="8"/>
      <c r="AD37" s="8"/>
      <c r="AE37" s="8"/>
    </row>
    <row r="38" s="1" customFormat="true" ht="15.75" hidden="false" customHeight="false" outlineLevel="0" collapsed="false">
      <c r="A38" s="108" t="s">
        <v>871</v>
      </c>
      <c r="B38" s="452" t="n">
        <v>337</v>
      </c>
      <c r="C38" s="91" t="str">
        <f aca="false">IF($A38="INSUMO",VLOOKUP($B38,'BANCO DE DADOS ABRIL INS'!$A:$D,2,0),VLOOKUP($B38,'BANCO DE DADOS ABRIL SERV'!$B:$E,2,0))</f>
        <v>ARAME RECOZIDO 18 BWG, 1,25 MM (0,01 KG/M)</v>
      </c>
      <c r="D38" s="90" t="str">
        <f aca="false">IF($A38="INSUMO",VLOOKUP($B38,'BANCO DE DADOS ABRIL INS'!$A:$D,3,0),VLOOKUP($B38,'BANCO DE DADOS ABRIL SERV'!$B:$E,3,0))</f>
        <v>KG</v>
      </c>
      <c r="E38" s="469" t="n">
        <v>0.03</v>
      </c>
      <c r="F38" s="454" t="n">
        <f aca="false">IF($A38="INSUMO",VLOOKUP($B38,'BANCO DE DADOS ABRIL INS'!$A:$D,4,0),VLOOKUP($B38,'BANCO DE DADOS ABRIL SERV'!$B:$E,4,0))</f>
        <v>10.95</v>
      </c>
      <c r="G38" s="455" t="n">
        <f aca="false">TRUNC(E38*F38,2)</f>
        <v>0.32</v>
      </c>
      <c r="H38" s="8"/>
      <c r="I38" s="8"/>
      <c r="J38" s="8" t="n">
        <f aca="false">'2. RESUMO'!$G$37</f>
        <v>2733724.78</v>
      </c>
      <c r="K38" s="8"/>
      <c r="L38" s="8"/>
      <c r="M38" s="8"/>
      <c r="N38" s="8"/>
      <c r="O38" s="8"/>
      <c r="P38" s="8"/>
      <c r="Q38" s="8"/>
      <c r="R38" s="8"/>
      <c r="S38" s="8"/>
      <c r="T38" s="8"/>
      <c r="U38" s="8"/>
      <c r="V38" s="8"/>
      <c r="W38" s="8"/>
      <c r="X38" s="8"/>
      <c r="Y38" s="8"/>
      <c r="Z38" s="8"/>
      <c r="AA38" s="8"/>
      <c r="AB38" s="8"/>
      <c r="AC38" s="8"/>
      <c r="AD38" s="8"/>
      <c r="AE38" s="8"/>
    </row>
    <row r="39" s="1" customFormat="true" ht="30" hidden="false" customHeight="false" outlineLevel="0" collapsed="false">
      <c r="A39" s="108" t="s">
        <v>871</v>
      </c>
      <c r="B39" s="452" t="n">
        <v>367</v>
      </c>
      <c r="C39" s="91" t="str">
        <f aca="false">IF($A39="INSUMO",VLOOKUP($B39,'BANCO DE DADOS ABRIL INS'!$A:$D,2,0),VLOOKUP($B39,'BANCO DE DADOS ABRIL SERV'!$B:$E,2,0))</f>
        <v>AREIA GROSSA - POSTO JAZIDA/FORNECEDOR (RETIRADO NA JAZIDA, SEM TRANSPORTE)</v>
      </c>
      <c r="D39" s="90" t="str">
        <f aca="false">IF($A39="INSUMO",VLOOKUP($B39,'BANCO DE DADOS ABRIL INS'!$A:$D,3,0),VLOOKUP($B39,'BANCO DE DADOS ABRIL SERV'!$B:$E,3,0))</f>
        <v>M3</v>
      </c>
      <c r="E39" s="469" t="n">
        <v>0.015</v>
      </c>
      <c r="F39" s="454" t="n">
        <f aca="false">IF($A39="INSUMO",VLOOKUP($B39,'BANCO DE DADOS ABRIL INS'!$A:$D,4,0),VLOOKUP($B39,'BANCO DE DADOS ABRIL SERV'!$B:$E,4,0))</f>
        <v>56.5</v>
      </c>
      <c r="G39" s="455" t="n">
        <f aca="false">TRUNC(E39*F39,2)</f>
        <v>0.84</v>
      </c>
      <c r="H39" s="8"/>
      <c r="I39" s="8"/>
      <c r="J39" s="8" t="n">
        <f aca="false">'2. RESUMO'!$G$37</f>
        <v>2733724.78</v>
      </c>
      <c r="K39" s="8"/>
      <c r="L39" s="8"/>
      <c r="M39" s="8"/>
      <c r="N39" s="8"/>
      <c r="O39" s="8"/>
      <c r="P39" s="8"/>
      <c r="Q39" s="8"/>
      <c r="R39" s="8"/>
      <c r="S39" s="8"/>
      <c r="T39" s="8"/>
      <c r="U39" s="8"/>
      <c r="V39" s="8"/>
      <c r="W39" s="8"/>
      <c r="X39" s="8"/>
      <c r="Y39" s="8"/>
      <c r="Z39" s="8"/>
      <c r="AA39" s="8"/>
      <c r="AB39" s="8"/>
      <c r="AC39" s="8"/>
      <c r="AD39" s="8"/>
      <c r="AE39" s="8"/>
    </row>
    <row r="40" s="1" customFormat="true" ht="15.75" hidden="false" customHeight="false" outlineLevel="0" collapsed="false">
      <c r="A40" s="108" t="s">
        <v>871</v>
      </c>
      <c r="B40" s="452" t="n">
        <v>1379</v>
      </c>
      <c r="C40" s="91" t="str">
        <f aca="false">IF($A40="INSUMO",VLOOKUP($B40,'BANCO DE DADOS ABRIL INS'!$A:$D,2,0),VLOOKUP($B40,'BANCO DE DADOS ABRIL SERV'!$B:$E,2,0))</f>
        <v>CIMENTO PORTLAND COMPOSTO CP II-32</v>
      </c>
      <c r="D40" s="90" t="str">
        <f aca="false">IF($A40="INSUMO",VLOOKUP($B40,'BANCO DE DADOS ABRIL INS'!$A:$D,3,0),VLOOKUP($B40,'BANCO DE DADOS ABRIL SERV'!$B:$E,3,0))</f>
        <v>KG</v>
      </c>
      <c r="E40" s="469" t="n">
        <v>6.5</v>
      </c>
      <c r="F40" s="454" t="n">
        <f aca="false">IF($A40="INSUMO",VLOOKUP($B40,'BANCO DE DADOS ABRIL INS'!$A:$D,4,0),VLOOKUP($B40,'BANCO DE DADOS ABRIL SERV'!$B:$E,4,0))</f>
        <v>0.49</v>
      </c>
      <c r="G40" s="455" t="n">
        <f aca="false">TRUNC(E40*F40,2)</f>
        <v>3.18</v>
      </c>
      <c r="H40" s="8"/>
      <c r="I40" s="8"/>
      <c r="J40" s="8" t="n">
        <f aca="false">'2. RESUMO'!$G$37</f>
        <v>2733724.78</v>
      </c>
      <c r="K40" s="8"/>
      <c r="L40" s="8"/>
      <c r="M40" s="8"/>
      <c r="N40" s="8"/>
      <c r="O40" s="8"/>
      <c r="P40" s="8"/>
      <c r="Q40" s="8"/>
      <c r="R40" s="8"/>
      <c r="S40" s="8"/>
      <c r="T40" s="8"/>
      <c r="U40" s="8"/>
      <c r="V40" s="8"/>
      <c r="W40" s="8"/>
      <c r="X40" s="8"/>
      <c r="Y40" s="8"/>
      <c r="Z40" s="8"/>
      <c r="AA40" s="8"/>
      <c r="AB40" s="8"/>
      <c r="AC40" s="8"/>
      <c r="AD40" s="8"/>
      <c r="AE40" s="8"/>
    </row>
    <row r="41" s="1" customFormat="true" ht="15.75" hidden="false" customHeight="false" outlineLevel="0" collapsed="false">
      <c r="A41" s="108" t="s">
        <v>871</v>
      </c>
      <c r="B41" s="452" t="n">
        <v>1380</v>
      </c>
      <c r="C41" s="91" t="str">
        <f aca="false">IF($A41="INSUMO",VLOOKUP($B41,'BANCO DE DADOS ABRIL INS'!$A:$D,2,0),VLOOKUP($B41,'BANCO DE DADOS ABRIL SERV'!$B:$E,2,0))</f>
        <v>CIMENTO BRANCO</v>
      </c>
      <c r="D41" s="90" t="str">
        <f aca="false">IF($A41="INSUMO",VLOOKUP($B41,'BANCO DE DADOS ABRIL INS'!$A:$D,3,0),VLOOKUP($B41,'BANCO DE DADOS ABRIL SERV'!$B:$E,3,0))</f>
        <v>KG</v>
      </c>
      <c r="E41" s="469" t="n">
        <v>13</v>
      </c>
      <c r="F41" s="454" t="n">
        <f aca="false">IF($A41="INSUMO",VLOOKUP($B41,'BANCO DE DADOS ABRIL INS'!$A:$D,4,0),VLOOKUP($B41,'BANCO DE DADOS ABRIL SERV'!$B:$E,4,0))</f>
        <v>2.92</v>
      </c>
      <c r="G41" s="455" t="n">
        <f aca="false">TRUNC(E41*F41,2)</f>
        <v>37.96</v>
      </c>
      <c r="H41" s="8"/>
      <c r="I41" s="8"/>
      <c r="J41" s="8" t="n">
        <f aca="false">'2. RESUMO'!$G$37</f>
        <v>2733724.78</v>
      </c>
      <c r="K41" s="8"/>
      <c r="L41" s="8"/>
      <c r="M41" s="8"/>
      <c r="N41" s="8"/>
      <c r="O41" s="8"/>
      <c r="P41" s="8"/>
      <c r="Q41" s="8"/>
      <c r="R41" s="8"/>
      <c r="S41" s="8"/>
      <c r="T41" s="8"/>
      <c r="U41" s="8"/>
      <c r="V41" s="8"/>
      <c r="W41" s="8"/>
      <c r="X41" s="8"/>
      <c r="Y41" s="8"/>
      <c r="Z41" s="8"/>
      <c r="AA41" s="8"/>
      <c r="AB41" s="8"/>
      <c r="AC41" s="8"/>
      <c r="AD41" s="8"/>
      <c r="AE41" s="8"/>
    </row>
    <row r="42" s="1" customFormat="true" ht="30" hidden="false" customHeight="false" outlineLevel="0" collapsed="false">
      <c r="A42" s="108" t="s">
        <v>871</v>
      </c>
      <c r="B42" s="452" t="n">
        <v>4824</v>
      </c>
      <c r="C42" s="91" t="str">
        <f aca="false">IF($A42="INSUMO",VLOOKUP($B42,'BANCO DE DADOS ABRIL INS'!$A:$D,2,0),VLOOKUP($B42,'BANCO DE DADOS ABRIL SERV'!$B:$E,2,0))</f>
        <v>GRANILHA/ GRANA/ PEDRISCO OU AGREGADO EM MARMORE/ GRANITO/ QUARTZO E CALCARIO, PRETO, CINZA, PALHA OU BRANCO</v>
      </c>
      <c r="D42" s="90" t="str">
        <f aca="false">IF($A42="INSUMO",VLOOKUP($B42,'BANCO DE DADOS ABRIL INS'!$A:$D,3,0),VLOOKUP($B42,'BANCO DE DADOS ABRIL SERV'!$B:$E,3,0))</f>
        <v>KG</v>
      </c>
      <c r="E42" s="469" t="n">
        <v>20</v>
      </c>
      <c r="F42" s="454" t="n">
        <f aca="false">IF($A42="INSUMO",VLOOKUP($B42,'BANCO DE DADOS ABRIL INS'!$A:$D,4,0),VLOOKUP($B42,'BANCO DE DADOS ABRIL SERV'!$B:$E,4,0))</f>
        <v>0.38</v>
      </c>
      <c r="G42" s="455" t="n">
        <f aca="false">TRUNC(E42*F42,2)</f>
        <v>7.6</v>
      </c>
      <c r="H42" s="8"/>
      <c r="I42" s="8"/>
      <c r="J42" s="8" t="n">
        <f aca="false">'2. RESUMO'!$G$37</f>
        <v>2733724.78</v>
      </c>
      <c r="K42" s="8"/>
      <c r="L42" s="8"/>
      <c r="M42" s="8"/>
      <c r="N42" s="8"/>
      <c r="O42" s="8"/>
      <c r="P42" s="8"/>
      <c r="Q42" s="8"/>
      <c r="R42" s="8"/>
      <c r="S42" s="8"/>
      <c r="T42" s="8"/>
      <c r="U42" s="8"/>
      <c r="V42" s="8"/>
      <c r="W42" s="8"/>
      <c r="X42" s="8"/>
      <c r="Y42" s="8"/>
      <c r="Z42" s="8"/>
      <c r="AA42" s="8"/>
      <c r="AB42" s="8"/>
      <c r="AC42" s="8"/>
      <c r="AD42" s="8"/>
      <c r="AE42" s="8"/>
    </row>
    <row r="43" s="1" customFormat="true" ht="15" hidden="false" customHeight="true" outlineLevel="0" collapsed="false">
      <c r="A43" s="108"/>
      <c r="B43" s="451" t="s">
        <v>880</v>
      </c>
      <c r="C43" s="451"/>
      <c r="D43" s="451"/>
      <c r="E43" s="451"/>
      <c r="F43" s="451"/>
      <c r="G43" s="451"/>
      <c r="H43" s="8"/>
      <c r="I43" s="8"/>
      <c r="J43" s="8" t="n">
        <f aca="false">'2. RESUMO'!$G$37</f>
        <v>2733724.78</v>
      </c>
      <c r="K43" s="8"/>
      <c r="L43" s="8"/>
      <c r="M43" s="8"/>
      <c r="N43" s="8"/>
      <c r="O43" s="8"/>
      <c r="P43" s="8"/>
      <c r="Q43" s="8"/>
      <c r="R43" s="8"/>
      <c r="S43" s="8"/>
      <c r="T43" s="8"/>
      <c r="U43" s="8"/>
      <c r="V43" s="8"/>
      <c r="W43" s="8"/>
      <c r="X43" s="8"/>
      <c r="Y43" s="8"/>
      <c r="Z43" s="8"/>
      <c r="AA43" s="8"/>
      <c r="AB43" s="8"/>
      <c r="AC43" s="8"/>
      <c r="AD43" s="8"/>
      <c r="AE43" s="8"/>
    </row>
    <row r="44" s="1" customFormat="true" ht="15.75" hidden="false" customHeight="false" outlineLevel="0" collapsed="false">
      <c r="A44" s="108" t="s">
        <v>872</v>
      </c>
      <c r="B44" s="452" t="n">
        <v>88274</v>
      </c>
      <c r="C44" s="91" t="str">
        <f aca="false">IF($A44="INSUMO",VLOOKUP($B44,'BANCO DE DADOS ABRIL INS'!$A:$D,2,0),VLOOKUP($B44,'BANCO DE DADOS ABRIL SERV'!$B:$E,2,0))</f>
        <v>MARMORISTA/GRANITEIRO COM ENCARGOS COMPLEMENTARES</v>
      </c>
      <c r="D44" s="90" t="str">
        <f aca="false">IF($A44="INSUMO",VLOOKUP($B44,'BANCO DE DADOS ABRIL INS'!$A:$D,3,0),VLOOKUP($B44,'BANCO DE DADOS ABRIL SERV'!$B:$E,3,0))</f>
        <v>H</v>
      </c>
      <c r="E44" s="469" t="n">
        <v>4</v>
      </c>
      <c r="F44" s="454" t="n">
        <f aca="false">IF($A44="INSUMO",VLOOKUP($B44,'BANCO DE DADOS ABRIL INS'!$A:$D,4,0),VLOOKUP($B44,'BANCO DE DADOS ABRIL SERV'!$B:$E,4,0))</f>
        <v>20.14</v>
      </c>
      <c r="G44" s="455" t="n">
        <f aca="false">TRUNC(E44*F44,2)</f>
        <v>80.56</v>
      </c>
      <c r="H44" s="8"/>
      <c r="I44" s="8"/>
      <c r="J44" s="8" t="n">
        <f aca="false">'2. RESUMO'!$G$37</f>
        <v>2733724.78</v>
      </c>
      <c r="K44" s="8"/>
      <c r="L44" s="8"/>
      <c r="M44" s="8"/>
      <c r="N44" s="8"/>
      <c r="O44" s="8"/>
      <c r="P44" s="8"/>
      <c r="Q44" s="8"/>
      <c r="R44" s="8"/>
      <c r="S44" s="8"/>
      <c r="T44" s="8"/>
      <c r="U44" s="8"/>
      <c r="V44" s="8"/>
      <c r="W44" s="8"/>
      <c r="X44" s="8"/>
      <c r="Y44" s="8"/>
      <c r="Z44" s="8"/>
      <c r="AA44" s="8"/>
      <c r="AB44" s="8"/>
      <c r="AC44" s="8"/>
      <c r="AD44" s="8"/>
      <c r="AE44" s="8"/>
    </row>
    <row r="45" s="1" customFormat="true" ht="15.75" hidden="false" customHeight="false" outlineLevel="0" collapsed="false">
      <c r="A45" s="108" t="s">
        <v>872</v>
      </c>
      <c r="B45" s="452" t="n">
        <v>88309</v>
      </c>
      <c r="C45" s="91" t="str">
        <f aca="false">IF($A45="INSUMO",VLOOKUP($B45,'BANCO DE DADOS ABRIL INS'!$A:$D,2,0),VLOOKUP($B45,'BANCO DE DADOS ABRIL SERV'!$B:$E,2,0))</f>
        <v>PEDREIRO COM ENCARGOS COMPLEMENTARES</v>
      </c>
      <c r="D45" s="90" t="str">
        <f aca="false">IF($A45="INSUMO",VLOOKUP($B45,'BANCO DE DADOS ABRIL INS'!$A:$D,3,0),VLOOKUP($B45,'BANCO DE DADOS ABRIL SERV'!$B:$E,3,0))</f>
        <v>H</v>
      </c>
      <c r="E45" s="469" t="n">
        <v>3</v>
      </c>
      <c r="F45" s="454" t="n">
        <f aca="false">IF($A45="INSUMO",VLOOKUP($B45,'BANCO DE DADOS ABRIL INS'!$A:$D,4,0),VLOOKUP($B45,'BANCO DE DADOS ABRIL SERV'!$B:$E,4,0))</f>
        <v>19.88</v>
      </c>
      <c r="G45" s="455" t="n">
        <f aca="false">TRUNC(E45*F45,2)</f>
        <v>59.64</v>
      </c>
      <c r="H45" s="8"/>
      <c r="I45" s="8"/>
      <c r="J45" s="8" t="n">
        <f aca="false">'2. RESUMO'!$G$37</f>
        <v>2733724.78</v>
      </c>
      <c r="K45" s="8"/>
      <c r="L45" s="8"/>
      <c r="M45" s="8"/>
      <c r="N45" s="8"/>
      <c r="O45" s="8"/>
      <c r="P45" s="8"/>
      <c r="Q45" s="8"/>
      <c r="R45" s="8"/>
      <c r="S45" s="8"/>
      <c r="T45" s="8"/>
      <c r="U45" s="8"/>
      <c r="V45" s="8"/>
      <c r="W45" s="8"/>
      <c r="X45" s="8"/>
      <c r="Y45" s="8"/>
      <c r="Z45" s="8"/>
      <c r="AA45" s="8"/>
      <c r="AB45" s="8"/>
      <c r="AC45" s="8"/>
      <c r="AD45" s="8"/>
      <c r="AE45" s="8"/>
    </row>
    <row r="46" s="1" customFormat="true" ht="15.75" hidden="false" customHeight="false" outlineLevel="0" collapsed="false">
      <c r="A46" s="108" t="s">
        <v>872</v>
      </c>
      <c r="B46" s="456" t="n">
        <v>88316</v>
      </c>
      <c r="C46" s="83" t="str">
        <f aca="false">IF($A46="INSUMO",VLOOKUP($B46,'BANCO DE DADOS ABRIL INS'!$A:$D,2,0),VLOOKUP($B46,'BANCO DE DADOS ABRIL SERV'!$B:$E,2,0))</f>
        <v>SERVENTE COM ENCARGOS COMPLEMENTARES</v>
      </c>
      <c r="D46" s="82" t="str">
        <f aca="false">IF($A46="INSUMO",VLOOKUP($B46,'BANCO DE DADOS ABRIL INS'!$A:$D,3,0),VLOOKUP($B46,'BANCO DE DADOS ABRIL SERV'!$B:$E,3,0))</f>
        <v>H</v>
      </c>
      <c r="E46" s="471" t="n">
        <v>5</v>
      </c>
      <c r="F46" s="458" t="n">
        <f aca="false">IF($A46="INSUMO",VLOOKUP($B46,'BANCO DE DADOS ABRIL INS'!$A:$D,4,0),VLOOKUP($B46,'BANCO DE DADOS ABRIL SERV'!$B:$E,4,0))</f>
        <v>15.95</v>
      </c>
      <c r="G46" s="459" t="n">
        <f aca="false">TRUNC(E46*F46,2)</f>
        <v>79.75</v>
      </c>
      <c r="H46" s="8"/>
      <c r="I46" s="8"/>
      <c r="J46" s="8" t="n">
        <f aca="false">'2. RESUMO'!$G$37</f>
        <v>2733724.78</v>
      </c>
      <c r="K46" s="8"/>
      <c r="L46" s="8"/>
      <c r="M46" s="8"/>
      <c r="N46" s="8"/>
      <c r="O46" s="8"/>
      <c r="P46" s="8"/>
      <c r="Q46" s="8"/>
      <c r="R46" s="8"/>
      <c r="S46" s="8"/>
      <c r="T46" s="8"/>
      <c r="U46" s="8"/>
      <c r="V46" s="8"/>
      <c r="W46" s="8"/>
      <c r="X46" s="8"/>
      <c r="Y46" s="8"/>
      <c r="Z46" s="8"/>
      <c r="AA46" s="8"/>
      <c r="AB46" s="8"/>
      <c r="AC46" s="8"/>
      <c r="AD46" s="8"/>
      <c r="AE46" s="8"/>
    </row>
    <row r="47" s="1" customFormat="true" ht="15" hidden="false" customHeight="true" outlineLevel="0" collapsed="false">
      <c r="A47" s="108"/>
      <c r="B47" s="463" t="s">
        <v>894</v>
      </c>
      <c r="C47" s="463"/>
      <c r="D47" s="463"/>
      <c r="E47" s="463"/>
      <c r="F47" s="461" t="s">
        <v>881</v>
      </c>
      <c r="G47" s="470" t="n">
        <f aca="false">TRUNC(SUM(G37:G46),2)</f>
        <v>285.57</v>
      </c>
      <c r="H47" s="8"/>
      <c r="I47" s="8"/>
      <c r="J47" s="8" t="n">
        <f aca="false">'2. RESUMO'!$G$37</f>
        <v>2733724.78</v>
      </c>
      <c r="K47" s="8"/>
      <c r="L47" s="8"/>
      <c r="M47" s="8"/>
      <c r="N47" s="8"/>
      <c r="O47" s="8"/>
      <c r="P47" s="8"/>
      <c r="Q47" s="8"/>
      <c r="R47" s="8"/>
      <c r="S47" s="8"/>
      <c r="T47" s="8"/>
      <c r="U47" s="8"/>
      <c r="V47" s="8"/>
      <c r="W47" s="8"/>
      <c r="X47" s="8"/>
      <c r="Y47" s="8"/>
      <c r="Z47" s="8"/>
      <c r="AA47" s="8"/>
      <c r="AB47" s="8"/>
      <c r="AC47" s="8"/>
      <c r="AD47" s="8"/>
      <c r="AE47" s="8"/>
    </row>
    <row r="48" s="1" customFormat="true" ht="15.75" hidden="false" customHeight="false" outlineLevel="0" collapsed="false">
      <c r="A48" s="108"/>
      <c r="B48" s="472"/>
      <c r="C48" s="472"/>
      <c r="D48" s="472"/>
      <c r="E48" s="472"/>
      <c r="F48" s="472"/>
      <c r="G48" s="472"/>
      <c r="H48" s="8"/>
      <c r="I48" s="8"/>
      <c r="J48" s="8" t="n">
        <f aca="false">'2. RESUMO'!$G$37</f>
        <v>2733724.78</v>
      </c>
      <c r="K48" s="8"/>
      <c r="L48" s="8"/>
      <c r="M48" s="8"/>
      <c r="N48" s="8"/>
      <c r="O48" s="8"/>
      <c r="P48" s="8"/>
      <c r="Q48" s="8"/>
      <c r="R48" s="8"/>
      <c r="S48" s="8"/>
      <c r="T48" s="8"/>
      <c r="U48" s="8"/>
      <c r="V48" s="8"/>
      <c r="W48" s="8"/>
      <c r="X48" s="8"/>
      <c r="Y48" s="8"/>
      <c r="Z48" s="8"/>
      <c r="AA48" s="8"/>
      <c r="AB48" s="8"/>
      <c r="AC48" s="8"/>
      <c r="AD48" s="8"/>
      <c r="AE48" s="8"/>
    </row>
    <row r="49" s="1" customFormat="true" ht="15" hidden="false" customHeight="false" outlineLevel="0" collapsed="false">
      <c r="A49" s="108"/>
      <c r="B49" s="445" t="str">
        <f aca="false">IF(COUNT($H$13:H49)&lt;10,CONCATENATE("PMPG CIV 00",COUNT($H$13:H49)),CONCATENATE("PMPG CIV 0",COUNT($H$13:H49)))</f>
        <v>PMPG CIV 004</v>
      </c>
      <c r="C49" s="473" t="s">
        <v>895</v>
      </c>
      <c r="D49" s="474"/>
      <c r="E49" s="474"/>
      <c r="F49" s="475"/>
      <c r="G49" s="447" t="s">
        <v>892</v>
      </c>
      <c r="H49" s="448" t="n">
        <f aca="false">G57</f>
        <v>145.09</v>
      </c>
      <c r="I49" s="8"/>
      <c r="J49" s="8" t="n">
        <f aca="false">'2. RESUMO'!$G$37</f>
        <v>2733724.78</v>
      </c>
      <c r="K49" s="8"/>
      <c r="L49" s="8"/>
      <c r="M49" s="8"/>
      <c r="N49" s="8"/>
      <c r="O49" s="8"/>
      <c r="P49" s="8"/>
      <c r="Q49" s="8"/>
      <c r="R49" s="8"/>
      <c r="S49" s="8"/>
      <c r="T49" s="8"/>
      <c r="U49" s="8"/>
      <c r="V49" s="8"/>
      <c r="W49" s="8"/>
      <c r="X49" s="8"/>
      <c r="Y49" s="8"/>
      <c r="Z49" s="8"/>
      <c r="AA49" s="8"/>
      <c r="AB49" s="8"/>
      <c r="AC49" s="8"/>
      <c r="AD49" s="8"/>
      <c r="AE49" s="8"/>
    </row>
    <row r="50" s="1" customFormat="true" ht="31.5" hidden="false" customHeight="false" outlineLevel="0" collapsed="false">
      <c r="A50" s="108"/>
      <c r="B50" s="230" t="s">
        <v>875</v>
      </c>
      <c r="C50" s="449" t="s">
        <v>876</v>
      </c>
      <c r="D50" s="449" t="s">
        <v>451</v>
      </c>
      <c r="E50" s="449" t="s">
        <v>877</v>
      </c>
      <c r="F50" s="449" t="s">
        <v>878</v>
      </c>
      <c r="G50" s="450" t="s">
        <v>879</v>
      </c>
      <c r="H50" s="8"/>
      <c r="I50" s="8"/>
      <c r="J50" s="8" t="n">
        <f aca="false">'2. RESUMO'!$G$37</f>
        <v>2733724.78</v>
      </c>
      <c r="K50" s="8"/>
      <c r="L50" s="8"/>
      <c r="M50" s="8"/>
      <c r="N50" s="8"/>
      <c r="O50" s="8"/>
      <c r="P50" s="8"/>
      <c r="Q50" s="8"/>
      <c r="R50" s="8"/>
      <c r="S50" s="8"/>
      <c r="T50" s="8"/>
      <c r="U50" s="8"/>
      <c r="V50" s="8"/>
      <c r="W50" s="8"/>
      <c r="X50" s="8"/>
      <c r="Y50" s="8"/>
      <c r="Z50" s="8"/>
      <c r="AA50" s="8"/>
      <c r="AB50" s="8"/>
      <c r="AC50" s="8"/>
      <c r="AD50" s="8"/>
      <c r="AE50" s="8"/>
    </row>
    <row r="51" s="1" customFormat="true" ht="15" hidden="false" customHeight="true" outlineLevel="0" collapsed="false">
      <c r="A51" s="108"/>
      <c r="B51" s="451" t="s">
        <v>893</v>
      </c>
      <c r="C51" s="451"/>
      <c r="D51" s="451"/>
      <c r="E51" s="451"/>
      <c r="F51" s="451"/>
      <c r="G51" s="451"/>
      <c r="H51" s="8"/>
      <c r="I51" s="8"/>
      <c r="J51" s="8" t="n">
        <f aca="false">'2. RESUMO'!$G$37</f>
        <v>2733724.78</v>
      </c>
      <c r="K51" s="8"/>
      <c r="L51" s="8"/>
      <c r="M51" s="8"/>
      <c r="N51" s="8"/>
      <c r="O51" s="8"/>
      <c r="P51" s="8"/>
      <c r="Q51" s="8"/>
      <c r="R51" s="8"/>
      <c r="S51" s="8"/>
      <c r="T51" s="8"/>
      <c r="U51" s="8"/>
      <c r="V51" s="8"/>
      <c r="W51" s="8"/>
      <c r="X51" s="8"/>
      <c r="Y51" s="8"/>
      <c r="Z51" s="8"/>
      <c r="AA51" s="8"/>
      <c r="AB51" s="8"/>
      <c r="AC51" s="8"/>
      <c r="AD51" s="8"/>
      <c r="AE51" s="8"/>
    </row>
    <row r="52" s="1" customFormat="true" ht="30" hidden="false" customHeight="false" outlineLevel="0" collapsed="false">
      <c r="A52" s="108" t="s">
        <v>871</v>
      </c>
      <c r="B52" s="452" t="n">
        <v>40537</v>
      </c>
      <c r="C52" s="91" t="str">
        <f aca="false">IF($A52="INSUMO",VLOOKUP($B52,'BANCO DE DADOS ABRIL INS'!$A:$D,2,0),VLOOKUP($B52,'BANCO DE DADOS ABRIL SERV'!$B:$E,2,0))</f>
        <v>PERFIL "U" ENRIJECIDO DE  ACO GALVANIZADO, DOBRADO, 200 X 75 X 25 MM, E = 3,75 MM</v>
      </c>
      <c r="D52" s="90" t="str">
        <f aca="false">IF($A52="INSUMO",VLOOKUP($B52,'BANCO DE DADOS ABRIL INS'!$A:$D,3,0),VLOOKUP($B52,'BANCO DE DADOS ABRIL SERV'!$B:$E,3,0))</f>
        <v>KG</v>
      </c>
      <c r="E52" s="476" t="n">
        <f aca="false">0.48*3</f>
        <v>1.44</v>
      </c>
      <c r="F52" s="454" t="n">
        <f aca="false">IF($A52="INSUMO",VLOOKUP($B52,'BANCO DE DADOS ABRIL INS'!$A:$D,4,0),VLOOKUP($B52,'BANCO DE DADOS ABRIL SERV'!$B:$E,4,0))</f>
        <v>6.93</v>
      </c>
      <c r="G52" s="455" t="n">
        <f aca="false">TRUNC(E52*F52,2)</f>
        <v>9.97</v>
      </c>
      <c r="H52" s="8"/>
      <c r="I52" s="8"/>
      <c r="J52" s="8" t="n">
        <f aca="false">'2. RESUMO'!$G$37</f>
        <v>2733724.78</v>
      </c>
      <c r="K52" s="8"/>
      <c r="L52" s="8"/>
      <c r="M52" s="8"/>
      <c r="N52" s="8"/>
      <c r="O52" s="8"/>
      <c r="P52" s="8"/>
      <c r="Q52" s="8"/>
      <c r="R52" s="8"/>
      <c r="S52" s="8"/>
      <c r="T52" s="8"/>
      <c r="U52" s="8"/>
      <c r="V52" s="8"/>
      <c r="W52" s="8"/>
      <c r="X52" s="8"/>
      <c r="Y52" s="8"/>
      <c r="Z52" s="8"/>
      <c r="AA52" s="8"/>
      <c r="AB52" s="8"/>
      <c r="AC52" s="8"/>
      <c r="AD52" s="8"/>
      <c r="AE52" s="8"/>
    </row>
    <row r="53" s="1" customFormat="true" ht="33" hidden="false" customHeight="true" outlineLevel="0" collapsed="false">
      <c r="A53" s="108" t="s">
        <v>871</v>
      </c>
      <c r="B53" s="452" t="n">
        <v>11137</v>
      </c>
      <c r="C53" s="91" t="str">
        <f aca="false">IF($A53="INSUMO",VLOOKUP($B53,'BANCO DE DADOS ABRIL INS'!$A:$D,2,0),VLOOKUP($B53,'BANCO DE DADOS ABRIL SERV'!$B:$E,2,0))</f>
        <v>CHAPA DE MADEIRA COMPENSADA NAVAL (COM COLA FENOLICA), E = 20 MM, DE *1,60 X 2,20* M</v>
      </c>
      <c r="D53" s="90" t="str">
        <f aca="false">IF($A53="INSUMO",VLOOKUP($B53,'BANCO DE DADOS ABRIL INS'!$A:$D,3,0),VLOOKUP($B53,'BANCO DE DADOS ABRIL SERV'!$B:$E,3,0))</f>
        <v>M2</v>
      </c>
      <c r="E53" s="476" t="n">
        <v>1.1</v>
      </c>
      <c r="F53" s="454" t="n">
        <f aca="false">IF($A53="INSUMO",VLOOKUP($B53,'BANCO DE DADOS ABRIL INS'!$A:$D,4,0),VLOOKUP($B53,'BANCO DE DADOS ABRIL SERV'!$B:$E,4,0))</f>
        <v>57.95</v>
      </c>
      <c r="G53" s="455" t="n">
        <f aca="false">TRUNC(E53*F53,2)</f>
        <v>63.74</v>
      </c>
      <c r="H53" s="8"/>
      <c r="I53" s="8"/>
      <c r="J53" s="8"/>
      <c r="K53" s="8"/>
      <c r="L53" s="8"/>
      <c r="M53" s="8"/>
      <c r="N53" s="8"/>
      <c r="O53" s="8"/>
      <c r="P53" s="8"/>
      <c r="Q53" s="8"/>
      <c r="R53" s="8"/>
      <c r="S53" s="8"/>
      <c r="T53" s="8"/>
      <c r="U53" s="8"/>
      <c r="V53" s="8"/>
      <c r="W53" s="8"/>
      <c r="X53" s="8"/>
      <c r="Y53" s="8"/>
      <c r="Z53" s="8"/>
      <c r="AA53" s="8"/>
      <c r="AB53" s="8"/>
      <c r="AC53" s="8"/>
      <c r="AD53" s="8"/>
      <c r="AE53" s="8"/>
    </row>
    <row r="54" s="1" customFormat="true" ht="15" hidden="false" customHeight="true" outlineLevel="0" collapsed="false">
      <c r="A54" s="108"/>
      <c r="B54" s="451" t="s">
        <v>8</v>
      </c>
      <c r="C54" s="451"/>
      <c r="D54" s="451"/>
      <c r="E54" s="451"/>
      <c r="F54" s="451"/>
      <c r="G54" s="451"/>
      <c r="H54" s="8"/>
      <c r="I54" s="8"/>
      <c r="J54" s="8" t="n">
        <f aca="false">'2. RESUMO'!$G$37</f>
        <v>2733724.78</v>
      </c>
      <c r="K54" s="8"/>
      <c r="L54" s="8"/>
      <c r="M54" s="8"/>
      <c r="N54" s="8"/>
      <c r="O54" s="8"/>
      <c r="P54" s="8"/>
      <c r="Q54" s="8"/>
      <c r="R54" s="8"/>
      <c r="S54" s="8"/>
      <c r="T54" s="8"/>
      <c r="U54" s="8"/>
      <c r="V54" s="8"/>
      <c r="W54" s="8"/>
      <c r="X54" s="8"/>
      <c r="Y54" s="8"/>
      <c r="Z54" s="8"/>
      <c r="AA54" s="8"/>
      <c r="AB54" s="8"/>
      <c r="AC54" s="8"/>
      <c r="AD54" s="8"/>
      <c r="AE54" s="8"/>
    </row>
    <row r="55" s="1" customFormat="true" ht="15.75" hidden="false" customHeight="false" outlineLevel="0" collapsed="false">
      <c r="A55" s="108" t="s">
        <v>872</v>
      </c>
      <c r="B55" s="452" t="n">
        <v>88262</v>
      </c>
      <c r="C55" s="91" t="str">
        <f aca="false">IF($A55="INSUMO",VLOOKUP($B55,'BANCO DE DADOS ABRIL INS'!$A:$D,2,0),VLOOKUP($B55,'BANCO DE DADOS ABRIL SERV'!$B:$E,2,0))</f>
        <v>CARPINTEIRO DE FORMAS COM ENCARGOS COMPLEMENTARES</v>
      </c>
      <c r="D55" s="90" t="str">
        <f aca="false">IF($A55="INSUMO",VLOOKUP($B55,'BANCO DE DADOS ABRIL INS'!$A:$D,3,0),VLOOKUP($B55,'BANCO DE DADOS ABRIL SERV'!$B:$E,3,0))</f>
        <v>H</v>
      </c>
      <c r="E55" s="477" t="n">
        <v>2</v>
      </c>
      <c r="F55" s="454" t="n">
        <f aca="false">IF($A55="INSUMO",VLOOKUP($B55,'BANCO DE DADOS ABRIL INS'!$A:$D,4,0),VLOOKUP($B55,'BANCO DE DADOS ABRIL SERV'!$B:$E,4,0))</f>
        <v>19.74</v>
      </c>
      <c r="G55" s="455" t="n">
        <f aca="false">TRUNC(E55*F55,2)</f>
        <v>39.48</v>
      </c>
      <c r="H55" s="8"/>
      <c r="I55" s="8"/>
      <c r="J55" s="8" t="n">
        <f aca="false">'2. RESUMO'!$G$37</f>
        <v>2733724.78</v>
      </c>
      <c r="K55" s="8"/>
      <c r="L55" s="8"/>
      <c r="M55" s="8"/>
      <c r="N55" s="8"/>
      <c r="O55" s="8"/>
      <c r="P55" s="8"/>
      <c r="Q55" s="8"/>
      <c r="R55" s="8"/>
      <c r="S55" s="8"/>
      <c r="T55" s="8"/>
      <c r="U55" s="8"/>
      <c r="V55" s="8"/>
      <c r="W55" s="8"/>
      <c r="X55" s="8"/>
      <c r="Y55" s="8"/>
      <c r="Z55" s="8"/>
      <c r="AA55" s="8"/>
      <c r="AB55" s="8"/>
      <c r="AC55" s="8"/>
      <c r="AD55" s="8"/>
      <c r="AE55" s="8"/>
    </row>
    <row r="56" s="1" customFormat="true" ht="15.75" hidden="false" customHeight="false" outlineLevel="0" collapsed="false">
      <c r="A56" s="108" t="s">
        <v>872</v>
      </c>
      <c r="B56" s="456" t="n">
        <v>88316</v>
      </c>
      <c r="C56" s="83" t="str">
        <f aca="false">IF($A56="INSUMO",VLOOKUP($B56,'BANCO DE DADOS ABRIL INS'!$A:$D,2,0),VLOOKUP($B56,'BANCO DE DADOS ABRIL SERV'!$B:$E,2,0))</f>
        <v>SERVENTE COM ENCARGOS COMPLEMENTARES</v>
      </c>
      <c r="D56" s="82" t="str">
        <f aca="false">IF($A56="INSUMO",VLOOKUP($B56,'BANCO DE DADOS ABRIL INS'!$A:$D,3,0),VLOOKUP($B56,'BANCO DE DADOS ABRIL SERV'!$B:$E,3,0))</f>
        <v>H</v>
      </c>
      <c r="E56" s="478" t="n">
        <v>2</v>
      </c>
      <c r="F56" s="458" t="n">
        <f aca="false">IF($A56="INSUMO",VLOOKUP($B56,'BANCO DE DADOS ABRIL INS'!$A:$D,4,0),VLOOKUP($B56,'BANCO DE DADOS ABRIL SERV'!$B:$E,4,0))</f>
        <v>15.95</v>
      </c>
      <c r="G56" s="459" t="n">
        <f aca="false">TRUNC(E56*F56,2)</f>
        <v>31.9</v>
      </c>
      <c r="H56" s="8"/>
      <c r="I56" s="8"/>
      <c r="J56" s="8" t="n">
        <f aca="false">'2. RESUMO'!$G$37</f>
        <v>2733724.78</v>
      </c>
      <c r="K56" s="8"/>
      <c r="L56" s="8"/>
      <c r="M56" s="8"/>
      <c r="N56" s="8"/>
      <c r="O56" s="8"/>
      <c r="P56" s="8"/>
      <c r="Q56" s="8"/>
      <c r="R56" s="8"/>
      <c r="S56" s="8"/>
      <c r="T56" s="8"/>
      <c r="U56" s="8"/>
      <c r="V56" s="8"/>
      <c r="W56" s="8"/>
      <c r="X56" s="8"/>
      <c r="Y56" s="8"/>
      <c r="Z56" s="8"/>
      <c r="AA56" s="8"/>
      <c r="AB56" s="8"/>
      <c r="AC56" s="8"/>
      <c r="AD56" s="8"/>
      <c r="AE56" s="8"/>
    </row>
    <row r="57" s="1" customFormat="true" ht="15" hidden="false" customHeight="true" outlineLevel="0" collapsed="false">
      <c r="A57" s="108"/>
      <c r="B57" s="119" t="s">
        <v>896</v>
      </c>
      <c r="C57" s="119"/>
      <c r="D57" s="119"/>
      <c r="E57" s="119"/>
      <c r="F57" s="479" t="s">
        <v>881</v>
      </c>
      <c r="G57" s="480" t="n">
        <f aca="false">TRUNC(SUM(G52:G56),2)</f>
        <v>145.09</v>
      </c>
      <c r="H57" s="8"/>
      <c r="I57" s="8"/>
      <c r="J57" s="8" t="n">
        <f aca="false">'2. RESUMO'!$G$37</f>
        <v>2733724.78</v>
      </c>
      <c r="K57" s="8"/>
      <c r="L57" s="8"/>
      <c r="M57" s="8"/>
      <c r="N57" s="8"/>
      <c r="O57" s="8"/>
      <c r="P57" s="8"/>
      <c r="Q57" s="8"/>
      <c r="R57" s="8"/>
      <c r="S57" s="8"/>
      <c r="T57" s="8"/>
      <c r="U57" s="8"/>
      <c r="V57" s="8"/>
      <c r="W57" s="8"/>
      <c r="X57" s="8"/>
      <c r="Y57" s="8"/>
      <c r="Z57" s="8"/>
      <c r="AA57" s="8"/>
      <c r="AB57" s="8"/>
      <c r="AC57" s="8"/>
      <c r="AD57" s="8"/>
      <c r="AE57" s="8"/>
    </row>
    <row r="58" s="1" customFormat="true" ht="56.25" hidden="false" customHeight="true" outlineLevel="0" collapsed="false">
      <c r="A58" s="108"/>
      <c r="B58" s="90" t="s">
        <v>897</v>
      </c>
      <c r="C58" s="90"/>
      <c r="D58" s="90"/>
      <c r="E58" s="90"/>
      <c r="F58" s="90"/>
      <c r="G58" s="90"/>
      <c r="H58" s="8"/>
      <c r="I58" s="8"/>
      <c r="J58" s="8"/>
      <c r="K58" s="8"/>
      <c r="L58" s="8"/>
      <c r="M58" s="8"/>
      <c r="N58" s="8"/>
      <c r="O58" s="8"/>
      <c r="P58" s="8"/>
      <c r="Q58" s="8"/>
      <c r="R58" s="8"/>
      <c r="S58" s="8"/>
      <c r="T58" s="8"/>
      <c r="U58" s="8"/>
      <c r="V58" s="8"/>
      <c r="W58" s="8"/>
      <c r="X58" s="8"/>
      <c r="Y58" s="8"/>
      <c r="Z58" s="8"/>
      <c r="AA58" s="8"/>
      <c r="AB58" s="8"/>
      <c r="AC58" s="8"/>
      <c r="AD58" s="8"/>
      <c r="AE58" s="8"/>
    </row>
    <row r="59" s="1" customFormat="true" ht="15.75" hidden="false" customHeight="false" outlineLevel="0" collapsed="false">
      <c r="A59" s="108"/>
      <c r="B59" s="3"/>
      <c r="C59" s="3"/>
      <c r="D59" s="4"/>
      <c r="E59" s="5"/>
      <c r="F59" s="481"/>
      <c r="G59" s="6"/>
      <c r="H59" s="8"/>
      <c r="I59" s="8"/>
      <c r="J59" s="8" t="n">
        <f aca="false">'2. RESUMO'!$G$37</f>
        <v>2733724.78</v>
      </c>
      <c r="K59" s="8"/>
      <c r="L59" s="8"/>
      <c r="M59" s="8"/>
      <c r="N59" s="8"/>
      <c r="O59" s="8"/>
      <c r="P59" s="8"/>
      <c r="Q59" s="8"/>
      <c r="R59" s="8"/>
      <c r="S59" s="8"/>
      <c r="T59" s="8"/>
      <c r="U59" s="8"/>
      <c r="V59" s="8"/>
      <c r="W59" s="8"/>
      <c r="X59" s="8"/>
      <c r="Y59" s="8"/>
      <c r="Z59" s="8"/>
      <c r="AA59" s="8"/>
      <c r="AB59" s="8"/>
      <c r="AC59" s="8"/>
      <c r="AD59" s="8"/>
      <c r="AE59" s="8"/>
    </row>
    <row r="60" s="485" customFormat="true" ht="15" hidden="false" customHeight="true" outlineLevel="0" collapsed="false">
      <c r="A60" s="482"/>
      <c r="B60" s="445" t="str">
        <f aca="false">IF(COUNT($H$13:H60)&lt;10,CONCATENATE("PMPG CIV 00",COUNT($H$13:H60)),CONCATENATE("PMPG CIV 0",COUNT($H$13:H60)))</f>
        <v>PMPG CIV 005</v>
      </c>
      <c r="C60" s="446" t="s">
        <v>898</v>
      </c>
      <c r="D60" s="446"/>
      <c r="E60" s="446"/>
      <c r="F60" s="446"/>
      <c r="G60" s="447" t="s">
        <v>451</v>
      </c>
      <c r="H60" s="483" t="n">
        <f aca="false">G68</f>
        <v>265.52</v>
      </c>
      <c r="I60" s="19"/>
      <c r="J60" s="8" t="n">
        <f aca="false">'2. RESUMO'!$G$37</f>
        <v>2733724.78</v>
      </c>
      <c r="K60" s="19"/>
      <c r="L60" s="19"/>
      <c r="M60" s="19"/>
      <c r="N60" s="19"/>
      <c r="O60" s="19"/>
      <c r="P60" s="19"/>
      <c r="Q60" s="19"/>
      <c r="R60" s="19"/>
      <c r="S60" s="19"/>
      <c r="T60" s="19"/>
      <c r="U60" s="19"/>
      <c r="V60" s="19"/>
      <c r="W60" s="19"/>
      <c r="X60" s="19"/>
      <c r="Y60" s="19"/>
      <c r="Z60" s="19"/>
      <c r="AA60" s="19"/>
      <c r="AB60" s="19"/>
      <c r="AC60" s="19"/>
      <c r="AD60" s="19"/>
      <c r="AE60" s="19"/>
      <c r="AF60" s="484"/>
    </row>
    <row r="61" s="1" customFormat="true" ht="31.5" hidden="false" customHeight="false" outlineLevel="0" collapsed="false">
      <c r="A61" s="108"/>
      <c r="B61" s="230" t="s">
        <v>875</v>
      </c>
      <c r="C61" s="449" t="s">
        <v>876</v>
      </c>
      <c r="D61" s="449" t="s">
        <v>451</v>
      </c>
      <c r="E61" s="449" t="s">
        <v>877</v>
      </c>
      <c r="F61" s="449" t="s">
        <v>878</v>
      </c>
      <c r="G61" s="450" t="s">
        <v>879</v>
      </c>
      <c r="H61" s="19"/>
      <c r="I61" s="19"/>
      <c r="J61" s="8" t="n">
        <f aca="false">'2. RESUMO'!$G$37</f>
        <v>2733724.78</v>
      </c>
      <c r="K61" s="19"/>
      <c r="L61" s="19"/>
      <c r="M61" s="19"/>
      <c r="N61" s="19"/>
      <c r="O61" s="19"/>
      <c r="P61" s="19"/>
      <c r="Q61" s="19"/>
      <c r="R61" s="19"/>
      <c r="S61" s="19"/>
      <c r="T61" s="19"/>
      <c r="U61" s="19"/>
      <c r="V61" s="19"/>
      <c r="W61" s="19"/>
      <c r="X61" s="19"/>
      <c r="Y61" s="19"/>
      <c r="Z61" s="19"/>
      <c r="AA61" s="19"/>
      <c r="AB61" s="19"/>
      <c r="AC61" s="19"/>
      <c r="AD61" s="19"/>
      <c r="AE61" s="19"/>
    </row>
    <row r="62" s="1" customFormat="true" ht="15" hidden="false" customHeight="true" outlineLevel="0" collapsed="false">
      <c r="A62" s="108"/>
      <c r="B62" s="451" t="s">
        <v>893</v>
      </c>
      <c r="C62" s="451"/>
      <c r="D62" s="451"/>
      <c r="E62" s="451"/>
      <c r="F62" s="451"/>
      <c r="G62" s="451"/>
      <c r="H62" s="19"/>
      <c r="I62" s="19"/>
      <c r="J62" s="8" t="n">
        <f aca="false">'2. RESUMO'!$G$37</f>
        <v>2733724.78</v>
      </c>
      <c r="K62" s="19"/>
      <c r="L62" s="19"/>
      <c r="M62" s="19"/>
      <c r="N62" s="19"/>
      <c r="O62" s="19"/>
      <c r="P62" s="19"/>
      <c r="Q62" s="19"/>
      <c r="R62" s="19"/>
      <c r="S62" s="19"/>
      <c r="T62" s="19"/>
      <c r="U62" s="19"/>
      <c r="V62" s="19"/>
      <c r="W62" s="19"/>
      <c r="X62" s="19"/>
      <c r="Y62" s="19"/>
      <c r="Z62" s="19"/>
      <c r="AA62" s="19"/>
      <c r="AB62" s="19"/>
      <c r="AC62" s="19"/>
      <c r="AD62" s="19"/>
      <c r="AE62" s="19"/>
    </row>
    <row r="63" s="1" customFormat="true" ht="30" hidden="false" customHeight="false" outlineLevel="0" collapsed="false">
      <c r="A63" s="108" t="s">
        <v>871</v>
      </c>
      <c r="B63" s="486" t="n">
        <v>7583</v>
      </c>
      <c r="C63" s="91" t="str">
        <f aca="false">IF($A63="INSUMO",VLOOKUP($B63,'BANCO DE DADOS ABRIL INS'!$A:$D,2,0),VLOOKUP($B63,'BANCO DE DADOS ABRIL SERV'!$B:$E,2,0))</f>
        <v>BUCHA DE NYLON SEM ABA S8, COM PARAFUSO DE 4,80 X 50 MM EM ACO ZINCADO COM ROSCA SOBERBA, CABECA CHATA E FENDA PHILLIPS</v>
      </c>
      <c r="D63" s="90" t="str">
        <f aca="false">IF($A63="INSUMO",VLOOKUP($B63,'BANCO DE DADOS ABRIL INS'!$A:$D,3,0),VLOOKUP($B63,'BANCO DE DADOS ABRIL SERV'!$B:$E,3,0))</f>
        <v>UN</v>
      </c>
      <c r="E63" s="487" t="n">
        <v>6</v>
      </c>
      <c r="F63" s="454" t="n">
        <f aca="false">IF($A63="INSUMO",VLOOKUP($B63,'BANCO DE DADOS ABRIL INS'!$A:$D,4,0),VLOOKUP($B63,'BANCO DE DADOS ABRIL SERV'!$B:$E,4,0))</f>
        <v>0.2</v>
      </c>
      <c r="G63" s="455" t="n">
        <f aca="false">TRUNC(E63*F63,2)</f>
        <v>1.2</v>
      </c>
      <c r="H63" s="19"/>
      <c r="I63" s="19"/>
      <c r="J63" s="8" t="n">
        <f aca="false">'2. RESUMO'!$G$37</f>
        <v>2733724.78</v>
      </c>
      <c r="K63" s="19"/>
      <c r="L63" s="19"/>
      <c r="M63" s="19"/>
      <c r="N63" s="19"/>
      <c r="O63" s="19"/>
      <c r="P63" s="19"/>
      <c r="Q63" s="19"/>
      <c r="R63" s="19"/>
      <c r="S63" s="19"/>
      <c r="T63" s="19"/>
      <c r="U63" s="19"/>
      <c r="V63" s="19"/>
      <c r="W63" s="19"/>
      <c r="X63" s="19"/>
      <c r="Y63" s="19"/>
      <c r="Z63" s="19"/>
      <c r="AA63" s="19"/>
      <c r="AB63" s="19"/>
      <c r="AC63" s="19"/>
      <c r="AD63" s="19"/>
      <c r="AE63" s="19"/>
    </row>
    <row r="64" s="1" customFormat="true" ht="30" hidden="false" customHeight="false" outlineLevel="0" collapsed="false">
      <c r="A64" s="108" t="s">
        <v>871</v>
      </c>
      <c r="B64" s="452" t="n">
        <v>36081</v>
      </c>
      <c r="C64" s="91" t="str">
        <f aca="false">IF($A64="INSUMO",VLOOKUP($B64,'BANCO DE DADOS ABRIL INS'!$A:$D,2,0),VLOOKUP($B64,'BANCO DE DADOS ABRIL SERV'!$B:$E,2,0))</f>
        <v>BARRA DE APOIO RETA, EM ACO INOX POLIDO, COMPRIMENTO 80CM, DIAMETRO MINIMO 3 CM</v>
      </c>
      <c r="D64" s="90" t="str">
        <f aca="false">IF($A64="INSUMO",VLOOKUP($B64,'BANCO DE DADOS ABRIL INS'!$A:$D,3,0),VLOOKUP($B64,'BANCO DE DADOS ABRIL SERV'!$B:$E,3,0))</f>
        <v>UN</v>
      </c>
      <c r="E64" s="487" t="n">
        <v>1</v>
      </c>
      <c r="F64" s="454" t="n">
        <f aca="false">IF($A64="INSUMO",VLOOKUP($B64,'BANCO DE DADOS ABRIL INS'!$A:$D,4,0),VLOOKUP($B64,'BANCO DE DADOS ABRIL SERV'!$B:$E,4,0))</f>
        <v>228.49</v>
      </c>
      <c r="G64" s="455" t="n">
        <f aca="false">TRUNC(E64*F64,2)</f>
        <v>228.49</v>
      </c>
      <c r="H64" s="19"/>
      <c r="I64" s="19"/>
      <c r="J64" s="8" t="n">
        <f aca="false">'2. RESUMO'!$G$37</f>
        <v>2733724.78</v>
      </c>
      <c r="K64" s="19"/>
      <c r="L64" s="19"/>
      <c r="M64" s="19"/>
      <c r="N64" s="19"/>
      <c r="O64" s="19"/>
      <c r="P64" s="19"/>
      <c r="Q64" s="19"/>
      <c r="R64" s="19"/>
      <c r="S64" s="19"/>
      <c r="T64" s="19"/>
      <c r="U64" s="19"/>
      <c r="V64" s="19"/>
      <c r="W64" s="19"/>
      <c r="X64" s="19"/>
      <c r="Y64" s="19"/>
      <c r="Z64" s="19"/>
      <c r="AA64" s="19"/>
      <c r="AB64" s="19"/>
      <c r="AC64" s="19"/>
      <c r="AD64" s="19"/>
      <c r="AE64" s="19"/>
    </row>
    <row r="65" s="1" customFormat="true" ht="15" hidden="false" customHeight="true" outlineLevel="0" collapsed="false">
      <c r="A65" s="108"/>
      <c r="B65" s="451" t="s">
        <v>880</v>
      </c>
      <c r="C65" s="451"/>
      <c r="D65" s="451"/>
      <c r="E65" s="451"/>
      <c r="F65" s="451"/>
      <c r="G65" s="451"/>
      <c r="H65" s="8"/>
      <c r="I65" s="8"/>
      <c r="J65" s="8" t="n">
        <f aca="false">'2. RESUMO'!$G$37</f>
        <v>2733724.78</v>
      </c>
      <c r="K65" s="8"/>
      <c r="L65" s="8"/>
      <c r="M65" s="8"/>
      <c r="N65" s="8"/>
      <c r="O65" s="8"/>
      <c r="P65" s="8"/>
      <c r="Q65" s="8"/>
      <c r="R65" s="8"/>
      <c r="S65" s="8"/>
      <c r="T65" s="8"/>
      <c r="U65" s="8"/>
      <c r="V65" s="8"/>
      <c r="W65" s="8"/>
      <c r="X65" s="8"/>
      <c r="Y65" s="8"/>
      <c r="Z65" s="8"/>
      <c r="AA65" s="8"/>
      <c r="AB65" s="8"/>
      <c r="AC65" s="8"/>
      <c r="AD65" s="8"/>
      <c r="AE65" s="8"/>
    </row>
    <row r="66" s="1" customFormat="true" ht="15.75" hidden="false" customHeight="false" outlineLevel="0" collapsed="false">
      <c r="A66" s="108" t="s">
        <v>872</v>
      </c>
      <c r="B66" s="488" t="n">
        <v>88309</v>
      </c>
      <c r="C66" s="91" t="str">
        <f aca="false">IF($A66="INSUMO",VLOOKUP($B66,'BANCO DE DADOS ABRIL INS'!$A:$D,2,0),VLOOKUP($B66,'BANCO DE DADOS ABRIL SERV'!$B:$E,2,0))</f>
        <v>PEDREIRO COM ENCARGOS COMPLEMENTARES</v>
      </c>
      <c r="D66" s="90" t="str">
        <f aca="false">IF($A66="INSUMO",VLOOKUP($B66,'BANCO DE DADOS ABRIL INS'!$A:$D,3,0),VLOOKUP($B66,'BANCO DE DADOS ABRIL SERV'!$B:$E,3,0))</f>
        <v>H</v>
      </c>
      <c r="E66" s="453" t="n">
        <v>1</v>
      </c>
      <c r="F66" s="454" t="n">
        <f aca="false">IF($A66="INSUMO",VLOOKUP($B66,'BANCO DE DADOS ABRIL INS'!$A:$D,4,0),VLOOKUP($B66,'BANCO DE DADOS ABRIL SERV'!$B:$E,4,0))</f>
        <v>19.88</v>
      </c>
      <c r="G66" s="455" t="n">
        <f aca="false">TRUNC(E66*F66,2)</f>
        <v>19.88</v>
      </c>
      <c r="H66" s="8"/>
      <c r="I66" s="489"/>
      <c r="J66" s="8" t="n">
        <f aca="false">'2. RESUMO'!$G$37</f>
        <v>2733724.78</v>
      </c>
      <c r="K66" s="8"/>
      <c r="L66" s="8"/>
      <c r="M66" s="8"/>
      <c r="N66" s="8"/>
      <c r="O66" s="8"/>
      <c r="P66" s="8"/>
      <c r="Q66" s="8"/>
      <c r="R66" s="8"/>
      <c r="S66" s="8"/>
      <c r="T66" s="8"/>
      <c r="U66" s="8"/>
      <c r="V66" s="8"/>
      <c r="W66" s="8"/>
      <c r="X66" s="8"/>
      <c r="Y66" s="8"/>
      <c r="Z66" s="8"/>
      <c r="AA66" s="8"/>
      <c r="AB66" s="8"/>
      <c r="AC66" s="8"/>
      <c r="AD66" s="8"/>
      <c r="AE66" s="8"/>
    </row>
    <row r="67" s="1" customFormat="true" ht="15.75" hidden="false" customHeight="false" outlineLevel="0" collapsed="false">
      <c r="A67" s="108" t="s">
        <v>872</v>
      </c>
      <c r="B67" s="456" t="n">
        <v>88316</v>
      </c>
      <c r="C67" s="83" t="str">
        <f aca="false">IF($A67="INSUMO",VLOOKUP($B67,'BANCO DE DADOS ABRIL INS'!$A:$D,2,0),VLOOKUP($B67,'BANCO DE DADOS ABRIL SERV'!$B:$E,2,0))</f>
        <v>SERVENTE COM ENCARGOS COMPLEMENTARES</v>
      </c>
      <c r="D67" s="82" t="str">
        <f aca="false">IF($A67="INSUMO",VLOOKUP($B67,'BANCO DE DADOS ABRIL INS'!$A:$D,3,0),VLOOKUP($B67,'BANCO DE DADOS ABRIL SERV'!$B:$E,3,0))</f>
        <v>H</v>
      </c>
      <c r="E67" s="490" t="n">
        <v>1</v>
      </c>
      <c r="F67" s="458" t="n">
        <f aca="false">IF($A67="INSUMO",VLOOKUP($B67,'BANCO DE DADOS ABRIL INS'!$A:$D,4,0),VLOOKUP($B67,'BANCO DE DADOS ABRIL SERV'!$B:$E,4,0))</f>
        <v>15.95</v>
      </c>
      <c r="G67" s="459" t="n">
        <f aca="false">TRUNC(E67*F67,2)</f>
        <v>15.95</v>
      </c>
      <c r="H67" s="8"/>
      <c r="I67" s="489"/>
      <c r="J67" s="8" t="n">
        <f aca="false">'2. RESUMO'!$G$37</f>
        <v>2733724.78</v>
      </c>
      <c r="K67" s="8"/>
      <c r="L67" s="8"/>
      <c r="M67" s="8"/>
      <c r="N67" s="8"/>
      <c r="O67" s="8"/>
      <c r="P67" s="8"/>
      <c r="Q67" s="8"/>
      <c r="R67" s="8"/>
      <c r="S67" s="8"/>
      <c r="T67" s="8"/>
      <c r="U67" s="8"/>
      <c r="V67" s="8"/>
      <c r="W67" s="8"/>
      <c r="X67" s="8"/>
      <c r="Y67" s="8"/>
      <c r="Z67" s="8"/>
      <c r="AA67" s="8"/>
      <c r="AB67" s="8"/>
      <c r="AC67" s="8"/>
      <c r="AD67" s="8"/>
      <c r="AE67" s="8"/>
    </row>
    <row r="68" s="493" customFormat="true" ht="15" hidden="false" customHeight="true" outlineLevel="0" collapsed="false">
      <c r="A68" s="97"/>
      <c r="B68" s="491" t="s">
        <v>899</v>
      </c>
      <c r="C68" s="491"/>
      <c r="D68" s="491"/>
      <c r="E68" s="491"/>
      <c r="F68" s="461" t="s">
        <v>881</v>
      </c>
      <c r="G68" s="470" t="n">
        <f aca="false">TRUNC(SUM(G63:G67),2)</f>
        <v>265.52</v>
      </c>
      <c r="H68" s="19"/>
      <c r="I68" s="19"/>
      <c r="J68" s="8" t="n">
        <f aca="false">'2. RESUMO'!$G$37</f>
        <v>2733724.78</v>
      </c>
      <c r="K68" s="492"/>
      <c r="L68" s="492"/>
      <c r="M68" s="492"/>
      <c r="N68" s="492"/>
      <c r="O68" s="492"/>
      <c r="P68" s="492"/>
      <c r="Q68" s="492"/>
      <c r="R68" s="492"/>
      <c r="S68" s="492"/>
      <c r="T68" s="492"/>
      <c r="U68" s="492"/>
      <c r="V68" s="492"/>
      <c r="W68" s="492"/>
      <c r="X68" s="492"/>
      <c r="Y68" s="492"/>
      <c r="Z68" s="492"/>
      <c r="AA68" s="492"/>
      <c r="AB68" s="492"/>
      <c r="AC68" s="492"/>
      <c r="AD68" s="492"/>
      <c r="AE68" s="492"/>
    </row>
    <row r="69" s="1" customFormat="true" ht="15.75" hidden="false" customHeight="false" outlineLevel="0" collapsed="false">
      <c r="A69" s="97"/>
      <c r="B69" s="120"/>
      <c r="C69" s="120"/>
      <c r="D69" s="120"/>
      <c r="E69" s="120"/>
      <c r="F69" s="463"/>
      <c r="G69" s="463"/>
      <c r="H69" s="8"/>
      <c r="I69" s="8"/>
      <c r="J69" s="8" t="n">
        <f aca="false">'2. RESUMO'!$G$37</f>
        <v>2733724.78</v>
      </c>
      <c r="K69" s="8"/>
      <c r="L69" s="8"/>
      <c r="M69" s="8"/>
      <c r="N69" s="8"/>
      <c r="O69" s="8"/>
      <c r="P69" s="8"/>
      <c r="Q69" s="8"/>
      <c r="R69" s="8"/>
      <c r="S69" s="8"/>
      <c r="T69" s="8"/>
      <c r="U69" s="8"/>
      <c r="V69" s="8"/>
      <c r="W69" s="8"/>
      <c r="X69" s="8"/>
      <c r="Y69" s="8"/>
      <c r="Z69" s="8"/>
      <c r="AA69" s="8"/>
      <c r="AB69" s="8"/>
      <c r="AC69" s="8"/>
      <c r="AD69" s="8"/>
      <c r="AE69" s="8"/>
    </row>
    <row r="70" customFormat="false" ht="15.75" hidden="false" customHeight="true" outlineLevel="0" collapsed="false">
      <c r="B70" s="445" t="str">
        <f aca="false">IF(COUNT($H$13:H70)&lt;10,CONCATENATE("PMPG CIV 00",COUNT($H$13:H70)),CONCATENATE("PMPG CIV 0",COUNT($H$13:H70)))</f>
        <v>PMPG CIV 006</v>
      </c>
      <c r="C70" s="446" t="s">
        <v>900</v>
      </c>
      <c r="D70" s="446"/>
      <c r="E70" s="446"/>
      <c r="F70" s="446"/>
      <c r="G70" s="447" t="s">
        <v>451</v>
      </c>
      <c r="H70" s="494" t="n">
        <f aca="false">G78</f>
        <v>133.21</v>
      </c>
      <c r="J70" s="8" t="n">
        <f aca="false">'2. RESUMO'!$G$37</f>
        <v>2733724.78</v>
      </c>
    </row>
    <row r="71" customFormat="false" ht="31.5" hidden="false" customHeight="false" outlineLevel="0" collapsed="false">
      <c r="B71" s="230" t="s">
        <v>875</v>
      </c>
      <c r="C71" s="449" t="s">
        <v>876</v>
      </c>
      <c r="D71" s="449" t="s">
        <v>451</v>
      </c>
      <c r="E71" s="449" t="s">
        <v>877</v>
      </c>
      <c r="F71" s="449" t="s">
        <v>878</v>
      </c>
      <c r="G71" s="450" t="s">
        <v>879</v>
      </c>
      <c r="J71" s="8" t="n">
        <f aca="false">'2. RESUMO'!$G$37</f>
        <v>2733724.78</v>
      </c>
    </row>
    <row r="72" customFormat="false" ht="15" hidden="false" customHeight="true" outlineLevel="0" collapsed="false">
      <c r="B72" s="451" t="s">
        <v>893</v>
      </c>
      <c r="C72" s="451"/>
      <c r="D72" s="451"/>
      <c r="E72" s="451"/>
      <c r="F72" s="451"/>
      <c r="G72" s="451"/>
      <c r="J72" s="8" t="n">
        <f aca="false">'2. RESUMO'!$G$37</f>
        <v>2733724.78</v>
      </c>
    </row>
    <row r="73" customFormat="false" ht="30" hidden="false" customHeight="false" outlineLevel="0" collapsed="false">
      <c r="A73" s="108" t="s">
        <v>871</v>
      </c>
      <c r="B73" s="486" t="n">
        <v>7583</v>
      </c>
      <c r="C73" s="91" t="str">
        <f aca="false">IF($A73="INSUMO",VLOOKUP($B73,'BANCO DE DADOS ABRIL INS'!$A:$D,2,0),VLOOKUP($B73,'BANCO DE DADOS ABRIL SERV'!$B:$E,2,0))</f>
        <v>BUCHA DE NYLON SEM ABA S8, COM PARAFUSO DE 4,80 X 50 MM EM ACO ZINCADO COM ROSCA SOBERBA, CABECA CHATA E FENDA PHILLIPS</v>
      </c>
      <c r="D73" s="90" t="str">
        <f aca="false">IF($A73="INSUMO",VLOOKUP($B73,'BANCO DE DADOS ABRIL INS'!$A:$D,3,0),VLOOKUP($B73,'BANCO DE DADOS ABRIL SERV'!$B:$E,3,0))</f>
        <v>UN</v>
      </c>
      <c r="E73" s="487" t="n">
        <v>6</v>
      </c>
      <c r="F73" s="454" t="n">
        <f aca="false">IF($A73="INSUMO",VLOOKUP($B73,'BANCO DE DADOS ABRIL INS'!$A:$D,4,0),VLOOKUP($B73,'BANCO DE DADOS ABRIL SERV'!$B:$E,4,0))</f>
        <v>0.2</v>
      </c>
      <c r="G73" s="455" t="n">
        <f aca="false">TRUNC(E73*F73,2)</f>
        <v>1.2</v>
      </c>
      <c r="J73" s="8" t="n">
        <f aca="false">'2. RESUMO'!$G$37</f>
        <v>2733724.78</v>
      </c>
    </row>
    <row r="74" customFormat="false" ht="30" hidden="false" customHeight="false" outlineLevel="0" collapsed="false">
      <c r="A74" s="108" t="s">
        <v>871</v>
      </c>
      <c r="B74" s="452" t="s">
        <v>901</v>
      </c>
      <c r="C74" s="91" t="str">
        <f aca="false">C80</f>
        <v>BARRA DE APOIO RETA, EM ACO INOX POLIDO, COMPRIMENTO 40CM, DIAMETRO MINIMO 3 CM</v>
      </c>
      <c r="D74" s="495" t="str">
        <f aca="false">G80</f>
        <v>UN</v>
      </c>
      <c r="E74" s="453" t="n">
        <v>1</v>
      </c>
      <c r="F74" s="454" t="n">
        <f aca="false">D85</f>
        <v>96.18</v>
      </c>
      <c r="G74" s="455" t="n">
        <f aca="false">TRUNC(E74*F74,2)</f>
        <v>96.18</v>
      </c>
      <c r="J74" s="8" t="n">
        <f aca="false">'2. RESUMO'!$G$37</f>
        <v>2733724.78</v>
      </c>
    </row>
    <row r="75" customFormat="false" ht="15" hidden="false" customHeight="true" outlineLevel="0" collapsed="false">
      <c r="B75" s="451" t="s">
        <v>880</v>
      </c>
      <c r="C75" s="451"/>
      <c r="D75" s="451"/>
      <c r="E75" s="451"/>
      <c r="F75" s="451"/>
      <c r="G75" s="451"/>
      <c r="J75" s="8" t="n">
        <f aca="false">'2. RESUMO'!$G$37</f>
        <v>2733724.78</v>
      </c>
    </row>
    <row r="76" customFormat="false" ht="15.75" hidden="false" customHeight="false" outlineLevel="0" collapsed="false">
      <c r="A76" s="108" t="s">
        <v>872</v>
      </c>
      <c r="B76" s="488" t="n">
        <v>88309</v>
      </c>
      <c r="C76" s="91" t="str">
        <f aca="false">IF($A76="INSUMO",VLOOKUP($B76,'BANCO DE DADOS ABRIL INS'!$A:$D,2,0),VLOOKUP($B76,'BANCO DE DADOS ABRIL SERV'!$B:$E,2,0))</f>
        <v>PEDREIRO COM ENCARGOS COMPLEMENTARES</v>
      </c>
      <c r="D76" s="90" t="str">
        <f aca="false">IF($A76="INSUMO",VLOOKUP($B76,'BANCO DE DADOS ABRIL INS'!$A:$D,3,0),VLOOKUP($B76,'BANCO DE DADOS ABRIL SERV'!$B:$E,3,0))</f>
        <v>H</v>
      </c>
      <c r="E76" s="453" t="n">
        <v>1</v>
      </c>
      <c r="F76" s="454" t="n">
        <f aca="false">IF($A76="INSUMO",VLOOKUP($B76,'BANCO DE DADOS ABRIL INS'!$A:$D,4,0),VLOOKUP($B76,'BANCO DE DADOS ABRIL SERV'!$B:$E,4,0))</f>
        <v>19.88</v>
      </c>
      <c r="G76" s="455" t="n">
        <f aca="false">TRUNC(E76*F76,2)</f>
        <v>19.88</v>
      </c>
      <c r="J76" s="8" t="n">
        <f aca="false">'2. RESUMO'!$G$37</f>
        <v>2733724.78</v>
      </c>
    </row>
    <row r="77" customFormat="false" ht="15.75" hidden="false" customHeight="false" outlineLevel="0" collapsed="false">
      <c r="A77" s="108" t="s">
        <v>872</v>
      </c>
      <c r="B77" s="456" t="n">
        <v>88316</v>
      </c>
      <c r="C77" s="83" t="str">
        <f aca="false">IF($A77="INSUMO",VLOOKUP($B77,'BANCO DE DADOS ABRIL INS'!$A:$D,2,0),VLOOKUP($B77,'BANCO DE DADOS ABRIL SERV'!$B:$E,2,0))</f>
        <v>SERVENTE COM ENCARGOS COMPLEMENTARES</v>
      </c>
      <c r="D77" s="82" t="str">
        <f aca="false">IF($A77="INSUMO",VLOOKUP($B77,'BANCO DE DADOS ABRIL INS'!$A:$D,3,0),VLOOKUP($B77,'BANCO DE DADOS ABRIL SERV'!$B:$E,3,0))</f>
        <v>H</v>
      </c>
      <c r="E77" s="490" t="n">
        <v>1</v>
      </c>
      <c r="F77" s="458" t="n">
        <f aca="false">IF($A77="INSUMO",VLOOKUP($B77,'BANCO DE DADOS ABRIL INS'!$A:$D,4,0),VLOOKUP($B77,'BANCO DE DADOS ABRIL SERV'!$B:$E,4,0))</f>
        <v>15.95</v>
      </c>
      <c r="G77" s="459" t="n">
        <f aca="false">TRUNC(E77*F77,2)</f>
        <v>15.95</v>
      </c>
      <c r="J77" s="8" t="n">
        <f aca="false">'2. RESUMO'!$G$37</f>
        <v>2733724.78</v>
      </c>
    </row>
    <row r="78" customFormat="false" ht="15.95" hidden="false" customHeight="true" outlineLevel="0" collapsed="false">
      <c r="B78" s="496" t="s">
        <v>899</v>
      </c>
      <c r="C78" s="496"/>
      <c r="D78" s="496"/>
      <c r="E78" s="496"/>
      <c r="F78" s="461" t="s">
        <v>881</v>
      </c>
      <c r="G78" s="462" t="n">
        <f aca="false">SUM(G73:G77)</f>
        <v>133.21</v>
      </c>
      <c r="J78" s="8" t="n">
        <f aca="false">'2. RESUMO'!$G$37</f>
        <v>2733724.78</v>
      </c>
    </row>
    <row r="79" s="1" customFormat="true" ht="15.75" hidden="false" customHeight="false" outlineLevel="0" collapsed="false">
      <c r="A79" s="108"/>
      <c r="B79" s="3"/>
      <c r="C79" s="3"/>
      <c r="D79" s="4"/>
      <c r="E79" s="5"/>
      <c r="F79" s="481"/>
      <c r="G79" s="6"/>
      <c r="H79" s="8"/>
      <c r="I79" s="8"/>
      <c r="J79" s="8" t="n">
        <f aca="false">'2. RESUMO'!$G$37</f>
        <v>2733724.78</v>
      </c>
      <c r="K79" s="8"/>
      <c r="L79" s="8"/>
      <c r="M79" s="8"/>
      <c r="N79" s="8"/>
      <c r="O79" s="8"/>
      <c r="P79" s="8"/>
      <c r="Q79" s="8"/>
      <c r="R79" s="8"/>
      <c r="S79" s="8"/>
      <c r="T79" s="8"/>
      <c r="U79" s="8"/>
      <c r="V79" s="8"/>
      <c r="W79" s="8"/>
      <c r="X79" s="8"/>
      <c r="Y79" s="8"/>
      <c r="Z79" s="8"/>
      <c r="AA79" s="8"/>
      <c r="AB79" s="8"/>
      <c r="AC79" s="8"/>
      <c r="AD79" s="8"/>
      <c r="AE79" s="8"/>
    </row>
    <row r="80" s="1" customFormat="true" ht="31.5" hidden="false" customHeight="false" outlineLevel="0" collapsed="false">
      <c r="A80" s="108"/>
      <c r="B80" s="497"/>
      <c r="C80" s="498" t="s">
        <v>902</v>
      </c>
      <c r="D80" s="499"/>
      <c r="E80" s="500"/>
      <c r="F80" s="501"/>
      <c r="G80" s="502" t="s">
        <v>451</v>
      </c>
      <c r="H80" s="503" t="s">
        <v>903</v>
      </c>
      <c r="I80" s="8"/>
      <c r="J80" s="8" t="n">
        <f aca="false">'2. RESUMO'!$G$37</f>
        <v>2733724.78</v>
      </c>
      <c r="K80" s="8"/>
      <c r="L80" s="8"/>
      <c r="M80" s="8"/>
      <c r="N80" s="8"/>
      <c r="O80" s="8"/>
      <c r="P80" s="8"/>
      <c r="Q80" s="8"/>
      <c r="R80" s="8"/>
      <c r="S80" s="8"/>
      <c r="T80" s="8"/>
      <c r="U80" s="8"/>
      <c r="V80" s="8"/>
      <c r="W80" s="8"/>
      <c r="X80" s="8"/>
      <c r="Y80" s="8"/>
      <c r="Z80" s="8"/>
      <c r="AA80" s="8"/>
      <c r="AB80" s="8"/>
      <c r="AC80" s="8"/>
      <c r="AD80" s="8"/>
      <c r="AE80" s="8"/>
    </row>
    <row r="81" s="1" customFormat="true" ht="47.25" hidden="false" customHeight="false" outlineLevel="0" collapsed="false">
      <c r="A81" s="108"/>
      <c r="B81" s="230" t="s">
        <v>904</v>
      </c>
      <c r="C81" s="253" t="s">
        <v>905</v>
      </c>
      <c r="D81" s="253" t="s">
        <v>906</v>
      </c>
      <c r="E81" s="504" t="s">
        <v>907</v>
      </c>
      <c r="F81" s="505" t="s">
        <v>908</v>
      </c>
      <c r="G81" s="506" t="s">
        <v>909</v>
      </c>
      <c r="H81" s="8"/>
      <c r="I81" s="8"/>
      <c r="J81" s="8" t="n">
        <f aca="false">'2. RESUMO'!$G$37</f>
        <v>2733724.78</v>
      </c>
      <c r="K81" s="8"/>
      <c r="L81" s="8"/>
      <c r="M81" s="8"/>
      <c r="N81" s="8"/>
      <c r="O81" s="8"/>
      <c r="P81" s="8"/>
      <c r="Q81" s="8"/>
      <c r="R81" s="8"/>
      <c r="S81" s="8"/>
      <c r="T81" s="8"/>
      <c r="U81" s="8"/>
      <c r="V81" s="8"/>
      <c r="W81" s="8"/>
      <c r="X81" s="8"/>
      <c r="Y81" s="8"/>
      <c r="Z81" s="8"/>
      <c r="AA81" s="8"/>
      <c r="AB81" s="8"/>
      <c r="AC81" s="8"/>
      <c r="AD81" s="8"/>
      <c r="AE81" s="8"/>
    </row>
    <row r="82" s="1" customFormat="true" ht="30" hidden="false" customHeight="false" outlineLevel="0" collapsed="false">
      <c r="A82" s="108"/>
      <c r="B82" s="507" t="n">
        <v>43747</v>
      </c>
      <c r="C82" s="508" t="s">
        <v>910</v>
      </c>
      <c r="D82" s="509" t="n">
        <v>96.18</v>
      </c>
      <c r="E82" s="90" t="s">
        <v>911</v>
      </c>
      <c r="F82" s="510" t="s">
        <v>912</v>
      </c>
      <c r="G82" s="511" t="s">
        <v>913</v>
      </c>
      <c r="H82" s="8"/>
      <c r="I82" s="8"/>
      <c r="J82" s="8" t="n">
        <f aca="false">'2. RESUMO'!$G$37</f>
        <v>2733724.78</v>
      </c>
      <c r="K82" s="8"/>
      <c r="L82" s="8"/>
      <c r="M82" s="8"/>
      <c r="N82" s="8"/>
      <c r="O82" s="8"/>
      <c r="P82" s="8"/>
      <c r="Q82" s="8"/>
      <c r="R82" s="8"/>
      <c r="S82" s="8"/>
      <c r="T82" s="8"/>
      <c r="U82" s="8"/>
      <c r="V82" s="8"/>
      <c r="W82" s="8"/>
      <c r="X82" s="8"/>
      <c r="Y82" s="8"/>
      <c r="Z82" s="8"/>
      <c r="AA82" s="8"/>
      <c r="AB82" s="8"/>
      <c r="AC82" s="8"/>
      <c r="AD82" s="8"/>
      <c r="AE82" s="8"/>
    </row>
    <row r="83" s="1" customFormat="true" ht="30" hidden="false" customHeight="false" outlineLevel="0" collapsed="false">
      <c r="A83" s="108"/>
      <c r="B83" s="507" t="n">
        <v>43747</v>
      </c>
      <c r="C83" s="508" t="s">
        <v>914</v>
      </c>
      <c r="D83" s="509" t="n">
        <v>171.49</v>
      </c>
      <c r="E83" s="90" t="s">
        <v>915</v>
      </c>
      <c r="F83" s="512" t="s">
        <v>916</v>
      </c>
      <c r="G83" s="511" t="s">
        <v>917</v>
      </c>
      <c r="H83" s="8"/>
      <c r="I83" s="8"/>
      <c r="J83" s="8" t="n">
        <f aca="false">'2. RESUMO'!$G$37</f>
        <v>2733724.78</v>
      </c>
      <c r="K83" s="8"/>
      <c r="L83" s="8"/>
      <c r="M83" s="8"/>
      <c r="N83" s="8"/>
      <c r="O83" s="8"/>
      <c r="P83" s="8"/>
      <c r="Q83" s="8"/>
      <c r="R83" s="8"/>
      <c r="S83" s="8"/>
      <c r="T83" s="8"/>
      <c r="U83" s="8"/>
      <c r="V83" s="8"/>
      <c r="W83" s="8"/>
      <c r="X83" s="8"/>
      <c r="Y83" s="8"/>
      <c r="Z83" s="8"/>
      <c r="AA83" s="8"/>
      <c r="AB83" s="8"/>
      <c r="AC83" s="8"/>
      <c r="AD83" s="8"/>
      <c r="AE83" s="8"/>
    </row>
    <row r="84" s="1" customFormat="true" ht="15.75" hidden="false" customHeight="false" outlineLevel="0" collapsed="false">
      <c r="A84" s="108"/>
      <c r="B84" s="507"/>
      <c r="C84" s="508"/>
      <c r="D84" s="509"/>
      <c r="E84" s="90"/>
      <c r="F84" s="512"/>
      <c r="G84" s="511"/>
      <c r="H84" s="8"/>
      <c r="I84" s="8"/>
      <c r="J84" s="8" t="n">
        <f aca="false">'2. RESUMO'!$G$37</f>
        <v>2733724.78</v>
      </c>
      <c r="K84" s="8"/>
      <c r="L84" s="8"/>
      <c r="M84" s="8"/>
      <c r="N84" s="8"/>
      <c r="O84" s="8"/>
      <c r="P84" s="8"/>
      <c r="Q84" s="8"/>
      <c r="R84" s="8"/>
      <c r="S84" s="8"/>
      <c r="T84" s="8"/>
      <c r="U84" s="8"/>
      <c r="V84" s="8"/>
      <c r="W84" s="8"/>
      <c r="X84" s="8"/>
      <c r="Y84" s="8"/>
      <c r="Z84" s="8"/>
      <c r="AA84" s="8"/>
      <c r="AB84" s="8"/>
      <c r="AC84" s="8"/>
      <c r="AD84" s="8"/>
      <c r="AE84" s="8"/>
    </row>
    <row r="85" s="1" customFormat="true" ht="15.75" hidden="false" customHeight="false" outlineLevel="0" collapsed="false">
      <c r="A85" s="108"/>
      <c r="B85" s="513"/>
      <c r="C85" s="514" t="s">
        <v>918</v>
      </c>
      <c r="D85" s="515" t="n">
        <f aca="false">IF(COUNT(D82:D83)=3,MEDIAN(D82:D83),SMALL(D82:D83,1))</f>
        <v>96.18</v>
      </c>
      <c r="E85" s="516"/>
      <c r="F85" s="517"/>
      <c r="G85" s="518"/>
      <c r="H85" s="8"/>
      <c r="I85" s="8"/>
      <c r="J85" s="8" t="n">
        <f aca="false">'2. RESUMO'!$G$37</f>
        <v>2733724.78</v>
      </c>
      <c r="K85" s="8"/>
      <c r="L85" s="8"/>
      <c r="M85" s="8"/>
      <c r="N85" s="8"/>
      <c r="O85" s="8"/>
      <c r="P85" s="8"/>
      <c r="Q85" s="8"/>
      <c r="R85" s="8"/>
      <c r="S85" s="8"/>
      <c r="T85" s="8"/>
      <c r="U85" s="8"/>
      <c r="V85" s="8"/>
      <c r="W85" s="8"/>
      <c r="X85" s="8"/>
      <c r="Y85" s="8"/>
      <c r="Z85" s="8"/>
      <c r="AA85" s="8"/>
      <c r="AB85" s="8"/>
      <c r="AC85" s="8"/>
      <c r="AD85" s="8"/>
      <c r="AE85" s="8"/>
    </row>
    <row r="86" s="1" customFormat="true" ht="16.5" hidden="false" customHeight="true" outlineLevel="0" collapsed="false">
      <c r="A86" s="108"/>
      <c r="B86" s="519" t="s">
        <v>919</v>
      </c>
      <c r="C86" s="519"/>
      <c r="D86" s="519"/>
      <c r="E86" s="519"/>
      <c r="F86" s="519"/>
      <c r="G86" s="519"/>
      <c r="H86" s="8"/>
      <c r="I86" s="8"/>
      <c r="J86" s="8"/>
      <c r="K86" s="8"/>
      <c r="L86" s="8"/>
      <c r="M86" s="8"/>
      <c r="N86" s="8"/>
      <c r="O86" s="8"/>
      <c r="P86" s="8"/>
      <c r="Q86" s="8"/>
      <c r="R86" s="8"/>
      <c r="S86" s="8"/>
      <c r="T86" s="8"/>
      <c r="U86" s="8"/>
      <c r="V86" s="8"/>
      <c r="W86" s="8"/>
      <c r="X86" s="8"/>
      <c r="Y86" s="8"/>
      <c r="Z86" s="8"/>
      <c r="AA86" s="8"/>
      <c r="AB86" s="8"/>
      <c r="AC86" s="8"/>
      <c r="AD86" s="8"/>
      <c r="AE86" s="8"/>
    </row>
    <row r="87" s="1" customFormat="true" ht="51.75" hidden="false" customHeight="true" outlineLevel="0" collapsed="false">
      <c r="A87" s="108"/>
      <c r="B87" s="519" t="s">
        <v>920</v>
      </c>
      <c r="C87" s="519"/>
      <c r="D87" s="519"/>
      <c r="E87" s="519"/>
      <c r="F87" s="519"/>
      <c r="G87" s="519"/>
      <c r="H87" s="8"/>
      <c r="I87" s="8"/>
      <c r="J87" s="8"/>
      <c r="K87" s="8"/>
      <c r="L87" s="8"/>
      <c r="M87" s="8"/>
      <c r="N87" s="8"/>
      <c r="O87" s="8"/>
      <c r="P87" s="8"/>
      <c r="Q87" s="8"/>
      <c r="R87" s="8"/>
      <c r="S87" s="8"/>
      <c r="T87" s="8"/>
      <c r="U87" s="8"/>
      <c r="V87" s="8"/>
      <c r="W87" s="8"/>
      <c r="X87" s="8"/>
      <c r="Y87" s="8"/>
      <c r="Z87" s="8"/>
      <c r="AA87" s="8"/>
      <c r="AB87" s="8"/>
      <c r="AC87" s="8"/>
      <c r="AD87" s="8"/>
      <c r="AE87" s="8"/>
    </row>
    <row r="88" customFormat="false" ht="15" hidden="false" customHeight="false" outlineLevel="0" collapsed="false">
      <c r="J88" s="8" t="n">
        <f aca="false">'2. RESUMO'!$G$37</f>
        <v>2733724.78</v>
      </c>
    </row>
    <row r="89" s="1" customFormat="true" ht="15.75" hidden="false" customHeight="true" outlineLevel="0" collapsed="false">
      <c r="A89" s="108"/>
      <c r="B89" s="445" t="str">
        <f aca="false">IF(COUNT($H$13:H89)&lt;10,CONCATENATE("PMPG CIV 00",COUNT($H$13:H89)),CONCATENATE("PMPG CIV 0",COUNT($H$13:H89)))</f>
        <v>PMPG CIV 007</v>
      </c>
      <c r="C89" s="446" t="s">
        <v>921</v>
      </c>
      <c r="D89" s="446"/>
      <c r="E89" s="446"/>
      <c r="F89" s="446"/>
      <c r="G89" s="447" t="s">
        <v>451</v>
      </c>
      <c r="H89" s="448" t="n">
        <f aca="false">G96</f>
        <v>1008.62</v>
      </c>
      <c r="I89" s="8"/>
      <c r="J89" s="8" t="n">
        <f aca="false">'2. RESUMO'!$G$37</f>
        <v>2733724.78</v>
      </c>
      <c r="K89" s="8"/>
      <c r="L89" s="8"/>
      <c r="M89" s="8"/>
      <c r="N89" s="8"/>
      <c r="O89" s="8"/>
      <c r="P89" s="8"/>
      <c r="Q89" s="8"/>
      <c r="R89" s="8"/>
      <c r="S89" s="8"/>
      <c r="T89" s="8"/>
      <c r="U89" s="8"/>
      <c r="V89" s="8"/>
      <c r="W89" s="8"/>
      <c r="X89" s="8"/>
      <c r="Y89" s="8"/>
      <c r="Z89" s="8"/>
      <c r="AA89" s="8"/>
      <c r="AB89" s="8"/>
      <c r="AC89" s="8"/>
      <c r="AD89" s="8"/>
      <c r="AE89" s="8"/>
    </row>
    <row r="90" s="1" customFormat="true" ht="31.5" hidden="false" customHeight="false" outlineLevel="0" collapsed="false">
      <c r="A90" s="108"/>
      <c r="B90" s="230" t="s">
        <v>875</v>
      </c>
      <c r="C90" s="449"/>
      <c r="D90" s="449" t="s">
        <v>451</v>
      </c>
      <c r="E90" s="449" t="s">
        <v>877</v>
      </c>
      <c r="F90" s="449" t="s">
        <v>878</v>
      </c>
      <c r="G90" s="450" t="s">
        <v>879</v>
      </c>
      <c r="H90" s="8"/>
      <c r="I90" s="8"/>
      <c r="J90" s="8" t="n">
        <f aca="false">'2. RESUMO'!$G$37</f>
        <v>2733724.78</v>
      </c>
      <c r="K90" s="8"/>
      <c r="L90" s="8"/>
      <c r="M90" s="8"/>
      <c r="N90" s="8"/>
      <c r="O90" s="8"/>
      <c r="P90" s="8"/>
      <c r="Q90" s="8"/>
      <c r="R90" s="8"/>
      <c r="S90" s="8"/>
      <c r="T90" s="8"/>
      <c r="U90" s="8"/>
      <c r="V90" s="8"/>
      <c r="W90" s="8"/>
      <c r="X90" s="8"/>
      <c r="Y90" s="8"/>
      <c r="Z90" s="8"/>
      <c r="AA90" s="8"/>
      <c r="AB90" s="8"/>
      <c r="AC90" s="8"/>
      <c r="AD90" s="8"/>
      <c r="AE90" s="8"/>
    </row>
    <row r="91" s="1" customFormat="true" ht="15.95" hidden="false" customHeight="true" outlineLevel="0" collapsed="false">
      <c r="A91" s="108"/>
      <c r="B91" s="451" t="s">
        <v>893</v>
      </c>
      <c r="C91" s="451"/>
      <c r="D91" s="451"/>
      <c r="E91" s="451"/>
      <c r="F91" s="451"/>
      <c r="G91" s="451"/>
      <c r="H91" s="8"/>
      <c r="I91" s="8"/>
      <c r="J91" s="8" t="n">
        <f aca="false">'2. RESUMO'!$G$37</f>
        <v>2733724.78</v>
      </c>
      <c r="K91" s="8"/>
      <c r="L91" s="8"/>
      <c r="M91" s="8"/>
      <c r="N91" s="8"/>
      <c r="O91" s="8"/>
      <c r="P91" s="8"/>
      <c r="Q91" s="8"/>
      <c r="R91" s="8"/>
      <c r="S91" s="8"/>
      <c r="T91" s="8"/>
      <c r="U91" s="8"/>
      <c r="V91" s="8"/>
      <c r="W91" s="8"/>
      <c r="X91" s="8"/>
      <c r="Y91" s="8"/>
      <c r="Z91" s="8"/>
      <c r="AA91" s="8"/>
      <c r="AB91" s="8"/>
      <c r="AC91" s="8"/>
      <c r="AD91" s="8"/>
      <c r="AE91" s="8"/>
    </row>
    <row r="92" s="1" customFormat="true" ht="15.75" hidden="false" customHeight="false" outlineLevel="0" collapsed="false">
      <c r="A92" s="108" t="s">
        <v>871</v>
      </c>
      <c r="B92" s="452" t="n">
        <v>36215</v>
      </c>
      <c r="C92" s="91" t="str">
        <f aca="false">IF($A92="INSUMO",VLOOKUP($B92,'BANCO DE DADOS ABRIL INS'!$A:$D,2,0),VLOOKUP($B92,'BANCO DE DADOS ABRIL SERV'!$B:$E,2,0))</f>
        <v>BANCO ARTICULADO PARA BANHO, EM ACO INOX POLIDO, 70* CM X 45* CM</v>
      </c>
      <c r="D92" s="90" t="str">
        <f aca="false">IF($A92="INSUMO",VLOOKUP($B92,'BANCO DE DADOS ABRIL INS'!$A:$D,3,0),VLOOKUP($B92,'BANCO DE DADOS ABRIL SERV'!$B:$E,3,0))</f>
        <v>UN</v>
      </c>
      <c r="E92" s="454" t="n">
        <v>1</v>
      </c>
      <c r="F92" s="454" t="n">
        <f aca="false">IF($A92="INSUMO",VLOOKUP($B92,'BANCO DE DADOS ABRIL INS'!$A:$D,4,0),VLOOKUP($B92,'BANCO DE DADOS ABRIL SERV'!$B:$E,4,0))</f>
        <v>989.46</v>
      </c>
      <c r="G92" s="455" t="n">
        <f aca="false">TRUNC(E92*F92,2)</f>
        <v>989.46</v>
      </c>
      <c r="H92" s="8"/>
      <c r="I92" s="8"/>
      <c r="J92" s="8" t="n">
        <f aca="false">'2. RESUMO'!$G$37</f>
        <v>2733724.78</v>
      </c>
      <c r="K92" s="8"/>
      <c r="L92" s="8"/>
      <c r="M92" s="8"/>
      <c r="N92" s="8"/>
      <c r="O92" s="8"/>
      <c r="P92" s="8"/>
      <c r="Q92" s="8"/>
      <c r="R92" s="8"/>
      <c r="S92" s="8"/>
      <c r="T92" s="8"/>
      <c r="U92" s="8"/>
      <c r="V92" s="8"/>
      <c r="W92" s="8"/>
      <c r="X92" s="8"/>
      <c r="Y92" s="8"/>
      <c r="Z92" s="8"/>
      <c r="AA92" s="8"/>
      <c r="AB92" s="8"/>
      <c r="AC92" s="8"/>
      <c r="AD92" s="8"/>
      <c r="AE92" s="8"/>
    </row>
    <row r="93" s="1" customFormat="true" ht="30" hidden="false" customHeight="false" outlineLevel="0" collapsed="false">
      <c r="A93" s="108" t="s">
        <v>872</v>
      </c>
      <c r="B93" s="452" t="n">
        <v>88629</v>
      </c>
      <c r="C93" s="91" t="str">
        <f aca="false">IF($A93="INSUMO",VLOOKUP($B93,'BANCO DE DADOS ABRIL INS'!$A:$D,2,0),VLOOKUP($B93,'BANCO DE DADOS ABRIL SERV'!$B:$E,2,0))</f>
        <v>ARGAMASSA TRAÇO 1:3 (EM VOLUME DE CIMENTO E AREIA MÉDIA ÚMIDA), PREPARO MANUAL. AF_08/2019</v>
      </c>
      <c r="D93" s="90" t="str">
        <f aca="false">IF($A93="INSUMO",VLOOKUP($B93,'BANCO DE DADOS ABRIL INS'!$A:$D,3,0),VLOOKUP($B93,'BANCO DE DADOS ABRIL SERV'!$B:$E,3,0))</f>
        <v>M3</v>
      </c>
      <c r="E93" s="454" t="n">
        <v>0.03</v>
      </c>
      <c r="F93" s="454" t="n">
        <f aca="false">IF($A93="INSUMO",VLOOKUP($B93,'BANCO DE DADOS ABRIL INS'!$A:$D,4,0),VLOOKUP($B93,'BANCO DE DADOS ABRIL SERV'!$B:$E,4,0))</f>
        <v>440.21</v>
      </c>
      <c r="G93" s="455" t="n">
        <f aca="false">TRUNC(E93*F93,2)</f>
        <v>13.2</v>
      </c>
      <c r="H93" s="8"/>
      <c r="I93" s="8"/>
      <c r="J93" s="8" t="n">
        <f aca="false">'2. RESUMO'!$G$37</f>
        <v>2733724.78</v>
      </c>
      <c r="K93" s="8"/>
      <c r="L93" s="8"/>
      <c r="M93" s="8"/>
      <c r="N93" s="8"/>
      <c r="O93" s="8"/>
      <c r="P93" s="8"/>
      <c r="Q93" s="8"/>
      <c r="R93" s="8"/>
      <c r="S93" s="8"/>
      <c r="T93" s="8"/>
      <c r="U93" s="8"/>
      <c r="V93" s="8"/>
      <c r="W93" s="8"/>
      <c r="X93" s="8"/>
      <c r="Y93" s="8"/>
      <c r="Z93" s="8"/>
      <c r="AA93" s="8"/>
      <c r="AB93" s="8"/>
      <c r="AC93" s="8"/>
      <c r="AD93" s="8"/>
      <c r="AE93" s="8"/>
    </row>
    <row r="94" s="1" customFormat="true" ht="15.95" hidden="false" customHeight="true" outlineLevel="0" collapsed="false">
      <c r="A94" s="108"/>
      <c r="B94" s="451" t="s">
        <v>880</v>
      </c>
      <c r="C94" s="451"/>
      <c r="D94" s="451"/>
      <c r="E94" s="451"/>
      <c r="F94" s="451"/>
      <c r="G94" s="451"/>
      <c r="H94" s="8"/>
      <c r="I94" s="8"/>
      <c r="J94" s="8" t="n">
        <f aca="false">'2. RESUMO'!$G$37</f>
        <v>2733724.78</v>
      </c>
      <c r="K94" s="8"/>
      <c r="L94" s="8"/>
      <c r="M94" s="8"/>
      <c r="N94" s="8"/>
      <c r="O94" s="8"/>
      <c r="P94" s="8"/>
      <c r="Q94" s="8"/>
      <c r="R94" s="8"/>
      <c r="S94" s="8"/>
      <c r="T94" s="8"/>
      <c r="U94" s="8"/>
      <c r="V94" s="8"/>
      <c r="W94" s="8"/>
      <c r="X94" s="8"/>
      <c r="Y94" s="8"/>
      <c r="Z94" s="8"/>
      <c r="AA94" s="8"/>
      <c r="AB94" s="8"/>
      <c r="AC94" s="8"/>
      <c r="AD94" s="8"/>
      <c r="AE94" s="8"/>
    </row>
    <row r="95" s="1" customFormat="true" ht="15.75" hidden="false" customHeight="false" outlineLevel="0" collapsed="false">
      <c r="A95" s="108" t="s">
        <v>872</v>
      </c>
      <c r="B95" s="456" t="n">
        <v>88309</v>
      </c>
      <c r="C95" s="83" t="str">
        <f aca="false">IF($A95="INSUMO",VLOOKUP($B95,'BANCO DE DADOS ABRIL INS'!$A:$D,2,0),VLOOKUP($B95,'BANCO DE DADOS ABRIL SERV'!$B:$E,2,0))</f>
        <v>PEDREIRO COM ENCARGOS COMPLEMENTARES</v>
      </c>
      <c r="D95" s="82" t="str">
        <f aca="false">IF($A95="INSUMO",VLOOKUP($B95,'BANCO DE DADOS ABRIL INS'!$A:$D,3,0),VLOOKUP($B95,'BANCO DE DADOS ABRIL SERV'!$B:$E,3,0))</f>
        <v>H</v>
      </c>
      <c r="E95" s="458" t="n">
        <v>0.3</v>
      </c>
      <c r="F95" s="458" t="n">
        <f aca="false">IF($A95="INSUMO",VLOOKUP($B95,'BANCO DE DADOS ABRIL INS'!$A:$D,4,0),VLOOKUP($B95,'BANCO DE DADOS ABRIL SERV'!$B:$E,4,0))</f>
        <v>19.88</v>
      </c>
      <c r="G95" s="459" t="n">
        <f aca="false">TRUNC(E95*F95,2)</f>
        <v>5.96</v>
      </c>
      <c r="H95" s="8"/>
      <c r="I95" s="8"/>
      <c r="J95" s="8" t="n">
        <f aca="false">'2. RESUMO'!$G$37</f>
        <v>2733724.78</v>
      </c>
      <c r="K95" s="8"/>
      <c r="L95" s="8"/>
      <c r="M95" s="8"/>
      <c r="N95" s="8"/>
      <c r="O95" s="8"/>
      <c r="P95" s="8"/>
      <c r="Q95" s="8"/>
      <c r="R95" s="8"/>
      <c r="S95" s="8"/>
      <c r="T95" s="8"/>
      <c r="U95" s="8"/>
      <c r="V95" s="8"/>
      <c r="W95" s="8"/>
      <c r="X95" s="8"/>
      <c r="Y95" s="8"/>
      <c r="Z95" s="8"/>
      <c r="AA95" s="8"/>
      <c r="AB95" s="8"/>
      <c r="AC95" s="8"/>
      <c r="AD95" s="8"/>
      <c r="AE95" s="8"/>
    </row>
    <row r="96" s="1" customFormat="true" ht="15.75" hidden="false" customHeight="true" outlineLevel="0" collapsed="false">
      <c r="A96" s="108"/>
      <c r="B96" s="520" t="s">
        <v>922</v>
      </c>
      <c r="C96" s="520"/>
      <c r="D96" s="520"/>
      <c r="E96" s="520"/>
      <c r="F96" s="521" t="s">
        <v>881</v>
      </c>
      <c r="G96" s="462" t="n">
        <f aca="false">SUM(G92:G95)</f>
        <v>1008.62</v>
      </c>
      <c r="H96" s="8"/>
      <c r="I96" s="8"/>
      <c r="J96" s="8" t="n">
        <f aca="false">'2. RESUMO'!$G$37</f>
        <v>2733724.78</v>
      </c>
      <c r="K96" s="8"/>
      <c r="L96" s="8"/>
      <c r="M96" s="8"/>
      <c r="N96" s="8"/>
      <c r="O96" s="8"/>
      <c r="P96" s="8"/>
      <c r="Q96" s="8"/>
      <c r="R96" s="8"/>
      <c r="S96" s="8"/>
      <c r="T96" s="8"/>
      <c r="U96" s="8"/>
      <c r="V96" s="8"/>
      <c r="W96" s="8"/>
      <c r="X96" s="8"/>
      <c r="Y96" s="8"/>
      <c r="Z96" s="8"/>
      <c r="AA96" s="8"/>
      <c r="AB96" s="8"/>
      <c r="AC96" s="8"/>
      <c r="AD96" s="8"/>
      <c r="AE96" s="8"/>
    </row>
    <row r="97" s="1" customFormat="true" ht="15.75" hidden="false" customHeight="false" outlineLevel="0" collapsed="false">
      <c r="A97" s="108"/>
      <c r="B97" s="120"/>
      <c r="C97" s="120"/>
      <c r="D97" s="120"/>
      <c r="E97" s="120"/>
      <c r="F97" s="463"/>
      <c r="G97" s="463"/>
      <c r="H97" s="8"/>
      <c r="I97" s="8"/>
      <c r="J97" s="8" t="n">
        <f aca="false">'2. RESUMO'!$G$37</f>
        <v>2733724.78</v>
      </c>
      <c r="K97" s="8"/>
      <c r="L97" s="8"/>
      <c r="M97" s="8"/>
      <c r="N97" s="8"/>
      <c r="O97" s="8"/>
      <c r="P97" s="8"/>
      <c r="Q97" s="8"/>
      <c r="R97" s="8"/>
      <c r="S97" s="8"/>
      <c r="T97" s="8"/>
      <c r="U97" s="8"/>
      <c r="V97" s="8"/>
      <c r="W97" s="8"/>
      <c r="X97" s="8"/>
      <c r="Y97" s="8"/>
      <c r="Z97" s="8"/>
      <c r="AA97" s="8"/>
      <c r="AB97" s="8"/>
      <c r="AC97" s="8"/>
      <c r="AD97" s="8"/>
      <c r="AE97" s="8"/>
    </row>
    <row r="98" s="1" customFormat="true" ht="15.75" hidden="false" customHeight="false" outlineLevel="0" collapsed="false">
      <c r="A98" s="108"/>
      <c r="B98" s="445" t="str">
        <f aca="false">IF(COUNT($H$13:H98)&lt;10,CONCATENATE("PMPG CIV 00",COUNT($H$13:H98)),CONCATENATE("PMPG CIV 0",COUNT($H$13:H98)))</f>
        <v>PMPG CIV 008</v>
      </c>
      <c r="C98" s="473" t="s">
        <v>923</v>
      </c>
      <c r="D98" s="474"/>
      <c r="E98" s="474"/>
      <c r="F98" s="475"/>
      <c r="G98" s="447" t="s">
        <v>892</v>
      </c>
      <c r="H98" s="448" t="n">
        <f aca="false">G109</f>
        <v>583.31</v>
      </c>
      <c r="I98" s="8"/>
      <c r="J98" s="8" t="n">
        <f aca="false">'2. RESUMO'!$G$37</f>
        <v>2733724.78</v>
      </c>
      <c r="K98" s="8"/>
      <c r="L98" s="8"/>
      <c r="M98" s="8"/>
      <c r="N98" s="8"/>
      <c r="O98" s="8"/>
      <c r="P98" s="8"/>
      <c r="Q98" s="8"/>
      <c r="R98" s="8"/>
      <c r="S98" s="8"/>
      <c r="T98" s="8"/>
      <c r="U98" s="8"/>
      <c r="V98" s="8"/>
      <c r="W98" s="8"/>
      <c r="X98" s="8"/>
      <c r="Y98" s="8"/>
      <c r="Z98" s="8"/>
      <c r="AA98" s="8"/>
      <c r="AB98" s="8"/>
      <c r="AC98" s="8"/>
      <c r="AD98" s="8"/>
      <c r="AE98" s="8"/>
    </row>
    <row r="99" s="1" customFormat="true" ht="31.5" hidden="false" customHeight="false" outlineLevel="0" collapsed="false">
      <c r="A99" s="108"/>
      <c r="B99" s="230" t="s">
        <v>875</v>
      </c>
      <c r="C99" s="449" t="s">
        <v>876</v>
      </c>
      <c r="D99" s="449" t="s">
        <v>451</v>
      </c>
      <c r="E99" s="449" t="s">
        <v>877</v>
      </c>
      <c r="F99" s="449" t="s">
        <v>878</v>
      </c>
      <c r="G99" s="450" t="s">
        <v>879</v>
      </c>
      <c r="H99" s="8"/>
      <c r="I99" s="8"/>
      <c r="J99" s="8" t="n">
        <f aca="false">'2. RESUMO'!$G$37</f>
        <v>2733724.78</v>
      </c>
      <c r="K99" s="8"/>
      <c r="L99" s="8"/>
      <c r="M99" s="8"/>
      <c r="N99" s="8"/>
      <c r="O99" s="8"/>
      <c r="P99" s="8"/>
      <c r="Q99" s="8"/>
      <c r="R99" s="8"/>
      <c r="S99" s="8"/>
      <c r="T99" s="8"/>
      <c r="U99" s="8"/>
      <c r="V99" s="8"/>
      <c r="W99" s="8"/>
      <c r="X99" s="8"/>
      <c r="Y99" s="8"/>
      <c r="Z99" s="8"/>
      <c r="AA99" s="8"/>
      <c r="AB99" s="8"/>
      <c r="AC99" s="8"/>
      <c r="AD99" s="8"/>
      <c r="AE99" s="8"/>
    </row>
    <row r="100" s="1" customFormat="true" ht="15.95" hidden="false" customHeight="true" outlineLevel="0" collapsed="false">
      <c r="A100" s="108"/>
      <c r="B100" s="522" t="s">
        <v>893</v>
      </c>
      <c r="C100" s="522"/>
      <c r="D100" s="522"/>
      <c r="E100" s="522"/>
      <c r="F100" s="522"/>
      <c r="G100" s="522"/>
      <c r="H100" s="8"/>
      <c r="I100" s="8"/>
      <c r="J100" s="8" t="n">
        <f aca="false">'2. RESUMO'!$G$37</f>
        <v>2733724.78</v>
      </c>
      <c r="K100" s="8"/>
      <c r="L100" s="8"/>
      <c r="M100" s="8"/>
      <c r="N100" s="8"/>
      <c r="O100" s="8"/>
      <c r="P100" s="8"/>
      <c r="Q100" s="8"/>
      <c r="R100" s="8"/>
      <c r="S100" s="8"/>
      <c r="T100" s="8"/>
      <c r="U100" s="8"/>
      <c r="V100" s="8"/>
      <c r="W100" s="8"/>
      <c r="X100" s="8"/>
      <c r="Y100" s="8"/>
      <c r="Z100" s="8"/>
      <c r="AA100" s="8"/>
      <c r="AB100" s="8"/>
      <c r="AC100" s="8"/>
      <c r="AD100" s="8"/>
      <c r="AE100" s="8"/>
    </row>
    <row r="101" s="1" customFormat="true" ht="15.75" hidden="false" customHeight="false" outlineLevel="0" collapsed="false">
      <c r="A101" s="108" t="s">
        <v>871</v>
      </c>
      <c r="B101" s="523" t="n">
        <v>37329</v>
      </c>
      <c r="C101" s="91" t="str">
        <f aca="false">IF($A101="INSUMO",VLOOKUP($B101,'BANCO DE DADOS ABRIL INS'!$A:$D,2,0),VLOOKUP($B101,'BANCO DE DADOS ABRIL SERV'!$B:$E,2,0))</f>
        <v>REJUNTE EPOXI BRANCO</v>
      </c>
      <c r="D101" s="90" t="str">
        <f aca="false">IF($A101="INSUMO",VLOOKUP($B101,'BANCO DE DADOS ABRIL INS'!$A:$D,3,0),VLOOKUP($B101,'BANCO DE DADOS ABRIL SERV'!$B:$E,3,0))</f>
        <v>KG</v>
      </c>
      <c r="E101" s="487" t="n">
        <v>0.0351</v>
      </c>
      <c r="F101" s="454" t="n">
        <f aca="false">IF($A101="INSUMO",VLOOKUP($B101,'BANCO DE DADOS ABRIL INS'!$A:$D,4,0),VLOOKUP($B101,'BANCO DE DADOS ABRIL SERV'!$B:$E,4,0))</f>
        <v>53.16</v>
      </c>
      <c r="G101" s="455" t="n">
        <f aca="false">TRUNC(E101*F101,2)</f>
        <v>1.86</v>
      </c>
      <c r="H101" s="8"/>
      <c r="I101" s="8"/>
      <c r="J101" s="8" t="n">
        <f aca="false">'2. RESUMO'!$G$37</f>
        <v>2733724.78</v>
      </c>
      <c r="K101" s="8"/>
      <c r="L101" s="8"/>
      <c r="M101" s="8"/>
      <c r="N101" s="8"/>
      <c r="O101" s="8"/>
      <c r="P101" s="8"/>
      <c r="Q101" s="8"/>
      <c r="R101" s="8"/>
      <c r="S101" s="8"/>
      <c r="T101" s="8"/>
      <c r="U101" s="8"/>
      <c r="V101" s="8"/>
      <c r="W101" s="8"/>
      <c r="X101" s="8"/>
      <c r="Y101" s="8"/>
      <c r="Z101" s="8"/>
      <c r="AA101" s="8"/>
      <c r="AB101" s="8"/>
      <c r="AC101" s="8"/>
      <c r="AD101" s="8"/>
      <c r="AE101" s="8"/>
    </row>
    <row r="102" s="1" customFormat="true" ht="15.75" hidden="false" customHeight="false" outlineLevel="0" collapsed="false">
      <c r="A102" s="108" t="s">
        <v>871</v>
      </c>
      <c r="B102" s="452" t="n">
        <v>4823</v>
      </c>
      <c r="C102" s="91" t="str">
        <f aca="false">IF($A102="INSUMO",VLOOKUP($B102,'BANCO DE DADOS ABRIL INS'!$A:$D,2,0),VLOOKUP($B102,'BANCO DE DADOS ABRIL SERV'!$B:$E,2,0))</f>
        <v>MASSA PLASTICA PARA MARMORE/GRANITO</v>
      </c>
      <c r="D102" s="90" t="str">
        <f aca="false">IF($A102="INSUMO",VLOOKUP($B102,'BANCO DE DADOS ABRIL INS'!$A:$D,3,0),VLOOKUP($B102,'BANCO DE DADOS ABRIL SERV'!$B:$E,3,0))</f>
        <v>KG</v>
      </c>
      <c r="E102" s="487" t="n">
        <v>0.5228</v>
      </c>
      <c r="F102" s="454" t="n">
        <f aca="false">IF($A102="INSUMO",VLOOKUP($B102,'BANCO DE DADOS ABRIL INS'!$A:$D,4,0),VLOOKUP($B102,'BANCO DE DADOS ABRIL SERV'!$B:$E,4,0))</f>
        <v>30.01</v>
      </c>
      <c r="G102" s="455" t="n">
        <f aca="false">TRUNC(E102*F102,2)</f>
        <v>15.68</v>
      </c>
      <c r="H102" s="8"/>
      <c r="I102" s="8"/>
      <c r="J102" s="8" t="n">
        <f aca="false">'2. RESUMO'!$G$37</f>
        <v>2733724.78</v>
      </c>
      <c r="K102" s="8"/>
      <c r="L102" s="8"/>
      <c r="M102" s="8"/>
      <c r="N102" s="8"/>
      <c r="O102" s="8"/>
      <c r="P102" s="8"/>
      <c r="Q102" s="8"/>
      <c r="R102" s="8"/>
      <c r="S102" s="8"/>
      <c r="T102" s="8"/>
      <c r="U102" s="8"/>
      <c r="V102" s="8"/>
      <c r="W102" s="8"/>
      <c r="X102" s="8"/>
      <c r="Y102" s="8"/>
      <c r="Z102" s="8"/>
      <c r="AA102" s="8"/>
      <c r="AB102" s="8"/>
      <c r="AC102" s="8"/>
      <c r="AD102" s="8"/>
      <c r="AE102" s="8"/>
    </row>
    <row r="103" s="1" customFormat="true" ht="30" hidden="false" customHeight="false" outlineLevel="0" collapsed="false">
      <c r="A103" s="108" t="s">
        <v>871</v>
      </c>
      <c r="B103" s="452" t="n">
        <v>7568</v>
      </c>
      <c r="C103" s="91" t="str">
        <f aca="false">IF($A103="INSUMO",VLOOKUP($B103,'BANCO DE DADOS ABRIL INS'!$A:$D,2,0),VLOOKUP($B103,'BANCO DE DADOS ABRIL SERV'!$B:$E,2,0))</f>
        <v>BUCHA DE NYLON SEM ABA S10, COM PARAFUSO DE 6,10 X 65 MM EM ACO ZINCADO COM ROSCA SOBERBA, CABECA CHATA E FENDA PHILLIPS</v>
      </c>
      <c r="D103" s="90" t="str">
        <f aca="false">IF($A103="INSUMO",VLOOKUP($B103,'BANCO DE DADOS ABRIL INS'!$A:$D,3,0),VLOOKUP($B103,'BANCO DE DADOS ABRIL SERV'!$B:$E,3,0))</f>
        <v>UN</v>
      </c>
      <c r="E103" s="487" t="n">
        <v>6</v>
      </c>
      <c r="F103" s="454" t="n">
        <f aca="false">IF($A103="INSUMO",VLOOKUP($B103,'BANCO DE DADOS ABRIL INS'!$A:$D,4,0),VLOOKUP($B103,'BANCO DE DADOS ABRIL SERV'!$B:$E,4,0))</f>
        <v>0.3</v>
      </c>
      <c r="G103" s="455" t="n">
        <f aca="false">TRUNC(E103*F103,2)</f>
        <v>1.8</v>
      </c>
      <c r="H103" s="8"/>
      <c r="I103" s="8"/>
      <c r="J103" s="8" t="n">
        <f aca="false">'2. RESUMO'!$G$37</f>
        <v>2733724.78</v>
      </c>
      <c r="K103" s="8"/>
      <c r="L103" s="8"/>
      <c r="M103" s="8"/>
      <c r="N103" s="8"/>
      <c r="O103" s="8"/>
      <c r="P103" s="8"/>
      <c r="Q103" s="8"/>
      <c r="R103" s="8"/>
      <c r="S103" s="8"/>
      <c r="T103" s="8"/>
      <c r="U103" s="8"/>
      <c r="V103" s="8"/>
      <c r="W103" s="8"/>
      <c r="X103" s="8"/>
      <c r="Y103" s="8"/>
      <c r="Z103" s="8"/>
      <c r="AA103" s="8"/>
      <c r="AB103" s="8"/>
      <c r="AC103" s="8"/>
      <c r="AD103" s="8"/>
      <c r="AE103" s="8"/>
    </row>
    <row r="104" s="1" customFormat="true" ht="30" hidden="false" customHeight="false" outlineLevel="0" collapsed="false">
      <c r="A104" s="108" t="s">
        <v>871</v>
      </c>
      <c r="B104" s="452" t="n">
        <v>11795</v>
      </c>
      <c r="C104" s="91" t="str">
        <f aca="false">IF($A104="INSUMO",VLOOKUP($B104,'BANCO DE DADOS ABRIL INS'!$A:$D,2,0),VLOOKUP($B104,'BANCO DE DADOS ABRIL SERV'!$B:$E,2,0))</f>
        <v>GRANITO PARA BANCADA, POLIDO, TIPO ANDORINHA/ QUARTZ/ CASTELO/ CORUMBA OU OUTROS EQUIVALENTES DA REGIAO, E=  *2,5* CM</v>
      </c>
      <c r="D104" s="90" t="str">
        <f aca="false">IF($A104="INSUMO",VLOOKUP($B104,'BANCO DE DADOS ABRIL INS'!$A:$D,3,0),VLOOKUP($B104,'BANCO DE DADOS ABRIL SERV'!$B:$E,3,0))</f>
        <v>M2</v>
      </c>
      <c r="E104" s="487" t="n">
        <v>1.005</v>
      </c>
      <c r="F104" s="454" t="n">
        <f aca="false">IF($A104="INSUMO",VLOOKUP($B104,'BANCO DE DADOS ABRIL INS'!$A:$D,4,0),VLOOKUP($B104,'BANCO DE DADOS ABRIL SERV'!$B:$E,4,0))</f>
        <v>445.28</v>
      </c>
      <c r="G104" s="455" t="n">
        <f aca="false">TRUNC(E104*F104,2)</f>
        <v>447.5</v>
      </c>
      <c r="H104" s="8"/>
      <c r="I104" s="8"/>
      <c r="J104" s="8" t="n">
        <f aca="false">'2. RESUMO'!$G$37</f>
        <v>2733724.78</v>
      </c>
      <c r="K104" s="8"/>
      <c r="L104" s="8"/>
      <c r="M104" s="8"/>
      <c r="N104" s="8"/>
      <c r="O104" s="8"/>
      <c r="P104" s="8"/>
      <c r="Q104" s="8"/>
      <c r="R104" s="8"/>
      <c r="S104" s="8"/>
      <c r="T104" s="8"/>
      <c r="U104" s="8"/>
      <c r="V104" s="8"/>
      <c r="W104" s="8"/>
      <c r="X104" s="8"/>
      <c r="Y104" s="8"/>
      <c r="Z104" s="8"/>
      <c r="AA104" s="8"/>
      <c r="AB104" s="8"/>
      <c r="AC104" s="8"/>
      <c r="AD104" s="8"/>
      <c r="AE104" s="8"/>
    </row>
    <row r="105" s="1" customFormat="true" ht="30" hidden="false" customHeight="false" outlineLevel="0" collapsed="false">
      <c r="A105" s="108" t="s">
        <v>871</v>
      </c>
      <c r="B105" s="452" t="n">
        <v>37591</v>
      </c>
      <c r="C105" s="91" t="str">
        <f aca="false">IF($A105="INSUMO",VLOOKUP($B105,'BANCO DE DADOS ABRIL INS'!$A:$D,2,0),VLOOKUP($B105,'BANCO DE DADOS ABRIL SERV'!$B:$E,2,0))</f>
        <v>SUPORTE MAO-FRANCESA EM ACO, ABAS IGUAIS 40 CM, CAPACIDADE MINIMA 70 KG, BRANCO</v>
      </c>
      <c r="D105" s="90" t="str">
        <f aca="false">IF($A105="INSUMO",VLOOKUP($B105,'BANCO DE DADOS ABRIL INS'!$A:$D,3,0),VLOOKUP($B105,'BANCO DE DADOS ABRIL SERV'!$B:$E,3,0))</f>
        <v>UN</v>
      </c>
      <c r="E105" s="487" t="n">
        <v>2</v>
      </c>
      <c r="F105" s="454" t="n">
        <f aca="false">IF($A105="INSUMO",VLOOKUP($B105,'BANCO DE DADOS ABRIL INS'!$A:$D,4,0),VLOOKUP($B105,'BANCO DE DADOS ABRIL SERV'!$B:$E,4,0))</f>
        <v>35.42</v>
      </c>
      <c r="G105" s="455" t="n">
        <f aca="false">TRUNC(E105*F105,2)</f>
        <v>70.84</v>
      </c>
      <c r="H105" s="8"/>
      <c r="I105" s="8"/>
      <c r="J105" s="8" t="n">
        <f aca="false">'2. RESUMO'!$G$37</f>
        <v>2733724.78</v>
      </c>
      <c r="K105" s="8"/>
      <c r="L105" s="8"/>
      <c r="M105" s="8"/>
      <c r="N105" s="8"/>
      <c r="O105" s="8"/>
      <c r="P105" s="8"/>
      <c r="Q105" s="8"/>
      <c r="R105" s="8"/>
      <c r="S105" s="8"/>
      <c r="T105" s="8"/>
      <c r="U105" s="8"/>
      <c r="V105" s="8"/>
      <c r="W105" s="8"/>
      <c r="X105" s="8"/>
      <c r="Y105" s="8"/>
      <c r="Z105" s="8"/>
      <c r="AA105" s="8"/>
      <c r="AB105" s="8"/>
      <c r="AC105" s="8"/>
      <c r="AD105" s="8"/>
      <c r="AE105" s="8"/>
    </row>
    <row r="106" s="1" customFormat="true" ht="15.95" hidden="false" customHeight="true" outlineLevel="0" collapsed="false">
      <c r="A106" s="108"/>
      <c r="B106" s="451" t="s">
        <v>880</v>
      </c>
      <c r="C106" s="451"/>
      <c r="D106" s="451"/>
      <c r="E106" s="451"/>
      <c r="F106" s="451"/>
      <c r="G106" s="451"/>
      <c r="H106" s="8"/>
      <c r="I106" s="8"/>
      <c r="J106" s="8" t="n">
        <f aca="false">'2. RESUMO'!$G$37</f>
        <v>2733724.78</v>
      </c>
      <c r="K106" s="8"/>
      <c r="L106" s="8"/>
      <c r="M106" s="8"/>
      <c r="N106" s="8"/>
      <c r="O106" s="8"/>
      <c r="P106" s="8"/>
      <c r="Q106" s="8"/>
      <c r="R106" s="8"/>
      <c r="S106" s="8"/>
      <c r="T106" s="8"/>
      <c r="U106" s="8"/>
      <c r="V106" s="8"/>
      <c r="W106" s="8"/>
      <c r="X106" s="8"/>
      <c r="Y106" s="8"/>
      <c r="Z106" s="8"/>
      <c r="AA106" s="8"/>
      <c r="AB106" s="8"/>
      <c r="AC106" s="8"/>
      <c r="AD106" s="8"/>
      <c r="AE106" s="8"/>
    </row>
    <row r="107" s="1" customFormat="true" ht="15.75" hidden="false" customHeight="false" outlineLevel="0" collapsed="false">
      <c r="A107" s="108" t="s">
        <v>872</v>
      </c>
      <c r="B107" s="452" t="n">
        <v>88274</v>
      </c>
      <c r="C107" s="91" t="str">
        <f aca="false">IF($A107="INSUMO",VLOOKUP($B107,'BANCO DE DADOS ABRIL INS'!$A:$D,2,0),VLOOKUP($B107,'BANCO DE DADOS ABRIL SERV'!$B:$E,2,0))</f>
        <v>MARMORISTA/GRANITEIRO COM ENCARGOS COMPLEMENTARES</v>
      </c>
      <c r="D107" s="90" t="str">
        <f aca="false">IF($A107="INSUMO",VLOOKUP($B107,'BANCO DE DADOS ABRIL INS'!$A:$D,3,0),VLOOKUP($B107,'BANCO DE DADOS ABRIL SERV'!$B:$E,3,0))</f>
        <v>H</v>
      </c>
      <c r="E107" s="476" t="n">
        <v>1.49</v>
      </c>
      <c r="F107" s="454" t="n">
        <f aca="false">IF($A107="INSUMO",VLOOKUP($B107,'BANCO DE DADOS ABRIL INS'!$A:$D,4,0),VLOOKUP($B107,'BANCO DE DADOS ABRIL SERV'!$B:$E,4,0))</f>
        <v>20.14</v>
      </c>
      <c r="G107" s="455" t="n">
        <f aca="false">TRUNC(E107*F107,2)</f>
        <v>30</v>
      </c>
      <c r="H107" s="8"/>
      <c r="I107" s="8"/>
      <c r="J107" s="8" t="n">
        <f aca="false">'2. RESUMO'!$G$37</f>
        <v>2733724.78</v>
      </c>
      <c r="K107" s="8"/>
      <c r="L107" s="8"/>
      <c r="M107" s="8"/>
      <c r="N107" s="8"/>
      <c r="O107" s="8"/>
      <c r="P107" s="8"/>
      <c r="Q107" s="8"/>
      <c r="R107" s="8"/>
      <c r="S107" s="8"/>
      <c r="T107" s="8"/>
      <c r="U107" s="8"/>
      <c r="V107" s="8"/>
      <c r="W107" s="8"/>
      <c r="X107" s="8"/>
      <c r="Y107" s="8"/>
      <c r="Z107" s="8"/>
      <c r="AA107" s="8"/>
      <c r="AB107" s="8"/>
      <c r="AC107" s="8"/>
      <c r="AD107" s="8"/>
      <c r="AE107" s="8"/>
    </row>
    <row r="108" s="1" customFormat="true" ht="15.75" hidden="false" customHeight="false" outlineLevel="0" collapsed="false">
      <c r="A108" s="108" t="s">
        <v>872</v>
      </c>
      <c r="B108" s="456" t="n">
        <v>88316</v>
      </c>
      <c r="C108" s="83" t="str">
        <f aca="false">IF($A108="INSUMO",VLOOKUP($B108,'BANCO DE DADOS ABRIL INS'!$A:$D,2,0),VLOOKUP($B108,'BANCO DE DADOS ABRIL SERV'!$B:$E,2,0))</f>
        <v>SERVENTE COM ENCARGOS COMPLEMENTARES</v>
      </c>
      <c r="D108" s="82" t="str">
        <f aca="false">IF($A108="INSUMO",VLOOKUP($B108,'BANCO DE DADOS ABRIL INS'!$A:$D,3,0),VLOOKUP($B108,'BANCO DE DADOS ABRIL SERV'!$B:$E,3,0))</f>
        <v>H</v>
      </c>
      <c r="E108" s="524" t="n">
        <v>0.98</v>
      </c>
      <c r="F108" s="458" t="n">
        <f aca="false">IF($A108="INSUMO",VLOOKUP($B108,'BANCO DE DADOS ABRIL INS'!$A:$D,4,0),VLOOKUP($B108,'BANCO DE DADOS ABRIL SERV'!$B:$E,4,0))</f>
        <v>15.95</v>
      </c>
      <c r="G108" s="459" t="n">
        <f aca="false">TRUNC(E108*F108,2)</f>
        <v>15.63</v>
      </c>
      <c r="H108" s="8"/>
      <c r="I108" s="8"/>
      <c r="J108" s="8" t="n">
        <f aca="false">'2. RESUMO'!$G$37</f>
        <v>2733724.78</v>
      </c>
      <c r="K108" s="8"/>
      <c r="L108" s="8"/>
      <c r="M108" s="8"/>
      <c r="N108" s="8"/>
      <c r="O108" s="8"/>
      <c r="P108" s="8"/>
      <c r="Q108" s="8"/>
      <c r="R108" s="8"/>
      <c r="S108" s="8"/>
      <c r="T108" s="8"/>
      <c r="U108" s="8"/>
      <c r="V108" s="8"/>
      <c r="W108" s="8"/>
      <c r="X108" s="8"/>
      <c r="Y108" s="8"/>
      <c r="Z108" s="8"/>
      <c r="AA108" s="8"/>
      <c r="AB108" s="8"/>
      <c r="AC108" s="8"/>
      <c r="AD108" s="8"/>
      <c r="AE108" s="8"/>
    </row>
    <row r="109" s="1" customFormat="true" ht="15.95" hidden="false" customHeight="true" outlineLevel="0" collapsed="false">
      <c r="A109" s="108"/>
      <c r="B109" s="525" t="s">
        <v>924</v>
      </c>
      <c r="C109" s="525"/>
      <c r="D109" s="526"/>
      <c r="E109" s="527"/>
      <c r="F109" s="521" t="s">
        <v>881</v>
      </c>
      <c r="G109" s="462" t="n">
        <f aca="false">TRUNC(SUM(G101:G108),2)</f>
        <v>583.31</v>
      </c>
      <c r="H109" s="8"/>
      <c r="I109" s="8"/>
      <c r="J109" s="8" t="n">
        <f aca="false">'2. RESUMO'!$G$37</f>
        <v>2733724.78</v>
      </c>
      <c r="K109" s="8"/>
      <c r="L109" s="8"/>
      <c r="M109" s="8"/>
      <c r="N109" s="8"/>
      <c r="O109" s="8"/>
      <c r="P109" s="8"/>
      <c r="Q109" s="8"/>
      <c r="R109" s="8"/>
      <c r="S109" s="8"/>
      <c r="T109" s="8"/>
      <c r="U109" s="8"/>
      <c r="V109" s="8"/>
      <c r="W109" s="8"/>
      <c r="X109" s="8"/>
      <c r="Y109" s="8"/>
      <c r="Z109" s="8"/>
      <c r="AA109" s="8"/>
      <c r="AB109" s="8"/>
      <c r="AC109" s="8"/>
      <c r="AD109" s="8"/>
      <c r="AE109" s="8"/>
    </row>
    <row r="110" s="1" customFormat="true" ht="15.75" hidden="false" customHeight="false" outlineLevel="0" collapsed="false">
      <c r="A110" s="108"/>
      <c r="B110" s="3"/>
      <c r="C110" s="3"/>
      <c r="D110" s="4"/>
      <c r="E110" s="5"/>
      <c r="F110" s="481"/>
      <c r="G110" s="6"/>
      <c r="H110" s="8"/>
      <c r="I110" s="8"/>
      <c r="J110" s="8" t="n">
        <f aca="false">'2. RESUMO'!$G$37</f>
        <v>2733724.78</v>
      </c>
      <c r="K110" s="8"/>
      <c r="L110" s="8"/>
      <c r="M110" s="8"/>
      <c r="N110" s="8"/>
      <c r="O110" s="8"/>
      <c r="P110" s="8"/>
      <c r="Q110" s="8"/>
      <c r="R110" s="8"/>
      <c r="S110" s="8"/>
      <c r="T110" s="8"/>
      <c r="U110" s="8"/>
      <c r="V110" s="8"/>
      <c r="W110" s="8"/>
      <c r="X110" s="8"/>
      <c r="Y110" s="8"/>
      <c r="Z110" s="8"/>
      <c r="AA110" s="8"/>
      <c r="AB110" s="8"/>
      <c r="AC110" s="8"/>
      <c r="AD110" s="8"/>
      <c r="AE110" s="8"/>
    </row>
    <row r="111" s="1" customFormat="true" ht="31.5" hidden="false" customHeight="false" outlineLevel="0" collapsed="false">
      <c r="A111" s="108"/>
      <c r="B111" s="445" t="str">
        <f aca="false">IF(COUNT($H$13:H111)&lt;10,CONCATENATE("PMPG CIV 00",COUNT($H$13:H111)),CONCATENATE("PMPG CIV 0",COUNT($H$13:H111)))</f>
        <v>PMPG CIV 009</v>
      </c>
      <c r="C111" s="473" t="s">
        <v>925</v>
      </c>
      <c r="D111" s="474"/>
      <c r="E111" s="474"/>
      <c r="F111" s="475"/>
      <c r="G111" s="447" t="s">
        <v>451</v>
      </c>
      <c r="H111" s="448" t="n">
        <f aca="false">G117</f>
        <v>934.32</v>
      </c>
      <c r="I111" s="8"/>
      <c r="J111" s="8" t="n">
        <f aca="false">'2. RESUMO'!$G$37</f>
        <v>2733724.78</v>
      </c>
      <c r="K111" s="8"/>
      <c r="L111" s="8"/>
      <c r="M111" s="8"/>
      <c r="N111" s="8"/>
      <c r="O111" s="8"/>
      <c r="P111" s="8"/>
      <c r="Q111" s="8"/>
      <c r="R111" s="8"/>
      <c r="S111" s="8"/>
      <c r="T111" s="8"/>
      <c r="U111" s="8"/>
      <c r="V111" s="8"/>
      <c r="W111" s="8"/>
      <c r="X111" s="8"/>
      <c r="Y111" s="8"/>
      <c r="Z111" s="8"/>
      <c r="AA111" s="8"/>
      <c r="AB111" s="8"/>
      <c r="AC111" s="8"/>
      <c r="AD111" s="8"/>
      <c r="AE111" s="8"/>
    </row>
    <row r="112" s="1" customFormat="true" ht="31.5" hidden="false" customHeight="false" outlineLevel="0" collapsed="false">
      <c r="A112" s="108"/>
      <c r="B112" s="230" t="s">
        <v>875</v>
      </c>
      <c r="C112" s="449" t="s">
        <v>876</v>
      </c>
      <c r="D112" s="449" t="s">
        <v>451</v>
      </c>
      <c r="E112" s="449" t="s">
        <v>877</v>
      </c>
      <c r="F112" s="449" t="s">
        <v>878</v>
      </c>
      <c r="G112" s="450" t="s">
        <v>879</v>
      </c>
      <c r="H112" s="8"/>
      <c r="I112" s="8"/>
      <c r="J112" s="8" t="n">
        <f aca="false">'2. RESUMO'!$G$37</f>
        <v>2733724.78</v>
      </c>
      <c r="K112" s="8"/>
      <c r="L112" s="8"/>
      <c r="M112" s="8"/>
      <c r="N112" s="8"/>
      <c r="O112" s="8"/>
      <c r="P112" s="8"/>
      <c r="Q112" s="8"/>
      <c r="R112" s="8"/>
      <c r="S112" s="8"/>
      <c r="T112" s="8"/>
      <c r="U112" s="8"/>
      <c r="V112" s="8"/>
      <c r="W112" s="8"/>
      <c r="X112" s="8"/>
      <c r="Y112" s="8"/>
      <c r="Z112" s="8"/>
      <c r="AA112" s="8"/>
      <c r="AB112" s="8"/>
      <c r="AC112" s="8"/>
      <c r="AD112" s="8"/>
      <c r="AE112" s="8"/>
    </row>
    <row r="113" s="1" customFormat="true" ht="15.95" hidden="false" customHeight="true" outlineLevel="0" collapsed="false">
      <c r="A113" s="108"/>
      <c r="B113" s="451" t="s">
        <v>893</v>
      </c>
      <c r="C113" s="451"/>
      <c r="D113" s="451"/>
      <c r="E113" s="451"/>
      <c r="F113" s="451"/>
      <c r="G113" s="451"/>
      <c r="H113" s="8"/>
      <c r="I113" s="8"/>
      <c r="J113" s="8" t="n">
        <f aca="false">'2. RESUMO'!$G$37</f>
        <v>2733724.78</v>
      </c>
      <c r="K113" s="8"/>
      <c r="L113" s="8"/>
      <c r="M113" s="8"/>
      <c r="N113" s="8"/>
      <c r="O113" s="8"/>
      <c r="P113" s="8"/>
      <c r="Q113" s="8"/>
      <c r="R113" s="8"/>
      <c r="S113" s="8"/>
      <c r="T113" s="8"/>
      <c r="U113" s="8"/>
      <c r="V113" s="8"/>
      <c r="W113" s="8"/>
      <c r="X113" s="8"/>
      <c r="Y113" s="8"/>
      <c r="Z113" s="8"/>
      <c r="AA113" s="8"/>
      <c r="AB113" s="8"/>
      <c r="AC113" s="8"/>
      <c r="AD113" s="8"/>
      <c r="AE113" s="8"/>
    </row>
    <row r="114" s="1" customFormat="true" ht="15.75" hidden="false" customHeight="false" outlineLevel="0" collapsed="false">
      <c r="A114" s="108" t="s">
        <v>871</v>
      </c>
      <c r="B114" s="452" t="n">
        <v>10848</v>
      </c>
      <c r="C114" s="91" t="str">
        <f aca="false">IF($A114="INSUMO",VLOOKUP($B114,'BANCO DE DADOS ABRIL INS'!$A:$D,2,0),VLOOKUP($B114,'BANCO DE DADOS ABRIL SERV'!$B:$E,2,0))</f>
        <v>PLACA DE INAUGURACAO METALICA, *40* CM X *60* CM</v>
      </c>
      <c r="D114" s="90" t="str">
        <f aca="false">IF($A114="INSUMO",VLOOKUP($B114,'BANCO DE DADOS ABRIL INS'!$A:$D,3,0),VLOOKUP($B114,'BANCO DE DADOS ABRIL SERV'!$B:$E,3,0))</f>
        <v>UN</v>
      </c>
      <c r="E114" s="487" t="n">
        <v>1</v>
      </c>
      <c r="F114" s="454" t="n">
        <f aca="false">IF($A114="INSUMO",VLOOKUP($B114,'BANCO DE DADOS ABRIL INS'!$A:$D,4,0),VLOOKUP($B114,'BANCO DE DADOS ABRIL SERV'!$B:$E,4,0))</f>
        <v>904.5</v>
      </c>
      <c r="G114" s="455" t="n">
        <f aca="false">TRUNC(E114*F114,2)</f>
        <v>904.5</v>
      </c>
      <c r="H114" s="8"/>
      <c r="I114" s="8"/>
      <c r="J114" s="8" t="n">
        <f aca="false">'2. RESUMO'!$G$37</f>
        <v>2733724.78</v>
      </c>
      <c r="K114" s="8"/>
      <c r="L114" s="8"/>
      <c r="M114" s="8"/>
      <c r="N114" s="8"/>
      <c r="O114" s="8"/>
      <c r="P114" s="8"/>
      <c r="Q114" s="8"/>
      <c r="R114" s="8"/>
      <c r="S114" s="8"/>
      <c r="T114" s="8"/>
      <c r="U114" s="8"/>
      <c r="V114" s="8"/>
      <c r="W114" s="8"/>
      <c r="X114" s="8"/>
      <c r="Y114" s="8"/>
      <c r="Z114" s="8"/>
      <c r="AA114" s="8"/>
      <c r="AB114" s="8"/>
      <c r="AC114" s="8"/>
      <c r="AD114" s="8"/>
      <c r="AE114" s="8"/>
    </row>
    <row r="115" s="1" customFormat="true" ht="15.95" hidden="false" customHeight="true" outlineLevel="0" collapsed="false">
      <c r="A115" s="108"/>
      <c r="B115" s="451" t="s">
        <v>880</v>
      </c>
      <c r="C115" s="451"/>
      <c r="D115" s="451"/>
      <c r="E115" s="451"/>
      <c r="F115" s="451"/>
      <c r="G115" s="451"/>
      <c r="H115" s="8"/>
      <c r="I115" s="8"/>
      <c r="J115" s="8" t="n">
        <f aca="false">'2. RESUMO'!$G$37</f>
        <v>2733724.78</v>
      </c>
      <c r="K115" s="8"/>
      <c r="L115" s="8"/>
      <c r="M115" s="8"/>
      <c r="N115" s="8"/>
      <c r="O115" s="8"/>
      <c r="P115" s="8"/>
      <c r="Q115" s="8"/>
      <c r="R115" s="8"/>
      <c r="S115" s="8"/>
      <c r="T115" s="8"/>
      <c r="U115" s="8"/>
      <c r="V115" s="8"/>
      <c r="W115" s="8"/>
      <c r="X115" s="8"/>
      <c r="Y115" s="8"/>
      <c r="Z115" s="8"/>
      <c r="AA115" s="8"/>
      <c r="AB115" s="8"/>
      <c r="AC115" s="8"/>
      <c r="AD115" s="8"/>
      <c r="AE115" s="8"/>
    </row>
    <row r="116" s="1" customFormat="true" ht="15.75" hidden="false" customHeight="false" outlineLevel="0" collapsed="false">
      <c r="A116" s="108" t="s">
        <v>872</v>
      </c>
      <c r="B116" s="456" t="n">
        <v>88309</v>
      </c>
      <c r="C116" s="83" t="str">
        <f aca="false">IF($A116="INSUMO",VLOOKUP($B116,'BANCO DE DADOS ABRIL INS'!$A:$D,2,0),VLOOKUP($B116,'BANCO DE DADOS ABRIL SERV'!$B:$E,2,0))</f>
        <v>PEDREIRO COM ENCARGOS COMPLEMENTARES</v>
      </c>
      <c r="D116" s="82" t="str">
        <f aca="false">IF($A116="INSUMO",VLOOKUP($B116,'BANCO DE DADOS ABRIL INS'!$A:$D,3,0),VLOOKUP($B116,'BANCO DE DADOS ABRIL SERV'!$B:$E,3,0))</f>
        <v>H</v>
      </c>
      <c r="E116" s="524" t="n">
        <v>1.5</v>
      </c>
      <c r="F116" s="458" t="n">
        <f aca="false">IF($A116="INSUMO",VLOOKUP($B116,'BANCO DE DADOS ABRIL INS'!$A:$D,4,0),VLOOKUP($B116,'BANCO DE DADOS ABRIL SERV'!$B:$E,4,0))</f>
        <v>19.88</v>
      </c>
      <c r="G116" s="459" t="n">
        <f aca="false">TRUNC(E116*F116,2)</f>
        <v>29.82</v>
      </c>
      <c r="H116" s="8"/>
      <c r="I116" s="8"/>
      <c r="J116" s="8" t="n">
        <f aca="false">'2. RESUMO'!$G$37</f>
        <v>2733724.78</v>
      </c>
      <c r="K116" s="8"/>
      <c r="L116" s="8"/>
      <c r="M116" s="8"/>
      <c r="N116" s="8"/>
      <c r="O116" s="8"/>
      <c r="P116" s="8"/>
      <c r="Q116" s="8"/>
      <c r="R116" s="8"/>
      <c r="S116" s="8"/>
      <c r="T116" s="8"/>
      <c r="U116" s="8"/>
      <c r="V116" s="8"/>
      <c r="W116" s="8"/>
      <c r="X116" s="8"/>
      <c r="Y116" s="8"/>
      <c r="Z116" s="8"/>
      <c r="AA116" s="8"/>
      <c r="AB116" s="8"/>
      <c r="AC116" s="8"/>
      <c r="AD116" s="8"/>
      <c r="AE116" s="8"/>
    </row>
    <row r="117" s="1" customFormat="true" ht="15" hidden="false" customHeight="true" outlineLevel="0" collapsed="false">
      <c r="A117" s="108"/>
      <c r="B117" s="119" t="s">
        <v>926</v>
      </c>
      <c r="C117" s="119"/>
      <c r="D117" s="119"/>
      <c r="E117" s="119"/>
      <c r="F117" s="521" t="s">
        <v>881</v>
      </c>
      <c r="G117" s="462" t="n">
        <f aca="false">TRUNC(SUM(G114:G116),2)</f>
        <v>934.32</v>
      </c>
      <c r="H117" s="8"/>
      <c r="I117" s="8"/>
      <c r="J117" s="8" t="n">
        <f aca="false">'2. RESUMO'!$G$37</f>
        <v>2733724.78</v>
      </c>
      <c r="K117" s="8"/>
      <c r="L117" s="8"/>
      <c r="M117" s="8"/>
      <c r="N117" s="8"/>
      <c r="O117" s="8"/>
      <c r="P117" s="8"/>
      <c r="Q117" s="8"/>
      <c r="R117" s="8"/>
      <c r="S117" s="8"/>
      <c r="T117" s="8"/>
      <c r="U117" s="8"/>
      <c r="V117" s="8"/>
      <c r="W117" s="8"/>
      <c r="X117" s="8"/>
      <c r="Y117" s="8"/>
      <c r="Z117" s="8"/>
      <c r="AA117" s="8"/>
      <c r="AB117" s="8"/>
      <c r="AC117" s="8"/>
      <c r="AD117" s="8"/>
      <c r="AE117" s="8"/>
    </row>
    <row r="118" s="1" customFormat="true" ht="15.75" hidden="false" customHeight="false" outlineLevel="0" collapsed="false">
      <c r="A118" s="108"/>
      <c r="B118" s="3"/>
      <c r="C118" s="3"/>
      <c r="D118" s="4"/>
      <c r="E118" s="5"/>
      <c r="F118" s="481"/>
      <c r="G118" s="6"/>
      <c r="H118" s="8"/>
      <c r="I118" s="8"/>
      <c r="J118" s="8" t="n">
        <f aca="false">'2. RESUMO'!$G$37</f>
        <v>2733724.78</v>
      </c>
      <c r="K118" s="8"/>
      <c r="L118" s="8"/>
      <c r="M118" s="8"/>
      <c r="N118" s="8"/>
      <c r="O118" s="8"/>
      <c r="P118" s="8"/>
      <c r="Q118" s="8"/>
      <c r="R118" s="8"/>
      <c r="S118" s="8"/>
      <c r="T118" s="8"/>
      <c r="U118" s="8"/>
      <c r="V118" s="8"/>
      <c r="W118" s="8"/>
      <c r="X118" s="8"/>
      <c r="Y118" s="8"/>
      <c r="Z118" s="8"/>
      <c r="AA118" s="8"/>
      <c r="AB118" s="8"/>
      <c r="AC118" s="8"/>
      <c r="AD118" s="8"/>
      <c r="AE118" s="8"/>
    </row>
    <row r="119" s="1" customFormat="true" ht="15.75" hidden="false" customHeight="false" outlineLevel="0" collapsed="false">
      <c r="A119" s="108"/>
      <c r="B119" s="445" t="str">
        <f aca="false">IF(COUNT($H$13:H119)&lt;10,CONCATENATE("PMPG CIV 00",COUNT($H$13:H119)),CONCATENATE("PMPG CIV 0",COUNT($H$13:H119)))</f>
        <v>PMPG CIV 010</v>
      </c>
      <c r="C119" s="473" t="s">
        <v>927</v>
      </c>
      <c r="D119" s="474"/>
      <c r="E119" s="474"/>
      <c r="F119" s="475"/>
      <c r="G119" s="447" t="s">
        <v>892</v>
      </c>
      <c r="H119" s="448" t="n">
        <f aca="false">G123</f>
        <v>5.26</v>
      </c>
      <c r="I119" s="8"/>
      <c r="J119" s="8" t="n">
        <f aca="false">'2. RESUMO'!$G$37</f>
        <v>2733724.78</v>
      </c>
      <c r="K119" s="8"/>
      <c r="L119" s="8"/>
      <c r="M119" s="8"/>
      <c r="N119" s="8"/>
      <c r="O119" s="8"/>
      <c r="P119" s="8"/>
      <c r="Q119" s="8"/>
      <c r="R119" s="8"/>
      <c r="S119" s="8"/>
      <c r="T119" s="8"/>
      <c r="U119" s="8"/>
      <c r="V119" s="8"/>
      <c r="W119" s="8"/>
      <c r="X119" s="8"/>
      <c r="Y119" s="8"/>
      <c r="Z119" s="8"/>
      <c r="AA119" s="8"/>
      <c r="AB119" s="8"/>
      <c r="AC119" s="8"/>
      <c r="AD119" s="8"/>
      <c r="AE119" s="8"/>
    </row>
    <row r="120" s="1" customFormat="true" ht="31.5" hidden="false" customHeight="false" outlineLevel="0" collapsed="false">
      <c r="A120" s="108"/>
      <c r="B120" s="230" t="s">
        <v>875</v>
      </c>
      <c r="C120" s="449" t="s">
        <v>876</v>
      </c>
      <c r="D120" s="449" t="s">
        <v>451</v>
      </c>
      <c r="E120" s="449" t="s">
        <v>877</v>
      </c>
      <c r="F120" s="449" t="s">
        <v>878</v>
      </c>
      <c r="G120" s="450" t="s">
        <v>879</v>
      </c>
      <c r="H120" s="8"/>
      <c r="I120" s="8"/>
      <c r="J120" s="8" t="n">
        <f aca="false">'2. RESUMO'!$G$37</f>
        <v>2733724.78</v>
      </c>
      <c r="K120" s="8"/>
      <c r="L120" s="8"/>
      <c r="M120" s="8"/>
      <c r="N120" s="8"/>
      <c r="O120" s="8"/>
      <c r="P120" s="8"/>
      <c r="Q120" s="8"/>
      <c r="R120" s="8"/>
      <c r="S120" s="8"/>
      <c r="T120" s="8"/>
      <c r="U120" s="8"/>
      <c r="V120" s="8"/>
      <c r="W120" s="8"/>
      <c r="X120" s="8"/>
      <c r="Y120" s="8"/>
      <c r="Z120" s="8"/>
      <c r="AA120" s="8"/>
      <c r="AB120" s="8"/>
      <c r="AC120" s="8"/>
      <c r="AD120" s="8"/>
      <c r="AE120" s="8"/>
    </row>
    <row r="121" s="1" customFormat="true" ht="15.95" hidden="false" customHeight="true" outlineLevel="0" collapsed="false">
      <c r="A121" s="108"/>
      <c r="B121" s="451" t="s">
        <v>880</v>
      </c>
      <c r="C121" s="451"/>
      <c r="D121" s="451"/>
      <c r="E121" s="451"/>
      <c r="F121" s="451"/>
      <c r="G121" s="451"/>
      <c r="H121" s="8"/>
      <c r="I121" s="8"/>
      <c r="J121" s="8" t="n">
        <f aca="false">'2. RESUMO'!$G$37</f>
        <v>2733724.78</v>
      </c>
      <c r="K121" s="8"/>
      <c r="L121" s="8"/>
      <c r="M121" s="8"/>
      <c r="N121" s="8"/>
      <c r="O121" s="8"/>
      <c r="P121" s="8"/>
      <c r="Q121" s="8"/>
      <c r="R121" s="8"/>
      <c r="S121" s="8"/>
      <c r="T121" s="8"/>
      <c r="U121" s="8"/>
      <c r="V121" s="8"/>
      <c r="W121" s="8"/>
      <c r="X121" s="8"/>
      <c r="Y121" s="8"/>
      <c r="Z121" s="8"/>
      <c r="AA121" s="8"/>
      <c r="AB121" s="8"/>
      <c r="AC121" s="8"/>
      <c r="AD121" s="8"/>
      <c r="AE121" s="8"/>
    </row>
    <row r="122" s="1" customFormat="true" ht="15.75" hidden="false" customHeight="false" outlineLevel="0" collapsed="false">
      <c r="A122" s="108" t="s">
        <v>872</v>
      </c>
      <c r="B122" s="456" t="n">
        <v>88316</v>
      </c>
      <c r="C122" s="83" t="str">
        <f aca="false">IF($A122="INSUMO",VLOOKUP($B122,'BANCO DE DADOS ABRIL INS'!$A:$D,2,0),VLOOKUP($B122,'BANCO DE DADOS ABRIL SERV'!$B:$E,2,0))</f>
        <v>SERVENTE COM ENCARGOS COMPLEMENTARES</v>
      </c>
      <c r="D122" s="82" t="str">
        <f aca="false">IF($A122="INSUMO",VLOOKUP($B122,'BANCO DE DADOS ABRIL INS'!$A:$D,3,0),VLOOKUP($B122,'BANCO DE DADOS ABRIL SERV'!$B:$E,3,0))</f>
        <v>H</v>
      </c>
      <c r="E122" s="524" t="n">
        <v>0.33</v>
      </c>
      <c r="F122" s="458" t="n">
        <f aca="false">IF($A122="INSUMO",VLOOKUP($B122,'BANCO DE DADOS ABRIL INS'!$A:$D,4,0),VLOOKUP($B122,'BANCO DE DADOS ABRIL SERV'!$B:$E,4,0))</f>
        <v>15.95</v>
      </c>
      <c r="G122" s="459" t="n">
        <f aca="false">TRUNC(E122*F122,2)</f>
        <v>5.26</v>
      </c>
      <c r="H122" s="8"/>
      <c r="I122" s="8"/>
      <c r="J122" s="8" t="n">
        <f aca="false">'2. RESUMO'!$G$37</f>
        <v>2733724.78</v>
      </c>
      <c r="K122" s="8"/>
      <c r="L122" s="8"/>
      <c r="M122" s="8"/>
      <c r="N122" s="8"/>
      <c r="O122" s="8"/>
      <c r="P122" s="8"/>
      <c r="Q122" s="8"/>
      <c r="R122" s="8"/>
      <c r="S122" s="8"/>
      <c r="T122" s="8"/>
      <c r="U122" s="8"/>
      <c r="V122" s="8"/>
      <c r="W122" s="8"/>
      <c r="X122" s="8"/>
      <c r="Y122" s="8"/>
      <c r="Z122" s="8"/>
      <c r="AA122" s="8"/>
      <c r="AB122" s="8"/>
      <c r="AC122" s="8"/>
      <c r="AD122" s="8"/>
      <c r="AE122" s="8"/>
    </row>
    <row r="123" s="1" customFormat="true" ht="15" hidden="false" customHeight="true" outlineLevel="0" collapsed="false">
      <c r="A123" s="108"/>
      <c r="B123" s="119" t="s">
        <v>928</v>
      </c>
      <c r="C123" s="119"/>
      <c r="D123" s="119"/>
      <c r="E123" s="119"/>
      <c r="F123" s="521" t="s">
        <v>881</v>
      </c>
      <c r="G123" s="462" t="n">
        <f aca="false">TRUNC(SUM(G121:G122),2)</f>
        <v>5.26</v>
      </c>
      <c r="H123" s="8"/>
      <c r="I123" s="8"/>
      <c r="J123" s="8" t="n">
        <f aca="false">'2. RESUMO'!$G$37</f>
        <v>2733724.78</v>
      </c>
      <c r="K123" s="8"/>
      <c r="L123" s="8"/>
      <c r="M123" s="8"/>
      <c r="N123" s="8"/>
      <c r="O123" s="8"/>
      <c r="P123" s="8"/>
      <c r="Q123" s="8"/>
      <c r="R123" s="8"/>
      <c r="S123" s="8"/>
      <c r="T123" s="8"/>
      <c r="U123" s="8"/>
      <c r="V123" s="8"/>
      <c r="W123" s="8"/>
      <c r="X123" s="8"/>
      <c r="Y123" s="8"/>
      <c r="Z123" s="8"/>
      <c r="AA123" s="8"/>
      <c r="AB123" s="8"/>
      <c r="AC123" s="8"/>
      <c r="AD123" s="8"/>
      <c r="AE123" s="8"/>
    </row>
    <row r="124" s="1" customFormat="true" ht="15.75" hidden="false" customHeight="false" outlineLevel="0" collapsed="false">
      <c r="A124" s="108"/>
      <c r="B124" s="3"/>
      <c r="C124" s="3"/>
      <c r="D124" s="4"/>
      <c r="E124" s="5"/>
      <c r="F124" s="481"/>
      <c r="G124" s="6"/>
      <c r="H124" s="8"/>
      <c r="I124" s="528"/>
      <c r="J124" s="8" t="n">
        <f aca="false">'2. RESUMO'!$G$37</f>
        <v>2733724.78</v>
      </c>
      <c r="K124" s="8"/>
      <c r="L124" s="8"/>
      <c r="M124" s="8"/>
      <c r="N124" s="8"/>
      <c r="O124" s="8"/>
      <c r="P124" s="8"/>
      <c r="Q124" s="8"/>
      <c r="R124" s="8"/>
      <c r="S124" s="8"/>
      <c r="T124" s="8"/>
      <c r="U124" s="8"/>
      <c r="V124" s="8"/>
      <c r="W124" s="8"/>
      <c r="X124" s="8"/>
      <c r="Y124" s="8"/>
      <c r="Z124" s="8"/>
      <c r="AA124" s="8"/>
      <c r="AB124" s="8"/>
      <c r="AC124" s="8"/>
      <c r="AD124" s="8"/>
      <c r="AE124" s="8"/>
    </row>
    <row r="125" s="1" customFormat="true" ht="15.75" hidden="false" customHeight="true" outlineLevel="0" collapsed="false">
      <c r="A125" s="108"/>
      <c r="B125" s="445" t="str">
        <f aca="false">IF(COUNT($H$13:H125)&lt;10,CONCATENATE("PMPG CIV 00",COUNT($H$13:H125)),CONCATENATE("PMPG CIV 0",COUNT($H$13:H125)))</f>
        <v>PMPG CIV 011</v>
      </c>
      <c r="C125" s="446" t="s">
        <v>929</v>
      </c>
      <c r="D125" s="446"/>
      <c r="E125" s="446"/>
      <c r="F125" s="446"/>
      <c r="G125" s="447" t="s">
        <v>892</v>
      </c>
      <c r="H125" s="448" t="n">
        <f aca="false">G133</f>
        <v>6.42</v>
      </c>
      <c r="I125" s="8"/>
      <c r="J125" s="8" t="n">
        <f aca="false">'2. RESUMO'!$G$37</f>
        <v>2733724.78</v>
      </c>
      <c r="K125" s="8"/>
      <c r="L125" s="8"/>
      <c r="M125" s="8"/>
      <c r="N125" s="8"/>
      <c r="O125" s="8"/>
      <c r="P125" s="8"/>
      <c r="Q125" s="8"/>
      <c r="R125" s="8"/>
      <c r="S125" s="8"/>
      <c r="T125" s="8"/>
      <c r="U125" s="8"/>
      <c r="V125" s="8"/>
      <c r="W125" s="8"/>
      <c r="X125" s="8"/>
      <c r="Y125" s="8"/>
      <c r="Z125" s="8"/>
      <c r="AA125" s="8"/>
      <c r="AB125" s="8"/>
      <c r="AC125" s="8"/>
      <c r="AD125" s="8"/>
      <c r="AE125" s="8"/>
    </row>
    <row r="126" s="1" customFormat="true" ht="31.5" hidden="false" customHeight="false" outlineLevel="0" collapsed="false">
      <c r="A126" s="108"/>
      <c r="B126" s="230" t="s">
        <v>875</v>
      </c>
      <c r="C126" s="449" t="s">
        <v>876</v>
      </c>
      <c r="D126" s="449" t="s">
        <v>451</v>
      </c>
      <c r="E126" s="449" t="s">
        <v>877</v>
      </c>
      <c r="F126" s="449" t="s">
        <v>878</v>
      </c>
      <c r="G126" s="450" t="s">
        <v>879</v>
      </c>
      <c r="H126" s="8"/>
      <c r="I126" s="8"/>
      <c r="J126" s="8" t="n">
        <f aca="false">'2. RESUMO'!$G$37</f>
        <v>2733724.78</v>
      </c>
      <c r="K126" s="8"/>
      <c r="L126" s="8"/>
      <c r="M126" s="8"/>
      <c r="N126" s="8"/>
      <c r="O126" s="8"/>
      <c r="P126" s="8"/>
      <c r="Q126" s="8"/>
      <c r="R126" s="8"/>
      <c r="S126" s="8"/>
      <c r="T126" s="8"/>
      <c r="U126" s="8"/>
      <c r="V126" s="8"/>
      <c r="W126" s="8"/>
      <c r="X126" s="8"/>
      <c r="Y126" s="8"/>
      <c r="Z126" s="8"/>
      <c r="AA126" s="8"/>
      <c r="AB126" s="8"/>
      <c r="AC126" s="8"/>
      <c r="AD126" s="8"/>
      <c r="AE126" s="8"/>
    </row>
    <row r="127" s="1" customFormat="true" ht="15.95" hidden="false" customHeight="true" outlineLevel="0" collapsed="false">
      <c r="A127" s="108"/>
      <c r="B127" s="451" t="s">
        <v>893</v>
      </c>
      <c r="C127" s="451"/>
      <c r="D127" s="451"/>
      <c r="E127" s="451"/>
      <c r="F127" s="451"/>
      <c r="G127" s="451"/>
      <c r="H127" s="8"/>
      <c r="I127" s="8"/>
      <c r="J127" s="8" t="n">
        <f aca="false">'2. RESUMO'!$G$37</f>
        <v>2733724.78</v>
      </c>
      <c r="K127" s="8"/>
      <c r="L127" s="8"/>
      <c r="M127" s="8"/>
      <c r="N127" s="8"/>
      <c r="O127" s="8"/>
      <c r="P127" s="8"/>
      <c r="Q127" s="8"/>
      <c r="R127" s="8"/>
      <c r="S127" s="8"/>
      <c r="T127" s="8"/>
      <c r="U127" s="8"/>
      <c r="V127" s="8"/>
      <c r="W127" s="8"/>
      <c r="X127" s="8"/>
      <c r="Y127" s="8"/>
      <c r="Z127" s="8"/>
      <c r="AA127" s="8"/>
      <c r="AB127" s="8"/>
      <c r="AC127" s="8"/>
      <c r="AD127" s="8"/>
      <c r="AE127" s="8"/>
    </row>
    <row r="128" s="1" customFormat="true" ht="15.75" hidden="false" customHeight="false" outlineLevel="0" collapsed="false">
      <c r="A128" s="108" t="s">
        <v>871</v>
      </c>
      <c r="B128" s="452" t="n">
        <v>3767</v>
      </c>
      <c r="C128" s="91" t="str">
        <f aca="false">IF($A128="INSUMO",VLOOKUP($B128,'BANCO DE DADOS ABRIL INS'!$A:$D,2,0),VLOOKUP($B128,'BANCO DE DADOS ABRIL SERV'!$B:$E,2,0))</f>
        <v>LIXA EM FOLHA PARA PAREDE OU MADEIRA, NUMERO 120 (COR VERMELHA)</v>
      </c>
      <c r="D128" s="90" t="str">
        <f aca="false">IF($A128="INSUMO",VLOOKUP($B128,'BANCO DE DADOS ABRIL INS'!$A:$D,3,0),VLOOKUP($B128,'BANCO DE DADOS ABRIL SERV'!$B:$E,3,0))</f>
        <v>UN</v>
      </c>
      <c r="E128" s="529" t="n">
        <v>0.06</v>
      </c>
      <c r="F128" s="454" t="n">
        <f aca="false">IF($A128="INSUMO",VLOOKUP($B128,'BANCO DE DADOS ABRIL INS'!$A:$D,4,0),VLOOKUP($B128,'BANCO DE DADOS ABRIL SERV'!$B:$E,4,0))</f>
        <v>0.56</v>
      </c>
      <c r="G128" s="455" t="n">
        <f aca="false">TRUNC(E128*F128,2)</f>
        <v>0.03</v>
      </c>
      <c r="H128" s="8"/>
      <c r="I128" s="8"/>
      <c r="J128" s="8" t="n">
        <f aca="false">'2. RESUMO'!$G$37</f>
        <v>2733724.78</v>
      </c>
      <c r="K128" s="8"/>
      <c r="L128" s="8"/>
      <c r="M128" s="8"/>
      <c r="N128" s="8"/>
      <c r="O128" s="8"/>
      <c r="P128" s="8"/>
      <c r="Q128" s="8"/>
      <c r="R128" s="8"/>
      <c r="S128" s="8"/>
      <c r="T128" s="8"/>
      <c r="U128" s="8"/>
      <c r="V128" s="8"/>
      <c r="W128" s="8"/>
      <c r="X128" s="8"/>
      <c r="Y128" s="8"/>
      <c r="Z128" s="8"/>
      <c r="AA128" s="8"/>
      <c r="AB128" s="8"/>
      <c r="AC128" s="8"/>
      <c r="AD128" s="8"/>
      <c r="AE128" s="8"/>
    </row>
    <row r="129" s="1" customFormat="true" ht="15.75" hidden="false" customHeight="false" outlineLevel="0" collapsed="false">
      <c r="A129" s="108" t="s">
        <v>871</v>
      </c>
      <c r="B129" s="452" t="n">
        <v>4048</v>
      </c>
      <c r="C129" s="91" t="str">
        <f aca="false">IF($A129="INSUMO",VLOOKUP($B129,'BANCO DE DADOS ABRIL INS'!$A:$D,2,0),VLOOKUP($B129,'BANCO DE DADOS ABRIL SERV'!$B:$E,2,0))</f>
        <v>MASSA CORRIDA PVA PARA PAREDES INTERNAS</v>
      </c>
      <c r="D129" s="90" t="str">
        <f aca="false">IF($A129="INSUMO",VLOOKUP($B129,'BANCO DE DADOS ABRIL INS'!$A:$D,3,0),VLOOKUP($B129,'BANCO DE DADOS ABRIL SERV'!$B:$E,3,0))</f>
        <v>L</v>
      </c>
      <c r="E129" s="529" t="n">
        <v>0.0328</v>
      </c>
      <c r="F129" s="454" t="n">
        <f aca="false">IF($A129="INSUMO",VLOOKUP($B129,'BANCO DE DADOS ABRIL INS'!$A:$D,4,0),VLOOKUP($B129,'BANCO DE DADOS ABRIL SERV'!$B:$E,4,0))</f>
        <v>3.58</v>
      </c>
      <c r="G129" s="455" t="n">
        <f aca="false">TRUNC(E129*F129,2)</f>
        <v>0.11</v>
      </c>
      <c r="H129" s="8"/>
      <c r="I129" s="8"/>
      <c r="J129" s="8" t="n">
        <f aca="false">'2. RESUMO'!$G$37</f>
        <v>2733724.78</v>
      </c>
      <c r="K129" s="8"/>
      <c r="L129" s="8"/>
      <c r="M129" s="8"/>
      <c r="N129" s="8"/>
      <c r="O129" s="8"/>
      <c r="P129" s="8"/>
      <c r="Q129" s="8"/>
      <c r="R129" s="8"/>
      <c r="S129" s="8"/>
      <c r="T129" s="8"/>
      <c r="U129" s="8"/>
      <c r="V129" s="8"/>
      <c r="W129" s="8"/>
      <c r="X129" s="8"/>
      <c r="Y129" s="8"/>
      <c r="Z129" s="8"/>
      <c r="AA129" s="8"/>
      <c r="AB129" s="8"/>
      <c r="AC129" s="8"/>
      <c r="AD129" s="8"/>
      <c r="AE129" s="8"/>
    </row>
    <row r="130" s="1" customFormat="true" ht="15.95" hidden="false" customHeight="true" outlineLevel="0" collapsed="false">
      <c r="A130" s="108"/>
      <c r="B130" s="451" t="s">
        <v>880</v>
      </c>
      <c r="C130" s="451"/>
      <c r="D130" s="451"/>
      <c r="E130" s="451"/>
      <c r="F130" s="451"/>
      <c r="G130" s="451"/>
      <c r="H130" s="8"/>
      <c r="I130" s="8"/>
      <c r="J130" s="8" t="n">
        <f aca="false">'2. RESUMO'!$G$37</f>
        <v>2733724.78</v>
      </c>
      <c r="K130" s="8"/>
      <c r="L130" s="8"/>
      <c r="M130" s="8"/>
      <c r="N130" s="8"/>
      <c r="O130" s="8"/>
      <c r="P130" s="8"/>
      <c r="Q130" s="8"/>
      <c r="R130" s="8"/>
      <c r="S130" s="8"/>
      <c r="T130" s="8"/>
      <c r="U130" s="8"/>
      <c r="V130" s="8"/>
      <c r="W130" s="8"/>
      <c r="X130" s="8"/>
      <c r="Y130" s="8"/>
      <c r="Z130" s="8"/>
      <c r="AA130" s="8"/>
      <c r="AB130" s="8"/>
      <c r="AC130" s="8"/>
      <c r="AD130" s="8"/>
      <c r="AE130" s="8"/>
    </row>
    <row r="131" s="1" customFormat="true" ht="15.75" hidden="false" customHeight="false" outlineLevel="0" collapsed="false">
      <c r="A131" s="108" t="s">
        <v>872</v>
      </c>
      <c r="B131" s="452" t="n">
        <v>88310</v>
      </c>
      <c r="C131" s="91" t="str">
        <f aca="false">IF($A131="INSUMO",VLOOKUP($B131,'BANCO DE DADOS ABRIL INS'!$A:$D,2,0),VLOOKUP($B131,'BANCO DE DADOS ABRIL SERV'!$B:$E,2,0))</f>
        <v>PINTOR COM ENCARGOS COMPLEMENTARES</v>
      </c>
      <c r="D131" s="90" t="str">
        <f aca="false">IF($A131="INSUMO",VLOOKUP($B131,'BANCO DE DADOS ABRIL INS'!$A:$D,3,0),VLOOKUP($B131,'BANCO DE DADOS ABRIL SERV'!$B:$E,3,0))</f>
        <v>H</v>
      </c>
      <c r="E131" s="476" t="n">
        <v>0.234</v>
      </c>
      <c r="F131" s="454" t="n">
        <f aca="false">IF($A131="INSUMO",VLOOKUP($B131,'BANCO DE DADOS ABRIL INS'!$A:$D,4,0),VLOOKUP($B131,'BANCO DE DADOS ABRIL SERV'!$B:$E,4,0))</f>
        <v>20.99</v>
      </c>
      <c r="G131" s="455" t="n">
        <f aca="false">TRUNC(E131*F131,2)</f>
        <v>4.91</v>
      </c>
      <c r="H131" s="8"/>
      <c r="I131" s="8"/>
      <c r="J131" s="8" t="n">
        <f aca="false">'2. RESUMO'!$G$37</f>
        <v>2733724.78</v>
      </c>
      <c r="K131" s="8"/>
      <c r="L131" s="8"/>
      <c r="M131" s="8"/>
      <c r="N131" s="8"/>
      <c r="O131" s="8"/>
      <c r="P131" s="8"/>
      <c r="Q131" s="8"/>
      <c r="R131" s="8"/>
      <c r="S131" s="8"/>
      <c r="T131" s="8"/>
      <c r="U131" s="8"/>
      <c r="V131" s="8"/>
      <c r="W131" s="8"/>
      <c r="X131" s="8"/>
      <c r="Y131" s="8"/>
      <c r="Z131" s="8"/>
      <c r="AA131" s="8"/>
      <c r="AB131" s="8"/>
      <c r="AC131" s="8"/>
      <c r="AD131" s="8"/>
      <c r="AE131" s="8"/>
    </row>
    <row r="132" s="1" customFormat="true" ht="15.75" hidden="false" customHeight="false" outlineLevel="0" collapsed="false">
      <c r="A132" s="108" t="s">
        <v>872</v>
      </c>
      <c r="B132" s="530" t="n">
        <v>88316</v>
      </c>
      <c r="C132" s="151" t="str">
        <f aca="false">IF($A132="INSUMO",VLOOKUP($B132,'BANCO DE DADOS ABRIL INS'!$A:$D,2,0),VLOOKUP($B132,'BANCO DE DADOS ABRIL SERV'!$B:$E,2,0))</f>
        <v>SERVENTE COM ENCARGOS COMPLEMENTARES</v>
      </c>
      <c r="D132" s="150" t="str">
        <f aca="false">IF($A132="INSUMO",VLOOKUP($B132,'BANCO DE DADOS ABRIL INS'!$A:$D,3,0),VLOOKUP($B132,'BANCO DE DADOS ABRIL SERV'!$B:$E,3,0))</f>
        <v>H</v>
      </c>
      <c r="E132" s="531" t="n">
        <v>0.086</v>
      </c>
      <c r="F132" s="458" t="n">
        <f aca="false">IF($A132="INSUMO",VLOOKUP($B132,'BANCO DE DADOS ABRIL INS'!$A:$D,4,0),VLOOKUP($B132,'BANCO DE DADOS ABRIL SERV'!$B:$E,4,0))</f>
        <v>15.95</v>
      </c>
      <c r="G132" s="459" t="n">
        <f aca="false">TRUNC(E132*F132,2)</f>
        <v>1.37</v>
      </c>
      <c r="H132" s="8"/>
      <c r="I132" s="8"/>
      <c r="J132" s="8" t="n">
        <f aca="false">'2. RESUMO'!$G$37</f>
        <v>2733724.78</v>
      </c>
      <c r="K132" s="8"/>
      <c r="L132" s="8"/>
      <c r="M132" s="8"/>
      <c r="N132" s="8"/>
      <c r="O132" s="8"/>
      <c r="P132" s="8"/>
      <c r="Q132" s="8"/>
      <c r="R132" s="8"/>
      <c r="S132" s="8"/>
      <c r="T132" s="8"/>
      <c r="U132" s="8"/>
      <c r="V132" s="8"/>
      <c r="W132" s="8"/>
      <c r="X132" s="8"/>
      <c r="Y132" s="8"/>
      <c r="Z132" s="8"/>
      <c r="AA132" s="8"/>
      <c r="AB132" s="8"/>
      <c r="AC132" s="8"/>
      <c r="AD132" s="8"/>
      <c r="AE132" s="8"/>
    </row>
    <row r="133" s="1" customFormat="true" ht="32.25" hidden="false" customHeight="true" outlineLevel="0" collapsed="false">
      <c r="A133" s="108"/>
      <c r="B133" s="532" t="s">
        <v>930</v>
      </c>
      <c r="C133" s="532"/>
      <c r="D133" s="532"/>
      <c r="E133" s="532"/>
      <c r="F133" s="533" t="s">
        <v>881</v>
      </c>
      <c r="G133" s="462" t="n">
        <f aca="false">TRUNC(SUM(G128:G132),2)</f>
        <v>6.42</v>
      </c>
      <c r="H133" s="8"/>
      <c r="I133" s="8"/>
      <c r="J133" s="8" t="n">
        <f aca="false">'2. RESUMO'!$G$37</f>
        <v>2733724.78</v>
      </c>
      <c r="K133" s="8"/>
      <c r="L133" s="8"/>
      <c r="M133" s="8"/>
      <c r="N133" s="8"/>
      <c r="O133" s="8"/>
      <c r="P133" s="8"/>
      <c r="Q133" s="8"/>
      <c r="R133" s="8"/>
      <c r="S133" s="8"/>
      <c r="T133" s="8"/>
      <c r="U133" s="8"/>
      <c r="V133" s="8"/>
      <c r="W133" s="8"/>
      <c r="X133" s="8"/>
      <c r="Y133" s="8"/>
      <c r="Z133" s="8"/>
      <c r="AA133" s="8"/>
      <c r="AB133" s="8"/>
      <c r="AC133" s="8"/>
      <c r="AD133" s="8"/>
      <c r="AE133" s="8"/>
    </row>
    <row r="134" s="1" customFormat="true" ht="15.75" hidden="false" customHeight="false" outlineLevel="0" collapsed="false">
      <c r="A134" s="108"/>
      <c r="B134" s="3"/>
      <c r="C134" s="3"/>
      <c r="D134" s="4"/>
      <c r="E134" s="5"/>
      <c r="F134" s="481"/>
      <c r="G134" s="6"/>
      <c r="H134" s="8"/>
      <c r="I134" s="8"/>
      <c r="J134" s="8" t="n">
        <f aca="false">'2. RESUMO'!$G$37</f>
        <v>2733724.78</v>
      </c>
      <c r="K134" s="8"/>
      <c r="L134" s="8"/>
      <c r="M134" s="8"/>
      <c r="N134" s="8"/>
      <c r="O134" s="8"/>
      <c r="P134" s="8"/>
      <c r="Q134" s="8"/>
      <c r="R134" s="8"/>
      <c r="S134" s="8"/>
      <c r="T134" s="8"/>
      <c r="U134" s="8"/>
      <c r="V134" s="8"/>
      <c r="W134" s="8"/>
      <c r="X134" s="8"/>
      <c r="Y134" s="8"/>
      <c r="Z134" s="8"/>
      <c r="AA134" s="8"/>
      <c r="AB134" s="8"/>
      <c r="AC134" s="8"/>
      <c r="AD134" s="8"/>
      <c r="AE134" s="8"/>
    </row>
    <row r="135" s="534" customFormat="true" ht="15.75" hidden="false" customHeight="true" outlineLevel="0" collapsed="false">
      <c r="A135" s="8"/>
      <c r="B135" s="445" t="str">
        <f aca="false">IF(COUNT($H$13:H135)&lt;10,CONCATENATE("PMPG CIV 00",COUNT($H$13:H135)),CONCATENATE("PMPG CIV 0",COUNT($H$13:H135)))</f>
        <v>PMPG CIV 012</v>
      </c>
      <c r="C135" s="446" t="s">
        <v>931</v>
      </c>
      <c r="D135" s="446"/>
      <c r="E135" s="446"/>
      <c r="F135" s="446"/>
      <c r="G135" s="447" t="s">
        <v>892</v>
      </c>
      <c r="H135" s="448" t="n">
        <f aca="false">G141</f>
        <v>2.46</v>
      </c>
      <c r="I135" s="8"/>
      <c r="J135" s="8" t="n">
        <f aca="false">'2. RESUMO'!$G$37</f>
        <v>2733724.78</v>
      </c>
      <c r="K135" s="8"/>
      <c r="L135" s="8"/>
      <c r="M135" s="8"/>
      <c r="N135" s="8"/>
      <c r="O135" s="8"/>
      <c r="P135" s="8"/>
      <c r="Q135" s="8"/>
      <c r="R135" s="8"/>
      <c r="S135" s="8"/>
      <c r="T135" s="8"/>
      <c r="U135" s="8"/>
      <c r="V135" s="8"/>
      <c r="W135" s="8"/>
      <c r="X135" s="8"/>
      <c r="Y135" s="8"/>
      <c r="Z135" s="8"/>
      <c r="AA135" s="8"/>
      <c r="AB135" s="8"/>
      <c r="AC135" s="8"/>
      <c r="AD135" s="8"/>
      <c r="AE135" s="8"/>
    </row>
    <row r="136" s="534" customFormat="true" ht="31.5" hidden="false" customHeight="false" outlineLevel="0" collapsed="false">
      <c r="A136" s="8"/>
      <c r="B136" s="230" t="s">
        <v>875</v>
      </c>
      <c r="C136" s="449" t="s">
        <v>876</v>
      </c>
      <c r="D136" s="449" t="s">
        <v>451</v>
      </c>
      <c r="E136" s="449" t="s">
        <v>877</v>
      </c>
      <c r="F136" s="449" t="s">
        <v>878</v>
      </c>
      <c r="G136" s="450" t="s">
        <v>879</v>
      </c>
      <c r="H136" s="8"/>
      <c r="I136" s="8"/>
      <c r="J136" s="8" t="n">
        <f aca="false">'2. RESUMO'!$G$37</f>
        <v>2733724.78</v>
      </c>
      <c r="K136" s="8"/>
      <c r="L136" s="8"/>
      <c r="M136" s="8"/>
      <c r="N136" s="8"/>
      <c r="O136" s="8"/>
      <c r="P136" s="8"/>
      <c r="Q136" s="8"/>
      <c r="R136" s="8"/>
      <c r="S136" s="8"/>
      <c r="T136" s="8"/>
      <c r="U136" s="8"/>
      <c r="V136" s="8"/>
      <c r="W136" s="8"/>
      <c r="X136" s="8"/>
      <c r="Y136" s="8"/>
      <c r="Z136" s="8"/>
      <c r="AA136" s="8"/>
      <c r="AB136" s="8"/>
      <c r="AC136" s="8"/>
      <c r="AD136" s="8"/>
      <c r="AE136" s="8"/>
    </row>
    <row r="137" s="534" customFormat="true" ht="15.95" hidden="false" customHeight="true" outlineLevel="0" collapsed="false">
      <c r="A137" s="8"/>
      <c r="B137" s="451" t="s">
        <v>932</v>
      </c>
      <c r="C137" s="451"/>
      <c r="D137" s="451"/>
      <c r="E137" s="451"/>
      <c r="F137" s="451"/>
      <c r="G137" s="451"/>
      <c r="H137" s="8"/>
      <c r="I137" s="8"/>
      <c r="J137" s="8" t="n">
        <f aca="false">'2. RESUMO'!$G$37</f>
        <v>2733724.78</v>
      </c>
      <c r="K137" s="8"/>
      <c r="L137" s="8"/>
      <c r="M137" s="8"/>
      <c r="N137" s="8"/>
      <c r="O137" s="8"/>
      <c r="P137" s="8"/>
      <c r="Q137" s="8"/>
      <c r="R137" s="8"/>
      <c r="S137" s="8"/>
      <c r="T137" s="8"/>
      <c r="U137" s="8"/>
      <c r="V137" s="8"/>
      <c r="W137" s="8"/>
      <c r="X137" s="8"/>
      <c r="Y137" s="8"/>
      <c r="Z137" s="8"/>
      <c r="AA137" s="8"/>
      <c r="AB137" s="8"/>
      <c r="AC137" s="8"/>
      <c r="AD137" s="8"/>
      <c r="AE137" s="8"/>
    </row>
    <row r="138" s="1" customFormat="true" ht="15.75" hidden="false" customHeight="false" outlineLevel="0" collapsed="false">
      <c r="A138" s="108" t="s">
        <v>871</v>
      </c>
      <c r="B138" s="452" t="n">
        <v>3</v>
      </c>
      <c r="C138" s="91" t="str">
        <f aca="false">IF($A138="INSUMO",VLOOKUP($B138,'BANCO DE DADOS ABRIL INS'!$A:$D,2,0),VLOOKUP($B138,'BANCO DE DADOS ABRIL SERV'!$B:$E,2,0))</f>
        <v>ACIDO MURIATICO, DILUICAO 10% A 12% PARA USO EM LIMPEZA</v>
      </c>
      <c r="D138" s="90" t="str">
        <f aca="false">IF($A138="INSUMO",VLOOKUP($B138,'BANCO DE DADOS ABRIL INS'!$A:$D,3,0),VLOOKUP($B138,'BANCO DE DADOS ABRIL SERV'!$B:$E,3,0))</f>
        <v>L</v>
      </c>
      <c r="E138" s="535" t="n">
        <v>0.05</v>
      </c>
      <c r="F138" s="454" t="n">
        <f aca="false">IF($A138="INSUMO",VLOOKUP($B138,'BANCO DE DADOS ABRIL INS'!$A:$D,4,0),VLOOKUP($B138,'BANCO DE DADOS ABRIL SERV'!$B:$E,4,0))</f>
        <v>4.63</v>
      </c>
      <c r="G138" s="455" t="n">
        <f aca="false">TRUNC(E138*F138,2)</f>
        <v>0.23</v>
      </c>
      <c r="H138" s="8"/>
      <c r="I138" s="8"/>
      <c r="J138" s="8" t="n">
        <f aca="false">'2. RESUMO'!$G$37</f>
        <v>2733724.78</v>
      </c>
      <c r="K138" s="8"/>
      <c r="L138" s="8"/>
      <c r="M138" s="8"/>
      <c r="N138" s="8"/>
      <c r="O138" s="8"/>
      <c r="P138" s="8"/>
      <c r="Q138" s="8"/>
      <c r="R138" s="8"/>
      <c r="S138" s="8"/>
      <c r="T138" s="8"/>
      <c r="U138" s="8"/>
      <c r="V138" s="8"/>
      <c r="W138" s="8"/>
      <c r="X138" s="8"/>
      <c r="Y138" s="8"/>
      <c r="Z138" s="8"/>
      <c r="AA138" s="8"/>
      <c r="AB138" s="8"/>
      <c r="AC138" s="8"/>
      <c r="AD138" s="8"/>
      <c r="AE138" s="8"/>
    </row>
    <row r="139" s="534" customFormat="true" ht="15.95" hidden="false" customHeight="true" outlineLevel="0" collapsed="false">
      <c r="A139" s="8"/>
      <c r="B139" s="451" t="s">
        <v>880</v>
      </c>
      <c r="C139" s="451"/>
      <c r="D139" s="451"/>
      <c r="E139" s="451"/>
      <c r="F139" s="451"/>
      <c r="G139" s="451"/>
      <c r="H139" s="8"/>
      <c r="I139" s="8"/>
      <c r="J139" s="8" t="n">
        <f aca="false">'2. RESUMO'!$G$37</f>
        <v>2733724.78</v>
      </c>
      <c r="K139" s="8"/>
      <c r="L139" s="8"/>
      <c r="M139" s="8"/>
      <c r="N139" s="8"/>
      <c r="O139" s="8"/>
      <c r="P139" s="8"/>
      <c r="Q139" s="8"/>
      <c r="R139" s="8"/>
      <c r="S139" s="8"/>
      <c r="T139" s="8"/>
      <c r="U139" s="8"/>
      <c r="V139" s="8"/>
      <c r="W139" s="8"/>
      <c r="X139" s="8"/>
      <c r="Y139" s="8"/>
      <c r="Z139" s="8"/>
      <c r="AA139" s="8"/>
      <c r="AB139" s="8"/>
      <c r="AC139" s="8"/>
      <c r="AD139" s="8"/>
      <c r="AE139" s="8"/>
    </row>
    <row r="140" s="1" customFormat="true" ht="15.75" hidden="false" customHeight="false" outlineLevel="0" collapsed="false">
      <c r="A140" s="108" t="s">
        <v>872</v>
      </c>
      <c r="B140" s="456" t="n">
        <v>88316</v>
      </c>
      <c r="C140" s="83" t="str">
        <f aca="false">IF($A140="INSUMO",VLOOKUP($B140,'BANCO DE DADOS ABRIL INS'!$A:$D,2,0),VLOOKUP($B140,'BANCO DE DADOS ABRIL SERV'!$B:$E,2,0))</f>
        <v>SERVENTE COM ENCARGOS COMPLEMENTARES</v>
      </c>
      <c r="D140" s="82" t="str">
        <f aca="false">IF($A140="INSUMO",VLOOKUP($B140,'BANCO DE DADOS ABRIL INS'!$A:$D,3,0),VLOOKUP($B140,'BANCO DE DADOS ABRIL SERV'!$B:$E,3,0))</f>
        <v>H</v>
      </c>
      <c r="E140" s="536" t="n">
        <v>0.14</v>
      </c>
      <c r="F140" s="458" t="n">
        <f aca="false">IF($A140="INSUMO",VLOOKUP($B140,'BANCO DE DADOS ABRIL INS'!$A:$D,4,0),VLOOKUP($B140,'BANCO DE DADOS ABRIL SERV'!$B:$E,4,0))</f>
        <v>15.95</v>
      </c>
      <c r="G140" s="459" t="n">
        <f aca="false">TRUNC(E140*F140,2)</f>
        <v>2.23</v>
      </c>
      <c r="H140" s="8"/>
      <c r="I140" s="8"/>
      <c r="J140" s="8" t="n">
        <f aca="false">'2. RESUMO'!$G$37</f>
        <v>2733724.78</v>
      </c>
      <c r="K140" s="8"/>
      <c r="L140" s="8"/>
      <c r="M140" s="8"/>
      <c r="N140" s="8"/>
      <c r="O140" s="8"/>
      <c r="P140" s="8"/>
      <c r="Q140" s="8"/>
      <c r="R140" s="8"/>
      <c r="S140" s="8"/>
      <c r="T140" s="8"/>
      <c r="U140" s="8"/>
      <c r="V140" s="8"/>
      <c r="W140" s="8"/>
      <c r="X140" s="8"/>
      <c r="Y140" s="8"/>
      <c r="Z140" s="8"/>
      <c r="AA140" s="8"/>
      <c r="AB140" s="8"/>
      <c r="AC140" s="8"/>
      <c r="AD140" s="8"/>
      <c r="AE140" s="8"/>
    </row>
    <row r="141" s="534" customFormat="true" ht="15.95" hidden="false" customHeight="true" outlineLevel="0" collapsed="false">
      <c r="A141" s="8"/>
      <c r="B141" s="537" t="s">
        <v>933</v>
      </c>
      <c r="C141" s="537"/>
      <c r="D141" s="537"/>
      <c r="E141" s="537"/>
      <c r="F141" s="461" t="s">
        <v>881</v>
      </c>
      <c r="G141" s="462" t="n">
        <f aca="false">SUM(G137:G140)</f>
        <v>2.46</v>
      </c>
      <c r="H141" s="8"/>
      <c r="I141" s="8"/>
      <c r="J141" s="8" t="n">
        <f aca="false">'2. RESUMO'!$G$37</f>
        <v>2733724.78</v>
      </c>
      <c r="K141" s="8"/>
      <c r="L141" s="8"/>
      <c r="M141" s="8"/>
      <c r="N141" s="8"/>
      <c r="O141" s="8"/>
      <c r="P141" s="8"/>
      <c r="Q141" s="8"/>
      <c r="R141" s="8"/>
      <c r="S141" s="8"/>
      <c r="T141" s="8"/>
      <c r="U141" s="8"/>
      <c r="V141" s="8"/>
      <c r="W141" s="8"/>
      <c r="X141" s="8"/>
      <c r="Y141" s="8"/>
      <c r="Z141" s="8"/>
      <c r="AA141" s="8"/>
      <c r="AB141" s="8"/>
      <c r="AC141" s="8"/>
      <c r="AD141" s="8"/>
      <c r="AE141" s="8"/>
    </row>
    <row r="143" s="534" customFormat="true" ht="15.75" hidden="false" customHeight="true" outlineLevel="0" collapsed="false">
      <c r="A143" s="8"/>
      <c r="B143" s="445" t="str">
        <f aca="false">IF(COUNT($H$13:H143)&lt;10,CONCATENATE("PMPG CIV 00",COUNT($H$13:H143)),CONCATENATE("PMPG CIV 0",COUNT($H$13:H143)))</f>
        <v>PMPG CIV 013</v>
      </c>
      <c r="C143" s="446" t="s">
        <v>934</v>
      </c>
      <c r="D143" s="446"/>
      <c r="E143" s="446"/>
      <c r="F143" s="446"/>
      <c r="G143" s="447" t="s">
        <v>892</v>
      </c>
      <c r="H143" s="448" t="n">
        <f aca="false">G151</f>
        <v>124.01</v>
      </c>
      <c r="I143" s="8"/>
      <c r="J143" s="8" t="n">
        <f aca="false">'2. RESUMO'!$G$37</f>
        <v>2733724.78</v>
      </c>
      <c r="K143" s="8"/>
      <c r="L143" s="8"/>
      <c r="M143" s="8"/>
      <c r="N143" s="8"/>
      <c r="O143" s="8"/>
      <c r="P143" s="8"/>
      <c r="Q143" s="8"/>
      <c r="R143" s="8"/>
      <c r="S143" s="8"/>
      <c r="T143" s="8"/>
      <c r="U143" s="8"/>
      <c r="V143" s="8"/>
      <c r="W143" s="8"/>
      <c r="X143" s="8"/>
      <c r="Y143" s="8"/>
      <c r="Z143" s="8"/>
      <c r="AA143" s="8"/>
      <c r="AB143" s="8"/>
      <c r="AC143" s="8"/>
      <c r="AD143" s="8"/>
      <c r="AE143" s="8"/>
    </row>
    <row r="144" s="534" customFormat="true" ht="31.5" hidden="false" customHeight="false" outlineLevel="0" collapsed="false">
      <c r="A144" s="8"/>
      <c r="B144" s="230" t="s">
        <v>875</v>
      </c>
      <c r="C144" s="449" t="s">
        <v>876</v>
      </c>
      <c r="D144" s="449" t="s">
        <v>451</v>
      </c>
      <c r="E144" s="449" t="s">
        <v>877</v>
      </c>
      <c r="F144" s="449" t="s">
        <v>878</v>
      </c>
      <c r="G144" s="450" t="s">
        <v>879</v>
      </c>
      <c r="H144" s="8"/>
      <c r="I144" s="8"/>
      <c r="J144" s="8" t="n">
        <f aca="false">'2. RESUMO'!$G$37</f>
        <v>2733724.78</v>
      </c>
      <c r="K144" s="8"/>
      <c r="L144" s="8"/>
      <c r="M144" s="8"/>
      <c r="N144" s="8"/>
      <c r="O144" s="8"/>
      <c r="P144" s="8"/>
      <c r="Q144" s="8"/>
      <c r="R144" s="8"/>
      <c r="S144" s="8"/>
      <c r="T144" s="8"/>
      <c r="U144" s="8"/>
      <c r="V144" s="8"/>
      <c r="W144" s="8"/>
      <c r="X144" s="8"/>
      <c r="Y144" s="8"/>
      <c r="Z144" s="8"/>
      <c r="AA144" s="8"/>
      <c r="AB144" s="8"/>
      <c r="AC144" s="8"/>
      <c r="AD144" s="8"/>
      <c r="AE144" s="8"/>
    </row>
    <row r="145" s="534" customFormat="true" ht="15.95" hidden="false" customHeight="true" outlineLevel="0" collapsed="false">
      <c r="A145" s="8"/>
      <c r="B145" s="451" t="s">
        <v>932</v>
      </c>
      <c r="C145" s="451"/>
      <c r="D145" s="451"/>
      <c r="E145" s="451"/>
      <c r="F145" s="451"/>
      <c r="G145" s="451"/>
      <c r="H145" s="8"/>
      <c r="I145" s="8"/>
      <c r="J145" s="8" t="n">
        <f aca="false">'2. RESUMO'!$G$37</f>
        <v>2733724.78</v>
      </c>
      <c r="K145" s="8"/>
      <c r="L145" s="8"/>
      <c r="M145" s="8"/>
      <c r="N145" s="8"/>
      <c r="O145" s="8"/>
      <c r="P145" s="8"/>
      <c r="Q145" s="8"/>
      <c r="R145" s="8"/>
      <c r="S145" s="8"/>
      <c r="T145" s="8"/>
      <c r="U145" s="8"/>
      <c r="V145" s="8"/>
      <c r="W145" s="8"/>
      <c r="X145" s="8"/>
      <c r="Y145" s="8"/>
      <c r="Z145" s="8"/>
      <c r="AA145" s="8"/>
      <c r="AB145" s="8"/>
      <c r="AC145" s="8"/>
      <c r="AD145" s="8"/>
      <c r="AE145" s="8"/>
    </row>
    <row r="146" s="1" customFormat="true" ht="30" hidden="false" customHeight="false" outlineLevel="0" collapsed="false">
      <c r="A146" s="108" t="s">
        <v>871</v>
      </c>
      <c r="B146" s="452" t="n">
        <v>7170</v>
      </c>
      <c r="C146" s="91" t="str">
        <f aca="false">IF($A146="INSUMO",VLOOKUP($B146,'BANCO DE DADOS ABRIL INS'!$A:$D,2,0),VLOOKUP($B146,'BANCO DE DADOS ABRIL SERV'!$B:$E,2,0))</f>
        <v>TELA FACHADEIRA EM POLIETILENO, ROLO DE 3 X 100 M (L X C), COR BRANCA, SEM LOGOMARCA - PARA PROTECAO DE OBRAS</v>
      </c>
      <c r="D146" s="90" t="str">
        <f aca="false">IF($A146="INSUMO",VLOOKUP($B146,'BANCO DE DADOS ABRIL INS'!$A:$D,3,0),VLOOKUP($B146,'BANCO DE DADOS ABRIL SERV'!$B:$E,3,0))</f>
        <v>M2</v>
      </c>
      <c r="E146" s="487" t="n">
        <v>1.05</v>
      </c>
      <c r="F146" s="454" t="n">
        <f aca="false">IF($A146="INSUMO",VLOOKUP($B146,'BANCO DE DADOS ABRIL INS'!$A:$D,4,0),VLOOKUP($B146,'BANCO DE DADOS ABRIL SERV'!$B:$E,4,0))</f>
        <v>2</v>
      </c>
      <c r="G146" s="455" t="n">
        <f aca="false">TRUNC(E146*F146,2)</f>
        <v>2.1</v>
      </c>
      <c r="H146" s="8"/>
      <c r="I146" s="8"/>
      <c r="J146" s="8" t="n">
        <f aca="false">'2. RESUMO'!$G$37</f>
        <v>2733724.78</v>
      </c>
      <c r="K146" s="8"/>
      <c r="L146" s="8"/>
      <c r="M146" s="8"/>
      <c r="N146" s="8"/>
      <c r="O146" s="8"/>
      <c r="P146" s="8"/>
      <c r="Q146" s="8"/>
      <c r="R146" s="8"/>
      <c r="S146" s="8"/>
      <c r="T146" s="8"/>
      <c r="U146" s="8"/>
      <c r="V146" s="8"/>
      <c r="W146" s="8"/>
      <c r="X146" s="8"/>
      <c r="Y146" s="8"/>
      <c r="Z146" s="8"/>
      <c r="AA146" s="8"/>
      <c r="AB146" s="8"/>
      <c r="AC146" s="8"/>
      <c r="AD146" s="8"/>
      <c r="AE146" s="8"/>
    </row>
    <row r="147" s="1" customFormat="true" ht="15.75" hidden="false" customHeight="false" outlineLevel="0" collapsed="false">
      <c r="A147" s="108" t="s">
        <v>871</v>
      </c>
      <c r="B147" s="452" t="n">
        <v>584</v>
      </c>
      <c r="C147" s="91" t="str">
        <f aca="false">IF($A147="INSUMO",VLOOKUP($B147,'BANCO DE DADOS ABRIL INS'!$A:$D,2,0),VLOOKUP($B147,'BANCO DE DADOS ABRIL SERV'!$B:$E,2,0))</f>
        <v>CANTONEIRA ALUMINIO ABAS IGUAIS 2 ", E = 1/8 "</v>
      </c>
      <c r="D147" s="90" t="str">
        <f aca="false">IF($A147="INSUMO",VLOOKUP($B147,'BANCO DE DADOS ABRIL INS'!$A:$D,3,0),VLOOKUP($B147,'BANCO DE DADOS ABRIL SERV'!$B:$E,3,0))</f>
        <v>M</v>
      </c>
      <c r="E147" s="487" t="n">
        <v>4</v>
      </c>
      <c r="F147" s="454" t="n">
        <f aca="false">IF($A147="INSUMO",VLOOKUP($B147,'BANCO DE DADOS ABRIL INS'!$A:$D,4,0),VLOOKUP($B147,'BANCO DE DADOS ABRIL SERV'!$B:$E,4,0))</f>
        <v>23.34</v>
      </c>
      <c r="G147" s="455" t="n">
        <f aca="false">TRUNC(E147*F147,2)</f>
        <v>93.36</v>
      </c>
      <c r="H147" s="8"/>
      <c r="I147" s="8"/>
      <c r="J147" s="8" t="n">
        <f aca="false">'2. RESUMO'!$G$37</f>
        <v>2733724.78</v>
      </c>
      <c r="K147" s="8"/>
      <c r="L147" s="8"/>
      <c r="M147" s="8"/>
      <c r="N147" s="8"/>
      <c r="O147" s="8"/>
      <c r="P147" s="8"/>
      <c r="Q147" s="8"/>
      <c r="R147" s="8"/>
      <c r="S147" s="8"/>
      <c r="T147" s="8"/>
      <c r="U147" s="8"/>
      <c r="V147" s="8"/>
      <c r="W147" s="8"/>
      <c r="X147" s="8"/>
      <c r="Y147" s="8"/>
      <c r="Z147" s="8"/>
      <c r="AA147" s="8"/>
      <c r="AB147" s="8"/>
      <c r="AC147" s="8"/>
      <c r="AD147" s="8"/>
      <c r="AE147" s="8"/>
    </row>
    <row r="148" s="534" customFormat="true" ht="15.95" hidden="false" customHeight="true" outlineLevel="0" collapsed="false">
      <c r="A148" s="8"/>
      <c r="B148" s="451" t="s">
        <v>880</v>
      </c>
      <c r="C148" s="451"/>
      <c r="D148" s="451"/>
      <c r="E148" s="451"/>
      <c r="F148" s="451"/>
      <c r="G148" s="451"/>
      <c r="H148" s="8"/>
      <c r="I148" s="8"/>
      <c r="J148" s="8" t="n">
        <f aca="false">'2. RESUMO'!$G$37</f>
        <v>2733724.78</v>
      </c>
      <c r="K148" s="8"/>
      <c r="L148" s="8"/>
      <c r="M148" s="8"/>
      <c r="N148" s="8"/>
      <c r="O148" s="8"/>
      <c r="P148" s="8"/>
      <c r="Q148" s="8"/>
      <c r="R148" s="8"/>
      <c r="S148" s="8"/>
      <c r="T148" s="8"/>
      <c r="U148" s="8"/>
      <c r="V148" s="8"/>
      <c r="W148" s="8"/>
      <c r="X148" s="8"/>
      <c r="Y148" s="8"/>
      <c r="Z148" s="8"/>
      <c r="AA148" s="8"/>
      <c r="AB148" s="8"/>
      <c r="AC148" s="8"/>
      <c r="AD148" s="8"/>
      <c r="AE148" s="8"/>
    </row>
    <row r="149" s="1" customFormat="true" ht="15.75" hidden="false" customHeight="false" outlineLevel="0" collapsed="false">
      <c r="A149" s="108" t="s">
        <v>872</v>
      </c>
      <c r="B149" s="452" t="n">
        <v>88262</v>
      </c>
      <c r="C149" s="91" t="str">
        <f aca="false">IF($A149="INSUMO",VLOOKUP($B149,'BANCO DE DADOS ABRIL INS'!$A:$D,2,0),VLOOKUP($B149,'BANCO DE DADOS ABRIL SERV'!$B:$E,2,0))</f>
        <v>CARPINTEIRO DE FORMAS COM ENCARGOS COMPLEMENTARES</v>
      </c>
      <c r="D149" s="90" t="str">
        <f aca="false">IF($A149="INSUMO",VLOOKUP($B149,'BANCO DE DADOS ABRIL INS'!$A:$D,3,0),VLOOKUP($B149,'BANCO DE DADOS ABRIL SERV'!$B:$E,3,0))</f>
        <v>H</v>
      </c>
      <c r="E149" s="487" t="n">
        <v>0.8</v>
      </c>
      <c r="F149" s="454" t="n">
        <f aca="false">IF($A149="INSUMO",VLOOKUP($B149,'BANCO DE DADOS ABRIL INS'!$A:$D,4,0),VLOOKUP($B149,'BANCO DE DADOS ABRIL SERV'!$B:$E,4,0))</f>
        <v>19.74</v>
      </c>
      <c r="G149" s="455" t="n">
        <f aca="false">TRUNC(E149*F149,2)</f>
        <v>15.79</v>
      </c>
      <c r="H149" s="8"/>
      <c r="I149" s="8"/>
      <c r="J149" s="8" t="n">
        <f aca="false">'2. RESUMO'!$G$37</f>
        <v>2733724.78</v>
      </c>
      <c r="K149" s="8"/>
      <c r="L149" s="8"/>
      <c r="M149" s="8"/>
      <c r="N149" s="8"/>
      <c r="O149" s="8"/>
      <c r="P149" s="8"/>
      <c r="Q149" s="8"/>
      <c r="R149" s="8"/>
      <c r="S149" s="8"/>
      <c r="T149" s="8"/>
      <c r="U149" s="8"/>
      <c r="V149" s="8"/>
      <c r="W149" s="8"/>
      <c r="X149" s="8"/>
      <c r="Y149" s="8"/>
      <c r="Z149" s="8"/>
      <c r="AA149" s="8"/>
      <c r="AB149" s="8"/>
      <c r="AC149" s="8"/>
      <c r="AD149" s="8"/>
      <c r="AE149" s="8"/>
    </row>
    <row r="150" s="1" customFormat="true" ht="15.75" hidden="false" customHeight="false" outlineLevel="0" collapsed="false">
      <c r="A150" s="108" t="s">
        <v>872</v>
      </c>
      <c r="B150" s="538" t="n">
        <v>88316</v>
      </c>
      <c r="C150" s="539" t="str">
        <f aca="false">IF($A150="INSUMO",VLOOKUP($B150,'BANCO DE DADOS ABRIL INS'!$A:$D,2,0),VLOOKUP($B150,'BANCO DE DADOS ABRIL SERV'!$B:$E,2,0))</f>
        <v>SERVENTE COM ENCARGOS COMPLEMENTARES</v>
      </c>
      <c r="D150" s="540" t="str">
        <f aca="false">IF($A150="INSUMO",VLOOKUP($B150,'BANCO DE DADOS ABRIL INS'!$A:$D,3,0),VLOOKUP($B150,'BANCO DE DADOS ABRIL SERV'!$B:$E,3,0))</f>
        <v>H</v>
      </c>
      <c r="E150" s="541" t="n">
        <v>0.8</v>
      </c>
      <c r="F150" s="542" t="n">
        <f aca="false">IF($A150="INSUMO",VLOOKUP($B150,'BANCO DE DADOS ABRIL INS'!$A:$D,4,0),VLOOKUP($B150,'BANCO DE DADOS ABRIL SERV'!$B:$E,4,0))</f>
        <v>15.95</v>
      </c>
      <c r="G150" s="543" t="n">
        <f aca="false">TRUNC(E150*F150,2)</f>
        <v>12.76</v>
      </c>
      <c r="H150" s="8"/>
      <c r="I150" s="8"/>
      <c r="J150" s="8" t="n">
        <f aca="false">'2. RESUMO'!$G$37</f>
        <v>2733724.78</v>
      </c>
      <c r="K150" s="8"/>
      <c r="L150" s="8"/>
      <c r="M150" s="8"/>
      <c r="N150" s="8"/>
      <c r="O150" s="8"/>
      <c r="P150" s="8"/>
      <c r="Q150" s="8"/>
      <c r="R150" s="8"/>
      <c r="S150" s="8"/>
      <c r="T150" s="8"/>
      <c r="U150" s="8"/>
      <c r="V150" s="8"/>
      <c r="W150" s="8"/>
      <c r="X150" s="8"/>
      <c r="Y150" s="8"/>
      <c r="Z150" s="8"/>
      <c r="AA150" s="8"/>
      <c r="AB150" s="8"/>
      <c r="AC150" s="8"/>
      <c r="AD150" s="8"/>
      <c r="AE150" s="8"/>
    </row>
    <row r="151" s="534" customFormat="true" ht="15.75" hidden="false" customHeight="true" outlineLevel="0" collapsed="false">
      <c r="A151" s="8"/>
      <c r="B151" s="537" t="s">
        <v>935</v>
      </c>
      <c r="C151" s="537"/>
      <c r="D151" s="537"/>
      <c r="E151" s="537"/>
      <c r="F151" s="461" t="s">
        <v>881</v>
      </c>
      <c r="G151" s="462" t="n">
        <f aca="false">SUM(G145:G150)</f>
        <v>124.01</v>
      </c>
      <c r="H151" s="8"/>
      <c r="I151" s="8"/>
      <c r="J151" s="8" t="n">
        <f aca="false">'2. RESUMO'!$G$37</f>
        <v>2733724.78</v>
      </c>
      <c r="K151" s="8"/>
      <c r="L151" s="8"/>
      <c r="M151" s="8"/>
      <c r="N151" s="8"/>
      <c r="O151" s="8"/>
      <c r="P151" s="8"/>
      <c r="Q151" s="8"/>
      <c r="R151" s="8"/>
      <c r="S151" s="8"/>
      <c r="T151" s="8"/>
      <c r="U151" s="8"/>
      <c r="V151" s="8"/>
      <c r="W151" s="8"/>
      <c r="X151" s="8"/>
      <c r="Y151" s="8"/>
      <c r="Z151" s="8"/>
      <c r="AA151" s="8"/>
      <c r="AB151" s="8"/>
      <c r="AC151" s="8"/>
      <c r="AD151" s="8"/>
      <c r="AE151" s="8"/>
    </row>
    <row r="153" s="534" customFormat="true" ht="34.5" hidden="false" customHeight="true" outlineLevel="0" collapsed="false">
      <c r="A153" s="8"/>
      <c r="B153" s="445" t="str">
        <f aca="false">IF(COUNT($H$13:H153)&lt;10,CONCATENATE("PMPG CIV 00",COUNT($H$13:H153)),CONCATENATE("PMPG CIV 0",COUNT($H$13:H153)))</f>
        <v>PMPG CIV 014</v>
      </c>
      <c r="C153" s="446" t="s">
        <v>936</v>
      </c>
      <c r="D153" s="446"/>
      <c r="E153" s="446"/>
      <c r="F153" s="446"/>
      <c r="G153" s="447" t="s">
        <v>892</v>
      </c>
      <c r="H153" s="448" t="n">
        <f aca="false">G164</f>
        <v>700.43</v>
      </c>
      <c r="I153" s="8"/>
      <c r="J153" s="8" t="n">
        <f aca="false">'2. RESUMO'!$G$37</f>
        <v>2733724.78</v>
      </c>
      <c r="K153" s="8"/>
      <c r="L153" s="8"/>
      <c r="M153" s="8"/>
      <c r="N153" s="8"/>
      <c r="O153" s="8"/>
      <c r="P153" s="8"/>
      <c r="Q153" s="8"/>
      <c r="R153" s="8"/>
      <c r="S153" s="8"/>
      <c r="T153" s="8"/>
      <c r="U153" s="8"/>
      <c r="V153" s="8"/>
      <c r="W153" s="8"/>
      <c r="X153" s="8"/>
      <c r="Y153" s="8"/>
      <c r="Z153" s="8"/>
      <c r="AA153" s="8"/>
      <c r="AB153" s="8"/>
      <c r="AC153" s="8"/>
      <c r="AD153" s="8"/>
      <c r="AE153" s="8"/>
    </row>
    <row r="154" s="534" customFormat="true" ht="31.5" hidden="false" customHeight="false" outlineLevel="0" collapsed="false">
      <c r="A154" s="8"/>
      <c r="B154" s="230" t="s">
        <v>875</v>
      </c>
      <c r="C154" s="449" t="s">
        <v>876</v>
      </c>
      <c r="D154" s="449" t="s">
        <v>451</v>
      </c>
      <c r="E154" s="449" t="s">
        <v>877</v>
      </c>
      <c r="F154" s="449" t="s">
        <v>878</v>
      </c>
      <c r="G154" s="450" t="s">
        <v>879</v>
      </c>
      <c r="H154" s="8"/>
      <c r="I154" s="8"/>
      <c r="J154" s="8" t="n">
        <f aca="false">'2. RESUMO'!$G$37</f>
        <v>2733724.78</v>
      </c>
      <c r="K154" s="8"/>
      <c r="L154" s="8"/>
      <c r="M154" s="8"/>
      <c r="N154" s="8"/>
      <c r="O154" s="8"/>
      <c r="P154" s="8"/>
      <c r="Q154" s="8"/>
      <c r="R154" s="8"/>
      <c r="S154" s="8"/>
      <c r="T154" s="8"/>
      <c r="U154" s="8"/>
      <c r="V154" s="8"/>
      <c r="W154" s="8"/>
      <c r="X154" s="8"/>
      <c r="Y154" s="8"/>
      <c r="Z154" s="8"/>
      <c r="AA154" s="8"/>
      <c r="AB154" s="8"/>
      <c r="AC154" s="8"/>
      <c r="AD154" s="8"/>
      <c r="AE154" s="8"/>
    </row>
    <row r="155" s="534" customFormat="true" ht="15.95" hidden="false" customHeight="true" outlineLevel="0" collapsed="false">
      <c r="A155" s="8"/>
      <c r="B155" s="451" t="s">
        <v>893</v>
      </c>
      <c r="C155" s="451"/>
      <c r="D155" s="451"/>
      <c r="E155" s="451"/>
      <c r="F155" s="451"/>
      <c r="G155" s="451"/>
      <c r="H155" s="8"/>
      <c r="I155" s="8"/>
      <c r="J155" s="8" t="n">
        <f aca="false">'2. RESUMO'!$G$37</f>
        <v>2733724.78</v>
      </c>
      <c r="K155" s="8"/>
      <c r="L155" s="8"/>
      <c r="M155" s="8"/>
      <c r="N155" s="8"/>
      <c r="O155" s="8"/>
      <c r="P155" s="8"/>
      <c r="Q155" s="8"/>
      <c r="R155" s="8"/>
      <c r="S155" s="8"/>
      <c r="T155" s="8"/>
      <c r="U155" s="8"/>
      <c r="V155" s="8"/>
      <c r="W155" s="8"/>
      <c r="X155" s="8"/>
      <c r="Y155" s="8"/>
      <c r="Z155" s="8"/>
      <c r="AA155" s="8"/>
      <c r="AB155" s="8"/>
      <c r="AC155" s="8"/>
      <c r="AD155" s="8"/>
      <c r="AE155" s="8"/>
    </row>
    <row r="156" s="1" customFormat="true" ht="30" hidden="false" customHeight="false" outlineLevel="0" collapsed="false">
      <c r="A156" s="108" t="s">
        <v>871</v>
      </c>
      <c r="B156" s="452" t="n">
        <v>142</v>
      </c>
      <c r="C156" s="91" t="str">
        <f aca="false">IF($A156="INSUMO",VLOOKUP($B156,'BANCO DE DADOS ABRIL INS'!$A:$D,2,0),VLOOKUP($B156,'BANCO DE DADOS ABRIL SERV'!$B:$E,2,0))</f>
        <v>SELANTE ELASTICO MONOCOMPONENTE A BASE DE POLIURETANO PARA JUNTAS DIVERSAS</v>
      </c>
      <c r="D156" s="90" t="str">
        <f aca="false">IF($A156="INSUMO",VLOOKUP($B156,'BANCO DE DADOS ABRIL INS'!$A:$D,3,0),VLOOKUP($B156,'BANCO DE DADOS ABRIL SERV'!$B:$E,3,0))</f>
        <v>310ML</v>
      </c>
      <c r="E156" s="469" t="n">
        <v>0.8829</v>
      </c>
      <c r="F156" s="454" t="n">
        <f aca="false">IF($A156="INSUMO",VLOOKUP($B156,'BANCO DE DADOS ABRIL INS'!$A:$D,4,0),VLOOKUP($B156,'BANCO DE DADOS ABRIL SERV'!$B:$E,4,0))</f>
        <v>28.24</v>
      </c>
      <c r="G156" s="455" t="n">
        <f aca="false">TRUNC(E156*F156,2)</f>
        <v>24.93</v>
      </c>
      <c r="H156" s="8"/>
      <c r="I156" s="8"/>
      <c r="J156" s="8" t="n">
        <f aca="false">'2. RESUMO'!$G$37</f>
        <v>2733724.78</v>
      </c>
      <c r="K156" s="8"/>
      <c r="L156" s="8"/>
      <c r="M156" s="8"/>
      <c r="N156" s="8"/>
      <c r="O156" s="8"/>
      <c r="P156" s="8"/>
      <c r="Q156" s="8"/>
      <c r="R156" s="8"/>
      <c r="S156" s="8"/>
      <c r="T156" s="8"/>
      <c r="U156" s="8"/>
      <c r="V156" s="8"/>
      <c r="W156" s="8"/>
      <c r="X156" s="8"/>
      <c r="Y156" s="8"/>
      <c r="Z156" s="8"/>
      <c r="AA156" s="8"/>
      <c r="AB156" s="8"/>
      <c r="AC156" s="8"/>
      <c r="AD156" s="8"/>
      <c r="AE156" s="8"/>
    </row>
    <row r="157" s="1" customFormat="true" ht="30" hidden="false" customHeight="false" outlineLevel="0" collapsed="false">
      <c r="A157" s="108" t="s">
        <v>871</v>
      </c>
      <c r="B157" s="452" t="n">
        <v>4917</v>
      </c>
      <c r="C157" s="91" t="str">
        <f aca="false">IF($A157="INSUMO",VLOOKUP($B157,'BANCO DE DADOS ABRIL INS'!$A:$D,2,0),VLOOKUP($B157,'BANCO DE DADOS ABRIL SERV'!$B:$E,2,0))</f>
        <v>PORTA DE ABRIR EM ALUMINIO TIPO VENEZIANA, ACABAMENTO ANODIZADO NATURAL, SEM GUARNICAO/ALIZAR/VISTA</v>
      </c>
      <c r="D157" s="90" t="str">
        <f aca="false">IF($A157="INSUMO",VLOOKUP($B157,'BANCO DE DADOS ABRIL INS'!$A:$D,3,0),VLOOKUP($B157,'BANCO DE DADOS ABRIL SERV'!$B:$E,3,0))</f>
        <v>M2</v>
      </c>
      <c r="E157" s="454" t="n">
        <v>1</v>
      </c>
      <c r="F157" s="454" t="n">
        <f aca="false">IF($A157="INSUMO",VLOOKUP($B157,'BANCO DE DADOS ABRIL INS'!$A:$D,4,0),VLOOKUP($B157,'BANCO DE DADOS ABRIL SERV'!$B:$E,4,0))</f>
        <v>482.74</v>
      </c>
      <c r="G157" s="455" t="n">
        <f aca="false">TRUNC(E157*F157,2)</f>
        <v>482.74</v>
      </c>
      <c r="H157" s="8"/>
      <c r="I157" s="8"/>
      <c r="J157" s="8" t="n">
        <f aca="false">'2. RESUMO'!$G$37</f>
        <v>2733724.78</v>
      </c>
      <c r="K157" s="8"/>
      <c r="L157" s="8"/>
      <c r="M157" s="8"/>
      <c r="N157" s="8"/>
      <c r="O157" s="8"/>
      <c r="P157" s="8"/>
      <c r="Q157" s="8"/>
      <c r="R157" s="8"/>
      <c r="S157" s="8"/>
      <c r="T157" s="8"/>
      <c r="U157" s="8"/>
      <c r="V157" s="8"/>
      <c r="W157" s="8"/>
      <c r="X157" s="8"/>
      <c r="Y157" s="8"/>
      <c r="Z157" s="8"/>
      <c r="AA157" s="8"/>
      <c r="AB157" s="8"/>
      <c r="AC157" s="8"/>
      <c r="AD157" s="8"/>
      <c r="AE157" s="8"/>
    </row>
    <row r="158" s="534" customFormat="true" ht="30" hidden="false" customHeight="false" outlineLevel="0" collapsed="false">
      <c r="A158" s="108" t="s">
        <v>871</v>
      </c>
      <c r="B158" s="452" t="n">
        <v>7568</v>
      </c>
      <c r="C158" s="91" t="str">
        <f aca="false">IF($A158="INSUMO",VLOOKUP($B158,'BANCO DE DADOS ABRIL INS'!$A:$D,2,0),VLOOKUP($B158,'BANCO DE DADOS ABRIL SERV'!$B:$E,2,0))</f>
        <v>BUCHA DE NYLON SEM ABA S10, COM PARAFUSO DE 6,10 X 65 MM EM ACO ZINCADO COM ROSCA SOBERBA, CABECA CHATA E FENDA PHILLIPS</v>
      </c>
      <c r="D158" s="90" t="str">
        <f aca="false">IF($A158="INSUMO",VLOOKUP($B158,'BANCO DE DADOS ABRIL INS'!$A:$D,3,0),VLOOKUP($B158,'BANCO DE DADOS ABRIL SERV'!$B:$E,3,0))</f>
        <v>UN</v>
      </c>
      <c r="E158" s="469" t="n">
        <v>4.8166</v>
      </c>
      <c r="F158" s="454" t="n">
        <f aca="false">IF($A158="INSUMO",VLOOKUP($B158,'BANCO DE DADOS ABRIL INS'!$A:$D,4,0),VLOOKUP($B158,'BANCO DE DADOS ABRIL SERV'!$B:$E,4,0))</f>
        <v>0.3</v>
      </c>
      <c r="G158" s="455" t="n">
        <f aca="false">TRUNC(E158*F158,2)</f>
        <v>1.44</v>
      </c>
      <c r="H158" s="8"/>
      <c r="I158" s="8"/>
      <c r="J158" s="8" t="n">
        <f aca="false">'2. RESUMO'!$G$37</f>
        <v>2733724.78</v>
      </c>
      <c r="K158" s="8"/>
      <c r="L158" s="8"/>
      <c r="M158" s="8"/>
      <c r="N158" s="8"/>
      <c r="O158" s="8"/>
      <c r="P158" s="8"/>
      <c r="Q158" s="8"/>
      <c r="R158" s="8"/>
      <c r="S158" s="8"/>
      <c r="T158" s="8"/>
      <c r="U158" s="8"/>
      <c r="V158" s="8"/>
      <c r="W158" s="8"/>
      <c r="X158" s="8"/>
      <c r="Y158" s="8"/>
      <c r="Z158" s="8"/>
      <c r="AA158" s="8"/>
      <c r="AB158" s="8"/>
      <c r="AC158" s="8"/>
      <c r="AD158" s="8"/>
      <c r="AE158" s="8"/>
    </row>
    <row r="159" s="1" customFormat="true" ht="30" hidden="false" customHeight="false" outlineLevel="0" collapsed="false">
      <c r="A159" s="108" t="s">
        <v>871</v>
      </c>
      <c r="B159" s="452" t="n">
        <v>36888</v>
      </c>
      <c r="C159" s="91" t="str">
        <f aca="false">IF($A159="INSUMO",VLOOKUP($B159,'BANCO DE DADOS ABRIL INS'!$A:$D,2,0),VLOOKUP($B159,'BANCO DE DADOS ABRIL SERV'!$B:$E,2,0))</f>
        <v>GUARNICAO/MOLDURA DE ACABAMENTO PARA ESQUADRIA DE ALUMINIO ANODIZADO NATURAL, PARA 1 FACE</v>
      </c>
      <c r="D159" s="90" t="str">
        <f aca="false">IF($A159="INSUMO",VLOOKUP($B159,'BANCO DE DADOS ABRIL INS'!$A:$D,3,0),VLOOKUP($B159,'BANCO DE DADOS ABRIL SERV'!$B:$E,3,0))</f>
        <v>M</v>
      </c>
      <c r="E159" s="469" t="n">
        <v>6.8504</v>
      </c>
      <c r="F159" s="454" t="n">
        <f aca="false">IF($A159="INSUMO",VLOOKUP($B159,'BANCO DE DADOS ABRIL INS'!$A:$D,4,0),VLOOKUP($B159,'BANCO DE DADOS ABRIL SERV'!$B:$E,4,0))</f>
        <v>7.21</v>
      </c>
      <c r="G159" s="544" t="n">
        <f aca="false">TRUNC(E159*F159,2)</f>
        <v>49.39</v>
      </c>
      <c r="H159" s="8"/>
      <c r="I159" s="8"/>
      <c r="J159" s="8" t="n">
        <f aca="false">'2. RESUMO'!$G$37</f>
        <v>2733724.78</v>
      </c>
      <c r="K159" s="8"/>
      <c r="L159" s="8"/>
      <c r="M159" s="8"/>
      <c r="N159" s="8"/>
      <c r="O159" s="8"/>
      <c r="P159" s="8"/>
      <c r="Q159" s="8"/>
      <c r="R159" s="8"/>
      <c r="S159" s="8"/>
      <c r="T159" s="8"/>
      <c r="U159" s="8"/>
      <c r="V159" s="8"/>
      <c r="W159" s="8"/>
      <c r="X159" s="8"/>
      <c r="Y159" s="8"/>
      <c r="Z159" s="8"/>
      <c r="AA159" s="8"/>
      <c r="AB159" s="8"/>
      <c r="AC159" s="8"/>
      <c r="AD159" s="8"/>
      <c r="AE159" s="8"/>
    </row>
    <row r="160" s="1" customFormat="true" ht="30" hidden="false" customHeight="false" outlineLevel="0" collapsed="false">
      <c r="A160" s="108" t="s">
        <v>871</v>
      </c>
      <c r="B160" s="452" t="n">
        <v>36218</v>
      </c>
      <c r="C160" s="91" t="str">
        <f aca="false">IF($A160="INSUMO",VLOOKUP($B160,'BANCO DE DADOS ABRIL INS'!$A:$D,2,0),VLOOKUP($B160,'BANCO DE DADOS ABRIL SERV'!$B:$E,2,0))</f>
        <v>BARRA DE APOIO RETA, EM ALUMINIO, COMPRIMENTO 60CM, DIAMETRO MINIMO 3 CM</v>
      </c>
      <c r="D160" s="90" t="str">
        <f aca="false">IF($A160="INSUMO",VLOOKUP($B160,'BANCO DE DADOS ABRIL INS'!$A:$D,3,0),VLOOKUP($B160,'BANCO DE DADOS ABRIL SERV'!$B:$E,3,0))</f>
        <v>UN</v>
      </c>
      <c r="E160" s="454" t="n">
        <v>1</v>
      </c>
      <c r="F160" s="454" t="n">
        <f aca="false">IF($A160="INSUMO",VLOOKUP($B160,'BANCO DE DADOS ABRIL INS'!$A:$D,4,0),VLOOKUP($B160,'BANCO DE DADOS ABRIL SERV'!$B:$E,4,0))</f>
        <v>95.46</v>
      </c>
      <c r="G160" s="455" t="n">
        <f aca="false">TRUNC(E160*F160,2)</f>
        <v>95.46</v>
      </c>
      <c r="H160" s="8"/>
      <c r="I160" s="8"/>
      <c r="J160" s="8" t="n">
        <f aca="false">'2. RESUMO'!$G$37</f>
        <v>2733724.78</v>
      </c>
      <c r="K160" s="8"/>
      <c r="L160" s="8"/>
      <c r="M160" s="8"/>
      <c r="N160" s="8"/>
      <c r="O160" s="8"/>
      <c r="P160" s="8"/>
      <c r="Q160" s="8"/>
      <c r="R160" s="8"/>
      <c r="S160" s="8"/>
      <c r="T160" s="8"/>
      <c r="U160" s="8"/>
      <c r="V160" s="8"/>
      <c r="W160" s="8"/>
      <c r="X160" s="8"/>
      <c r="Y160" s="8"/>
      <c r="Z160" s="8"/>
      <c r="AA160" s="8"/>
      <c r="AB160" s="8"/>
      <c r="AC160" s="8"/>
      <c r="AD160" s="8"/>
      <c r="AE160" s="8"/>
    </row>
    <row r="161" s="534" customFormat="true" ht="15.95" hidden="false" customHeight="true" outlineLevel="0" collapsed="false">
      <c r="A161" s="8"/>
      <c r="B161" s="451" t="s">
        <v>880</v>
      </c>
      <c r="C161" s="451"/>
      <c r="D161" s="451"/>
      <c r="E161" s="451"/>
      <c r="F161" s="451"/>
      <c r="G161" s="451"/>
      <c r="H161" s="8"/>
      <c r="I161" s="8"/>
      <c r="J161" s="8" t="n">
        <f aca="false">'2. RESUMO'!$G$37</f>
        <v>2733724.78</v>
      </c>
      <c r="K161" s="8"/>
      <c r="L161" s="8"/>
      <c r="M161" s="8"/>
      <c r="N161" s="8"/>
      <c r="O161" s="8"/>
      <c r="P161" s="8"/>
      <c r="Q161" s="8"/>
      <c r="R161" s="8"/>
      <c r="S161" s="8"/>
      <c r="T161" s="8"/>
      <c r="U161" s="8"/>
      <c r="V161" s="8"/>
      <c r="W161" s="8"/>
      <c r="X161" s="8"/>
      <c r="Y161" s="8"/>
      <c r="Z161" s="8"/>
      <c r="AA161" s="8"/>
      <c r="AB161" s="8"/>
      <c r="AC161" s="8"/>
      <c r="AD161" s="8"/>
      <c r="AE161" s="8"/>
    </row>
    <row r="162" customFormat="false" ht="15.75" hidden="false" customHeight="false" outlineLevel="0" collapsed="false">
      <c r="A162" s="108" t="s">
        <v>872</v>
      </c>
      <c r="B162" s="452" t="n">
        <v>88309</v>
      </c>
      <c r="C162" s="91" t="str">
        <f aca="false">IF($A162="INSUMO",VLOOKUP($B162,'BANCO DE DADOS ABRIL INS'!$A:$D,2,0),VLOOKUP($B162,'BANCO DE DADOS ABRIL SERV'!$B:$E,2,0))</f>
        <v>PEDREIRO COM ENCARGOS COMPLEMENTARES</v>
      </c>
      <c r="D162" s="90" t="str">
        <f aca="false">IF($A162="INSUMO",VLOOKUP($B162,'BANCO DE DADOS ABRIL INS'!$A:$D,3,0),VLOOKUP($B162,'BANCO DE DADOS ABRIL SERV'!$B:$E,3,0))</f>
        <v>H</v>
      </c>
      <c r="E162" s="469" t="n">
        <f aca="false">0.3826+1</f>
        <v>1.3826</v>
      </c>
      <c r="F162" s="454" t="n">
        <f aca="false">IF($A162="INSUMO",VLOOKUP($B162,'BANCO DE DADOS ABRIL INS'!$A:$D,4,0),VLOOKUP($B162,'BANCO DE DADOS ABRIL SERV'!$B:$E,4,0))</f>
        <v>19.88</v>
      </c>
      <c r="G162" s="455" t="n">
        <f aca="false">TRUNC(E162*F162,2)</f>
        <v>27.48</v>
      </c>
    </row>
    <row r="163" customFormat="false" ht="15.75" hidden="false" customHeight="false" outlineLevel="0" collapsed="false">
      <c r="A163" s="108" t="s">
        <v>872</v>
      </c>
      <c r="B163" s="456" t="n">
        <v>88316</v>
      </c>
      <c r="C163" s="83" t="str">
        <f aca="false">IF($A163="INSUMO",VLOOKUP($B163,'BANCO DE DADOS ABRIL INS'!$A:$D,2,0),VLOOKUP($B163,'BANCO DE DADOS ABRIL SERV'!$B:$E,2,0))</f>
        <v>SERVENTE COM ENCARGOS COMPLEMENTARES</v>
      </c>
      <c r="D163" s="82" t="str">
        <f aca="false">IF($A163="INSUMO",VLOOKUP($B163,'BANCO DE DADOS ABRIL INS'!$A:$D,3,0),VLOOKUP($B163,'BANCO DE DADOS ABRIL SERV'!$B:$E,3,0))</f>
        <v>H</v>
      </c>
      <c r="E163" s="471" t="n">
        <f aca="false">0.191+1</f>
        <v>1.191</v>
      </c>
      <c r="F163" s="458" t="n">
        <f aca="false">IF($A163="INSUMO",VLOOKUP($B163,'BANCO DE DADOS ABRIL INS'!$A:$D,4,0),VLOOKUP($B163,'BANCO DE DADOS ABRIL SERV'!$B:$E,4,0))</f>
        <v>15.95</v>
      </c>
      <c r="G163" s="459" t="n">
        <f aca="false">TRUNC(E163*F163,2)</f>
        <v>18.99</v>
      </c>
    </row>
    <row r="164" customFormat="false" ht="38.25" hidden="false" customHeight="true" outlineLevel="0" collapsed="false">
      <c r="B164" s="545" t="s">
        <v>937</v>
      </c>
      <c r="C164" s="545"/>
      <c r="D164" s="545"/>
      <c r="E164" s="545"/>
      <c r="F164" s="521" t="s">
        <v>881</v>
      </c>
      <c r="G164" s="462" t="n">
        <f aca="false">TRUNC(SUM(G156:G163),2)</f>
        <v>700.43</v>
      </c>
    </row>
    <row r="166" customFormat="false" ht="21.75" hidden="false" customHeight="true" outlineLevel="0" collapsed="false">
      <c r="B166" s="445" t="str">
        <f aca="false">IF(COUNT($H$13:H166)&lt;10,CONCATENATE("PMPG CIV 00",COUNT($H$13:H166)),CONCATENATE("PMPG CIV 0",COUNT($H$13:H166)))</f>
        <v>PMPG CIV 015</v>
      </c>
      <c r="C166" s="446" t="str">
        <f aca="false">CONCATENATE("FORNECIMENTO E INSTALAÇÃO DE ",C169)</f>
        <v>FORNECIMENTO E INSTALAÇÃO DE LOUSA DE VIDRO 4,00 M X 1,10 M</v>
      </c>
      <c r="D166" s="446"/>
      <c r="E166" s="446"/>
      <c r="F166" s="446"/>
      <c r="G166" s="447" t="s">
        <v>451</v>
      </c>
      <c r="H166" s="494" t="n">
        <f aca="false">G170</f>
        <v>1352.02</v>
      </c>
      <c r="J166" s="8" t="n">
        <f aca="false">'2. RESUMO'!$G$37</f>
        <v>2733724.78</v>
      </c>
    </row>
    <row r="167" customFormat="false" ht="40.5" hidden="false" customHeight="true" outlineLevel="0" collapsed="false">
      <c r="B167" s="230" t="s">
        <v>875</v>
      </c>
      <c r="C167" s="449" t="s">
        <v>876</v>
      </c>
      <c r="D167" s="449" t="s">
        <v>451</v>
      </c>
      <c r="E167" s="449" t="s">
        <v>877</v>
      </c>
      <c r="F167" s="449" t="s">
        <v>878</v>
      </c>
      <c r="G167" s="450" t="s">
        <v>879</v>
      </c>
      <c r="J167" s="8" t="n">
        <f aca="false">'2. RESUMO'!$G$37</f>
        <v>2733724.78</v>
      </c>
    </row>
    <row r="168" customFormat="false" ht="15.95" hidden="false" customHeight="true" outlineLevel="0" collapsed="false">
      <c r="B168" s="451" t="s">
        <v>893</v>
      </c>
      <c r="C168" s="451"/>
      <c r="D168" s="451"/>
      <c r="E168" s="451"/>
      <c r="F168" s="451"/>
      <c r="G168" s="451"/>
      <c r="J168" s="8" t="n">
        <f aca="false">'2. RESUMO'!$G$37</f>
        <v>2733724.78</v>
      </c>
    </row>
    <row r="169" customFormat="false" ht="15.75" hidden="false" customHeight="false" outlineLevel="0" collapsed="false">
      <c r="A169" s="108" t="s">
        <v>871</v>
      </c>
      <c r="B169" s="452" t="s">
        <v>901</v>
      </c>
      <c r="C169" s="91" t="str">
        <f aca="false">C172</f>
        <v>LOUSA DE VIDRO 4,00 M X 1,10 M</v>
      </c>
      <c r="D169" s="495" t="str">
        <f aca="false">G172</f>
        <v>UN</v>
      </c>
      <c r="E169" s="453" t="n">
        <v>1</v>
      </c>
      <c r="F169" s="454" t="n">
        <f aca="false">D177</f>
        <v>1352.02</v>
      </c>
      <c r="G169" s="455" t="n">
        <f aca="false">TRUNC(E169*F169,2)</f>
        <v>1352.02</v>
      </c>
      <c r="J169" s="8" t="n">
        <f aca="false">'2. RESUMO'!$G$37</f>
        <v>2733724.78</v>
      </c>
    </row>
    <row r="170" customFormat="false" ht="38.25" hidden="false" customHeight="true" outlineLevel="0" collapsed="false">
      <c r="B170" s="472" t="s">
        <v>938</v>
      </c>
      <c r="C170" s="472"/>
      <c r="D170" s="472"/>
      <c r="E170" s="472"/>
      <c r="F170" s="461" t="s">
        <v>881</v>
      </c>
      <c r="G170" s="462" t="n">
        <f aca="false">SUM(G169:G169)</f>
        <v>1352.02</v>
      </c>
      <c r="J170" s="8" t="n">
        <f aca="false">'2. RESUMO'!$G$37</f>
        <v>2733724.78</v>
      </c>
    </row>
    <row r="171" s="1" customFormat="true" ht="15.75" hidden="false" customHeight="false" outlineLevel="0" collapsed="false">
      <c r="A171" s="108"/>
      <c r="B171" s="3"/>
      <c r="C171" s="3"/>
      <c r="D171" s="4"/>
      <c r="E171" s="5"/>
      <c r="F171" s="481"/>
      <c r="G171" s="6"/>
      <c r="H171" s="8"/>
      <c r="I171" s="8"/>
      <c r="J171" s="8" t="n">
        <f aca="false">'2. RESUMO'!$G$37</f>
        <v>2733724.78</v>
      </c>
      <c r="K171" s="8"/>
      <c r="L171" s="8"/>
      <c r="M171" s="8"/>
      <c r="N171" s="8"/>
      <c r="O171" s="8"/>
      <c r="P171" s="8"/>
      <c r="Q171" s="8"/>
      <c r="R171" s="8"/>
      <c r="S171" s="8"/>
      <c r="T171" s="8"/>
      <c r="U171" s="8"/>
      <c r="V171" s="8"/>
      <c r="W171" s="8"/>
      <c r="X171" s="8"/>
      <c r="Y171" s="8"/>
      <c r="Z171" s="8"/>
      <c r="AA171" s="8"/>
      <c r="AB171" s="8"/>
      <c r="AC171" s="8"/>
      <c r="AD171" s="8"/>
      <c r="AE171" s="8"/>
    </row>
    <row r="172" s="1" customFormat="true" ht="20.25" hidden="false" customHeight="false" outlineLevel="0" collapsed="false">
      <c r="A172" s="108"/>
      <c r="B172" s="497"/>
      <c r="C172" s="498" t="s">
        <v>939</v>
      </c>
      <c r="D172" s="499"/>
      <c r="E172" s="500"/>
      <c r="F172" s="501"/>
      <c r="G172" s="502" t="s">
        <v>451</v>
      </c>
      <c r="H172" s="503" t="s">
        <v>903</v>
      </c>
      <c r="I172" s="8"/>
      <c r="J172" s="8" t="n">
        <f aca="false">'2. RESUMO'!$G$37</f>
        <v>2733724.78</v>
      </c>
      <c r="K172" s="8"/>
      <c r="L172" s="8"/>
      <c r="M172" s="8"/>
      <c r="N172" s="8"/>
      <c r="O172" s="8"/>
      <c r="P172" s="8"/>
      <c r="Q172" s="8"/>
      <c r="R172" s="8"/>
      <c r="S172" s="8"/>
      <c r="T172" s="8"/>
      <c r="U172" s="8"/>
      <c r="V172" s="8"/>
      <c r="W172" s="8"/>
      <c r="X172" s="8"/>
      <c r="Y172" s="8"/>
      <c r="Z172" s="8"/>
      <c r="AA172" s="8"/>
      <c r="AB172" s="8"/>
      <c r="AC172" s="8"/>
      <c r="AD172" s="8"/>
      <c r="AE172" s="8"/>
    </row>
    <row r="173" s="1" customFormat="true" ht="47.25" hidden="false" customHeight="false" outlineLevel="0" collapsed="false">
      <c r="A173" s="108"/>
      <c r="B173" s="230" t="s">
        <v>904</v>
      </c>
      <c r="C173" s="253" t="s">
        <v>905</v>
      </c>
      <c r="D173" s="253" t="s">
        <v>906</v>
      </c>
      <c r="E173" s="504" t="s">
        <v>907</v>
      </c>
      <c r="F173" s="505" t="s">
        <v>908</v>
      </c>
      <c r="G173" s="506" t="s">
        <v>909</v>
      </c>
      <c r="H173" s="8"/>
      <c r="I173" s="8"/>
      <c r="J173" s="8" t="n">
        <f aca="false">'2. RESUMO'!$G$37</f>
        <v>2733724.78</v>
      </c>
      <c r="K173" s="8"/>
      <c r="L173" s="8"/>
      <c r="M173" s="8"/>
      <c r="N173" s="8"/>
      <c r="O173" s="8"/>
      <c r="P173" s="8"/>
      <c r="Q173" s="8"/>
      <c r="R173" s="8"/>
      <c r="S173" s="8"/>
      <c r="T173" s="8"/>
      <c r="U173" s="8"/>
      <c r="V173" s="8"/>
      <c r="W173" s="8"/>
      <c r="X173" s="8"/>
      <c r="Y173" s="8"/>
      <c r="Z173" s="8"/>
      <c r="AA173" s="8"/>
      <c r="AB173" s="8"/>
      <c r="AC173" s="8"/>
      <c r="AD173" s="8"/>
      <c r="AE173" s="8"/>
    </row>
    <row r="174" s="1" customFormat="true" ht="30" hidden="false" customHeight="false" outlineLevel="0" collapsed="false">
      <c r="A174" s="108"/>
      <c r="B174" s="507" t="n">
        <v>43748</v>
      </c>
      <c r="C174" s="508" t="s">
        <v>940</v>
      </c>
      <c r="D174" s="546" t="n">
        <v>1352.02</v>
      </c>
      <c r="E174" s="90" t="s">
        <v>941</v>
      </c>
      <c r="F174" s="512" t="s">
        <v>942</v>
      </c>
      <c r="G174" s="511" t="s">
        <v>943</v>
      </c>
      <c r="H174" s="8"/>
      <c r="I174" s="8"/>
      <c r="J174" s="8" t="n">
        <f aca="false">'2. RESUMO'!$G$37</f>
        <v>2733724.78</v>
      </c>
      <c r="K174" s="8"/>
      <c r="L174" s="8"/>
      <c r="M174" s="8"/>
      <c r="N174" s="8"/>
      <c r="O174" s="8"/>
      <c r="P174" s="8"/>
      <c r="Q174" s="8"/>
      <c r="R174" s="8"/>
      <c r="S174" s="8"/>
      <c r="T174" s="8"/>
      <c r="U174" s="8"/>
      <c r="V174" s="8"/>
      <c r="W174" s="8"/>
      <c r="X174" s="8"/>
      <c r="Y174" s="8"/>
      <c r="Z174" s="8"/>
      <c r="AA174" s="8"/>
      <c r="AB174" s="8"/>
      <c r="AC174" s="8"/>
      <c r="AD174" s="8"/>
      <c r="AE174" s="8"/>
    </row>
    <row r="175" s="1" customFormat="true" ht="30" hidden="false" customHeight="false" outlineLevel="0" collapsed="false">
      <c r="A175" s="108"/>
      <c r="B175" s="547" t="n">
        <v>43748</v>
      </c>
      <c r="C175" s="508" t="s">
        <v>944</v>
      </c>
      <c r="D175" s="546" t="n">
        <v>2200</v>
      </c>
      <c r="E175" s="90" t="s">
        <v>945</v>
      </c>
      <c r="F175" s="512" t="s">
        <v>946</v>
      </c>
      <c r="G175" s="511" t="s">
        <v>947</v>
      </c>
      <c r="H175" s="8"/>
      <c r="I175" s="8"/>
      <c r="J175" s="8" t="n">
        <f aca="false">'2. RESUMO'!$G$37</f>
        <v>2733724.78</v>
      </c>
      <c r="K175" s="8"/>
      <c r="L175" s="8"/>
      <c r="M175" s="8"/>
      <c r="N175" s="8"/>
      <c r="O175" s="8"/>
      <c r="P175" s="8"/>
      <c r="Q175" s="8"/>
      <c r="R175" s="8"/>
      <c r="S175" s="8"/>
      <c r="T175" s="8"/>
      <c r="U175" s="8"/>
      <c r="V175" s="8"/>
      <c r="W175" s="8"/>
      <c r="X175" s="8"/>
      <c r="Y175" s="8"/>
      <c r="Z175" s="8"/>
      <c r="AA175" s="8"/>
      <c r="AB175" s="8"/>
      <c r="AC175" s="8"/>
      <c r="AD175" s="8"/>
      <c r="AE175" s="8"/>
    </row>
    <row r="176" s="1" customFormat="true" ht="30" hidden="false" customHeight="false" outlineLevel="0" collapsed="false">
      <c r="A176" s="108"/>
      <c r="B176" s="507" t="n">
        <v>43749</v>
      </c>
      <c r="C176" s="508" t="s">
        <v>948</v>
      </c>
      <c r="D176" s="546" t="n">
        <v>1300</v>
      </c>
      <c r="E176" s="90" t="s">
        <v>949</v>
      </c>
      <c r="F176" s="512" t="s">
        <v>950</v>
      </c>
      <c r="G176" s="511"/>
      <c r="H176" s="8"/>
      <c r="I176" s="8"/>
      <c r="J176" s="8" t="n">
        <f aca="false">'2. RESUMO'!$G$37</f>
        <v>2733724.78</v>
      </c>
      <c r="K176" s="8"/>
      <c r="L176" s="8"/>
      <c r="M176" s="8"/>
      <c r="N176" s="8"/>
      <c r="O176" s="8"/>
      <c r="P176" s="8"/>
      <c r="Q176" s="8"/>
      <c r="R176" s="8"/>
      <c r="S176" s="8"/>
      <c r="T176" s="8"/>
      <c r="U176" s="8"/>
      <c r="V176" s="8"/>
      <c r="W176" s="8"/>
      <c r="X176" s="8"/>
      <c r="Y176" s="8"/>
      <c r="Z176" s="8"/>
      <c r="AA176" s="8"/>
      <c r="AB176" s="8"/>
      <c r="AC176" s="8"/>
      <c r="AD176" s="8"/>
      <c r="AE176" s="8"/>
    </row>
    <row r="177" s="1" customFormat="true" ht="15.75" hidden="false" customHeight="false" outlineLevel="0" collapsed="false">
      <c r="A177" s="108"/>
      <c r="B177" s="513"/>
      <c r="C177" s="514" t="s">
        <v>918</v>
      </c>
      <c r="D177" s="515" t="n">
        <f aca="false">MEDIAN(D174:D176)</f>
        <v>1352.02</v>
      </c>
      <c r="E177" s="516"/>
      <c r="F177" s="517"/>
      <c r="G177" s="518"/>
      <c r="H177" s="8"/>
      <c r="I177" s="8"/>
      <c r="J177" s="8" t="n">
        <f aca="false">'2. RESUMO'!$G$37</f>
        <v>2733724.78</v>
      </c>
      <c r="K177" s="8"/>
      <c r="L177" s="8"/>
      <c r="M177" s="8"/>
      <c r="N177" s="8"/>
      <c r="O177" s="8"/>
      <c r="P177" s="8"/>
      <c r="Q177" s="8"/>
      <c r="R177" s="8"/>
      <c r="S177" s="8"/>
      <c r="T177" s="8"/>
      <c r="U177" s="8"/>
      <c r="V177" s="8"/>
      <c r="W177" s="8"/>
      <c r="X177" s="8"/>
      <c r="Y177" s="8"/>
      <c r="Z177" s="8"/>
      <c r="AA177" s="8"/>
      <c r="AB177" s="8"/>
      <c r="AC177" s="8"/>
      <c r="AD177" s="8"/>
      <c r="AE177" s="8"/>
    </row>
    <row r="178" customFormat="false" ht="15" hidden="false" customHeight="false" outlineLevel="0" collapsed="false">
      <c r="B178" s="525"/>
      <c r="C178" s="525"/>
      <c r="D178" s="525"/>
      <c r="E178" s="525"/>
      <c r="F178" s="525"/>
      <c r="G178" s="525"/>
    </row>
    <row r="180" customFormat="false" ht="15" hidden="false" customHeight="true" outlineLevel="0" collapsed="false">
      <c r="B180" s="445" t="str">
        <f aca="false">IF(COUNT($H$13:H180)&lt;10,CONCATENATE("PMPG CIV 00",COUNT($H$13:H180)),CONCATENATE("PMPG CIV 0",COUNT($H$13:H180)))</f>
        <v>PMPG CIV 016</v>
      </c>
      <c r="C180" s="446" t="s">
        <v>951</v>
      </c>
      <c r="D180" s="446"/>
      <c r="E180" s="446"/>
      <c r="F180" s="446"/>
      <c r="G180" s="447" t="s">
        <v>451</v>
      </c>
      <c r="H180" s="494" t="n">
        <f aca="false">G195</f>
        <v>94.06</v>
      </c>
    </row>
    <row r="181" customFormat="false" ht="31.5" hidden="false" customHeight="false" outlineLevel="0" collapsed="false">
      <c r="B181" s="230" t="s">
        <v>875</v>
      </c>
      <c r="C181" s="449" t="s">
        <v>876</v>
      </c>
      <c r="D181" s="449" t="s">
        <v>892</v>
      </c>
      <c r="E181" s="449" t="s">
        <v>877</v>
      </c>
      <c r="F181" s="449" t="s">
        <v>878</v>
      </c>
      <c r="G181" s="450" t="s">
        <v>879</v>
      </c>
    </row>
    <row r="182" customFormat="false" ht="15.75" hidden="false" customHeight="true" outlineLevel="0" collapsed="false">
      <c r="B182" s="451" t="s">
        <v>893</v>
      </c>
      <c r="C182" s="451"/>
      <c r="D182" s="451"/>
      <c r="E182" s="451"/>
      <c r="F182" s="451"/>
      <c r="G182" s="451"/>
    </row>
    <row r="183" customFormat="false" ht="15.75" hidden="false" customHeight="false" outlineLevel="0" collapsed="false">
      <c r="A183" s="108" t="s">
        <v>871</v>
      </c>
      <c r="B183" s="90" t="n">
        <v>7292</v>
      </c>
      <c r="C183" s="91" t="str">
        <f aca="false">IF($A183="INSUMO",VLOOKUP($B183,'BANCO DE DADOS ABRIL INS'!$A:$D,2,0),VLOOKUP($B183,'BANCO DE DADOS ABRIL SERV'!$B:$E,2,0))</f>
        <v>TINTA ESMALTE SINTETICO PREMIUM BRILHANTE</v>
      </c>
      <c r="D183" s="90" t="str">
        <f aca="false">IF($A183="INSUMO",VLOOKUP($B183,'BANCO DE DADOS ABRIL INS'!$A:$D,3,0),VLOOKUP($B183,'BANCO DE DADOS ABRIL SERV'!$B:$E,3,0))</f>
        <v>L</v>
      </c>
      <c r="E183" s="469" t="n">
        <v>0.08</v>
      </c>
      <c r="F183" s="454" t="n">
        <f aca="false">IF($A183="INSUMO",VLOOKUP($B183,'BANCO DE DADOS ABRIL INS'!$A:$D,4,0),VLOOKUP($B183,'BANCO DE DADOS ABRIL SERV'!$B:$E,4,0))</f>
        <v>20.67</v>
      </c>
      <c r="G183" s="548" t="n">
        <f aca="false">TRUNC(E183*F183,2)</f>
        <v>1.65</v>
      </c>
    </row>
    <row r="184" customFormat="false" ht="15.75" hidden="false" customHeight="false" outlineLevel="0" collapsed="false">
      <c r="A184" s="108" t="s">
        <v>871</v>
      </c>
      <c r="B184" s="90" t="n">
        <v>7307</v>
      </c>
      <c r="C184" s="91" t="str">
        <f aca="false">IF($A184="INSUMO",VLOOKUP($B184,'BANCO DE DADOS ABRIL INS'!$A:$D,2,0),VLOOKUP($B184,'BANCO DE DADOS ABRIL SERV'!$B:$E,2,0))</f>
        <v>FUNDO ANTICORROSIVO PARA METAIS FERROSOS (ZARCAO)</v>
      </c>
      <c r="D184" s="90" t="str">
        <f aca="false">IF($A184="INSUMO",VLOOKUP($B184,'BANCO DE DADOS ABRIL INS'!$A:$D,3,0),VLOOKUP($B184,'BANCO DE DADOS ABRIL SERV'!$B:$E,3,0))</f>
        <v>L</v>
      </c>
      <c r="E184" s="469" t="n">
        <v>0.07</v>
      </c>
      <c r="F184" s="454" t="n">
        <f aca="false">IF($A184="INSUMO",VLOOKUP($B184,'BANCO DE DADOS ABRIL INS'!$A:$D,4,0),VLOOKUP($B184,'BANCO DE DADOS ABRIL SERV'!$B:$E,4,0))</f>
        <v>21.47</v>
      </c>
      <c r="G184" s="548" t="n">
        <f aca="false">TRUNC(E184*F184,2)</f>
        <v>1.5</v>
      </c>
    </row>
    <row r="185" customFormat="false" ht="15.75" hidden="false" customHeight="false" outlineLevel="0" collapsed="false">
      <c r="A185" s="108" t="s">
        <v>871</v>
      </c>
      <c r="B185" s="90" t="n">
        <v>4376</v>
      </c>
      <c r="C185" s="91" t="str">
        <f aca="false">IF($A185="INSUMO",VLOOKUP($B185,'BANCO DE DADOS ABRIL INS'!$A:$D,2,0),VLOOKUP($B185,'BANCO DE DADOS ABRIL SERV'!$B:$E,2,0))</f>
        <v>BUCHA DE NYLON SEM ABA S8</v>
      </c>
      <c r="D185" s="90" t="str">
        <f aca="false">IF($A185="INSUMO",VLOOKUP($B185,'BANCO DE DADOS ABRIL INS'!$A:$D,3,0),VLOOKUP($B185,'BANCO DE DADOS ABRIL SERV'!$B:$E,3,0))</f>
        <v>UN</v>
      </c>
      <c r="E185" s="469" t="n">
        <v>3</v>
      </c>
      <c r="F185" s="454" t="n">
        <f aca="false">IF($A185="INSUMO",VLOOKUP($B185,'BANCO DE DADOS ABRIL INS'!$A:$D,4,0),VLOOKUP($B185,'BANCO DE DADOS ABRIL SERV'!$B:$E,4,0))</f>
        <v>0.09</v>
      </c>
      <c r="G185" s="548" t="n">
        <f aca="false">TRUNC(E185*F185,2)</f>
        <v>0.27</v>
      </c>
    </row>
    <row r="186" customFormat="false" ht="30" hidden="false" customHeight="false" outlineLevel="0" collapsed="false">
      <c r="A186" s="108" t="s">
        <v>871</v>
      </c>
      <c r="B186" s="90" t="n">
        <v>11960</v>
      </c>
      <c r="C186" s="91" t="str">
        <f aca="false">IF($A186="INSUMO",VLOOKUP($B186,'BANCO DE DADOS ABRIL INS'!$A:$D,2,0),VLOOKUP($B186,'BANCO DE DADOS ABRIL SERV'!$B:$E,2,0))</f>
        <v>PARAFUSO DE LATAO COM ROSCA SOBERBA, CABECA CHATA E FENDA SIMPLES, DIAMETRO 2,5 MM, COMPRIMENTO 12 MM</v>
      </c>
      <c r="D186" s="90" t="str">
        <f aca="false">IF($A186="INSUMO",VLOOKUP($B186,'BANCO DE DADOS ABRIL INS'!$A:$D,3,0),VLOOKUP($B186,'BANCO DE DADOS ABRIL SERV'!$B:$E,3,0))</f>
        <v>UN</v>
      </c>
      <c r="E186" s="469" t="n">
        <v>3</v>
      </c>
      <c r="F186" s="454" t="n">
        <f aca="false">IF($A186="INSUMO",VLOOKUP($B186,'BANCO DE DADOS ABRIL INS'!$A:$D,4,0),VLOOKUP($B186,'BANCO DE DADOS ABRIL SERV'!$B:$E,4,0))</f>
        <v>0.1</v>
      </c>
      <c r="G186" s="548" t="n">
        <f aca="false">TRUNC(E186*F186,2)</f>
        <v>0.3</v>
      </c>
    </row>
    <row r="187" customFormat="false" ht="30" hidden="false" customHeight="false" outlineLevel="0" collapsed="false">
      <c r="A187" s="108" t="s">
        <v>871</v>
      </c>
      <c r="B187" s="90" t="n">
        <v>367</v>
      </c>
      <c r="C187" s="91" t="str">
        <f aca="false">IF($A187="INSUMO",VLOOKUP($B187,'BANCO DE DADOS ABRIL INS'!$A:$D,2,0),VLOOKUP($B187,'BANCO DE DADOS ABRIL SERV'!$B:$E,2,0))</f>
        <v>AREIA GROSSA - POSTO JAZIDA/FORNECEDOR (RETIRADO NA JAZIDA, SEM TRANSPORTE)</v>
      </c>
      <c r="D187" s="90" t="str">
        <f aca="false">IF($A187="INSUMO",VLOOKUP($B187,'BANCO DE DADOS ABRIL INS'!$A:$D,3,0),VLOOKUP($B187,'BANCO DE DADOS ABRIL SERV'!$B:$E,3,0))</f>
        <v>M3</v>
      </c>
      <c r="E187" s="469" t="n">
        <v>0.004</v>
      </c>
      <c r="F187" s="454" t="n">
        <f aca="false">IF($A187="INSUMO",VLOOKUP($B187,'BANCO DE DADOS ABRIL INS'!$A:$D,4,0),VLOOKUP($B187,'BANCO DE DADOS ABRIL SERV'!$B:$E,4,0))</f>
        <v>56.5</v>
      </c>
      <c r="G187" s="548" t="n">
        <f aca="false">TRUNC(E187*F187,2)</f>
        <v>0.22</v>
      </c>
    </row>
    <row r="188" customFormat="false" ht="15.75" hidden="false" customHeight="false" outlineLevel="0" collapsed="false">
      <c r="A188" s="108" t="s">
        <v>871</v>
      </c>
      <c r="B188" s="90" t="n">
        <v>1379</v>
      </c>
      <c r="C188" s="91" t="str">
        <f aca="false">IF($A188="INSUMO",VLOOKUP($B188,'BANCO DE DADOS ABRIL INS'!$A:$D,2,0),VLOOKUP($B188,'BANCO DE DADOS ABRIL SERV'!$B:$E,2,0))</f>
        <v>CIMENTO PORTLAND COMPOSTO CP II-32</v>
      </c>
      <c r="D188" s="90" t="str">
        <f aca="false">IF($A188="INSUMO",VLOOKUP($B188,'BANCO DE DADOS ABRIL INS'!$A:$D,3,0),VLOOKUP($B188,'BANCO DE DADOS ABRIL SERV'!$B:$E,3,0))</f>
        <v>KG</v>
      </c>
      <c r="E188" s="469" t="n">
        <v>1</v>
      </c>
      <c r="F188" s="454" t="n">
        <f aca="false">IF($A188="INSUMO",VLOOKUP($B188,'BANCO DE DADOS ABRIL INS'!$A:$D,4,0),VLOOKUP($B188,'BANCO DE DADOS ABRIL SERV'!$B:$E,4,0))</f>
        <v>0.49</v>
      </c>
      <c r="G188" s="548" t="n">
        <f aca="false">TRUNC(E188*F188,2)</f>
        <v>0.49</v>
      </c>
    </row>
    <row r="189" customFormat="false" ht="22.5" hidden="false" customHeight="true" outlineLevel="0" collapsed="false">
      <c r="A189" s="108" t="s">
        <v>871</v>
      </c>
      <c r="B189" s="90" t="n">
        <v>11051</v>
      </c>
      <c r="C189" s="91" t="str">
        <f aca="false">IF($A189="INSUMO",VLOOKUP($B189,'BANCO DE DADOS ABRIL INS'!$A:$D,2,0),VLOOKUP($B189,'BANCO DE DADOS ABRIL SERV'!$B:$E,2,0))</f>
        <v>CHAPA DE ACO GALVANIZADA BITOLA GSG 26, E = 0,50 MM (4,00 KG/M2)</v>
      </c>
      <c r="D189" s="90" t="str">
        <f aca="false">IF($A189="INSUMO",VLOOKUP($B189,'BANCO DE DADOS ABRIL INS'!$A:$D,3,0),VLOOKUP($B189,'BANCO DE DADOS ABRIL SERV'!$B:$E,3,0))</f>
        <v>KG</v>
      </c>
      <c r="E189" s="469" t="n">
        <v>4</v>
      </c>
      <c r="F189" s="454" t="n">
        <f aca="false">IF($A189="INSUMO",VLOOKUP($B189,'BANCO DE DADOS ABRIL INS'!$A:$D,4,0),VLOOKUP($B189,'BANCO DE DADOS ABRIL SERV'!$B:$E,4,0))</f>
        <v>8.97</v>
      </c>
      <c r="G189" s="548" t="n">
        <f aca="false">TRUNC(E189*F189,2)</f>
        <v>35.88</v>
      </c>
    </row>
    <row r="190" customFormat="false" ht="15.75" hidden="false" customHeight="true" outlineLevel="0" collapsed="false">
      <c r="B190" s="549" t="s">
        <v>880</v>
      </c>
      <c r="C190" s="549"/>
      <c r="D190" s="549"/>
      <c r="E190" s="549"/>
      <c r="F190" s="549"/>
      <c r="G190" s="549"/>
    </row>
    <row r="191" customFormat="false" ht="15.75" hidden="false" customHeight="false" outlineLevel="0" collapsed="false">
      <c r="A191" s="108" t="s">
        <v>872</v>
      </c>
      <c r="B191" s="90" t="n">
        <v>88240</v>
      </c>
      <c r="C191" s="91" t="str">
        <f aca="false">IF($A191="INSUMO",VLOOKUP($B191,'BANCO DE DADOS ABRIL INS'!$A:$D,2,0),VLOOKUP($B191,'BANCO DE DADOS ABRIL SERV'!$B:$E,2,0))</f>
        <v>AJUDANTE DE ESTRUTURA METÁLICA COM ENCARGOS COMPLEMENTARES</v>
      </c>
      <c r="D191" s="90" t="str">
        <f aca="false">IF($A191="INSUMO",VLOOKUP($B191,'BANCO DE DADOS ABRIL INS'!$A:$D,3,0),VLOOKUP($B191,'BANCO DE DADOS ABRIL SERV'!$B:$E,3,0))</f>
        <v>H</v>
      </c>
      <c r="E191" s="469" t="n">
        <v>1.1</v>
      </c>
      <c r="F191" s="454" t="n">
        <f aca="false">IF($A191="INSUMO",VLOOKUP($B191,'BANCO DE DADOS ABRIL INS'!$A:$D,4,0),VLOOKUP($B191,'BANCO DE DADOS ABRIL SERV'!$B:$E,4,0))</f>
        <v>11.74</v>
      </c>
      <c r="G191" s="548" t="n">
        <f aca="false">TRUNC(E191*F191,2)</f>
        <v>12.91</v>
      </c>
    </row>
    <row r="192" customFormat="false" ht="15.75" hidden="false" customHeight="false" outlineLevel="0" collapsed="false">
      <c r="A192" s="108" t="s">
        <v>872</v>
      </c>
      <c r="B192" s="90" t="n">
        <v>88315</v>
      </c>
      <c r="C192" s="91" t="str">
        <f aca="false">IF($A192="INSUMO",VLOOKUP($B192,'BANCO DE DADOS ABRIL INS'!$A:$D,2,0),VLOOKUP($B192,'BANCO DE DADOS ABRIL SERV'!$B:$E,2,0))</f>
        <v>SERRALHEIRO COM ENCARGOS COMPLEMENTARES</v>
      </c>
      <c r="D192" s="90" t="str">
        <f aca="false">IF($A192="INSUMO",VLOOKUP($B192,'BANCO DE DADOS ABRIL INS'!$A:$D,3,0),VLOOKUP($B192,'BANCO DE DADOS ABRIL SERV'!$B:$E,3,0))</f>
        <v>H</v>
      </c>
      <c r="E192" s="469" t="n">
        <v>1.1</v>
      </c>
      <c r="F192" s="454" t="n">
        <f aca="false">IF($A192="INSUMO",VLOOKUP($B192,'BANCO DE DADOS ABRIL INS'!$A:$D,4,0),VLOOKUP($B192,'BANCO DE DADOS ABRIL SERV'!$B:$E,4,0))</f>
        <v>19.78</v>
      </c>
      <c r="G192" s="548" t="n">
        <f aca="false">TRUNC(E192*F192,2)</f>
        <v>21.75</v>
      </c>
    </row>
    <row r="193" customFormat="false" ht="15.75" hidden="false" customHeight="false" outlineLevel="0" collapsed="false">
      <c r="A193" s="108" t="s">
        <v>872</v>
      </c>
      <c r="B193" s="90" t="n">
        <v>88309</v>
      </c>
      <c r="C193" s="91" t="str">
        <f aca="false">IF($A193="INSUMO",VLOOKUP($B193,'BANCO DE DADOS ABRIL INS'!$A:$D,2,0),VLOOKUP($B193,'BANCO DE DADOS ABRIL SERV'!$B:$E,2,0))</f>
        <v>PEDREIRO COM ENCARGOS COMPLEMENTARES</v>
      </c>
      <c r="D193" s="90" t="str">
        <f aca="false">IF($A193="INSUMO",VLOOKUP($B193,'BANCO DE DADOS ABRIL INS'!$A:$D,3,0),VLOOKUP($B193,'BANCO DE DADOS ABRIL SERV'!$B:$E,3,0))</f>
        <v>H</v>
      </c>
      <c r="E193" s="469" t="n">
        <v>0.8</v>
      </c>
      <c r="F193" s="454" t="n">
        <f aca="false">IF($A193="INSUMO",VLOOKUP($B193,'BANCO DE DADOS ABRIL INS'!$A:$D,4,0),VLOOKUP($B193,'BANCO DE DADOS ABRIL SERV'!$B:$E,4,0))</f>
        <v>19.88</v>
      </c>
      <c r="G193" s="548" t="n">
        <f aca="false">TRUNC(E193*F193,2)</f>
        <v>15.9</v>
      </c>
    </row>
    <row r="194" customFormat="false" ht="15.75" hidden="false" customHeight="false" outlineLevel="0" collapsed="false">
      <c r="A194" s="108" t="s">
        <v>872</v>
      </c>
      <c r="B194" s="90" t="n">
        <v>88316</v>
      </c>
      <c r="C194" s="91" t="str">
        <f aca="false">IF($A194="INSUMO",VLOOKUP($B194,'BANCO DE DADOS ABRIL INS'!$A:$D,2,0),VLOOKUP($B194,'BANCO DE DADOS ABRIL SERV'!$B:$E,2,0))</f>
        <v>SERVENTE COM ENCARGOS COMPLEMENTARES</v>
      </c>
      <c r="D194" s="90" t="str">
        <f aca="false">IF($A194="INSUMO",VLOOKUP($B194,'BANCO DE DADOS ABRIL INS'!$A:$D,3,0),VLOOKUP($B194,'BANCO DE DADOS ABRIL SERV'!$B:$E,3,0))</f>
        <v>H</v>
      </c>
      <c r="E194" s="469" t="n">
        <v>0.2</v>
      </c>
      <c r="F194" s="454" t="n">
        <f aca="false">IF($A194="INSUMO",VLOOKUP($B194,'BANCO DE DADOS ABRIL INS'!$A:$D,4,0),VLOOKUP($B194,'BANCO DE DADOS ABRIL SERV'!$B:$E,4,0))</f>
        <v>15.95</v>
      </c>
      <c r="G194" s="548" t="n">
        <f aca="false">TRUNC(E194*F194,2)</f>
        <v>3.19</v>
      </c>
    </row>
    <row r="195" customFormat="false" ht="16.5" hidden="false" customHeight="true" outlineLevel="0" collapsed="false">
      <c r="B195" s="537" t="s">
        <v>952</v>
      </c>
      <c r="C195" s="537"/>
      <c r="D195" s="537"/>
      <c r="E195" s="537"/>
      <c r="F195" s="550" t="s">
        <v>881</v>
      </c>
      <c r="G195" s="551" t="n">
        <f aca="false">TRUNC(SUM(G183:G194),2)</f>
        <v>94.06</v>
      </c>
    </row>
    <row r="197" customFormat="false" ht="15.75" hidden="false" customHeight="true" outlineLevel="0" collapsed="false">
      <c r="B197" s="445" t="str">
        <f aca="false">IF(COUNT($H$13:H197)&lt;10,CONCATENATE("PMPG CIV 00",COUNT($H$13:H197)),CONCATENATE("PMPG CIV 0",COUNT($H$13:H197)))</f>
        <v>PMPG CIV 017</v>
      </c>
      <c r="C197" s="446" t="s">
        <v>953</v>
      </c>
      <c r="D197" s="446"/>
      <c r="E197" s="446"/>
      <c r="F197" s="446"/>
      <c r="G197" s="447" t="s">
        <v>470</v>
      </c>
      <c r="H197" s="494" t="n">
        <f aca="false">G210</f>
        <v>310</v>
      </c>
    </row>
    <row r="198" customFormat="false" ht="31.5" hidden="false" customHeight="false" outlineLevel="0" collapsed="false">
      <c r="B198" s="230" t="s">
        <v>875</v>
      </c>
      <c r="C198" s="449" t="s">
        <v>876</v>
      </c>
      <c r="D198" s="449" t="s">
        <v>470</v>
      </c>
      <c r="E198" s="449" t="s">
        <v>877</v>
      </c>
      <c r="F198" s="449" t="s">
        <v>878</v>
      </c>
      <c r="G198" s="450" t="s">
        <v>879</v>
      </c>
    </row>
    <row r="199" customFormat="false" ht="15.75" hidden="false" customHeight="true" outlineLevel="0" collapsed="false">
      <c r="B199" s="451" t="s">
        <v>893</v>
      </c>
      <c r="C199" s="451"/>
      <c r="D199" s="451"/>
      <c r="E199" s="451"/>
      <c r="F199" s="451"/>
      <c r="G199" s="451"/>
    </row>
    <row r="200" customFormat="false" ht="30" hidden="false" customHeight="false" outlineLevel="0" collapsed="false">
      <c r="A200" s="108" t="s">
        <v>871</v>
      </c>
      <c r="B200" s="452" t="n">
        <v>21013</v>
      </c>
      <c r="C200" s="91" t="str">
        <f aca="false">IF($A200="INSUMO",VLOOKUP($B200,'BANCO DE DADOS ABRIL INS'!$A:$D,2,0),VLOOKUP($B200,'BANCO DE DADOS ABRIL SERV'!$B:$E,2,0))</f>
        <v>TUBO ACO GALVANIZADO COM COSTURA, CLASSE LEVE, DN 50 MM ( 2"),  E = 3,00 MM,  *4,40* KG/M (NBR 5580)</v>
      </c>
      <c r="D200" s="90" t="s">
        <v>470</v>
      </c>
      <c r="E200" s="469" t="n">
        <v>1</v>
      </c>
      <c r="F200" s="454" t="n">
        <f aca="false">IF($A200="INSUMO",VLOOKUP($B200,'BANCO DE DADOS ABRIL INS'!$A:$D,4,0),VLOOKUP($B200,'BANCO DE DADOS ABRIL SERV'!$B:$E,4,0))</f>
        <v>40.71</v>
      </c>
      <c r="G200" s="455" t="n">
        <f aca="false">TRUNC(E200*F200,2)</f>
        <v>40.71</v>
      </c>
    </row>
    <row r="201" customFormat="false" ht="30" hidden="false" customHeight="false" outlineLevel="0" collapsed="false">
      <c r="A201" s="108" t="s">
        <v>871</v>
      </c>
      <c r="B201" s="452" t="n">
        <v>1806</v>
      </c>
      <c r="C201" s="91" t="str">
        <f aca="false">IF($A201="INSUMO",VLOOKUP($B201,'BANCO DE DADOS ABRIL INS'!$A:$D,2,0),VLOOKUP($B201,'BANCO DE DADOS ABRIL SERV'!$B:$E,2,0))</f>
        <v>CURVA 90 GRAUS DE FERRO GALVANIZADO, COM ROSCA BSP MACHO/FEMEA, DE 2"</v>
      </c>
      <c r="D201" s="90" t="str">
        <f aca="false">IF($A201="INSUMO",VLOOKUP($B201,'BANCO DE DADOS ABRIL INS'!$A:$D,3,0),VLOOKUP($B201,'BANCO DE DADOS ABRIL SERV'!$B:$E,3,0))</f>
        <v>UN</v>
      </c>
      <c r="E201" s="469" t="n">
        <v>0.02</v>
      </c>
      <c r="F201" s="454" t="n">
        <f aca="false">IF($A201="INSUMO",VLOOKUP($B201,'BANCO DE DADOS ABRIL INS'!$A:$D,4,0),VLOOKUP($B201,'BANCO DE DADOS ABRIL SERV'!$B:$E,4,0))</f>
        <v>57.34</v>
      </c>
      <c r="G201" s="455" t="n">
        <f aca="false">TRUNC(E201*F201,2)</f>
        <v>1.14</v>
      </c>
    </row>
    <row r="202" customFormat="false" ht="15.75" hidden="false" customHeight="false" outlineLevel="0" collapsed="false">
      <c r="A202" s="108" t="s">
        <v>871</v>
      </c>
      <c r="B202" s="452" t="n">
        <v>6298</v>
      </c>
      <c r="C202" s="91" t="str">
        <f aca="false">IF($A202="INSUMO",VLOOKUP($B202,'BANCO DE DADOS ABRIL INS'!$A:$D,2,0),VLOOKUP($B202,'BANCO DE DADOS ABRIL SERV'!$B:$E,2,0))</f>
        <v>TE DE FERRO GALVANIZADO, DE 2"</v>
      </c>
      <c r="D202" s="90" t="str">
        <f aca="false">IF($A202="INSUMO",VLOOKUP($B202,'BANCO DE DADOS ABRIL INS'!$A:$D,3,0),VLOOKUP($B202,'BANCO DE DADOS ABRIL SERV'!$B:$E,3,0))</f>
        <v>UN</v>
      </c>
      <c r="E202" s="469" t="n">
        <v>6.34</v>
      </c>
      <c r="F202" s="454" t="n">
        <f aca="false">IF($A202="INSUMO",VLOOKUP($B202,'BANCO DE DADOS ABRIL INS'!$A:$D,4,0),VLOOKUP($B202,'BANCO DE DADOS ABRIL SERV'!$B:$E,4,0))</f>
        <v>30.49</v>
      </c>
      <c r="G202" s="455" t="n">
        <f aca="false">TRUNC(E202*F202,2)</f>
        <v>193.3</v>
      </c>
    </row>
    <row r="203" customFormat="false" ht="15.75" hidden="false" customHeight="true" outlineLevel="0" collapsed="false">
      <c r="B203" s="451" t="s">
        <v>880</v>
      </c>
      <c r="C203" s="451"/>
      <c r="D203" s="451"/>
      <c r="E203" s="451"/>
      <c r="F203" s="451"/>
      <c r="G203" s="451"/>
    </row>
    <row r="204" customFormat="false" ht="20.25" hidden="false" customHeight="true" outlineLevel="0" collapsed="false">
      <c r="A204" s="108" t="s">
        <v>872</v>
      </c>
      <c r="B204" s="452" t="n">
        <v>93382</v>
      </c>
      <c r="C204" s="91" t="str">
        <f aca="false">IF($A204="INSUMO",VLOOKUP($B204,'BANCO DE DADOS ABRIL INS'!$A:$D,2,0),VLOOKUP($B204,'BANCO DE DADOS ABRIL SERV'!$B:$E,2,0))</f>
        <v>REATERRO MANUAL DE VALAS COM COMPACTAÇÃO MECANIZADA. AF_04/2016</v>
      </c>
      <c r="D204" s="90" t="str">
        <f aca="false">IF($A204="INSUMO",VLOOKUP($B204,'BANCO DE DADOS ABRIL INS'!$A:$D,3,0),VLOOKUP($B204,'BANCO DE DADOS ABRIL SERV'!$B:$E,3,0))</f>
        <v>M3</v>
      </c>
      <c r="E204" s="469" t="n">
        <v>0.099</v>
      </c>
      <c r="F204" s="454" t="n">
        <f aca="false">IF($A204="INSUMO",VLOOKUP($B204,'BANCO DE DADOS ABRIL INS'!$A:$D,4,0),VLOOKUP($B204,'BANCO DE DADOS ABRIL SERV'!$B:$E,4,0))</f>
        <v>21.57</v>
      </c>
      <c r="G204" s="455" t="n">
        <f aca="false">TRUNC(E204*F204,2)</f>
        <v>2.13</v>
      </c>
    </row>
    <row r="205" customFormat="false" ht="19.5" hidden="false" customHeight="true" outlineLevel="0" collapsed="false">
      <c r="A205" s="108" t="s">
        <v>872</v>
      </c>
      <c r="B205" s="530" t="n">
        <v>88267</v>
      </c>
      <c r="C205" s="91" t="str">
        <f aca="false">IF($A205="INSUMO",VLOOKUP($B205,'BANCO DE DADOS ABRIL INS'!$A:$D,2,0),VLOOKUP($B205,'BANCO DE DADOS ABRIL SERV'!$B:$E,2,0))</f>
        <v>ENCANADOR OU BOMBEIRO HIDRÁULICO COM ENCARGOS COMPLEMENTARES</v>
      </c>
      <c r="D205" s="90" t="str">
        <f aca="false">IF($A205="INSUMO",VLOOKUP($B205,'BANCO DE DADOS ABRIL INS'!$A:$D,3,0),VLOOKUP($B205,'BANCO DE DADOS ABRIL SERV'!$B:$E,3,0))</f>
        <v>H</v>
      </c>
      <c r="E205" s="552" t="n">
        <v>0.66</v>
      </c>
      <c r="F205" s="454" t="n">
        <f aca="false">IF($A205="INSUMO",VLOOKUP($B205,'BANCO DE DADOS ABRIL INS'!$A:$D,4,0),VLOOKUP($B205,'BANCO DE DADOS ABRIL SERV'!$B:$E,4,0))</f>
        <v>19.98</v>
      </c>
      <c r="G205" s="455" t="n">
        <f aca="false">TRUNC(E205*F205,2)</f>
        <v>13.18</v>
      </c>
    </row>
    <row r="206" customFormat="false" ht="36.75" hidden="false" customHeight="true" outlineLevel="0" collapsed="false">
      <c r="A206" s="108" t="s">
        <v>872</v>
      </c>
      <c r="B206" s="530" t="n">
        <v>96535</v>
      </c>
      <c r="C206" s="91" t="str">
        <f aca="false">IF($A206="INSUMO",VLOOKUP($B206,'BANCO DE DADOS ABRIL INS'!$A:$D,2,0),VLOOKUP($B206,'BANCO DE DADOS ABRIL SERV'!$B:$E,2,0))</f>
        <v>FABRICAÇÃO, MONTAGEM E DESMONTAGEM DE FÔRMA PARA SAPATA, EM MADEIRA SERRADA, E=25 MM, 4 UTILIZAÇÕES. AF_06/2017</v>
      </c>
      <c r="D206" s="90" t="str">
        <f aca="false">IF($A206="INSUMO",VLOOKUP($B206,'BANCO DE DADOS ABRIL INS'!$A:$D,3,0),VLOOKUP($B206,'BANCO DE DADOS ABRIL SERV'!$B:$E,3,0))</f>
        <v>M2</v>
      </c>
      <c r="E206" s="552" t="n">
        <v>0.28</v>
      </c>
      <c r="F206" s="454" t="n">
        <f aca="false">IF($A206="INSUMO",VLOOKUP($B206,'BANCO DE DADOS ABRIL INS'!$A:$D,4,0),VLOOKUP($B206,'BANCO DE DADOS ABRIL SERV'!$B:$E,4,0))</f>
        <v>94.75</v>
      </c>
      <c r="G206" s="455" t="n">
        <f aca="false">TRUNC(E206*F206,2)</f>
        <v>26.53</v>
      </c>
    </row>
    <row r="207" customFormat="false" ht="30" hidden="false" customHeight="false" outlineLevel="0" collapsed="false">
      <c r="A207" s="108" t="s">
        <v>872</v>
      </c>
      <c r="B207" s="530" t="n">
        <v>94969</v>
      </c>
      <c r="C207" s="91" t="str">
        <f aca="false">IF($A207="INSUMO",VLOOKUP($B207,'BANCO DE DADOS ABRIL INS'!$A:$D,2,0),VLOOKUP($B207,'BANCO DE DADOS ABRIL SERV'!$B:$E,2,0))</f>
        <v>CONCRETO FCK = 15MPA, TRAÇO 1:3,4:3,5 (CIMENTO/ AREIA MÉDIA/ BRITA 1)  - PREPARO MECÂNICO COM BETONEIRA 600 L. AF_07/2016</v>
      </c>
      <c r="D207" s="90" t="str">
        <f aca="false">IF($A207="INSUMO",VLOOKUP($B207,'BANCO DE DADOS ABRIL INS'!$A:$D,3,0),VLOOKUP($B207,'BANCO DE DADOS ABRIL SERV'!$B:$E,3,0))</f>
        <v>M3</v>
      </c>
      <c r="E207" s="552" t="n">
        <v>0.028</v>
      </c>
      <c r="F207" s="454" t="n">
        <f aca="false">IF($A207="INSUMO",VLOOKUP($B207,'BANCO DE DADOS ABRIL INS'!$A:$D,4,0),VLOOKUP($B207,'BANCO DE DADOS ABRIL SERV'!$B:$E,4,0))</f>
        <v>279.05</v>
      </c>
      <c r="G207" s="455" t="n">
        <f aca="false">TRUNC(E207*F207,2)</f>
        <v>7.81</v>
      </c>
    </row>
    <row r="208" customFormat="false" ht="30" hidden="false" customHeight="false" outlineLevel="0" collapsed="false">
      <c r="A208" s="108" t="s">
        <v>872</v>
      </c>
      <c r="B208" s="530" t="n">
        <v>96523</v>
      </c>
      <c r="C208" s="91" t="str">
        <f aca="false">IF($A208="INSUMO",VLOOKUP($B208,'BANCO DE DADOS ABRIL INS'!$A:$D,2,0),VLOOKUP($B208,'BANCO DE DADOS ABRIL SERV'!$B:$E,2,0))</f>
        <v>ESCAVAÇÃO MANUAL PARA BLOCO DE COROAMENTO OU SAPATA, COM PREVISÃO DE FÔRMA. AF_06/2017</v>
      </c>
      <c r="D208" s="90" t="str">
        <f aca="false">IF($A208="INSUMO",VLOOKUP($B208,'BANCO DE DADOS ABRIL INS'!$A:$D,3,0),VLOOKUP($B208,'BANCO DE DADOS ABRIL SERV'!$B:$E,3,0))</f>
        <v>M3</v>
      </c>
      <c r="E208" s="552" t="n">
        <v>0.128</v>
      </c>
      <c r="F208" s="454" t="n">
        <f aca="false">IF($A208="INSUMO",VLOOKUP($B208,'BANCO DE DADOS ABRIL INS'!$A:$D,4,0),VLOOKUP($B208,'BANCO DE DADOS ABRIL SERV'!$B:$E,4,0))</f>
        <v>72.32</v>
      </c>
      <c r="G208" s="455" t="n">
        <f aca="false">TRUNC(E208*F208,2)</f>
        <v>9.25</v>
      </c>
    </row>
    <row r="209" customFormat="false" ht="15.75" hidden="false" customHeight="false" outlineLevel="0" collapsed="false">
      <c r="A209" s="108" t="s">
        <v>872</v>
      </c>
      <c r="B209" s="456" t="n">
        <v>88316</v>
      </c>
      <c r="C209" s="83" t="str">
        <f aca="false">IF($A209="INSUMO",VLOOKUP($B209,'BANCO DE DADOS ABRIL INS'!$A:$D,2,0),VLOOKUP($B209,'BANCO DE DADOS ABRIL SERV'!$B:$E,2,0))</f>
        <v>SERVENTE COM ENCARGOS COMPLEMENTARES</v>
      </c>
      <c r="D209" s="82" t="str">
        <f aca="false">IF($A209="INSUMO",VLOOKUP($B209,'BANCO DE DADOS ABRIL INS'!$A:$D,3,0),VLOOKUP($B209,'BANCO DE DADOS ABRIL SERV'!$B:$E,3,0))</f>
        <v>H</v>
      </c>
      <c r="E209" s="471" t="n">
        <v>1</v>
      </c>
      <c r="F209" s="458" t="n">
        <f aca="false">IF($A209="INSUMO",VLOOKUP($B209,'BANCO DE DADOS ABRIL INS'!$A:$D,4,0),VLOOKUP($B209,'BANCO DE DADOS ABRIL SERV'!$B:$E,4,0))</f>
        <v>15.95</v>
      </c>
      <c r="G209" s="459" t="n">
        <f aca="false">TRUNC(E209*F209,2)</f>
        <v>15.95</v>
      </c>
    </row>
    <row r="210" customFormat="false" ht="16.5" hidden="false" customHeight="true" outlineLevel="0" collapsed="false">
      <c r="B210" s="537" t="s">
        <v>954</v>
      </c>
      <c r="C210" s="537"/>
      <c r="D210" s="537"/>
      <c r="E210" s="537"/>
      <c r="F210" s="461" t="s">
        <v>881</v>
      </c>
      <c r="G210" s="470" t="n">
        <f aca="false">TRUNC(SUM(G200:G209),2)</f>
        <v>310</v>
      </c>
    </row>
    <row r="212" customFormat="false" ht="27.5" hidden="false" customHeight="true" outlineLevel="0" collapsed="false">
      <c r="B212" s="445" t="str">
        <f aca="false">IF(COUNT($H$13:H212)&lt;10,CONCATENATE("PMPG CIV 00",COUNT($H$13:H212)),CONCATENATE("PMPG CIV 0",COUNT($H$13:H212)))</f>
        <v>PMPG CIV 018</v>
      </c>
      <c r="C212" s="446" t="s">
        <v>955</v>
      </c>
      <c r="D212" s="446"/>
      <c r="E212" s="446"/>
      <c r="F212" s="446"/>
      <c r="G212" s="553" t="s">
        <v>451</v>
      </c>
      <c r="H212" s="494" t="n">
        <f aca="false">G225</f>
        <v>1951.62</v>
      </c>
    </row>
    <row r="213" customFormat="false" ht="31.5" hidden="false" customHeight="false" outlineLevel="0" collapsed="false">
      <c r="B213" s="230" t="s">
        <v>875</v>
      </c>
      <c r="C213" s="449" t="s">
        <v>876</v>
      </c>
      <c r="D213" s="449" t="s">
        <v>470</v>
      </c>
      <c r="E213" s="449" t="s">
        <v>877</v>
      </c>
      <c r="F213" s="449" t="s">
        <v>878</v>
      </c>
      <c r="G213" s="450" t="s">
        <v>879</v>
      </c>
    </row>
    <row r="214" customFormat="false" ht="15.75" hidden="false" customHeight="true" outlineLevel="0" collapsed="false">
      <c r="B214" s="451" t="s">
        <v>893</v>
      </c>
      <c r="C214" s="451"/>
      <c r="D214" s="451"/>
      <c r="E214" s="451"/>
      <c r="F214" s="451"/>
      <c r="G214" s="451"/>
    </row>
    <row r="215" customFormat="false" ht="30" hidden="false" customHeight="false" outlineLevel="0" collapsed="false">
      <c r="A215" s="108" t="s">
        <v>871</v>
      </c>
      <c r="B215" s="452" t="n">
        <v>21013</v>
      </c>
      <c r="C215" s="91" t="str">
        <f aca="false">IF($A215="INSUMO",VLOOKUP($B215,'BANCO DE DADOS ABRIL INS'!$A:$D,2,0),VLOOKUP($B215,'BANCO DE DADOS ABRIL SERV'!$B:$E,2,0))</f>
        <v>TUBO ACO GALVANIZADO COM COSTURA, CLASSE LEVE, DN 50 MM ( 2"),  E = 3,00 MM,  *4,40* KG/M (NBR 5580)</v>
      </c>
      <c r="D215" s="90" t="s">
        <v>470</v>
      </c>
      <c r="E215" s="469" t="n">
        <v>13.2</v>
      </c>
      <c r="F215" s="454" t="n">
        <f aca="false">IF($A215="INSUMO",VLOOKUP($B215,'BANCO DE DADOS ABRIL INS'!$A:$D,4,0),VLOOKUP($B215,'BANCO DE DADOS ABRIL SERV'!$B:$E,4,0))</f>
        <v>40.71</v>
      </c>
      <c r="G215" s="455" t="n">
        <f aca="false">TRUNC(E215*F215,2)</f>
        <v>537.37</v>
      </c>
    </row>
    <row r="216" customFormat="false" ht="15.75" hidden="false" customHeight="false" outlineLevel="0" collapsed="false">
      <c r="A216" s="108"/>
      <c r="B216" s="452" t="s">
        <v>901</v>
      </c>
      <c r="C216" s="91" t="str">
        <f aca="false">C227</f>
        <v>ROLDANA DE AÇO, COM ROLAMENTO, Ø = 50MM</v>
      </c>
      <c r="D216" s="495" t="str">
        <f aca="false">G227</f>
        <v>UN</v>
      </c>
      <c r="E216" s="469" t="n">
        <v>3</v>
      </c>
      <c r="F216" s="454" t="n">
        <f aca="false">D232</f>
        <v>23</v>
      </c>
      <c r="G216" s="455" t="n">
        <f aca="false">TRUNC(E216*F216,2)</f>
        <v>69</v>
      </c>
    </row>
    <row r="217" customFormat="false" ht="15.75" hidden="false" customHeight="false" outlineLevel="0" collapsed="false">
      <c r="A217" s="108"/>
      <c r="B217" s="452" t="s">
        <v>901</v>
      </c>
      <c r="C217" s="91" t="str">
        <f aca="false">C235</f>
        <v>MAQUINA DE SOLDA ELÉTRICA</v>
      </c>
      <c r="D217" s="495" t="str">
        <f aca="false">G235</f>
        <v>H</v>
      </c>
      <c r="E217" s="469" t="n">
        <v>1</v>
      </c>
      <c r="F217" s="454" t="n">
        <f aca="false">D240</f>
        <v>25</v>
      </c>
      <c r="G217" s="455" t="n">
        <f aca="false">TRUNC(E217*F217,2)</f>
        <v>25</v>
      </c>
    </row>
    <row r="218" customFormat="false" ht="30" hidden="false" customHeight="false" outlineLevel="0" collapsed="false">
      <c r="A218" s="108" t="s">
        <v>871</v>
      </c>
      <c r="B218" s="452" t="n">
        <v>21012</v>
      </c>
      <c r="C218" s="91" t="str">
        <f aca="false">IF($A218="INSUMO",VLOOKUP($B218,'BANCO DE DADOS ABRIL INS'!$A:$D,2,0),VLOOKUP($B218,'BANCO DE DADOS ABRIL SERV'!$B:$E,2,0))</f>
        <v>TUBO ACO GALVANIZADO COM COSTURA, CLASSE LEVE, DN 40 MM ( 1 1/2"),  E = 3,00 MM,  *3,48* KG/M (NBR 5580)</v>
      </c>
      <c r="D218" s="90" t="str">
        <f aca="false">IF($A218="INSUMO",VLOOKUP($B218,'BANCO DE DADOS ABRIL INS'!$A:$D,3,0),VLOOKUP($B218,'BANCO DE DADOS ABRIL SERV'!$B:$E,3,0))</f>
        <v>M</v>
      </c>
      <c r="E218" s="469" t="n">
        <v>6.6</v>
      </c>
      <c r="F218" s="454" t="n">
        <f aca="false">IF($A218="INSUMO",VLOOKUP($B218,'BANCO DE DADOS ABRIL INS'!$A:$D,4,0),VLOOKUP($B218,'BANCO DE DADOS ABRIL SERV'!$B:$E,4,0))</f>
        <v>31.19</v>
      </c>
      <c r="G218" s="455" t="n">
        <f aca="false">TRUNC(E218*F218,2)</f>
        <v>205.85</v>
      </c>
    </row>
    <row r="219" customFormat="false" ht="15.75" hidden="false" customHeight="false" outlineLevel="0" collapsed="false">
      <c r="A219" s="108" t="s">
        <v>871</v>
      </c>
      <c r="B219" s="452" t="n">
        <v>11002</v>
      </c>
      <c r="C219" s="91" t="str">
        <f aca="false">IF($A219="INSUMO",VLOOKUP($B219,'BANCO DE DADOS ABRIL INS'!$A:$D,2,0),VLOOKUP($B219,'BANCO DE DADOS ABRIL SERV'!$B:$E,2,0))</f>
        <v>ELETRODO REVESTIDO AWS - E6013, DIAMETRO IGUAL A 2,50 MM</v>
      </c>
      <c r="D219" s="90" t="str">
        <f aca="false">IF($A219="INSUMO",VLOOKUP($B219,'BANCO DE DADOS ABRIL INS'!$A:$D,3,0),VLOOKUP($B219,'BANCO DE DADOS ABRIL SERV'!$B:$E,3,0))</f>
        <v>KG</v>
      </c>
      <c r="E219" s="469" t="n">
        <v>0.85</v>
      </c>
      <c r="F219" s="454" t="n">
        <f aca="false">IF($A219="INSUMO",VLOOKUP($B219,'BANCO DE DADOS ABRIL INS'!$A:$D,4,0),VLOOKUP($B219,'BANCO DE DADOS ABRIL SERV'!$B:$E,4,0))</f>
        <v>12.32</v>
      </c>
      <c r="G219" s="455" t="n">
        <f aca="false">TRUNC(E219*F219,2)</f>
        <v>10.47</v>
      </c>
    </row>
    <row r="220" customFormat="false" ht="15.75" hidden="false" customHeight="true" outlineLevel="0" collapsed="false">
      <c r="B220" s="451" t="s">
        <v>880</v>
      </c>
      <c r="C220" s="451"/>
      <c r="D220" s="451"/>
      <c r="E220" s="451"/>
      <c r="F220" s="451"/>
      <c r="G220" s="451"/>
    </row>
    <row r="221" customFormat="false" ht="30" hidden="false" customHeight="false" outlineLevel="0" collapsed="false">
      <c r="A221" s="108" t="s">
        <v>872</v>
      </c>
      <c r="B221" s="452" t="n">
        <v>96532</v>
      </c>
      <c r="C221" s="91" t="str">
        <f aca="false">IF($A221="INSUMO",VLOOKUP($B221,'BANCO DE DADOS ABRIL INS'!$A:$D,2,0),VLOOKUP($B221,'BANCO DE DADOS ABRIL SERV'!$B:$E,2,0))</f>
        <v>FABRICAÇÃO, MONTAGEM E DESMONTAGEM DE FÔRMA PARA SAPATA, EM MADEIRA SERRADA, E=25 MM, 2 UTILIZAÇÕES. AF_06/2017</v>
      </c>
      <c r="D221" s="90" t="str">
        <f aca="false">IF($A221="INSUMO",VLOOKUP($B221,'BANCO DE DADOS ABRIL INS'!$A:$D,3,0),VLOOKUP($B221,'BANCO DE DADOS ABRIL SERV'!$B:$E,3,0))</f>
        <v>M2</v>
      </c>
      <c r="E221" s="554" t="n">
        <v>3.7</v>
      </c>
      <c r="F221" s="454" t="n">
        <f aca="false">IF($A221="INSUMO",VLOOKUP($B221,'BANCO DE DADOS ABRIL INS'!$A:$D,4,0),VLOOKUP($B221,'BANCO DE DADOS ABRIL SERV'!$B:$E,4,0))</f>
        <v>127.74</v>
      </c>
      <c r="G221" s="455" t="n">
        <f aca="false">TRUNC(E221*F221,2)</f>
        <v>472.63</v>
      </c>
    </row>
    <row r="222" customFormat="false" ht="30" hidden="false" customHeight="false" outlineLevel="0" collapsed="false">
      <c r="A222" s="108" t="s">
        <v>872</v>
      </c>
      <c r="B222" s="452" t="n">
        <v>96523</v>
      </c>
      <c r="C222" s="91" t="str">
        <f aca="false">IF($A222="INSUMO",VLOOKUP($B222,'BANCO DE DADOS ABRIL INS'!$A:$D,2,0),VLOOKUP($B222,'BANCO DE DADOS ABRIL SERV'!$B:$E,2,0))</f>
        <v>ESCAVAÇÃO MANUAL PARA BLOCO DE COROAMENTO OU SAPATA, COM PREVISÃO DE FÔRMA. AF_06/2017</v>
      </c>
      <c r="D222" s="90" t="str">
        <f aca="false">IF($A222="INSUMO",VLOOKUP($B222,'BANCO DE DADOS ABRIL INS'!$A:$D,3,0),VLOOKUP($B222,'BANCO DE DADOS ABRIL SERV'!$B:$E,3,0))</f>
        <v>M3</v>
      </c>
      <c r="E222" s="554" t="n">
        <v>0.7</v>
      </c>
      <c r="F222" s="454" t="n">
        <f aca="false">IF($A222="INSUMO",VLOOKUP($B222,'BANCO DE DADOS ABRIL INS'!$A:$D,4,0),VLOOKUP($B222,'BANCO DE DADOS ABRIL SERV'!$B:$E,4,0))</f>
        <v>72.32</v>
      </c>
      <c r="G222" s="455" t="n">
        <f aca="false">TRUNC(E222*F222,2)</f>
        <v>50.62</v>
      </c>
    </row>
    <row r="223" customFormat="false" ht="30" hidden="false" customHeight="false" outlineLevel="0" collapsed="false">
      <c r="A223" s="108" t="s">
        <v>872</v>
      </c>
      <c r="B223" s="452" t="n">
        <v>73361</v>
      </c>
      <c r="C223" s="91" t="str">
        <f aca="false">IF($A223="INSUMO",VLOOKUP($B223,'BANCO DE DADOS ABRIL INS'!$A:$D,2,0),VLOOKUP($B223,'BANCO DE DADOS ABRIL SERV'!$B:$E,2,0))</f>
        <v>CONCRETO CICLOPICO FCK=10MPA 30% PEDRA DE MAO INCLUSIVE LANCAMENTO</v>
      </c>
      <c r="D223" s="90" t="str">
        <f aca="false">IF($A223="INSUMO",VLOOKUP($B223,'BANCO DE DADOS ABRIL INS'!$A:$D,3,0),VLOOKUP($B223,'BANCO DE DADOS ABRIL SERV'!$B:$E,3,0))</f>
        <v>M3</v>
      </c>
      <c r="E223" s="554" t="n">
        <v>1.51</v>
      </c>
      <c r="F223" s="454" t="n">
        <f aca="false">IF($A223="INSUMO",VLOOKUP($B223,'BANCO DE DADOS ABRIL INS'!$A:$D,4,0),VLOOKUP($B223,'BANCO DE DADOS ABRIL SERV'!$B:$E,4,0))</f>
        <v>371.3</v>
      </c>
      <c r="G223" s="455" t="n">
        <f aca="false">TRUNC(E223*F223,2)</f>
        <v>560.66</v>
      </c>
    </row>
    <row r="224" customFormat="false" ht="15.75" hidden="false" customHeight="false" outlineLevel="0" collapsed="false">
      <c r="A224" s="108" t="s">
        <v>872</v>
      </c>
      <c r="B224" s="456" t="n">
        <v>88317</v>
      </c>
      <c r="C224" s="83" t="str">
        <f aca="false">IF($A224="INSUMO",VLOOKUP($B224,'BANCO DE DADOS ABRIL INS'!$A:$D,2,0),VLOOKUP($B224,'BANCO DE DADOS ABRIL SERV'!$B:$E,2,0))</f>
        <v>SOLDADOR COM ENCARGOS COMPLEMENTARES</v>
      </c>
      <c r="D224" s="82" t="str">
        <f aca="false">IF($A224="INSUMO",VLOOKUP($B224,'BANCO DE DADOS ABRIL INS'!$A:$D,3,0),VLOOKUP($B224,'BANCO DE DADOS ABRIL SERV'!$B:$E,3,0))</f>
        <v>H</v>
      </c>
      <c r="E224" s="471" t="n">
        <v>1</v>
      </c>
      <c r="F224" s="458" t="n">
        <f aca="false">IF($A224="INSUMO",VLOOKUP($B224,'BANCO DE DADOS ABRIL INS'!$A:$D,4,0),VLOOKUP($B224,'BANCO DE DADOS ABRIL SERV'!$B:$E,4,0))</f>
        <v>20.02</v>
      </c>
      <c r="G224" s="459" t="n">
        <f aca="false">TRUNC(E224*F224,2)</f>
        <v>20.02</v>
      </c>
    </row>
    <row r="225" customFormat="false" ht="16.5" hidden="false" customHeight="true" outlineLevel="0" collapsed="false">
      <c r="B225" s="537" t="s">
        <v>956</v>
      </c>
      <c r="C225" s="537"/>
      <c r="D225" s="537"/>
      <c r="E225" s="537"/>
      <c r="F225" s="461" t="s">
        <v>881</v>
      </c>
      <c r="G225" s="470" t="n">
        <f aca="false">TRUNC(SUM(G215:G224),2)</f>
        <v>1951.62</v>
      </c>
    </row>
    <row r="227" customFormat="false" ht="15.75" hidden="false" customHeight="false" outlineLevel="0" collapsed="false">
      <c r="B227" s="497"/>
      <c r="C227" s="498" t="s">
        <v>957</v>
      </c>
      <c r="D227" s="499"/>
      <c r="E227" s="500"/>
      <c r="F227" s="501"/>
      <c r="G227" s="502" t="s">
        <v>451</v>
      </c>
    </row>
    <row r="228" customFormat="false" ht="47.25" hidden="false" customHeight="false" outlineLevel="0" collapsed="false">
      <c r="B228" s="230" t="s">
        <v>904</v>
      </c>
      <c r="C228" s="253" t="s">
        <v>905</v>
      </c>
      <c r="D228" s="253" t="s">
        <v>906</v>
      </c>
      <c r="E228" s="504" t="s">
        <v>907</v>
      </c>
      <c r="F228" s="505" t="s">
        <v>908</v>
      </c>
      <c r="G228" s="506" t="s">
        <v>909</v>
      </c>
    </row>
    <row r="229" customFormat="false" ht="30" hidden="false" customHeight="false" outlineLevel="0" collapsed="false">
      <c r="B229" s="507" t="n">
        <v>43748</v>
      </c>
      <c r="C229" s="508" t="s">
        <v>958</v>
      </c>
      <c r="D229" s="546" t="n">
        <v>24.5</v>
      </c>
      <c r="E229" s="90" t="s">
        <v>959</v>
      </c>
      <c r="F229" s="510" t="s">
        <v>960</v>
      </c>
      <c r="G229" s="511" t="s">
        <v>961</v>
      </c>
    </row>
    <row r="230" customFormat="false" ht="30" hidden="false" customHeight="false" outlineLevel="0" collapsed="false">
      <c r="B230" s="547" t="n">
        <v>43749</v>
      </c>
      <c r="C230" s="508" t="s">
        <v>962</v>
      </c>
      <c r="D230" s="546" t="n">
        <v>23</v>
      </c>
      <c r="E230" s="116" t="s">
        <v>963</v>
      </c>
      <c r="F230" s="512" t="s">
        <v>964</v>
      </c>
      <c r="G230" s="511" t="s">
        <v>965</v>
      </c>
    </row>
    <row r="231" customFormat="false" ht="15" hidden="false" customHeight="false" outlineLevel="0" collapsed="false">
      <c r="B231" s="555"/>
      <c r="C231" s="556"/>
      <c r="D231" s="557" t="n">
        <v>0</v>
      </c>
      <c r="E231" s="558"/>
      <c r="F231" s="559"/>
      <c r="G231" s="560"/>
    </row>
    <row r="232" customFormat="false" ht="15.75" hidden="false" customHeight="false" outlineLevel="0" collapsed="false">
      <c r="B232" s="561"/>
      <c r="C232" s="549" t="s">
        <v>918</v>
      </c>
      <c r="D232" s="562" t="n">
        <f aca="false">IF(COUNT(D228:D231)=3,MEDIAN(D229:D231),SMALL(D229:D231,1))</f>
        <v>23</v>
      </c>
      <c r="E232" s="563"/>
      <c r="F232" s="564"/>
      <c r="G232" s="565"/>
    </row>
    <row r="233" customFormat="false" ht="49.5" hidden="false" customHeight="true" outlineLevel="0" collapsed="false">
      <c r="B233" s="566" t="s">
        <v>920</v>
      </c>
      <c r="C233" s="566"/>
      <c r="D233" s="566"/>
      <c r="E233" s="566"/>
      <c r="F233" s="566"/>
      <c r="G233" s="566"/>
    </row>
    <row r="235" customFormat="false" ht="15.75" hidden="false" customHeight="false" outlineLevel="0" collapsed="false">
      <c r="B235" s="497"/>
      <c r="C235" s="498" t="s">
        <v>966</v>
      </c>
      <c r="D235" s="499"/>
      <c r="E235" s="500"/>
      <c r="F235" s="501"/>
      <c r="G235" s="502" t="s">
        <v>967</v>
      </c>
    </row>
    <row r="236" customFormat="false" ht="47.25" hidden="false" customHeight="false" outlineLevel="0" collapsed="false">
      <c r="B236" s="230" t="s">
        <v>904</v>
      </c>
      <c r="C236" s="253" t="s">
        <v>905</v>
      </c>
      <c r="D236" s="253" t="s">
        <v>906</v>
      </c>
      <c r="E236" s="504" t="s">
        <v>907</v>
      </c>
      <c r="F236" s="505" t="s">
        <v>908</v>
      </c>
      <c r="G236" s="506" t="s">
        <v>909</v>
      </c>
    </row>
    <row r="237" customFormat="false" ht="30" hidden="false" customHeight="false" outlineLevel="0" collapsed="false">
      <c r="B237" s="507" t="n">
        <v>43748</v>
      </c>
      <c r="C237" s="508" t="s">
        <v>958</v>
      </c>
      <c r="D237" s="546" t="n">
        <v>180</v>
      </c>
      <c r="E237" s="90" t="s">
        <v>959</v>
      </c>
      <c r="F237" s="510" t="s">
        <v>960</v>
      </c>
      <c r="G237" s="511" t="s">
        <v>961</v>
      </c>
    </row>
    <row r="238" customFormat="false" ht="30" hidden="false" customHeight="false" outlineLevel="0" collapsed="false">
      <c r="B238" s="547" t="n">
        <v>43749</v>
      </c>
      <c r="C238" s="508" t="s">
        <v>962</v>
      </c>
      <c r="D238" s="546" t="n">
        <v>25</v>
      </c>
      <c r="E238" s="116" t="s">
        <v>963</v>
      </c>
      <c r="F238" s="512" t="s">
        <v>964</v>
      </c>
      <c r="G238" s="511" t="s">
        <v>965</v>
      </c>
    </row>
    <row r="239" customFormat="false" ht="15" hidden="false" customHeight="false" outlineLevel="0" collapsed="false">
      <c r="B239" s="507"/>
      <c r="C239" s="508"/>
      <c r="D239" s="546" t="n">
        <v>0</v>
      </c>
      <c r="E239" s="90"/>
      <c r="F239" s="512"/>
      <c r="G239" s="511"/>
    </row>
    <row r="240" customFormat="false" ht="15.75" hidden="false" customHeight="false" outlineLevel="0" collapsed="false">
      <c r="B240" s="513"/>
      <c r="C240" s="514" t="s">
        <v>918</v>
      </c>
      <c r="D240" s="515" t="n">
        <f aca="false">IF(COUNT(D236:D239)=3,MEDIAN(D237:D239),SMALL(D237:D239,1))</f>
        <v>25</v>
      </c>
      <c r="E240" s="516"/>
      <c r="F240" s="517"/>
      <c r="G240" s="518"/>
    </row>
    <row r="241" customFormat="false" ht="49.5" hidden="false" customHeight="true" outlineLevel="0" collapsed="false">
      <c r="B241" s="566" t="s">
        <v>920</v>
      </c>
      <c r="C241" s="566"/>
      <c r="D241" s="566"/>
      <c r="E241" s="566"/>
      <c r="F241" s="566"/>
      <c r="G241" s="566"/>
    </row>
    <row r="244" customFormat="false" ht="15" hidden="false" customHeight="true" outlineLevel="0" collapsed="false">
      <c r="B244" s="445" t="str">
        <f aca="false">IF(COUNT($H$13:H244)&lt;10,CONCATENATE("PMPG CIV 00",COUNT($H$13:H244)),CONCATENATE("PMPG CIV 0",COUNT($H$13:H244)))</f>
        <v>PMPG CIV 019</v>
      </c>
      <c r="C244" s="446" t="s">
        <v>968</v>
      </c>
      <c r="D244" s="446"/>
      <c r="E244" s="446"/>
      <c r="F244" s="446"/>
      <c r="G244" s="447" t="s">
        <v>451</v>
      </c>
      <c r="H244" s="494" t="n">
        <f aca="false">G252</f>
        <v>267.01</v>
      </c>
    </row>
    <row r="245" customFormat="false" ht="31.5" hidden="false" customHeight="false" outlineLevel="0" collapsed="false">
      <c r="B245" s="230" t="s">
        <v>875</v>
      </c>
      <c r="C245" s="449" t="s">
        <v>876</v>
      </c>
      <c r="D245" s="449" t="s">
        <v>451</v>
      </c>
      <c r="E245" s="449" t="s">
        <v>877</v>
      </c>
      <c r="F245" s="449" t="s">
        <v>878</v>
      </c>
      <c r="G245" s="450" t="s">
        <v>879</v>
      </c>
    </row>
    <row r="246" customFormat="false" ht="15" hidden="false" customHeight="true" outlineLevel="0" collapsed="false">
      <c r="B246" s="451" t="s">
        <v>893</v>
      </c>
      <c r="C246" s="451"/>
      <c r="D246" s="451"/>
      <c r="E246" s="451"/>
      <c r="F246" s="451"/>
      <c r="G246" s="451"/>
    </row>
    <row r="247" customFormat="false" ht="30" hidden="false" customHeight="false" outlineLevel="0" collapsed="false">
      <c r="A247" s="108" t="s">
        <v>871</v>
      </c>
      <c r="B247" s="486" t="n">
        <v>7583</v>
      </c>
      <c r="C247" s="91" t="str">
        <f aca="false">IF($A247="INSUMO",VLOOKUP($B247,'BANCO DE DADOS ABRIL INS'!$A:$D,2,0),VLOOKUP($B247,'BANCO DE DADOS ABRIL SERV'!$B:$E,2,0))</f>
        <v>BUCHA DE NYLON SEM ABA S8, COM PARAFUSO DE 4,80 X 50 MM EM ACO ZINCADO COM ROSCA SOBERBA, CABECA CHATA E FENDA PHILLIPS</v>
      </c>
      <c r="D247" s="90" t="str">
        <f aca="false">IF($A247="INSUMO",VLOOKUP($B247,'BANCO DE DADOS ABRIL INS'!$A:$D,3,0),VLOOKUP($B247,'BANCO DE DADOS ABRIL SERV'!$B:$E,3,0))</f>
        <v>UN</v>
      </c>
      <c r="E247" s="487" t="n">
        <v>12</v>
      </c>
      <c r="F247" s="454" t="n">
        <f aca="false">IF($A247="INSUMO",VLOOKUP($B247,'BANCO DE DADOS ABRIL INS'!$A:$D,4,0),VLOOKUP($B247,'BANCO DE DADOS ABRIL SERV'!$B:$E,4,0))</f>
        <v>0.2</v>
      </c>
      <c r="G247" s="455" t="n">
        <f aca="false">TRUNC(E247*F247,2)</f>
        <v>2.4</v>
      </c>
    </row>
    <row r="248" customFormat="false" ht="30" hidden="false" customHeight="false" outlineLevel="0" collapsed="false">
      <c r="A248" s="108" t="s">
        <v>871</v>
      </c>
      <c r="B248" s="488" t="n">
        <v>36204</v>
      </c>
      <c r="C248" s="91" t="str">
        <f aca="false">IF($A248="INSUMO",VLOOKUP($B248,'BANCO DE DADOS ABRIL INS'!$A:$D,2,0),VLOOKUP($B248,'BANCO DE DADOS ABRIL SERV'!$B:$E,2,0))</f>
        <v>BARRA DE APOIO RETA, EM ACO INOX POLIDO, COMPRIMENTO 60CM, DIAMETRO MINIMO 3 CM</v>
      </c>
      <c r="D248" s="495" t="str">
        <f aca="false">G254</f>
        <v>UN</v>
      </c>
      <c r="E248" s="487" t="n">
        <v>1</v>
      </c>
      <c r="F248" s="454" t="n">
        <f aca="false">IF($A248="INSUMO",VLOOKUP($B248,'BANCO DE DADOS ABRIL INS'!$A:$D,4,0),VLOOKUP($B248,'BANCO DE DADOS ABRIL SERV'!$B:$E,4,0))</f>
        <v>192.95</v>
      </c>
      <c r="G248" s="455" t="n">
        <f aca="false">TRUNC(E248*F248,2)</f>
        <v>192.95</v>
      </c>
    </row>
    <row r="249" customFormat="false" ht="15" hidden="false" customHeight="true" outlineLevel="0" collapsed="false">
      <c r="B249" s="451" t="s">
        <v>880</v>
      </c>
      <c r="C249" s="451"/>
      <c r="D249" s="451"/>
      <c r="E249" s="451"/>
      <c r="F249" s="451"/>
      <c r="G249" s="451"/>
    </row>
    <row r="250" customFormat="false" ht="15.75" hidden="false" customHeight="false" outlineLevel="0" collapsed="false">
      <c r="A250" s="108" t="s">
        <v>872</v>
      </c>
      <c r="B250" s="488" t="n">
        <v>88309</v>
      </c>
      <c r="C250" s="91" t="str">
        <f aca="false">IF($A250="INSUMO",VLOOKUP($B250,'BANCO DE DADOS ABRIL INS'!$A:$D,2,0),VLOOKUP($B250,'BANCO DE DADOS ABRIL SERV'!$B:$E,2,0))</f>
        <v>PEDREIRO COM ENCARGOS COMPLEMENTARES</v>
      </c>
      <c r="D250" s="90" t="str">
        <f aca="false">IF($A250="INSUMO",VLOOKUP($B250,'BANCO DE DADOS ABRIL INS'!$A:$D,3,0),VLOOKUP($B250,'BANCO DE DADOS ABRIL SERV'!$B:$E,3,0))</f>
        <v>H</v>
      </c>
      <c r="E250" s="453" t="n">
        <v>2</v>
      </c>
      <c r="F250" s="454" t="n">
        <f aca="false">IF($A250="INSUMO",VLOOKUP($B250,'BANCO DE DADOS ABRIL INS'!$A:$D,4,0),VLOOKUP($B250,'BANCO DE DADOS ABRIL SERV'!$B:$E,4,0))</f>
        <v>19.88</v>
      </c>
      <c r="G250" s="455" t="n">
        <f aca="false">TRUNC(E250*F250,2)</f>
        <v>39.76</v>
      </c>
    </row>
    <row r="251" customFormat="false" ht="15.75" hidden="false" customHeight="false" outlineLevel="0" collapsed="false">
      <c r="A251" s="108" t="s">
        <v>872</v>
      </c>
      <c r="B251" s="456" t="n">
        <v>88316</v>
      </c>
      <c r="C251" s="83" t="str">
        <f aca="false">IF($A251="INSUMO",VLOOKUP($B251,'BANCO DE DADOS ABRIL INS'!$A:$D,2,0),VLOOKUP($B251,'BANCO DE DADOS ABRIL SERV'!$B:$E,2,0))</f>
        <v>SERVENTE COM ENCARGOS COMPLEMENTARES</v>
      </c>
      <c r="D251" s="82" t="str">
        <f aca="false">IF($A251="INSUMO",VLOOKUP($B251,'BANCO DE DADOS ABRIL INS'!$A:$D,3,0),VLOOKUP($B251,'BANCO DE DADOS ABRIL SERV'!$B:$E,3,0))</f>
        <v>H</v>
      </c>
      <c r="E251" s="490" t="n">
        <v>2</v>
      </c>
      <c r="F251" s="458" t="n">
        <f aca="false">IF($A251="INSUMO",VLOOKUP($B251,'BANCO DE DADOS ABRIL INS'!$A:$D,4,0),VLOOKUP($B251,'BANCO DE DADOS ABRIL SERV'!$B:$E,4,0))</f>
        <v>15.95</v>
      </c>
      <c r="G251" s="459" t="n">
        <f aca="false">TRUNC(E251*F251,2)</f>
        <v>31.9</v>
      </c>
    </row>
    <row r="252" customFormat="false" ht="15" hidden="false" customHeight="true" outlineLevel="0" collapsed="false">
      <c r="B252" s="496" t="s">
        <v>969</v>
      </c>
      <c r="C252" s="496"/>
      <c r="D252" s="496"/>
      <c r="E252" s="496"/>
      <c r="F252" s="461" t="s">
        <v>881</v>
      </c>
      <c r="G252" s="462" t="n">
        <f aca="false">SUM(G247:G251)</f>
        <v>267.01</v>
      </c>
    </row>
    <row r="254" customFormat="false" ht="15" hidden="false" customHeight="true" outlineLevel="0" collapsed="false">
      <c r="B254" s="445" t="str">
        <f aca="false">IF(COUNT($H$13:H254)&lt;10,CONCATENATE("PMPG CIV 00",COUNT($H$13:H254)),CONCATENATE("PMPG CIV 0",COUNT($H$13:H254)))</f>
        <v>PMPG CIV 020</v>
      </c>
      <c r="C254" s="446" t="s">
        <v>970</v>
      </c>
      <c r="D254" s="446"/>
      <c r="E254" s="446"/>
      <c r="F254" s="446"/>
      <c r="G254" s="447" t="s">
        <v>451</v>
      </c>
      <c r="H254" s="494" t="n">
        <f aca="false">G262</f>
        <v>251.32</v>
      </c>
    </row>
    <row r="255" customFormat="false" ht="31.5" hidden="false" customHeight="false" outlineLevel="0" collapsed="false">
      <c r="B255" s="230" t="s">
        <v>875</v>
      </c>
      <c r="C255" s="449" t="s">
        <v>876</v>
      </c>
      <c r="D255" s="449" t="s">
        <v>451</v>
      </c>
      <c r="E255" s="449" t="s">
        <v>877</v>
      </c>
      <c r="F255" s="449" t="s">
        <v>878</v>
      </c>
      <c r="G255" s="450" t="s">
        <v>879</v>
      </c>
    </row>
    <row r="256" customFormat="false" ht="15" hidden="false" customHeight="true" outlineLevel="0" collapsed="false">
      <c r="B256" s="451" t="s">
        <v>893</v>
      </c>
      <c r="C256" s="451"/>
      <c r="D256" s="451"/>
      <c r="E256" s="451"/>
      <c r="F256" s="451"/>
      <c r="G256" s="451"/>
    </row>
    <row r="257" customFormat="false" ht="30" hidden="false" customHeight="false" outlineLevel="0" collapsed="false">
      <c r="A257" s="108" t="s">
        <v>871</v>
      </c>
      <c r="B257" s="486" t="n">
        <v>7583</v>
      </c>
      <c r="C257" s="91" t="str">
        <f aca="false">IF($A257="INSUMO",VLOOKUP($B257,'BANCO DE DADOS ABRIL INS'!$A:$D,2,0),VLOOKUP($B257,'BANCO DE DADOS ABRIL SERV'!$B:$E,2,0))</f>
        <v>BUCHA DE NYLON SEM ABA S8, COM PARAFUSO DE 4,80 X 50 MM EM ACO ZINCADO COM ROSCA SOBERBA, CABECA CHATA E FENDA PHILLIPS</v>
      </c>
      <c r="D257" s="90" t="str">
        <f aca="false">IF($A257="INSUMO",VLOOKUP($B257,'BANCO DE DADOS ABRIL INS'!$A:$D,3,0),VLOOKUP($B257,'BANCO DE DADOS ABRIL SERV'!$B:$E,3,0))</f>
        <v>UN</v>
      </c>
      <c r="E257" s="487" t="n">
        <v>6</v>
      </c>
      <c r="F257" s="454" t="n">
        <f aca="false">IF($A257="INSUMO",VLOOKUP($B257,'BANCO DE DADOS ABRIL INS'!$A:$D,4,0),VLOOKUP($B257,'BANCO DE DADOS ABRIL SERV'!$B:$E,4,0))</f>
        <v>0.2</v>
      </c>
      <c r="G257" s="455" t="n">
        <f aca="false">TRUNC(E257*F257,2)</f>
        <v>1.2</v>
      </c>
    </row>
    <row r="258" customFormat="false" ht="30" hidden="false" customHeight="false" outlineLevel="0" collapsed="false">
      <c r="A258" s="108" t="s">
        <v>871</v>
      </c>
      <c r="B258" s="488" t="n">
        <v>36205</v>
      </c>
      <c r="C258" s="91" t="str">
        <f aca="false">IF($A258="INSUMO",VLOOKUP($B258,'BANCO DE DADOS ABRIL INS'!$A:$D,2,0),VLOOKUP($B258,'BANCO DE DADOS ABRIL SERV'!$B:$E,2,0))</f>
        <v>BARRA DE APOIO RETA, EM ACO INOX POLIDO, COMPRIMENTO 70CM, DIAMETRO MINIMO 3 CM</v>
      </c>
      <c r="D258" s="90" t="str">
        <f aca="false">IF($A258="INSUMO",VLOOKUP($B258,'BANCO DE DADOS ABRIL INS'!$A:$D,3,0),VLOOKUP($B258,'BANCO DE DADOS ABRIL SERV'!$B:$E,3,0))</f>
        <v>UN</v>
      </c>
      <c r="E258" s="453" t="n">
        <v>1</v>
      </c>
      <c r="F258" s="454" t="n">
        <f aca="false">IF($A258="INSUMO",VLOOKUP($B258,'BANCO DE DADOS ABRIL INS'!$A:$D,4,0),VLOOKUP($B258,'BANCO DE DADOS ABRIL SERV'!$B:$E,4,0))</f>
        <v>214.29</v>
      </c>
      <c r="G258" s="455" t="n">
        <f aca="false">TRUNC(E258*F258,2)</f>
        <v>214.29</v>
      </c>
    </row>
    <row r="259" customFormat="false" ht="15" hidden="false" customHeight="true" outlineLevel="0" collapsed="false">
      <c r="B259" s="451" t="s">
        <v>880</v>
      </c>
      <c r="C259" s="451"/>
      <c r="D259" s="451"/>
      <c r="E259" s="451"/>
      <c r="F259" s="451"/>
      <c r="G259" s="451"/>
    </row>
    <row r="260" customFormat="false" ht="15.75" hidden="false" customHeight="false" outlineLevel="0" collapsed="false">
      <c r="A260" s="108" t="s">
        <v>872</v>
      </c>
      <c r="B260" s="488" t="n">
        <v>88309</v>
      </c>
      <c r="C260" s="91" t="str">
        <f aca="false">IF($A260="INSUMO",VLOOKUP($B260,'BANCO DE DADOS ABRIL INS'!$A:$D,2,0),VLOOKUP($B260,'BANCO DE DADOS ABRIL SERV'!$B:$E,2,0))</f>
        <v>PEDREIRO COM ENCARGOS COMPLEMENTARES</v>
      </c>
      <c r="D260" s="90" t="str">
        <f aca="false">IF($A260="INSUMO",VLOOKUP($B260,'BANCO DE DADOS ABRIL INS'!$A:$D,3,0),VLOOKUP($B260,'BANCO DE DADOS ABRIL SERV'!$B:$E,3,0))</f>
        <v>H</v>
      </c>
      <c r="E260" s="453" t="n">
        <v>1</v>
      </c>
      <c r="F260" s="454" t="n">
        <f aca="false">IF($A260="INSUMO",VLOOKUP($B260,'BANCO DE DADOS ABRIL INS'!$A:$D,4,0),VLOOKUP($B260,'BANCO DE DADOS ABRIL SERV'!$B:$E,4,0))</f>
        <v>19.88</v>
      </c>
      <c r="G260" s="455" t="n">
        <f aca="false">TRUNC(E260*F260,2)</f>
        <v>19.88</v>
      </c>
    </row>
    <row r="261" customFormat="false" ht="15.75" hidden="false" customHeight="false" outlineLevel="0" collapsed="false">
      <c r="A261" s="108" t="s">
        <v>872</v>
      </c>
      <c r="B261" s="456" t="n">
        <v>88316</v>
      </c>
      <c r="C261" s="83" t="str">
        <f aca="false">IF($A261="INSUMO",VLOOKUP($B261,'BANCO DE DADOS ABRIL INS'!$A:$D,2,0),VLOOKUP($B261,'BANCO DE DADOS ABRIL SERV'!$B:$E,2,0))</f>
        <v>SERVENTE COM ENCARGOS COMPLEMENTARES</v>
      </c>
      <c r="D261" s="82" t="str">
        <f aca="false">IF($A261="INSUMO",VLOOKUP($B261,'BANCO DE DADOS ABRIL INS'!$A:$D,3,0),VLOOKUP($B261,'BANCO DE DADOS ABRIL SERV'!$B:$E,3,0))</f>
        <v>H</v>
      </c>
      <c r="E261" s="490" t="n">
        <v>1</v>
      </c>
      <c r="F261" s="458" t="n">
        <f aca="false">IF($A261="INSUMO",VLOOKUP($B261,'BANCO DE DADOS ABRIL INS'!$A:$D,4,0),VLOOKUP($B261,'BANCO DE DADOS ABRIL SERV'!$B:$E,4,0))</f>
        <v>15.95</v>
      </c>
      <c r="G261" s="459" t="n">
        <f aca="false">TRUNC(E261*F261,2)</f>
        <v>15.95</v>
      </c>
    </row>
    <row r="262" customFormat="false" ht="15" hidden="false" customHeight="true" outlineLevel="0" collapsed="false">
      <c r="B262" s="496" t="s">
        <v>971</v>
      </c>
      <c r="C262" s="496"/>
      <c r="D262" s="496"/>
      <c r="E262" s="496"/>
      <c r="F262" s="461" t="s">
        <v>881</v>
      </c>
      <c r="G262" s="462" t="n">
        <f aca="false">SUM(G257:G261)</f>
        <v>251.32</v>
      </c>
    </row>
    <row r="264" customFormat="false" ht="15" hidden="false" customHeight="true" outlineLevel="0" collapsed="false">
      <c r="B264" s="445" t="str">
        <f aca="false">IF(COUNT($H$13:H264)&lt;10,CONCATENATE("PMPG CIV 00",COUNT($H$13:H264)),CONCATENATE("PMPG CIV 0",COUNT($H$13:H264)))</f>
        <v>PMPG CIV 021</v>
      </c>
      <c r="C264" s="446" t="s">
        <v>972</v>
      </c>
      <c r="D264" s="446"/>
      <c r="E264" s="446"/>
      <c r="F264" s="446"/>
      <c r="G264" s="447" t="s">
        <v>451</v>
      </c>
      <c r="H264" s="494" t="n">
        <f aca="false">G271</f>
        <v>437.75</v>
      </c>
    </row>
    <row r="265" customFormat="false" ht="31.5" hidden="false" customHeight="false" outlineLevel="0" collapsed="false">
      <c r="B265" s="230" t="s">
        <v>875</v>
      </c>
      <c r="C265" s="449" t="s">
        <v>876</v>
      </c>
      <c r="D265" s="449" t="s">
        <v>451</v>
      </c>
      <c r="E265" s="449" t="s">
        <v>877</v>
      </c>
      <c r="F265" s="449" t="s">
        <v>878</v>
      </c>
      <c r="G265" s="450" t="s">
        <v>879</v>
      </c>
    </row>
    <row r="266" customFormat="false" ht="15" hidden="false" customHeight="true" outlineLevel="0" collapsed="false">
      <c r="B266" s="451" t="s">
        <v>893</v>
      </c>
      <c r="C266" s="451"/>
      <c r="D266" s="451"/>
      <c r="E266" s="451"/>
      <c r="F266" s="451"/>
      <c r="G266" s="451"/>
    </row>
    <row r="267" customFormat="false" ht="60" hidden="false" customHeight="false" outlineLevel="0" collapsed="false">
      <c r="A267" s="108" t="s">
        <v>871</v>
      </c>
      <c r="B267" s="486" t="n">
        <v>39484</v>
      </c>
      <c r="C267" s="91" t="str">
        <f aca="false">IF($A267="INSUMO",VLOOKUP($B267,'BANCO DE DADOS ABRIL INS'!$A:$D,2,0),VLOOKUP($B267,'BANCO DE DADOS ABRIL SERV'!$B:$E,2,0))</f>
        <v>KIT PORTA PRONTA DE MADEIRA, FOLHA LEVE (NBR 15930) DE 80 X 210 CM, E = *35* MM, COM MARCO EM ACO, NUCLEO COLMEIA, CAPA LISA EM HDF, ACABAMENTO MELAMINICO BRANCO (INCLUI MARCO, ALIZARES, DOBRADICAS E FECHADURA)</v>
      </c>
      <c r="D267" s="90" t="str">
        <f aca="false">IF($A267="INSUMO",VLOOKUP($B267,'BANCO DE DADOS ABRIL INS'!$A:$D,3,0),VLOOKUP($B267,'BANCO DE DADOS ABRIL SERV'!$B:$E,3,0))</f>
        <v>UN</v>
      </c>
      <c r="E267" s="487" t="n">
        <v>1</v>
      </c>
      <c r="F267" s="454" t="n">
        <f aca="false">IF($A267="INSUMO",VLOOKUP($B267,'BANCO DE DADOS ABRIL INS'!$A:$D,4,0),VLOOKUP($B267,'BANCO DE DADOS ABRIL SERV'!$B:$E,4,0))</f>
        <v>426.22</v>
      </c>
      <c r="G267" s="455" t="n">
        <f aca="false">TRUNC(E267*F267,2)</f>
        <v>426.22</v>
      </c>
    </row>
    <row r="268" customFormat="false" ht="15" hidden="false" customHeight="true" outlineLevel="0" collapsed="false">
      <c r="B268" s="451" t="s">
        <v>880</v>
      </c>
      <c r="C268" s="451"/>
      <c r="D268" s="451"/>
      <c r="E268" s="451"/>
      <c r="F268" s="451"/>
      <c r="G268" s="451"/>
    </row>
    <row r="269" customFormat="false" ht="15.75" hidden="false" customHeight="false" outlineLevel="0" collapsed="false">
      <c r="A269" s="108" t="s">
        <v>872</v>
      </c>
      <c r="B269" s="488" t="n">
        <v>88316</v>
      </c>
      <c r="C269" s="91" t="str">
        <f aca="false">IF($A269="INSUMO",VLOOKUP($B269,'BANCO DE DADOS ABRIL INS'!$A:$D,2,0),VLOOKUP($B269,'BANCO DE DADOS ABRIL SERV'!$B:$E,2,0))</f>
        <v>SERVENTE COM ENCARGOS COMPLEMENTARES</v>
      </c>
      <c r="D269" s="90" t="str">
        <f aca="false">IF($A269="INSUMO",VLOOKUP($B269,'BANCO DE DADOS ABRIL INS'!$A:$D,3,0),VLOOKUP($B269,'BANCO DE DADOS ABRIL SERV'!$B:$E,3,0))</f>
        <v>H</v>
      </c>
      <c r="E269" s="453" t="n">
        <v>0.5</v>
      </c>
      <c r="F269" s="454" t="n">
        <f aca="false">IF($A269="INSUMO",VLOOKUP($B269,'BANCO DE DADOS ABRIL INS'!$A:$D,4,0),VLOOKUP($B269,'BANCO DE DADOS ABRIL SERV'!$B:$E,4,0))</f>
        <v>15.95</v>
      </c>
      <c r="G269" s="455" t="n">
        <f aca="false">TRUNC(E269*F269,2)</f>
        <v>7.97</v>
      </c>
    </row>
    <row r="270" customFormat="false" ht="39" hidden="false" customHeight="true" outlineLevel="0" collapsed="false">
      <c r="A270" s="108" t="s">
        <v>872</v>
      </c>
      <c r="B270" s="456" t="n">
        <v>88278</v>
      </c>
      <c r="C270" s="83" t="str">
        <f aca="false">IF($A270="INSUMO",VLOOKUP($B270,'BANCO DE DADOS ABRIL INS'!$A:$D,2,0),VLOOKUP($B270,'BANCO DE DADOS ABRIL SERV'!$B:$E,2,0))</f>
        <v>MONTADOR DE ESTRUTURA METÁLICA COM ENCARGOS COMPLEMENTARES</v>
      </c>
      <c r="D270" s="82" t="str">
        <f aca="false">IF($A270="INSUMO",VLOOKUP($B270,'BANCO DE DADOS ABRIL INS'!$A:$D,3,0),VLOOKUP($B270,'BANCO DE DADOS ABRIL SERV'!$B:$E,3,0))</f>
        <v>H</v>
      </c>
      <c r="E270" s="490" t="n">
        <v>0.25</v>
      </c>
      <c r="F270" s="458" t="n">
        <f aca="false">IF($A270="INSUMO",VLOOKUP($B270,'BANCO DE DADOS ABRIL INS'!$A:$D,4,0),VLOOKUP($B270,'BANCO DE DADOS ABRIL SERV'!$B:$E,4,0))</f>
        <v>14.27</v>
      </c>
      <c r="G270" s="459" t="n">
        <f aca="false">TRUNC(E270*F270,2)</f>
        <v>3.56</v>
      </c>
    </row>
    <row r="271" customFormat="false" ht="15" hidden="false" customHeight="true" outlineLevel="0" collapsed="false">
      <c r="B271" s="496" t="s">
        <v>973</v>
      </c>
      <c r="C271" s="496"/>
      <c r="D271" s="496"/>
      <c r="E271" s="496"/>
      <c r="F271" s="461" t="s">
        <v>881</v>
      </c>
      <c r="G271" s="462" t="n">
        <f aca="false">SUM(G267:G270)</f>
        <v>437.75</v>
      </c>
    </row>
    <row r="272" customFormat="false" ht="15.75" hidden="false" customHeight="false" outlineLevel="0" collapsed="false"/>
    <row r="273" customFormat="false" ht="15" hidden="false" customHeight="true" outlineLevel="0" collapsed="false">
      <c r="B273" s="445" t="str">
        <f aca="false">IF(COUNT($H$13:H273)&lt;10,CONCATENATE("PMPG CIV 00",COUNT($H$13:H273)),CONCATENATE("PMPG CIV 0",COUNT($H$13:H273)))</f>
        <v>PMPG CIV 022</v>
      </c>
      <c r="C273" s="446" t="s">
        <v>927</v>
      </c>
      <c r="D273" s="446"/>
      <c r="E273" s="446"/>
      <c r="F273" s="446"/>
      <c r="G273" s="447" t="s">
        <v>892</v>
      </c>
      <c r="H273" s="494" t="n">
        <f aca="false">G277</f>
        <v>5.26</v>
      </c>
    </row>
    <row r="274" customFormat="false" ht="31.5" hidden="false" customHeight="false" outlineLevel="0" collapsed="false">
      <c r="B274" s="230" t="s">
        <v>875</v>
      </c>
      <c r="C274" s="449" t="s">
        <v>876</v>
      </c>
      <c r="D274" s="449" t="s">
        <v>451</v>
      </c>
      <c r="E274" s="449" t="s">
        <v>877</v>
      </c>
      <c r="F274" s="449" t="s">
        <v>878</v>
      </c>
      <c r="G274" s="450" t="s">
        <v>879</v>
      </c>
    </row>
    <row r="275" customFormat="false" ht="15" hidden="false" customHeight="true" outlineLevel="0" collapsed="false">
      <c r="B275" s="451" t="s">
        <v>880</v>
      </c>
      <c r="C275" s="451"/>
      <c r="D275" s="451"/>
      <c r="E275" s="451"/>
      <c r="F275" s="451"/>
      <c r="G275" s="451"/>
    </row>
    <row r="276" customFormat="false" ht="15.75" hidden="false" customHeight="false" outlineLevel="0" collapsed="false">
      <c r="A276" s="108" t="s">
        <v>872</v>
      </c>
      <c r="B276" s="488" t="n">
        <v>88316</v>
      </c>
      <c r="C276" s="91" t="str">
        <f aca="false">IF($A276="INSUMO",VLOOKUP($B276,'BANCO DE DADOS ABRIL INS'!$A:$D,2,0),VLOOKUP($B276,'BANCO DE DADOS ABRIL SERV'!$B:$E,2,0))</f>
        <v>SERVENTE COM ENCARGOS COMPLEMENTARES</v>
      </c>
      <c r="D276" s="90" t="str">
        <f aca="false">IF($A276="INSUMO",VLOOKUP($B276,'BANCO DE DADOS ABRIL INS'!$A:$D,3,0),VLOOKUP($B276,'BANCO DE DADOS ABRIL SERV'!$B:$E,3,0))</f>
        <v>H</v>
      </c>
      <c r="E276" s="453" t="n">
        <v>0.33</v>
      </c>
      <c r="F276" s="454" t="n">
        <f aca="false">IF($A276="INSUMO",VLOOKUP($B276,'BANCO DE DADOS ABRIL INS'!$A:$D,4,0),VLOOKUP($B276,'BANCO DE DADOS ABRIL SERV'!$B:$E,4,0))</f>
        <v>15.95</v>
      </c>
      <c r="G276" s="455" t="n">
        <f aca="false">TRUNC(E276*F276,2)</f>
        <v>5.26</v>
      </c>
    </row>
    <row r="277" customFormat="false" ht="16.5" hidden="false" customHeight="true" outlineLevel="0" collapsed="false">
      <c r="B277" s="496" t="s">
        <v>928</v>
      </c>
      <c r="C277" s="496"/>
      <c r="D277" s="496"/>
      <c r="E277" s="496"/>
      <c r="F277" s="461" t="s">
        <v>881</v>
      </c>
      <c r="G277" s="462" t="n">
        <f aca="false">SUM(G275:G276)</f>
        <v>5.26</v>
      </c>
    </row>
  </sheetData>
  <sheetProtection sheet="true" password="dba1" objects="true" scenarios="true" insertColumns="false" insertRows="false" deleteColumns="false" deleteRows="false"/>
  <mergeCells count="99">
    <mergeCell ref="D3:E3"/>
    <mergeCell ref="F3:G4"/>
    <mergeCell ref="B5:G5"/>
    <mergeCell ref="C7:E7"/>
    <mergeCell ref="C8:E8"/>
    <mergeCell ref="B10:G10"/>
    <mergeCell ref="C13:F13"/>
    <mergeCell ref="B15:G15"/>
    <mergeCell ref="B18:E18"/>
    <mergeCell ref="B20:G20"/>
    <mergeCell ref="B21:C21"/>
    <mergeCell ref="E21:G21"/>
    <mergeCell ref="B22:G22"/>
    <mergeCell ref="B23:C23"/>
    <mergeCell ref="E23:G23"/>
    <mergeCell ref="B24:C24"/>
    <mergeCell ref="E24:G24"/>
    <mergeCell ref="C26:F26"/>
    <mergeCell ref="B28:G28"/>
    <mergeCell ref="B31:E31"/>
    <mergeCell ref="C34:F34"/>
    <mergeCell ref="B36:G36"/>
    <mergeCell ref="B43:G43"/>
    <mergeCell ref="B47:E47"/>
    <mergeCell ref="B51:G51"/>
    <mergeCell ref="B54:G54"/>
    <mergeCell ref="B57:E57"/>
    <mergeCell ref="B58:G58"/>
    <mergeCell ref="C60:F60"/>
    <mergeCell ref="B62:G62"/>
    <mergeCell ref="B65:G65"/>
    <mergeCell ref="B68:E68"/>
    <mergeCell ref="C70:F70"/>
    <mergeCell ref="B72:G72"/>
    <mergeCell ref="B75:G75"/>
    <mergeCell ref="B78:E78"/>
    <mergeCell ref="B86:G86"/>
    <mergeCell ref="B87:G87"/>
    <mergeCell ref="C89:F89"/>
    <mergeCell ref="B91:G91"/>
    <mergeCell ref="B94:G94"/>
    <mergeCell ref="B96:E96"/>
    <mergeCell ref="B100:G100"/>
    <mergeCell ref="B106:G106"/>
    <mergeCell ref="B109:C109"/>
    <mergeCell ref="B113:G113"/>
    <mergeCell ref="B115:G115"/>
    <mergeCell ref="B117:E117"/>
    <mergeCell ref="B121:G121"/>
    <mergeCell ref="B123:E123"/>
    <mergeCell ref="C125:F125"/>
    <mergeCell ref="B127:G127"/>
    <mergeCell ref="B130:G130"/>
    <mergeCell ref="B133:E133"/>
    <mergeCell ref="C135:F135"/>
    <mergeCell ref="B137:G137"/>
    <mergeCell ref="B139:G139"/>
    <mergeCell ref="B141:E141"/>
    <mergeCell ref="C143:F143"/>
    <mergeCell ref="B145:G145"/>
    <mergeCell ref="B148:G148"/>
    <mergeCell ref="B151:E151"/>
    <mergeCell ref="C153:F153"/>
    <mergeCell ref="B155:G155"/>
    <mergeCell ref="B161:G161"/>
    <mergeCell ref="B164:E164"/>
    <mergeCell ref="C166:F166"/>
    <mergeCell ref="B168:G168"/>
    <mergeCell ref="B170:E170"/>
    <mergeCell ref="B178:G178"/>
    <mergeCell ref="C180:F180"/>
    <mergeCell ref="B182:G182"/>
    <mergeCell ref="B190:G190"/>
    <mergeCell ref="B195:E195"/>
    <mergeCell ref="C197:F197"/>
    <mergeCell ref="B199:G199"/>
    <mergeCell ref="B203:G203"/>
    <mergeCell ref="B210:E210"/>
    <mergeCell ref="C212:F212"/>
    <mergeCell ref="B214:G214"/>
    <mergeCell ref="B220:G220"/>
    <mergeCell ref="B225:E225"/>
    <mergeCell ref="B233:G233"/>
    <mergeCell ref="B241:G241"/>
    <mergeCell ref="C244:F244"/>
    <mergeCell ref="B246:G246"/>
    <mergeCell ref="B249:G249"/>
    <mergeCell ref="B252:E252"/>
    <mergeCell ref="C254:F254"/>
    <mergeCell ref="B256:G256"/>
    <mergeCell ref="B259:G259"/>
    <mergeCell ref="B262:E262"/>
    <mergeCell ref="C264:F264"/>
    <mergeCell ref="B266:G266"/>
    <mergeCell ref="B268:G268"/>
    <mergeCell ref="B271:E271"/>
    <mergeCell ref="C273:F273"/>
    <mergeCell ref="B275:G275"/>
    <mergeCell ref="B277:E277"/>
  </mergeCells>
  <dataValidations count="1">
    <dataValidation allowBlank="true" operator="between" showDropDown="false" showErrorMessage="true" showInputMessage="true" sqref="A16:A17 A29:A30 A37:A42 A44:A46 A52:A53 A55:A56 A63:A64 A66:A67 A73:A74 A76:A77 A92:A93 A95 A101:A105 A107:A108 A114 A116 A122 A128:A129 A131:A132 A138 A140 A146:A147 A149:A150 A156:A160 A162:A163 A169 A183:A189 A191:A194 A200:A202 A204:A209 A215:A219 A221:A224 A247:A248 A250:A251 A257:A258 A260:A261 A267 A269:A270 A276" type="list">
      <formula1>$A$3:$A$4</formula1>
      <formula2>0</formula2>
    </dataValidation>
  </dataValidations>
  <printOptions headings="false" gridLines="false" gridLinesSet="true" horizontalCentered="true" verticalCentered="false"/>
  <pageMargins left="0.984027777777778" right="0.39375" top="0.39375" bottom="0.39375" header="0.511805555555555" footer="0.511805555555555"/>
  <pageSetup paperSize="9" scale="100" firstPageNumber="0" fitToWidth="1" fitToHeight="10" pageOrder="downThenOver" orientation="portrait" blackAndWhite="false" draft="false" cellComments="none" useFirstPageNumber="false" horizontalDpi="300" verticalDpi="300" copies="1"/>
  <headerFooter differentFirst="false" differentOddEven="false">
    <oddHeader/>
    <oddFooter/>
  </headerFooter>
  <rowBreaks count="2" manualBreakCount="2">
    <brk id="117" man="true" max="16383" min="0"/>
    <brk id="164" man="true" max="16383" min="0"/>
  </rowBreaks>
  <drawing r:id="rId1"/>
</worksheet>
</file>

<file path=xl/worksheets/sheet8.xml><?xml version="1.0" encoding="utf-8"?>
<worksheet xmlns="http://schemas.openxmlformats.org/spreadsheetml/2006/main" xmlns:r="http://schemas.openxmlformats.org/officeDocument/2006/relationships">
  <sheetPr filterMode="false">
    <pageSetUpPr fitToPage="true"/>
  </sheetPr>
  <dimension ref="A2:J356"/>
  <sheetViews>
    <sheetView showFormulas="false" showGridLines="true" showRowColHeaders="true" showZeros="true" rightToLeft="false" tabSelected="false" showOutlineSymbols="true" defaultGridColor="true" view="normal" topLeftCell="A1" colorId="64" zoomScale="65" zoomScaleNormal="65" zoomScalePageLayoutView="100" workbookViewId="0">
      <selection pane="topLeft" activeCell="C6" activeCellId="0" sqref="C6"/>
    </sheetView>
  </sheetViews>
  <sheetFormatPr defaultRowHeight="15.75" zeroHeight="false" outlineLevelRow="0" outlineLevelCol="0"/>
  <cols>
    <col collapsed="false" customWidth="true" hidden="false" outlineLevel="0" max="1" min="1" style="567" width="8.95"/>
    <col collapsed="false" customWidth="true" hidden="false" outlineLevel="0" max="2" min="2" style="568" width="18.19"/>
    <col collapsed="false" customWidth="true" hidden="false" outlineLevel="0" max="3" min="3" style="568" width="91.87"/>
    <col collapsed="false" customWidth="true" hidden="false" outlineLevel="0" max="4" min="4" style="568" width="12.31"/>
    <col collapsed="false" customWidth="true" hidden="false" outlineLevel="0" max="5" min="5" style="568" width="21.13"/>
    <col collapsed="false" customWidth="true" hidden="false" outlineLevel="0" max="6" min="6" style="568" width="16.53"/>
    <col collapsed="false" customWidth="true" hidden="false" outlineLevel="0" max="7" min="7" style="568" width="14.33"/>
    <col collapsed="false" customWidth="true" hidden="false" outlineLevel="0" max="8" min="8" style="567" width="18.43"/>
    <col collapsed="false" customWidth="true" hidden="false" outlineLevel="0" max="9" min="9" style="569" width="16.57"/>
    <col collapsed="false" customWidth="true" hidden="false" outlineLevel="0" max="10" min="10" style="313" width="23.57"/>
    <col collapsed="false" customWidth="true" hidden="false" outlineLevel="0" max="257" min="11" style="313" width="9.14"/>
    <col collapsed="false" customWidth="true" hidden="false" outlineLevel="0" max="258" min="258" style="313" width="24.57"/>
    <col collapsed="false" customWidth="true" hidden="false" outlineLevel="0" max="259" min="259" style="313" width="71.7"/>
    <col collapsed="false" customWidth="true" hidden="false" outlineLevel="0" max="260" min="260" style="313" width="17.14"/>
    <col collapsed="false" customWidth="true" hidden="false" outlineLevel="0" max="261" min="261" style="313" width="16.71"/>
    <col collapsed="false" customWidth="true" hidden="false" outlineLevel="0" max="262" min="262" style="313" width="16.85"/>
    <col collapsed="false" customWidth="true" hidden="false" outlineLevel="0" max="263" min="263" style="313" width="21.43"/>
    <col collapsed="false" customWidth="true" hidden="false" outlineLevel="0" max="264" min="264" style="313" width="9.14"/>
    <col collapsed="false" customWidth="true" hidden="false" outlineLevel="0" max="265" min="265" style="313" width="16.57"/>
    <col collapsed="false" customWidth="true" hidden="false" outlineLevel="0" max="513" min="266" style="313" width="9.14"/>
    <col collapsed="false" customWidth="true" hidden="false" outlineLevel="0" max="514" min="514" style="313" width="24.57"/>
    <col collapsed="false" customWidth="true" hidden="false" outlineLevel="0" max="515" min="515" style="313" width="71.7"/>
    <col collapsed="false" customWidth="true" hidden="false" outlineLevel="0" max="516" min="516" style="313" width="17.14"/>
    <col collapsed="false" customWidth="true" hidden="false" outlineLevel="0" max="517" min="517" style="313" width="16.71"/>
    <col collapsed="false" customWidth="true" hidden="false" outlineLevel="0" max="518" min="518" style="313" width="16.85"/>
    <col collapsed="false" customWidth="true" hidden="false" outlineLevel="0" max="519" min="519" style="313" width="21.43"/>
    <col collapsed="false" customWidth="true" hidden="false" outlineLevel="0" max="520" min="520" style="313" width="9.14"/>
    <col collapsed="false" customWidth="true" hidden="false" outlineLevel="0" max="521" min="521" style="313" width="16.57"/>
    <col collapsed="false" customWidth="true" hidden="false" outlineLevel="0" max="769" min="522" style="313" width="9.14"/>
    <col collapsed="false" customWidth="true" hidden="false" outlineLevel="0" max="770" min="770" style="313" width="24.57"/>
    <col collapsed="false" customWidth="true" hidden="false" outlineLevel="0" max="771" min="771" style="313" width="71.7"/>
    <col collapsed="false" customWidth="true" hidden="false" outlineLevel="0" max="772" min="772" style="313" width="17.14"/>
    <col collapsed="false" customWidth="true" hidden="false" outlineLevel="0" max="773" min="773" style="313" width="16.71"/>
    <col collapsed="false" customWidth="true" hidden="false" outlineLevel="0" max="774" min="774" style="313" width="16.85"/>
    <col collapsed="false" customWidth="true" hidden="false" outlineLevel="0" max="775" min="775" style="313" width="21.43"/>
    <col collapsed="false" customWidth="true" hidden="false" outlineLevel="0" max="776" min="776" style="313" width="9.14"/>
    <col collapsed="false" customWidth="true" hidden="false" outlineLevel="0" max="777" min="777" style="313" width="16.57"/>
    <col collapsed="false" customWidth="true" hidden="false" outlineLevel="0" max="1025" min="778" style="313" width="9.14"/>
  </cols>
  <sheetData>
    <row r="2" s="1" customFormat="true" ht="15.75" hidden="false" customHeight="false" outlineLevel="0" collapsed="false">
      <c r="A2" s="8"/>
      <c r="B2" s="570"/>
      <c r="C2" s="571"/>
      <c r="D2" s="572"/>
      <c r="E2" s="572"/>
      <c r="F2" s="573"/>
      <c r="G2" s="572"/>
      <c r="H2" s="8"/>
      <c r="I2" s="8"/>
    </row>
    <row r="3" s="376" customFormat="true" ht="15" hidden="false" customHeight="false" outlineLevel="0" collapsed="false">
      <c r="A3" s="19" t="s">
        <v>871</v>
      </c>
      <c r="B3" s="574"/>
      <c r="C3" s="574"/>
      <c r="D3" s="574"/>
      <c r="E3" s="574"/>
      <c r="F3" s="574"/>
      <c r="G3" s="574"/>
      <c r="H3" s="567"/>
      <c r="I3" s="567"/>
    </row>
    <row r="4" s="26" customFormat="true" ht="16.5" hidden="false" customHeight="true" outlineLevel="0" collapsed="false">
      <c r="A4" s="569" t="s">
        <v>872</v>
      </c>
      <c r="B4" s="575"/>
      <c r="C4" s="575"/>
      <c r="D4" s="575"/>
      <c r="E4" s="575"/>
      <c r="F4" s="575"/>
      <c r="G4" s="575"/>
      <c r="H4" s="19"/>
      <c r="I4" s="19"/>
    </row>
    <row r="5" s="26" customFormat="true" ht="45" hidden="false" customHeight="false" outlineLevel="0" collapsed="false">
      <c r="A5" s="19"/>
      <c r="B5" s="576"/>
      <c r="C5" s="577" t="str">
        <f aca="false">'1. ORÇAMENTO'!E5</f>
        <v>NOME DA EMPRESA</v>
      </c>
      <c r="D5" s="578" t="str">
        <f aca="false">'1. ORÇAMENTO'!F5</f>
        <v>Ref.: Tabela de Serviços SINAPI (NOVEMBRO/2019) e/ou composições PiniTCPO</v>
      </c>
      <c r="E5" s="578"/>
      <c r="F5" s="579" t="str">
        <f aca="false">'1. ORÇAMENTO'!I5</f>
        <v> </v>
      </c>
      <c r="G5" s="579"/>
      <c r="H5" s="19"/>
      <c r="I5" s="19"/>
    </row>
    <row r="6" s="26" customFormat="true" ht="41.25" hidden="false" customHeight="false" outlineLevel="0" collapsed="false">
      <c r="A6" s="19"/>
      <c r="B6" s="576"/>
      <c r="C6" s="580" t="str">
        <f aca="false">'1. ORÇAMENTO'!E7</f>
        <v>DADOS</v>
      </c>
      <c r="D6" s="581" t="s">
        <v>10</v>
      </c>
      <c r="E6" s="582" t="n">
        <f aca="false">'BDI '!K31</f>
        <v>0.2288</v>
      </c>
      <c r="F6" s="579"/>
      <c r="G6" s="579"/>
      <c r="H6" s="19"/>
      <c r="I6" s="19"/>
    </row>
    <row r="7" s="26" customFormat="true" ht="15" hidden="false" customHeight="true" outlineLevel="0" collapsed="false">
      <c r="A7" s="19"/>
      <c r="B7" s="583" t="str">
        <f aca="false">'1. ORÇAMENTO'!C8</f>
        <v>D E P A R T A M E N T O    D E    E N G E N H A R I A</v>
      </c>
      <c r="C7" s="583"/>
      <c r="D7" s="583"/>
      <c r="E7" s="583"/>
      <c r="F7" s="583"/>
      <c r="G7" s="583"/>
      <c r="H7" s="19"/>
      <c r="I7" s="19"/>
    </row>
    <row r="8" s="26" customFormat="true" ht="15" hidden="false" customHeight="false" outlineLevel="0" collapsed="false">
      <c r="A8" s="19"/>
      <c r="B8" s="584"/>
      <c r="C8" s="584"/>
      <c r="D8" s="584"/>
      <c r="E8" s="584"/>
      <c r="F8" s="584"/>
      <c r="G8" s="584"/>
      <c r="H8" s="19"/>
      <c r="I8" s="19"/>
    </row>
    <row r="9" s="26" customFormat="true" ht="15.75" hidden="false" customHeight="false" outlineLevel="0" collapsed="false">
      <c r="A9" s="19"/>
      <c r="B9" s="53" t="s">
        <v>12</v>
      </c>
      <c r="C9" s="120" t="str">
        <f aca="false">'1. ORÇAMENTO'!D10</f>
        <v>CONSTRUÇÃO DA ESCOLA ESTADUAL JOSÉ ALVES BEZERRA</v>
      </c>
      <c r="D9" s="128"/>
      <c r="E9" s="129"/>
      <c r="F9" s="55" t="s">
        <v>14</v>
      </c>
      <c r="G9" s="585" t="n">
        <f aca="false">'1. ORÇAMENTO'!J10</f>
        <v>43885</v>
      </c>
      <c r="H9" s="19"/>
      <c r="I9" s="19"/>
    </row>
    <row r="10" s="1" customFormat="true" ht="15.75" hidden="false" customHeight="false" outlineLevel="0" collapsed="false">
      <c r="A10" s="8"/>
      <c r="B10" s="53" t="s">
        <v>15</v>
      </c>
      <c r="C10" s="586" t="str">
        <f aca="false">'1. ORÇAMENTO'!D11</f>
        <v>AVENIDA GUILHERME MEYER, CENTRO, PORTO DOS GAÚCHOS - MT</v>
      </c>
      <c r="D10" s="128"/>
      <c r="E10" s="129"/>
      <c r="F10" s="27" t="s">
        <v>17</v>
      </c>
      <c r="G10" s="56" t="n">
        <f aca="false">'1. ORÇAMENTO'!J11</f>
        <v>1.157</v>
      </c>
      <c r="H10" s="8"/>
      <c r="I10" s="8"/>
    </row>
    <row r="11" s="1" customFormat="true" ht="6" hidden="false" customHeight="true" outlineLevel="0" collapsed="false">
      <c r="A11" s="8"/>
      <c r="B11" s="587"/>
      <c r="C11" s="587"/>
      <c r="D11" s="587"/>
      <c r="E11" s="587"/>
      <c r="F11" s="587"/>
      <c r="G11" s="587"/>
      <c r="H11" s="8"/>
      <c r="I11" s="8"/>
    </row>
    <row r="12" s="1" customFormat="true" ht="17.65" hidden="false" customHeight="true" outlineLevel="0" collapsed="false">
      <c r="A12" s="8"/>
      <c r="B12" s="158" t="s">
        <v>974</v>
      </c>
      <c r="C12" s="158"/>
      <c r="D12" s="158"/>
      <c r="E12" s="158"/>
      <c r="F12" s="158"/>
      <c r="G12" s="158"/>
      <c r="H12" s="8"/>
      <c r="I12" s="8"/>
    </row>
    <row r="13" s="1" customFormat="true" ht="5.25" hidden="false" customHeight="true" outlineLevel="0" collapsed="false">
      <c r="A13" s="8"/>
      <c r="B13" s="588"/>
      <c r="C13" s="588"/>
      <c r="D13" s="588"/>
      <c r="E13" s="588"/>
      <c r="F13" s="588"/>
      <c r="G13" s="588"/>
      <c r="H13" s="8"/>
      <c r="I13" s="8"/>
    </row>
    <row r="15" s="593" customFormat="true" ht="15.75" hidden="false" customHeight="false" outlineLevel="0" collapsed="false">
      <c r="A15" s="567"/>
      <c r="B15" s="589" t="str">
        <f aca="false">IF(COUNT($H$15:H15)&lt;10,CONCATENATE("PMPG HID 00",COUNT($H$15:H15)),CONCATENATE("PMPG HID 0",COUNT($H$15:H15)))</f>
        <v>PMPG HID 001</v>
      </c>
      <c r="C15" s="590" t="str">
        <f aca="false">C18</f>
        <v>RESERVATÓRIO EM AÇO DO TIPO TAÇA COM COLUNA SECA (ALTURA DA COLUNA: 10,00M) - V: 20.000L - INCLUSIVE INSTALAÇÃO</v>
      </c>
      <c r="D15" s="590"/>
      <c r="E15" s="590"/>
      <c r="F15" s="590"/>
      <c r="G15" s="591" t="s">
        <v>451</v>
      </c>
      <c r="H15" s="592" t="n">
        <f aca="false">G19</f>
        <v>33529</v>
      </c>
      <c r="I15" s="569"/>
      <c r="J15" s="593" t="n">
        <f aca="false">'2. RESUMO'!$G$37</f>
        <v>2733724.78</v>
      </c>
    </row>
    <row r="16" s="593" customFormat="true" ht="31.5" hidden="false" customHeight="false" outlineLevel="0" collapsed="false">
      <c r="A16" s="567"/>
      <c r="B16" s="594" t="s">
        <v>875</v>
      </c>
      <c r="C16" s="595" t="s">
        <v>876</v>
      </c>
      <c r="D16" s="595" t="s">
        <v>451</v>
      </c>
      <c r="E16" s="595" t="s">
        <v>877</v>
      </c>
      <c r="F16" s="595" t="s">
        <v>878</v>
      </c>
      <c r="G16" s="596" t="s">
        <v>879</v>
      </c>
      <c r="H16" s="567"/>
      <c r="I16" s="569"/>
      <c r="J16" s="593" t="n">
        <f aca="false">'2. RESUMO'!$G$37</f>
        <v>2733724.78</v>
      </c>
    </row>
    <row r="17" s="593" customFormat="true" ht="15.95" hidden="false" customHeight="true" outlineLevel="0" collapsed="false">
      <c r="A17" s="567"/>
      <c r="B17" s="597" t="s">
        <v>884</v>
      </c>
      <c r="C17" s="597"/>
      <c r="D17" s="597"/>
      <c r="E17" s="597"/>
      <c r="F17" s="597"/>
      <c r="G17" s="597"/>
      <c r="H17" s="567"/>
      <c r="I17" s="569"/>
      <c r="J17" s="593" t="n">
        <f aca="false">'2. RESUMO'!$G$37</f>
        <v>2733724.78</v>
      </c>
    </row>
    <row r="18" s="593" customFormat="true" ht="30" hidden="false" customHeight="false" outlineLevel="0" collapsed="false">
      <c r="A18" s="567"/>
      <c r="B18" s="598" t="str">
        <f aca="false">B22</f>
        <v>COTAÇÃO</v>
      </c>
      <c r="C18" s="599" t="str">
        <f aca="false">C22</f>
        <v>RESERVATÓRIO EM AÇO DO TIPO TAÇA COM COLUNA SECA (ALTURA DA COLUNA: 10,00M) - V: 20.000L - INCLUSIVE INSTALAÇÃO</v>
      </c>
      <c r="D18" s="600" t="str">
        <f aca="false">G22</f>
        <v>UN</v>
      </c>
      <c r="E18" s="601" t="n">
        <v>1</v>
      </c>
      <c r="F18" s="490" t="n">
        <f aca="false">D27</f>
        <v>33529</v>
      </c>
      <c r="G18" s="602" t="n">
        <f aca="false">TRUNC(E18*F18,2)</f>
        <v>33529</v>
      </c>
      <c r="H18" s="567"/>
      <c r="I18" s="569"/>
      <c r="J18" s="593" t="n">
        <f aca="false">'2. RESUMO'!$G$37</f>
        <v>2733724.78</v>
      </c>
    </row>
    <row r="19" s="593" customFormat="true" ht="16.5" hidden="false" customHeight="true" outlineLevel="0" collapsed="false">
      <c r="A19" s="567"/>
      <c r="B19" s="603" t="s">
        <v>975</v>
      </c>
      <c r="C19" s="603"/>
      <c r="D19" s="603"/>
      <c r="E19" s="603"/>
      <c r="F19" s="604" t="s">
        <v>653</v>
      </c>
      <c r="G19" s="605" t="n">
        <f aca="false">SUM(G18:G18)</f>
        <v>33529</v>
      </c>
      <c r="H19" s="567"/>
      <c r="I19" s="569"/>
      <c r="J19" s="593" t="n">
        <f aca="false">'2. RESUMO'!$G$37</f>
        <v>2733724.78</v>
      </c>
    </row>
    <row r="20" s="593" customFormat="true" ht="15.75" hidden="false" customHeight="false" outlineLevel="0" collapsed="false">
      <c r="A20" s="567"/>
      <c r="B20" s="603"/>
      <c r="C20" s="603"/>
      <c r="D20" s="603"/>
      <c r="E20" s="603"/>
      <c r="F20" s="606"/>
      <c r="G20" s="607"/>
      <c r="H20" s="567"/>
      <c r="I20" s="569"/>
      <c r="J20" s="593" t="n">
        <f aca="false">'2. RESUMO'!$G$37</f>
        <v>2733724.78</v>
      </c>
    </row>
    <row r="21" s="593" customFormat="true" ht="15" hidden="false" customHeight="false" outlineLevel="0" collapsed="false">
      <c r="A21" s="567"/>
      <c r="B21" s="608"/>
      <c r="C21" s="608"/>
      <c r="D21" s="608"/>
      <c r="E21" s="608"/>
      <c r="F21" s="608"/>
      <c r="G21" s="608"/>
      <c r="H21" s="567"/>
      <c r="I21" s="569"/>
      <c r="J21" s="593" t="n">
        <f aca="false">'2. RESUMO'!$G$37</f>
        <v>2733724.78</v>
      </c>
    </row>
    <row r="22" s="593" customFormat="true" ht="31.5" hidden="false" customHeight="false" outlineLevel="0" collapsed="false">
      <c r="A22" s="567"/>
      <c r="B22" s="609" t="s">
        <v>901</v>
      </c>
      <c r="C22" s="610" t="s">
        <v>976</v>
      </c>
      <c r="D22" s="611"/>
      <c r="E22" s="612"/>
      <c r="F22" s="613" t="s">
        <v>977</v>
      </c>
      <c r="G22" s="614" t="s">
        <v>451</v>
      </c>
      <c r="H22" s="615" t="s">
        <v>978</v>
      </c>
      <c r="I22" s="569"/>
      <c r="J22" s="593" t="n">
        <f aca="false">'2. RESUMO'!$G$37</f>
        <v>2733724.78</v>
      </c>
    </row>
    <row r="23" s="593" customFormat="true" ht="31.5" hidden="false" customHeight="false" outlineLevel="0" collapsed="false">
      <c r="A23" s="567"/>
      <c r="B23" s="594" t="s">
        <v>904</v>
      </c>
      <c r="C23" s="616" t="s">
        <v>905</v>
      </c>
      <c r="D23" s="616" t="s">
        <v>906</v>
      </c>
      <c r="E23" s="617" t="s">
        <v>907</v>
      </c>
      <c r="F23" s="618" t="s">
        <v>908</v>
      </c>
      <c r="G23" s="619" t="s">
        <v>909</v>
      </c>
      <c r="H23" s="567"/>
      <c r="I23" s="569"/>
      <c r="J23" s="593" t="n">
        <f aca="false">'2. RESUMO'!$G$37</f>
        <v>2733724.78</v>
      </c>
    </row>
    <row r="24" s="593" customFormat="true" ht="15" hidden="false" customHeight="false" outlineLevel="0" collapsed="false">
      <c r="A24" s="567"/>
      <c r="B24" s="507" t="n">
        <v>43746</v>
      </c>
      <c r="C24" s="508" t="s">
        <v>979</v>
      </c>
      <c r="D24" s="546" t="n">
        <v>35700</v>
      </c>
      <c r="E24" s="509" t="s">
        <v>980</v>
      </c>
      <c r="F24" s="620" t="s">
        <v>981</v>
      </c>
      <c r="G24" s="511" t="s">
        <v>982</v>
      </c>
      <c r="H24" s="567"/>
      <c r="I24" s="569"/>
      <c r="J24" s="593" t="n">
        <f aca="false">'2. RESUMO'!$G$37</f>
        <v>2733724.78</v>
      </c>
    </row>
    <row r="25" s="593" customFormat="true" ht="15" hidden="false" customHeight="false" outlineLevel="0" collapsed="false">
      <c r="A25" s="567"/>
      <c r="B25" s="507" t="n">
        <v>43767</v>
      </c>
      <c r="C25" s="620" t="s">
        <v>983</v>
      </c>
      <c r="D25" s="546" t="n">
        <f aca="false">(19400*1.07)+(10600)</f>
        <v>31358</v>
      </c>
      <c r="E25" s="621" t="s">
        <v>984</v>
      </c>
      <c r="F25" s="620" t="s">
        <v>985</v>
      </c>
      <c r="G25" s="622" t="s">
        <v>986</v>
      </c>
      <c r="H25" s="567"/>
      <c r="I25" s="569"/>
      <c r="J25" s="593" t="n">
        <f aca="false">'2. RESUMO'!$G$37</f>
        <v>2733724.78</v>
      </c>
    </row>
    <row r="26" s="593" customFormat="true" ht="15.75" hidden="false" customHeight="false" outlineLevel="0" collapsed="false">
      <c r="A26" s="567"/>
      <c r="B26" s="594"/>
      <c r="C26" s="616"/>
      <c r="D26" s="616"/>
      <c r="E26" s="617"/>
      <c r="F26" s="618"/>
      <c r="G26" s="619"/>
      <c r="H26" s="567"/>
      <c r="I26" s="569"/>
      <c r="J26" s="593" t="n">
        <f aca="false">'2. RESUMO'!$G$37</f>
        <v>2733724.78</v>
      </c>
    </row>
    <row r="27" s="593" customFormat="true" ht="15.75" hidden="false" customHeight="false" outlineLevel="0" collapsed="false">
      <c r="A27" s="567"/>
      <c r="B27" s="623"/>
      <c r="C27" s="624" t="s">
        <v>987</v>
      </c>
      <c r="D27" s="625" t="n">
        <f aca="false">MEDIAN(D24:D25)</f>
        <v>33529</v>
      </c>
      <c r="E27" s="626"/>
      <c r="F27" s="627"/>
      <c r="G27" s="628"/>
      <c r="H27" s="567"/>
      <c r="I27" s="569"/>
      <c r="J27" s="593" t="n">
        <f aca="false">'2. RESUMO'!$G$37</f>
        <v>2733724.78</v>
      </c>
    </row>
    <row r="28" s="632" customFormat="true" ht="15.75" hidden="false" customHeight="true" outlineLevel="0" collapsed="false">
      <c r="A28" s="629"/>
      <c r="B28" s="630" t="s">
        <v>988</v>
      </c>
      <c r="C28" s="630"/>
      <c r="D28" s="630"/>
      <c r="E28" s="630"/>
      <c r="F28" s="630"/>
      <c r="G28" s="630"/>
      <c r="H28" s="629"/>
      <c r="I28" s="631"/>
    </row>
    <row r="29" s="632" customFormat="true" ht="15" hidden="false" customHeight="false" outlineLevel="0" collapsed="false">
      <c r="A29" s="629"/>
      <c r="B29" s="507" t="n">
        <f aca="false">B25</f>
        <v>43767</v>
      </c>
      <c r="C29" s="620" t="str">
        <f aca="false">C25</f>
        <v>Hidrocampo</v>
      </c>
      <c r="D29" s="546" t="n">
        <v>10600</v>
      </c>
      <c r="E29" s="633"/>
      <c r="F29" s="634"/>
      <c r="G29" s="511"/>
      <c r="H29" s="629"/>
      <c r="I29" s="631"/>
    </row>
    <row r="30" s="632" customFormat="true" ht="15.75" hidden="false" customHeight="true" outlineLevel="0" collapsed="false">
      <c r="A30" s="629"/>
      <c r="B30" s="630" t="s">
        <v>989</v>
      </c>
      <c r="C30" s="630"/>
      <c r="D30" s="630"/>
      <c r="E30" s="630"/>
      <c r="F30" s="630"/>
      <c r="G30" s="630"/>
      <c r="H30" s="629"/>
      <c r="I30" s="631"/>
    </row>
    <row r="31" s="632" customFormat="true" ht="15.75" hidden="false" customHeight="false" outlineLevel="0" collapsed="false">
      <c r="A31" s="629"/>
      <c r="B31" s="230"/>
      <c r="C31" s="253"/>
      <c r="D31" s="253" t="n">
        <v>19400</v>
      </c>
      <c r="E31" s="504" t="n">
        <f aca="false">D31*1.07</f>
        <v>20758</v>
      </c>
      <c r="F31" s="505"/>
      <c r="G31" s="506"/>
      <c r="H31" s="629"/>
      <c r="I31" s="631"/>
    </row>
    <row r="32" s="632" customFormat="true" ht="16.5" hidden="false" customHeight="true" outlineLevel="0" collapsed="false">
      <c r="A32" s="629"/>
      <c r="B32" s="635" t="s">
        <v>990</v>
      </c>
      <c r="C32" s="635"/>
      <c r="D32" s="635"/>
      <c r="E32" s="636" t="n">
        <f aca="false">E31+D29</f>
        <v>31358</v>
      </c>
      <c r="F32" s="637"/>
      <c r="G32" s="511"/>
      <c r="H32" s="629"/>
      <c r="I32" s="631"/>
    </row>
    <row r="33" s="632" customFormat="true" ht="45.75" hidden="false" customHeight="true" outlineLevel="0" collapsed="false">
      <c r="A33" s="629"/>
      <c r="B33" s="519" t="s">
        <v>920</v>
      </c>
      <c r="C33" s="519"/>
      <c r="D33" s="519"/>
      <c r="E33" s="519"/>
      <c r="F33" s="519"/>
      <c r="G33" s="519"/>
      <c r="H33" s="629"/>
      <c r="I33" s="631"/>
    </row>
    <row r="34" s="632" customFormat="true" ht="15" hidden="false" customHeight="true" outlineLevel="0" collapsed="false">
      <c r="A34" s="629"/>
      <c r="B34" s="638" t="s">
        <v>991</v>
      </c>
      <c r="C34" s="638"/>
      <c r="D34" s="638"/>
      <c r="E34" s="638"/>
      <c r="F34" s="638"/>
      <c r="G34" s="638"/>
      <c r="H34" s="629"/>
      <c r="I34" s="631"/>
    </row>
    <row r="35" s="632" customFormat="true" ht="12.75" hidden="false" customHeight="false" outlineLevel="0" collapsed="false">
      <c r="A35" s="629"/>
      <c r="B35" s="638"/>
      <c r="C35" s="638"/>
      <c r="D35" s="638"/>
      <c r="E35" s="638"/>
      <c r="F35" s="638"/>
      <c r="G35" s="638"/>
      <c r="H35" s="629"/>
      <c r="I35" s="631"/>
    </row>
    <row r="36" s="640" customFormat="true" ht="14.25" hidden="false" customHeight="true" outlineLevel="0" collapsed="false">
      <c r="A36" s="8"/>
      <c r="B36" s="639"/>
      <c r="C36" s="639"/>
      <c r="D36" s="639"/>
      <c r="E36" s="639"/>
      <c r="F36" s="639"/>
      <c r="G36" s="639"/>
      <c r="H36" s="8"/>
      <c r="I36" s="8"/>
    </row>
    <row r="37" s="640" customFormat="true" ht="15.75" hidden="false" customHeight="true" outlineLevel="0" collapsed="false">
      <c r="A37" s="8"/>
      <c r="B37" s="641" t="str">
        <f aca="false">IF(COUNT($H$15:H37)&lt;10,CONCATENATE("PMPG HID 00",COUNT($H$15:H37)),CONCATENATE("PMPG HID 0",COUNT($H$15:H37)))</f>
        <v>PMPG HID 002</v>
      </c>
      <c r="C37" s="642" t="s">
        <v>992</v>
      </c>
      <c r="D37" s="642"/>
      <c r="E37" s="642"/>
      <c r="F37" s="642"/>
      <c r="G37" s="643" t="s">
        <v>451</v>
      </c>
      <c r="H37" s="592" t="n">
        <f aca="false">G46</f>
        <v>10.71</v>
      </c>
      <c r="I37" s="8"/>
    </row>
    <row r="38" s="640" customFormat="true" ht="31.5" hidden="false" customHeight="false" outlineLevel="0" collapsed="false">
      <c r="A38" s="8"/>
      <c r="B38" s="230" t="s">
        <v>875</v>
      </c>
      <c r="C38" s="449" t="s">
        <v>876</v>
      </c>
      <c r="D38" s="449" t="s">
        <v>451</v>
      </c>
      <c r="E38" s="449" t="s">
        <v>877</v>
      </c>
      <c r="F38" s="449" t="s">
        <v>878</v>
      </c>
      <c r="G38" s="450" t="s">
        <v>879</v>
      </c>
      <c r="H38" s="567"/>
      <c r="I38" s="8"/>
    </row>
    <row r="39" s="640" customFormat="true" ht="15.75" hidden="false" customHeight="true" outlineLevel="0" collapsed="false">
      <c r="A39" s="8"/>
      <c r="B39" s="644" t="s">
        <v>884</v>
      </c>
      <c r="C39" s="644"/>
      <c r="D39" s="644"/>
      <c r="E39" s="644"/>
      <c r="F39" s="644"/>
      <c r="G39" s="644"/>
      <c r="H39" s="567"/>
      <c r="I39" s="8"/>
    </row>
    <row r="40" s="640" customFormat="true" ht="15.75" hidden="false" customHeight="false" outlineLevel="0" collapsed="false">
      <c r="A40" s="108" t="s">
        <v>871</v>
      </c>
      <c r="B40" s="452" t="n">
        <v>122</v>
      </c>
      <c r="C40" s="91" t="str">
        <f aca="false">IF($A40="INSUMO",VLOOKUP($B40,'BANCO DE DADOS ABRIL INS'!$A:$D,2,0),VLOOKUP($B40,'BANCO DE DADOS ABRIL SERV'!$B:$E,2,0))</f>
        <v>ADESIVO PLASTICO PARA PVC, FRASCO COM 850 GR</v>
      </c>
      <c r="D40" s="90" t="str">
        <f aca="false">IF($A40="INSUMO",VLOOKUP($B40,'BANCO DE DADOS ABRIL INS'!$A:$D,3,0),VLOOKUP($B40,'BANCO DE DADOS ABRIL SERV'!$B:$E,3,0))</f>
        <v>UN</v>
      </c>
      <c r="E40" s="645" t="n">
        <v>0.014</v>
      </c>
      <c r="F40" s="454" t="n">
        <f aca="false">IF($A40="INSUMO",VLOOKUP($B40,'BANCO DE DADOS ABRIL INS'!$A:$D,4,0),VLOOKUP($B40,'BANCO DE DADOS ABRIL SERV'!$B:$E,4,0))</f>
        <v>65.04</v>
      </c>
      <c r="G40" s="646" t="n">
        <f aca="false">TRUNC(E40*F40,2)</f>
        <v>0.91</v>
      </c>
      <c r="H40" s="569"/>
      <c r="I40" s="8"/>
    </row>
    <row r="41" s="640" customFormat="true" ht="30" hidden="false" customHeight="false" outlineLevel="0" collapsed="false">
      <c r="A41" s="108" t="s">
        <v>871</v>
      </c>
      <c r="B41" s="452" t="n">
        <v>818</v>
      </c>
      <c r="C41" s="91" t="str">
        <f aca="false">IF($A41="INSUMO",VLOOKUP($B41,'BANCO DE DADOS ABRIL INS'!$A:$D,2,0),VLOOKUP($B41,'BANCO DE DADOS ABRIL SERV'!$B:$E,2,0))</f>
        <v>BUCHA DE REDUCAO DE PVC, SOLDAVEL, CURTA, COM 60 X 50 MM, PARA AGUA FRIA PREDIAL</v>
      </c>
      <c r="D41" s="90" t="str">
        <f aca="false">IF($A41="INSUMO",VLOOKUP($B41,'BANCO DE DADOS ABRIL INS'!$A:$D,3,0),VLOOKUP($B41,'BANCO DE DADOS ABRIL SERV'!$B:$E,3,0))</f>
        <v>UN</v>
      </c>
      <c r="E41" s="645" t="n">
        <v>1</v>
      </c>
      <c r="F41" s="454" t="n">
        <f aca="false">IF($A41="INSUMO",VLOOKUP($B41,'BANCO DE DADOS ABRIL INS'!$A:$D,4,0),VLOOKUP($B41,'BANCO DE DADOS ABRIL SERV'!$B:$E,4,0))</f>
        <v>3.66</v>
      </c>
      <c r="G41" s="646" t="n">
        <f aca="false">TRUNC(E41*F41,2)</f>
        <v>3.66</v>
      </c>
      <c r="H41" s="567"/>
      <c r="I41" s="8"/>
    </row>
    <row r="42" s="640" customFormat="true" ht="15.75" hidden="false" customHeight="false" outlineLevel="0" collapsed="false">
      <c r="A42" s="108" t="s">
        <v>871</v>
      </c>
      <c r="B42" s="452" t="n">
        <v>20083</v>
      </c>
      <c r="C42" s="91" t="str">
        <f aca="false">IF($A42="INSUMO",VLOOKUP($B42,'BANCO DE DADOS ABRIL INS'!$A:$D,2,0),VLOOKUP($B42,'BANCO DE DADOS ABRIL SERV'!$B:$E,2,0))</f>
        <v>SOLUCAO LIMPADORA PARA PVC, FRASCO COM 1000 CM3</v>
      </c>
      <c r="D42" s="90" t="str">
        <f aca="false">IF($A42="INSUMO",VLOOKUP($B42,'BANCO DE DADOS ABRIL INS'!$A:$D,3,0),VLOOKUP($B42,'BANCO DE DADOS ABRIL SERV'!$B:$E,3,0))</f>
        <v>UN</v>
      </c>
      <c r="E42" s="645" t="n">
        <v>0.02</v>
      </c>
      <c r="F42" s="454" t="n">
        <f aca="false">IF($A42="INSUMO",VLOOKUP($B42,'BANCO DE DADOS ABRIL INS'!$A:$D,4,0),VLOOKUP($B42,'BANCO DE DADOS ABRIL SERV'!$B:$E,4,0))</f>
        <v>56.48</v>
      </c>
      <c r="G42" s="646" t="n">
        <f aca="false">TRUNC(E42*F42,2)</f>
        <v>1.12</v>
      </c>
      <c r="H42" s="567"/>
      <c r="I42" s="8"/>
    </row>
    <row r="43" s="640" customFormat="true" ht="15.75" hidden="false" customHeight="true" outlineLevel="0" collapsed="false">
      <c r="A43" s="8"/>
      <c r="B43" s="644" t="s">
        <v>993</v>
      </c>
      <c r="C43" s="644"/>
      <c r="D43" s="644"/>
      <c r="E43" s="644"/>
      <c r="F43" s="644"/>
      <c r="G43" s="644"/>
      <c r="H43" s="567"/>
      <c r="I43" s="8"/>
    </row>
    <row r="44" s="640" customFormat="true" ht="15.75" hidden="false" customHeight="false" outlineLevel="0" collapsed="false">
      <c r="A44" s="108" t="s">
        <v>872</v>
      </c>
      <c r="B44" s="452" t="n">
        <v>88316</v>
      </c>
      <c r="C44" s="91" t="str">
        <f aca="false">IF($A44="INSUMO",VLOOKUP($B44,'BANCO DE DADOS ABRIL INS'!$A:$D,2,0),VLOOKUP($B44,'BANCO DE DADOS ABRIL SERV'!$B:$E,2,0))</f>
        <v>SERVENTE COM ENCARGOS COMPLEMENTARES</v>
      </c>
      <c r="D44" s="90" t="str">
        <f aca="false">IF($A44="INSUMO",VLOOKUP($B44,'BANCO DE DADOS ABRIL INS'!$A:$D,3,0),VLOOKUP($B44,'BANCO DE DADOS ABRIL SERV'!$B:$E,3,0))</f>
        <v>H</v>
      </c>
      <c r="E44" s="647" t="n">
        <v>0.14</v>
      </c>
      <c r="F44" s="454" t="n">
        <f aca="false">IF($A44="INSUMO",VLOOKUP($B44,'BANCO DE DADOS ABRIL INS'!$A:$D,4,0),VLOOKUP($B44,'BANCO DE DADOS ABRIL SERV'!$B:$E,4,0))</f>
        <v>15.95</v>
      </c>
      <c r="G44" s="646" t="n">
        <f aca="false">TRUNC(E44*F44,2)</f>
        <v>2.23</v>
      </c>
      <c r="H44" s="567"/>
      <c r="I44" s="8"/>
    </row>
    <row r="45" s="640" customFormat="true" ht="15.75" hidden="false" customHeight="false" outlineLevel="0" collapsed="false">
      <c r="A45" s="108" t="s">
        <v>872</v>
      </c>
      <c r="B45" s="456" t="n">
        <v>88267</v>
      </c>
      <c r="C45" s="83" t="str">
        <f aca="false">IF($A45="INSUMO",VLOOKUP($B45,'BANCO DE DADOS ABRIL INS'!$A:$D,2,0),VLOOKUP($B45,'BANCO DE DADOS ABRIL SERV'!$B:$E,2,0))</f>
        <v>ENCANADOR OU BOMBEIRO HIDRÁULICO COM ENCARGOS COMPLEMENTARES</v>
      </c>
      <c r="D45" s="82" t="str">
        <f aca="false">IF($A45="INSUMO",VLOOKUP($B45,'BANCO DE DADOS ABRIL INS'!$A:$D,3,0),VLOOKUP($B45,'BANCO DE DADOS ABRIL SERV'!$B:$E,3,0))</f>
        <v>H</v>
      </c>
      <c r="E45" s="648" t="n">
        <v>0.14</v>
      </c>
      <c r="F45" s="458" t="n">
        <f aca="false">IF($A45="INSUMO",VLOOKUP($B45,'BANCO DE DADOS ABRIL INS'!$A:$D,4,0),VLOOKUP($B45,'BANCO DE DADOS ABRIL SERV'!$B:$E,4,0))</f>
        <v>19.98</v>
      </c>
      <c r="G45" s="649" t="n">
        <f aca="false">TRUNC(E45*F45,2)</f>
        <v>2.79</v>
      </c>
      <c r="H45" s="567"/>
      <c r="I45" s="8"/>
    </row>
    <row r="46" s="640" customFormat="true" ht="16.5" hidden="false" customHeight="true" outlineLevel="0" collapsed="false">
      <c r="A46" s="8"/>
      <c r="B46" s="463" t="s">
        <v>994</v>
      </c>
      <c r="C46" s="463"/>
      <c r="D46" s="463"/>
      <c r="E46" s="463"/>
      <c r="F46" s="521" t="s">
        <v>653</v>
      </c>
      <c r="G46" s="462" t="n">
        <f aca="false">SUM(G40:G45)</f>
        <v>10.71</v>
      </c>
      <c r="H46" s="567"/>
      <c r="I46" s="8"/>
    </row>
    <row r="47" s="640" customFormat="true" ht="15.75" hidden="false" customHeight="false" outlineLevel="0" collapsed="false">
      <c r="A47" s="8"/>
      <c r="B47" s="463"/>
      <c r="C47" s="463"/>
      <c r="D47" s="463"/>
      <c r="E47" s="463"/>
      <c r="F47" s="650"/>
      <c r="G47" s="651"/>
      <c r="H47" s="567"/>
      <c r="I47" s="8"/>
    </row>
    <row r="48" s="640" customFormat="true" ht="15.75" hidden="false" customHeight="true" outlineLevel="0" collapsed="false">
      <c r="A48" s="8"/>
      <c r="B48" s="641" t="str">
        <f aca="false">IF(COUNT($H$15:H48)&lt;10,CONCATENATE("PMPG HID 00",COUNT($H$15:H48)),CONCATENATE("PMPG HID 0",COUNT($H$15:H48)))</f>
        <v>PMPG HID 003</v>
      </c>
      <c r="C48" s="642" t="s">
        <v>995</v>
      </c>
      <c r="D48" s="642"/>
      <c r="E48" s="642"/>
      <c r="F48" s="642"/>
      <c r="G48" s="643" t="s">
        <v>451</v>
      </c>
      <c r="H48" s="592" t="n">
        <f aca="false">G57</f>
        <v>21.91</v>
      </c>
      <c r="I48" s="8"/>
    </row>
    <row r="49" s="640" customFormat="true" ht="31.5" hidden="false" customHeight="false" outlineLevel="0" collapsed="false">
      <c r="A49" s="8"/>
      <c r="B49" s="230" t="s">
        <v>875</v>
      </c>
      <c r="C49" s="449" t="s">
        <v>876</v>
      </c>
      <c r="D49" s="449" t="s">
        <v>451</v>
      </c>
      <c r="E49" s="449" t="s">
        <v>877</v>
      </c>
      <c r="F49" s="449" t="s">
        <v>878</v>
      </c>
      <c r="G49" s="450" t="s">
        <v>879</v>
      </c>
      <c r="H49" s="567"/>
      <c r="I49" s="8"/>
    </row>
    <row r="50" s="640" customFormat="true" ht="15.75" hidden="false" customHeight="true" outlineLevel="0" collapsed="false">
      <c r="A50" s="8"/>
      <c r="B50" s="644" t="s">
        <v>884</v>
      </c>
      <c r="C50" s="644"/>
      <c r="D50" s="644"/>
      <c r="E50" s="644"/>
      <c r="F50" s="644"/>
      <c r="G50" s="644"/>
      <c r="H50" s="567"/>
      <c r="I50" s="8"/>
    </row>
    <row r="51" s="640" customFormat="true" ht="15.75" hidden="false" customHeight="false" outlineLevel="0" collapsed="false">
      <c r="A51" s="108" t="s">
        <v>871</v>
      </c>
      <c r="B51" s="452" t="n">
        <v>122</v>
      </c>
      <c r="C51" s="91" t="str">
        <f aca="false">IF($A51="INSUMO",VLOOKUP($B51,'BANCO DE DADOS ABRIL INS'!$A:$D,2,0),VLOOKUP($B51,'BANCO DE DADOS ABRIL SERV'!$B:$E,2,0))</f>
        <v>ADESIVO PLASTICO PARA PVC, FRASCO COM 850 GR</v>
      </c>
      <c r="D51" s="90" t="str">
        <f aca="false">IF($A51="INSUMO",VLOOKUP($B51,'BANCO DE DADOS ABRIL INS'!$A:$D,3,0),VLOOKUP($B51,'BANCO DE DADOS ABRIL SERV'!$B:$E,3,0))</f>
        <v>UN</v>
      </c>
      <c r="E51" s="645" t="n">
        <v>0.027</v>
      </c>
      <c r="F51" s="454" t="n">
        <f aca="false">IF($A51="INSUMO",VLOOKUP($B51,'BANCO DE DADOS ABRIL INS'!$A:$D,4,0),VLOOKUP($B51,'BANCO DE DADOS ABRIL SERV'!$B:$E,4,0))</f>
        <v>65.04</v>
      </c>
      <c r="G51" s="646" t="n">
        <f aca="false">TRUNC(E51*F51,2)</f>
        <v>1.75</v>
      </c>
      <c r="H51" s="569"/>
      <c r="I51" s="8"/>
    </row>
    <row r="52" s="640" customFormat="true" ht="30" hidden="false" customHeight="false" outlineLevel="0" collapsed="false">
      <c r="A52" s="108" t="s">
        <v>871</v>
      </c>
      <c r="B52" s="452" t="n">
        <v>823</v>
      </c>
      <c r="C52" s="91" t="str">
        <f aca="false">IF($A52="INSUMO",VLOOKUP($B52,'BANCO DE DADOS ABRIL INS'!$A:$D,2,0),VLOOKUP($B52,'BANCO DE DADOS ABRIL SERV'!$B:$E,2,0))</f>
        <v>BUCHA DE REDUCAO DE PVC, SOLDAVEL, CURTA, COM 75 X 60 MM, PARA AGUA FRIA PREDIAL</v>
      </c>
      <c r="D52" s="90" t="str">
        <f aca="false">IF($A52="INSUMO",VLOOKUP($B52,'BANCO DE DADOS ABRIL INS'!$A:$D,3,0),VLOOKUP($B52,'BANCO DE DADOS ABRIL SERV'!$B:$E,3,0))</f>
        <v>UN</v>
      </c>
      <c r="E52" s="645" t="n">
        <v>1</v>
      </c>
      <c r="F52" s="454" t="n">
        <f aca="false">IF($A52="INSUMO",VLOOKUP($B52,'BANCO DE DADOS ABRIL INS'!$A:$D,4,0),VLOOKUP($B52,'BANCO DE DADOS ABRIL SERV'!$B:$E,4,0))</f>
        <v>11.03</v>
      </c>
      <c r="G52" s="646" t="n">
        <f aca="false">TRUNC(E52*F52,2)</f>
        <v>11.03</v>
      </c>
      <c r="H52" s="567"/>
      <c r="I52" s="8"/>
    </row>
    <row r="53" s="640" customFormat="true" ht="15.75" hidden="false" customHeight="false" outlineLevel="0" collapsed="false">
      <c r="A53" s="108" t="s">
        <v>871</v>
      </c>
      <c r="B53" s="452" t="n">
        <v>20083</v>
      </c>
      <c r="C53" s="91" t="str">
        <f aca="false">IF($A53="INSUMO",VLOOKUP($B53,'BANCO DE DADOS ABRIL INS'!$A:$D,2,0),VLOOKUP($B53,'BANCO DE DADOS ABRIL SERV'!$B:$E,2,0))</f>
        <v>SOLUCAO LIMPADORA PARA PVC, FRASCO COM 1000 CM3</v>
      </c>
      <c r="D53" s="90" t="str">
        <f aca="false">IF($A53="INSUMO",VLOOKUP($B53,'BANCO DE DADOS ABRIL INS'!$A:$D,3,0),VLOOKUP($B53,'BANCO DE DADOS ABRIL SERV'!$B:$E,3,0))</f>
        <v>UN</v>
      </c>
      <c r="E53" s="645" t="n">
        <v>0.041</v>
      </c>
      <c r="F53" s="454" t="n">
        <f aca="false">IF($A53="INSUMO",VLOOKUP($B53,'BANCO DE DADOS ABRIL INS'!$A:$D,4,0),VLOOKUP($B53,'BANCO DE DADOS ABRIL SERV'!$B:$E,4,0))</f>
        <v>56.48</v>
      </c>
      <c r="G53" s="646" t="n">
        <f aca="false">TRUNC(E53*F53,2)</f>
        <v>2.31</v>
      </c>
      <c r="H53" s="567"/>
      <c r="I53" s="8"/>
    </row>
    <row r="54" s="640" customFormat="true" ht="15.75" hidden="false" customHeight="true" outlineLevel="0" collapsed="false">
      <c r="A54" s="8"/>
      <c r="B54" s="644" t="s">
        <v>993</v>
      </c>
      <c r="C54" s="644"/>
      <c r="D54" s="644"/>
      <c r="E54" s="644"/>
      <c r="F54" s="644"/>
      <c r="G54" s="644"/>
      <c r="H54" s="567"/>
      <c r="I54" s="8"/>
    </row>
    <row r="55" s="640" customFormat="true" ht="15.75" hidden="false" customHeight="false" outlineLevel="0" collapsed="false">
      <c r="A55" s="108" t="s">
        <v>872</v>
      </c>
      <c r="B55" s="452" t="n">
        <v>88316</v>
      </c>
      <c r="C55" s="91" t="str">
        <f aca="false">IF($A55="INSUMO",VLOOKUP($B55,'BANCO DE DADOS ABRIL INS'!$A:$D,2,0),VLOOKUP($B55,'BANCO DE DADOS ABRIL SERV'!$B:$E,2,0))</f>
        <v>SERVENTE COM ENCARGOS COMPLEMENTARES</v>
      </c>
      <c r="D55" s="90" t="str">
        <f aca="false">IF($A55="INSUMO",VLOOKUP($B55,'BANCO DE DADOS ABRIL INS'!$A:$D,3,0),VLOOKUP($B55,'BANCO DE DADOS ABRIL SERV'!$B:$E,3,0))</f>
        <v>H</v>
      </c>
      <c r="E55" s="647" t="n">
        <v>0.19</v>
      </c>
      <c r="F55" s="454" t="n">
        <f aca="false">IF($A55="INSUMO",VLOOKUP($B55,'BANCO DE DADOS ABRIL INS'!$A:$D,4,0),VLOOKUP($B55,'BANCO DE DADOS ABRIL SERV'!$B:$E,4,0))</f>
        <v>15.95</v>
      </c>
      <c r="G55" s="646" t="n">
        <f aca="false">TRUNC(E55*F55,2)</f>
        <v>3.03</v>
      </c>
      <c r="H55" s="567"/>
      <c r="I55" s="8"/>
    </row>
    <row r="56" s="640" customFormat="true" ht="15.75" hidden="false" customHeight="false" outlineLevel="0" collapsed="false">
      <c r="A56" s="108" t="s">
        <v>872</v>
      </c>
      <c r="B56" s="456" t="n">
        <v>88267</v>
      </c>
      <c r="C56" s="83" t="str">
        <f aca="false">IF($A56="INSUMO",VLOOKUP($B56,'BANCO DE DADOS ABRIL INS'!$A:$D,2,0),VLOOKUP($B56,'BANCO DE DADOS ABRIL SERV'!$B:$E,2,0))</f>
        <v>ENCANADOR OU BOMBEIRO HIDRÁULICO COM ENCARGOS COMPLEMENTARES</v>
      </c>
      <c r="D56" s="82" t="str">
        <f aca="false">IF($A56="INSUMO",VLOOKUP($B56,'BANCO DE DADOS ABRIL INS'!$A:$D,3,0),VLOOKUP($B56,'BANCO DE DADOS ABRIL SERV'!$B:$E,3,0))</f>
        <v>H</v>
      </c>
      <c r="E56" s="648" t="n">
        <v>0.19</v>
      </c>
      <c r="F56" s="458" t="n">
        <f aca="false">IF($A56="INSUMO",VLOOKUP($B56,'BANCO DE DADOS ABRIL INS'!$A:$D,4,0),VLOOKUP($B56,'BANCO DE DADOS ABRIL SERV'!$B:$E,4,0))</f>
        <v>19.98</v>
      </c>
      <c r="G56" s="649" t="n">
        <f aca="false">TRUNC(E56*F56,2)</f>
        <v>3.79</v>
      </c>
      <c r="H56" s="567"/>
      <c r="I56" s="8"/>
    </row>
    <row r="57" s="640" customFormat="true" ht="16.5" hidden="false" customHeight="true" outlineLevel="0" collapsed="false">
      <c r="A57" s="8"/>
      <c r="B57" s="463" t="s">
        <v>996</v>
      </c>
      <c r="C57" s="463"/>
      <c r="D57" s="463"/>
      <c r="E57" s="463"/>
      <c r="F57" s="521" t="s">
        <v>653</v>
      </c>
      <c r="G57" s="462" t="n">
        <f aca="false">SUM(G51:G56)</f>
        <v>21.91</v>
      </c>
      <c r="H57" s="567"/>
      <c r="I57" s="8"/>
    </row>
    <row r="58" s="640" customFormat="true" ht="15.75" hidden="false" customHeight="false" outlineLevel="0" collapsed="false">
      <c r="A58" s="8"/>
      <c r="B58" s="463"/>
      <c r="C58" s="463"/>
      <c r="D58" s="463"/>
      <c r="E58" s="463"/>
      <c r="F58" s="650"/>
      <c r="G58" s="651"/>
      <c r="H58" s="567"/>
      <c r="I58" s="8"/>
    </row>
    <row r="59" s="640" customFormat="true" ht="15.75" hidden="false" customHeight="true" outlineLevel="0" collapsed="false">
      <c r="A59" s="8"/>
      <c r="B59" s="641" t="str">
        <f aca="false">IF(COUNT($H$15:H59)&lt;10,CONCATENATE("PMPG HID 00",COUNT($H$15:H59)),CONCATENATE("PMPG HID 0",COUNT($H$15:H59)))</f>
        <v>PMPG HID 004</v>
      </c>
      <c r="C59" s="642" t="s">
        <v>997</v>
      </c>
      <c r="D59" s="642"/>
      <c r="E59" s="642"/>
      <c r="F59" s="642"/>
      <c r="G59" s="643" t="s">
        <v>451</v>
      </c>
      <c r="H59" s="592" t="n">
        <f aca="false">G68</f>
        <v>14.21</v>
      </c>
      <c r="I59" s="8"/>
    </row>
    <row r="60" s="640" customFormat="true" ht="31.5" hidden="false" customHeight="false" outlineLevel="0" collapsed="false">
      <c r="A60" s="8"/>
      <c r="B60" s="230" t="s">
        <v>875</v>
      </c>
      <c r="C60" s="449" t="s">
        <v>876</v>
      </c>
      <c r="D60" s="449" t="s">
        <v>451</v>
      </c>
      <c r="E60" s="449" t="s">
        <v>877</v>
      </c>
      <c r="F60" s="449" t="s">
        <v>878</v>
      </c>
      <c r="G60" s="450" t="s">
        <v>879</v>
      </c>
      <c r="H60" s="567"/>
      <c r="I60" s="8"/>
    </row>
    <row r="61" s="640" customFormat="true" ht="15.75" hidden="false" customHeight="true" outlineLevel="0" collapsed="false">
      <c r="A61" s="8"/>
      <c r="B61" s="644" t="s">
        <v>884</v>
      </c>
      <c r="C61" s="644"/>
      <c r="D61" s="644"/>
      <c r="E61" s="644"/>
      <c r="F61" s="644"/>
      <c r="G61" s="644"/>
      <c r="H61" s="567"/>
      <c r="I61" s="8"/>
    </row>
    <row r="62" s="640" customFormat="true" ht="15.75" hidden="false" customHeight="false" outlineLevel="0" collapsed="false">
      <c r="A62" s="108" t="s">
        <v>871</v>
      </c>
      <c r="B62" s="452" t="n">
        <v>122</v>
      </c>
      <c r="C62" s="91" t="str">
        <f aca="false">IF($A62="INSUMO",VLOOKUP($B62,'BANCO DE DADOS ABRIL INS'!$A:$D,2,0),VLOOKUP($B62,'BANCO DE DADOS ABRIL SERV'!$B:$E,2,0))</f>
        <v>ADESIVO PLASTICO PARA PVC, FRASCO COM 850 GR</v>
      </c>
      <c r="D62" s="90" t="str">
        <f aca="false">IF($A62="INSUMO",VLOOKUP($B62,'BANCO DE DADOS ABRIL INS'!$A:$D,3,0),VLOOKUP($B62,'BANCO DE DADOS ABRIL SERV'!$B:$E,3,0))</f>
        <v>UN</v>
      </c>
      <c r="E62" s="645" t="n">
        <v>0.003</v>
      </c>
      <c r="F62" s="454" t="n">
        <f aca="false">IF($A62="INSUMO",VLOOKUP($B62,'BANCO DE DADOS ABRIL INS'!$A:$D,4,0),VLOOKUP($B62,'BANCO DE DADOS ABRIL SERV'!$B:$E,4,0))</f>
        <v>65.04</v>
      </c>
      <c r="G62" s="646" t="n">
        <f aca="false">TRUNC(E62*F62,2)</f>
        <v>0.19</v>
      </c>
      <c r="H62" s="569"/>
      <c r="I62" s="8"/>
    </row>
    <row r="63" s="640" customFormat="true" ht="30" hidden="false" customHeight="false" outlineLevel="0" collapsed="false">
      <c r="A63" s="108" t="s">
        <v>871</v>
      </c>
      <c r="B63" s="452" t="n">
        <v>813</v>
      </c>
      <c r="C63" s="91" t="str">
        <f aca="false">IF($A63="INSUMO",VLOOKUP($B63,'BANCO DE DADOS ABRIL INS'!$A:$D,2,0),VLOOKUP($B63,'BANCO DE DADOS ABRIL SERV'!$B:$E,2,0))</f>
        <v>BUCHA DE REDUCAO DE PVC, SOLDAVEL, LONGA, COM 50 X 25 MM, PARA AGUA FRIA PREDIAL</v>
      </c>
      <c r="D63" s="90" t="str">
        <f aca="false">IF($A63="INSUMO",VLOOKUP($B63,'BANCO DE DADOS ABRIL INS'!$A:$D,3,0),VLOOKUP($B63,'BANCO DE DADOS ABRIL SERV'!$B:$E,3,0))</f>
        <v>UN</v>
      </c>
      <c r="E63" s="645" t="n">
        <v>1</v>
      </c>
      <c r="F63" s="454" t="n">
        <f aca="false">IF($A63="INSUMO",VLOOKUP($B63,'BANCO DE DADOS ABRIL INS'!$A:$D,4,0),VLOOKUP($B63,'BANCO DE DADOS ABRIL SERV'!$B:$E,4,0))</f>
        <v>2.82</v>
      </c>
      <c r="G63" s="646" t="n">
        <f aca="false">TRUNC(E63*F63,2)</f>
        <v>2.82</v>
      </c>
      <c r="H63" s="567"/>
      <c r="I63" s="8"/>
    </row>
    <row r="64" s="640" customFormat="true" ht="15.75" hidden="false" customHeight="false" outlineLevel="0" collapsed="false">
      <c r="A64" s="108" t="s">
        <v>871</v>
      </c>
      <c r="B64" s="452" t="n">
        <v>20083</v>
      </c>
      <c r="C64" s="91" t="str">
        <f aca="false">IF($A64="INSUMO",VLOOKUP($B64,'BANCO DE DADOS ABRIL INS'!$A:$D,2,0),VLOOKUP($B64,'BANCO DE DADOS ABRIL SERV'!$B:$E,2,0))</f>
        <v>SOLUCAO LIMPADORA PARA PVC, FRASCO COM 1000 CM3</v>
      </c>
      <c r="D64" s="90" t="str">
        <f aca="false">IF($A64="INSUMO",VLOOKUP($B64,'BANCO DE DADOS ABRIL INS'!$A:$D,3,0),VLOOKUP($B64,'BANCO DE DADOS ABRIL SERV'!$B:$E,3,0))</f>
        <v>UN</v>
      </c>
      <c r="E64" s="645" t="n">
        <v>0.046</v>
      </c>
      <c r="F64" s="454" t="n">
        <f aca="false">IF($A64="INSUMO",VLOOKUP($B64,'BANCO DE DADOS ABRIL INS'!$A:$D,4,0),VLOOKUP($B64,'BANCO DE DADOS ABRIL SERV'!$B:$E,4,0))</f>
        <v>56.48</v>
      </c>
      <c r="G64" s="646" t="n">
        <f aca="false">TRUNC(E64*F64,2)</f>
        <v>2.59</v>
      </c>
      <c r="H64" s="567"/>
      <c r="I64" s="8"/>
    </row>
    <row r="65" s="640" customFormat="true" ht="15.75" hidden="false" customHeight="true" outlineLevel="0" collapsed="false">
      <c r="A65" s="8"/>
      <c r="B65" s="644" t="s">
        <v>993</v>
      </c>
      <c r="C65" s="644"/>
      <c r="D65" s="644"/>
      <c r="E65" s="644"/>
      <c r="F65" s="644"/>
      <c r="G65" s="644"/>
      <c r="H65" s="567"/>
      <c r="I65" s="8"/>
    </row>
    <row r="66" s="640" customFormat="true" ht="15.75" hidden="false" customHeight="false" outlineLevel="0" collapsed="false">
      <c r="A66" s="108" t="s">
        <v>872</v>
      </c>
      <c r="B66" s="452" t="n">
        <v>88316</v>
      </c>
      <c r="C66" s="91" t="str">
        <f aca="false">IF($A66="INSUMO",VLOOKUP($B66,'BANCO DE DADOS ABRIL INS'!$A:$D,2,0),VLOOKUP($B66,'BANCO DE DADOS ABRIL SERV'!$B:$E,2,0))</f>
        <v>SERVENTE COM ENCARGOS COMPLEMENTARES</v>
      </c>
      <c r="D66" s="90" t="str">
        <f aca="false">IF($A66="INSUMO",VLOOKUP($B66,'BANCO DE DADOS ABRIL INS'!$A:$D,3,0),VLOOKUP($B66,'BANCO DE DADOS ABRIL SERV'!$B:$E,3,0))</f>
        <v>H</v>
      </c>
      <c r="E66" s="647" t="n">
        <v>0.24</v>
      </c>
      <c r="F66" s="454" t="n">
        <f aca="false">IF($A66="INSUMO",VLOOKUP($B66,'BANCO DE DADOS ABRIL INS'!$A:$D,4,0),VLOOKUP($B66,'BANCO DE DADOS ABRIL SERV'!$B:$E,4,0))</f>
        <v>15.95</v>
      </c>
      <c r="G66" s="646" t="n">
        <f aca="false">TRUNC(E66*F66,2)</f>
        <v>3.82</v>
      </c>
      <c r="H66" s="567"/>
      <c r="I66" s="8"/>
    </row>
    <row r="67" s="640" customFormat="true" ht="15.75" hidden="false" customHeight="false" outlineLevel="0" collapsed="false">
      <c r="A67" s="108" t="s">
        <v>872</v>
      </c>
      <c r="B67" s="456" t="n">
        <v>88267</v>
      </c>
      <c r="C67" s="83" t="str">
        <f aca="false">IF($A67="INSUMO",VLOOKUP($B67,'BANCO DE DADOS ABRIL INS'!$A:$D,2,0),VLOOKUP($B67,'BANCO DE DADOS ABRIL SERV'!$B:$E,2,0))</f>
        <v>ENCANADOR OU BOMBEIRO HIDRÁULICO COM ENCARGOS COMPLEMENTARES</v>
      </c>
      <c r="D67" s="82" t="str">
        <f aca="false">IF($A67="INSUMO",VLOOKUP($B67,'BANCO DE DADOS ABRIL INS'!$A:$D,3,0),VLOOKUP($B67,'BANCO DE DADOS ABRIL SERV'!$B:$E,3,0))</f>
        <v>H</v>
      </c>
      <c r="E67" s="648" t="n">
        <v>0.24</v>
      </c>
      <c r="F67" s="458" t="n">
        <f aca="false">IF($A67="INSUMO",VLOOKUP($B67,'BANCO DE DADOS ABRIL INS'!$A:$D,4,0),VLOOKUP($B67,'BANCO DE DADOS ABRIL SERV'!$B:$E,4,0))</f>
        <v>19.98</v>
      </c>
      <c r="G67" s="649" t="n">
        <f aca="false">TRUNC(E67*F67,2)</f>
        <v>4.79</v>
      </c>
      <c r="H67" s="567"/>
      <c r="I67" s="8"/>
    </row>
    <row r="68" s="640" customFormat="true" ht="16.5" hidden="false" customHeight="true" outlineLevel="0" collapsed="false">
      <c r="A68" s="8"/>
      <c r="B68" s="463" t="s">
        <v>998</v>
      </c>
      <c r="C68" s="463"/>
      <c r="D68" s="463"/>
      <c r="E68" s="463"/>
      <c r="F68" s="521" t="s">
        <v>653</v>
      </c>
      <c r="G68" s="462" t="n">
        <f aca="false">SUM(G62:G67)</f>
        <v>14.21</v>
      </c>
      <c r="H68" s="567"/>
      <c r="I68" s="8"/>
    </row>
    <row r="69" s="640" customFormat="true" ht="15.75" hidden="false" customHeight="false" outlineLevel="0" collapsed="false">
      <c r="A69" s="8"/>
      <c r="B69" s="463"/>
      <c r="C69" s="463"/>
      <c r="D69" s="463"/>
      <c r="E69" s="463"/>
      <c r="F69" s="650"/>
      <c r="G69" s="651"/>
      <c r="H69" s="567"/>
      <c r="I69" s="8"/>
    </row>
    <row r="70" s="640" customFormat="true" ht="15.75" hidden="false" customHeight="true" outlineLevel="0" collapsed="false">
      <c r="A70" s="8"/>
      <c r="B70" s="641" t="str">
        <f aca="false">IF(COUNT($H$15:H70)&lt;10,CONCATENATE("PMPG HID 00",COUNT($H$15:H70)),CONCATENATE("PMPG HID 0",COUNT($H$15:H70)))</f>
        <v>PMPG HID 005</v>
      </c>
      <c r="C70" s="642" t="s">
        <v>999</v>
      </c>
      <c r="D70" s="642"/>
      <c r="E70" s="642"/>
      <c r="F70" s="642"/>
      <c r="G70" s="643" t="s">
        <v>451</v>
      </c>
      <c r="H70" s="592" t="n">
        <f aca="false">G79</f>
        <v>18.76</v>
      </c>
      <c r="I70" s="8"/>
    </row>
    <row r="71" s="640" customFormat="true" ht="31.5" hidden="false" customHeight="false" outlineLevel="0" collapsed="false">
      <c r="A71" s="8"/>
      <c r="B71" s="230" t="s">
        <v>875</v>
      </c>
      <c r="C71" s="449" t="s">
        <v>876</v>
      </c>
      <c r="D71" s="449" t="s">
        <v>451</v>
      </c>
      <c r="E71" s="449" t="s">
        <v>877</v>
      </c>
      <c r="F71" s="449" t="s">
        <v>878</v>
      </c>
      <c r="G71" s="450" t="s">
        <v>879</v>
      </c>
      <c r="H71" s="567"/>
      <c r="I71" s="8"/>
    </row>
    <row r="72" s="640" customFormat="true" ht="15.75" hidden="false" customHeight="true" outlineLevel="0" collapsed="false">
      <c r="A72" s="8"/>
      <c r="B72" s="644" t="s">
        <v>884</v>
      </c>
      <c r="C72" s="644"/>
      <c r="D72" s="644"/>
      <c r="E72" s="644"/>
      <c r="F72" s="644"/>
      <c r="G72" s="644"/>
      <c r="H72" s="567"/>
      <c r="I72" s="8"/>
    </row>
    <row r="73" s="640" customFormat="true" ht="15.75" hidden="false" customHeight="false" outlineLevel="0" collapsed="false">
      <c r="A73" s="108" t="s">
        <v>871</v>
      </c>
      <c r="B73" s="452" t="n">
        <v>122</v>
      </c>
      <c r="C73" s="91" t="str">
        <f aca="false">IF($A73="INSUMO",VLOOKUP($B73,'BANCO DE DADOS ABRIL INS'!$A:$D,2,0),VLOOKUP($B73,'BANCO DE DADOS ABRIL SERV'!$B:$E,2,0))</f>
        <v>ADESIVO PLASTICO PARA PVC, FRASCO COM 850 GR</v>
      </c>
      <c r="D73" s="90" t="str">
        <f aca="false">IF($A73="INSUMO",VLOOKUP($B73,'BANCO DE DADOS ABRIL INS'!$A:$D,3,0),VLOOKUP($B73,'BANCO DE DADOS ABRIL SERV'!$B:$E,3,0))</f>
        <v>UN</v>
      </c>
      <c r="E73" s="645" t="n">
        <v>0.004</v>
      </c>
      <c r="F73" s="454" t="n">
        <f aca="false">IF($A73="INSUMO",VLOOKUP($B73,'BANCO DE DADOS ABRIL INS'!$A:$D,4,0),VLOOKUP($B73,'BANCO DE DADOS ABRIL SERV'!$B:$E,4,0))</f>
        <v>65.04</v>
      </c>
      <c r="G73" s="646" t="n">
        <f aca="false">TRUNC(E73*F73,2)</f>
        <v>0.26</v>
      </c>
      <c r="H73" s="569"/>
      <c r="I73" s="8"/>
    </row>
    <row r="74" s="640" customFormat="true" ht="30" hidden="false" customHeight="false" outlineLevel="0" collapsed="false">
      <c r="A74" s="108" t="s">
        <v>871</v>
      </c>
      <c r="B74" s="452" t="n">
        <v>816</v>
      </c>
      <c r="C74" s="91" t="str">
        <f aca="false">IF($A74="INSUMO",VLOOKUP($B74,'BANCO DE DADOS ABRIL INS'!$A:$D,2,0),VLOOKUP($B74,'BANCO DE DADOS ABRIL SERV'!$B:$E,2,0))</f>
        <v>BUCHA DE REDUCAO DE PVC, SOLDAVEL, LONGA, COM 60 X 25 MM, PARA AGUA FRIA PREDIAL</v>
      </c>
      <c r="D74" s="90" t="str">
        <f aca="false">IF($A74="INSUMO",VLOOKUP($B74,'BANCO DE DADOS ABRIL INS'!$A:$D,3,0),VLOOKUP($B74,'BANCO DE DADOS ABRIL SERV'!$B:$E,3,0))</f>
        <v>UN</v>
      </c>
      <c r="E74" s="645" t="n">
        <v>1</v>
      </c>
      <c r="F74" s="454" t="n">
        <f aca="false">IF($A74="INSUMO",VLOOKUP($B74,'BANCO DE DADOS ABRIL INS'!$A:$D,4,0),VLOOKUP($B74,'BANCO DE DADOS ABRIL SERV'!$B:$E,4,0))</f>
        <v>6.09</v>
      </c>
      <c r="G74" s="646" t="n">
        <f aca="false">TRUNC(E74*F74,2)</f>
        <v>6.09</v>
      </c>
      <c r="H74" s="567"/>
      <c r="I74" s="8"/>
    </row>
    <row r="75" s="640" customFormat="true" ht="15.75" hidden="false" customHeight="false" outlineLevel="0" collapsed="false">
      <c r="A75" s="108" t="s">
        <v>871</v>
      </c>
      <c r="B75" s="452" t="n">
        <v>20083</v>
      </c>
      <c r="C75" s="91" t="str">
        <f aca="false">IF($A75="INSUMO",VLOOKUP($B75,'BANCO DE DADOS ABRIL INS'!$A:$D,2,0),VLOOKUP($B75,'BANCO DE DADOS ABRIL SERV'!$B:$E,2,0))</f>
        <v>SOLUCAO LIMPADORA PARA PVC, FRASCO COM 1000 CM3</v>
      </c>
      <c r="D75" s="90" t="str">
        <f aca="false">IF($A75="INSUMO",VLOOKUP($B75,'BANCO DE DADOS ABRIL INS'!$A:$D,3,0),VLOOKUP($B75,'BANCO DE DADOS ABRIL SERV'!$B:$E,3,0))</f>
        <v>UN</v>
      </c>
      <c r="E75" s="645" t="n">
        <v>0.061</v>
      </c>
      <c r="F75" s="454" t="n">
        <f aca="false">IF($A75="INSUMO",VLOOKUP($B75,'BANCO DE DADOS ABRIL INS'!$A:$D,4,0),VLOOKUP($B75,'BANCO DE DADOS ABRIL SERV'!$B:$E,4,0))</f>
        <v>56.48</v>
      </c>
      <c r="G75" s="646" t="n">
        <f aca="false">TRUNC(E75*F75,2)</f>
        <v>3.44</v>
      </c>
      <c r="H75" s="567"/>
      <c r="I75" s="8"/>
    </row>
    <row r="76" s="640" customFormat="true" ht="15.75" hidden="false" customHeight="true" outlineLevel="0" collapsed="false">
      <c r="A76" s="8"/>
      <c r="B76" s="644" t="s">
        <v>993</v>
      </c>
      <c r="C76" s="644"/>
      <c r="D76" s="644"/>
      <c r="E76" s="644"/>
      <c r="F76" s="644"/>
      <c r="G76" s="644"/>
      <c r="H76" s="567"/>
      <c r="I76" s="8"/>
    </row>
    <row r="77" s="640" customFormat="true" ht="15.75" hidden="false" customHeight="false" outlineLevel="0" collapsed="false">
      <c r="A77" s="108" t="s">
        <v>872</v>
      </c>
      <c r="B77" s="452" t="n">
        <v>88316</v>
      </c>
      <c r="C77" s="91" t="str">
        <f aca="false">IF($A77="INSUMO",VLOOKUP($B77,'BANCO DE DADOS ABRIL INS'!$A:$D,2,0),VLOOKUP($B77,'BANCO DE DADOS ABRIL SERV'!$B:$E,2,0))</f>
        <v>SERVENTE COM ENCARGOS COMPLEMENTARES</v>
      </c>
      <c r="D77" s="90" t="str">
        <f aca="false">IF($A77="INSUMO",VLOOKUP($B77,'BANCO DE DADOS ABRIL INS'!$A:$D,3,0),VLOOKUP($B77,'BANCO DE DADOS ABRIL SERV'!$B:$E,3,0))</f>
        <v>H</v>
      </c>
      <c r="E77" s="647" t="n">
        <v>0.25</v>
      </c>
      <c r="F77" s="454" t="n">
        <f aca="false">IF($A77="INSUMO",VLOOKUP($B77,'BANCO DE DADOS ABRIL INS'!$A:$D,4,0),VLOOKUP($B77,'BANCO DE DADOS ABRIL SERV'!$B:$E,4,0))</f>
        <v>15.95</v>
      </c>
      <c r="G77" s="646" t="n">
        <f aca="false">TRUNC(E77*F77,2)</f>
        <v>3.98</v>
      </c>
      <c r="H77" s="567"/>
      <c r="I77" s="8"/>
    </row>
    <row r="78" s="640" customFormat="true" ht="15.75" hidden="false" customHeight="false" outlineLevel="0" collapsed="false">
      <c r="A78" s="108" t="s">
        <v>872</v>
      </c>
      <c r="B78" s="456" t="n">
        <v>88267</v>
      </c>
      <c r="C78" s="83" t="str">
        <f aca="false">IF($A78="INSUMO",VLOOKUP($B78,'BANCO DE DADOS ABRIL INS'!$A:$D,2,0),VLOOKUP($B78,'BANCO DE DADOS ABRIL SERV'!$B:$E,2,0))</f>
        <v>ENCANADOR OU BOMBEIRO HIDRÁULICO COM ENCARGOS COMPLEMENTARES</v>
      </c>
      <c r="D78" s="82" t="str">
        <f aca="false">IF($A78="INSUMO",VLOOKUP($B78,'BANCO DE DADOS ABRIL INS'!$A:$D,3,0),VLOOKUP($B78,'BANCO DE DADOS ABRIL SERV'!$B:$E,3,0))</f>
        <v>H</v>
      </c>
      <c r="E78" s="648" t="n">
        <v>0.25</v>
      </c>
      <c r="F78" s="458" t="n">
        <f aca="false">IF($A78="INSUMO",VLOOKUP($B78,'BANCO DE DADOS ABRIL INS'!$A:$D,4,0),VLOOKUP($B78,'BANCO DE DADOS ABRIL SERV'!$B:$E,4,0))</f>
        <v>19.98</v>
      </c>
      <c r="G78" s="649" t="n">
        <f aca="false">TRUNC(E78*F78,2)</f>
        <v>4.99</v>
      </c>
      <c r="H78" s="567"/>
      <c r="I78" s="8"/>
    </row>
    <row r="79" s="640" customFormat="true" ht="16.5" hidden="false" customHeight="true" outlineLevel="0" collapsed="false">
      <c r="A79" s="8"/>
      <c r="B79" s="463" t="s">
        <v>1000</v>
      </c>
      <c r="C79" s="463"/>
      <c r="D79" s="463"/>
      <c r="E79" s="463"/>
      <c r="F79" s="521" t="s">
        <v>653</v>
      </c>
      <c r="G79" s="462" t="n">
        <f aca="false">SUM(G73:G78)</f>
        <v>18.76</v>
      </c>
      <c r="H79" s="567"/>
      <c r="I79" s="8"/>
    </row>
    <row r="80" s="640" customFormat="true" ht="15.75" hidden="false" customHeight="false" outlineLevel="0" collapsed="false">
      <c r="A80" s="8"/>
      <c r="B80" s="463"/>
      <c r="C80" s="463"/>
      <c r="D80" s="463"/>
      <c r="E80" s="463"/>
      <c r="F80" s="650"/>
      <c r="G80" s="651"/>
      <c r="H80" s="567"/>
      <c r="I80" s="8"/>
    </row>
    <row r="81" s="640" customFormat="true" ht="15.75" hidden="false" customHeight="true" outlineLevel="0" collapsed="false">
      <c r="A81" s="8"/>
      <c r="B81" s="641" t="str">
        <f aca="false">IF(COUNT($H$15:H81)&lt;10,CONCATENATE("PMPG HID 00",COUNT($H$15:H81)),CONCATENATE("PMPG HID 0",COUNT($H$15:H81)))</f>
        <v>PMPG HID 006</v>
      </c>
      <c r="C81" s="642" t="s">
        <v>1001</v>
      </c>
      <c r="D81" s="642"/>
      <c r="E81" s="642"/>
      <c r="F81" s="642"/>
      <c r="G81" s="643" t="s">
        <v>451</v>
      </c>
      <c r="H81" s="592" t="n">
        <f aca="false">G90</f>
        <v>27.3</v>
      </c>
      <c r="I81" s="8"/>
    </row>
    <row r="82" s="640" customFormat="true" ht="31.5" hidden="false" customHeight="false" outlineLevel="0" collapsed="false">
      <c r="A82" s="8"/>
      <c r="B82" s="230" t="s">
        <v>875</v>
      </c>
      <c r="C82" s="449" t="s">
        <v>876</v>
      </c>
      <c r="D82" s="449" t="s">
        <v>451</v>
      </c>
      <c r="E82" s="449" t="s">
        <v>877</v>
      </c>
      <c r="F82" s="449" t="s">
        <v>878</v>
      </c>
      <c r="G82" s="450" t="s">
        <v>879</v>
      </c>
      <c r="H82" s="567"/>
      <c r="I82" s="8"/>
    </row>
    <row r="83" s="640" customFormat="true" ht="15.75" hidden="false" customHeight="true" outlineLevel="0" collapsed="false">
      <c r="A83" s="8"/>
      <c r="B83" s="644" t="s">
        <v>884</v>
      </c>
      <c r="C83" s="644"/>
      <c r="D83" s="644"/>
      <c r="E83" s="644"/>
      <c r="F83" s="644"/>
      <c r="G83" s="644"/>
      <c r="H83" s="567"/>
      <c r="I83" s="8"/>
    </row>
    <row r="84" s="640" customFormat="true" ht="30" hidden="false" customHeight="false" outlineLevel="0" collapsed="false">
      <c r="A84" s="108" t="s">
        <v>871</v>
      </c>
      <c r="B84" s="452" t="n">
        <v>821</v>
      </c>
      <c r="C84" s="91" t="str">
        <f aca="false">IF($A84="INSUMO",VLOOKUP($B84,'BANCO DE DADOS ABRIL INS'!$A:$D,2,0),VLOOKUP($B84,'BANCO DE DADOS ABRIL SERV'!$B:$E,2,0))</f>
        <v>BUCHA DE REDUCAO DE PVC, SOLDAVEL, LONGA, COM 75 X 50 MM, PARA AGUA FRIA PREDIAL</v>
      </c>
      <c r="D84" s="90" t="str">
        <f aca="false">IF($A84="INSUMO",VLOOKUP($B84,'BANCO DE DADOS ABRIL INS'!$A:$D,3,0),VLOOKUP($B84,'BANCO DE DADOS ABRIL SERV'!$B:$E,3,0))</f>
        <v>UN</v>
      </c>
      <c r="E84" s="645" t="n">
        <v>1</v>
      </c>
      <c r="F84" s="454" t="n">
        <f aca="false">IF($A84="INSUMO",VLOOKUP($B84,'BANCO DE DADOS ABRIL INS'!$A:$D,4,0),VLOOKUP($B84,'BANCO DE DADOS ABRIL SERV'!$B:$E,4,0))</f>
        <v>11.32</v>
      </c>
      <c r="G84" s="646" t="n">
        <f aca="false">TRUNC(E84*F84,2)</f>
        <v>11.32</v>
      </c>
      <c r="H84" s="569"/>
      <c r="I84" s="8"/>
    </row>
    <row r="85" s="640" customFormat="true" ht="15.75" hidden="false" customHeight="false" outlineLevel="0" collapsed="false">
      <c r="A85" s="108" t="s">
        <v>871</v>
      </c>
      <c r="B85" s="452" t="n">
        <v>20083</v>
      </c>
      <c r="C85" s="91" t="str">
        <f aca="false">IF($A85="INSUMO",VLOOKUP($B85,'BANCO DE DADOS ABRIL INS'!$A:$D,2,0),VLOOKUP($B85,'BANCO DE DADOS ABRIL SERV'!$B:$E,2,0))</f>
        <v>SOLUCAO LIMPADORA PARA PVC, FRASCO COM 1000 CM3</v>
      </c>
      <c r="D85" s="90" t="str">
        <f aca="false">IF($A85="INSUMO",VLOOKUP($B85,'BANCO DE DADOS ABRIL INS'!$A:$D,3,0),VLOOKUP($B85,'BANCO DE DADOS ABRIL SERV'!$B:$E,3,0))</f>
        <v>UN</v>
      </c>
      <c r="E85" s="645" t="n">
        <v>0.078</v>
      </c>
      <c r="F85" s="454" t="n">
        <f aca="false">IF($A85="INSUMO",VLOOKUP($B85,'BANCO DE DADOS ABRIL INS'!$A:$D,4,0),VLOOKUP($B85,'BANCO DE DADOS ABRIL SERV'!$B:$E,4,0))</f>
        <v>56.48</v>
      </c>
      <c r="G85" s="646" t="n">
        <f aca="false">TRUNC(E85*F85,2)</f>
        <v>4.4</v>
      </c>
      <c r="H85" s="567"/>
      <c r="I85" s="8"/>
    </row>
    <row r="86" s="640" customFormat="true" ht="15.75" hidden="false" customHeight="false" outlineLevel="0" collapsed="false">
      <c r="A86" s="108" t="s">
        <v>871</v>
      </c>
      <c r="B86" s="452" t="n">
        <v>122</v>
      </c>
      <c r="C86" s="91" t="str">
        <f aca="false">IF($A86="INSUMO",VLOOKUP($B86,'BANCO DE DADOS ABRIL INS'!$A:$D,2,0),VLOOKUP($B86,'BANCO DE DADOS ABRIL SERV'!$B:$E,2,0))</f>
        <v>ADESIVO PLASTICO PARA PVC, FRASCO COM 850 GR</v>
      </c>
      <c r="D86" s="90" t="str">
        <f aca="false">IF($A86="INSUMO",VLOOKUP($B86,'BANCO DE DADOS ABRIL INS'!$A:$D,3,0),VLOOKUP($B86,'BANCO DE DADOS ABRIL SERV'!$B:$E,3,0))</f>
        <v>UN</v>
      </c>
      <c r="E86" s="645" t="n">
        <v>0.007</v>
      </c>
      <c r="F86" s="454" t="n">
        <f aca="false">IF($A86="INSUMO",VLOOKUP($B86,'BANCO DE DADOS ABRIL INS'!$A:$D,4,0),VLOOKUP($B86,'BANCO DE DADOS ABRIL SERV'!$B:$E,4,0))</f>
        <v>65.04</v>
      </c>
      <c r="G86" s="646" t="n">
        <f aca="false">TRUNC(E86*F86,2)</f>
        <v>0.45</v>
      </c>
      <c r="H86" s="567"/>
      <c r="I86" s="8"/>
    </row>
    <row r="87" s="640" customFormat="true" ht="15.75" hidden="false" customHeight="true" outlineLevel="0" collapsed="false">
      <c r="A87" s="8"/>
      <c r="B87" s="644" t="s">
        <v>993</v>
      </c>
      <c r="C87" s="644"/>
      <c r="D87" s="644"/>
      <c r="E87" s="644"/>
      <c r="F87" s="644"/>
      <c r="G87" s="644"/>
      <c r="H87" s="567"/>
      <c r="I87" s="8"/>
    </row>
    <row r="88" s="640" customFormat="true" ht="15.75" hidden="false" customHeight="false" outlineLevel="0" collapsed="false">
      <c r="A88" s="108" t="s">
        <v>872</v>
      </c>
      <c r="B88" s="452" t="n">
        <v>88316</v>
      </c>
      <c r="C88" s="91" t="str">
        <f aca="false">IF($A88="INSUMO",VLOOKUP($B88,'BANCO DE DADOS ABRIL INS'!$A:$D,2,0),VLOOKUP($B88,'BANCO DE DADOS ABRIL SERV'!$B:$E,2,0))</f>
        <v>SERVENTE COM ENCARGOS COMPLEMENTARES</v>
      </c>
      <c r="D88" s="90" t="str">
        <f aca="false">IF($A88="INSUMO",VLOOKUP($B88,'BANCO DE DADOS ABRIL INS'!$A:$D,3,0),VLOOKUP($B88,'BANCO DE DADOS ABRIL SERV'!$B:$E,3,0))</f>
        <v>H</v>
      </c>
      <c r="E88" s="647" t="n">
        <v>0.31</v>
      </c>
      <c r="F88" s="454" t="n">
        <f aca="false">IF($A88="INSUMO",VLOOKUP($B88,'BANCO DE DADOS ABRIL INS'!$A:$D,4,0),VLOOKUP($B88,'BANCO DE DADOS ABRIL SERV'!$B:$E,4,0))</f>
        <v>15.95</v>
      </c>
      <c r="G88" s="646" t="n">
        <f aca="false">TRUNC(E88*F88,2)</f>
        <v>4.94</v>
      </c>
      <c r="H88" s="567"/>
      <c r="I88" s="8"/>
    </row>
    <row r="89" s="640" customFormat="true" ht="15.75" hidden="false" customHeight="false" outlineLevel="0" collapsed="false">
      <c r="A89" s="108" t="s">
        <v>872</v>
      </c>
      <c r="B89" s="456" t="n">
        <v>88267</v>
      </c>
      <c r="C89" s="83" t="str">
        <f aca="false">IF($A89="INSUMO",VLOOKUP($B89,'BANCO DE DADOS ABRIL INS'!$A:$D,2,0),VLOOKUP($B89,'BANCO DE DADOS ABRIL SERV'!$B:$E,2,0))</f>
        <v>ENCANADOR OU BOMBEIRO HIDRÁULICO COM ENCARGOS COMPLEMENTARES</v>
      </c>
      <c r="D89" s="82" t="str">
        <f aca="false">IF($A89="INSUMO",VLOOKUP($B89,'BANCO DE DADOS ABRIL INS'!$A:$D,3,0),VLOOKUP($B89,'BANCO DE DADOS ABRIL SERV'!$B:$E,3,0))</f>
        <v>H</v>
      </c>
      <c r="E89" s="648" t="n">
        <v>0.31</v>
      </c>
      <c r="F89" s="454" t="n">
        <f aca="false">IF($A89="INSUMO",VLOOKUP($B89,'BANCO DE DADOS ABRIL INS'!$A:$D,4,0),VLOOKUP($B89,'BANCO DE DADOS ABRIL SERV'!$B:$E,4,0))</f>
        <v>19.98</v>
      </c>
      <c r="G89" s="646" t="n">
        <f aca="false">TRUNC(E89*F89,2)</f>
        <v>6.19</v>
      </c>
      <c r="H89" s="567"/>
      <c r="I89" s="8"/>
    </row>
    <row r="90" s="640" customFormat="true" ht="16.5" hidden="false" customHeight="true" outlineLevel="0" collapsed="false">
      <c r="A90" s="8"/>
      <c r="B90" s="463" t="s">
        <v>1002</v>
      </c>
      <c r="C90" s="463"/>
      <c r="D90" s="463"/>
      <c r="E90" s="463"/>
      <c r="F90" s="521" t="s">
        <v>653</v>
      </c>
      <c r="G90" s="462" t="n">
        <f aca="false">SUM(G84:G89)</f>
        <v>27.3</v>
      </c>
      <c r="H90" s="567"/>
      <c r="I90" s="8"/>
    </row>
    <row r="91" s="640" customFormat="true" ht="15.75" hidden="false" customHeight="false" outlineLevel="0" collapsed="false">
      <c r="A91" s="8"/>
      <c r="B91" s="463"/>
      <c r="C91" s="463"/>
      <c r="D91" s="463"/>
      <c r="E91" s="463"/>
      <c r="F91" s="650"/>
      <c r="G91" s="651"/>
      <c r="H91" s="567"/>
      <c r="I91" s="8"/>
    </row>
    <row r="92" s="640" customFormat="true" ht="15.75" hidden="false" customHeight="true" outlineLevel="0" collapsed="false">
      <c r="A92" s="8"/>
      <c r="B92" s="641" t="str">
        <f aca="false">IF(COUNT($H$15:H92)&lt;10,CONCATENATE("PMPG HID 00",COUNT($H$15:H92)),CONCATENATE("PMPG HID 0",COUNT($H$15:H92)))</f>
        <v>PMPG HID 007</v>
      </c>
      <c r="C92" s="642" t="s">
        <v>1003</v>
      </c>
      <c r="D92" s="642"/>
      <c r="E92" s="642"/>
      <c r="F92" s="642"/>
      <c r="G92" s="643" t="s">
        <v>451</v>
      </c>
      <c r="H92" s="592" t="n">
        <f aca="false">G102</f>
        <v>70.21</v>
      </c>
      <c r="I92" s="8"/>
    </row>
    <row r="93" s="640" customFormat="true" ht="31.5" hidden="false" customHeight="false" outlineLevel="0" collapsed="false">
      <c r="A93" s="8"/>
      <c r="B93" s="230" t="s">
        <v>875</v>
      </c>
      <c r="C93" s="449" t="s">
        <v>876</v>
      </c>
      <c r="D93" s="449" t="s">
        <v>451</v>
      </c>
      <c r="E93" s="449" t="s">
        <v>877</v>
      </c>
      <c r="F93" s="449" t="s">
        <v>878</v>
      </c>
      <c r="G93" s="450" t="s">
        <v>879</v>
      </c>
      <c r="H93" s="567"/>
      <c r="I93" s="8"/>
    </row>
    <row r="94" s="640" customFormat="true" ht="15.75" hidden="false" customHeight="true" outlineLevel="0" collapsed="false">
      <c r="A94" s="8"/>
      <c r="B94" s="644" t="s">
        <v>884</v>
      </c>
      <c r="C94" s="644"/>
      <c r="D94" s="644"/>
      <c r="E94" s="644"/>
      <c r="F94" s="644"/>
      <c r="G94" s="644"/>
      <c r="H94" s="567"/>
      <c r="I94" s="8"/>
    </row>
    <row r="95" s="640" customFormat="true" ht="15.75" hidden="false" customHeight="false" outlineLevel="0" collapsed="false">
      <c r="A95" s="108" t="s">
        <v>871</v>
      </c>
      <c r="B95" s="452" t="n">
        <v>122</v>
      </c>
      <c r="C95" s="91" t="str">
        <f aca="false">IF($A95="INSUMO",VLOOKUP($B95,'BANCO DE DADOS ABRIL INS'!$A:$D,2,0),VLOOKUP($B95,'BANCO DE DADOS ABRIL SERV'!$B:$E,2,0))</f>
        <v>ADESIVO PLASTICO PARA PVC, FRASCO COM 850 GR</v>
      </c>
      <c r="D95" s="90" t="str">
        <f aca="false">IF($A95="INSUMO",VLOOKUP($B95,'BANCO DE DADOS ABRIL INS'!$A:$D,3,0),VLOOKUP($B95,'BANCO DE DADOS ABRIL SERV'!$B:$E,3,0))</f>
        <v>UN</v>
      </c>
      <c r="E95" s="645" t="n">
        <v>0.071</v>
      </c>
      <c r="F95" s="454" t="n">
        <f aca="false">IF($A95="INSUMO",VLOOKUP($B95,'BANCO DE DADOS ABRIL INS'!$A:$D,4,0),VLOOKUP($B95,'BANCO DE DADOS ABRIL SERV'!$B:$E,4,0))</f>
        <v>65.04</v>
      </c>
      <c r="G95" s="646" t="n">
        <f aca="false">TRUNC(E95*F95,2)</f>
        <v>4.61</v>
      </c>
      <c r="H95" s="569"/>
      <c r="I95" s="8"/>
    </row>
    <row r="96" s="640" customFormat="true" ht="15.75" hidden="false" customHeight="false" outlineLevel="0" collapsed="false">
      <c r="A96" s="108" t="s">
        <v>871</v>
      </c>
      <c r="B96" s="452" t="n">
        <v>7133</v>
      </c>
      <c r="C96" s="91" t="str">
        <f aca="false">IF($A96="INSUMO",VLOOKUP($B96,'BANCO DE DADOS ABRIL INS'!$A:$D,2,0),VLOOKUP($B96,'BANCO DE DADOS ABRIL SERV'!$B:$E,2,0))</f>
        <v>TE DE REDUCAO, PVC, SOLDAVEL, 90 GRAUS, 85 MM X 60 MM, PARA AGUA FRIA PREDIAL</v>
      </c>
      <c r="D96" s="90" t="str">
        <f aca="false">IF($A96="INSUMO",VLOOKUP($B96,'BANCO DE DADOS ABRIL INS'!$A:$D,3,0),VLOOKUP($B96,'BANCO DE DADOS ABRIL SERV'!$B:$E,3,0))</f>
        <v>UN</v>
      </c>
      <c r="E96" s="645" t="n">
        <v>1</v>
      </c>
      <c r="F96" s="454" t="n">
        <f aca="false">IF($A96="INSUMO",VLOOKUP($B96,'BANCO DE DADOS ABRIL INS'!$A:$D,4,0),VLOOKUP($B96,'BANCO DE DADOS ABRIL SERV'!$B:$E,4,0))</f>
        <v>52.11</v>
      </c>
      <c r="G96" s="646" t="n">
        <f aca="false">TRUNC(E96*F96,2)</f>
        <v>52.11</v>
      </c>
      <c r="H96" s="567"/>
      <c r="I96" s="8"/>
    </row>
    <row r="97" s="640" customFormat="true" ht="15.75" hidden="false" customHeight="false" outlineLevel="0" collapsed="false">
      <c r="A97" s="108" t="s">
        <v>871</v>
      </c>
      <c r="B97" s="452" t="n">
        <v>20083</v>
      </c>
      <c r="C97" s="91" t="str">
        <f aca="false">IF($A97="INSUMO",VLOOKUP($B97,'BANCO DE DADOS ABRIL INS'!$A:$D,2,0),VLOOKUP($B97,'BANCO DE DADOS ABRIL SERV'!$B:$E,2,0))</f>
        <v>SOLUCAO LIMPADORA PARA PVC, FRASCO COM 1000 CM3</v>
      </c>
      <c r="D97" s="90" t="str">
        <f aca="false">IF($A97="INSUMO",VLOOKUP($B97,'BANCO DE DADOS ABRIL INS'!$A:$D,3,0),VLOOKUP($B97,'BANCO DE DADOS ABRIL SERV'!$B:$E,3,0))</f>
        <v>UN</v>
      </c>
      <c r="E97" s="645" t="n">
        <v>0.09</v>
      </c>
      <c r="F97" s="454" t="n">
        <f aca="false">IF($A97="INSUMO",VLOOKUP($B97,'BANCO DE DADOS ABRIL INS'!$A:$D,4,0),VLOOKUP($B97,'BANCO DE DADOS ABRIL SERV'!$B:$E,4,0))</f>
        <v>56.48</v>
      </c>
      <c r="G97" s="646" t="n">
        <f aca="false">TRUNC(E97*F97,2)</f>
        <v>5.08</v>
      </c>
      <c r="H97" s="567"/>
      <c r="I97" s="8"/>
    </row>
    <row r="98" s="640" customFormat="true" ht="15.75" hidden="false" customHeight="false" outlineLevel="0" collapsed="false">
      <c r="A98" s="108" t="s">
        <v>871</v>
      </c>
      <c r="B98" s="452" t="n">
        <v>38383</v>
      </c>
      <c r="C98" s="91" t="str">
        <f aca="false">IF($A98="INSUMO",VLOOKUP($B98,'BANCO DE DADOS ABRIL INS'!$A:$D,2,0),VLOOKUP($B98,'BANCO DE DADOS ABRIL SERV'!$B:$E,2,0))</f>
        <v>LIXA D'AGUA EM FOLHA, GRAO 100</v>
      </c>
      <c r="D98" s="90" t="str">
        <f aca="false">IF($A98="INSUMO",VLOOKUP($B98,'BANCO DE DADOS ABRIL INS'!$A:$D,3,0),VLOOKUP($B98,'BANCO DE DADOS ABRIL SERV'!$B:$E,3,0))</f>
        <v>UN</v>
      </c>
      <c r="E98" s="645" t="n">
        <v>0.059</v>
      </c>
      <c r="F98" s="454" t="n">
        <f aca="false">IF($A98="INSUMO",VLOOKUP($B98,'BANCO DE DADOS ABRIL INS'!$A:$D,4,0),VLOOKUP($B98,'BANCO DE DADOS ABRIL SERV'!$B:$E,4,0))</f>
        <v>1.75</v>
      </c>
      <c r="G98" s="646" t="n">
        <f aca="false">TRUNC(E98*F98,2)</f>
        <v>0.1</v>
      </c>
      <c r="H98" s="567"/>
      <c r="I98" s="8"/>
    </row>
    <row r="99" s="640" customFormat="true" ht="15.75" hidden="false" customHeight="true" outlineLevel="0" collapsed="false">
      <c r="A99" s="8"/>
      <c r="B99" s="644" t="s">
        <v>993</v>
      </c>
      <c r="C99" s="644"/>
      <c r="D99" s="644"/>
      <c r="E99" s="644"/>
      <c r="F99" s="644"/>
      <c r="G99" s="644"/>
      <c r="H99" s="567"/>
      <c r="I99" s="8"/>
    </row>
    <row r="100" s="640" customFormat="true" ht="30" hidden="false" customHeight="false" outlineLevel="0" collapsed="false">
      <c r="A100" s="108" t="s">
        <v>872</v>
      </c>
      <c r="B100" s="452" t="n">
        <v>88248</v>
      </c>
      <c r="C100" s="91" t="str">
        <f aca="false">IF($A100="INSUMO",VLOOKUP($B100,'BANCO DE DADOS ABRIL INS'!$A:$D,2,0),VLOOKUP($B100,'BANCO DE DADOS ABRIL SERV'!$B:$E,2,0))</f>
        <v>AUXILIAR DE ENCANADOR OU BOMBEIRO HIDRÁULICO COM ENCARGOS COMPLEMENTARES</v>
      </c>
      <c r="D100" s="90" t="str">
        <f aca="false">IF($A100="INSUMO",VLOOKUP($B100,'BANCO DE DADOS ABRIL INS'!$A:$D,3,0),VLOOKUP($B100,'BANCO DE DADOS ABRIL SERV'!$B:$E,3,0))</f>
        <v>H</v>
      </c>
      <c r="E100" s="647" t="n">
        <v>0.235</v>
      </c>
      <c r="F100" s="454" t="n">
        <f aca="false">IF($A100="INSUMO",VLOOKUP($B100,'BANCO DE DADOS ABRIL INS'!$A:$D,4,0),VLOOKUP($B100,'BANCO DE DADOS ABRIL SERV'!$B:$E,4,0))</f>
        <v>15.42</v>
      </c>
      <c r="G100" s="646" t="n">
        <f aca="false">TRUNC(E100*F100,2)</f>
        <v>3.62</v>
      </c>
      <c r="H100" s="567"/>
      <c r="I100" s="8"/>
    </row>
    <row r="101" s="640" customFormat="true" ht="15.75" hidden="false" customHeight="false" outlineLevel="0" collapsed="false">
      <c r="A101" s="108" t="s">
        <v>872</v>
      </c>
      <c r="B101" s="456" t="n">
        <v>88267</v>
      </c>
      <c r="C101" s="83" t="str">
        <f aca="false">IF($A101="INSUMO",VLOOKUP($B101,'BANCO DE DADOS ABRIL INS'!$A:$D,2,0),VLOOKUP($B101,'BANCO DE DADOS ABRIL SERV'!$B:$E,2,0))</f>
        <v>ENCANADOR OU BOMBEIRO HIDRÁULICO COM ENCARGOS COMPLEMENTARES</v>
      </c>
      <c r="D101" s="82" t="str">
        <f aca="false">IF($A101="INSUMO",VLOOKUP($B101,'BANCO DE DADOS ABRIL INS'!$A:$D,3,0),VLOOKUP($B101,'BANCO DE DADOS ABRIL SERV'!$B:$E,3,0))</f>
        <v>H</v>
      </c>
      <c r="E101" s="648" t="n">
        <v>0.235</v>
      </c>
      <c r="F101" s="454" t="n">
        <f aca="false">IF($A101="INSUMO",VLOOKUP($B101,'BANCO DE DADOS ABRIL INS'!$A:$D,4,0),VLOOKUP($B101,'BANCO DE DADOS ABRIL SERV'!$B:$E,4,0))</f>
        <v>19.98</v>
      </c>
      <c r="G101" s="649" t="n">
        <f aca="false">TRUNC(E101*F101,2)</f>
        <v>4.69</v>
      </c>
      <c r="H101" s="567"/>
      <c r="I101" s="8"/>
    </row>
    <row r="102" s="640" customFormat="true" ht="36.75" hidden="false" customHeight="true" outlineLevel="0" collapsed="false">
      <c r="A102" s="8"/>
      <c r="B102" s="463" t="s">
        <v>1004</v>
      </c>
      <c r="C102" s="463"/>
      <c r="D102" s="463"/>
      <c r="E102" s="463"/>
      <c r="F102" s="521" t="s">
        <v>653</v>
      </c>
      <c r="G102" s="462" t="n">
        <f aca="false">SUM(G95:G101)</f>
        <v>70.21</v>
      </c>
      <c r="H102" s="567"/>
      <c r="I102" s="8"/>
    </row>
    <row r="103" s="640" customFormat="true" ht="15.75" hidden="false" customHeight="false" outlineLevel="0" collapsed="false">
      <c r="A103" s="8"/>
      <c r="B103" s="463"/>
      <c r="C103" s="463"/>
      <c r="D103" s="463"/>
      <c r="E103" s="463"/>
      <c r="F103" s="650"/>
      <c r="G103" s="651"/>
      <c r="H103" s="567"/>
      <c r="I103" s="8"/>
    </row>
    <row r="104" s="640" customFormat="true" ht="15.75" hidden="false" customHeight="true" outlineLevel="0" collapsed="false">
      <c r="A104" s="8"/>
      <c r="B104" s="641" t="str">
        <f aca="false">IF(COUNT($H$15:H104)&lt;10,CONCATENATE("PMPG HID 00",COUNT($H$15:H104)),CONCATENATE("PMPG HID 0",COUNT($H$15:H104)))</f>
        <v>PMPG HID 008</v>
      </c>
      <c r="C104" s="642" t="s">
        <v>1003</v>
      </c>
      <c r="D104" s="642"/>
      <c r="E104" s="642"/>
      <c r="F104" s="642"/>
      <c r="G104" s="643" t="s">
        <v>451</v>
      </c>
      <c r="H104" s="592" t="n">
        <f aca="false">G114</f>
        <v>70.21</v>
      </c>
      <c r="I104" s="8"/>
    </row>
    <row r="105" s="640" customFormat="true" ht="31.5" hidden="false" customHeight="false" outlineLevel="0" collapsed="false">
      <c r="A105" s="8"/>
      <c r="B105" s="230" t="s">
        <v>875</v>
      </c>
      <c r="C105" s="449" t="s">
        <v>876</v>
      </c>
      <c r="D105" s="449" t="s">
        <v>451</v>
      </c>
      <c r="E105" s="449" t="s">
        <v>877</v>
      </c>
      <c r="F105" s="449" t="s">
        <v>878</v>
      </c>
      <c r="G105" s="450" t="s">
        <v>879</v>
      </c>
      <c r="H105" s="567"/>
      <c r="I105" s="8"/>
    </row>
    <row r="106" s="640" customFormat="true" ht="15.75" hidden="false" customHeight="true" outlineLevel="0" collapsed="false">
      <c r="A106" s="8"/>
      <c r="B106" s="644" t="s">
        <v>884</v>
      </c>
      <c r="C106" s="644"/>
      <c r="D106" s="644"/>
      <c r="E106" s="644"/>
      <c r="F106" s="644"/>
      <c r="G106" s="644"/>
      <c r="H106" s="567"/>
      <c r="I106" s="8"/>
    </row>
    <row r="107" s="640" customFormat="true" ht="15.75" hidden="false" customHeight="false" outlineLevel="0" collapsed="false">
      <c r="A107" s="108" t="s">
        <v>871</v>
      </c>
      <c r="B107" s="452" t="n">
        <v>122</v>
      </c>
      <c r="C107" s="91" t="str">
        <f aca="false">IF($A107="INSUMO",VLOOKUP($B107,'BANCO DE DADOS ABRIL INS'!$A:$D,2,0),VLOOKUP($B107,'BANCO DE DADOS ABRIL SERV'!$B:$E,2,0))</f>
        <v>ADESIVO PLASTICO PARA PVC, FRASCO COM 850 GR</v>
      </c>
      <c r="D107" s="90" t="str">
        <f aca="false">IF($A107="INSUMO",VLOOKUP($B107,'BANCO DE DADOS ABRIL INS'!$A:$D,3,0),VLOOKUP($B107,'BANCO DE DADOS ABRIL SERV'!$B:$E,3,0))</f>
        <v>UN</v>
      </c>
      <c r="E107" s="645" t="n">
        <v>0.071</v>
      </c>
      <c r="F107" s="454" t="n">
        <f aca="false">IF($A107="INSUMO",VLOOKUP($B107,'BANCO DE DADOS ABRIL INS'!$A:$D,4,0),VLOOKUP($B107,'BANCO DE DADOS ABRIL SERV'!$B:$E,4,0))</f>
        <v>65.04</v>
      </c>
      <c r="G107" s="646" t="n">
        <f aca="false">TRUNC(E107*F107,2)</f>
        <v>4.61</v>
      </c>
      <c r="H107" s="569"/>
      <c r="I107" s="8"/>
    </row>
    <row r="108" s="640" customFormat="true" ht="15.75" hidden="false" customHeight="false" outlineLevel="0" collapsed="false">
      <c r="A108" s="108" t="s">
        <v>871</v>
      </c>
      <c r="B108" s="452" t="n">
        <v>7133</v>
      </c>
      <c r="C108" s="91" t="str">
        <f aca="false">IF($A108="INSUMO",VLOOKUP($B108,'BANCO DE DADOS ABRIL INS'!$A:$D,2,0),VLOOKUP($B108,'BANCO DE DADOS ABRIL SERV'!$B:$E,2,0))</f>
        <v>TE DE REDUCAO, PVC, SOLDAVEL, 90 GRAUS, 85 MM X 60 MM, PARA AGUA FRIA PREDIAL</v>
      </c>
      <c r="D108" s="90" t="str">
        <f aca="false">IF($A108="INSUMO",VLOOKUP($B108,'BANCO DE DADOS ABRIL INS'!$A:$D,3,0),VLOOKUP($B108,'BANCO DE DADOS ABRIL SERV'!$B:$E,3,0))</f>
        <v>UN</v>
      </c>
      <c r="E108" s="645" t="n">
        <v>1</v>
      </c>
      <c r="F108" s="454" t="n">
        <f aca="false">IF($A108="INSUMO",VLOOKUP($B108,'BANCO DE DADOS ABRIL INS'!$A:$D,4,0),VLOOKUP($B108,'BANCO DE DADOS ABRIL SERV'!$B:$E,4,0))</f>
        <v>52.11</v>
      </c>
      <c r="G108" s="646" t="n">
        <f aca="false">TRUNC(E108*F108,2)</f>
        <v>52.11</v>
      </c>
      <c r="H108" s="567"/>
      <c r="I108" s="8"/>
    </row>
    <row r="109" s="640" customFormat="true" ht="15.75" hidden="false" customHeight="false" outlineLevel="0" collapsed="false">
      <c r="A109" s="108" t="s">
        <v>871</v>
      </c>
      <c r="B109" s="452" t="n">
        <v>20083</v>
      </c>
      <c r="C109" s="91" t="str">
        <f aca="false">IF($A109="INSUMO",VLOOKUP($B109,'BANCO DE DADOS ABRIL INS'!$A:$D,2,0),VLOOKUP($B109,'BANCO DE DADOS ABRIL SERV'!$B:$E,2,0))</f>
        <v>SOLUCAO LIMPADORA PARA PVC, FRASCO COM 1000 CM3</v>
      </c>
      <c r="D109" s="90" t="str">
        <f aca="false">IF($A109="INSUMO",VLOOKUP($B109,'BANCO DE DADOS ABRIL INS'!$A:$D,3,0),VLOOKUP($B109,'BANCO DE DADOS ABRIL SERV'!$B:$E,3,0))</f>
        <v>UN</v>
      </c>
      <c r="E109" s="645" t="n">
        <v>0.09</v>
      </c>
      <c r="F109" s="454" t="n">
        <f aca="false">IF($A109="INSUMO",VLOOKUP($B109,'BANCO DE DADOS ABRIL INS'!$A:$D,4,0),VLOOKUP($B109,'BANCO DE DADOS ABRIL SERV'!$B:$E,4,0))</f>
        <v>56.48</v>
      </c>
      <c r="G109" s="646" t="n">
        <f aca="false">TRUNC(E109*F109,2)</f>
        <v>5.08</v>
      </c>
      <c r="H109" s="567"/>
      <c r="I109" s="8"/>
    </row>
    <row r="110" s="640" customFormat="true" ht="15.75" hidden="false" customHeight="false" outlineLevel="0" collapsed="false">
      <c r="A110" s="108" t="s">
        <v>871</v>
      </c>
      <c r="B110" s="452" t="n">
        <v>38383</v>
      </c>
      <c r="C110" s="91" t="str">
        <f aca="false">IF($A110="INSUMO",VLOOKUP($B110,'BANCO DE DADOS ABRIL INS'!$A:$D,2,0),VLOOKUP($B110,'BANCO DE DADOS ABRIL SERV'!$B:$E,2,0))</f>
        <v>LIXA D'AGUA EM FOLHA, GRAO 100</v>
      </c>
      <c r="D110" s="90" t="str">
        <f aca="false">IF($A110="INSUMO",VLOOKUP($B110,'BANCO DE DADOS ABRIL INS'!$A:$D,3,0),VLOOKUP($B110,'BANCO DE DADOS ABRIL SERV'!$B:$E,3,0))</f>
        <v>UN</v>
      </c>
      <c r="E110" s="645" t="n">
        <v>0.059</v>
      </c>
      <c r="F110" s="454" t="n">
        <f aca="false">IF($A110="INSUMO",VLOOKUP($B110,'BANCO DE DADOS ABRIL INS'!$A:$D,4,0),VLOOKUP($B110,'BANCO DE DADOS ABRIL SERV'!$B:$E,4,0))</f>
        <v>1.75</v>
      </c>
      <c r="G110" s="646" t="n">
        <f aca="false">TRUNC(E110*F110,2)</f>
        <v>0.1</v>
      </c>
      <c r="H110" s="567"/>
      <c r="I110" s="8"/>
    </row>
    <row r="111" s="640" customFormat="true" ht="15.75" hidden="false" customHeight="true" outlineLevel="0" collapsed="false">
      <c r="A111" s="8"/>
      <c r="B111" s="644" t="s">
        <v>993</v>
      </c>
      <c r="C111" s="644"/>
      <c r="D111" s="644"/>
      <c r="E111" s="644"/>
      <c r="F111" s="644"/>
      <c r="G111" s="644"/>
      <c r="H111" s="567"/>
      <c r="I111" s="8"/>
    </row>
    <row r="112" s="640" customFormat="true" ht="30" hidden="false" customHeight="false" outlineLevel="0" collapsed="false">
      <c r="A112" s="108" t="s">
        <v>872</v>
      </c>
      <c r="B112" s="452" t="n">
        <v>88248</v>
      </c>
      <c r="C112" s="91" t="str">
        <f aca="false">IF($A112="INSUMO",VLOOKUP($B112,'BANCO DE DADOS ABRIL INS'!$A:$D,2,0),VLOOKUP($B112,'BANCO DE DADOS ABRIL SERV'!$B:$E,2,0))</f>
        <v>AUXILIAR DE ENCANADOR OU BOMBEIRO HIDRÁULICO COM ENCARGOS COMPLEMENTARES</v>
      </c>
      <c r="D112" s="90" t="str">
        <f aca="false">IF($A112="INSUMO",VLOOKUP($B112,'BANCO DE DADOS ABRIL INS'!$A:$D,3,0),VLOOKUP($B112,'BANCO DE DADOS ABRIL SERV'!$B:$E,3,0))</f>
        <v>H</v>
      </c>
      <c r="E112" s="647" t="n">
        <v>0.235</v>
      </c>
      <c r="F112" s="454" t="n">
        <f aca="false">IF($A112="INSUMO",VLOOKUP($B112,'BANCO DE DADOS ABRIL INS'!$A:$D,4,0),VLOOKUP($B112,'BANCO DE DADOS ABRIL SERV'!$B:$E,4,0))</f>
        <v>15.42</v>
      </c>
      <c r="G112" s="646" t="n">
        <f aca="false">TRUNC(E112*F112,2)</f>
        <v>3.62</v>
      </c>
      <c r="H112" s="567"/>
      <c r="I112" s="8"/>
    </row>
    <row r="113" s="640" customFormat="true" ht="15.75" hidden="false" customHeight="false" outlineLevel="0" collapsed="false">
      <c r="A113" s="108" t="s">
        <v>872</v>
      </c>
      <c r="B113" s="456" t="n">
        <v>88267</v>
      </c>
      <c r="C113" s="83" t="str">
        <f aca="false">IF($A113="INSUMO",VLOOKUP($B113,'BANCO DE DADOS ABRIL INS'!$A:$D,2,0),VLOOKUP($B113,'BANCO DE DADOS ABRIL SERV'!$B:$E,2,0))</f>
        <v>ENCANADOR OU BOMBEIRO HIDRÁULICO COM ENCARGOS COMPLEMENTARES</v>
      </c>
      <c r="D113" s="82" t="str">
        <f aca="false">IF($A113="INSUMO",VLOOKUP($B113,'BANCO DE DADOS ABRIL INS'!$A:$D,3,0),VLOOKUP($B113,'BANCO DE DADOS ABRIL SERV'!$B:$E,3,0))</f>
        <v>H</v>
      </c>
      <c r="E113" s="648" t="n">
        <v>0.235</v>
      </c>
      <c r="F113" s="454" t="n">
        <f aca="false">IF($A113="INSUMO",VLOOKUP($B113,'BANCO DE DADOS ABRIL INS'!$A:$D,4,0),VLOOKUP($B113,'BANCO DE DADOS ABRIL SERV'!$B:$E,4,0))</f>
        <v>19.98</v>
      </c>
      <c r="G113" s="649" t="n">
        <f aca="false">TRUNC(E113*F113,2)</f>
        <v>4.69</v>
      </c>
      <c r="H113" s="567"/>
      <c r="I113" s="8"/>
    </row>
    <row r="114" s="640" customFormat="true" ht="34.5" hidden="false" customHeight="true" outlineLevel="0" collapsed="false">
      <c r="A114" s="8"/>
      <c r="B114" s="463" t="s">
        <v>1004</v>
      </c>
      <c r="C114" s="463"/>
      <c r="D114" s="463"/>
      <c r="E114" s="463"/>
      <c r="F114" s="521" t="s">
        <v>653</v>
      </c>
      <c r="G114" s="462" t="n">
        <f aca="false">SUM(G107:G113)</f>
        <v>70.21</v>
      </c>
      <c r="H114" s="567"/>
      <c r="I114" s="8"/>
    </row>
    <row r="115" s="640" customFormat="true" ht="15.75" hidden="false" customHeight="false" outlineLevel="0" collapsed="false">
      <c r="A115" s="8"/>
      <c r="B115" s="463"/>
      <c r="C115" s="463"/>
      <c r="D115" s="463"/>
      <c r="E115" s="463"/>
      <c r="F115" s="650"/>
      <c r="G115" s="651"/>
      <c r="H115" s="567"/>
      <c r="I115" s="8"/>
    </row>
    <row r="116" s="640" customFormat="true" ht="15.75" hidden="false" customHeight="false" outlineLevel="0" collapsed="false">
      <c r="A116" s="8"/>
      <c r="B116" s="652"/>
      <c r="C116" s="652"/>
      <c r="D116" s="652"/>
      <c r="E116" s="652"/>
      <c r="F116" s="652"/>
      <c r="G116" s="652"/>
      <c r="H116" s="8"/>
      <c r="I116" s="8"/>
    </row>
    <row r="117" customFormat="false" ht="15.75" hidden="false" customHeight="true" outlineLevel="0" collapsed="false">
      <c r="B117" s="641" t="str">
        <f aca="false">IF(COUNT($H$15:H117)&lt;10,CONCATENATE("PMPG HID 00",COUNT($H$15:H117)),CONCATENATE("PMPG HID 0",COUNT($H$15:H117)))</f>
        <v>PMPG HID 009</v>
      </c>
      <c r="C117" s="642" t="s">
        <v>1005</v>
      </c>
      <c r="D117" s="642"/>
      <c r="E117" s="642"/>
      <c r="F117" s="642"/>
      <c r="G117" s="643" t="s">
        <v>451</v>
      </c>
      <c r="H117" s="592" t="n">
        <f aca="false">G123</f>
        <v>26.02</v>
      </c>
      <c r="J117" s="313" t="n">
        <f aca="false">'2. RESUMO'!$G$37</f>
        <v>2733724.78</v>
      </c>
    </row>
    <row r="118" customFormat="false" ht="31.5" hidden="false" customHeight="false" outlineLevel="0" collapsed="false">
      <c r="B118" s="230" t="s">
        <v>875</v>
      </c>
      <c r="C118" s="449" t="s">
        <v>876</v>
      </c>
      <c r="D118" s="449" t="s">
        <v>451</v>
      </c>
      <c r="E118" s="449" t="s">
        <v>877</v>
      </c>
      <c r="F118" s="449" t="s">
        <v>878</v>
      </c>
      <c r="G118" s="450" t="s">
        <v>879</v>
      </c>
      <c r="J118" s="313" t="n">
        <f aca="false">'2. RESUMO'!$G$37</f>
        <v>2733724.78</v>
      </c>
    </row>
    <row r="119" customFormat="false" ht="15.95" hidden="false" customHeight="true" outlineLevel="0" collapsed="false">
      <c r="B119" s="451" t="s">
        <v>884</v>
      </c>
      <c r="C119" s="451"/>
      <c r="D119" s="451"/>
      <c r="E119" s="451"/>
      <c r="F119" s="451"/>
      <c r="G119" s="451"/>
      <c r="J119" s="313" t="n">
        <f aca="false">'2. RESUMO'!$G$37</f>
        <v>2733724.78</v>
      </c>
    </row>
    <row r="120" customFormat="false" ht="15.75" hidden="false" customHeight="false" outlineLevel="0" collapsed="false">
      <c r="A120" s="108" t="s">
        <v>871</v>
      </c>
      <c r="B120" s="452" t="n">
        <v>377</v>
      </c>
      <c r="C120" s="91" t="str">
        <f aca="false">IF($A120="INSUMO",VLOOKUP($B120,'BANCO DE DADOS ABRIL INS'!$A:$D,2,0),VLOOKUP($B120,'BANCO DE DADOS ABRIL SERV'!$B:$E,2,0))</f>
        <v>ASSENTO SANITARIO DE PLASTICO, TIPO CONVENCIONAL</v>
      </c>
      <c r="D120" s="90" t="str">
        <f aca="false">IF($A120="INSUMO",VLOOKUP($B120,'BANCO DE DADOS ABRIL INS'!$A:$D,3,0),VLOOKUP($B120,'BANCO DE DADOS ABRIL SERV'!$B:$E,3,0))</f>
        <v>UN</v>
      </c>
      <c r="E120" s="653" t="n">
        <v>1</v>
      </c>
      <c r="F120" s="454" t="n">
        <f aca="false">IF($A120="INSUMO",VLOOKUP($B120,'BANCO DE DADOS ABRIL INS'!$A:$D,4,0),VLOOKUP($B120,'BANCO DE DADOS ABRIL SERV'!$B:$E,4,0))</f>
        <v>24.43</v>
      </c>
      <c r="G120" s="646" t="n">
        <f aca="false">TRUNC(E120*F120,2)</f>
        <v>24.43</v>
      </c>
      <c r="J120" s="313" t="n">
        <f aca="false">'2. RESUMO'!$G$37</f>
        <v>2733724.78</v>
      </c>
    </row>
    <row r="121" customFormat="false" ht="15.95" hidden="false" customHeight="true" outlineLevel="0" collapsed="false">
      <c r="B121" s="451" t="s">
        <v>993</v>
      </c>
      <c r="C121" s="451"/>
      <c r="D121" s="451"/>
      <c r="E121" s="451"/>
      <c r="F121" s="451"/>
      <c r="G121" s="451"/>
      <c r="J121" s="313" t="n">
        <f aca="false">'2. RESUMO'!$G$37</f>
        <v>2733724.78</v>
      </c>
    </row>
    <row r="122" customFormat="false" ht="15.75" hidden="false" customHeight="false" outlineLevel="0" collapsed="false">
      <c r="A122" s="108" t="s">
        <v>872</v>
      </c>
      <c r="B122" s="456" t="n">
        <v>88316</v>
      </c>
      <c r="C122" s="83" t="str">
        <f aca="false">IF($A122="INSUMO",VLOOKUP($B122,'BANCO DE DADOS ABRIL INS'!$A:$D,2,0),VLOOKUP($B122,'BANCO DE DADOS ABRIL SERV'!$B:$E,2,0))</f>
        <v>SERVENTE COM ENCARGOS COMPLEMENTARES</v>
      </c>
      <c r="D122" s="82" t="str">
        <f aca="false">IF($A122="INSUMO",VLOOKUP($B122,'BANCO DE DADOS ABRIL INS'!$A:$D,3,0),VLOOKUP($B122,'BANCO DE DADOS ABRIL SERV'!$B:$E,3,0))</f>
        <v>H</v>
      </c>
      <c r="E122" s="458" t="n">
        <v>0.1</v>
      </c>
      <c r="F122" s="458" t="n">
        <f aca="false">IF($A122="INSUMO",VLOOKUP($B122,'BANCO DE DADOS ABRIL INS'!$A:$D,4,0),VLOOKUP($B122,'BANCO DE DADOS ABRIL SERV'!$B:$E,4,0))</f>
        <v>15.95</v>
      </c>
      <c r="G122" s="649" t="n">
        <f aca="false">TRUNC(E122*F122,2)</f>
        <v>1.59</v>
      </c>
      <c r="J122" s="313" t="n">
        <f aca="false">'2. RESUMO'!$G$37</f>
        <v>2733724.78</v>
      </c>
    </row>
    <row r="123" customFormat="false" ht="16.5" hidden="false" customHeight="true" outlineLevel="0" collapsed="false">
      <c r="A123" s="8"/>
      <c r="B123" s="463" t="s">
        <v>1006</v>
      </c>
      <c r="C123" s="463"/>
      <c r="D123" s="463"/>
      <c r="E123" s="463"/>
      <c r="F123" s="521" t="s">
        <v>653</v>
      </c>
      <c r="G123" s="462" t="n">
        <f aca="false">SUM(G120:G122)</f>
        <v>26.02</v>
      </c>
      <c r="J123" s="313" t="n">
        <f aca="false">'2. RESUMO'!$G$37</f>
        <v>2733724.78</v>
      </c>
    </row>
    <row r="124" customFormat="false" ht="15.75" hidden="false" customHeight="false" outlineLevel="0" collapsed="false">
      <c r="J124" s="313" t="n">
        <f aca="false">'2. RESUMO'!$G$37</f>
        <v>2733724.78</v>
      </c>
    </row>
    <row r="125" customFormat="false" ht="15.75" hidden="false" customHeight="true" outlineLevel="0" collapsed="false">
      <c r="B125" s="641" t="str">
        <f aca="false">IF(COUNT($H$15:H125)&lt;10,CONCATENATE("PMPG HID 00",COUNT($H$15:H125)),CONCATENATE("PMPG HID 0",COUNT($H$15:H125)))</f>
        <v>PMPG HID 010</v>
      </c>
      <c r="C125" s="642" t="s">
        <v>1007</v>
      </c>
      <c r="D125" s="642"/>
      <c r="E125" s="642"/>
      <c r="F125" s="642"/>
      <c r="G125" s="643" t="s">
        <v>451</v>
      </c>
      <c r="H125" s="592" t="n">
        <f aca="false">G131</f>
        <v>51.85</v>
      </c>
      <c r="J125" s="313" t="n">
        <f aca="false">'2. RESUMO'!$G$37</f>
        <v>2733724.78</v>
      </c>
    </row>
    <row r="126" customFormat="false" ht="31.5" hidden="false" customHeight="false" outlineLevel="0" collapsed="false">
      <c r="B126" s="230" t="s">
        <v>875</v>
      </c>
      <c r="C126" s="449" t="s">
        <v>876</v>
      </c>
      <c r="D126" s="449" t="s">
        <v>451</v>
      </c>
      <c r="E126" s="449" t="s">
        <v>877</v>
      </c>
      <c r="F126" s="449" t="s">
        <v>878</v>
      </c>
      <c r="G126" s="450" t="s">
        <v>879</v>
      </c>
      <c r="J126" s="313" t="n">
        <f aca="false">'2. RESUMO'!$G$37</f>
        <v>2733724.78</v>
      </c>
    </row>
    <row r="127" customFormat="false" ht="15.95" hidden="false" customHeight="true" outlineLevel="0" collapsed="false">
      <c r="B127" s="451" t="s">
        <v>884</v>
      </c>
      <c r="C127" s="451"/>
      <c r="D127" s="451"/>
      <c r="E127" s="451"/>
      <c r="F127" s="451"/>
      <c r="G127" s="451"/>
      <c r="J127" s="313" t="n">
        <f aca="false">'2. RESUMO'!$G$37</f>
        <v>2733724.78</v>
      </c>
    </row>
    <row r="128" customFormat="false" ht="15.75" hidden="false" customHeight="false" outlineLevel="0" collapsed="false">
      <c r="A128" s="108" t="s">
        <v>871</v>
      </c>
      <c r="B128" s="452" t="n">
        <v>37401</v>
      </c>
      <c r="C128" s="91" t="str">
        <f aca="false">IF($A128="INSUMO",VLOOKUP($B128,'BANCO DE DADOS ABRIL INS'!$A:$D,2,0),VLOOKUP($B128,'BANCO DE DADOS ABRIL SERV'!$B:$E,2,0))</f>
        <v>TOALHEIRO PLASTICO TIPO DISPENSER PARA PAPEL TOALHA INTERFOLHADO</v>
      </c>
      <c r="D128" s="90" t="str">
        <f aca="false">IF($A128="INSUMO",VLOOKUP($B128,'BANCO DE DADOS ABRIL INS'!$A:$D,3,0),VLOOKUP($B128,'BANCO DE DADOS ABRIL SERV'!$B:$E,3,0))</f>
        <v>UN</v>
      </c>
      <c r="E128" s="653" t="n">
        <v>1</v>
      </c>
      <c r="F128" s="454" t="n">
        <f aca="false">IF($A128="INSUMO",VLOOKUP($B128,'BANCO DE DADOS ABRIL INS'!$A:$D,4,0),VLOOKUP($B128,'BANCO DE DADOS ABRIL SERV'!$B:$E,4,0))</f>
        <v>39.93</v>
      </c>
      <c r="G128" s="646" t="n">
        <f aca="false">TRUNC(E128*F128,2)</f>
        <v>39.93</v>
      </c>
      <c r="J128" s="313" t="n">
        <f aca="false">'2. RESUMO'!$G$37</f>
        <v>2733724.78</v>
      </c>
    </row>
    <row r="129" customFormat="false" ht="15.95" hidden="false" customHeight="true" outlineLevel="0" collapsed="false">
      <c r="B129" s="451" t="s">
        <v>993</v>
      </c>
      <c r="C129" s="451"/>
      <c r="D129" s="451"/>
      <c r="E129" s="451"/>
      <c r="F129" s="451"/>
      <c r="G129" s="451"/>
      <c r="J129" s="313" t="n">
        <f aca="false">'2. RESUMO'!$G$37</f>
        <v>2733724.78</v>
      </c>
    </row>
    <row r="130" customFormat="false" ht="15.75" hidden="false" customHeight="false" outlineLevel="0" collapsed="false">
      <c r="A130" s="108" t="s">
        <v>872</v>
      </c>
      <c r="B130" s="456" t="n">
        <v>88309</v>
      </c>
      <c r="C130" s="83" t="str">
        <f aca="false">IF($A130="INSUMO",VLOOKUP($B130,'BANCO DE DADOS ABRIL INS'!$A:$D,2,0),VLOOKUP($B130,'BANCO DE DADOS ABRIL SERV'!$B:$E,2,0))</f>
        <v>PEDREIRO COM ENCARGOS COMPLEMENTARES</v>
      </c>
      <c r="D130" s="82" t="str">
        <f aca="false">IF($A130="INSUMO",VLOOKUP($B130,'BANCO DE DADOS ABRIL INS'!$A:$D,3,0),VLOOKUP($B130,'BANCO DE DADOS ABRIL SERV'!$B:$E,3,0))</f>
        <v>H</v>
      </c>
      <c r="E130" s="458" t="n">
        <v>0.6</v>
      </c>
      <c r="F130" s="458" t="n">
        <f aca="false">IF($A130="INSUMO",VLOOKUP($B130,'BANCO DE DADOS ABRIL INS'!$A:$D,4,0),VLOOKUP($B130,'BANCO DE DADOS ABRIL SERV'!$B:$E,4,0))</f>
        <v>19.88</v>
      </c>
      <c r="G130" s="649" t="n">
        <f aca="false">TRUNC(E130*F130,2)</f>
        <v>11.92</v>
      </c>
      <c r="J130" s="313" t="n">
        <f aca="false">'2. RESUMO'!$G$37</f>
        <v>2733724.78</v>
      </c>
    </row>
    <row r="131" customFormat="false" ht="16.5" hidden="false" customHeight="true" outlineLevel="0" collapsed="false">
      <c r="A131" s="8"/>
      <c r="B131" s="463" t="s">
        <v>1008</v>
      </c>
      <c r="C131" s="463"/>
      <c r="D131" s="463"/>
      <c r="E131" s="463"/>
      <c r="F131" s="521" t="s">
        <v>653</v>
      </c>
      <c r="G131" s="462" t="n">
        <f aca="false">SUM(G128:G130)</f>
        <v>51.85</v>
      </c>
      <c r="J131" s="313" t="n">
        <f aca="false">'2. RESUMO'!$G$37</f>
        <v>2733724.78</v>
      </c>
    </row>
    <row r="132" customFormat="false" ht="16.5" hidden="false" customHeight="false" outlineLevel="0" collapsed="false"/>
    <row r="133" s="655" customFormat="true" ht="70.5" hidden="false" customHeight="true" outlineLevel="0" collapsed="false">
      <c r="A133" s="12"/>
      <c r="B133" s="641" t="str">
        <f aca="false">IF(COUNT($H$15:H133)&lt;10,CONCATENATE("PMPG HID 00",COUNT($H$15:H133)),CONCATENATE("PMPG HID 0",COUNT($H$15:H133)))</f>
        <v>PMPG HID 011</v>
      </c>
      <c r="C133" s="642" t="s">
        <v>1009</v>
      </c>
      <c r="D133" s="642"/>
      <c r="E133" s="642"/>
      <c r="F133" s="642"/>
      <c r="G133" s="643" t="s">
        <v>451</v>
      </c>
      <c r="H133" s="654" t="n">
        <f aca="false">G144</f>
        <v>784.64</v>
      </c>
      <c r="I133" s="12"/>
    </row>
    <row r="134" s="640" customFormat="true" ht="31.5" hidden="false" customHeight="false" outlineLevel="0" collapsed="false">
      <c r="A134" s="8"/>
      <c r="B134" s="230" t="s">
        <v>875</v>
      </c>
      <c r="C134" s="449" t="s">
        <v>876</v>
      </c>
      <c r="D134" s="449" t="s">
        <v>451</v>
      </c>
      <c r="E134" s="449" t="s">
        <v>877</v>
      </c>
      <c r="F134" s="449" t="s">
        <v>878</v>
      </c>
      <c r="G134" s="450" t="s">
        <v>879</v>
      </c>
      <c r="H134" s="567"/>
      <c r="I134" s="8"/>
    </row>
    <row r="135" s="640" customFormat="true" ht="15.75" hidden="false" customHeight="true" outlineLevel="0" collapsed="false">
      <c r="A135" s="8"/>
      <c r="B135" s="644" t="s">
        <v>884</v>
      </c>
      <c r="C135" s="644"/>
      <c r="D135" s="644"/>
      <c r="E135" s="644"/>
      <c r="F135" s="644"/>
      <c r="G135" s="644"/>
      <c r="H135" s="567"/>
      <c r="I135" s="8"/>
    </row>
    <row r="136" s="640" customFormat="true" ht="45" hidden="false" customHeight="false" outlineLevel="0" collapsed="false">
      <c r="A136" s="108" t="s">
        <v>872</v>
      </c>
      <c r="B136" s="452" t="n">
        <v>87495</v>
      </c>
      <c r="C136" s="91" t="str">
        <f aca="false">IF($A136="INSUMO",VLOOKUP($B136,'BANCO DE DADOS ABRIL INS'!$A:$D,2,0),VLOOKUP($B136,'BANCO DE DADOS ABRIL SERV'!$B:$E,2,0))</f>
        <v>ALVENARIA DE VEDAÇÃO DE BLOCOS CERÂMICOS FURADOS NA HORIZONTAL DE 9X19X19CM (ESPESSURA 9CM) DE PAREDES COM ÁREA LÍQUIDA MENOR QUE 6M² SEM VÃOS E ARGAMASSA DE ASSENTAMENTO COM PREPARO EM BETONEIRA. AF_06/2014</v>
      </c>
      <c r="D136" s="90" t="str">
        <f aca="false">IF($A136="INSUMO",VLOOKUP($B136,'BANCO DE DADOS ABRIL INS'!$A:$D,3,0),VLOOKUP($B136,'BANCO DE DADOS ABRIL SERV'!$B:$E,3,0))</f>
        <v>M2</v>
      </c>
      <c r="E136" s="645" t="n">
        <v>1.44</v>
      </c>
      <c r="F136" s="454" t="n">
        <f aca="false">IF($A136="INSUMO",VLOOKUP($B136,'BANCO DE DADOS ABRIL INS'!$A:$D,4,0),VLOOKUP($B136,'BANCO DE DADOS ABRIL SERV'!$B:$E,4,0))</f>
        <v>68.46</v>
      </c>
      <c r="G136" s="646" t="n">
        <f aca="false">TRUNC(E136*F136,2)</f>
        <v>98.58</v>
      </c>
      <c r="H136" s="569"/>
      <c r="I136" s="8"/>
    </row>
    <row r="137" s="640" customFormat="true" ht="30" hidden="false" customHeight="false" outlineLevel="0" collapsed="false">
      <c r="A137" s="108" t="s">
        <v>872</v>
      </c>
      <c r="B137" s="452" t="n">
        <v>87878</v>
      </c>
      <c r="C137" s="91" t="str">
        <f aca="false">IF($A137="INSUMO",VLOOKUP($B137,'BANCO DE DADOS ABRIL INS'!$A:$D,2,0),VLOOKUP($B137,'BANCO DE DADOS ABRIL SERV'!$B:$E,2,0))</f>
        <v>CHAPISCO APLICADO EM ALVENARIAS E ESTRUTURAS DE CONCRETO INTERNAS, COM COLHER DE PEDREIRO.  ARGAMASSA TRAÇO 1:3 COM PREPARO MANUAL. AF_06/2014</v>
      </c>
      <c r="D137" s="90" t="str">
        <f aca="false">IF($A137="INSUMO",VLOOKUP($B137,'BANCO DE DADOS ABRIL INS'!$A:$D,3,0),VLOOKUP($B137,'BANCO DE DADOS ABRIL SERV'!$B:$E,3,0))</f>
        <v>M2</v>
      </c>
      <c r="E137" s="645" t="n">
        <v>3.1</v>
      </c>
      <c r="F137" s="454" t="n">
        <f aca="false">IF($A137="INSUMO",VLOOKUP($B137,'BANCO DE DADOS ABRIL INS'!$A:$D,4,0),VLOOKUP($B137,'BANCO DE DADOS ABRIL SERV'!$B:$E,4,0))</f>
        <v>3.33</v>
      </c>
      <c r="G137" s="646" t="n">
        <f aca="false">TRUNC(E137*F137,2)</f>
        <v>10.32</v>
      </c>
      <c r="H137" s="569"/>
      <c r="I137" s="8"/>
    </row>
    <row r="138" s="640" customFormat="true" ht="60" hidden="false" customHeight="false" outlineLevel="0" collapsed="false">
      <c r="A138" s="108" t="s">
        <v>872</v>
      </c>
      <c r="B138" s="452" t="n">
        <v>87528</v>
      </c>
      <c r="C138" s="91" t="str">
        <f aca="false">IF($A138="INSUMO",VLOOKUP($B138,'BANCO DE DADOS ABRIL INS'!$A:$D,2,0),VLOOKUP($B138,'BANCO DE DADOS ABRIL SERV'!$B:$E,2,0))</f>
        <v>EMBOÇO, PARA RECEBIMENTO DE CERÂMICA, EM ARGAMASSA TRAÇO 1:2:8, PREPARO MANUAL, APLICADO MANUALMENTE EM FACES INTERNAS DE PAREDES, PARA AMBIENTE COM ÁREA MENOR QUE 5M2, ESPESSURA DE 20MM, COM EXECUÇÃO DE TALISCAS. AF_06/2014</v>
      </c>
      <c r="D138" s="90" t="str">
        <f aca="false">IF($A138="INSUMO",VLOOKUP($B138,'BANCO DE DADOS ABRIL INS'!$A:$D,3,0),VLOOKUP($B138,'BANCO DE DADOS ABRIL SERV'!$B:$E,3,0))</f>
        <v>M2</v>
      </c>
      <c r="E138" s="645" t="n">
        <v>3.1</v>
      </c>
      <c r="F138" s="454" t="n">
        <f aca="false">IF($A138="INSUMO",VLOOKUP($B138,'BANCO DE DADOS ABRIL INS'!$A:$D,4,0),VLOOKUP($B138,'BANCO DE DADOS ABRIL SERV'!$B:$E,4,0))</f>
        <v>31.5</v>
      </c>
      <c r="G138" s="646" t="n">
        <f aca="false">TRUNC(E138*F138,2)</f>
        <v>97.65</v>
      </c>
      <c r="H138" s="569"/>
      <c r="I138" s="8"/>
    </row>
    <row r="139" s="640" customFormat="true" ht="45" hidden="false" customHeight="false" outlineLevel="0" collapsed="false">
      <c r="A139" s="108" t="s">
        <v>872</v>
      </c>
      <c r="B139" s="452" t="n">
        <v>87264</v>
      </c>
      <c r="C139" s="91" t="str">
        <f aca="false">IF($A139="INSUMO",VLOOKUP($B139,'BANCO DE DADOS ABRIL INS'!$A:$D,2,0),VLOOKUP($B139,'BANCO DE DADOS ABRIL SERV'!$B:$E,2,0))</f>
        <v>REVESTIMENTO CERÂMICO PARA PAREDES INTERNAS COM PLACAS TIPO ESMALTADA EXTRA DE DIMENSÕES 20X20 CM APLICADAS EM AMBIENTES DE ÁREA MENOR QUE 5 M² NA ALTURA INTEIRA DAS PAREDES. AF_06/2014</v>
      </c>
      <c r="D139" s="90" t="str">
        <f aca="false">IF($A139="INSUMO",VLOOKUP($B139,'BANCO DE DADOS ABRIL INS'!$A:$D,3,0),VLOOKUP($B139,'BANCO DE DADOS ABRIL SERV'!$B:$E,3,0))</f>
        <v>M2</v>
      </c>
      <c r="E139" s="645" t="n">
        <v>3.1</v>
      </c>
      <c r="F139" s="454" t="n">
        <f aca="false">IF($A139="INSUMO",VLOOKUP($B139,'BANCO DE DADOS ABRIL INS'!$A:$D,4,0),VLOOKUP($B139,'BANCO DE DADOS ABRIL SERV'!$B:$E,4,0))</f>
        <v>43.39</v>
      </c>
      <c r="G139" s="646" t="n">
        <f aca="false">TRUNC(E139*F139,2)</f>
        <v>134.5</v>
      </c>
      <c r="H139" s="569"/>
      <c r="I139" s="8"/>
    </row>
    <row r="140" s="640" customFormat="true" ht="15.75" hidden="false" customHeight="false" outlineLevel="0" collapsed="false">
      <c r="A140" s="108" t="s">
        <v>872</v>
      </c>
      <c r="B140" s="452" t="n">
        <v>86883</v>
      </c>
      <c r="C140" s="91" t="str">
        <f aca="false">IF($A140="INSUMO",VLOOKUP($B140,'BANCO DE DADOS ABRIL INS'!$A:$D,2,0),VLOOKUP($B140,'BANCO DE DADOS ABRIL SERV'!$B:$E,2,0))</f>
        <v>SIFÃO DO TIPO FLEXÍVEL EM PVC 1 X 1.1/2 - FORNECIMENTO E INSTALAÇÃO. AF_12/2013</v>
      </c>
      <c r="D140" s="90" t="str">
        <f aca="false">IF($A140="INSUMO",VLOOKUP($B140,'BANCO DE DADOS ABRIL INS'!$A:$D,3,0),VLOOKUP($B140,'BANCO DE DADOS ABRIL SERV'!$B:$E,3,0))</f>
        <v>UN</v>
      </c>
      <c r="E140" s="645" t="n">
        <v>1</v>
      </c>
      <c r="F140" s="454" t="n">
        <f aca="false">IF($A140="INSUMO",VLOOKUP($B140,'BANCO DE DADOS ABRIL INS'!$A:$D,4,0),VLOOKUP($B140,'BANCO DE DADOS ABRIL SERV'!$B:$E,4,0))</f>
        <v>10.71</v>
      </c>
      <c r="G140" s="646" t="n">
        <f aca="false">TRUNC(E140*F140,2)</f>
        <v>10.71</v>
      </c>
      <c r="H140" s="569"/>
      <c r="I140" s="8"/>
    </row>
    <row r="141" s="640" customFormat="true" ht="30" hidden="false" customHeight="false" outlineLevel="0" collapsed="false">
      <c r="A141" s="108" t="s">
        <v>872</v>
      </c>
      <c r="B141" s="452" t="n">
        <v>86878</v>
      </c>
      <c r="C141" s="91" t="str">
        <f aca="false">IF($A141="INSUMO",VLOOKUP($B141,'BANCO DE DADOS ABRIL INS'!$A:$D,2,0),VLOOKUP($B141,'BANCO DE DADOS ABRIL SERV'!$B:$E,2,0))</f>
        <v>VÁLVULA EM METAL CROMADO TIPO AMERICANA 3.1/2" X 1.1/2" PARA PIA - FORNECIMENTO E INSTALAÇÃO. AF_12/2013</v>
      </c>
      <c r="D141" s="90" t="str">
        <f aca="false">IF($A141="INSUMO",VLOOKUP($B141,'BANCO DE DADOS ABRIL INS'!$A:$D,3,0),VLOOKUP($B141,'BANCO DE DADOS ABRIL SERV'!$B:$E,3,0))</f>
        <v>UN</v>
      </c>
      <c r="E141" s="645" t="n">
        <v>1</v>
      </c>
      <c r="F141" s="454" t="n">
        <f aca="false">IF($A141="INSUMO",VLOOKUP($B141,'BANCO DE DADOS ABRIL INS'!$A:$D,4,0),VLOOKUP($B141,'BANCO DE DADOS ABRIL SERV'!$B:$E,4,0))</f>
        <v>54.44</v>
      </c>
      <c r="G141" s="646" t="n">
        <f aca="false">TRUNC(E141*F141,2)</f>
        <v>54.44</v>
      </c>
      <c r="H141" s="569"/>
      <c r="I141" s="8"/>
    </row>
    <row r="142" s="640" customFormat="true" ht="30" hidden="false" customHeight="false" outlineLevel="0" collapsed="false">
      <c r="A142" s="108" t="s">
        <v>872</v>
      </c>
      <c r="B142" s="452" t="n">
        <v>86912</v>
      </c>
      <c r="C142" s="91" t="str">
        <f aca="false">IF($A142="INSUMO",VLOOKUP($B142,'BANCO DE DADOS ABRIL INS'!$A:$D,2,0),VLOOKUP($B142,'BANCO DE DADOS ABRIL SERV'!$B:$E,2,0))</f>
        <v>TORNEIRA CROMADA LONGA, DE PAREDE, 1/2" OU 3/4", PARA PIA DE COZINHA, PADRÃO MÉDIO - FORNECIMENTO E INSTALAÇÃO. AF_12/2013</v>
      </c>
      <c r="D142" s="90" t="str">
        <f aca="false">IF($A142="INSUMO",VLOOKUP($B142,'BANCO DE DADOS ABRIL INS'!$A:$D,3,0),VLOOKUP($B142,'BANCO DE DADOS ABRIL SERV'!$B:$E,3,0))</f>
        <v>UN</v>
      </c>
      <c r="E142" s="645" t="n">
        <v>1</v>
      </c>
      <c r="F142" s="454" t="n">
        <f aca="false">IF($A142="INSUMO",VLOOKUP($B142,'BANCO DE DADOS ABRIL INS'!$A:$D,4,0),VLOOKUP($B142,'BANCO DE DADOS ABRIL SERV'!$B:$E,4,0))</f>
        <v>41.83</v>
      </c>
      <c r="G142" s="646" t="n">
        <f aca="false">TRUNC(E142*F142,2)</f>
        <v>41.83</v>
      </c>
      <c r="H142" s="569"/>
      <c r="I142" s="8"/>
    </row>
    <row r="143" s="640" customFormat="true" ht="30.75" hidden="false" customHeight="false" outlineLevel="0" collapsed="false">
      <c r="A143" s="108" t="s">
        <v>871</v>
      </c>
      <c r="B143" s="456" t="n">
        <v>1749</v>
      </c>
      <c r="C143" s="83" t="str">
        <f aca="false">IF($A143="INSUMO",VLOOKUP($B143,'BANCO DE DADOS ABRIL INS'!$A:$D,2,0),VLOOKUP($B143,'BANCO DE DADOS ABRIL SERV'!$B:$E,2,0))</f>
        <v>BANCADA/BANCA/PIA DE ACO INOXIDAVEL (AISI 430) COM 1 CUBA CENTRAL, COM VALVULA, ESCORREDOR DUPLO, DE *0,55 X 1,80* M</v>
      </c>
      <c r="D143" s="82" t="str">
        <f aca="false">IF($A143="INSUMO",VLOOKUP($B143,'BANCO DE DADOS ABRIL INS'!$A:$D,3,0),VLOOKUP($B143,'BANCO DE DADOS ABRIL SERV'!$B:$E,3,0))</f>
        <v>UN</v>
      </c>
      <c r="E143" s="656" t="n">
        <v>1</v>
      </c>
      <c r="F143" s="458" t="n">
        <f aca="false">IF($A143="INSUMO",VLOOKUP($B143,'BANCO DE DADOS ABRIL INS'!$A:$D,4,0),VLOOKUP($B143,'BANCO DE DADOS ABRIL SERV'!$B:$E,4,0))</f>
        <v>336.61</v>
      </c>
      <c r="G143" s="649" t="n">
        <f aca="false">TRUNC(E143*F143,2)</f>
        <v>336.61</v>
      </c>
      <c r="H143" s="569"/>
      <c r="I143" s="8"/>
    </row>
    <row r="144" s="640" customFormat="true" ht="15" hidden="false" customHeight="true" outlineLevel="0" collapsed="false">
      <c r="A144" s="8"/>
      <c r="B144" s="463" t="s">
        <v>1010</v>
      </c>
      <c r="C144" s="463"/>
      <c r="D144" s="463"/>
      <c r="E144" s="463"/>
      <c r="F144" s="521" t="s">
        <v>653</v>
      </c>
      <c r="G144" s="462" t="n">
        <f aca="false">SUM(G136:G143)</f>
        <v>784.64</v>
      </c>
      <c r="H144" s="567"/>
      <c r="I144" s="8"/>
    </row>
    <row r="145" customFormat="false" ht="16.5" hidden="false" customHeight="false" outlineLevel="0" collapsed="false"/>
    <row r="146" s="655" customFormat="true" ht="70.5" hidden="false" customHeight="true" outlineLevel="0" collapsed="false">
      <c r="A146" s="12"/>
      <c r="B146" s="641" t="str">
        <f aca="false">IF(COUNT($H$15:H146)&lt;10,CONCATENATE("PMPG HID 00",COUNT($H$15:H146)),CONCATENATE("PMPG HID 0",COUNT($H$15:H146)))</f>
        <v>PMPG HID 012</v>
      </c>
      <c r="C146" s="642" t="s">
        <v>1011</v>
      </c>
      <c r="D146" s="642"/>
      <c r="E146" s="642"/>
      <c r="F146" s="642"/>
      <c r="G146" s="643" t="s">
        <v>451</v>
      </c>
      <c r="H146" s="654" t="n">
        <f aca="false">G157</f>
        <v>922.62</v>
      </c>
      <c r="I146" s="12"/>
    </row>
    <row r="147" s="640" customFormat="true" ht="31.5" hidden="false" customHeight="false" outlineLevel="0" collapsed="false">
      <c r="A147" s="8"/>
      <c r="B147" s="230" t="s">
        <v>875</v>
      </c>
      <c r="C147" s="449" t="s">
        <v>876</v>
      </c>
      <c r="D147" s="449" t="s">
        <v>451</v>
      </c>
      <c r="E147" s="449" t="s">
        <v>877</v>
      </c>
      <c r="F147" s="449" t="s">
        <v>878</v>
      </c>
      <c r="G147" s="450" t="s">
        <v>879</v>
      </c>
      <c r="H147" s="567"/>
      <c r="I147" s="8"/>
    </row>
    <row r="148" s="640" customFormat="true" ht="15.75" hidden="false" customHeight="true" outlineLevel="0" collapsed="false">
      <c r="A148" s="8"/>
      <c r="B148" s="644" t="s">
        <v>884</v>
      </c>
      <c r="C148" s="644"/>
      <c r="D148" s="644"/>
      <c r="E148" s="644"/>
      <c r="F148" s="644"/>
      <c r="G148" s="644"/>
      <c r="H148" s="567"/>
      <c r="I148" s="8"/>
    </row>
    <row r="149" s="640" customFormat="true" ht="45" hidden="false" customHeight="false" outlineLevel="0" collapsed="false">
      <c r="A149" s="108" t="s">
        <v>872</v>
      </c>
      <c r="B149" s="452" t="n">
        <v>87495</v>
      </c>
      <c r="C149" s="91" t="str">
        <f aca="false">IF($A149="INSUMO",VLOOKUP($B149,'BANCO DE DADOS ABRIL INS'!$A:$D,2,0),VLOOKUP($B149,'BANCO DE DADOS ABRIL SERV'!$B:$E,2,0))</f>
        <v>ALVENARIA DE VEDAÇÃO DE BLOCOS CERÂMICOS FURADOS NA HORIZONTAL DE 9X19X19CM (ESPESSURA 9CM) DE PAREDES COM ÁREA LÍQUIDA MENOR QUE 6M² SEM VÃOS E ARGAMASSA DE ASSENTAMENTO COM PREPARO EM BETONEIRA. AF_06/2014</v>
      </c>
      <c r="D149" s="90" t="str">
        <f aca="false">IF($A149="INSUMO",VLOOKUP($B149,'BANCO DE DADOS ABRIL INS'!$A:$D,3,0),VLOOKUP($B149,'BANCO DE DADOS ABRIL SERV'!$B:$E,3,0))</f>
        <v>M2</v>
      </c>
      <c r="E149" s="645" t="n">
        <v>1.44</v>
      </c>
      <c r="F149" s="454" t="n">
        <f aca="false">IF($A149="INSUMO",VLOOKUP($B149,'BANCO DE DADOS ABRIL INS'!$A:$D,4,0),VLOOKUP($B149,'BANCO DE DADOS ABRIL SERV'!$B:$E,4,0))</f>
        <v>68.46</v>
      </c>
      <c r="G149" s="646" t="n">
        <f aca="false">TRUNC(E149*F149,2)</f>
        <v>98.58</v>
      </c>
      <c r="H149" s="569"/>
      <c r="I149" s="8"/>
    </row>
    <row r="150" s="640" customFormat="true" ht="30" hidden="false" customHeight="false" outlineLevel="0" collapsed="false">
      <c r="A150" s="108" t="s">
        <v>872</v>
      </c>
      <c r="B150" s="452" t="n">
        <v>87878</v>
      </c>
      <c r="C150" s="91" t="str">
        <f aca="false">IF($A150="INSUMO",VLOOKUP($B150,'BANCO DE DADOS ABRIL INS'!$A:$D,2,0),VLOOKUP($B150,'BANCO DE DADOS ABRIL SERV'!$B:$E,2,0))</f>
        <v>CHAPISCO APLICADO EM ALVENARIAS E ESTRUTURAS DE CONCRETO INTERNAS, COM COLHER DE PEDREIRO.  ARGAMASSA TRAÇO 1:3 COM PREPARO MANUAL. AF_06/2014</v>
      </c>
      <c r="D150" s="90" t="str">
        <f aca="false">IF($A150="INSUMO",VLOOKUP($B150,'BANCO DE DADOS ABRIL INS'!$A:$D,3,0),VLOOKUP($B150,'BANCO DE DADOS ABRIL SERV'!$B:$E,3,0))</f>
        <v>M2</v>
      </c>
      <c r="E150" s="645" t="n">
        <v>3.1</v>
      </c>
      <c r="F150" s="454" t="n">
        <f aca="false">IF($A150="INSUMO",VLOOKUP($B150,'BANCO DE DADOS ABRIL INS'!$A:$D,4,0),VLOOKUP($B150,'BANCO DE DADOS ABRIL SERV'!$B:$E,4,0))</f>
        <v>3.33</v>
      </c>
      <c r="G150" s="646" t="n">
        <f aca="false">TRUNC(E150*F150,2)</f>
        <v>10.32</v>
      </c>
      <c r="H150" s="569"/>
      <c r="I150" s="8"/>
    </row>
    <row r="151" s="640" customFormat="true" ht="60" hidden="false" customHeight="false" outlineLevel="0" collapsed="false">
      <c r="A151" s="108" t="s">
        <v>872</v>
      </c>
      <c r="B151" s="452" t="n">
        <v>87528</v>
      </c>
      <c r="C151" s="91" t="str">
        <f aca="false">IF($A151="INSUMO",VLOOKUP($B151,'BANCO DE DADOS ABRIL INS'!$A:$D,2,0),VLOOKUP($B151,'BANCO DE DADOS ABRIL SERV'!$B:$E,2,0))</f>
        <v>EMBOÇO, PARA RECEBIMENTO DE CERÂMICA, EM ARGAMASSA TRAÇO 1:2:8, PREPARO MANUAL, APLICADO MANUALMENTE EM FACES INTERNAS DE PAREDES, PARA AMBIENTE COM ÁREA MENOR QUE 5M2, ESPESSURA DE 20MM, COM EXECUÇÃO DE TALISCAS. AF_06/2014</v>
      </c>
      <c r="D151" s="90" t="str">
        <f aca="false">IF($A151="INSUMO",VLOOKUP($B151,'BANCO DE DADOS ABRIL INS'!$A:$D,3,0),VLOOKUP($B151,'BANCO DE DADOS ABRIL SERV'!$B:$E,3,0))</f>
        <v>M2</v>
      </c>
      <c r="E151" s="645" t="n">
        <v>3.1</v>
      </c>
      <c r="F151" s="454" t="n">
        <f aca="false">IF($A151="INSUMO",VLOOKUP($B151,'BANCO DE DADOS ABRIL INS'!$A:$D,4,0),VLOOKUP($B151,'BANCO DE DADOS ABRIL SERV'!$B:$E,4,0))</f>
        <v>31.5</v>
      </c>
      <c r="G151" s="646" t="n">
        <f aca="false">TRUNC(E151*F151,2)</f>
        <v>97.65</v>
      </c>
      <c r="H151" s="569"/>
      <c r="I151" s="8"/>
    </row>
    <row r="152" s="640" customFormat="true" ht="45" hidden="false" customHeight="false" outlineLevel="0" collapsed="false">
      <c r="A152" s="108" t="s">
        <v>872</v>
      </c>
      <c r="B152" s="452" t="n">
        <v>87264</v>
      </c>
      <c r="C152" s="91" t="str">
        <f aca="false">IF($A152="INSUMO",VLOOKUP($B152,'BANCO DE DADOS ABRIL INS'!$A:$D,2,0),VLOOKUP($B152,'BANCO DE DADOS ABRIL SERV'!$B:$E,2,0))</f>
        <v>REVESTIMENTO CERÂMICO PARA PAREDES INTERNAS COM PLACAS TIPO ESMALTADA EXTRA DE DIMENSÕES 20X20 CM APLICADAS EM AMBIENTES DE ÁREA MENOR QUE 5 M² NA ALTURA INTEIRA DAS PAREDES. AF_06/2014</v>
      </c>
      <c r="D152" s="90" t="str">
        <f aca="false">IF($A152="INSUMO",VLOOKUP($B152,'BANCO DE DADOS ABRIL INS'!$A:$D,3,0),VLOOKUP($B152,'BANCO DE DADOS ABRIL SERV'!$B:$E,3,0))</f>
        <v>M2</v>
      </c>
      <c r="E152" s="645" t="n">
        <v>3.1</v>
      </c>
      <c r="F152" s="454" t="n">
        <f aca="false">IF($A152="INSUMO",VLOOKUP($B152,'BANCO DE DADOS ABRIL INS'!$A:$D,4,0),VLOOKUP($B152,'BANCO DE DADOS ABRIL SERV'!$B:$E,4,0))</f>
        <v>43.39</v>
      </c>
      <c r="G152" s="646" t="n">
        <f aca="false">TRUNC(E152*F152,2)</f>
        <v>134.5</v>
      </c>
      <c r="H152" s="569"/>
      <c r="I152" s="8"/>
    </row>
    <row r="153" s="640" customFormat="true" ht="15.75" hidden="false" customHeight="false" outlineLevel="0" collapsed="false">
      <c r="A153" s="108" t="s">
        <v>872</v>
      </c>
      <c r="B153" s="452" t="n">
        <v>86883</v>
      </c>
      <c r="C153" s="91" t="str">
        <f aca="false">IF($A153="INSUMO",VLOOKUP($B153,'BANCO DE DADOS ABRIL INS'!$A:$D,2,0),VLOOKUP($B153,'BANCO DE DADOS ABRIL SERV'!$B:$E,2,0))</f>
        <v>SIFÃO DO TIPO FLEXÍVEL EM PVC 1 X 1.1/2 - FORNECIMENTO E INSTALAÇÃO. AF_12/2013</v>
      </c>
      <c r="D153" s="90" t="str">
        <f aca="false">IF($A153="INSUMO",VLOOKUP($B153,'BANCO DE DADOS ABRIL INS'!$A:$D,3,0),VLOOKUP($B153,'BANCO DE DADOS ABRIL SERV'!$B:$E,3,0))</f>
        <v>UN</v>
      </c>
      <c r="E153" s="645" t="n">
        <v>1</v>
      </c>
      <c r="F153" s="454" t="n">
        <f aca="false">IF($A153="INSUMO",VLOOKUP($B153,'BANCO DE DADOS ABRIL INS'!$A:$D,4,0),VLOOKUP($B153,'BANCO DE DADOS ABRIL SERV'!$B:$E,4,0))</f>
        <v>10.71</v>
      </c>
      <c r="G153" s="646" t="n">
        <f aca="false">TRUNC(E153*F153,2)</f>
        <v>10.71</v>
      </c>
      <c r="H153" s="569"/>
      <c r="I153" s="8"/>
    </row>
    <row r="154" s="640" customFormat="true" ht="30" hidden="false" customHeight="false" outlineLevel="0" collapsed="false">
      <c r="A154" s="108" t="s">
        <v>872</v>
      </c>
      <c r="B154" s="452" t="n">
        <v>86878</v>
      </c>
      <c r="C154" s="91" t="str">
        <f aca="false">IF($A154="INSUMO",VLOOKUP($B154,'BANCO DE DADOS ABRIL INS'!$A:$D,2,0),VLOOKUP($B154,'BANCO DE DADOS ABRIL SERV'!$B:$E,2,0))</f>
        <v>VÁLVULA EM METAL CROMADO TIPO AMERICANA 3.1/2" X 1.1/2" PARA PIA - FORNECIMENTO E INSTALAÇÃO. AF_12/2013</v>
      </c>
      <c r="D154" s="90" t="str">
        <f aca="false">IF($A154="INSUMO",VLOOKUP($B154,'BANCO DE DADOS ABRIL INS'!$A:$D,3,0),VLOOKUP($B154,'BANCO DE DADOS ABRIL SERV'!$B:$E,3,0))</f>
        <v>UN</v>
      </c>
      <c r="E154" s="645" t="n">
        <v>1</v>
      </c>
      <c r="F154" s="454" t="n">
        <f aca="false">IF($A154="INSUMO",VLOOKUP($B154,'BANCO DE DADOS ABRIL INS'!$A:$D,4,0),VLOOKUP($B154,'BANCO DE DADOS ABRIL SERV'!$B:$E,4,0))</f>
        <v>54.44</v>
      </c>
      <c r="G154" s="646" t="n">
        <f aca="false">TRUNC(E154*F154,2)</f>
        <v>54.44</v>
      </c>
      <c r="H154" s="569"/>
      <c r="I154" s="8"/>
    </row>
    <row r="155" s="640" customFormat="true" ht="30" hidden="false" customHeight="false" outlineLevel="0" collapsed="false">
      <c r="A155" s="108" t="s">
        <v>872</v>
      </c>
      <c r="B155" s="452" t="n">
        <v>86912</v>
      </c>
      <c r="C155" s="91" t="str">
        <f aca="false">IF($A155="INSUMO",VLOOKUP($B155,'BANCO DE DADOS ABRIL INS'!$A:$D,2,0),VLOOKUP($B155,'BANCO DE DADOS ABRIL SERV'!$B:$E,2,0))</f>
        <v>TORNEIRA CROMADA LONGA, DE PAREDE, 1/2" OU 3/4", PARA PIA DE COZINHA, PADRÃO MÉDIO - FORNECIMENTO E INSTALAÇÃO. AF_12/2013</v>
      </c>
      <c r="D155" s="90" t="str">
        <f aca="false">IF($A155="INSUMO",VLOOKUP($B155,'BANCO DE DADOS ABRIL INS'!$A:$D,3,0),VLOOKUP($B155,'BANCO DE DADOS ABRIL SERV'!$B:$E,3,0))</f>
        <v>UN</v>
      </c>
      <c r="E155" s="645" t="n">
        <v>1</v>
      </c>
      <c r="F155" s="454" t="n">
        <f aca="false">IF($A155="INSUMO",VLOOKUP($B155,'BANCO DE DADOS ABRIL INS'!$A:$D,4,0),VLOOKUP($B155,'BANCO DE DADOS ABRIL SERV'!$B:$E,4,0))</f>
        <v>41.83</v>
      </c>
      <c r="G155" s="646" t="n">
        <f aca="false">TRUNC(E155*F155,2)</f>
        <v>41.83</v>
      </c>
      <c r="H155" s="569"/>
      <c r="I155" s="8"/>
    </row>
    <row r="156" s="640" customFormat="true" ht="33.75" hidden="false" customHeight="true" outlineLevel="0" collapsed="false">
      <c r="A156" s="108" t="s">
        <v>871</v>
      </c>
      <c r="B156" s="456" t="n">
        <v>1750</v>
      </c>
      <c r="C156" s="83" t="str">
        <f aca="false">IF($A156="INSUMO",VLOOKUP($B156,'BANCO DE DADOS ABRIL INS'!$A:$D,2,0),VLOOKUP($B156,'BANCO DE DADOS ABRIL SERV'!$B:$E,2,0))</f>
        <v>BANCADA/BANCA/PIA DE ACO INOXIDAVEL (AISI 430) COM 2 CUBAS, COM VALVULAS, ESCORREDOR DUPLO, DE *0,55 X 2,00* M</v>
      </c>
      <c r="D156" s="82" t="str">
        <f aca="false">IF($A156="INSUMO",VLOOKUP($B156,'BANCO DE DADOS ABRIL INS'!$A:$D,3,0),VLOOKUP($B156,'BANCO DE DADOS ABRIL SERV'!$B:$E,3,0))</f>
        <v>UN</v>
      </c>
      <c r="E156" s="656" t="n">
        <v>1</v>
      </c>
      <c r="F156" s="458" t="n">
        <f aca="false">IF($A156="INSUMO",VLOOKUP($B156,'BANCO DE DADOS ABRIL INS'!$A:$D,4,0),VLOOKUP($B156,'BANCO DE DADOS ABRIL SERV'!$B:$E,4,0))</f>
        <v>474.59</v>
      </c>
      <c r="G156" s="649" t="n">
        <f aca="false">TRUNC(E156*F156,2)</f>
        <v>474.59</v>
      </c>
      <c r="H156" s="569"/>
      <c r="I156" s="8"/>
    </row>
    <row r="157" s="640" customFormat="true" ht="16.5" hidden="false" customHeight="true" outlineLevel="0" collapsed="false">
      <c r="A157" s="8"/>
      <c r="B157" s="463" t="s">
        <v>1012</v>
      </c>
      <c r="C157" s="463"/>
      <c r="D157" s="463"/>
      <c r="E157" s="463"/>
      <c r="F157" s="521" t="s">
        <v>653</v>
      </c>
      <c r="G157" s="462" t="n">
        <f aca="false">SUM(G149:G156)</f>
        <v>922.62</v>
      </c>
      <c r="H157" s="567"/>
      <c r="I157" s="8"/>
    </row>
    <row r="158" customFormat="false" ht="16.5" hidden="false" customHeight="false" outlineLevel="0" collapsed="false"/>
    <row r="159" customFormat="false" ht="68.25" hidden="false" customHeight="true" outlineLevel="0" collapsed="false">
      <c r="A159" s="12"/>
      <c r="B159" s="641" t="str">
        <f aca="false">IF(COUNT($H$15:H159)&lt;10,CONCATENATE("PMPG HID 00",COUNT($H$15:H159)),CONCATENATE("PMPG HID 0",COUNT($H$15:H159)))</f>
        <v>PMPG HID 013</v>
      </c>
      <c r="C159" s="642" t="s">
        <v>1013</v>
      </c>
      <c r="D159" s="642"/>
      <c r="E159" s="642"/>
      <c r="F159" s="642"/>
      <c r="G159" s="643" t="s">
        <v>451</v>
      </c>
      <c r="H159" s="654" t="n">
        <f aca="false">G170</f>
        <v>831.44</v>
      </c>
    </row>
    <row r="160" customFormat="false" ht="31.5" hidden="false" customHeight="false" outlineLevel="0" collapsed="false">
      <c r="A160" s="8"/>
      <c r="B160" s="230" t="s">
        <v>875</v>
      </c>
      <c r="C160" s="449" t="s">
        <v>876</v>
      </c>
      <c r="D160" s="449" t="s">
        <v>451</v>
      </c>
      <c r="E160" s="449" t="s">
        <v>877</v>
      </c>
      <c r="F160" s="449" t="s">
        <v>878</v>
      </c>
      <c r="G160" s="450" t="s">
        <v>879</v>
      </c>
    </row>
    <row r="161" customFormat="false" ht="15" hidden="false" customHeight="true" outlineLevel="0" collapsed="false">
      <c r="A161" s="8"/>
      <c r="B161" s="644" t="s">
        <v>884</v>
      </c>
      <c r="C161" s="644"/>
      <c r="D161" s="644"/>
      <c r="E161" s="644"/>
      <c r="F161" s="644"/>
      <c r="G161" s="644"/>
    </row>
    <row r="162" customFormat="false" ht="45" hidden="false" customHeight="false" outlineLevel="0" collapsed="false">
      <c r="A162" s="108" t="s">
        <v>872</v>
      </c>
      <c r="B162" s="452" t="n">
        <v>87495</v>
      </c>
      <c r="C162" s="91" t="str">
        <f aca="false">IF($A162="INSUMO",VLOOKUP($B162,'BANCO DE DADOS ABRIL INS'!$A:$D,2,0),VLOOKUP($B162,'BANCO DE DADOS ABRIL SERV'!$B:$E,2,0))</f>
        <v>ALVENARIA DE VEDAÇÃO DE BLOCOS CERÂMICOS FURADOS NA HORIZONTAL DE 9X19X19CM (ESPESSURA 9CM) DE PAREDES COM ÁREA LÍQUIDA MENOR QUE 6M² SEM VÃOS E ARGAMASSA DE ASSENTAMENTO COM PREPARO EM BETONEIRA. AF_06/2014</v>
      </c>
      <c r="D162" s="90" t="str">
        <f aca="false">IF($A162="INSUMO",VLOOKUP($B162,'BANCO DE DADOS ABRIL INS'!$A:$D,3,0),VLOOKUP($B162,'BANCO DE DADOS ABRIL SERV'!$B:$E,3,0))</f>
        <v>M2</v>
      </c>
      <c r="E162" s="645" t="n">
        <v>1.44</v>
      </c>
      <c r="F162" s="454" t="n">
        <f aca="false">IF($A162="INSUMO",VLOOKUP($B162,'BANCO DE DADOS ABRIL INS'!$A:$D,4,0),VLOOKUP($B162,'BANCO DE DADOS ABRIL SERV'!$B:$E,4,0))</f>
        <v>68.46</v>
      </c>
      <c r="G162" s="646" t="n">
        <f aca="false">TRUNC(E162*F162,2)</f>
        <v>98.58</v>
      </c>
      <c r="H162" s="569"/>
    </row>
    <row r="163" customFormat="false" ht="30" hidden="false" customHeight="false" outlineLevel="0" collapsed="false">
      <c r="A163" s="108" t="s">
        <v>872</v>
      </c>
      <c r="B163" s="452" t="n">
        <v>87878</v>
      </c>
      <c r="C163" s="91" t="str">
        <f aca="false">IF($A163="INSUMO",VLOOKUP($B163,'BANCO DE DADOS ABRIL INS'!$A:$D,2,0),VLOOKUP($B163,'BANCO DE DADOS ABRIL SERV'!$B:$E,2,0))</f>
        <v>CHAPISCO APLICADO EM ALVENARIAS E ESTRUTURAS DE CONCRETO INTERNAS, COM COLHER DE PEDREIRO.  ARGAMASSA TRAÇO 1:3 COM PREPARO MANUAL. AF_06/2014</v>
      </c>
      <c r="D163" s="90" t="str">
        <f aca="false">IF($A163="INSUMO",VLOOKUP($B163,'BANCO DE DADOS ABRIL INS'!$A:$D,3,0),VLOOKUP($B163,'BANCO DE DADOS ABRIL SERV'!$B:$E,3,0))</f>
        <v>M2</v>
      </c>
      <c r="E163" s="645" t="n">
        <v>3.1</v>
      </c>
      <c r="F163" s="454" t="n">
        <f aca="false">IF($A163="INSUMO",VLOOKUP($B163,'BANCO DE DADOS ABRIL INS'!$A:$D,4,0),VLOOKUP($B163,'BANCO DE DADOS ABRIL SERV'!$B:$E,4,0))</f>
        <v>3.33</v>
      </c>
      <c r="G163" s="646" t="n">
        <f aca="false">TRUNC(E163*F163,2)</f>
        <v>10.32</v>
      </c>
      <c r="H163" s="569"/>
    </row>
    <row r="164" customFormat="false" ht="60" hidden="false" customHeight="false" outlineLevel="0" collapsed="false">
      <c r="A164" s="108" t="s">
        <v>872</v>
      </c>
      <c r="B164" s="452" t="n">
        <v>87528</v>
      </c>
      <c r="C164" s="91" t="str">
        <f aca="false">IF($A164="INSUMO",VLOOKUP($B164,'BANCO DE DADOS ABRIL INS'!$A:$D,2,0),VLOOKUP($B164,'BANCO DE DADOS ABRIL SERV'!$B:$E,2,0))</f>
        <v>EMBOÇO, PARA RECEBIMENTO DE CERÂMICA, EM ARGAMASSA TRAÇO 1:2:8, PREPARO MANUAL, APLICADO MANUALMENTE EM FACES INTERNAS DE PAREDES, PARA AMBIENTE COM ÁREA MENOR QUE 5M2, ESPESSURA DE 20MM, COM EXECUÇÃO DE TALISCAS. AF_06/2014</v>
      </c>
      <c r="D164" s="90" t="str">
        <f aca="false">IF($A164="INSUMO",VLOOKUP($B164,'BANCO DE DADOS ABRIL INS'!$A:$D,3,0),VLOOKUP($B164,'BANCO DE DADOS ABRIL SERV'!$B:$E,3,0))</f>
        <v>M2</v>
      </c>
      <c r="E164" s="645" t="n">
        <v>3.1</v>
      </c>
      <c r="F164" s="454" t="n">
        <f aca="false">IF($A164="INSUMO",VLOOKUP($B164,'BANCO DE DADOS ABRIL INS'!$A:$D,4,0),VLOOKUP($B164,'BANCO DE DADOS ABRIL SERV'!$B:$E,4,0))</f>
        <v>31.5</v>
      </c>
      <c r="G164" s="646" t="n">
        <f aca="false">TRUNC(E164*F164,2)</f>
        <v>97.65</v>
      </c>
      <c r="H164" s="569"/>
    </row>
    <row r="165" customFormat="false" ht="45" hidden="false" customHeight="false" outlineLevel="0" collapsed="false">
      <c r="A165" s="108" t="s">
        <v>872</v>
      </c>
      <c r="B165" s="452" t="n">
        <v>87264</v>
      </c>
      <c r="C165" s="91" t="str">
        <f aca="false">IF($A165="INSUMO",VLOOKUP($B165,'BANCO DE DADOS ABRIL INS'!$A:$D,2,0),VLOOKUP($B165,'BANCO DE DADOS ABRIL SERV'!$B:$E,2,0))</f>
        <v>REVESTIMENTO CERÂMICO PARA PAREDES INTERNAS COM PLACAS TIPO ESMALTADA EXTRA DE DIMENSÕES 20X20 CM APLICADAS EM AMBIENTES DE ÁREA MENOR QUE 5 M² NA ALTURA INTEIRA DAS PAREDES. AF_06/2014</v>
      </c>
      <c r="D165" s="90" t="str">
        <f aca="false">IF($A165="INSUMO",VLOOKUP($B165,'BANCO DE DADOS ABRIL INS'!$A:$D,3,0),VLOOKUP($B165,'BANCO DE DADOS ABRIL SERV'!$B:$E,3,0))</f>
        <v>M2</v>
      </c>
      <c r="E165" s="645" t="n">
        <v>3.1</v>
      </c>
      <c r="F165" s="454" t="n">
        <f aca="false">IF($A165="INSUMO",VLOOKUP($B165,'BANCO DE DADOS ABRIL INS'!$A:$D,4,0),VLOOKUP($B165,'BANCO DE DADOS ABRIL SERV'!$B:$E,4,0))</f>
        <v>43.39</v>
      </c>
      <c r="G165" s="646" t="n">
        <f aca="false">TRUNC(E165*F165,2)</f>
        <v>134.5</v>
      </c>
      <c r="H165" s="569"/>
    </row>
    <row r="166" customFormat="false" ht="15.75" hidden="false" customHeight="false" outlineLevel="0" collapsed="false">
      <c r="A166" s="108" t="s">
        <v>872</v>
      </c>
      <c r="B166" s="452" t="n">
        <v>86883</v>
      </c>
      <c r="C166" s="91" t="str">
        <f aca="false">IF($A166="INSUMO",VLOOKUP($B166,'BANCO DE DADOS ABRIL INS'!$A:$D,2,0),VLOOKUP($B166,'BANCO DE DADOS ABRIL SERV'!$B:$E,2,0))</f>
        <v>SIFÃO DO TIPO FLEXÍVEL EM PVC 1 X 1.1/2 - FORNECIMENTO E INSTALAÇÃO. AF_12/2013</v>
      </c>
      <c r="D166" s="90" t="str">
        <f aca="false">IF($A166="INSUMO",VLOOKUP($B166,'BANCO DE DADOS ABRIL INS'!$A:$D,3,0),VLOOKUP($B166,'BANCO DE DADOS ABRIL SERV'!$B:$E,3,0))</f>
        <v>UN</v>
      </c>
      <c r="E166" s="645" t="n">
        <v>1</v>
      </c>
      <c r="F166" s="454" t="n">
        <f aca="false">IF($A166="INSUMO",VLOOKUP($B166,'BANCO DE DADOS ABRIL INS'!$A:$D,4,0),VLOOKUP($B166,'BANCO DE DADOS ABRIL SERV'!$B:$E,4,0))</f>
        <v>10.71</v>
      </c>
      <c r="G166" s="646" t="n">
        <f aca="false">TRUNC(E166*F166,2)</f>
        <v>10.71</v>
      </c>
      <c r="H166" s="569"/>
    </row>
    <row r="167" customFormat="false" ht="30" hidden="false" customHeight="false" outlineLevel="0" collapsed="false">
      <c r="A167" s="108" t="s">
        <v>872</v>
      </c>
      <c r="B167" s="452" t="n">
        <v>86878</v>
      </c>
      <c r="C167" s="91" t="str">
        <f aca="false">IF($A167="INSUMO",VLOOKUP($B167,'BANCO DE DADOS ABRIL INS'!$A:$D,2,0),VLOOKUP($B167,'BANCO DE DADOS ABRIL SERV'!$B:$E,2,0))</f>
        <v>VÁLVULA EM METAL CROMADO TIPO AMERICANA 3.1/2" X 1.1/2" PARA PIA - FORNECIMENTO E INSTALAÇÃO. AF_12/2013</v>
      </c>
      <c r="D167" s="90" t="str">
        <f aca="false">IF($A167="INSUMO",VLOOKUP($B167,'BANCO DE DADOS ABRIL INS'!$A:$D,3,0),VLOOKUP($B167,'BANCO DE DADOS ABRIL SERV'!$B:$E,3,0))</f>
        <v>UN</v>
      </c>
      <c r="E167" s="645" t="n">
        <v>1</v>
      </c>
      <c r="F167" s="454" t="n">
        <f aca="false">IF($A167="INSUMO",VLOOKUP($B167,'BANCO DE DADOS ABRIL INS'!$A:$D,4,0),VLOOKUP($B167,'BANCO DE DADOS ABRIL SERV'!$B:$E,4,0))</f>
        <v>54.44</v>
      </c>
      <c r="G167" s="646" t="n">
        <f aca="false">TRUNC(E167*F167,2)</f>
        <v>54.44</v>
      </c>
      <c r="H167" s="569"/>
    </row>
    <row r="168" customFormat="false" ht="30" hidden="false" customHeight="false" outlineLevel="0" collapsed="false">
      <c r="A168" s="108" t="s">
        <v>872</v>
      </c>
      <c r="B168" s="452" t="n">
        <v>86912</v>
      </c>
      <c r="C168" s="91" t="str">
        <f aca="false">IF($A168="INSUMO",VLOOKUP($B168,'BANCO DE DADOS ABRIL INS'!$A:$D,2,0),VLOOKUP($B168,'BANCO DE DADOS ABRIL SERV'!$B:$E,2,0))</f>
        <v>TORNEIRA CROMADA LONGA, DE PAREDE, 1/2" OU 3/4", PARA PIA DE COZINHA, PADRÃO MÉDIO - FORNECIMENTO E INSTALAÇÃO. AF_12/2013</v>
      </c>
      <c r="D168" s="90" t="str">
        <f aca="false">IF($A168="INSUMO",VLOOKUP($B168,'BANCO DE DADOS ABRIL INS'!$A:$D,3,0),VLOOKUP($B168,'BANCO DE DADOS ABRIL SERV'!$B:$E,3,0))</f>
        <v>UN</v>
      </c>
      <c r="E168" s="645" t="n">
        <v>2</v>
      </c>
      <c r="F168" s="454" t="n">
        <f aca="false">IF($A168="INSUMO",VLOOKUP($B168,'BANCO DE DADOS ABRIL INS'!$A:$D,4,0),VLOOKUP($B168,'BANCO DE DADOS ABRIL SERV'!$B:$E,4,0))</f>
        <v>41.83</v>
      </c>
      <c r="G168" s="646" t="n">
        <f aca="false">TRUNC(E168*F168,2)</f>
        <v>83.66</v>
      </c>
      <c r="H168" s="569"/>
    </row>
    <row r="169" customFormat="false" ht="36.75" hidden="false" customHeight="true" outlineLevel="0" collapsed="false">
      <c r="A169" s="108" t="s">
        <v>871</v>
      </c>
      <c r="B169" s="456" t="n">
        <v>37412</v>
      </c>
      <c r="C169" s="83" t="str">
        <f aca="false">IF($A169="INSUMO",VLOOKUP($B169,'BANCO DE DADOS ABRIL INS'!$A:$D,2,0),VLOOKUP($B169,'BANCO DE DADOS ABRIL SERV'!$B:$E,2,0))</f>
        <v>BANCADA/BANCA/PIA DE ACO INOXIDAVEL (AISI 430) COM 1 CUBA CENTRAL, COM VALVULA, LISA (SEM ESCORREDOR), DE *0,55 X 1,20* M</v>
      </c>
      <c r="D169" s="82" t="str">
        <f aca="false">IF($A169="INSUMO",VLOOKUP($B169,'BANCO DE DADOS ABRIL INS'!$A:$D,3,0),VLOOKUP($B169,'BANCO DE DADOS ABRIL SERV'!$B:$E,3,0))</f>
        <v>UN</v>
      </c>
      <c r="E169" s="656" t="n">
        <v>2</v>
      </c>
      <c r="F169" s="458" t="n">
        <f aca="false">IF($A169="INSUMO",VLOOKUP($B169,'BANCO DE DADOS ABRIL INS'!$A:$D,4,0),VLOOKUP($B169,'BANCO DE DADOS ABRIL SERV'!$B:$E,4,0))</f>
        <v>170.79</v>
      </c>
      <c r="G169" s="649" t="n">
        <f aca="false">TRUNC(E169*F169,2)</f>
        <v>341.58</v>
      </c>
      <c r="H169" s="569"/>
    </row>
    <row r="170" customFormat="false" ht="16.5" hidden="false" customHeight="true" outlineLevel="0" collapsed="false">
      <c r="A170" s="8"/>
      <c r="B170" s="463" t="s">
        <v>1012</v>
      </c>
      <c r="C170" s="463"/>
      <c r="D170" s="463"/>
      <c r="E170" s="463"/>
      <c r="F170" s="521" t="s">
        <v>653</v>
      </c>
      <c r="G170" s="462" t="n">
        <f aca="false">SUM(G162:G169)</f>
        <v>831.44</v>
      </c>
    </row>
    <row r="171" customFormat="false" ht="16.5" hidden="false" customHeight="false" outlineLevel="0" collapsed="false">
      <c r="A171" s="8"/>
      <c r="B171" s="463"/>
      <c r="C171" s="463"/>
      <c r="D171" s="463"/>
      <c r="E171" s="463"/>
      <c r="F171" s="650"/>
      <c r="G171" s="650"/>
    </row>
    <row r="172" customFormat="false" ht="15.75" hidden="false" customHeight="true" outlineLevel="0" collapsed="false">
      <c r="B172" s="641" t="str">
        <f aca="false">IF(COUNT($H$15:H172)&lt;10,CONCATENATE("PMPG HID 00",COUNT($H$15:H172)),CONCATENATE("PMPG HID 0",COUNT($H$15:H172)))</f>
        <v>PMPG HID 014</v>
      </c>
      <c r="C172" s="642" t="s">
        <v>1014</v>
      </c>
      <c r="D172" s="642"/>
      <c r="E172" s="642"/>
      <c r="F172" s="642"/>
      <c r="G172" s="643" t="s">
        <v>451</v>
      </c>
      <c r="H172" s="592" t="n">
        <f aca="false">G179</f>
        <v>1805.36</v>
      </c>
      <c r="J172" s="313" t="n">
        <f aca="false">'2. RESUMO'!$G$37</f>
        <v>2733724.78</v>
      </c>
    </row>
    <row r="173" customFormat="false" ht="31.5" hidden="false" customHeight="false" outlineLevel="0" collapsed="false">
      <c r="B173" s="230" t="s">
        <v>875</v>
      </c>
      <c r="C173" s="449" t="s">
        <v>876</v>
      </c>
      <c r="D173" s="449" t="s">
        <v>451</v>
      </c>
      <c r="E173" s="449" t="s">
        <v>877</v>
      </c>
      <c r="F173" s="449" t="s">
        <v>878</v>
      </c>
      <c r="G173" s="450" t="s">
        <v>879</v>
      </c>
      <c r="J173" s="313" t="n">
        <f aca="false">'2. RESUMO'!$G$37</f>
        <v>2733724.78</v>
      </c>
    </row>
    <row r="174" customFormat="false" ht="15.95" hidden="false" customHeight="true" outlineLevel="0" collapsed="false">
      <c r="B174" s="451" t="s">
        <v>884</v>
      </c>
      <c r="C174" s="451"/>
      <c r="D174" s="451"/>
      <c r="E174" s="451"/>
      <c r="F174" s="451"/>
      <c r="G174" s="451"/>
      <c r="J174" s="313" t="n">
        <f aca="false">'2. RESUMO'!$G$37</f>
        <v>2733724.78</v>
      </c>
    </row>
    <row r="175" customFormat="false" ht="15.75" hidden="false" customHeight="false" outlineLevel="0" collapsed="false">
      <c r="A175" s="108" t="s">
        <v>871</v>
      </c>
      <c r="B175" s="452" t="n">
        <v>3148</v>
      </c>
      <c r="C175" s="91" t="str">
        <f aca="false">IF($A175="INSUMO",VLOOKUP($B175,'BANCO DE DADOS ABRIL INS'!$A:$D,2,0),VLOOKUP($B175,'BANCO DE DADOS ABRIL SERV'!$B:$E,2,0))</f>
        <v>FITA VEDA ROSCA EM ROLOS DE 18 MM X 50 M (L X C)</v>
      </c>
      <c r="D175" s="90" t="str">
        <f aca="false">IF($A175="INSUMO",VLOOKUP($B175,'BANCO DE DADOS ABRIL INS'!$A:$D,3,0),VLOOKUP($B175,'BANCO DE DADOS ABRIL SERV'!$B:$E,3,0))</f>
        <v>UN</v>
      </c>
      <c r="E175" s="653" t="n">
        <v>0.84</v>
      </c>
      <c r="F175" s="454" t="n">
        <f aca="false">IF($A175="INSUMO",VLOOKUP($B175,'BANCO DE DADOS ABRIL INS'!$A:$D,4,0),VLOOKUP($B175,'BANCO DE DADOS ABRIL SERV'!$B:$E,4,0))</f>
        <v>15.3</v>
      </c>
      <c r="G175" s="646" t="n">
        <f aca="false">TRUNC(E175*F175,2)</f>
        <v>12.85</v>
      </c>
    </row>
    <row r="176" customFormat="false" ht="30" hidden="false" customHeight="false" outlineLevel="0" collapsed="false">
      <c r="A176" s="108"/>
      <c r="B176" s="452" t="str">
        <f aca="false">B181</f>
        <v>COTAÇÃO</v>
      </c>
      <c r="C176" s="91" t="str">
        <f aca="false">C181</f>
        <v>CHUVEIRO E LAVA OLHOS DE EMERGÊNCIA EM AÇO GALVANIZADO COM ACIONAMENTO MANUAL DO CHUVEIRO E DO LAVA-OLHOS</v>
      </c>
      <c r="D176" s="90" t="str">
        <f aca="false">G181</f>
        <v>UN</v>
      </c>
      <c r="E176" s="653" t="n">
        <v>1</v>
      </c>
      <c r="F176" s="454" t="n">
        <f aca="false">D186</f>
        <v>1785</v>
      </c>
      <c r="G176" s="646" t="n">
        <f aca="false">TRUNC(E176*F176,2)</f>
        <v>1785</v>
      </c>
      <c r="J176" s="313" t="n">
        <f aca="false">'2. RESUMO'!$G$37</f>
        <v>2733724.78</v>
      </c>
    </row>
    <row r="177" customFormat="false" ht="15.95" hidden="false" customHeight="true" outlineLevel="0" collapsed="false">
      <c r="B177" s="451" t="s">
        <v>993</v>
      </c>
      <c r="C177" s="451"/>
      <c r="D177" s="451"/>
      <c r="E177" s="451"/>
      <c r="F177" s="451"/>
      <c r="G177" s="451"/>
      <c r="J177" s="313" t="n">
        <f aca="false">'2. RESUMO'!$G$37</f>
        <v>2733724.78</v>
      </c>
    </row>
    <row r="178" customFormat="false" ht="15.75" hidden="false" customHeight="false" outlineLevel="0" collapsed="false">
      <c r="A178" s="108" t="s">
        <v>872</v>
      </c>
      <c r="B178" s="456" t="n">
        <v>88267</v>
      </c>
      <c r="C178" s="83" t="str">
        <f aca="false">IF($A178="INSUMO",VLOOKUP($B178,'BANCO DE DADOS ABRIL INS'!$A:$D,2,0),VLOOKUP($B178,'BANCO DE DADOS ABRIL SERV'!$B:$E,2,0))</f>
        <v>ENCANADOR OU BOMBEIRO HIDRÁULICO COM ENCARGOS COMPLEMENTARES</v>
      </c>
      <c r="D178" s="82" t="str">
        <f aca="false">IF($A178="INSUMO",VLOOKUP($B178,'BANCO DE DADOS ABRIL INS'!$A:$D,3,0),VLOOKUP($B178,'BANCO DE DADOS ABRIL SERV'!$B:$E,3,0))</f>
        <v>H</v>
      </c>
      <c r="E178" s="458" t="n">
        <v>1</v>
      </c>
      <c r="F178" s="458" t="n">
        <v>20.36</v>
      </c>
      <c r="G178" s="649" t="n">
        <f aca="false">TRUNC(E178*F178,2)</f>
        <v>20.36</v>
      </c>
      <c r="J178" s="313" t="n">
        <f aca="false">'2. RESUMO'!$G$37</f>
        <v>2733724.78</v>
      </c>
    </row>
    <row r="179" customFormat="false" ht="16.5" hidden="false" customHeight="true" outlineLevel="0" collapsed="false">
      <c r="A179" s="8"/>
      <c r="B179" s="463" t="s">
        <v>1015</v>
      </c>
      <c r="C179" s="463"/>
      <c r="D179" s="463"/>
      <c r="E179" s="463"/>
      <c r="F179" s="521" t="s">
        <v>653</v>
      </c>
      <c r="G179" s="462" t="n">
        <f aca="false">SUM(G176:G178)</f>
        <v>1805.36</v>
      </c>
      <c r="J179" s="313" t="n">
        <f aca="false">'2. RESUMO'!$G$37</f>
        <v>2733724.78</v>
      </c>
    </row>
    <row r="180" customFormat="false" ht="16.5" hidden="false" customHeight="true" outlineLevel="0" collapsed="false">
      <c r="A180" s="8"/>
      <c r="B180" s="463"/>
      <c r="C180" s="463"/>
      <c r="D180" s="463"/>
      <c r="E180" s="463"/>
      <c r="F180" s="650"/>
      <c r="G180" s="651"/>
    </row>
    <row r="181" customFormat="false" ht="36" hidden="false" customHeight="true" outlineLevel="0" collapsed="false">
      <c r="B181" s="657" t="s">
        <v>901</v>
      </c>
      <c r="C181" s="658" t="s">
        <v>1016</v>
      </c>
      <c r="D181" s="658"/>
      <c r="E181" s="658"/>
      <c r="F181" s="659" t="s">
        <v>977</v>
      </c>
      <c r="G181" s="660" t="s">
        <v>451</v>
      </c>
    </row>
    <row r="182" customFormat="false" ht="31.5" hidden="false" customHeight="false" outlineLevel="0" collapsed="false">
      <c r="B182" s="661" t="s">
        <v>904</v>
      </c>
      <c r="C182" s="662" t="s">
        <v>905</v>
      </c>
      <c r="D182" s="662" t="s">
        <v>906</v>
      </c>
      <c r="E182" s="663" t="s">
        <v>907</v>
      </c>
      <c r="F182" s="664" t="s">
        <v>908</v>
      </c>
      <c r="G182" s="665" t="s">
        <v>909</v>
      </c>
    </row>
    <row r="183" customFormat="false" ht="15.75" hidden="false" customHeight="false" outlineLevel="0" collapsed="false">
      <c r="B183" s="507" t="n">
        <v>43836</v>
      </c>
      <c r="C183" s="508" t="s">
        <v>1017</v>
      </c>
      <c r="D183" s="546" t="n">
        <v>2200</v>
      </c>
      <c r="E183" s="509" t="s">
        <v>1018</v>
      </c>
      <c r="F183" s="509" t="s">
        <v>1019</v>
      </c>
      <c r="G183" s="546" t="s">
        <v>1020</v>
      </c>
    </row>
    <row r="184" customFormat="false" ht="15.75" hidden="false" customHeight="false" outlineLevel="0" collapsed="false">
      <c r="B184" s="507" t="n">
        <v>43756</v>
      </c>
      <c r="C184" s="508" t="s">
        <v>1021</v>
      </c>
      <c r="D184" s="546" t="n">
        <v>1785</v>
      </c>
      <c r="E184" s="509" t="s">
        <v>1022</v>
      </c>
      <c r="F184" s="509" t="s">
        <v>1023</v>
      </c>
      <c r="G184" s="546" t="s">
        <v>1024</v>
      </c>
    </row>
    <row r="185" customFormat="false" ht="16.5" hidden="false" customHeight="false" outlineLevel="0" collapsed="false">
      <c r="B185" s="666"/>
      <c r="C185" s="667"/>
      <c r="D185" s="668"/>
      <c r="E185" s="669"/>
      <c r="F185" s="670"/>
      <c r="G185" s="671"/>
    </row>
    <row r="186" customFormat="false" ht="16.5" hidden="false" customHeight="false" outlineLevel="0" collapsed="false">
      <c r="B186" s="672"/>
      <c r="C186" s="673"/>
      <c r="D186" s="674" t="n">
        <f aca="false">IF(COUNT(D183:D185)=3,MEDIAN(D183:D185),SMALL(D183:D185,1))</f>
        <v>1785</v>
      </c>
      <c r="E186" s="675"/>
      <c r="F186" s="670"/>
      <c r="G186" s="676"/>
    </row>
    <row r="187" s="180" customFormat="true" ht="72" hidden="false" customHeight="true" outlineLevel="0" collapsed="false">
      <c r="A187" s="237"/>
      <c r="B187" s="566" t="s">
        <v>1025</v>
      </c>
      <c r="C187" s="566"/>
      <c r="D187" s="566"/>
      <c r="E187" s="566"/>
      <c r="F187" s="566"/>
      <c r="G187" s="566"/>
      <c r="H187" s="237"/>
      <c r="I187" s="237"/>
    </row>
    <row r="189" customFormat="false" ht="40.5" hidden="false" customHeight="true" outlineLevel="0" collapsed="false">
      <c r="B189" s="641" t="str">
        <f aca="false">IF(COUNT($H$15:H189)&lt;10,CONCATENATE("PMPG HID 00",COUNT($H$15:H189)),CONCATENATE("PMPG HID 0",COUNT($H$15:H189)))</f>
        <v>PMPG HID 015</v>
      </c>
      <c r="C189" s="642" t="s">
        <v>1026</v>
      </c>
      <c r="D189" s="642"/>
      <c r="E189" s="642"/>
      <c r="F189" s="642"/>
      <c r="G189" s="643" t="s">
        <v>451</v>
      </c>
      <c r="H189" s="592" t="n">
        <f aca="false">G200</f>
        <v>396.78</v>
      </c>
      <c r="J189" s="313" t="n">
        <f aca="false">'2. RESUMO'!$G$37</f>
        <v>2733724.78</v>
      </c>
    </row>
    <row r="190" customFormat="false" ht="31.5" hidden="false" customHeight="false" outlineLevel="0" collapsed="false">
      <c r="B190" s="230" t="s">
        <v>875</v>
      </c>
      <c r="C190" s="449" t="s">
        <v>876</v>
      </c>
      <c r="D190" s="449" t="s">
        <v>451</v>
      </c>
      <c r="E190" s="449" t="s">
        <v>877</v>
      </c>
      <c r="F190" s="449" t="s">
        <v>878</v>
      </c>
      <c r="G190" s="450" t="s">
        <v>879</v>
      </c>
      <c r="J190" s="313" t="n">
        <f aca="false">'2. RESUMO'!$G$37</f>
        <v>2733724.78</v>
      </c>
    </row>
    <row r="191" customFormat="false" ht="15.95" hidden="false" customHeight="true" outlineLevel="0" collapsed="false">
      <c r="B191" s="451" t="s">
        <v>884</v>
      </c>
      <c r="C191" s="451"/>
      <c r="D191" s="451"/>
      <c r="E191" s="451"/>
      <c r="F191" s="451"/>
      <c r="G191" s="451"/>
      <c r="J191" s="313" t="n">
        <f aca="false">'2. RESUMO'!$G$37</f>
        <v>2733724.78</v>
      </c>
    </row>
    <row r="192" customFormat="false" ht="15.75" hidden="false" customHeight="false" outlineLevel="0" collapsed="false">
      <c r="A192" s="108" t="s">
        <v>871</v>
      </c>
      <c r="B192" s="452" t="n">
        <v>6136</v>
      </c>
      <c r="C192" s="91" t="str">
        <f aca="false">IF($A192="INSUMO",VLOOKUP($B192,'BANCO DE DADOS ABRIL INS'!$A:$D,2,0),VLOOKUP($B192,'BANCO DE DADOS ABRIL SERV'!$B:$E,2,0))</f>
        <v>SIFAO EM METAL CROMADO PARA PIA OU LAVATORIO, 1 X 1.1/2 "</v>
      </c>
      <c r="D192" s="90" t="str">
        <f aca="false">IF($A192="INSUMO",VLOOKUP($B192,'BANCO DE DADOS ABRIL INS'!$A:$D,3,0),VLOOKUP($B192,'BANCO DE DADOS ABRIL SERV'!$B:$E,3,0))</f>
        <v>UN</v>
      </c>
      <c r="E192" s="653" t="n">
        <v>1</v>
      </c>
      <c r="F192" s="454" t="n">
        <f aca="false">IF($A192="INSUMO",VLOOKUP($B192,'BANCO DE DADOS ABRIL INS'!$A:$D,4,0),VLOOKUP($B192,'BANCO DE DADOS ABRIL SERV'!$B:$E,4,0))</f>
        <v>146.7</v>
      </c>
      <c r="G192" s="646" t="n">
        <f aca="false">TRUNC(E192*F192,2)</f>
        <v>146.7</v>
      </c>
    </row>
    <row r="193" customFormat="false" ht="15.75" hidden="false" customHeight="false" outlineLevel="0" collapsed="false">
      <c r="A193" s="108" t="s">
        <v>871</v>
      </c>
      <c r="B193" s="452" t="n">
        <v>11683</v>
      </c>
      <c r="C193" s="91" t="str">
        <f aca="false">IF($A193="INSUMO",VLOOKUP($B193,'BANCO DE DADOS ABRIL INS'!$A:$D,2,0),VLOOKUP($B193,'BANCO DE DADOS ABRIL SERV'!$B:$E,2,0))</f>
        <v>ENGATE / RABICHO FLEXIVEL INOX 1/2 " X 30 CM</v>
      </c>
      <c r="D193" s="90" t="str">
        <f aca="false">IF($A193="INSUMO",VLOOKUP($B193,'BANCO DE DADOS ABRIL INS'!$A:$D,3,0),VLOOKUP($B193,'BANCO DE DADOS ABRIL SERV'!$B:$E,3,0))</f>
        <v>UN</v>
      </c>
      <c r="E193" s="653" t="n">
        <v>1</v>
      </c>
      <c r="F193" s="454" t="n">
        <f aca="false">IF($A193="INSUMO",VLOOKUP($B193,'BANCO DE DADOS ABRIL INS'!$A:$D,4,0),VLOOKUP($B193,'BANCO DE DADOS ABRIL SERV'!$B:$E,4,0))</f>
        <v>33.64</v>
      </c>
      <c r="G193" s="646" t="n">
        <f aca="false">TRUNC(E193*F193,2)</f>
        <v>33.64</v>
      </c>
    </row>
    <row r="194" customFormat="false" ht="30" hidden="false" customHeight="true" outlineLevel="0" collapsed="false">
      <c r="A194" s="108" t="s">
        <v>871</v>
      </c>
      <c r="B194" s="452" t="n">
        <v>4351</v>
      </c>
      <c r="C194" s="91" t="str">
        <f aca="false">IF($A194="INSUMO",VLOOKUP($B194,'BANCO DE DADOS ABRIL INS'!$A:$D,2,0),VLOOKUP($B194,'BANCO DE DADOS ABRIL SERV'!$B:$E,2,0))</f>
        <v>PARAFUSO NIQUELADO 3 1/2" COM ACABAMENTO CROMADO PARA FIXAR PECA SANITARIA, INCLUI PORCA CEGA, ARRUELA E BUCHA DE NYLON TAMANHO S-8</v>
      </c>
      <c r="D194" s="90" t="str">
        <f aca="false">IF($A194="INSUMO",VLOOKUP($B194,'BANCO DE DADOS ABRIL INS'!$A:$D,3,0),VLOOKUP($B194,'BANCO DE DADOS ABRIL SERV'!$B:$E,3,0))</f>
        <v>UN</v>
      </c>
      <c r="E194" s="653" t="n">
        <v>1</v>
      </c>
      <c r="F194" s="454" t="n">
        <f aca="false">IF($A194="INSUMO",VLOOKUP($B194,'BANCO DE DADOS ABRIL INS'!$A:$D,4,0),VLOOKUP($B194,'BANCO DE DADOS ABRIL SERV'!$B:$E,4,0))</f>
        <v>11.47</v>
      </c>
      <c r="G194" s="646" t="n">
        <f aca="false">TRUNC(E194*F194,2)</f>
        <v>11.47</v>
      </c>
    </row>
    <row r="195" customFormat="false" ht="15.75" hidden="false" customHeight="false" outlineLevel="0" collapsed="false">
      <c r="A195" s="108" t="s">
        <v>871</v>
      </c>
      <c r="B195" s="452" t="n">
        <v>38643</v>
      </c>
      <c r="C195" s="91" t="str">
        <f aca="false">IF($A195="INSUMO",VLOOKUP($B195,'BANCO DE DADOS ABRIL INS'!$A:$D,2,0),VLOOKUP($B195,'BANCO DE DADOS ABRIL SERV'!$B:$E,2,0))</f>
        <v>VALVULA EM METAL CROMADO PARA LAVATORIO, 1 " SEM LADRAO</v>
      </c>
      <c r="D195" s="90" t="str">
        <f aca="false">IF($A195="INSUMO",VLOOKUP($B195,'BANCO DE DADOS ABRIL INS'!$A:$D,3,0),VLOOKUP($B195,'BANCO DE DADOS ABRIL SERV'!$B:$E,3,0))</f>
        <v>UN</v>
      </c>
      <c r="E195" s="653" t="n">
        <v>1</v>
      </c>
      <c r="F195" s="454" t="n">
        <f aca="false">IF($A195="INSUMO",VLOOKUP($B195,'BANCO DE DADOS ABRIL INS'!$A:$D,4,0),VLOOKUP($B195,'BANCO DE DADOS ABRIL SERV'!$B:$E,4,0))</f>
        <v>36.67</v>
      </c>
      <c r="G195" s="646" t="n">
        <f aca="false">TRUNC(E195*F195,2)</f>
        <v>36.67</v>
      </c>
    </row>
    <row r="196" customFormat="false" ht="15.75" hidden="false" customHeight="false" outlineLevel="0" collapsed="false">
      <c r="A196" s="108" t="s">
        <v>871</v>
      </c>
      <c r="B196" s="452" t="n">
        <v>36521</v>
      </c>
      <c r="C196" s="91" t="str">
        <f aca="false">IF($A196="INSUMO",VLOOKUP($B196,'BANCO DE DADOS ABRIL INS'!$A:$D,2,0),VLOOKUP($B196,'BANCO DE DADOS ABRIL SERV'!$B:$E,2,0))</f>
        <v>LAVATORIO DE CANTO LOUCA BRANCA SUSPENSO *40 X 30* CM</v>
      </c>
      <c r="D196" s="90" t="str">
        <f aca="false">IF($A196="INSUMO",VLOOKUP($B196,'BANCO DE DADOS ABRIL INS'!$A:$D,3,0),VLOOKUP($B196,'BANCO DE DADOS ABRIL SERV'!$B:$E,3,0))</f>
        <v>UN</v>
      </c>
      <c r="E196" s="653" t="n">
        <v>1</v>
      </c>
      <c r="F196" s="454" t="n">
        <f aca="false">IF($A196="INSUMO",VLOOKUP($B196,'BANCO DE DADOS ABRIL INS'!$A:$D,4,0),VLOOKUP($B196,'BANCO DE DADOS ABRIL SERV'!$B:$E,4,0))</f>
        <v>104.22</v>
      </c>
      <c r="G196" s="646" t="n">
        <f aca="false">TRUNC(E196*F196,2)</f>
        <v>104.22</v>
      </c>
      <c r="J196" s="313" t="n">
        <f aca="false">'2. RESUMO'!$G$37</f>
        <v>2733724.78</v>
      </c>
    </row>
    <row r="197" customFormat="false" ht="15.95" hidden="false" customHeight="true" outlineLevel="0" collapsed="false">
      <c r="B197" s="451" t="s">
        <v>993</v>
      </c>
      <c r="C197" s="451"/>
      <c r="D197" s="451"/>
      <c r="E197" s="451"/>
      <c r="F197" s="451"/>
      <c r="G197" s="451"/>
      <c r="J197" s="313" t="n">
        <f aca="false">'2. RESUMO'!$G$37</f>
        <v>2733724.78</v>
      </c>
    </row>
    <row r="198" customFormat="false" ht="15.75" hidden="false" customHeight="false" outlineLevel="0" collapsed="false">
      <c r="A198" s="108" t="s">
        <v>872</v>
      </c>
      <c r="B198" s="452" t="n">
        <v>88316</v>
      </c>
      <c r="C198" s="91" t="str">
        <f aca="false">IF($A198="INSUMO",VLOOKUP($B198,'BANCO DE DADOS ABRIL INS'!$A:$D,2,0),VLOOKUP($B198,'BANCO DE DADOS ABRIL SERV'!$B:$E,2,0))</f>
        <v>SERVENTE COM ENCARGOS COMPLEMENTARES</v>
      </c>
      <c r="D198" s="90" t="str">
        <f aca="false">IF($A198="INSUMO",VLOOKUP($B198,'BANCO DE DADOS ABRIL INS'!$A:$D,3,0),VLOOKUP($B198,'BANCO DE DADOS ABRIL SERV'!$B:$E,3,0))</f>
        <v>H</v>
      </c>
      <c r="E198" s="653" t="n">
        <v>1.75</v>
      </c>
      <c r="F198" s="454" t="n">
        <v>16.26</v>
      </c>
      <c r="G198" s="646" t="n">
        <f aca="false">TRUNC(E198*F198,2)</f>
        <v>28.45</v>
      </c>
    </row>
    <row r="199" customFormat="false" ht="15.75" hidden="false" customHeight="false" outlineLevel="0" collapsed="false">
      <c r="A199" s="108" t="s">
        <v>872</v>
      </c>
      <c r="B199" s="456" t="n">
        <v>88267</v>
      </c>
      <c r="C199" s="83" t="str">
        <f aca="false">IF($A199="INSUMO",VLOOKUP($B199,'BANCO DE DADOS ABRIL INS'!$A:$D,2,0),VLOOKUP($B199,'BANCO DE DADOS ABRIL SERV'!$B:$E,2,0))</f>
        <v>ENCANADOR OU BOMBEIRO HIDRÁULICO COM ENCARGOS COMPLEMENTARES</v>
      </c>
      <c r="D199" s="82" t="str">
        <f aca="false">IF($A199="INSUMO",VLOOKUP($B199,'BANCO DE DADOS ABRIL INS'!$A:$D,3,0),VLOOKUP($B199,'BANCO DE DADOS ABRIL SERV'!$B:$E,3,0))</f>
        <v>H</v>
      </c>
      <c r="E199" s="458" t="n">
        <v>1.75</v>
      </c>
      <c r="F199" s="458" t="n">
        <v>20.36</v>
      </c>
      <c r="G199" s="649" t="n">
        <f aca="false">TRUNC(E199*F199,2)</f>
        <v>35.63</v>
      </c>
      <c r="J199" s="313" t="n">
        <f aca="false">'2. RESUMO'!$G$37</f>
        <v>2733724.78</v>
      </c>
    </row>
    <row r="200" customFormat="false" ht="16.5" hidden="false" customHeight="true" outlineLevel="0" collapsed="false">
      <c r="A200" s="8"/>
      <c r="B200" s="463" t="s">
        <v>1027</v>
      </c>
      <c r="C200" s="463"/>
      <c r="D200" s="463"/>
      <c r="E200" s="463"/>
      <c r="F200" s="521" t="s">
        <v>653</v>
      </c>
      <c r="G200" s="462" t="n">
        <f aca="false">SUM(G192:G199)</f>
        <v>396.78</v>
      </c>
      <c r="J200" s="313" t="n">
        <f aca="false">'2. RESUMO'!$G$37</f>
        <v>2733724.78</v>
      </c>
    </row>
    <row r="201" customFormat="false" ht="15.75" hidden="true" customHeight="false" outlineLevel="0" collapsed="false"/>
    <row r="202" customFormat="false" ht="16.5" hidden="false" customHeight="false" outlineLevel="0" collapsed="false"/>
    <row r="203" customFormat="false" ht="40.5" hidden="false" customHeight="true" outlineLevel="0" collapsed="false">
      <c r="B203" s="641" t="str">
        <f aca="false">IF(COUNT($H$15:H203)&lt;10,CONCATENATE("PMPG HID 00",COUNT($H$15:H203)),CONCATENATE("PMPG HID 0",COUNT($H$15:H203)))</f>
        <v>PMPG HID 016</v>
      </c>
      <c r="C203" s="642" t="s">
        <v>1028</v>
      </c>
      <c r="D203" s="642"/>
      <c r="E203" s="642"/>
      <c r="F203" s="642"/>
      <c r="G203" s="643" t="s">
        <v>451</v>
      </c>
      <c r="H203" s="592" t="n">
        <f aca="false">G209</f>
        <v>26.05</v>
      </c>
      <c r="J203" s="313" t="n">
        <f aca="false">'2. RESUMO'!$G$37</f>
        <v>2733724.78</v>
      </c>
    </row>
    <row r="204" customFormat="false" ht="31.5" hidden="false" customHeight="false" outlineLevel="0" collapsed="false">
      <c r="B204" s="230" t="s">
        <v>875</v>
      </c>
      <c r="C204" s="449" t="s">
        <v>876</v>
      </c>
      <c r="D204" s="449" t="s">
        <v>451</v>
      </c>
      <c r="E204" s="449" t="s">
        <v>877</v>
      </c>
      <c r="F204" s="449" t="s">
        <v>878</v>
      </c>
      <c r="G204" s="450" t="s">
        <v>879</v>
      </c>
      <c r="J204" s="313" t="n">
        <f aca="false">'2. RESUMO'!$G$37</f>
        <v>2733724.78</v>
      </c>
    </row>
    <row r="205" customFormat="false" ht="15.95" hidden="false" customHeight="true" outlineLevel="0" collapsed="false">
      <c r="B205" s="451" t="s">
        <v>884</v>
      </c>
      <c r="C205" s="451"/>
      <c r="D205" s="451"/>
      <c r="E205" s="451"/>
      <c r="F205" s="451"/>
      <c r="G205" s="451"/>
      <c r="J205" s="313" t="n">
        <f aca="false">'2. RESUMO'!$G$37</f>
        <v>2733724.78</v>
      </c>
    </row>
    <row r="206" customFormat="false" ht="15.75" hidden="false" customHeight="false" outlineLevel="0" collapsed="false">
      <c r="A206" s="108" t="s">
        <v>871</v>
      </c>
      <c r="B206" s="452" t="n">
        <v>377</v>
      </c>
      <c r="C206" s="91" t="str">
        <f aca="false">IF($A206="INSUMO",VLOOKUP($B206,'BANCO DE DADOS ABRIL INS'!$A:$D,2,0),VLOOKUP($B206,'BANCO DE DADOS ABRIL SERV'!$B:$E,2,0))</f>
        <v>ASSENTO SANITARIO DE PLASTICO, TIPO CONVENCIONAL</v>
      </c>
      <c r="D206" s="90" t="str">
        <f aca="false">IF($A206="INSUMO",VLOOKUP($B206,'BANCO DE DADOS ABRIL INS'!$A:$D,3,0),VLOOKUP($B206,'BANCO DE DADOS ABRIL SERV'!$B:$E,3,0))</f>
        <v>UN</v>
      </c>
      <c r="E206" s="653" t="n">
        <v>1</v>
      </c>
      <c r="F206" s="454" t="n">
        <f aca="false">IF($A206="INSUMO",VLOOKUP($B206,'BANCO DE DADOS ABRIL INS'!$A:$D,4,0),VLOOKUP($B206,'BANCO DE DADOS ABRIL SERV'!$B:$E,4,0))</f>
        <v>24.43</v>
      </c>
      <c r="G206" s="646" t="n">
        <f aca="false">TRUNC(E206*F206,2)</f>
        <v>24.43</v>
      </c>
    </row>
    <row r="207" customFormat="false" ht="15.95" hidden="false" customHeight="true" outlineLevel="0" collapsed="false">
      <c r="B207" s="451" t="s">
        <v>993</v>
      </c>
      <c r="C207" s="451"/>
      <c r="D207" s="451"/>
      <c r="E207" s="451"/>
      <c r="F207" s="451"/>
      <c r="G207" s="451"/>
      <c r="J207" s="313" t="n">
        <f aca="false">'2. RESUMO'!$G$37</f>
        <v>2733724.78</v>
      </c>
    </row>
    <row r="208" customFormat="false" ht="15.75" hidden="false" customHeight="false" outlineLevel="0" collapsed="false">
      <c r="A208" s="108" t="s">
        <v>872</v>
      </c>
      <c r="B208" s="456" t="n">
        <v>88316</v>
      </c>
      <c r="C208" s="83" t="str">
        <f aca="false">IF($A208="INSUMO",VLOOKUP($B208,'BANCO DE DADOS ABRIL INS'!$A:$D,2,0),VLOOKUP($B208,'BANCO DE DADOS ABRIL SERV'!$B:$E,2,0))</f>
        <v>SERVENTE COM ENCARGOS COMPLEMENTARES</v>
      </c>
      <c r="D208" s="82" t="str">
        <f aca="false">IF($A208="INSUMO",VLOOKUP($B208,'BANCO DE DADOS ABRIL INS'!$A:$D,3,0),VLOOKUP($B208,'BANCO DE DADOS ABRIL SERV'!$B:$E,3,0))</f>
        <v>H</v>
      </c>
      <c r="E208" s="677" t="n">
        <v>0.1</v>
      </c>
      <c r="F208" s="458" t="n">
        <v>16.26</v>
      </c>
      <c r="G208" s="649" t="n">
        <f aca="false">TRUNC(E208*F208,2)</f>
        <v>1.62</v>
      </c>
    </row>
    <row r="209" customFormat="false" ht="16.5" hidden="false" customHeight="true" outlineLevel="0" collapsed="false">
      <c r="A209" s="8"/>
      <c r="B209" s="463" t="s">
        <v>1029</v>
      </c>
      <c r="C209" s="463"/>
      <c r="D209" s="463"/>
      <c r="E209" s="463"/>
      <c r="F209" s="521" t="s">
        <v>653</v>
      </c>
      <c r="G209" s="462" t="n">
        <f aca="false">SUM(G206:G208)</f>
        <v>26.05</v>
      </c>
      <c r="J209" s="313" t="n">
        <f aca="false">'2. RESUMO'!$G$37</f>
        <v>2733724.78</v>
      </c>
    </row>
    <row r="211" customFormat="false" ht="40.5" hidden="false" customHeight="true" outlineLevel="0" collapsed="false">
      <c r="B211" s="641" t="str">
        <f aca="false">IF(COUNT($H$15:H211)&lt;10,CONCATENATE("PMPG HID 00",COUNT($H$15:H211)),CONCATENATE("PMPG HID 0",COUNT($H$15:H211)))</f>
        <v>PMPG HID 017</v>
      </c>
      <c r="C211" s="642" t="s">
        <v>1030</v>
      </c>
      <c r="D211" s="642"/>
      <c r="E211" s="642"/>
      <c r="F211" s="642"/>
      <c r="G211" s="643" t="s">
        <v>451</v>
      </c>
      <c r="H211" s="592" t="n">
        <f aca="false">G220</f>
        <v>202.41</v>
      </c>
      <c r="J211" s="313" t="n">
        <f aca="false">'2. RESUMO'!$G$37</f>
        <v>2733724.78</v>
      </c>
    </row>
    <row r="212" customFormat="false" ht="31.5" hidden="false" customHeight="false" outlineLevel="0" collapsed="false">
      <c r="B212" s="230" t="s">
        <v>875</v>
      </c>
      <c r="C212" s="449" t="s">
        <v>876</v>
      </c>
      <c r="D212" s="449" t="s">
        <v>451</v>
      </c>
      <c r="E212" s="449" t="s">
        <v>877</v>
      </c>
      <c r="F212" s="449" t="s">
        <v>878</v>
      </c>
      <c r="G212" s="450" t="s">
        <v>879</v>
      </c>
      <c r="J212" s="313" t="n">
        <f aca="false">'2. RESUMO'!$G$37</f>
        <v>2733724.78</v>
      </c>
    </row>
    <row r="213" customFormat="false" ht="15.95" hidden="false" customHeight="true" outlineLevel="0" collapsed="false">
      <c r="B213" s="451" t="s">
        <v>884</v>
      </c>
      <c r="C213" s="451"/>
      <c r="D213" s="451"/>
      <c r="E213" s="451"/>
      <c r="F213" s="451"/>
      <c r="G213" s="451"/>
      <c r="J213" s="313" t="n">
        <f aca="false">'2. RESUMO'!$G$37</f>
        <v>2733724.78</v>
      </c>
    </row>
    <row r="214" customFormat="false" ht="15.75" hidden="false" customHeight="false" outlineLevel="0" collapsed="false">
      <c r="A214" s="108" t="s">
        <v>871</v>
      </c>
      <c r="B214" s="452" t="n">
        <v>13</v>
      </c>
      <c r="C214" s="91" t="str">
        <f aca="false">IF($A214="INSUMO",VLOOKUP($B214,'BANCO DE DADOS ABRIL INS'!$A:$D,2,0),VLOOKUP($B214,'BANCO DE DADOS ABRIL SERV'!$B:$E,2,0))</f>
        <v>ESTOPA</v>
      </c>
      <c r="D214" s="90" t="str">
        <f aca="false">IF($A214="INSUMO",VLOOKUP($B214,'BANCO DE DADOS ABRIL INS'!$A:$D,3,0),VLOOKUP($B214,'BANCO DE DADOS ABRIL SERV'!$B:$E,3,0))</f>
        <v>KG</v>
      </c>
      <c r="E214" s="645" t="n">
        <v>0.12</v>
      </c>
      <c r="F214" s="454" t="n">
        <f aca="false">IF($A214="INSUMO",VLOOKUP($B214,'BANCO DE DADOS ABRIL INS'!$A:$D,4,0),VLOOKUP($B214,'BANCO DE DADOS ABRIL SERV'!$B:$E,4,0))</f>
        <v>13.64</v>
      </c>
      <c r="G214" s="646" t="n">
        <f aca="false">TRUNC(E214*F214,2)</f>
        <v>1.63</v>
      </c>
    </row>
    <row r="215" customFormat="false" ht="15.75" hidden="false" customHeight="false" outlineLevel="0" collapsed="false">
      <c r="A215" s="108" t="s">
        <v>871</v>
      </c>
      <c r="B215" s="452" t="n">
        <v>7307</v>
      </c>
      <c r="C215" s="91" t="str">
        <f aca="false">IF($A215="INSUMO",VLOOKUP($B215,'BANCO DE DADOS ABRIL INS'!$A:$D,2,0),VLOOKUP($B215,'BANCO DE DADOS ABRIL SERV'!$B:$E,2,0))</f>
        <v>FUNDO ANTICORROSIVO PARA METAIS FERROSOS (ZARCAO)</v>
      </c>
      <c r="D215" s="90" t="str">
        <f aca="false">IF($A215="INSUMO",VLOOKUP($B215,'BANCO DE DADOS ABRIL INS'!$A:$D,3,0),VLOOKUP($B215,'BANCO DE DADOS ABRIL SERV'!$B:$E,3,0))</f>
        <v>L</v>
      </c>
      <c r="E215" s="645" t="n">
        <v>0.08</v>
      </c>
      <c r="F215" s="454" t="n">
        <f aca="false">IF($A215="INSUMO",VLOOKUP($B215,'BANCO DE DADOS ABRIL INS'!$A:$D,4,0),VLOOKUP($B215,'BANCO DE DADOS ABRIL SERV'!$B:$E,4,0))</f>
        <v>21.47</v>
      </c>
      <c r="G215" s="646" t="n">
        <f aca="false">TRUNC(E215*F215,2)</f>
        <v>1.71</v>
      </c>
    </row>
    <row r="216" customFormat="false" ht="15.75" hidden="false" customHeight="false" outlineLevel="0" collapsed="false">
      <c r="A216" s="108" t="s">
        <v>871</v>
      </c>
      <c r="B216" s="452" t="n">
        <v>10228</v>
      </c>
      <c r="C216" s="91" t="str">
        <f aca="false">IF($A216="INSUMO",VLOOKUP($B216,'BANCO DE DADOS ABRIL INS'!$A:$D,2,0),VLOOKUP($B216,'BANCO DE DADOS ABRIL SERV'!$B:$E,2,0))</f>
        <v>VALVULA DE DESCARGA METALICA, BASE 1 1/2 " E ACABAMENTO METALICO CROMADO</v>
      </c>
      <c r="D216" s="90" t="str">
        <f aca="false">IF($A216="INSUMO",VLOOKUP($B216,'BANCO DE DADOS ABRIL INS'!$A:$D,3,0),VLOOKUP($B216,'BANCO DE DADOS ABRIL SERV'!$B:$E,3,0))</f>
        <v>UN</v>
      </c>
      <c r="E216" s="645" t="n">
        <v>1</v>
      </c>
      <c r="F216" s="454" t="n">
        <f aca="false">IF($A216="INSUMO",VLOOKUP($B216,'BANCO DE DADOS ABRIL INS'!$A:$D,4,0),VLOOKUP($B216,'BANCO DE DADOS ABRIL SERV'!$B:$E,4,0))</f>
        <v>170.39</v>
      </c>
      <c r="G216" s="646" t="n">
        <f aca="false">TRUNC(E216*F216,2)</f>
        <v>170.39</v>
      </c>
    </row>
    <row r="217" customFormat="false" ht="15.95" hidden="false" customHeight="true" outlineLevel="0" collapsed="false">
      <c r="B217" s="451" t="s">
        <v>993</v>
      </c>
      <c r="C217" s="451"/>
      <c r="D217" s="451"/>
      <c r="E217" s="451"/>
      <c r="F217" s="451"/>
      <c r="G217" s="451"/>
      <c r="J217" s="313" t="n">
        <f aca="false">'2. RESUMO'!$G$37</f>
        <v>2733724.78</v>
      </c>
    </row>
    <row r="218" customFormat="false" ht="15.75" hidden="false" customHeight="false" outlineLevel="0" collapsed="false">
      <c r="A218" s="108" t="s">
        <v>872</v>
      </c>
      <c r="B218" s="452" t="n">
        <v>88242</v>
      </c>
      <c r="C218" s="91" t="str">
        <f aca="false">IF($A218="INSUMO",VLOOKUP($B218,'BANCO DE DADOS ABRIL INS'!$A:$D,2,0),VLOOKUP($B218,'BANCO DE DADOS ABRIL SERV'!$B:$E,2,0))</f>
        <v>AJUDANTE DE PEDREIRO COM ENCARGOS COMPLEMENTARES</v>
      </c>
      <c r="D218" s="90" t="str">
        <f aca="false">IF($A218="INSUMO",VLOOKUP($B218,'BANCO DE DADOS ABRIL INS'!$A:$D,3,0),VLOOKUP($B218,'BANCO DE DADOS ABRIL SERV'!$B:$E,3,0))</f>
        <v>H</v>
      </c>
      <c r="E218" s="645" t="n">
        <v>0.7</v>
      </c>
      <c r="F218" s="454" t="n">
        <v>16.27</v>
      </c>
      <c r="G218" s="646" t="n">
        <f aca="false">TRUNC(E218*F218,2)</f>
        <v>11.38</v>
      </c>
    </row>
    <row r="219" customFormat="false" ht="15.75" hidden="false" customHeight="false" outlineLevel="0" collapsed="false">
      <c r="A219" s="108" t="s">
        <v>872</v>
      </c>
      <c r="B219" s="456" t="n">
        <v>88267</v>
      </c>
      <c r="C219" s="83" t="str">
        <f aca="false">IF($A219="INSUMO",VLOOKUP($B219,'BANCO DE DADOS ABRIL INS'!$A:$D,2,0),VLOOKUP($B219,'BANCO DE DADOS ABRIL SERV'!$B:$E,2,0))</f>
        <v>ENCANADOR OU BOMBEIRO HIDRÁULICO COM ENCARGOS COMPLEMENTARES</v>
      </c>
      <c r="D219" s="82" t="str">
        <f aca="false">IF($A219="INSUMO",VLOOKUP($B219,'BANCO DE DADOS ABRIL INS'!$A:$D,3,0),VLOOKUP($B219,'BANCO DE DADOS ABRIL SERV'!$B:$E,3,0))</f>
        <v>H</v>
      </c>
      <c r="E219" s="678" t="n">
        <v>0.85</v>
      </c>
      <c r="F219" s="458" t="n">
        <v>20.36</v>
      </c>
      <c r="G219" s="649" t="n">
        <f aca="false">TRUNC(E219*F219,2)</f>
        <v>17.3</v>
      </c>
      <c r="J219" s="313" t="n">
        <f aca="false">'2. RESUMO'!$G$37</f>
        <v>2733724.78</v>
      </c>
    </row>
    <row r="220" customFormat="false" ht="16.5" hidden="false" customHeight="true" outlineLevel="0" collapsed="false">
      <c r="A220" s="8"/>
      <c r="B220" s="463" t="s">
        <v>1031</v>
      </c>
      <c r="C220" s="463"/>
      <c r="D220" s="463"/>
      <c r="E220" s="463"/>
      <c r="F220" s="521" t="s">
        <v>653</v>
      </c>
      <c r="G220" s="462" t="n">
        <f aca="false">SUM(G214:G219)</f>
        <v>202.41</v>
      </c>
      <c r="J220" s="313" t="n">
        <f aca="false">'2. RESUMO'!$G$37</f>
        <v>2733724.78</v>
      </c>
    </row>
    <row r="222" customFormat="false" ht="16.5" hidden="false" customHeight="false" outlineLevel="0" collapsed="false"/>
    <row r="223" customFormat="false" ht="40.5" hidden="false" customHeight="true" outlineLevel="0" collapsed="false">
      <c r="B223" s="641" t="str">
        <f aca="false">IF(COUNT($H$15:H223)&lt;10,CONCATENATE("PMPG HID 00",COUNT($H$15:H223)),CONCATENATE("PMPG HID 0",COUNT($H$15:H223)))</f>
        <v>PMPG HID 018</v>
      </c>
      <c r="C223" s="642" t="s">
        <v>1032</v>
      </c>
      <c r="D223" s="642"/>
      <c r="E223" s="642"/>
      <c r="F223" s="642"/>
      <c r="G223" s="643" t="s">
        <v>451</v>
      </c>
      <c r="H223" s="592" t="n">
        <f aca="false">G231</f>
        <v>102.41</v>
      </c>
      <c r="J223" s="313" t="n">
        <f aca="false">'2. RESUMO'!$G$37</f>
        <v>2733724.78</v>
      </c>
    </row>
    <row r="224" customFormat="false" ht="31.5" hidden="false" customHeight="false" outlineLevel="0" collapsed="false">
      <c r="B224" s="230" t="s">
        <v>875</v>
      </c>
      <c r="C224" s="449" t="s">
        <v>876</v>
      </c>
      <c r="D224" s="449" t="s">
        <v>451</v>
      </c>
      <c r="E224" s="449" t="s">
        <v>877</v>
      </c>
      <c r="F224" s="449" t="s">
        <v>878</v>
      </c>
      <c r="G224" s="450" t="s">
        <v>879</v>
      </c>
      <c r="J224" s="313" t="n">
        <f aca="false">'2. RESUMO'!$G$37</f>
        <v>2733724.78</v>
      </c>
    </row>
    <row r="225" customFormat="false" ht="15.95" hidden="false" customHeight="true" outlineLevel="0" collapsed="false">
      <c r="B225" s="451" t="s">
        <v>884</v>
      </c>
      <c r="C225" s="451"/>
      <c r="D225" s="451"/>
      <c r="E225" s="451"/>
      <c r="F225" s="451"/>
      <c r="G225" s="451"/>
      <c r="J225" s="313" t="n">
        <f aca="false">'2. RESUMO'!$G$37</f>
        <v>2733724.78</v>
      </c>
    </row>
    <row r="226" customFormat="false" ht="15.75" hidden="false" customHeight="false" outlineLevel="0" collapsed="false">
      <c r="A226" s="108" t="s">
        <v>871</v>
      </c>
      <c r="B226" s="452" t="n">
        <v>3146</v>
      </c>
      <c r="C226" s="91" t="str">
        <f aca="false">IF($A226="INSUMO",VLOOKUP($B226,'BANCO DE DADOS ABRIL INS'!$A:$D,2,0),VLOOKUP($B226,'BANCO DE DADOS ABRIL SERV'!$B:$E,2,0))</f>
        <v>FITA VEDA ROSCA EM ROLOS DE 18 MM X 10 M (L X C)</v>
      </c>
      <c r="D226" s="90" t="str">
        <f aca="false">IF($A226="INSUMO",VLOOKUP($B226,'BANCO DE DADOS ABRIL INS'!$A:$D,3,0),VLOOKUP($B226,'BANCO DE DADOS ABRIL SERV'!$B:$E,3,0))</f>
        <v>UN</v>
      </c>
      <c r="E226" s="679" t="n">
        <v>1</v>
      </c>
      <c r="F226" s="454" t="n">
        <f aca="false">IF($A226="INSUMO",VLOOKUP($B226,'BANCO DE DADOS ABRIL INS'!$A:$D,4,0),VLOOKUP($B226,'BANCO DE DADOS ABRIL SERV'!$B:$E,4,0))</f>
        <v>4.15</v>
      </c>
      <c r="G226" s="646" t="n">
        <f aca="false">TRUNC(E226*F226,2)</f>
        <v>4.15</v>
      </c>
    </row>
    <row r="227" customFormat="false" ht="15.75" hidden="false" customHeight="false" outlineLevel="0" collapsed="false">
      <c r="A227" s="108" t="s">
        <v>871</v>
      </c>
      <c r="B227" s="452" t="n">
        <v>1370</v>
      </c>
      <c r="C227" s="91" t="str">
        <f aca="false">IF($A227="INSUMO",VLOOKUP($B227,'BANCO DE DADOS ABRIL INS'!$A:$D,2,0),VLOOKUP($B227,'BANCO DE DADOS ABRIL SERV'!$B:$E,2,0))</f>
        <v>DUCHA HIGIENICA PLASTICA COM REGISTRO METALICO 1/2 "</v>
      </c>
      <c r="D227" s="90" t="str">
        <f aca="false">IF($A227="INSUMO",VLOOKUP($B227,'BANCO DE DADOS ABRIL INS'!$A:$D,3,0),VLOOKUP($B227,'BANCO DE DADOS ABRIL SERV'!$B:$E,3,0))</f>
        <v>UN</v>
      </c>
      <c r="E227" s="679" t="n">
        <v>1</v>
      </c>
      <c r="F227" s="454" t="n">
        <f aca="false">IF($A227="INSUMO",VLOOKUP($B227,'BANCO DE DADOS ABRIL INS'!$A:$D,4,0),VLOOKUP($B227,'BANCO DE DADOS ABRIL SERV'!$B:$E,4,0))</f>
        <v>80.2</v>
      </c>
      <c r="G227" s="646" t="n">
        <f aca="false">TRUNC(E227*F227,2)</f>
        <v>80.2</v>
      </c>
    </row>
    <row r="228" customFormat="false" ht="15.95" hidden="false" customHeight="true" outlineLevel="0" collapsed="false">
      <c r="B228" s="451" t="s">
        <v>993</v>
      </c>
      <c r="C228" s="451"/>
      <c r="D228" s="451"/>
      <c r="E228" s="451"/>
      <c r="F228" s="451"/>
      <c r="G228" s="451"/>
      <c r="J228" s="313" t="n">
        <f aca="false">'2. RESUMO'!$G$37</f>
        <v>2733724.78</v>
      </c>
    </row>
    <row r="229" customFormat="false" ht="15.75" hidden="false" customHeight="false" outlineLevel="0" collapsed="false">
      <c r="A229" s="108" t="s">
        <v>872</v>
      </c>
      <c r="B229" s="90" t="n">
        <v>88267</v>
      </c>
      <c r="C229" s="91" t="str">
        <f aca="false">IF($A229="INSUMO",VLOOKUP($B229,'BANCO DE DADOS ABRIL INS'!$A:$D,2,0),VLOOKUP($B229,'BANCO DE DADOS ABRIL SERV'!$B:$E,2,0))</f>
        <v>ENCANADOR OU BOMBEIRO HIDRÁULICO COM ENCARGOS COMPLEMENTARES</v>
      </c>
      <c r="D229" s="90" t="str">
        <f aca="false">IF($A229="INSUMO",VLOOKUP($B229,'BANCO DE DADOS ABRIL INS'!$A:$D,3,0),VLOOKUP($B229,'BANCO DE DADOS ABRIL SERV'!$B:$E,3,0))</f>
        <v>H</v>
      </c>
      <c r="E229" s="647" t="n">
        <v>0.5</v>
      </c>
      <c r="F229" s="454" t="n">
        <v>20.36</v>
      </c>
      <c r="G229" s="93" t="n">
        <f aca="false">TRUNC(E229*F229,2)</f>
        <v>10.18</v>
      </c>
      <c r="J229" s="313" t="n">
        <f aca="false">'2. RESUMO'!$G$37</f>
        <v>2733724.78</v>
      </c>
    </row>
    <row r="230" customFormat="false" ht="30" hidden="false" customHeight="false" outlineLevel="0" collapsed="false">
      <c r="A230" s="108"/>
      <c r="B230" s="90" t="n">
        <v>88248</v>
      </c>
      <c r="C230" s="91" t="str">
        <f aca="false">IF($A230="INSUMO",VLOOKUP($B230,'BANCO DE DADOS ABRIL INS'!$A:$D,2,0),VLOOKUP($B230,'BANCO DE DADOS ABRIL SERV'!$B:$E,2,0))</f>
        <v>AUXILIAR DE ENCANADOR OU BOMBEIRO HIDRÁULICO COM ENCARGOS COMPLEMENTARES</v>
      </c>
      <c r="D230" s="90" t="str">
        <f aca="false">IF($A230="INSUMO",VLOOKUP($B230,'BANCO DE DADOS ABRIL INS'!$A:$D,3,0),VLOOKUP($B230,'BANCO DE DADOS ABRIL SERV'!$B:$E,3,0))</f>
        <v>H</v>
      </c>
      <c r="E230" s="647" t="n">
        <v>0.5</v>
      </c>
      <c r="F230" s="454" t="n">
        <v>15.76</v>
      </c>
      <c r="G230" s="93" t="n">
        <f aca="false">TRUNC(E230*F230,2)</f>
        <v>7.88</v>
      </c>
    </row>
    <row r="231" customFormat="false" ht="16.5" hidden="false" customHeight="true" outlineLevel="0" collapsed="false">
      <c r="A231" s="8"/>
      <c r="B231" s="463" t="s">
        <v>1033</v>
      </c>
      <c r="C231" s="463"/>
      <c r="D231" s="463"/>
      <c r="E231" s="463"/>
      <c r="F231" s="521" t="s">
        <v>653</v>
      </c>
      <c r="G231" s="462" t="n">
        <f aca="false">SUM(G226:G230)</f>
        <v>102.41</v>
      </c>
      <c r="H231" s="680"/>
      <c r="J231" s="313" t="n">
        <f aca="false">'2. RESUMO'!$G$37</f>
        <v>2733724.78</v>
      </c>
    </row>
    <row r="233" customFormat="false" ht="40.5" hidden="false" customHeight="true" outlineLevel="0" collapsed="false">
      <c r="B233" s="641" t="str">
        <f aca="false">IF(COUNT($H$15:H233)&lt;10,CONCATENATE("PMPG HID 00",COUNT($H$15:H233)),CONCATENATE("PMPG HID 0",COUNT($H$15:H233)))</f>
        <v>PMPG HID 019</v>
      </c>
      <c r="C233" s="642" t="s">
        <v>1034</v>
      </c>
      <c r="D233" s="642"/>
      <c r="E233" s="642"/>
      <c r="F233" s="642"/>
      <c r="G233" s="643" t="s">
        <v>451</v>
      </c>
      <c r="H233" s="592" t="n">
        <f aca="false">G244</f>
        <v>374.05</v>
      </c>
      <c r="J233" s="313" t="n">
        <f aca="false">'2. RESUMO'!$G$37</f>
        <v>2733724.78</v>
      </c>
    </row>
    <row r="234" customFormat="false" ht="31.5" hidden="false" customHeight="false" outlineLevel="0" collapsed="false">
      <c r="B234" s="230" t="s">
        <v>875</v>
      </c>
      <c r="C234" s="449" t="s">
        <v>876</v>
      </c>
      <c r="D234" s="449" t="s">
        <v>451</v>
      </c>
      <c r="E234" s="449" t="s">
        <v>877</v>
      </c>
      <c r="F234" s="449" t="s">
        <v>878</v>
      </c>
      <c r="G234" s="450" t="s">
        <v>879</v>
      </c>
      <c r="J234" s="313" t="n">
        <f aca="false">'2. RESUMO'!$G$37</f>
        <v>2733724.78</v>
      </c>
    </row>
    <row r="235" customFormat="false" ht="15.95" hidden="false" customHeight="true" outlineLevel="0" collapsed="false">
      <c r="B235" s="451" t="s">
        <v>884</v>
      </c>
      <c r="C235" s="451"/>
      <c r="D235" s="451"/>
      <c r="E235" s="451"/>
      <c r="F235" s="451"/>
      <c r="G235" s="451"/>
      <c r="J235" s="313" t="n">
        <f aca="false">'2. RESUMO'!$G$37</f>
        <v>2733724.78</v>
      </c>
    </row>
    <row r="236" customFormat="false" ht="15.75" hidden="false" customHeight="false" outlineLevel="0" collapsed="false">
      <c r="A236" s="108" t="s">
        <v>871</v>
      </c>
      <c r="B236" s="452" t="n">
        <v>31</v>
      </c>
      <c r="C236" s="91" t="str">
        <f aca="false">IF($A236="INSUMO",VLOOKUP($B236,'BANCO DE DADOS ABRIL INS'!$A:$D,2,0),VLOOKUP($B236,'BANCO DE DADOS ABRIL SERV'!$B:$E,2,0))</f>
        <v>ACO CA-50, 12,5 MM, VERGALHAO</v>
      </c>
      <c r="D236" s="90" t="str">
        <f aca="false">IF($A236="INSUMO",VLOOKUP($B236,'BANCO DE DADOS ABRIL INS'!$A:$D,3,0),VLOOKUP($B236,'BANCO DE DADOS ABRIL SERV'!$B:$E,3,0))</f>
        <v>KG</v>
      </c>
      <c r="E236" s="645" t="n">
        <v>2.5</v>
      </c>
      <c r="F236" s="454" t="n">
        <f aca="false">IF($A236="INSUMO",VLOOKUP($B236,'BANCO DE DADOS ABRIL INS'!$A:$D,4,0),VLOOKUP($B236,'BANCO DE DADOS ABRIL SERV'!$B:$E,4,0))</f>
        <v>4.74</v>
      </c>
      <c r="G236" s="646" t="n">
        <f aca="false">TRUNC(E236*F236,2)</f>
        <v>11.85</v>
      </c>
    </row>
    <row r="237" customFormat="false" ht="15.75" hidden="false" customHeight="false" outlineLevel="0" collapsed="false">
      <c r="A237" s="108" t="s">
        <v>871</v>
      </c>
      <c r="B237" s="452" t="n">
        <v>370</v>
      </c>
      <c r="C237" s="91" t="str">
        <f aca="false">IF($A237="INSUMO",VLOOKUP($B237,'BANCO DE DADOS ABRIL INS'!$A:$D,2,0),VLOOKUP($B237,'BANCO DE DADOS ABRIL SERV'!$B:$E,2,0))</f>
        <v>AREIA MEDIA - POSTO JAZIDA/FORNECEDOR (RETIRADO NA JAZIDA, SEM TRANSPORTE)</v>
      </c>
      <c r="D237" s="90" t="str">
        <f aca="false">IF($A237="INSUMO",VLOOKUP($B237,'BANCO DE DADOS ABRIL INS'!$A:$D,3,0),VLOOKUP($B237,'BANCO DE DADOS ABRIL SERV'!$B:$E,3,0))</f>
        <v>M3</v>
      </c>
      <c r="E237" s="645" t="n">
        <v>0.25</v>
      </c>
      <c r="F237" s="454" t="n">
        <f aca="false">IF($A237="INSUMO",VLOOKUP($B237,'BANCO DE DADOS ABRIL INS'!$A:$D,4,0),VLOOKUP($B237,'BANCO DE DADOS ABRIL SERV'!$B:$E,4,0))</f>
        <v>62.5</v>
      </c>
      <c r="G237" s="646" t="n">
        <f aca="false">TRUNC(E237*F237,2)</f>
        <v>15.62</v>
      </c>
    </row>
    <row r="238" customFormat="false" ht="15.75" hidden="false" customHeight="false" outlineLevel="0" collapsed="false">
      <c r="A238" s="108" t="s">
        <v>871</v>
      </c>
      <c r="B238" s="452" t="n">
        <v>1382</v>
      </c>
      <c r="C238" s="91" t="str">
        <f aca="false">IF($A238="INSUMO",VLOOKUP($B238,'BANCO DE DADOS ABRIL INS'!$A:$D,2,0),VLOOKUP($B238,'BANCO DE DADOS ABRIL SERV'!$B:$E,2,0))</f>
        <v>CIMENTO PORTLAND POZOLANICO CP IV- 32</v>
      </c>
      <c r="D238" s="90" t="str">
        <f aca="false">IF($A238="INSUMO",VLOOKUP($B238,'BANCO DE DADOS ABRIL INS'!$A:$D,3,0),VLOOKUP($B238,'BANCO DE DADOS ABRIL SERV'!$B:$E,3,0))</f>
        <v>50KG</v>
      </c>
      <c r="E238" s="645" t="n">
        <v>1.78</v>
      </c>
      <c r="F238" s="454" t="n">
        <f aca="false">IF($A238="INSUMO",VLOOKUP($B238,'BANCO DE DADOS ABRIL INS'!$A:$D,4,0),VLOOKUP($B238,'BANCO DE DADOS ABRIL SERV'!$B:$E,4,0))</f>
        <v>23.99</v>
      </c>
      <c r="G238" s="646" t="n">
        <f aca="false">TRUNC(E238*F238,2)</f>
        <v>42.7</v>
      </c>
    </row>
    <row r="239" customFormat="false" ht="15.75" hidden="false" customHeight="false" outlineLevel="0" collapsed="false">
      <c r="A239" s="108" t="s">
        <v>871</v>
      </c>
      <c r="B239" s="452" t="n">
        <v>4721</v>
      </c>
      <c r="C239" s="91" t="str">
        <f aca="false">IF($A239="INSUMO",VLOOKUP($B239,'BANCO DE DADOS ABRIL INS'!$A:$D,2,0),VLOOKUP($B239,'BANCO DE DADOS ABRIL SERV'!$B:$E,2,0))</f>
        <v>PEDRA BRITADA N. 1 (9,5 a 19 MM) POSTO PEDREIRA/FORNECEDOR, SEM FRETE</v>
      </c>
      <c r="D239" s="90" t="str">
        <f aca="false">IF($A239="INSUMO",VLOOKUP($B239,'BANCO DE DADOS ABRIL INS'!$A:$D,3,0),VLOOKUP($B239,'BANCO DE DADOS ABRIL SERV'!$B:$E,3,0))</f>
        <v>M3</v>
      </c>
      <c r="E239" s="645" t="n">
        <v>0.13</v>
      </c>
      <c r="F239" s="454" t="n">
        <f aca="false">IF($A239="INSUMO",VLOOKUP($B239,'BANCO DE DADOS ABRIL INS'!$A:$D,4,0),VLOOKUP($B239,'BANCO DE DADOS ABRIL SERV'!$B:$E,4,0))</f>
        <v>69.57</v>
      </c>
      <c r="G239" s="646" t="n">
        <f aca="false">TRUNC(E239*F239,2)</f>
        <v>9.04</v>
      </c>
    </row>
    <row r="240" customFormat="false" ht="15.75" hidden="false" customHeight="false" outlineLevel="0" collapsed="false">
      <c r="A240" s="108" t="s">
        <v>871</v>
      </c>
      <c r="B240" s="452" t="n">
        <v>7271</v>
      </c>
      <c r="C240" s="91" t="str">
        <f aca="false">IF($A240="INSUMO",VLOOKUP($B240,'BANCO DE DADOS ABRIL INS'!$A:$D,2,0),VLOOKUP($B240,'BANCO DE DADOS ABRIL SERV'!$B:$E,2,0))</f>
        <v>BLOCO CERAMICO (ALVENARIA DE VEDACAO), 8 FUROS, DE 9 X 19 X 19 CM</v>
      </c>
      <c r="D240" s="90" t="str">
        <f aca="false">IF($A240="INSUMO",VLOOKUP($B240,'BANCO DE DADOS ABRIL INS'!$A:$D,3,0),VLOOKUP($B240,'BANCO DE DADOS ABRIL SERV'!$B:$E,3,0))</f>
        <v>UN</v>
      </c>
      <c r="E240" s="645" t="n">
        <v>72</v>
      </c>
      <c r="F240" s="454" t="n">
        <f aca="false">IF($A240="INSUMO",VLOOKUP($B240,'BANCO DE DADOS ABRIL INS'!$A:$D,4,0),VLOOKUP($B240,'BANCO DE DADOS ABRIL SERV'!$B:$E,4,0))</f>
        <v>0.59</v>
      </c>
      <c r="G240" s="646" t="n">
        <f aca="false">TRUNC(E240*F240,2)</f>
        <v>42.48</v>
      </c>
    </row>
    <row r="241" customFormat="false" ht="15.95" hidden="false" customHeight="true" outlineLevel="0" collapsed="false">
      <c r="B241" s="451" t="s">
        <v>993</v>
      </c>
      <c r="C241" s="451"/>
      <c r="D241" s="451"/>
      <c r="E241" s="451"/>
      <c r="F241" s="451"/>
      <c r="G241" s="451"/>
      <c r="J241" s="313" t="n">
        <f aca="false">'2. RESUMO'!$G$37</f>
        <v>2733724.78</v>
      </c>
    </row>
    <row r="242" customFormat="false" ht="15.75" hidden="false" customHeight="false" outlineLevel="0" collapsed="false">
      <c r="A242" s="108" t="s">
        <v>872</v>
      </c>
      <c r="B242" s="452" t="n">
        <v>88309</v>
      </c>
      <c r="C242" s="91" t="str">
        <f aca="false">IF($A242="INSUMO",VLOOKUP($B242,'BANCO DE DADOS ABRIL INS'!$A:$D,2,0),VLOOKUP($B242,'BANCO DE DADOS ABRIL SERV'!$B:$E,2,0))</f>
        <v>PEDREIRO COM ENCARGOS COMPLEMENTARES</v>
      </c>
      <c r="D242" s="90" t="str">
        <f aca="false">IF($A242="INSUMO",VLOOKUP($B242,'BANCO DE DADOS ABRIL INS'!$A:$D,3,0),VLOOKUP($B242,'BANCO DE DADOS ABRIL SERV'!$B:$E,3,0))</f>
        <v>H</v>
      </c>
      <c r="E242" s="645" t="n">
        <v>3.63</v>
      </c>
      <c r="F242" s="454" t="n">
        <v>20.25</v>
      </c>
      <c r="G242" s="646" t="n">
        <f aca="false">TRUNC(E242*F242,2)</f>
        <v>73.5</v>
      </c>
    </row>
    <row r="243" customFormat="false" ht="15.75" hidden="false" customHeight="false" outlineLevel="0" collapsed="false">
      <c r="A243" s="108" t="s">
        <v>872</v>
      </c>
      <c r="B243" s="456" t="n">
        <v>88316</v>
      </c>
      <c r="C243" s="83" t="str">
        <f aca="false">IF($A243="INSUMO",VLOOKUP($B243,'BANCO DE DADOS ABRIL INS'!$A:$D,2,0),VLOOKUP($B243,'BANCO DE DADOS ABRIL SERV'!$B:$E,2,0))</f>
        <v>SERVENTE COM ENCARGOS COMPLEMENTARES</v>
      </c>
      <c r="D243" s="82" t="str">
        <f aca="false">IF($A243="INSUMO",VLOOKUP($B243,'BANCO DE DADOS ABRIL INS'!$A:$D,3,0),VLOOKUP($B243,'BANCO DE DADOS ABRIL SERV'!$B:$E,3,0))</f>
        <v>H</v>
      </c>
      <c r="E243" s="678" t="n">
        <v>11</v>
      </c>
      <c r="F243" s="458" t="n">
        <v>16.26</v>
      </c>
      <c r="G243" s="649" t="n">
        <f aca="false">TRUNC(E243*F243,2)</f>
        <v>178.86</v>
      </c>
      <c r="J243" s="313" t="n">
        <f aca="false">'2. RESUMO'!$G$37</f>
        <v>2733724.78</v>
      </c>
    </row>
    <row r="244" customFormat="false" ht="16.5" hidden="false" customHeight="true" outlineLevel="0" collapsed="false">
      <c r="A244" s="8"/>
      <c r="B244" s="463" t="s">
        <v>1035</v>
      </c>
      <c r="C244" s="463"/>
      <c r="D244" s="463"/>
      <c r="E244" s="463"/>
      <c r="F244" s="521" t="s">
        <v>653</v>
      </c>
      <c r="G244" s="462" t="n">
        <f aca="false">SUM(G236:G243)</f>
        <v>374.05</v>
      </c>
      <c r="J244" s="313" t="n">
        <f aca="false">'2. RESUMO'!$G$37</f>
        <v>2733724.78</v>
      </c>
    </row>
    <row r="246" customFormat="false" ht="40.5" hidden="false" customHeight="true" outlineLevel="0" collapsed="false">
      <c r="B246" s="641" t="str">
        <f aca="false">IF(COUNT($H$15:H246)&lt;10,CONCATENATE("PMPG HID 00",COUNT($H$15:H246)),CONCATENATE("PMPG HID 0",COUNT($H$15:H246)))</f>
        <v>PMPG HID 020</v>
      </c>
      <c r="C246" s="642" t="s">
        <v>1036</v>
      </c>
      <c r="D246" s="642"/>
      <c r="E246" s="642"/>
      <c r="F246" s="642"/>
      <c r="G246" s="643" t="s">
        <v>451</v>
      </c>
      <c r="H246" s="592" t="n">
        <f aca="false">G253</f>
        <v>45.06</v>
      </c>
      <c r="J246" s="313" t="n">
        <f aca="false">'2. RESUMO'!$G$37</f>
        <v>2733724.78</v>
      </c>
    </row>
    <row r="247" customFormat="false" ht="31.5" hidden="false" customHeight="false" outlineLevel="0" collapsed="false">
      <c r="B247" s="230" t="s">
        <v>875</v>
      </c>
      <c r="C247" s="449" t="s">
        <v>876</v>
      </c>
      <c r="D247" s="449" t="s">
        <v>451</v>
      </c>
      <c r="E247" s="449" t="s">
        <v>877</v>
      </c>
      <c r="F247" s="449" t="s">
        <v>878</v>
      </c>
      <c r="G247" s="450" t="s">
        <v>879</v>
      </c>
      <c r="J247" s="313" t="n">
        <f aca="false">'2. RESUMO'!$G$37</f>
        <v>2733724.78</v>
      </c>
    </row>
    <row r="248" customFormat="false" ht="15.95" hidden="false" customHeight="true" outlineLevel="0" collapsed="false">
      <c r="B248" s="451" t="s">
        <v>884</v>
      </c>
      <c r="C248" s="451"/>
      <c r="D248" s="451"/>
      <c r="E248" s="451"/>
      <c r="F248" s="451"/>
      <c r="G248" s="451"/>
      <c r="J248" s="313" t="n">
        <f aca="false">'2. RESUMO'!$G$37</f>
        <v>2733724.78</v>
      </c>
    </row>
    <row r="249" customFormat="false" ht="15.75" hidden="false" customHeight="false" outlineLevel="0" collapsed="false">
      <c r="A249" s="108" t="s">
        <v>871</v>
      </c>
      <c r="B249" s="452" t="n">
        <v>11712</v>
      </c>
      <c r="C249" s="91" t="str">
        <f aca="false">IF($A249="INSUMO",VLOOKUP($B249,'BANCO DE DADOS ABRIL INS'!$A:$D,2,0),VLOOKUP($B249,'BANCO DE DADOS ABRIL SERV'!$B:$E,2,0))</f>
        <v>CAIXA SIFONADA PVC, 150 X 150 X 50 MM, COM GRELHA QUADRADA BRANCA (NBR 5688)</v>
      </c>
      <c r="D249" s="90" t="str">
        <f aca="false">IF($A249="INSUMO",VLOOKUP($B249,'BANCO DE DADOS ABRIL INS'!$A:$D,3,0),VLOOKUP($B249,'BANCO DE DADOS ABRIL SERV'!$B:$E,3,0))</f>
        <v>UN</v>
      </c>
      <c r="E249" s="645" t="n">
        <v>1</v>
      </c>
      <c r="F249" s="454" t="n">
        <f aca="false">IF($A249="INSUMO",VLOOKUP($B249,'BANCO DE DADOS ABRIL INS'!$A:$D,4,0),VLOOKUP($B249,'BANCO DE DADOS ABRIL SERV'!$B:$E,4,0))</f>
        <v>27</v>
      </c>
      <c r="G249" s="646" t="n">
        <f aca="false">TRUNC(E249*F249,2)</f>
        <v>27</v>
      </c>
    </row>
    <row r="250" customFormat="false" ht="15.75" hidden="false" customHeight="true" outlineLevel="0" collapsed="false">
      <c r="B250" s="451" t="s">
        <v>993</v>
      </c>
      <c r="C250" s="451"/>
      <c r="D250" s="451"/>
      <c r="E250" s="451"/>
      <c r="F250" s="451"/>
      <c r="G250" s="451"/>
      <c r="J250" s="313" t="n">
        <f aca="false">'2. RESUMO'!$G$37</f>
        <v>2733724.78</v>
      </c>
    </row>
    <row r="251" customFormat="false" ht="30" hidden="false" customHeight="false" outlineLevel="0" collapsed="false">
      <c r="A251" s="108" t="s">
        <v>872</v>
      </c>
      <c r="B251" s="452" t="n">
        <v>88248</v>
      </c>
      <c r="C251" s="91" t="str">
        <f aca="false">IF($A251="INSUMO",VLOOKUP($B251,'BANCO DE DADOS ABRIL INS'!$A:$D,2,0),VLOOKUP($B251,'BANCO DE DADOS ABRIL SERV'!$B:$E,2,0))</f>
        <v>AUXILIAR DE ENCANADOR OU BOMBEIRO HIDRÁULICO COM ENCARGOS COMPLEMENTARES</v>
      </c>
      <c r="D251" s="90" t="str">
        <f aca="false">IF($A251="INSUMO",VLOOKUP($B251,'BANCO DE DADOS ABRIL INS'!$A:$D,3,0),VLOOKUP($B251,'BANCO DE DADOS ABRIL SERV'!$B:$E,3,0))</f>
        <v>H</v>
      </c>
      <c r="E251" s="645" t="n">
        <v>0.5</v>
      </c>
      <c r="F251" s="454" t="n">
        <v>15.76</v>
      </c>
      <c r="G251" s="646" t="n">
        <f aca="false">TRUNC(E251*F251,2)</f>
        <v>7.88</v>
      </c>
    </row>
    <row r="252" customFormat="false" ht="15.75" hidden="false" customHeight="false" outlineLevel="0" collapsed="false">
      <c r="A252" s="108" t="s">
        <v>872</v>
      </c>
      <c r="B252" s="456" t="n">
        <v>88267</v>
      </c>
      <c r="C252" s="83" t="str">
        <f aca="false">IF($A252="INSUMO",VLOOKUP($B252,'BANCO DE DADOS ABRIL INS'!$A:$D,2,0),VLOOKUP($B252,'BANCO DE DADOS ABRIL SERV'!$B:$E,2,0))</f>
        <v>ENCANADOR OU BOMBEIRO HIDRÁULICO COM ENCARGOS COMPLEMENTARES</v>
      </c>
      <c r="D252" s="82" t="str">
        <f aca="false">IF($A252="INSUMO",VLOOKUP($B252,'BANCO DE DADOS ABRIL INS'!$A:$D,3,0),VLOOKUP($B252,'BANCO DE DADOS ABRIL SERV'!$B:$E,3,0))</f>
        <v>H</v>
      </c>
      <c r="E252" s="678" t="n">
        <v>0.5</v>
      </c>
      <c r="F252" s="681" t="n">
        <v>20.36</v>
      </c>
      <c r="G252" s="649" t="n">
        <f aca="false">TRUNC(E252*F252,2)</f>
        <v>10.18</v>
      </c>
      <c r="J252" s="313" t="n">
        <f aca="false">'2. RESUMO'!$G$37</f>
        <v>2733724.78</v>
      </c>
    </row>
    <row r="253" customFormat="false" ht="16.5" hidden="false" customHeight="true" outlineLevel="0" collapsed="false">
      <c r="A253" s="8"/>
      <c r="B253" s="463" t="s">
        <v>1037</v>
      </c>
      <c r="C253" s="463"/>
      <c r="D253" s="463"/>
      <c r="E253" s="463"/>
      <c r="F253" s="521" t="s">
        <v>653</v>
      </c>
      <c r="G253" s="462" t="n">
        <f aca="false">SUM(G249:G252)</f>
        <v>45.06</v>
      </c>
      <c r="J253" s="313" t="n">
        <f aca="false">'2. RESUMO'!$G$37</f>
        <v>2733724.78</v>
      </c>
    </row>
    <row r="255" customFormat="false" ht="40.5" hidden="false" customHeight="true" outlineLevel="0" collapsed="false">
      <c r="B255" s="641" t="str">
        <f aca="false">IF(COUNT($H$15:H255)&lt;10,CONCATENATE("PMPG HID 00",COUNT($H$15:H255)),CONCATENATE("PMPG HID 0",COUNT($H$15:H255)))</f>
        <v>PMPG HID 021</v>
      </c>
      <c r="C255" s="642" t="s">
        <v>1038</v>
      </c>
      <c r="D255" s="642"/>
      <c r="E255" s="642"/>
      <c r="F255" s="642"/>
      <c r="G255" s="643" t="s">
        <v>451</v>
      </c>
      <c r="H255" s="592" t="n">
        <f aca="false">G264</f>
        <v>38.85</v>
      </c>
      <c r="J255" s="313" t="n">
        <f aca="false">'2. RESUMO'!$G$37</f>
        <v>2733724.78</v>
      </c>
    </row>
    <row r="256" customFormat="false" ht="31.5" hidden="false" customHeight="false" outlineLevel="0" collapsed="false">
      <c r="B256" s="230" t="s">
        <v>875</v>
      </c>
      <c r="C256" s="449" t="s">
        <v>876</v>
      </c>
      <c r="D256" s="449" t="s">
        <v>451</v>
      </c>
      <c r="E256" s="449" t="s">
        <v>877</v>
      </c>
      <c r="F256" s="449" t="s">
        <v>878</v>
      </c>
      <c r="G256" s="450" t="s">
        <v>879</v>
      </c>
      <c r="J256" s="313" t="n">
        <f aca="false">'2. RESUMO'!$G$37</f>
        <v>2733724.78</v>
      </c>
    </row>
    <row r="257" customFormat="false" ht="15.95" hidden="false" customHeight="true" outlineLevel="0" collapsed="false">
      <c r="B257" s="451" t="s">
        <v>884</v>
      </c>
      <c r="C257" s="451"/>
      <c r="D257" s="451"/>
      <c r="E257" s="451"/>
      <c r="F257" s="451"/>
      <c r="G257" s="451"/>
      <c r="J257" s="313" t="n">
        <f aca="false">'2. RESUMO'!$G$37</f>
        <v>2733724.78</v>
      </c>
    </row>
    <row r="258" customFormat="false" ht="15.75" hidden="false" customHeight="false" outlineLevel="0" collapsed="false">
      <c r="A258" s="108" t="s">
        <v>871</v>
      </c>
      <c r="B258" s="682" t="n">
        <v>301</v>
      </c>
      <c r="C258" s="91" t="str">
        <f aca="false">IF($A258="INSUMO",VLOOKUP($B258,'BANCO DE DADOS ABRIL INS'!$A:$D,2,0),VLOOKUP($B258,'BANCO DE DADOS ABRIL SERV'!$B:$E,2,0))</f>
        <v>ANEL BORRACHA PARA TUBO ESGOTO PREDIAL, DN 100 MM (NBR 5688)</v>
      </c>
      <c r="D258" s="90" t="str">
        <f aca="false">IF($A258="INSUMO",VLOOKUP($B258,'BANCO DE DADOS ABRIL INS'!$A:$D,3,0),VLOOKUP($B258,'BANCO DE DADOS ABRIL SERV'!$B:$E,3,0))</f>
        <v>UN</v>
      </c>
      <c r="E258" s="645" t="n">
        <v>1</v>
      </c>
      <c r="F258" s="454" t="n">
        <f aca="false">IF($A258="INSUMO",VLOOKUP($B258,'BANCO DE DADOS ABRIL INS'!$A:$D,4,0),VLOOKUP($B258,'BANCO DE DADOS ABRIL SERV'!$B:$E,4,0))</f>
        <v>2.99</v>
      </c>
      <c r="G258" s="646" t="n">
        <f aca="false">TRUNC(E258*F258,2)</f>
        <v>2.99</v>
      </c>
    </row>
    <row r="259" customFormat="false" ht="15.75" hidden="false" customHeight="false" outlineLevel="0" collapsed="false">
      <c r="A259" s="108" t="s">
        <v>871</v>
      </c>
      <c r="B259" s="682" t="n">
        <v>1965</v>
      </c>
      <c r="C259" s="91" t="str">
        <f aca="false">IF($A259="INSUMO",VLOOKUP($B259,'BANCO DE DADOS ABRIL INS'!$A:$D,2,0),VLOOKUP($B259,'BANCO DE DADOS ABRIL SERV'!$B:$E,2,0))</f>
        <v>CURVA PVC LONGA 45 GRAUS, 100 MM, PARA ESGOTO PREDIAL</v>
      </c>
      <c r="D259" s="90" t="str">
        <f aca="false">IF($A259="INSUMO",VLOOKUP($B259,'BANCO DE DADOS ABRIL INS'!$A:$D,3,0),VLOOKUP($B259,'BANCO DE DADOS ABRIL SERV'!$B:$E,3,0))</f>
        <v>UN</v>
      </c>
      <c r="E259" s="645" t="n">
        <v>1</v>
      </c>
      <c r="F259" s="454" t="n">
        <f aca="false">IF($A259="INSUMO",VLOOKUP($B259,'BANCO DE DADOS ABRIL INS'!$A:$D,4,0),VLOOKUP($B259,'BANCO DE DADOS ABRIL SERV'!$B:$E,4,0))</f>
        <v>26.91</v>
      </c>
      <c r="G259" s="646" t="n">
        <f aca="false">TRUNC(E259*F259,2)</f>
        <v>26.91</v>
      </c>
    </row>
    <row r="260" customFormat="false" ht="30" hidden="false" customHeight="false" outlineLevel="0" collapsed="false">
      <c r="A260" s="108" t="s">
        <v>871</v>
      </c>
      <c r="B260" s="452" t="n">
        <v>20078</v>
      </c>
      <c r="C260" s="91" t="str">
        <f aca="false">IF($A260="INSUMO",VLOOKUP($B260,'BANCO DE DADOS ABRIL INS'!$A:$D,2,0),VLOOKUP($B260,'BANCO DE DADOS ABRIL SERV'!$B:$E,2,0))</f>
        <v>PASTA LUBRIFICANTE PARA TUBOS E CONEXOES COM JUNTA ELASTICA (USO EM PVC, ACO, POLIETILENO E OUTROS) ( DE *400* G)</v>
      </c>
      <c r="D260" s="90" t="str">
        <f aca="false">IF($A260="INSUMO",VLOOKUP($B260,'BANCO DE DADOS ABRIL INS'!$A:$D,3,0),VLOOKUP($B260,'BANCO DE DADOS ABRIL SERV'!$B:$E,3,0))</f>
        <v>UN</v>
      </c>
      <c r="E260" s="645" t="n">
        <v>0.023</v>
      </c>
      <c r="F260" s="454" t="n">
        <f aca="false">IF($A260="INSUMO",VLOOKUP($B260,'BANCO DE DADOS ABRIL INS'!$A:$D,4,0),VLOOKUP($B260,'BANCO DE DADOS ABRIL SERV'!$B:$E,4,0))</f>
        <v>23.81</v>
      </c>
      <c r="G260" s="646" t="n">
        <f aca="false">TRUNC(E260*F260,2)</f>
        <v>0.54</v>
      </c>
    </row>
    <row r="261" customFormat="false" ht="15.75" hidden="false" customHeight="true" outlineLevel="0" collapsed="false">
      <c r="B261" s="451" t="s">
        <v>993</v>
      </c>
      <c r="C261" s="451"/>
      <c r="D261" s="451"/>
      <c r="E261" s="451"/>
      <c r="F261" s="451"/>
      <c r="G261" s="451"/>
      <c r="J261" s="313" t="n">
        <f aca="false">'2. RESUMO'!$G$37</f>
        <v>2733724.78</v>
      </c>
    </row>
    <row r="262" customFormat="false" ht="15.75" hidden="false" customHeight="false" outlineLevel="0" collapsed="false">
      <c r="A262" s="108" t="s">
        <v>872</v>
      </c>
      <c r="B262" s="452" t="n">
        <v>88316</v>
      </c>
      <c r="C262" s="91" t="str">
        <f aca="false">IF($A262="INSUMO",VLOOKUP($B262,'BANCO DE DADOS ABRIL INS'!$A:$D,2,0),VLOOKUP($B262,'BANCO DE DADOS ABRIL SERV'!$B:$E,2,0))</f>
        <v>SERVENTE COM ENCARGOS COMPLEMENTARES</v>
      </c>
      <c r="D262" s="90" t="str">
        <f aca="false">IF($A262="INSUMO",VLOOKUP($B262,'BANCO DE DADOS ABRIL INS'!$A:$D,3,0),VLOOKUP($B262,'BANCO DE DADOS ABRIL SERV'!$B:$E,3,0))</f>
        <v>H</v>
      </c>
      <c r="E262" s="645" t="n">
        <v>0.23</v>
      </c>
      <c r="F262" s="653" t="n">
        <v>16.26</v>
      </c>
      <c r="G262" s="646" t="n">
        <f aca="false">TRUNC(E262*F262,2)</f>
        <v>3.73</v>
      </c>
    </row>
    <row r="263" customFormat="false" ht="15.75" hidden="false" customHeight="false" outlineLevel="0" collapsed="false">
      <c r="A263" s="108" t="s">
        <v>872</v>
      </c>
      <c r="B263" s="456" t="n">
        <v>88267</v>
      </c>
      <c r="C263" s="83" t="str">
        <f aca="false">IF($A263="INSUMO",VLOOKUP($B263,'BANCO DE DADOS ABRIL INS'!$A:$D,2,0),VLOOKUP($B263,'BANCO DE DADOS ABRIL SERV'!$B:$E,2,0))</f>
        <v>ENCANADOR OU BOMBEIRO HIDRÁULICO COM ENCARGOS COMPLEMENTARES</v>
      </c>
      <c r="D263" s="82" t="str">
        <f aca="false">IF($A263="INSUMO",VLOOKUP($B263,'BANCO DE DADOS ABRIL INS'!$A:$D,3,0),VLOOKUP($B263,'BANCO DE DADOS ABRIL SERV'!$B:$E,3,0))</f>
        <v>H</v>
      </c>
      <c r="E263" s="678" t="n">
        <v>0.23</v>
      </c>
      <c r="F263" s="454" t="n">
        <v>20.36</v>
      </c>
      <c r="G263" s="649" t="n">
        <f aca="false">TRUNC(E263*F263,2)</f>
        <v>4.68</v>
      </c>
      <c r="J263" s="313" t="n">
        <f aca="false">'2. RESUMO'!$G$37</f>
        <v>2733724.78</v>
      </c>
    </row>
    <row r="264" customFormat="false" ht="16.5" hidden="false" customHeight="true" outlineLevel="0" collapsed="false">
      <c r="A264" s="8"/>
      <c r="B264" s="463" t="s">
        <v>1039</v>
      </c>
      <c r="C264" s="463"/>
      <c r="D264" s="463"/>
      <c r="E264" s="463"/>
      <c r="F264" s="521" t="s">
        <v>653</v>
      </c>
      <c r="G264" s="462" t="n">
        <f aca="false">SUM(G258:G263)</f>
        <v>38.85</v>
      </c>
      <c r="J264" s="313" t="n">
        <f aca="false">'2. RESUMO'!$G$37</f>
        <v>2733724.78</v>
      </c>
    </row>
    <row r="266" customFormat="false" ht="40.5" hidden="false" customHeight="true" outlineLevel="0" collapsed="false">
      <c r="B266" s="641" t="str">
        <f aca="false">IF(COUNT($H$15:H266)&lt;10,CONCATENATE("PMPG HID 00",COUNT($H$15:H266)),CONCATENATE("PMPG HID 0",COUNT($H$15:H266)))</f>
        <v>PMPG HID 022</v>
      </c>
      <c r="C266" s="642" t="s">
        <v>1040</v>
      </c>
      <c r="D266" s="642"/>
      <c r="E266" s="642"/>
      <c r="F266" s="642"/>
      <c r="G266" s="643" t="s">
        <v>451</v>
      </c>
      <c r="H266" s="592" t="n">
        <f aca="false">G275</f>
        <v>13.74</v>
      </c>
      <c r="J266" s="313" t="n">
        <f aca="false">'2. RESUMO'!$G$37</f>
        <v>2733724.78</v>
      </c>
    </row>
    <row r="267" customFormat="false" ht="31.5" hidden="false" customHeight="false" outlineLevel="0" collapsed="false">
      <c r="B267" s="230" t="s">
        <v>875</v>
      </c>
      <c r="C267" s="449" t="s">
        <v>876</v>
      </c>
      <c r="D267" s="449" t="s">
        <v>451</v>
      </c>
      <c r="E267" s="449" t="s">
        <v>877</v>
      </c>
      <c r="F267" s="449" t="s">
        <v>878</v>
      </c>
      <c r="G267" s="450" t="s">
        <v>879</v>
      </c>
      <c r="J267" s="313" t="n">
        <f aca="false">'2. RESUMO'!$G$37</f>
        <v>2733724.78</v>
      </c>
    </row>
    <row r="268" customFormat="false" ht="15.95" hidden="false" customHeight="true" outlineLevel="0" collapsed="false">
      <c r="B268" s="451" t="s">
        <v>884</v>
      </c>
      <c r="C268" s="451"/>
      <c r="D268" s="451"/>
      <c r="E268" s="451"/>
      <c r="F268" s="451"/>
      <c r="G268" s="451"/>
      <c r="J268" s="313" t="n">
        <f aca="false">'2. RESUMO'!$G$37</f>
        <v>2733724.78</v>
      </c>
    </row>
    <row r="269" customFormat="false" ht="30" hidden="false" customHeight="false" outlineLevel="0" collapsed="false">
      <c r="A269" s="108" t="s">
        <v>871</v>
      </c>
      <c r="B269" s="682" t="n">
        <v>20078</v>
      </c>
      <c r="C269" s="91" t="str">
        <f aca="false">IF($A269="INSUMO",VLOOKUP($B269,'BANCO DE DADOS ABRIL INS'!$A:$D,2,0),VLOOKUP($B269,'BANCO DE DADOS ABRIL SERV'!$B:$E,2,0))</f>
        <v>PASTA LUBRIFICANTE PARA TUBOS E CONEXOES COM JUNTA ELASTICA (USO EM PVC, ACO, POLIETILENO E OUTROS) ( DE *400* G)</v>
      </c>
      <c r="D269" s="90" t="str">
        <f aca="false">IF($A269="INSUMO",VLOOKUP($B269,'BANCO DE DADOS ABRIL INS'!$A:$D,3,0),VLOOKUP($B269,'BANCO DE DADOS ABRIL SERV'!$B:$E,3,0))</f>
        <v>UN</v>
      </c>
      <c r="E269" s="645" t="n">
        <v>0.01</v>
      </c>
      <c r="F269" s="454" t="n">
        <f aca="false">IF($A269="INSUMO",VLOOKUP($B269,'BANCO DE DADOS ABRIL INS'!$A:$D,4,0),VLOOKUP($B269,'BANCO DE DADOS ABRIL SERV'!$B:$E,4,0))</f>
        <v>23.81</v>
      </c>
      <c r="G269" s="646" t="n">
        <f aca="false">TRUNC(E269*F269,2)</f>
        <v>0.23</v>
      </c>
    </row>
    <row r="270" customFormat="false" ht="15.75" hidden="false" customHeight="false" outlineLevel="0" collapsed="false">
      <c r="A270" s="108" t="s">
        <v>871</v>
      </c>
      <c r="B270" s="682" t="n">
        <v>296</v>
      </c>
      <c r="C270" s="91" t="str">
        <f aca="false">IF($A270="INSUMO",VLOOKUP($B270,'BANCO DE DADOS ABRIL INS'!$A:$D,2,0),VLOOKUP($B270,'BANCO DE DADOS ABRIL SERV'!$B:$E,2,0))</f>
        <v>ANEL BORRACHA PARA TUBO ESGOTO PREDIAL DN 50 MM (NBR 5688)</v>
      </c>
      <c r="D270" s="90" t="str">
        <f aca="false">IF($A270="INSUMO",VLOOKUP($B270,'BANCO DE DADOS ABRIL INS'!$A:$D,3,0),VLOOKUP($B270,'BANCO DE DADOS ABRIL SERV'!$B:$E,3,0))</f>
        <v>UN</v>
      </c>
      <c r="E270" s="645" t="n">
        <v>1</v>
      </c>
      <c r="F270" s="454" t="n">
        <f aca="false">IF($A270="INSUMO",VLOOKUP($B270,'BANCO DE DADOS ABRIL INS'!$A:$D,4,0),VLOOKUP($B270,'BANCO DE DADOS ABRIL SERV'!$B:$E,4,0))</f>
        <v>1.69</v>
      </c>
      <c r="G270" s="646" t="n">
        <f aca="false">TRUNC(E270*F270,2)</f>
        <v>1.69</v>
      </c>
    </row>
    <row r="271" customFormat="false" ht="15.75" hidden="false" customHeight="false" outlineLevel="0" collapsed="false">
      <c r="A271" s="108" t="s">
        <v>871</v>
      </c>
      <c r="B271" s="452" t="n">
        <v>10765</v>
      </c>
      <c r="C271" s="91" t="str">
        <f aca="false">IF($A271="INSUMO",VLOOKUP($B271,'BANCO DE DADOS ABRIL INS'!$A:$D,2,0),VLOOKUP($B271,'BANCO DE DADOS ABRIL SERV'!$B:$E,2,0))</f>
        <v>CURVA PVC LONGA 45G, DN 50 MM, PARA ESGOTO PREDIAL</v>
      </c>
      <c r="D271" s="90" t="str">
        <f aca="false">IF($A271="INSUMO",VLOOKUP($B271,'BANCO DE DADOS ABRIL INS'!$A:$D,3,0),VLOOKUP($B271,'BANCO DE DADOS ABRIL SERV'!$B:$E,3,0))</f>
        <v>UN</v>
      </c>
      <c r="E271" s="645" t="n">
        <v>1</v>
      </c>
      <c r="F271" s="454" t="n">
        <f aca="false">IF($A271="INSUMO",VLOOKUP($B271,'BANCO DE DADOS ABRIL INS'!$A:$D,4,0),VLOOKUP($B271,'BANCO DE DADOS ABRIL SERV'!$B:$E,4,0))</f>
        <v>6.8</v>
      </c>
      <c r="G271" s="646" t="n">
        <f aca="false">TRUNC(E271*F271,2)</f>
        <v>6.8</v>
      </c>
    </row>
    <row r="272" customFormat="false" ht="15.75" hidden="false" customHeight="true" outlineLevel="0" collapsed="false">
      <c r="B272" s="451" t="s">
        <v>993</v>
      </c>
      <c r="C272" s="451"/>
      <c r="D272" s="451"/>
      <c r="E272" s="451"/>
      <c r="F272" s="451"/>
      <c r="G272" s="451"/>
      <c r="J272" s="313" t="n">
        <f aca="false">'2. RESUMO'!$G$37</f>
        <v>2733724.78</v>
      </c>
    </row>
    <row r="273" customFormat="false" ht="15.75" hidden="false" customHeight="false" outlineLevel="0" collapsed="false">
      <c r="A273" s="108" t="s">
        <v>872</v>
      </c>
      <c r="B273" s="452" t="n">
        <v>88316</v>
      </c>
      <c r="C273" s="91" t="str">
        <f aca="false">IF($A273="INSUMO",VLOOKUP($B273,'BANCO DE DADOS ABRIL INS'!$A:$D,2,0),VLOOKUP($B273,'BANCO DE DADOS ABRIL SERV'!$B:$E,2,0))</f>
        <v>SERVENTE COM ENCARGOS COMPLEMENTARES</v>
      </c>
      <c r="D273" s="90" t="str">
        <f aca="false">IF($A273="INSUMO",VLOOKUP($B273,'BANCO DE DADOS ABRIL INS'!$A:$D,3,0),VLOOKUP($B273,'BANCO DE DADOS ABRIL SERV'!$B:$E,3,0))</f>
        <v>H</v>
      </c>
      <c r="E273" s="645" t="n">
        <v>0.14</v>
      </c>
      <c r="F273" s="454" t="n">
        <f aca="false">IF($A273="INSUMO",VLOOKUP($B273,'BANCO DE DADOS ABRIL INS'!$A:$D,4,0),VLOOKUP($B273,'BANCO DE DADOS ABRIL SERV'!$B:$E,4,0))</f>
        <v>15.95</v>
      </c>
      <c r="G273" s="646" t="n">
        <f aca="false">TRUNC(E273*F273,2)</f>
        <v>2.23</v>
      </c>
    </row>
    <row r="274" customFormat="false" ht="15.75" hidden="false" customHeight="false" outlineLevel="0" collapsed="false">
      <c r="A274" s="108" t="s">
        <v>872</v>
      </c>
      <c r="B274" s="456" t="n">
        <v>88267</v>
      </c>
      <c r="C274" s="83" t="str">
        <f aca="false">IF($A274="INSUMO",VLOOKUP($B274,'BANCO DE DADOS ABRIL INS'!$A:$D,2,0),VLOOKUP($B274,'BANCO DE DADOS ABRIL SERV'!$B:$E,2,0))</f>
        <v>ENCANADOR OU BOMBEIRO HIDRÁULICO COM ENCARGOS COMPLEMENTARES</v>
      </c>
      <c r="D274" s="82" t="str">
        <f aca="false">IF($A274="INSUMO",VLOOKUP($B274,'BANCO DE DADOS ABRIL INS'!$A:$D,3,0),VLOOKUP($B274,'BANCO DE DADOS ABRIL SERV'!$B:$E,3,0))</f>
        <v>H</v>
      </c>
      <c r="E274" s="678" t="n">
        <v>0.14</v>
      </c>
      <c r="F274" s="454" t="n">
        <f aca="false">IF($A274="INSUMO",VLOOKUP($B274,'BANCO DE DADOS ABRIL INS'!$A:$D,4,0),VLOOKUP($B274,'BANCO DE DADOS ABRIL SERV'!$B:$E,4,0))</f>
        <v>19.98</v>
      </c>
      <c r="G274" s="649" t="n">
        <f aca="false">TRUNC(E274*F274,2)</f>
        <v>2.79</v>
      </c>
      <c r="J274" s="313" t="n">
        <f aca="false">'2. RESUMO'!$G$37</f>
        <v>2733724.78</v>
      </c>
    </row>
    <row r="275" customFormat="false" ht="16.5" hidden="false" customHeight="true" outlineLevel="0" collapsed="false">
      <c r="A275" s="8"/>
      <c r="B275" s="463" t="s">
        <v>1041</v>
      </c>
      <c r="C275" s="463"/>
      <c r="D275" s="463"/>
      <c r="E275" s="463"/>
      <c r="F275" s="521" t="s">
        <v>653</v>
      </c>
      <c r="G275" s="462" t="n">
        <f aca="false">SUM(G269:G274)</f>
        <v>13.74</v>
      </c>
      <c r="J275" s="313" t="n">
        <f aca="false">'2. RESUMO'!$G$37</f>
        <v>2733724.78</v>
      </c>
    </row>
    <row r="277" customFormat="false" ht="40.5" hidden="false" customHeight="true" outlineLevel="0" collapsed="false">
      <c r="B277" s="641" t="str">
        <f aca="false">IF(COUNT($H$15:H277)&lt;10,CONCATENATE("PMPG HID 00",COUNT($H$15:H277)),CONCATENATE("PMPG HID 0",COUNT($H$15:H277)))</f>
        <v>PMPG HID 023</v>
      </c>
      <c r="C277" s="642" t="s">
        <v>1042</v>
      </c>
      <c r="D277" s="642"/>
      <c r="E277" s="642"/>
      <c r="F277" s="642"/>
      <c r="G277" s="643" t="s">
        <v>451</v>
      </c>
      <c r="H277" s="592" t="n">
        <f aca="false">G286</f>
        <v>31.48</v>
      </c>
      <c r="J277" s="313" t="n">
        <f aca="false">'2. RESUMO'!$G$37</f>
        <v>2733724.78</v>
      </c>
    </row>
    <row r="278" customFormat="false" ht="31.5" hidden="false" customHeight="false" outlineLevel="0" collapsed="false">
      <c r="B278" s="230" t="s">
        <v>875</v>
      </c>
      <c r="C278" s="449" t="s">
        <v>876</v>
      </c>
      <c r="D278" s="449" t="s">
        <v>451</v>
      </c>
      <c r="E278" s="449" t="s">
        <v>877</v>
      </c>
      <c r="F278" s="449" t="s">
        <v>878</v>
      </c>
      <c r="G278" s="450" t="s">
        <v>879</v>
      </c>
      <c r="J278" s="313" t="n">
        <f aca="false">'2. RESUMO'!$G$37</f>
        <v>2733724.78</v>
      </c>
    </row>
    <row r="279" customFormat="false" ht="15.95" hidden="false" customHeight="true" outlineLevel="0" collapsed="false">
      <c r="B279" s="451" t="s">
        <v>884</v>
      </c>
      <c r="C279" s="451"/>
      <c r="D279" s="451"/>
      <c r="E279" s="451"/>
      <c r="F279" s="451"/>
      <c r="G279" s="451"/>
      <c r="J279" s="313" t="n">
        <f aca="false">'2. RESUMO'!$G$37</f>
        <v>2733724.78</v>
      </c>
    </row>
    <row r="280" customFormat="false" ht="15.75" hidden="false" customHeight="false" outlineLevel="0" collapsed="false">
      <c r="A280" s="108" t="s">
        <v>871</v>
      </c>
      <c r="B280" s="682" t="n">
        <v>297</v>
      </c>
      <c r="C280" s="91" t="str">
        <f aca="false">IF($A280="INSUMO",VLOOKUP($B280,'BANCO DE DADOS ABRIL INS'!$A:$D,2,0),VLOOKUP($B280,'BANCO DE DADOS ABRIL SERV'!$B:$E,2,0))</f>
        <v>ANEL BORRACHA PARA TUBO ESGOTO PREDIAL DN 75 MM (NBR 5688)</v>
      </c>
      <c r="D280" s="90" t="str">
        <f aca="false">IF($A280="INSUMO",VLOOKUP($B280,'BANCO DE DADOS ABRIL INS'!$A:$D,3,0),VLOOKUP($B280,'BANCO DE DADOS ABRIL SERV'!$B:$E,3,0))</f>
        <v>UN</v>
      </c>
      <c r="E280" s="645" t="n">
        <v>1</v>
      </c>
      <c r="F280" s="454" t="n">
        <f aca="false">IF($A280="INSUMO",VLOOKUP($B280,'BANCO DE DADOS ABRIL INS'!$A:$D,4,0),VLOOKUP($B280,'BANCO DE DADOS ABRIL SERV'!$B:$E,4,0))</f>
        <v>2.38</v>
      </c>
      <c r="G280" s="646" t="n">
        <f aca="false">TRUNC(E280*F280,2)</f>
        <v>2.38</v>
      </c>
    </row>
    <row r="281" customFormat="false" ht="15.75" hidden="false" customHeight="false" outlineLevel="0" collapsed="false">
      <c r="A281" s="108" t="s">
        <v>871</v>
      </c>
      <c r="B281" s="682" t="n">
        <v>10767</v>
      </c>
      <c r="C281" s="91" t="str">
        <f aca="false">IF($A281="INSUMO",VLOOKUP($B281,'BANCO DE DADOS ABRIL INS'!$A:$D,2,0),VLOOKUP($B281,'BANCO DE DADOS ABRIL SERV'!$B:$E,2,0))</f>
        <v>CURVA PVC LONGA 45G, DN 75 MM, PARA ESGOTO PREDIAL</v>
      </c>
      <c r="D281" s="90" t="str">
        <f aca="false">IF($A281="INSUMO",VLOOKUP($B281,'BANCO DE DADOS ABRIL INS'!$A:$D,3,0),VLOOKUP($B281,'BANCO DE DADOS ABRIL SERV'!$B:$E,3,0))</f>
        <v>UN</v>
      </c>
      <c r="E281" s="645" t="n">
        <v>1</v>
      </c>
      <c r="F281" s="454" t="n">
        <f aca="false">IF($A281="INSUMO",VLOOKUP($B281,'BANCO DE DADOS ABRIL INS'!$A:$D,4,0),VLOOKUP($B281,'BANCO DE DADOS ABRIL SERV'!$B:$E,4,0))</f>
        <v>22.29</v>
      </c>
      <c r="G281" s="646" t="n">
        <f aca="false">TRUNC(E281*F281,2)</f>
        <v>22.29</v>
      </c>
    </row>
    <row r="282" customFormat="false" ht="30" hidden="false" customHeight="false" outlineLevel="0" collapsed="false">
      <c r="A282" s="108" t="s">
        <v>871</v>
      </c>
      <c r="B282" s="452" t="n">
        <v>20078</v>
      </c>
      <c r="C282" s="91" t="str">
        <f aca="false">IF($A282="INSUMO",VLOOKUP($B282,'BANCO DE DADOS ABRIL INS'!$A:$D,2,0),VLOOKUP($B282,'BANCO DE DADOS ABRIL SERV'!$B:$E,2,0))</f>
        <v>PASTA LUBRIFICANTE PARA TUBOS E CONEXOES COM JUNTA ELASTICA (USO EM PVC, ACO, POLIETILENO E OUTROS) ( DE *400* G)</v>
      </c>
      <c r="D282" s="90" t="str">
        <f aca="false">IF($A282="INSUMO",VLOOKUP($B282,'BANCO DE DADOS ABRIL INS'!$A:$D,3,0),VLOOKUP($B282,'BANCO DE DADOS ABRIL SERV'!$B:$E,3,0))</f>
        <v>UN</v>
      </c>
      <c r="E282" s="645" t="n">
        <v>0.015</v>
      </c>
      <c r="F282" s="454" t="n">
        <f aca="false">IF($A282="INSUMO",VLOOKUP($B282,'BANCO DE DADOS ABRIL INS'!$A:$D,4,0),VLOOKUP($B282,'BANCO DE DADOS ABRIL SERV'!$B:$E,4,0))</f>
        <v>23.81</v>
      </c>
      <c r="G282" s="646" t="n">
        <f aca="false">TRUNC(E282*F282,2)</f>
        <v>0.35</v>
      </c>
    </row>
    <row r="283" customFormat="false" ht="15.75" hidden="false" customHeight="true" outlineLevel="0" collapsed="false">
      <c r="B283" s="451" t="s">
        <v>993</v>
      </c>
      <c r="C283" s="451"/>
      <c r="D283" s="451"/>
      <c r="E283" s="451"/>
      <c r="F283" s="451"/>
      <c r="G283" s="451"/>
      <c r="J283" s="313" t="n">
        <f aca="false">'2. RESUMO'!$G$37</f>
        <v>2733724.78</v>
      </c>
    </row>
    <row r="284" customFormat="false" ht="15.75" hidden="false" customHeight="false" outlineLevel="0" collapsed="false">
      <c r="A284" s="108" t="s">
        <v>872</v>
      </c>
      <c r="B284" s="452" t="n">
        <v>88316</v>
      </c>
      <c r="C284" s="91" t="str">
        <f aca="false">IF($A284="INSUMO",VLOOKUP($B284,'BANCO DE DADOS ABRIL INS'!$A:$D,2,0),VLOOKUP($B284,'BANCO DE DADOS ABRIL SERV'!$B:$E,2,0))</f>
        <v>SERVENTE COM ENCARGOS COMPLEMENTARES</v>
      </c>
      <c r="D284" s="90" t="str">
        <f aca="false">IF($A284="INSUMO",VLOOKUP($B284,'BANCO DE DADOS ABRIL INS'!$A:$D,3,0),VLOOKUP($B284,'BANCO DE DADOS ABRIL SERV'!$B:$E,3,0))</f>
        <v>H</v>
      </c>
      <c r="E284" s="645" t="n">
        <v>0.18</v>
      </c>
      <c r="F284" s="454" t="n">
        <f aca="false">IF($A284="INSUMO",VLOOKUP($B284,'BANCO DE DADOS ABRIL INS'!$A:$D,4,0),VLOOKUP($B284,'BANCO DE DADOS ABRIL SERV'!$B:$E,4,0))</f>
        <v>15.95</v>
      </c>
      <c r="G284" s="646" t="n">
        <f aca="false">TRUNC(E284*F284,2)</f>
        <v>2.87</v>
      </c>
    </row>
    <row r="285" customFormat="false" ht="15.75" hidden="false" customHeight="false" outlineLevel="0" collapsed="false">
      <c r="A285" s="108" t="s">
        <v>872</v>
      </c>
      <c r="B285" s="456" t="n">
        <v>88267</v>
      </c>
      <c r="C285" s="83" t="str">
        <f aca="false">IF($A285="INSUMO",VLOOKUP($B285,'BANCO DE DADOS ABRIL INS'!$A:$D,2,0),VLOOKUP($B285,'BANCO DE DADOS ABRIL SERV'!$B:$E,2,0))</f>
        <v>ENCANADOR OU BOMBEIRO HIDRÁULICO COM ENCARGOS COMPLEMENTARES</v>
      </c>
      <c r="D285" s="82" t="str">
        <f aca="false">IF($A285="INSUMO",VLOOKUP($B285,'BANCO DE DADOS ABRIL INS'!$A:$D,3,0),VLOOKUP($B285,'BANCO DE DADOS ABRIL SERV'!$B:$E,3,0))</f>
        <v>H</v>
      </c>
      <c r="E285" s="678" t="n">
        <v>0.18</v>
      </c>
      <c r="F285" s="454" t="n">
        <f aca="false">IF($A285="INSUMO",VLOOKUP($B285,'BANCO DE DADOS ABRIL INS'!$A:$D,4,0),VLOOKUP($B285,'BANCO DE DADOS ABRIL SERV'!$B:$E,4,0))</f>
        <v>19.98</v>
      </c>
      <c r="G285" s="649" t="n">
        <f aca="false">TRUNC(E285*F285,2)</f>
        <v>3.59</v>
      </c>
      <c r="J285" s="313" t="n">
        <f aca="false">'2. RESUMO'!$G$37</f>
        <v>2733724.78</v>
      </c>
    </row>
    <row r="286" customFormat="false" ht="16.5" hidden="false" customHeight="true" outlineLevel="0" collapsed="false">
      <c r="A286" s="8"/>
      <c r="B286" s="463" t="s">
        <v>1043</v>
      </c>
      <c r="C286" s="463"/>
      <c r="D286" s="463"/>
      <c r="E286" s="463"/>
      <c r="F286" s="521" t="s">
        <v>653</v>
      </c>
      <c r="G286" s="462" t="n">
        <f aca="false">SUM(G280:G285)</f>
        <v>31.48</v>
      </c>
      <c r="J286" s="313" t="n">
        <f aca="false">'2. RESUMO'!$G$37</f>
        <v>2733724.78</v>
      </c>
    </row>
    <row r="287" customFormat="false" ht="16.5" hidden="false" customHeight="true" outlineLevel="0" collapsed="false">
      <c r="A287" s="8"/>
      <c r="B287" s="463"/>
      <c r="C287" s="463"/>
      <c r="D287" s="463"/>
      <c r="E287" s="463"/>
      <c r="F287" s="683"/>
      <c r="G287" s="684"/>
    </row>
    <row r="288" customFormat="false" ht="40.5" hidden="false" customHeight="true" outlineLevel="0" collapsed="false">
      <c r="B288" s="641" t="str">
        <f aca="false">IF(COUNT($H$15:H288)&lt;10,CONCATENATE("PMPG HID 00",COUNT($H$15:H288)),CONCATENATE("PMPG HID 0",COUNT($H$15:H288)))</f>
        <v>PMPG HID 024</v>
      </c>
      <c r="C288" s="642" t="s">
        <v>1044</v>
      </c>
      <c r="D288" s="642"/>
      <c r="E288" s="642"/>
      <c r="F288" s="642"/>
      <c r="G288" s="643" t="s">
        <v>451</v>
      </c>
      <c r="H288" s="592" t="n">
        <f aca="false">G297</f>
        <v>12.73</v>
      </c>
      <c r="J288" s="313" t="n">
        <f aca="false">'2. RESUMO'!$G$37</f>
        <v>2733724.78</v>
      </c>
    </row>
    <row r="289" customFormat="false" ht="31.5" hidden="false" customHeight="false" outlineLevel="0" collapsed="false">
      <c r="B289" s="230" t="s">
        <v>875</v>
      </c>
      <c r="C289" s="449" t="s">
        <v>876</v>
      </c>
      <c r="D289" s="449" t="s">
        <v>451</v>
      </c>
      <c r="E289" s="449" t="s">
        <v>877</v>
      </c>
      <c r="F289" s="449" t="s">
        <v>878</v>
      </c>
      <c r="G289" s="450" t="s">
        <v>879</v>
      </c>
      <c r="J289" s="313" t="n">
        <f aca="false">'2. RESUMO'!$G$37</f>
        <v>2733724.78</v>
      </c>
    </row>
    <row r="290" customFormat="false" ht="15.95" hidden="false" customHeight="true" outlineLevel="0" collapsed="false">
      <c r="B290" s="451" t="s">
        <v>884</v>
      </c>
      <c r="C290" s="451"/>
      <c r="D290" s="451"/>
      <c r="E290" s="451"/>
      <c r="F290" s="451"/>
      <c r="G290" s="451"/>
      <c r="J290" s="313" t="n">
        <f aca="false">'2. RESUMO'!$G$37</f>
        <v>2733724.78</v>
      </c>
    </row>
    <row r="291" customFormat="false" ht="15.75" hidden="false" customHeight="false" outlineLevel="0" collapsed="false">
      <c r="A291" s="108" t="s">
        <v>871</v>
      </c>
      <c r="B291" s="682" t="n">
        <v>295</v>
      </c>
      <c r="C291" s="91" t="str">
        <f aca="false">IF($A291="INSUMO",VLOOKUP($B291,'BANCO DE DADOS ABRIL INS'!$A:$D,2,0),VLOOKUP($B291,'BANCO DE DADOS ABRIL SERV'!$B:$E,2,0))</f>
        <v>ANEL BORRACHA PARA TUBO ESGOTO PREDIAL DN 40 MM (NBR 5688)</v>
      </c>
      <c r="D291" s="90" t="str">
        <f aca="false">IF($A291="INSUMO",VLOOKUP($B291,'BANCO DE DADOS ABRIL INS'!$A:$D,3,0),VLOOKUP($B291,'BANCO DE DADOS ABRIL SERV'!$B:$E,3,0))</f>
        <v>UN</v>
      </c>
      <c r="E291" s="645" t="n">
        <v>1</v>
      </c>
      <c r="F291" s="454" t="n">
        <f aca="false">IF($A291="INSUMO",VLOOKUP($B291,'BANCO DE DADOS ABRIL INS'!$A:$D,4,0),VLOOKUP($B291,'BANCO DE DADOS ABRIL SERV'!$B:$E,4,0))</f>
        <v>1.63</v>
      </c>
      <c r="G291" s="646" t="n">
        <f aca="false">TRUNC(E291*F291,2)</f>
        <v>1.63</v>
      </c>
    </row>
    <row r="292" customFormat="false" ht="15.75" hidden="false" customHeight="false" outlineLevel="0" collapsed="false">
      <c r="A292" s="108" t="s">
        <v>871</v>
      </c>
      <c r="B292" s="682" t="n">
        <v>1929</v>
      </c>
      <c r="C292" s="91" t="str">
        <f aca="false">IF($A292="INSUMO",VLOOKUP($B292,'BANCO DE DADOS ABRIL INS'!$A:$D,2,0),VLOOKUP($B292,'BANCO DE DADOS ABRIL SERV'!$B:$E,2,0))</f>
        <v>CURVA DE PVC 45 GRAUS, SOLDAVEL, 40 MM, PARA AGUA FRIA PREDIAL (NBR 5648)</v>
      </c>
      <c r="D292" s="90" t="str">
        <f aca="false">IF($A292="INSUMO",VLOOKUP($B292,'BANCO DE DADOS ABRIL INS'!$A:$D,3,0),VLOOKUP($B292,'BANCO DE DADOS ABRIL SERV'!$B:$E,3,0))</f>
        <v>UN</v>
      </c>
      <c r="E292" s="645" t="n">
        <v>1</v>
      </c>
      <c r="F292" s="454" t="n">
        <f aca="false">IF($A292="INSUMO",VLOOKUP($B292,'BANCO DE DADOS ABRIL INS'!$A:$D,4,0),VLOOKUP($B292,'BANCO DE DADOS ABRIL SERV'!$B:$E,4,0))</f>
        <v>4.29</v>
      </c>
      <c r="G292" s="646" t="n">
        <f aca="false">TRUNC(E292*F292,2)</f>
        <v>4.29</v>
      </c>
    </row>
    <row r="293" customFormat="false" ht="30" hidden="false" customHeight="false" outlineLevel="0" collapsed="false">
      <c r="A293" s="108" t="s">
        <v>871</v>
      </c>
      <c r="B293" s="452" t="n">
        <v>20078</v>
      </c>
      <c r="C293" s="91" t="str">
        <f aca="false">IF($A293="INSUMO",VLOOKUP($B293,'BANCO DE DADOS ABRIL INS'!$A:$D,2,0),VLOOKUP($B293,'BANCO DE DADOS ABRIL SERV'!$B:$E,2,0))</f>
        <v>PASTA LUBRIFICANTE PARA TUBOS E CONEXOES COM JUNTA ELASTICA (USO EM PVC, ACO, POLIETILENO E OUTROS) ( DE *400* G)</v>
      </c>
      <c r="D293" s="90" t="str">
        <f aca="false">IF($A293="INSUMO",VLOOKUP($B293,'BANCO DE DADOS ABRIL INS'!$A:$D,3,0),VLOOKUP($B293,'BANCO DE DADOS ABRIL SERV'!$B:$E,3,0))</f>
        <v>UN</v>
      </c>
      <c r="E293" s="645" t="n">
        <v>0.015</v>
      </c>
      <c r="F293" s="454" t="n">
        <f aca="false">IF($A293="INSUMO",VLOOKUP($B293,'BANCO DE DADOS ABRIL INS'!$A:$D,4,0),VLOOKUP($B293,'BANCO DE DADOS ABRIL SERV'!$B:$E,4,0))</f>
        <v>23.81</v>
      </c>
      <c r="G293" s="646" t="n">
        <f aca="false">TRUNC(E293*F293,2)</f>
        <v>0.35</v>
      </c>
    </row>
    <row r="294" customFormat="false" ht="15.75" hidden="false" customHeight="true" outlineLevel="0" collapsed="false">
      <c r="B294" s="451" t="s">
        <v>993</v>
      </c>
      <c r="C294" s="451"/>
      <c r="D294" s="451"/>
      <c r="E294" s="451"/>
      <c r="F294" s="451"/>
      <c r="G294" s="451"/>
      <c r="J294" s="313" t="n">
        <f aca="false">'2. RESUMO'!$G$37</f>
        <v>2733724.78</v>
      </c>
    </row>
    <row r="295" customFormat="false" ht="15.75" hidden="false" customHeight="false" outlineLevel="0" collapsed="false">
      <c r="A295" s="108" t="s">
        <v>872</v>
      </c>
      <c r="B295" s="452" t="n">
        <v>88316</v>
      </c>
      <c r="C295" s="91" t="str">
        <f aca="false">IF($A295="INSUMO",VLOOKUP($B295,'BANCO DE DADOS ABRIL INS'!$A:$D,2,0),VLOOKUP($B295,'BANCO DE DADOS ABRIL SERV'!$B:$E,2,0))</f>
        <v>SERVENTE COM ENCARGOS COMPLEMENTARES</v>
      </c>
      <c r="D295" s="90" t="str">
        <f aca="false">IF($A295="INSUMO",VLOOKUP($B295,'BANCO DE DADOS ABRIL INS'!$A:$D,3,0),VLOOKUP($B295,'BANCO DE DADOS ABRIL SERV'!$B:$E,3,0))</f>
        <v>H</v>
      </c>
      <c r="E295" s="645" t="n">
        <v>0.18</v>
      </c>
      <c r="F295" s="454" t="n">
        <f aca="false">IF($A295="INSUMO",VLOOKUP($B295,'BANCO DE DADOS ABRIL INS'!$A:$D,4,0),VLOOKUP($B295,'BANCO DE DADOS ABRIL SERV'!$B:$E,4,0))</f>
        <v>15.95</v>
      </c>
      <c r="G295" s="646" t="n">
        <f aca="false">TRUNC(E295*F295,2)</f>
        <v>2.87</v>
      </c>
    </row>
    <row r="296" customFormat="false" ht="15.75" hidden="false" customHeight="false" outlineLevel="0" collapsed="false">
      <c r="A296" s="108" t="s">
        <v>872</v>
      </c>
      <c r="B296" s="456" t="n">
        <v>88267</v>
      </c>
      <c r="C296" s="83" t="str">
        <f aca="false">IF($A296="INSUMO",VLOOKUP($B296,'BANCO DE DADOS ABRIL INS'!$A:$D,2,0),VLOOKUP($B296,'BANCO DE DADOS ABRIL SERV'!$B:$E,2,0))</f>
        <v>ENCANADOR OU BOMBEIRO HIDRÁULICO COM ENCARGOS COMPLEMENTARES</v>
      </c>
      <c r="D296" s="82" t="str">
        <f aca="false">IF($A296="INSUMO",VLOOKUP($B296,'BANCO DE DADOS ABRIL INS'!$A:$D,3,0),VLOOKUP($B296,'BANCO DE DADOS ABRIL SERV'!$B:$E,3,0))</f>
        <v>H</v>
      </c>
      <c r="E296" s="678" t="n">
        <v>0.18</v>
      </c>
      <c r="F296" s="454" t="n">
        <f aca="false">IF($A296="INSUMO",VLOOKUP($B296,'BANCO DE DADOS ABRIL INS'!$A:$D,4,0),VLOOKUP($B296,'BANCO DE DADOS ABRIL SERV'!$B:$E,4,0))</f>
        <v>19.98</v>
      </c>
      <c r="G296" s="649" t="n">
        <f aca="false">TRUNC(E296*F296,2)</f>
        <v>3.59</v>
      </c>
      <c r="J296" s="313" t="n">
        <f aca="false">'2. RESUMO'!$G$37</f>
        <v>2733724.78</v>
      </c>
    </row>
    <row r="297" customFormat="false" ht="16.5" hidden="false" customHeight="true" outlineLevel="0" collapsed="false">
      <c r="A297" s="8"/>
      <c r="B297" s="463" t="s">
        <v>1043</v>
      </c>
      <c r="C297" s="463"/>
      <c r="D297" s="463"/>
      <c r="E297" s="463"/>
      <c r="F297" s="521" t="s">
        <v>653</v>
      </c>
      <c r="G297" s="462" t="n">
        <f aca="false">SUM(G291:G296)</f>
        <v>12.73</v>
      </c>
      <c r="J297" s="313" t="n">
        <f aca="false">'2. RESUMO'!$G$37</f>
        <v>2733724.78</v>
      </c>
    </row>
    <row r="299" customFormat="false" ht="40.5" hidden="false" customHeight="true" outlineLevel="0" collapsed="false">
      <c r="B299" s="641" t="str">
        <f aca="false">IF(COUNT($H$15:H299)&lt;10,CONCATENATE("PMPG HID 00",COUNT($H$15:H299)),CONCATENATE("PMPG HID 0",COUNT($H$15:H299)))</f>
        <v>PMPG HID 025</v>
      </c>
      <c r="C299" s="642" t="s">
        <v>1045</v>
      </c>
      <c r="D299" s="642"/>
      <c r="E299" s="642"/>
      <c r="F299" s="642"/>
      <c r="G299" s="643" t="s">
        <v>451</v>
      </c>
      <c r="H299" s="592" t="n">
        <f aca="false">G309</f>
        <v>32.42</v>
      </c>
      <c r="J299" s="313" t="n">
        <f aca="false">'2. RESUMO'!$G$37</f>
        <v>2733724.78</v>
      </c>
    </row>
    <row r="300" customFormat="false" ht="31.5" hidden="false" customHeight="false" outlineLevel="0" collapsed="false">
      <c r="B300" s="230" t="s">
        <v>875</v>
      </c>
      <c r="C300" s="449" t="s">
        <v>876</v>
      </c>
      <c r="D300" s="449" t="s">
        <v>451</v>
      </c>
      <c r="E300" s="449" t="s">
        <v>877</v>
      </c>
      <c r="F300" s="449" t="s">
        <v>878</v>
      </c>
      <c r="G300" s="450" t="s">
        <v>879</v>
      </c>
      <c r="J300" s="313" t="n">
        <f aca="false">'2. RESUMO'!$G$37</f>
        <v>2733724.78</v>
      </c>
    </row>
    <row r="301" customFormat="false" ht="15.95" hidden="false" customHeight="true" outlineLevel="0" collapsed="false">
      <c r="B301" s="451" t="s">
        <v>884</v>
      </c>
      <c r="C301" s="451"/>
      <c r="D301" s="451"/>
      <c r="E301" s="451"/>
      <c r="F301" s="451"/>
      <c r="G301" s="451"/>
      <c r="J301" s="313" t="n">
        <f aca="false">'2. RESUMO'!$G$37</f>
        <v>2733724.78</v>
      </c>
    </row>
    <row r="302" customFormat="false" ht="15.75" hidden="false" customHeight="false" outlineLevel="0" collapsed="false">
      <c r="A302" s="108" t="s">
        <v>871</v>
      </c>
      <c r="B302" s="682" t="n">
        <v>301</v>
      </c>
      <c r="C302" s="91" t="str">
        <f aca="false">IF($A302="INSUMO",VLOOKUP($B302,'BANCO DE DADOS ABRIL INS'!$A:$D,2,0),VLOOKUP($B302,'BANCO DE DADOS ABRIL SERV'!$B:$E,2,0))</f>
        <v>ANEL BORRACHA PARA TUBO ESGOTO PREDIAL, DN 100 MM (NBR 5688)</v>
      </c>
      <c r="D302" s="90" t="str">
        <f aca="false">IF($A302="INSUMO",VLOOKUP($B302,'BANCO DE DADOS ABRIL INS'!$A:$D,3,0),VLOOKUP($B302,'BANCO DE DADOS ABRIL SERV'!$B:$E,3,0))</f>
        <v>UN</v>
      </c>
      <c r="E302" s="645" t="n">
        <v>1</v>
      </c>
      <c r="F302" s="454" t="n">
        <f aca="false">IF($A302="INSUMO",VLOOKUP($B302,'BANCO DE DADOS ABRIL INS'!$A:$D,4,0),VLOOKUP($B302,'BANCO DE DADOS ABRIL SERV'!$B:$E,4,0))</f>
        <v>2.99</v>
      </c>
      <c r="G302" s="646" t="n">
        <f aca="false">TRUNC(E302*F302,2)</f>
        <v>2.99</v>
      </c>
    </row>
    <row r="303" customFormat="false" ht="15.75" hidden="false" customHeight="false" outlineLevel="0" collapsed="false">
      <c r="A303" s="108" t="s">
        <v>871</v>
      </c>
      <c r="B303" s="682" t="n">
        <v>296</v>
      </c>
      <c r="C303" s="91" t="str">
        <f aca="false">IF($A303="INSUMO",VLOOKUP($B303,'BANCO DE DADOS ABRIL INS'!$A:$D,2,0),VLOOKUP($B303,'BANCO DE DADOS ABRIL SERV'!$B:$E,2,0))</f>
        <v>ANEL BORRACHA PARA TUBO ESGOTO PREDIAL DN 50 MM (NBR 5688)</v>
      </c>
      <c r="D303" s="90" t="str">
        <f aca="false">IF($A303="INSUMO",VLOOKUP($B303,'BANCO DE DADOS ABRIL INS'!$A:$D,3,0),VLOOKUP($B303,'BANCO DE DADOS ABRIL SERV'!$B:$E,3,0))</f>
        <v>UN</v>
      </c>
      <c r="E303" s="645" t="n">
        <v>1</v>
      </c>
      <c r="F303" s="454" t="n">
        <f aca="false">IF($A303="INSUMO",VLOOKUP($B303,'BANCO DE DADOS ABRIL INS'!$A:$D,4,0),VLOOKUP($B303,'BANCO DE DADOS ABRIL SERV'!$B:$E,4,0))</f>
        <v>1.69</v>
      </c>
      <c r="G303" s="646" t="n">
        <f aca="false">TRUNC(E303*F303,2)</f>
        <v>1.69</v>
      </c>
    </row>
    <row r="304" customFormat="false" ht="30" hidden="false" customHeight="false" outlineLevel="0" collapsed="false">
      <c r="A304" s="108" t="s">
        <v>871</v>
      </c>
      <c r="B304" s="682" t="n">
        <v>10908</v>
      </c>
      <c r="C304" s="91" t="str">
        <f aca="false">IF($A304="INSUMO",VLOOKUP($B304,'BANCO DE DADOS ABRIL INS'!$A:$D,2,0),VLOOKUP($B304,'BANCO DE DADOS ABRIL SERV'!$B:$E,2,0))</f>
        <v>JUNCAO DE REDUCAO INVERTIDA, PVC SOLDAVEL, 100 X 50 MM, SERIE NORMAL PARA ESGOTO PREDIAL</v>
      </c>
      <c r="D304" s="90" t="str">
        <f aca="false">IF($A304="INSUMO",VLOOKUP($B304,'BANCO DE DADOS ABRIL INS'!$A:$D,3,0),VLOOKUP($B304,'BANCO DE DADOS ABRIL SERV'!$B:$E,3,0))</f>
        <v>UN</v>
      </c>
      <c r="E304" s="645" t="n">
        <v>1</v>
      </c>
      <c r="F304" s="454" t="n">
        <f aca="false">IF($A304="INSUMO",VLOOKUP($B304,'BANCO DE DADOS ABRIL INS'!$A:$D,4,0),VLOOKUP($B304,'BANCO DE DADOS ABRIL SERV'!$B:$E,4,0))</f>
        <v>10.51</v>
      </c>
      <c r="G304" s="646" t="n">
        <f aca="false">TRUNC(E304*F304,2)</f>
        <v>10.51</v>
      </c>
    </row>
    <row r="305" customFormat="false" ht="30" hidden="false" customHeight="false" outlineLevel="0" collapsed="false">
      <c r="A305" s="108" t="s">
        <v>871</v>
      </c>
      <c r="B305" s="452" t="n">
        <v>20078</v>
      </c>
      <c r="C305" s="91" t="str">
        <f aca="false">IF($A305="INSUMO",VLOOKUP($B305,'BANCO DE DADOS ABRIL INS'!$A:$D,2,0),VLOOKUP($B305,'BANCO DE DADOS ABRIL SERV'!$B:$E,2,0))</f>
        <v>PASTA LUBRIFICANTE PARA TUBOS E CONEXOES COM JUNTA ELASTICA (USO EM PVC, ACO, POLIETILENO E OUTROS) ( DE *400* G)</v>
      </c>
      <c r="D305" s="90" t="str">
        <f aca="false">IF($A305="INSUMO",VLOOKUP($B305,'BANCO DE DADOS ABRIL INS'!$A:$D,3,0),VLOOKUP($B305,'BANCO DE DADOS ABRIL SERV'!$B:$E,3,0))</f>
        <v>UN</v>
      </c>
      <c r="E305" s="645" t="n">
        <v>0.04</v>
      </c>
      <c r="F305" s="454" t="n">
        <f aca="false">IF($A305="INSUMO",VLOOKUP($B305,'BANCO DE DADOS ABRIL INS'!$A:$D,4,0),VLOOKUP($B305,'BANCO DE DADOS ABRIL SERV'!$B:$E,4,0))</f>
        <v>23.81</v>
      </c>
      <c r="G305" s="646" t="n">
        <f aca="false">TRUNC(E305*F305,2)</f>
        <v>0.95</v>
      </c>
    </row>
    <row r="306" customFormat="false" ht="15.75" hidden="false" customHeight="true" outlineLevel="0" collapsed="false">
      <c r="B306" s="451" t="s">
        <v>993</v>
      </c>
      <c r="C306" s="451"/>
      <c r="D306" s="451"/>
      <c r="E306" s="451"/>
      <c r="F306" s="451"/>
      <c r="G306" s="451"/>
      <c r="J306" s="313" t="n">
        <f aca="false">'2. RESUMO'!$G$37</f>
        <v>2733724.78</v>
      </c>
    </row>
    <row r="307" customFormat="false" ht="30" hidden="false" customHeight="false" outlineLevel="0" collapsed="false">
      <c r="A307" s="108" t="s">
        <v>872</v>
      </c>
      <c r="B307" s="452" t="n">
        <v>88248</v>
      </c>
      <c r="C307" s="91" t="str">
        <f aca="false">IF($A307="INSUMO",VLOOKUP($B307,'BANCO DE DADOS ABRIL INS'!$A:$D,2,0),VLOOKUP($B307,'BANCO DE DADOS ABRIL SERV'!$B:$E,2,0))</f>
        <v>AUXILIAR DE ENCANADOR OU BOMBEIRO HIDRÁULICO COM ENCARGOS COMPLEMENTARES</v>
      </c>
      <c r="D307" s="90" t="str">
        <f aca="false">IF($A307="INSUMO",VLOOKUP($B307,'BANCO DE DADOS ABRIL INS'!$A:$D,3,0),VLOOKUP($B307,'BANCO DE DADOS ABRIL SERV'!$B:$E,3,0))</f>
        <v>H</v>
      </c>
      <c r="E307" s="645" t="n">
        <v>0.46</v>
      </c>
      <c r="F307" s="454" t="n">
        <f aca="false">IF($A307="INSUMO",VLOOKUP($B307,'BANCO DE DADOS ABRIL INS'!$A:$D,4,0),VLOOKUP($B307,'BANCO DE DADOS ABRIL SERV'!$B:$E,4,0))</f>
        <v>15.42</v>
      </c>
      <c r="G307" s="646" t="n">
        <f aca="false">TRUNC(E307*F307,2)</f>
        <v>7.09</v>
      </c>
    </row>
    <row r="308" customFormat="false" ht="15.75" hidden="false" customHeight="false" outlineLevel="0" collapsed="false">
      <c r="A308" s="108" t="s">
        <v>872</v>
      </c>
      <c r="B308" s="456" t="n">
        <v>88267</v>
      </c>
      <c r="C308" s="83" t="str">
        <f aca="false">IF($A308="INSUMO",VLOOKUP($B308,'BANCO DE DADOS ABRIL INS'!$A:$D,2,0),VLOOKUP($B308,'BANCO DE DADOS ABRIL SERV'!$B:$E,2,0))</f>
        <v>ENCANADOR OU BOMBEIRO HIDRÁULICO COM ENCARGOS COMPLEMENTARES</v>
      </c>
      <c r="D308" s="82" t="str">
        <f aca="false">IF($A308="INSUMO",VLOOKUP($B308,'BANCO DE DADOS ABRIL INS'!$A:$D,3,0),VLOOKUP($B308,'BANCO DE DADOS ABRIL SERV'!$B:$E,3,0))</f>
        <v>H</v>
      </c>
      <c r="E308" s="678" t="n">
        <v>0.46</v>
      </c>
      <c r="F308" s="454" t="n">
        <f aca="false">IF($A308="INSUMO",VLOOKUP($B308,'BANCO DE DADOS ABRIL INS'!$A:$D,4,0),VLOOKUP($B308,'BANCO DE DADOS ABRIL SERV'!$B:$E,4,0))</f>
        <v>19.98</v>
      </c>
      <c r="G308" s="649" t="n">
        <f aca="false">TRUNC(E308*F308,2)</f>
        <v>9.19</v>
      </c>
      <c r="J308" s="313" t="n">
        <f aca="false">'2. RESUMO'!$G$37</f>
        <v>2733724.78</v>
      </c>
    </row>
    <row r="309" customFormat="false" ht="16.5" hidden="false" customHeight="true" outlineLevel="0" collapsed="false">
      <c r="A309" s="8"/>
      <c r="B309" s="463" t="s">
        <v>1046</v>
      </c>
      <c r="C309" s="463"/>
      <c r="D309" s="463"/>
      <c r="E309" s="463"/>
      <c r="F309" s="521" t="s">
        <v>653</v>
      </c>
      <c r="G309" s="462" t="n">
        <f aca="false">SUM(G302:G308)</f>
        <v>32.42</v>
      </c>
      <c r="J309" s="313" t="n">
        <f aca="false">'2. RESUMO'!$G$37</f>
        <v>2733724.78</v>
      </c>
    </row>
    <row r="311" customFormat="false" ht="40.5" hidden="false" customHeight="true" outlineLevel="0" collapsed="false">
      <c r="B311" s="641" t="str">
        <f aca="false">IF(COUNT($H$15:H311)&lt;10,CONCATENATE("PMPG HID 00",COUNT($H$15:H311)),CONCATENATE("PMPG HID 0",COUNT($H$15:H311)))</f>
        <v>PMPG HID 026</v>
      </c>
      <c r="C311" s="642" t="s">
        <v>1047</v>
      </c>
      <c r="D311" s="642"/>
      <c r="E311" s="642"/>
      <c r="F311" s="642"/>
      <c r="G311" s="643" t="s">
        <v>451</v>
      </c>
      <c r="H311" s="592" t="n">
        <f aca="false">G320</f>
        <v>13.86</v>
      </c>
      <c r="J311" s="313" t="n">
        <f aca="false">'2. RESUMO'!$G$37</f>
        <v>2733724.78</v>
      </c>
    </row>
    <row r="312" customFormat="false" ht="31.5" hidden="false" customHeight="false" outlineLevel="0" collapsed="false">
      <c r="B312" s="230" t="s">
        <v>875</v>
      </c>
      <c r="C312" s="449" t="s">
        <v>876</v>
      </c>
      <c r="D312" s="449" t="s">
        <v>451</v>
      </c>
      <c r="E312" s="449" t="s">
        <v>877</v>
      </c>
      <c r="F312" s="449" t="s">
        <v>878</v>
      </c>
      <c r="G312" s="450" t="s">
        <v>879</v>
      </c>
      <c r="J312" s="313" t="n">
        <f aca="false">'2. RESUMO'!$G$37</f>
        <v>2733724.78</v>
      </c>
    </row>
    <row r="313" customFormat="false" ht="15.95" hidden="false" customHeight="true" outlineLevel="0" collapsed="false">
      <c r="B313" s="451" t="s">
        <v>884</v>
      </c>
      <c r="C313" s="451"/>
      <c r="D313" s="451"/>
      <c r="E313" s="451"/>
      <c r="F313" s="451"/>
      <c r="G313" s="451"/>
      <c r="J313" s="313" t="n">
        <f aca="false">'2. RESUMO'!$G$37</f>
        <v>2733724.78</v>
      </c>
    </row>
    <row r="314" customFormat="false" ht="15.75" hidden="false" customHeight="false" outlineLevel="0" collapsed="false">
      <c r="A314" s="108" t="s">
        <v>871</v>
      </c>
      <c r="B314" s="682" t="n">
        <v>297</v>
      </c>
      <c r="C314" s="91" t="s">
        <v>1048</v>
      </c>
      <c r="D314" s="90" t="str">
        <f aca="false">IF($A314="INSUMO",VLOOKUP($B314,'BANCO DE DADOS ABRIL INS'!$A:$D,3,0),VLOOKUP($B314,'BANCO DE DADOS ABRIL SERV'!$B:$E,3,0))</f>
        <v>UN</v>
      </c>
      <c r="E314" s="645" t="n">
        <v>2</v>
      </c>
      <c r="F314" s="454" t="n">
        <f aca="false">IF($A314="INSUMO",VLOOKUP($B314,'BANCO DE DADOS ABRIL INS'!$A:$D,4,0),VLOOKUP($B314,'BANCO DE DADOS ABRIL SERV'!$B:$E,4,0))</f>
        <v>2.38</v>
      </c>
      <c r="G314" s="646" t="n">
        <f aca="false">TRUNC(E314*F314,2)</f>
        <v>4.76</v>
      </c>
    </row>
    <row r="315" customFormat="false" ht="30" hidden="false" customHeight="false" outlineLevel="0" collapsed="false">
      <c r="A315" s="108" t="s">
        <v>871</v>
      </c>
      <c r="B315" s="682" t="n">
        <v>3669</v>
      </c>
      <c r="C315" s="91" t="s">
        <v>1049</v>
      </c>
      <c r="D315" s="90" t="str">
        <f aca="false">IF($A315="INSUMO",VLOOKUP($B315,'BANCO DE DADOS ABRIL INS'!$A:$D,3,0),VLOOKUP($B315,'BANCO DE DADOS ABRIL SERV'!$B:$E,3,0))</f>
        <v>UN</v>
      </c>
      <c r="E315" s="645" t="n">
        <v>1</v>
      </c>
      <c r="F315" s="454" t="n">
        <f aca="false">IF($A315="INSUMO",VLOOKUP($B315,'BANCO DE DADOS ABRIL INS'!$A:$D,4,0),VLOOKUP($B315,'BANCO DE DADOS ABRIL SERV'!$B:$E,4,0))</f>
        <v>7.18</v>
      </c>
      <c r="G315" s="646" t="n">
        <f aca="false">TRUNC(E315*F315,2)</f>
        <v>7.18</v>
      </c>
    </row>
    <row r="316" customFormat="false" ht="30" hidden="false" customHeight="false" outlineLevel="0" collapsed="false">
      <c r="A316" s="108" t="s">
        <v>871</v>
      </c>
      <c r="B316" s="452" t="n">
        <v>20078</v>
      </c>
      <c r="C316" s="91" t="str">
        <f aca="false">IF($A316="INSUMO",VLOOKUP($B316,'BANCO DE DADOS ABRIL INS'!$A:$D,2,0),VLOOKUP($B316,'BANCO DE DADOS ABRIL SERV'!$B:$E,2,0))</f>
        <v>PASTA LUBRIFICANTE PARA TUBOS E CONEXOES COM JUNTA ELASTICA (USO EM PVC, ACO, POLIETILENO E OUTROS) ( DE *400* G)</v>
      </c>
      <c r="D316" s="90" t="str">
        <f aca="false">IF($A316="INSUMO",VLOOKUP($B316,'BANCO DE DADOS ABRIL INS'!$A:$D,3,0),VLOOKUP($B316,'BANCO DE DADOS ABRIL SERV'!$B:$E,3,0))</f>
        <v>UN</v>
      </c>
      <c r="E316" s="645" t="n">
        <v>0.06</v>
      </c>
      <c r="F316" s="454" t="n">
        <f aca="false">IF($A316="INSUMO",VLOOKUP($B316,'BANCO DE DADOS ABRIL INS'!$A:$D,4,0),VLOOKUP($B316,'BANCO DE DADOS ABRIL SERV'!$B:$E,4,0))</f>
        <v>23.81</v>
      </c>
      <c r="G316" s="646" t="n">
        <f aca="false">TRUNC(E316*F316,2)</f>
        <v>1.42</v>
      </c>
    </row>
    <row r="317" customFormat="false" ht="15.75" hidden="false" customHeight="true" outlineLevel="0" collapsed="false">
      <c r="B317" s="451" t="s">
        <v>993</v>
      </c>
      <c r="C317" s="451"/>
      <c r="D317" s="451"/>
      <c r="E317" s="451"/>
      <c r="F317" s="451"/>
      <c r="G317" s="451"/>
      <c r="J317" s="313" t="n">
        <f aca="false">'2. RESUMO'!$G$37</f>
        <v>2733724.78</v>
      </c>
    </row>
    <row r="318" customFormat="false" ht="30" hidden="false" customHeight="false" outlineLevel="0" collapsed="false">
      <c r="A318" s="108" t="s">
        <v>872</v>
      </c>
      <c r="B318" s="452" t="n">
        <v>88248</v>
      </c>
      <c r="C318" s="91" t="str">
        <f aca="false">IF($A318="INSUMO",VLOOKUP($B318,'BANCO DE DADOS ABRIL INS'!$A:$D,2,0),VLOOKUP($B318,'BANCO DE DADOS ABRIL SERV'!$B:$E,2,0))</f>
        <v>AUXILIAR DE ENCANADOR OU BOMBEIRO HIDRÁULICO COM ENCARGOS COMPLEMENTARES</v>
      </c>
      <c r="D318" s="90" t="str">
        <f aca="false">IF($A318="INSUMO",VLOOKUP($B318,'BANCO DE DADOS ABRIL INS'!$A:$D,3,0),VLOOKUP($B318,'BANCO DE DADOS ABRIL SERV'!$B:$E,3,0))</f>
        <v>H</v>
      </c>
      <c r="E318" s="645" t="n">
        <v>0.25</v>
      </c>
      <c r="F318" s="454" t="n">
        <v>1</v>
      </c>
      <c r="G318" s="646" t="n">
        <f aca="false">TRUNC(E318*F318,2)</f>
        <v>0.25</v>
      </c>
    </row>
    <row r="319" customFormat="false" ht="15.75" hidden="false" customHeight="false" outlineLevel="0" collapsed="false">
      <c r="A319" s="108" t="s">
        <v>872</v>
      </c>
      <c r="B319" s="456" t="n">
        <v>88267</v>
      </c>
      <c r="C319" s="83" t="str">
        <f aca="false">IF($A319="INSUMO",VLOOKUP($B319,'BANCO DE DADOS ABRIL INS'!$A:$D,2,0),VLOOKUP($B319,'BANCO DE DADOS ABRIL SERV'!$B:$E,2,0))</f>
        <v>ENCANADOR OU BOMBEIRO HIDRÁULICO COM ENCARGOS COMPLEMENTARES</v>
      </c>
      <c r="D319" s="82" t="str">
        <f aca="false">IF($A319="INSUMO",VLOOKUP($B319,'BANCO DE DADOS ABRIL INS'!$A:$D,3,0),VLOOKUP($B319,'BANCO DE DADOS ABRIL SERV'!$B:$E,3,0))</f>
        <v>H</v>
      </c>
      <c r="E319" s="678" t="n">
        <v>0.25</v>
      </c>
      <c r="F319" s="458" t="n">
        <v>1</v>
      </c>
      <c r="G319" s="649" t="n">
        <f aca="false">TRUNC(E319*F319,2)</f>
        <v>0.25</v>
      </c>
      <c r="J319" s="313" t="n">
        <f aca="false">'2. RESUMO'!$G$37</f>
        <v>2733724.78</v>
      </c>
    </row>
    <row r="320" customFormat="false" ht="16.5" hidden="false" customHeight="true" outlineLevel="0" collapsed="false">
      <c r="A320" s="8"/>
      <c r="B320" s="463" t="s">
        <v>1050</v>
      </c>
      <c r="C320" s="463"/>
      <c r="D320" s="463"/>
      <c r="E320" s="463"/>
      <c r="F320" s="521" t="s">
        <v>653</v>
      </c>
      <c r="G320" s="462" t="n">
        <f aca="false">SUM(G314:G319)</f>
        <v>13.86</v>
      </c>
      <c r="J320" s="313" t="n">
        <f aca="false">'2. RESUMO'!$G$37</f>
        <v>2733724.78</v>
      </c>
    </row>
    <row r="322" customFormat="false" ht="40.5" hidden="false" customHeight="true" outlineLevel="0" collapsed="false">
      <c r="B322" s="641" t="str">
        <f aca="false">IF(COUNT($H$15:H322)&lt;10,CONCATENATE("PMPG HID 00",COUNT($H$15:H322)),CONCATENATE("PMPG HID 0",COUNT($H$15:H322)))</f>
        <v>PMPG HID 027</v>
      </c>
      <c r="C322" s="642" t="s">
        <v>1051</v>
      </c>
      <c r="D322" s="642"/>
      <c r="E322" s="642"/>
      <c r="F322" s="642"/>
      <c r="G322" s="643" t="s">
        <v>451</v>
      </c>
      <c r="H322" s="592" t="n">
        <f aca="false">G331</f>
        <v>13.94</v>
      </c>
      <c r="J322" s="313" t="n">
        <f aca="false">'2. RESUMO'!$G$37</f>
        <v>2733724.78</v>
      </c>
    </row>
    <row r="323" customFormat="false" ht="31.5" hidden="false" customHeight="false" outlineLevel="0" collapsed="false">
      <c r="B323" s="230" t="s">
        <v>875</v>
      </c>
      <c r="C323" s="449" t="s">
        <v>876</v>
      </c>
      <c r="D323" s="449" t="s">
        <v>451</v>
      </c>
      <c r="E323" s="449" t="s">
        <v>877</v>
      </c>
      <c r="F323" s="449" t="s">
        <v>878</v>
      </c>
      <c r="G323" s="450" t="s">
        <v>879</v>
      </c>
      <c r="J323" s="313" t="n">
        <f aca="false">'2. RESUMO'!$G$37</f>
        <v>2733724.78</v>
      </c>
    </row>
    <row r="324" customFormat="false" ht="15.95" hidden="false" customHeight="true" outlineLevel="0" collapsed="false">
      <c r="B324" s="451" t="s">
        <v>884</v>
      </c>
      <c r="C324" s="451"/>
      <c r="D324" s="451"/>
      <c r="E324" s="451"/>
      <c r="F324" s="451"/>
      <c r="G324" s="451"/>
      <c r="J324" s="313" t="n">
        <f aca="false">'2. RESUMO'!$G$37</f>
        <v>2733724.78</v>
      </c>
    </row>
    <row r="325" customFormat="false" ht="15.75" hidden="false" customHeight="false" outlineLevel="0" collapsed="false">
      <c r="A325" s="108" t="s">
        <v>871</v>
      </c>
      <c r="B325" s="682" t="n">
        <v>122</v>
      </c>
      <c r="C325" s="91" t="str">
        <f aca="false">IF($A325="INSUMO",VLOOKUP($B325,'BANCO DE DADOS ABRIL INS'!$A:$D,2,0),VLOOKUP($B325,'BANCO DE DADOS ABRIL SERV'!$B:$E,2,0))</f>
        <v>ADESIVO PLASTICO PARA PVC, FRASCO COM 850 GR</v>
      </c>
      <c r="D325" s="90" t="str">
        <f aca="false">IF($A325="INSUMO",VLOOKUP($B325,'BANCO DE DADOS ABRIL INS'!$A:$D,3,0),VLOOKUP($B325,'BANCO DE DADOS ABRIL SERV'!$B:$E,3,0))</f>
        <v>UN</v>
      </c>
      <c r="E325" s="645" t="n">
        <v>0.025</v>
      </c>
      <c r="F325" s="454" t="n">
        <f aca="false">IF($A325="INSUMO",VLOOKUP($B325,'BANCO DE DADOS ABRIL INS'!$A:$D,4,0),VLOOKUP($B325,'BANCO DE DADOS ABRIL SERV'!$B:$E,4,0))</f>
        <v>65.04</v>
      </c>
      <c r="G325" s="646" t="n">
        <f aca="false">TRUNC(E325*F325,2)</f>
        <v>1.62</v>
      </c>
    </row>
    <row r="326" customFormat="false" ht="15.75" hidden="false" customHeight="false" outlineLevel="0" collapsed="false">
      <c r="A326" s="108" t="s">
        <v>871</v>
      </c>
      <c r="B326" s="682" t="n">
        <v>20083</v>
      </c>
      <c r="C326" s="91" t="str">
        <f aca="false">IF($A326="INSUMO",VLOOKUP($B326,'BANCO DE DADOS ABRIL INS'!$A:$D,2,0),VLOOKUP($B326,'BANCO DE DADOS ABRIL SERV'!$B:$E,2,0))</f>
        <v>SOLUCAO LIMPADORA PARA PVC, FRASCO COM 1000 CM3</v>
      </c>
      <c r="D326" s="90" t="str">
        <f aca="false">IF($A326="INSUMO",VLOOKUP($B326,'BANCO DE DADOS ABRIL INS'!$A:$D,3,0),VLOOKUP($B326,'BANCO DE DADOS ABRIL SERV'!$B:$E,3,0))</f>
        <v>UN</v>
      </c>
      <c r="E326" s="645" t="n">
        <v>0.037</v>
      </c>
      <c r="F326" s="454" t="n">
        <f aca="false">IF($A326="INSUMO",VLOOKUP($B326,'BANCO DE DADOS ABRIL INS'!$A:$D,4,0),VLOOKUP($B326,'BANCO DE DADOS ABRIL SERV'!$B:$E,4,0))</f>
        <v>56.48</v>
      </c>
      <c r="G326" s="646" t="n">
        <f aca="false">TRUNC(E326*F326,2)</f>
        <v>2.08</v>
      </c>
    </row>
    <row r="327" customFormat="false" ht="15.75" hidden="false" customHeight="false" outlineLevel="0" collapsed="false">
      <c r="A327" s="108" t="s">
        <v>871</v>
      </c>
      <c r="B327" s="682" t="n">
        <v>20042</v>
      </c>
      <c r="C327" s="91" t="str">
        <f aca="false">IF($A327="INSUMO",VLOOKUP($B327,'BANCO DE DADOS ABRIL INS'!$A:$D,2,0),VLOOKUP($B327,'BANCO DE DADOS ABRIL SERV'!$B:$E,2,0))</f>
        <v>REDUCAO EXCENTRICA PVC P/ ESG PREDIAL DN 75 X 50MM</v>
      </c>
      <c r="D327" s="90" t="str">
        <f aca="false">IF($A327="INSUMO",VLOOKUP($B327,'BANCO DE DADOS ABRIL INS'!$A:$D,3,0),VLOOKUP($B327,'BANCO DE DADOS ABRIL SERV'!$B:$E,3,0))</f>
        <v>UN</v>
      </c>
      <c r="E327" s="645" t="n">
        <v>1</v>
      </c>
      <c r="F327" s="454" t="n">
        <f aca="false">IF($A327="INSUMO",VLOOKUP($B327,'BANCO DE DADOS ABRIL INS'!$A:$D,4,0),VLOOKUP($B327,'BANCO DE DADOS ABRIL SERV'!$B:$E,4,0))</f>
        <v>3.78</v>
      </c>
      <c r="G327" s="646" t="n">
        <f aca="false">TRUNC(E327*F327,2)</f>
        <v>3.78</v>
      </c>
    </row>
    <row r="328" customFormat="false" ht="15.75" hidden="false" customHeight="true" outlineLevel="0" collapsed="false">
      <c r="B328" s="451" t="s">
        <v>993</v>
      </c>
      <c r="C328" s="451"/>
      <c r="D328" s="451"/>
      <c r="E328" s="451"/>
      <c r="F328" s="451"/>
      <c r="G328" s="451"/>
      <c r="J328" s="313" t="n">
        <f aca="false">'2. RESUMO'!$G$37</f>
        <v>2733724.78</v>
      </c>
    </row>
    <row r="329" customFormat="false" ht="15.75" hidden="false" customHeight="false" outlineLevel="0" collapsed="false">
      <c r="A329" s="108" t="s">
        <v>872</v>
      </c>
      <c r="B329" s="452" t="n">
        <v>88267</v>
      </c>
      <c r="C329" s="91" t="str">
        <f aca="false">IF($A329="INSUMO",VLOOKUP($B329,'BANCO DE DADOS ABRIL INS'!$A:$D,2,0),VLOOKUP($B329,'BANCO DE DADOS ABRIL SERV'!$B:$E,2,0))</f>
        <v>ENCANADOR OU BOMBEIRO HIDRÁULICO COM ENCARGOS COMPLEMENTARES</v>
      </c>
      <c r="D329" s="90" t="str">
        <f aca="false">IF($A329="INSUMO",VLOOKUP($B329,'BANCO DE DADOS ABRIL INS'!$A:$D,3,0),VLOOKUP($B329,'BANCO DE DADOS ABRIL SERV'!$B:$E,3,0))</f>
        <v>H</v>
      </c>
      <c r="E329" s="645" t="n">
        <v>0.18</v>
      </c>
      <c r="F329" s="454" t="n">
        <f aca="false">IF($A329="INSUMO",VLOOKUP($B329,'BANCO DE DADOS ABRIL INS'!$A:$D,4,0),VLOOKUP($B329,'BANCO DE DADOS ABRIL SERV'!$B:$E,4,0))</f>
        <v>19.98</v>
      </c>
      <c r="G329" s="646" t="n">
        <f aca="false">TRUNC(E329*F329,2)</f>
        <v>3.59</v>
      </c>
    </row>
    <row r="330" customFormat="false" ht="15.75" hidden="false" customHeight="false" outlineLevel="0" collapsed="false">
      <c r="A330" s="108" t="s">
        <v>872</v>
      </c>
      <c r="B330" s="456" t="n">
        <v>88316</v>
      </c>
      <c r="C330" s="83" t="str">
        <f aca="false">IF($A330="INSUMO",VLOOKUP($B330,'BANCO DE DADOS ABRIL INS'!$A:$D,2,0),VLOOKUP($B330,'BANCO DE DADOS ABRIL SERV'!$B:$E,2,0))</f>
        <v>SERVENTE COM ENCARGOS COMPLEMENTARES</v>
      </c>
      <c r="D330" s="82" t="str">
        <f aca="false">IF($A330="INSUMO",VLOOKUP($B330,'BANCO DE DADOS ABRIL INS'!$A:$D,3,0),VLOOKUP($B330,'BANCO DE DADOS ABRIL SERV'!$B:$E,3,0))</f>
        <v>H</v>
      </c>
      <c r="E330" s="678" t="n">
        <v>0.18</v>
      </c>
      <c r="F330" s="454" t="n">
        <f aca="false">IF($A330="INSUMO",VLOOKUP($B330,'BANCO DE DADOS ABRIL INS'!$A:$D,4,0),VLOOKUP($B330,'BANCO DE DADOS ABRIL SERV'!$B:$E,4,0))</f>
        <v>15.95</v>
      </c>
      <c r="G330" s="649" t="n">
        <f aca="false">TRUNC(E330*F330,2)</f>
        <v>2.87</v>
      </c>
      <c r="J330" s="313" t="n">
        <f aca="false">'2. RESUMO'!$G$37</f>
        <v>2733724.78</v>
      </c>
    </row>
    <row r="331" customFormat="false" ht="16.5" hidden="false" customHeight="true" outlineLevel="0" collapsed="false">
      <c r="A331" s="8"/>
      <c r="B331" s="463" t="s">
        <v>1052</v>
      </c>
      <c r="C331" s="463"/>
      <c r="D331" s="463"/>
      <c r="E331" s="463"/>
      <c r="F331" s="521" t="s">
        <v>653</v>
      </c>
      <c r="G331" s="462" t="n">
        <f aca="false">SUM(G325:G330)</f>
        <v>13.94</v>
      </c>
      <c r="J331" s="313" t="n">
        <f aca="false">'2. RESUMO'!$G$37</f>
        <v>2733724.78</v>
      </c>
    </row>
    <row r="333" customFormat="false" ht="40.5" hidden="false" customHeight="true" outlineLevel="0" collapsed="false">
      <c r="B333" s="641" t="str">
        <f aca="false">IF(COUNT($H$15:H333)&lt;10,CONCATENATE("PMPG HID 00",COUNT($H$15:H333)),CONCATENATE("PMPG HID 0",COUNT($H$15:H333)))</f>
        <v>PMPG HID 028</v>
      </c>
      <c r="C333" s="642" t="s">
        <v>1053</v>
      </c>
      <c r="D333" s="642"/>
      <c r="E333" s="642"/>
      <c r="F333" s="642"/>
      <c r="G333" s="643" t="s">
        <v>451</v>
      </c>
      <c r="H333" s="592" t="n">
        <f aca="false">G342</f>
        <v>6.84</v>
      </c>
      <c r="J333" s="313" t="n">
        <f aca="false">'2. RESUMO'!$G$37</f>
        <v>2733724.78</v>
      </c>
    </row>
    <row r="334" customFormat="false" ht="31.5" hidden="false" customHeight="false" outlineLevel="0" collapsed="false">
      <c r="B334" s="230" t="s">
        <v>875</v>
      </c>
      <c r="C334" s="449" t="s">
        <v>876</v>
      </c>
      <c r="D334" s="449" t="s">
        <v>451</v>
      </c>
      <c r="E334" s="449" t="s">
        <v>877</v>
      </c>
      <c r="F334" s="449" t="s">
        <v>878</v>
      </c>
      <c r="G334" s="450" t="s">
        <v>879</v>
      </c>
      <c r="J334" s="313" t="n">
        <f aca="false">'2. RESUMO'!$G$37</f>
        <v>2733724.78</v>
      </c>
    </row>
    <row r="335" customFormat="false" ht="15.95" hidden="false" customHeight="true" outlineLevel="0" collapsed="false">
      <c r="B335" s="451" t="s">
        <v>884</v>
      </c>
      <c r="C335" s="451"/>
      <c r="D335" s="451"/>
      <c r="E335" s="451"/>
      <c r="F335" s="451"/>
      <c r="G335" s="451"/>
      <c r="J335" s="313" t="n">
        <f aca="false">'2. RESUMO'!$G$37</f>
        <v>2733724.78</v>
      </c>
    </row>
    <row r="336" customFormat="false" ht="15.75" hidden="false" customHeight="false" outlineLevel="0" collapsed="false">
      <c r="A336" s="108" t="s">
        <v>871</v>
      </c>
      <c r="B336" s="682" t="n">
        <v>39319</v>
      </c>
      <c r="C336" s="91" t="str">
        <f aca="false">IF($A336="INSUMO",VLOOKUP($B336,'BANCO DE DADOS ABRIL INS'!$A:$D,2,0),VLOOKUP($B336,'BANCO DE DADOS ABRIL SERV'!$B:$E,2,0))</f>
        <v>TERMINAL DE VENTILACAO, 50 MM, SERIE NORMAL, ESGOTO PREDIAL</v>
      </c>
      <c r="D336" s="90" t="str">
        <f aca="false">IF($A336="INSUMO",VLOOKUP($B336,'BANCO DE DADOS ABRIL INS'!$A:$D,3,0),VLOOKUP($B336,'BANCO DE DADOS ABRIL SERV'!$B:$E,3,0))</f>
        <v>UN</v>
      </c>
      <c r="E336" s="645" t="n">
        <v>1</v>
      </c>
      <c r="F336" s="454" t="n">
        <f aca="false">IF($A336="INSUMO",VLOOKUP($B336,'BANCO DE DADOS ABRIL INS'!$A:$D,4,0),VLOOKUP($B336,'BANCO DE DADOS ABRIL SERV'!$B:$E,4,0))</f>
        <v>4.14</v>
      </c>
      <c r="G336" s="646" t="n">
        <f aca="false">TRUNC(E336*F336,2)</f>
        <v>4.14</v>
      </c>
    </row>
    <row r="337" customFormat="false" ht="15.75" hidden="false" customHeight="false" outlineLevel="0" collapsed="false">
      <c r="A337" s="108" t="s">
        <v>871</v>
      </c>
      <c r="B337" s="682" t="n">
        <v>296</v>
      </c>
      <c r="C337" s="91" t="str">
        <f aca="false">IF($A337="INSUMO",VLOOKUP($B337,'BANCO DE DADOS ABRIL INS'!$A:$D,2,0),VLOOKUP($B337,'BANCO DE DADOS ABRIL SERV'!$B:$E,2,0))</f>
        <v>ANEL BORRACHA PARA TUBO ESGOTO PREDIAL DN 50 MM (NBR 5688)</v>
      </c>
      <c r="D337" s="90" t="str">
        <f aca="false">IF($A337="INSUMO",VLOOKUP($B337,'BANCO DE DADOS ABRIL INS'!$A:$D,3,0),VLOOKUP($B337,'BANCO DE DADOS ABRIL SERV'!$B:$E,3,0))</f>
        <v>UN</v>
      </c>
      <c r="E337" s="645" t="n">
        <v>0.011</v>
      </c>
      <c r="F337" s="454" t="n">
        <f aca="false">IF($A337="INSUMO",VLOOKUP($B337,'BANCO DE DADOS ABRIL INS'!$A:$D,4,0),VLOOKUP($B337,'BANCO DE DADOS ABRIL SERV'!$B:$E,4,0))</f>
        <v>1.69</v>
      </c>
      <c r="G337" s="646" t="n">
        <f aca="false">TRUNC(E337*F337,2)</f>
        <v>0.01</v>
      </c>
    </row>
    <row r="338" customFormat="false" ht="30" hidden="false" customHeight="false" outlineLevel="0" collapsed="false">
      <c r="A338" s="108" t="s">
        <v>871</v>
      </c>
      <c r="B338" s="682" t="n">
        <v>20078</v>
      </c>
      <c r="C338" s="91" t="str">
        <f aca="false">IF($A338="INSUMO",VLOOKUP($B338,'BANCO DE DADOS ABRIL INS'!$A:$D,2,0),VLOOKUP($B338,'BANCO DE DADOS ABRIL SERV'!$B:$E,2,0))</f>
        <v>PASTA LUBRIFICANTE PARA TUBOS E CONEXOES COM JUNTA ELASTICA (USO EM PVC, ACO, POLIETILENO E OUTROS) ( DE *400* G)</v>
      </c>
      <c r="D338" s="90" t="str">
        <f aca="false">IF($A338="INSUMO",VLOOKUP($B338,'BANCO DE DADOS ABRIL INS'!$A:$D,3,0),VLOOKUP($B338,'BANCO DE DADOS ABRIL SERV'!$B:$E,3,0))</f>
        <v>UN</v>
      </c>
      <c r="E338" s="645" t="n">
        <v>0.008</v>
      </c>
      <c r="F338" s="454" t="n">
        <f aca="false">IF($A338="INSUMO",VLOOKUP($B338,'BANCO DE DADOS ABRIL INS'!$A:$D,4,0),VLOOKUP($B338,'BANCO DE DADOS ABRIL SERV'!$B:$E,4,0))</f>
        <v>23.81</v>
      </c>
      <c r="G338" s="646" t="n">
        <f aca="false">TRUNC(E338*F338,2)</f>
        <v>0.19</v>
      </c>
    </row>
    <row r="339" customFormat="false" ht="15.75" hidden="false" customHeight="true" outlineLevel="0" collapsed="false">
      <c r="B339" s="451" t="s">
        <v>993</v>
      </c>
      <c r="C339" s="451"/>
      <c r="D339" s="451"/>
      <c r="E339" s="451"/>
      <c r="F339" s="451"/>
      <c r="G339" s="451"/>
      <c r="J339" s="313" t="n">
        <f aca="false">'2. RESUMO'!$G$37</f>
        <v>2733724.78</v>
      </c>
    </row>
    <row r="340" customFormat="false" ht="15.75" hidden="false" customHeight="false" outlineLevel="0" collapsed="false">
      <c r="A340" s="108" t="s">
        <v>872</v>
      </c>
      <c r="B340" s="452" t="n">
        <v>88267</v>
      </c>
      <c r="C340" s="91" t="str">
        <f aca="false">IF($A340="INSUMO",VLOOKUP($B340,'BANCO DE DADOS ABRIL INS'!$A:$D,2,0),VLOOKUP($B340,'BANCO DE DADOS ABRIL SERV'!$B:$E,2,0))</f>
        <v>ENCANADOR OU BOMBEIRO HIDRÁULICO COM ENCARGOS COMPLEMENTARES</v>
      </c>
      <c r="D340" s="90" t="str">
        <f aca="false">IF($A340="INSUMO",VLOOKUP($B340,'BANCO DE DADOS ABRIL INS'!$A:$D,3,0),VLOOKUP($B340,'BANCO DE DADOS ABRIL SERV'!$B:$E,3,0))</f>
        <v>H</v>
      </c>
      <c r="E340" s="645" t="n">
        <v>0.07</v>
      </c>
      <c r="F340" s="454" t="n">
        <f aca="false">IF($A340="INSUMO",VLOOKUP($B340,'BANCO DE DADOS ABRIL INS'!$A:$D,4,0),VLOOKUP($B340,'BANCO DE DADOS ABRIL SERV'!$B:$E,4,0))</f>
        <v>19.98</v>
      </c>
      <c r="G340" s="646" t="n">
        <f aca="false">TRUNC(E340*F340,2)</f>
        <v>1.39</v>
      </c>
    </row>
    <row r="341" customFormat="false" ht="15.75" hidden="false" customHeight="false" outlineLevel="0" collapsed="false">
      <c r="A341" s="108" t="s">
        <v>872</v>
      </c>
      <c r="B341" s="456" t="n">
        <v>88316</v>
      </c>
      <c r="C341" s="83" t="str">
        <f aca="false">IF($A341="INSUMO",VLOOKUP($B341,'BANCO DE DADOS ABRIL INS'!$A:$D,2,0),VLOOKUP($B341,'BANCO DE DADOS ABRIL SERV'!$B:$E,2,0))</f>
        <v>SERVENTE COM ENCARGOS COMPLEMENTARES</v>
      </c>
      <c r="D341" s="82" t="str">
        <f aca="false">IF($A341="INSUMO",VLOOKUP($B341,'BANCO DE DADOS ABRIL INS'!$A:$D,3,0),VLOOKUP($B341,'BANCO DE DADOS ABRIL SERV'!$B:$E,3,0))</f>
        <v>H</v>
      </c>
      <c r="E341" s="678" t="n">
        <v>0.07</v>
      </c>
      <c r="F341" s="454" t="n">
        <f aca="false">IF($A341="INSUMO",VLOOKUP($B341,'BANCO DE DADOS ABRIL INS'!$A:$D,4,0),VLOOKUP($B341,'BANCO DE DADOS ABRIL SERV'!$B:$E,4,0))</f>
        <v>15.95</v>
      </c>
      <c r="G341" s="649" t="n">
        <f aca="false">TRUNC(E341*F341,2)</f>
        <v>1.11</v>
      </c>
      <c r="J341" s="313" t="n">
        <f aca="false">'2. RESUMO'!$G$37</f>
        <v>2733724.78</v>
      </c>
    </row>
    <row r="342" customFormat="false" ht="16.5" hidden="false" customHeight="true" outlineLevel="0" collapsed="false">
      <c r="A342" s="8"/>
      <c r="B342" s="463" t="s">
        <v>1054</v>
      </c>
      <c r="C342" s="463"/>
      <c r="D342" s="463"/>
      <c r="E342" s="463"/>
      <c r="F342" s="521" t="s">
        <v>653</v>
      </c>
      <c r="G342" s="462" t="n">
        <f aca="false">SUM(G336:G341)</f>
        <v>6.84</v>
      </c>
      <c r="J342" s="313" t="n">
        <f aca="false">'2. RESUMO'!$G$37</f>
        <v>2733724.78</v>
      </c>
    </row>
    <row r="344" customFormat="false" ht="40.5" hidden="false" customHeight="true" outlineLevel="0" collapsed="false">
      <c r="B344" s="641" t="str">
        <f aca="false">IF(COUNT($H$15:H344)&lt;10,CONCATENATE("PMPG HID 00",COUNT($H$15:H344)),CONCATENATE("PMPG HID 0",COUNT($H$15:H344)))</f>
        <v>PMPG HID 029</v>
      </c>
      <c r="C344" s="642" t="s">
        <v>1055</v>
      </c>
      <c r="D344" s="642"/>
      <c r="E344" s="642"/>
      <c r="F344" s="642"/>
      <c r="G344" s="643" t="s">
        <v>451</v>
      </c>
      <c r="H344" s="592" t="n">
        <f aca="false">G354</f>
        <v>17.75</v>
      </c>
      <c r="J344" s="313" t="n">
        <f aca="false">'2. RESUMO'!$G$37</f>
        <v>2733724.78</v>
      </c>
    </row>
    <row r="345" customFormat="false" ht="31.5" hidden="false" customHeight="false" outlineLevel="0" collapsed="false">
      <c r="B345" s="230" t="s">
        <v>875</v>
      </c>
      <c r="C345" s="449" t="s">
        <v>876</v>
      </c>
      <c r="D345" s="449" t="s">
        <v>451</v>
      </c>
      <c r="E345" s="449" t="s">
        <v>877</v>
      </c>
      <c r="F345" s="449" t="s">
        <v>878</v>
      </c>
      <c r="G345" s="450" t="s">
        <v>879</v>
      </c>
      <c r="J345" s="313" t="n">
        <f aca="false">'2. RESUMO'!$G$37</f>
        <v>2733724.78</v>
      </c>
    </row>
    <row r="346" customFormat="false" ht="15.95" hidden="false" customHeight="true" outlineLevel="0" collapsed="false">
      <c r="B346" s="451" t="s">
        <v>884</v>
      </c>
      <c r="C346" s="451"/>
      <c r="D346" s="451"/>
      <c r="E346" s="451"/>
      <c r="F346" s="451"/>
      <c r="G346" s="451"/>
      <c r="J346" s="313" t="n">
        <f aca="false">'2. RESUMO'!$G$37</f>
        <v>2733724.78</v>
      </c>
    </row>
    <row r="347" customFormat="false" ht="15.75" hidden="false" customHeight="false" outlineLevel="0" collapsed="false">
      <c r="A347" s="108" t="s">
        <v>871</v>
      </c>
      <c r="B347" s="682" t="n">
        <v>297</v>
      </c>
      <c r="C347" s="91" t="str">
        <f aca="false">IF($A347="INSUMO",VLOOKUP($B347,'BANCO DE DADOS ABRIL INS'!$A:$D,2,0),VLOOKUP($B347,'BANCO DE DADOS ABRIL SERV'!$B:$E,2,0))</f>
        <v>ANEL BORRACHA PARA TUBO ESGOTO PREDIAL DN 75 MM (NBR 5688)</v>
      </c>
      <c r="D347" s="90" t="str">
        <f aca="false">IF($A347="INSUMO",VLOOKUP($B347,'BANCO DE DADOS ABRIL INS'!$A:$D,3,0),VLOOKUP($B347,'BANCO DE DADOS ABRIL SERV'!$B:$E,3,0))</f>
        <v>UN</v>
      </c>
      <c r="E347" s="645" t="n">
        <v>1</v>
      </c>
      <c r="F347" s="454" t="n">
        <f aca="false">IF($A347="INSUMO",VLOOKUP($B347,'BANCO DE DADOS ABRIL INS'!$A:$D,4,0),VLOOKUP($B347,'BANCO DE DADOS ABRIL SERV'!$B:$E,4,0))</f>
        <v>2.38</v>
      </c>
      <c r="G347" s="646" t="n">
        <f aca="false">TRUNC(E347*F347,2)</f>
        <v>2.38</v>
      </c>
    </row>
    <row r="348" customFormat="false" ht="15.75" hidden="false" customHeight="false" outlineLevel="0" collapsed="false">
      <c r="A348" s="108" t="s">
        <v>871</v>
      </c>
      <c r="B348" s="682" t="n">
        <v>296</v>
      </c>
      <c r="C348" s="91" t="str">
        <f aca="false">IF($A348="INSUMO",VLOOKUP($B348,'BANCO DE DADOS ABRIL INS'!$A:$D,2,0),VLOOKUP($B348,'BANCO DE DADOS ABRIL SERV'!$B:$E,2,0))</f>
        <v>ANEL BORRACHA PARA TUBO ESGOTO PREDIAL DN 50 MM (NBR 5688)</v>
      </c>
      <c r="D348" s="90" t="str">
        <f aca="false">IF($A348="INSUMO",VLOOKUP($B348,'BANCO DE DADOS ABRIL INS'!$A:$D,3,0),VLOOKUP($B348,'BANCO DE DADOS ABRIL SERV'!$B:$E,3,0))</f>
        <v>UN</v>
      </c>
      <c r="E348" s="645" t="n">
        <v>1</v>
      </c>
      <c r="F348" s="454" t="n">
        <f aca="false">IF($A348="INSUMO",VLOOKUP($B348,'BANCO DE DADOS ABRIL INS'!$A:$D,4,0),VLOOKUP($B348,'BANCO DE DADOS ABRIL SERV'!$B:$E,4,0))</f>
        <v>1.69</v>
      </c>
      <c r="G348" s="646" t="n">
        <f aca="false">TRUNC(E348*F348,2)</f>
        <v>1.69</v>
      </c>
    </row>
    <row r="349" customFormat="false" ht="15.75" hidden="false" customHeight="false" outlineLevel="0" collapsed="false">
      <c r="A349" s="108" t="s">
        <v>871</v>
      </c>
      <c r="B349" s="682" t="n">
        <v>11657</v>
      </c>
      <c r="C349" s="91" t="str">
        <f aca="false">IF($A349="INSUMO",VLOOKUP($B349,'BANCO DE DADOS ABRIL INS'!$A:$D,2,0),VLOOKUP($B349,'BANCO DE DADOS ABRIL SERV'!$B:$E,2,0))</f>
        <v>TE SANITARIO, PVC, DN 75 X 50 MM, SERIE NORMAL PARA ESGOTO PREDIAL</v>
      </c>
      <c r="D349" s="90" t="str">
        <f aca="false">IF($A349="INSUMO",VLOOKUP($B349,'BANCO DE DADOS ABRIL INS'!$A:$D,3,0),VLOOKUP($B349,'BANCO DE DADOS ABRIL SERV'!$B:$E,3,0))</f>
        <v>UN</v>
      </c>
      <c r="E349" s="645" t="n">
        <v>1</v>
      </c>
      <c r="F349" s="454" t="n">
        <f aca="false">IF($A349="INSUMO",VLOOKUP($B349,'BANCO DE DADOS ABRIL INS'!$A:$D,4,0),VLOOKUP($B349,'BANCO DE DADOS ABRIL SERV'!$B:$E,4,0))</f>
        <v>8.38</v>
      </c>
      <c r="G349" s="646" t="n">
        <f aca="false">TRUNC(E349*F349,2)</f>
        <v>8.38</v>
      </c>
    </row>
    <row r="350" customFormat="false" ht="30" hidden="false" customHeight="false" outlineLevel="0" collapsed="false">
      <c r="A350" s="108" t="s">
        <v>871</v>
      </c>
      <c r="B350" s="682" t="n">
        <v>20078</v>
      </c>
      <c r="C350" s="91" t="str">
        <f aca="false">IF($A350="INSUMO",VLOOKUP($B350,'BANCO DE DADOS ABRIL INS'!$A:$D,2,0),VLOOKUP($B350,'BANCO DE DADOS ABRIL SERV'!$B:$E,2,0))</f>
        <v>PASTA LUBRIFICANTE PARA TUBOS E CONEXOES COM JUNTA ELASTICA (USO EM PVC, ACO, POLIETILENO E OUTROS) ( DE *400* G)</v>
      </c>
      <c r="D350" s="90" t="str">
        <f aca="false">IF($A350="INSUMO",VLOOKUP($B350,'BANCO DE DADOS ABRIL INS'!$A:$D,3,0),VLOOKUP($B350,'BANCO DE DADOS ABRIL SERV'!$B:$E,3,0))</f>
        <v>UN</v>
      </c>
      <c r="E350" s="645" t="n">
        <v>0.06</v>
      </c>
      <c r="F350" s="454" t="n">
        <f aca="false">IF($A350="INSUMO",VLOOKUP($B350,'BANCO DE DADOS ABRIL INS'!$A:$D,4,0),VLOOKUP($B350,'BANCO DE DADOS ABRIL SERV'!$B:$E,4,0))</f>
        <v>23.81</v>
      </c>
      <c r="G350" s="646" t="n">
        <f aca="false">TRUNC(E350*F350,2)</f>
        <v>1.42</v>
      </c>
    </row>
    <row r="351" customFormat="false" ht="15.75" hidden="false" customHeight="true" outlineLevel="0" collapsed="false">
      <c r="B351" s="451" t="s">
        <v>993</v>
      </c>
      <c r="C351" s="451"/>
      <c r="D351" s="451"/>
      <c r="E351" s="451"/>
      <c r="F351" s="451"/>
      <c r="G351" s="451"/>
      <c r="J351" s="313" t="n">
        <f aca="false">'2. RESUMO'!$G$37</f>
        <v>2733724.78</v>
      </c>
    </row>
    <row r="352" customFormat="false" ht="15.75" hidden="false" customHeight="false" outlineLevel="0" collapsed="false">
      <c r="A352" s="108" t="s">
        <v>872</v>
      </c>
      <c r="B352" s="452" t="n">
        <v>88267</v>
      </c>
      <c r="C352" s="91" t="str">
        <f aca="false">IF($A352="INSUMO",VLOOKUP($B352,'BANCO DE DADOS ABRIL INS'!$A:$D,2,0),VLOOKUP($B352,'BANCO DE DADOS ABRIL SERV'!$B:$E,2,0))</f>
        <v>ENCANADOR OU BOMBEIRO HIDRÁULICO COM ENCARGOS COMPLEMENTARES</v>
      </c>
      <c r="D352" s="90" t="str">
        <f aca="false">IF($A352="INSUMO",VLOOKUP($B352,'BANCO DE DADOS ABRIL INS'!$A:$D,3,0),VLOOKUP($B352,'BANCO DE DADOS ABRIL SERV'!$B:$E,3,0))</f>
        <v>H</v>
      </c>
      <c r="E352" s="645" t="n">
        <v>0.11</v>
      </c>
      <c r="F352" s="454" t="n">
        <f aca="false">IF($A352="INSUMO",VLOOKUP($B352,'BANCO DE DADOS ABRIL INS'!$A:$D,4,0),VLOOKUP($B352,'BANCO DE DADOS ABRIL SERV'!$B:$E,4,0))</f>
        <v>19.98</v>
      </c>
      <c r="G352" s="646" t="n">
        <f aca="false">TRUNC(E352*F352,2)</f>
        <v>2.19</v>
      </c>
    </row>
    <row r="353" customFormat="false" ht="30" hidden="false" customHeight="false" outlineLevel="0" collapsed="false">
      <c r="A353" s="108" t="s">
        <v>872</v>
      </c>
      <c r="B353" s="456" t="n">
        <v>88248</v>
      </c>
      <c r="C353" s="83" t="str">
        <f aca="false">IF($A353="INSUMO",VLOOKUP($B353,'BANCO DE DADOS ABRIL INS'!$A:$D,2,0),VLOOKUP($B353,'BANCO DE DADOS ABRIL SERV'!$B:$E,2,0))</f>
        <v>AUXILIAR DE ENCANADOR OU BOMBEIRO HIDRÁULICO COM ENCARGOS COMPLEMENTARES</v>
      </c>
      <c r="D353" s="82" t="str">
        <f aca="false">IF($A353="INSUMO",VLOOKUP($B353,'BANCO DE DADOS ABRIL INS'!$A:$D,3,0),VLOOKUP($B353,'BANCO DE DADOS ABRIL SERV'!$B:$E,3,0))</f>
        <v>H</v>
      </c>
      <c r="E353" s="678" t="n">
        <v>0.11</v>
      </c>
      <c r="F353" s="454" t="n">
        <f aca="false">IF($A353="INSUMO",VLOOKUP($B353,'BANCO DE DADOS ABRIL INS'!$A:$D,4,0),VLOOKUP($B353,'BANCO DE DADOS ABRIL SERV'!$B:$E,4,0))</f>
        <v>15.42</v>
      </c>
      <c r="G353" s="649" t="n">
        <f aca="false">TRUNC(E353*F353,2)</f>
        <v>1.69</v>
      </c>
      <c r="J353" s="313" t="n">
        <f aca="false">'2. RESUMO'!$G$37</f>
        <v>2733724.78</v>
      </c>
    </row>
    <row r="354" customFormat="false" ht="16.5" hidden="false" customHeight="true" outlineLevel="0" collapsed="false">
      <c r="A354" s="8"/>
      <c r="B354" s="463" t="s">
        <v>1056</v>
      </c>
      <c r="C354" s="463"/>
      <c r="D354" s="463"/>
      <c r="E354" s="463"/>
      <c r="F354" s="521" t="s">
        <v>653</v>
      </c>
      <c r="G354" s="462" t="n">
        <f aca="false">SUM(G347:G353)</f>
        <v>17.75</v>
      </c>
      <c r="J354" s="313" t="n">
        <f aca="false">'2. RESUMO'!$G$37</f>
        <v>2733724.78</v>
      </c>
    </row>
    <row r="356" customFormat="false" ht="15.75" hidden="false" customHeight="false" outlineLevel="0" collapsed="false">
      <c r="A356" s="8"/>
      <c r="B356" s="685"/>
      <c r="C356" s="686"/>
      <c r="D356" s="686"/>
      <c r="E356" s="686"/>
      <c r="F356" s="650"/>
      <c r="G356" s="651"/>
      <c r="J356" s="313" t="n">
        <f aca="false">'2. RESUMO'!$G$37</f>
        <v>2733724.78</v>
      </c>
    </row>
  </sheetData>
  <sheetProtection sheet="true" password="dba1" objects="true" scenarios="true" insertColumns="false" insertRows="false" deleteColumns="false" deleteRows="false"/>
  <mergeCells count="127">
    <mergeCell ref="B4:G4"/>
    <mergeCell ref="D5:E5"/>
    <mergeCell ref="F5:G6"/>
    <mergeCell ref="B7:G7"/>
    <mergeCell ref="B8:G8"/>
    <mergeCell ref="B11:G11"/>
    <mergeCell ref="B12:G12"/>
    <mergeCell ref="B13:G13"/>
    <mergeCell ref="C15:F15"/>
    <mergeCell ref="B17:G17"/>
    <mergeCell ref="B19:E20"/>
    <mergeCell ref="B28:G28"/>
    <mergeCell ref="B30:G30"/>
    <mergeCell ref="B32:D32"/>
    <mergeCell ref="B33:G33"/>
    <mergeCell ref="B34:G35"/>
    <mergeCell ref="C37:F37"/>
    <mergeCell ref="B39:G39"/>
    <mergeCell ref="B43:G43"/>
    <mergeCell ref="B46:E46"/>
    <mergeCell ref="C48:F48"/>
    <mergeCell ref="B50:G50"/>
    <mergeCell ref="B54:G54"/>
    <mergeCell ref="B57:E57"/>
    <mergeCell ref="C59:F59"/>
    <mergeCell ref="B61:G61"/>
    <mergeCell ref="B65:G65"/>
    <mergeCell ref="B68:E68"/>
    <mergeCell ref="C70:F70"/>
    <mergeCell ref="B72:G72"/>
    <mergeCell ref="B76:G76"/>
    <mergeCell ref="B79:E79"/>
    <mergeCell ref="C81:F81"/>
    <mergeCell ref="B83:G83"/>
    <mergeCell ref="B87:G87"/>
    <mergeCell ref="B90:E90"/>
    <mergeCell ref="C92:F92"/>
    <mergeCell ref="B94:G94"/>
    <mergeCell ref="B99:G99"/>
    <mergeCell ref="B102:E102"/>
    <mergeCell ref="C104:F104"/>
    <mergeCell ref="B106:G106"/>
    <mergeCell ref="B111:G111"/>
    <mergeCell ref="B114:E114"/>
    <mergeCell ref="C117:F117"/>
    <mergeCell ref="B119:G119"/>
    <mergeCell ref="B121:G121"/>
    <mergeCell ref="B123:E123"/>
    <mergeCell ref="C125:F125"/>
    <mergeCell ref="B127:G127"/>
    <mergeCell ref="B129:G129"/>
    <mergeCell ref="B131:E131"/>
    <mergeCell ref="C133:F133"/>
    <mergeCell ref="B135:G135"/>
    <mergeCell ref="B144:E144"/>
    <mergeCell ref="C146:F146"/>
    <mergeCell ref="B148:G148"/>
    <mergeCell ref="B157:E157"/>
    <mergeCell ref="C159:F159"/>
    <mergeCell ref="B161:G161"/>
    <mergeCell ref="B170:E170"/>
    <mergeCell ref="C172:F172"/>
    <mergeCell ref="B174:G174"/>
    <mergeCell ref="B177:G177"/>
    <mergeCell ref="B179:E179"/>
    <mergeCell ref="C181:E181"/>
    <mergeCell ref="B187:G187"/>
    <mergeCell ref="C189:F189"/>
    <mergeCell ref="B191:G191"/>
    <mergeCell ref="B197:G197"/>
    <mergeCell ref="B200:E200"/>
    <mergeCell ref="C203:F203"/>
    <mergeCell ref="B205:G205"/>
    <mergeCell ref="B207:G207"/>
    <mergeCell ref="B209:E209"/>
    <mergeCell ref="C211:F211"/>
    <mergeCell ref="B213:G213"/>
    <mergeCell ref="B217:G217"/>
    <mergeCell ref="B220:E220"/>
    <mergeCell ref="C223:F223"/>
    <mergeCell ref="B225:G225"/>
    <mergeCell ref="B228:G228"/>
    <mergeCell ref="B231:E231"/>
    <mergeCell ref="C233:F233"/>
    <mergeCell ref="B235:G235"/>
    <mergeCell ref="B241:G241"/>
    <mergeCell ref="B244:E244"/>
    <mergeCell ref="C246:F246"/>
    <mergeCell ref="B248:G248"/>
    <mergeCell ref="B250:G250"/>
    <mergeCell ref="B253:E253"/>
    <mergeCell ref="C255:F255"/>
    <mergeCell ref="B257:G257"/>
    <mergeCell ref="B261:G261"/>
    <mergeCell ref="B264:E264"/>
    <mergeCell ref="C266:F266"/>
    <mergeCell ref="B268:G268"/>
    <mergeCell ref="B272:G272"/>
    <mergeCell ref="B275:E275"/>
    <mergeCell ref="C277:F277"/>
    <mergeCell ref="B279:G279"/>
    <mergeCell ref="B283:G283"/>
    <mergeCell ref="B286:E286"/>
    <mergeCell ref="C288:F288"/>
    <mergeCell ref="B290:G290"/>
    <mergeCell ref="B294:G294"/>
    <mergeCell ref="B297:E297"/>
    <mergeCell ref="C299:F299"/>
    <mergeCell ref="B301:G301"/>
    <mergeCell ref="B306:G306"/>
    <mergeCell ref="B309:E309"/>
    <mergeCell ref="C311:F311"/>
    <mergeCell ref="B313:G313"/>
    <mergeCell ref="B317:G317"/>
    <mergeCell ref="B320:E320"/>
    <mergeCell ref="C322:F322"/>
    <mergeCell ref="B324:G324"/>
    <mergeCell ref="B328:G328"/>
    <mergeCell ref="B331:E331"/>
    <mergeCell ref="C333:F333"/>
    <mergeCell ref="B335:G335"/>
    <mergeCell ref="B339:G339"/>
    <mergeCell ref="B342:E342"/>
    <mergeCell ref="C344:F344"/>
    <mergeCell ref="B346:G346"/>
    <mergeCell ref="B351:G351"/>
    <mergeCell ref="B354:E354"/>
  </mergeCells>
  <dataValidations count="1">
    <dataValidation allowBlank="true" operator="between" showDropDown="false" showErrorMessage="true" showInputMessage="true" sqref="A40:A42 A44:A45 A51:A53 A55:A56 A62:A64 A66:A67 A73:A75 A77:A78 A84:A86 A88:A89 A95:A98 A100:A101 A107:A110 A112:A113 A120 A122 A128 A130 A136:A143 A149:A156 A162:A169 A175:A176 A178 A192:A196 A198:A199 A206 A208 A214:A216 A218:A219 A226:A227 A229:A230 A236:A240 A242:A243 A249 A251:A252 A258:A260 A262:A263 A269:A271 A273:A274 A280:A282 A284:A285 A291:A293 A295:A296 A302:A305 A307:A308 A314:A316 A318:A319 A325:A327 A329:A330 A336:A338 A340:A341 A347:A350 A352:A353" type="list">
      <formula1>#ref!</formula1>
      <formula2>0</formula2>
    </dataValidation>
  </dataValidations>
  <hyperlinks>
    <hyperlink ref="F183" r:id="rId1" display="(66) 3511-8700"/>
    <hyperlink ref="F184" r:id="rId2" display="(66)3544-0915"/>
  </hyperlinks>
  <printOptions headings="false" gridLines="false" gridLinesSet="true" horizontalCentered="true" verticalCentered="false"/>
  <pageMargins left="0.984027777777778" right="0.39375" top="0.39375" bottom="0.39375" header="0.511805555555555" footer="0.511805555555555"/>
  <pageSetup paperSize="9" scale="100" firstPageNumber="0" fitToWidth="1" fitToHeight="10" pageOrder="downThenOver" orientation="portrait" blackAndWhite="false" draft="false" cellComments="none" useFirstPageNumber="false" horizontalDpi="300" verticalDpi="300" copies="1"/>
  <headerFooter differentFirst="false" differentOddEven="false">
    <oddHeader/>
    <oddFooter/>
  </headerFooter>
  <rowBreaks count="1" manualBreakCount="1">
    <brk id="123" man="true" max="16383" min="0"/>
  </rowBreaks>
  <drawing r:id="rId3"/>
</worksheet>
</file>

<file path=xl/worksheets/sheet9.xml><?xml version="1.0" encoding="utf-8"?>
<worksheet xmlns="http://schemas.openxmlformats.org/spreadsheetml/2006/main" xmlns:r="http://schemas.openxmlformats.org/officeDocument/2006/relationships">
  <sheetPr filterMode="false">
    <pageSetUpPr fitToPage="true"/>
  </sheetPr>
  <dimension ref="A2:K248"/>
  <sheetViews>
    <sheetView showFormulas="false" showGridLines="true" showRowColHeaders="true" showZeros="true" rightToLeft="false" tabSelected="false" showOutlineSymbols="true" defaultGridColor="true" view="normal" topLeftCell="A1" colorId="64" zoomScale="65" zoomScaleNormal="65" zoomScalePageLayoutView="100" workbookViewId="0">
      <selection pane="topLeft" activeCell="C14" activeCellId="0" sqref="C14"/>
    </sheetView>
  </sheetViews>
  <sheetFormatPr defaultRowHeight="15.75" zeroHeight="false" outlineLevelRow="0" outlineLevelCol="0"/>
  <cols>
    <col collapsed="false" customWidth="true" hidden="false" outlineLevel="0" max="1" min="1" style="567" width="9.14"/>
    <col collapsed="false" customWidth="true" hidden="false" outlineLevel="0" max="2" min="2" style="1" width="15.43"/>
    <col collapsed="false" customWidth="true" hidden="false" outlineLevel="0" max="3" min="3" style="1" width="92.98"/>
    <col collapsed="false" customWidth="true" hidden="false" outlineLevel="0" max="4" min="4" style="1" width="9.7"/>
    <col collapsed="false" customWidth="true" hidden="false" outlineLevel="0" max="5" min="5" style="1" width="19.66"/>
    <col collapsed="false" customWidth="true" hidden="false" outlineLevel="0" max="6" min="6" style="1" width="14.51"/>
    <col collapsed="false" customWidth="true" hidden="false" outlineLevel="0" max="7" min="7" style="1" width="16.72"/>
    <col collapsed="false" customWidth="true" hidden="false" outlineLevel="0" max="8" min="8" style="567" width="20.57"/>
    <col collapsed="false" customWidth="true" hidden="false" outlineLevel="0" max="9" min="9" style="569" width="17.85"/>
    <col collapsed="false" customWidth="true" hidden="false" outlineLevel="0" max="10" min="10" style="313" width="9.57"/>
    <col collapsed="false" customWidth="true" hidden="false" outlineLevel="0" max="11" min="11" style="313" width="35.85"/>
    <col collapsed="false" customWidth="true" hidden="false" outlineLevel="0" max="257" min="12" style="313" width="9.14"/>
    <col collapsed="false" customWidth="true" hidden="false" outlineLevel="0" max="258" min="258" style="313" width="24.57"/>
    <col collapsed="false" customWidth="true" hidden="false" outlineLevel="0" max="259" min="259" style="313" width="71.7"/>
    <col collapsed="false" customWidth="true" hidden="false" outlineLevel="0" max="260" min="260" style="313" width="17.14"/>
    <col collapsed="false" customWidth="true" hidden="false" outlineLevel="0" max="261" min="261" style="313" width="16.71"/>
    <col collapsed="false" customWidth="true" hidden="false" outlineLevel="0" max="262" min="262" style="313" width="16.85"/>
    <col collapsed="false" customWidth="true" hidden="false" outlineLevel="0" max="263" min="263" style="313" width="21.43"/>
    <col collapsed="false" customWidth="true" hidden="false" outlineLevel="0" max="264" min="264" style="313" width="9.14"/>
    <col collapsed="false" customWidth="true" hidden="false" outlineLevel="0" max="265" min="265" style="313" width="16.57"/>
    <col collapsed="false" customWidth="true" hidden="false" outlineLevel="0" max="513" min="266" style="313" width="9.14"/>
    <col collapsed="false" customWidth="true" hidden="false" outlineLevel="0" max="514" min="514" style="313" width="24.57"/>
    <col collapsed="false" customWidth="true" hidden="false" outlineLevel="0" max="515" min="515" style="313" width="71.7"/>
    <col collapsed="false" customWidth="true" hidden="false" outlineLevel="0" max="516" min="516" style="313" width="17.14"/>
    <col collapsed="false" customWidth="true" hidden="false" outlineLevel="0" max="517" min="517" style="313" width="16.71"/>
    <col collapsed="false" customWidth="true" hidden="false" outlineLevel="0" max="518" min="518" style="313" width="16.85"/>
    <col collapsed="false" customWidth="true" hidden="false" outlineLevel="0" max="519" min="519" style="313" width="21.43"/>
    <col collapsed="false" customWidth="true" hidden="false" outlineLevel="0" max="520" min="520" style="313" width="9.14"/>
    <col collapsed="false" customWidth="true" hidden="false" outlineLevel="0" max="521" min="521" style="313" width="16.57"/>
    <col collapsed="false" customWidth="true" hidden="false" outlineLevel="0" max="769" min="522" style="313" width="9.14"/>
    <col collapsed="false" customWidth="true" hidden="false" outlineLevel="0" max="770" min="770" style="313" width="24.57"/>
    <col collapsed="false" customWidth="true" hidden="false" outlineLevel="0" max="771" min="771" style="313" width="71.7"/>
    <col collapsed="false" customWidth="true" hidden="false" outlineLevel="0" max="772" min="772" style="313" width="17.14"/>
    <col collapsed="false" customWidth="true" hidden="false" outlineLevel="0" max="773" min="773" style="313" width="16.71"/>
    <col collapsed="false" customWidth="true" hidden="false" outlineLevel="0" max="774" min="774" style="313" width="16.85"/>
    <col collapsed="false" customWidth="true" hidden="false" outlineLevel="0" max="775" min="775" style="313" width="21.43"/>
    <col collapsed="false" customWidth="true" hidden="false" outlineLevel="0" max="776" min="776" style="313" width="9.14"/>
    <col collapsed="false" customWidth="true" hidden="false" outlineLevel="0" max="777" min="777" style="313" width="16.57"/>
    <col collapsed="false" customWidth="true" hidden="false" outlineLevel="0" max="1025" min="778" style="313" width="9.14"/>
  </cols>
  <sheetData>
    <row r="2" s="26" customFormat="true" ht="5.25" hidden="false" customHeight="true" outlineLevel="0" collapsed="false">
      <c r="A2" s="19"/>
      <c r="B2" s="267"/>
      <c r="C2" s="43"/>
      <c r="D2" s="268"/>
      <c r="E2" s="269"/>
      <c r="F2" s="269"/>
      <c r="G2" s="270"/>
      <c r="H2" s="19"/>
      <c r="I2" s="19"/>
    </row>
    <row r="3" s="26" customFormat="true" ht="41.25" hidden="false" customHeight="false" outlineLevel="0" collapsed="false">
      <c r="A3" s="19" t="s">
        <v>871</v>
      </c>
      <c r="B3" s="687"/>
      <c r="C3" s="325" t="str">
        <f aca="false">'1. ORÇAMENTO'!E5</f>
        <v>NOME DA EMPRESA</v>
      </c>
      <c r="D3" s="327" t="str">
        <f aca="false">'1. ORÇAMENTO'!F5</f>
        <v>Ref.: Tabela de Serviços SINAPI (NOVEMBRO/2019) e/ou composições PiniTCPO</v>
      </c>
      <c r="E3" s="327"/>
      <c r="F3" s="200" t="str">
        <f aca="false">'1. ORÇAMENTO'!I5</f>
        <v> </v>
      </c>
      <c r="G3" s="200"/>
      <c r="H3" s="19"/>
      <c r="I3" s="19"/>
    </row>
    <row r="4" s="26" customFormat="true" ht="41.25" hidden="false" customHeight="false" outlineLevel="0" collapsed="false">
      <c r="A4" s="19" t="s">
        <v>872</v>
      </c>
      <c r="B4" s="688"/>
      <c r="C4" s="326" t="str">
        <f aca="false">'1. ORÇAMENTO'!E7</f>
        <v>DADOS</v>
      </c>
      <c r="D4" s="329" t="s">
        <v>10</v>
      </c>
      <c r="E4" s="330" t="n">
        <f aca="false">'BDI '!K31</f>
        <v>0.2288</v>
      </c>
      <c r="F4" s="200"/>
      <c r="G4" s="200"/>
      <c r="H4" s="19"/>
      <c r="I4" s="19"/>
    </row>
    <row r="5" s="26" customFormat="true" ht="15" hidden="false" customHeight="true" outlineLevel="0" collapsed="false">
      <c r="A5" s="19"/>
      <c r="B5" s="41" t="str">
        <f aca="false">'1. ORÇAMENTO'!C8</f>
        <v>D E P A R T A M E N T O    D E    E N G E N H A R I A</v>
      </c>
      <c r="C5" s="41"/>
      <c r="D5" s="41"/>
      <c r="E5" s="41"/>
      <c r="F5" s="41"/>
      <c r="G5" s="41"/>
      <c r="H5" s="19"/>
      <c r="I5" s="19"/>
    </row>
    <row r="6" s="26" customFormat="true" ht="8.25" hidden="false" customHeight="true" outlineLevel="0" collapsed="false">
      <c r="A6" s="19"/>
      <c r="B6" s="267"/>
      <c r="C6" s="43"/>
      <c r="D6" s="268"/>
      <c r="E6" s="269"/>
      <c r="F6" s="269"/>
      <c r="G6" s="270"/>
      <c r="H6" s="19"/>
      <c r="I6" s="19"/>
    </row>
    <row r="7" s="26" customFormat="true" ht="15" hidden="false" customHeight="true" outlineLevel="0" collapsed="false">
      <c r="A7" s="19"/>
      <c r="B7" s="207" t="s">
        <v>12</v>
      </c>
      <c r="C7" s="331" t="str">
        <f aca="false">'1. ORÇAMENTO'!D10</f>
        <v>CONSTRUÇÃO DA ESCOLA ESTADUAL JOSÉ ALVES BEZERRA</v>
      </c>
      <c r="D7" s="331"/>
      <c r="E7" s="331"/>
      <c r="F7" s="210" t="s">
        <v>14</v>
      </c>
      <c r="G7" s="211" t="n">
        <f aca="false">'1. ORÇAMENTO'!J10</f>
        <v>43885</v>
      </c>
      <c r="H7" s="19"/>
      <c r="I7" s="19"/>
    </row>
    <row r="8" s="1" customFormat="true" ht="15.75" hidden="false" customHeight="false" outlineLevel="0" collapsed="false">
      <c r="A8" s="8"/>
      <c r="B8" s="335" t="s">
        <v>15</v>
      </c>
      <c r="C8" s="493" t="str">
        <f aca="false">'1. ORÇAMENTO'!D11</f>
        <v>AVENIDA GUILHERME MEYER, CENTRO, PORTO DOS GAÚCHOS - MT</v>
      </c>
      <c r="D8" s="493"/>
      <c r="E8" s="493"/>
      <c r="F8" s="336" t="s">
        <v>17</v>
      </c>
      <c r="G8" s="337" t="n">
        <f aca="false">'1. ORÇAMENTO'!J11</f>
        <v>1.157</v>
      </c>
      <c r="H8" s="8"/>
      <c r="I8" s="8"/>
    </row>
    <row r="9" s="1" customFormat="true" ht="15" hidden="false" customHeight="false" outlineLevel="0" collapsed="false">
      <c r="A9" s="8"/>
      <c r="B9" s="689"/>
      <c r="C9" s="690"/>
      <c r="D9" s="691"/>
      <c r="E9" s="692"/>
      <c r="F9" s="692"/>
      <c r="G9" s="693"/>
      <c r="H9" s="8"/>
      <c r="I9" s="8"/>
    </row>
    <row r="10" s="1" customFormat="true" ht="15.75" hidden="false" customHeight="false" outlineLevel="0" collapsed="false">
      <c r="A10" s="8"/>
      <c r="B10" s="694" t="s">
        <v>1057</v>
      </c>
      <c r="C10" s="694"/>
      <c r="D10" s="694"/>
      <c r="E10" s="694"/>
      <c r="F10" s="694"/>
      <c r="G10" s="694"/>
      <c r="H10" s="8"/>
      <c r="I10" s="8"/>
    </row>
    <row r="11" s="1" customFormat="true" ht="15" hidden="false" customHeight="false" outlineLevel="0" collapsed="false">
      <c r="A11" s="8"/>
      <c r="B11" s="695"/>
      <c r="C11" s="696"/>
      <c r="D11" s="697"/>
      <c r="E11" s="698"/>
      <c r="F11" s="698"/>
      <c r="G11" s="699"/>
      <c r="H11" s="8"/>
      <c r="I11" s="8"/>
    </row>
    <row r="12" s="593" customFormat="true" ht="9.95" hidden="false" customHeight="true" outlineLevel="0" collapsed="false">
      <c r="A12" s="569"/>
      <c r="B12" s="700"/>
      <c r="C12" s="120"/>
      <c r="D12" s="120"/>
      <c r="E12" s="120"/>
      <c r="F12" s="120"/>
      <c r="G12" s="701"/>
      <c r="H12" s="569"/>
      <c r="I12" s="569"/>
    </row>
    <row r="14" customFormat="false" ht="15.75" hidden="false" customHeight="true" outlineLevel="0" collapsed="false">
      <c r="B14" s="702" t="str">
        <f aca="false">IF(COUNT($H$13:H14)&lt;10,CONCATENATE("PMPG ELE 00",COUNT($H$13:H14)),CONCATENATE("PMPG ELE 0",COUNT($H$13:H14)))</f>
        <v>PMPG ELE 001</v>
      </c>
      <c r="C14" s="446" t="s">
        <v>1058</v>
      </c>
      <c r="D14" s="446"/>
      <c r="E14" s="446"/>
      <c r="F14" s="446"/>
      <c r="G14" s="447" t="s">
        <v>451</v>
      </c>
      <c r="H14" s="592" t="n">
        <f aca="false">G21</f>
        <v>30.81</v>
      </c>
      <c r="K14" s="376"/>
    </row>
    <row r="15" customFormat="false" ht="31.5" hidden="false" customHeight="false" outlineLevel="0" collapsed="false">
      <c r="B15" s="230" t="s">
        <v>875</v>
      </c>
      <c r="C15" s="703" t="s">
        <v>876</v>
      </c>
      <c r="D15" s="703" t="s">
        <v>451</v>
      </c>
      <c r="E15" s="703" t="s">
        <v>877</v>
      </c>
      <c r="F15" s="449" t="s">
        <v>878</v>
      </c>
      <c r="G15" s="450" t="s">
        <v>879</v>
      </c>
      <c r="K15" s="376"/>
    </row>
    <row r="16" customFormat="false" ht="15.75" hidden="false" customHeight="false" outlineLevel="0" collapsed="false">
      <c r="B16" s="704" t="s">
        <v>884</v>
      </c>
      <c r="C16" s="704"/>
      <c r="D16" s="704"/>
      <c r="E16" s="704"/>
      <c r="F16" s="704"/>
      <c r="G16" s="704"/>
      <c r="K16" s="376"/>
    </row>
    <row r="17" customFormat="false" ht="30" hidden="false" customHeight="true" outlineLevel="0" collapsed="false">
      <c r="B17" s="705" t="s">
        <v>901</v>
      </c>
      <c r="C17" s="532" t="s">
        <v>1059</v>
      </c>
      <c r="D17" s="706" t="str">
        <f aca="false">G23</f>
        <v>UN</v>
      </c>
      <c r="E17" s="707" t="n">
        <v>1</v>
      </c>
      <c r="F17" s="707" t="n">
        <f aca="false">D28</f>
        <v>20.9</v>
      </c>
      <c r="G17" s="708" t="n">
        <f aca="false">TRUNC(F17*E17,2)</f>
        <v>20.9</v>
      </c>
      <c r="K17" s="376"/>
    </row>
    <row r="18" customFormat="false" ht="15.75" hidden="false" customHeight="false" outlineLevel="0" collapsed="false">
      <c r="B18" s="704" t="s">
        <v>993</v>
      </c>
      <c r="C18" s="704"/>
      <c r="D18" s="704"/>
      <c r="E18" s="704"/>
      <c r="F18" s="704"/>
      <c r="G18" s="704"/>
      <c r="K18" s="376"/>
    </row>
    <row r="19" customFormat="false" ht="15.75" hidden="false" customHeight="false" outlineLevel="0" collapsed="false">
      <c r="A19" s="108" t="s">
        <v>872</v>
      </c>
      <c r="B19" s="709" t="n">
        <v>88264</v>
      </c>
      <c r="C19" s="91" t="str">
        <f aca="false">IF($A19="INSUMO",VLOOKUP($B19,'BANCO DE DADOS ABRIL INS'!$A:$D,2,0),VLOOKUP($B19,'BANCO DE DADOS ABRIL SERV'!$B:$E,2,0))</f>
        <v>ELETRICISTA COM ENCARGOS COMPLEMENTARES</v>
      </c>
      <c r="D19" s="90" t="str">
        <f aca="false">IF($A19="INSUMO",VLOOKUP($B19,'BANCO DE DADOS ABRIL INS'!$A:$D,3,0),VLOOKUP($B19,'BANCO DE DADOS ABRIL SERV'!$B:$E,3,0))</f>
        <v>H</v>
      </c>
      <c r="E19" s="710" t="n">
        <v>0.3645</v>
      </c>
      <c r="F19" s="454" t="n">
        <f aca="false">IF($A19="INSUMO",VLOOKUP($B19,'BANCO DE DADOS ABRIL INS'!$A:$D,4,0),VLOOKUP($B19,'BANCO DE DADOS ABRIL SERV'!$B:$E,4,0))</f>
        <v>20.59</v>
      </c>
      <c r="G19" s="711" t="n">
        <f aca="false">TRUNC(F19*E19,2)</f>
        <v>7.5</v>
      </c>
      <c r="K19" s="376"/>
    </row>
    <row r="20" customFormat="false" ht="16.5" hidden="false" customHeight="false" outlineLevel="0" collapsed="false">
      <c r="A20" s="108" t="s">
        <v>872</v>
      </c>
      <c r="B20" s="712" t="n">
        <v>88247</v>
      </c>
      <c r="C20" s="83" t="str">
        <f aca="false">IF($A20="INSUMO",VLOOKUP($B20,'BANCO DE DADOS ABRIL INS'!$A:$D,2,0),VLOOKUP($B20,'BANCO DE DADOS ABRIL SERV'!$B:$E,2,0))</f>
        <v>AUXILIAR DE ELETRICISTA COM ENCARGOS COMPLEMENTARES</v>
      </c>
      <c r="D20" s="82" t="str">
        <f aca="false">IF($A20="INSUMO",VLOOKUP($B20,'BANCO DE DADOS ABRIL INS'!$A:$D,3,0),VLOOKUP($B20,'BANCO DE DADOS ABRIL SERV'!$B:$E,3,0))</f>
        <v>H</v>
      </c>
      <c r="E20" s="713" t="n">
        <v>0.1519</v>
      </c>
      <c r="F20" s="458" t="n">
        <f aca="false">IF($A20="INSUMO",VLOOKUP($B20,'BANCO DE DADOS ABRIL INS'!$A:$D,4,0),VLOOKUP($B20,'BANCO DE DADOS ABRIL SERV'!$B:$E,4,0))</f>
        <v>15.89</v>
      </c>
      <c r="G20" s="714" t="n">
        <f aca="false">TRUNC(F20*E20,2)</f>
        <v>2.41</v>
      </c>
      <c r="K20" s="376"/>
    </row>
    <row r="21" customFormat="false" ht="16.5" hidden="false" customHeight="false" outlineLevel="0" collapsed="false">
      <c r="B21" s="685"/>
      <c r="C21" s="685"/>
      <c r="D21" s="685"/>
      <c r="E21" s="685"/>
      <c r="F21" s="715" t="s">
        <v>653</v>
      </c>
      <c r="G21" s="716" t="n">
        <f aca="false">SUM(G17:G20)</f>
        <v>30.81</v>
      </c>
      <c r="K21" s="376"/>
    </row>
    <row r="22" customFormat="false" ht="16.5" hidden="false" customHeight="false" outlineLevel="0" collapsed="false">
      <c r="B22" s="685"/>
      <c r="C22" s="685"/>
      <c r="D22" s="685"/>
      <c r="E22" s="685"/>
    </row>
    <row r="23" s="1" customFormat="true" ht="31.25" hidden="false" customHeight="true" outlineLevel="0" collapsed="false">
      <c r="A23" s="8"/>
      <c r="B23" s="497"/>
      <c r="C23" s="717" t="str">
        <f aca="false">C17</f>
        <v>LUMINARIA DE SOBREPOR EM CHAPA DE ACO PARA 1 LAMPADA FLUORESCENTE DE *10* W, ALETADA, COMPLETA (LAMPADA E REATOR INCLUSOS)</v>
      </c>
      <c r="D23" s="499"/>
      <c r="E23" s="500"/>
      <c r="F23" s="501"/>
      <c r="G23" s="502" t="s">
        <v>451</v>
      </c>
      <c r="H23" s="8"/>
      <c r="I23" s="8"/>
    </row>
    <row r="24" s="1" customFormat="true" ht="27.5" hidden="false" customHeight="false" outlineLevel="0" collapsed="false">
      <c r="A24" s="8"/>
      <c r="B24" s="230" t="s">
        <v>904</v>
      </c>
      <c r="C24" s="253" t="s">
        <v>905</v>
      </c>
      <c r="D24" s="253" t="s">
        <v>906</v>
      </c>
      <c r="E24" s="504" t="s">
        <v>907</v>
      </c>
      <c r="F24" s="505" t="s">
        <v>908</v>
      </c>
      <c r="G24" s="506" t="s">
        <v>909</v>
      </c>
      <c r="H24" s="8"/>
      <c r="I24" s="8"/>
    </row>
    <row r="25" s="1" customFormat="true" ht="15" hidden="false" customHeight="false" outlineLevel="0" collapsed="false">
      <c r="A25" s="8"/>
      <c r="B25" s="507" t="n">
        <v>43747</v>
      </c>
      <c r="C25" s="508" t="s">
        <v>914</v>
      </c>
      <c r="D25" s="509" t="n">
        <v>25.49</v>
      </c>
      <c r="E25" s="90" t="s">
        <v>915</v>
      </c>
      <c r="F25" s="512" t="s">
        <v>916</v>
      </c>
      <c r="G25" s="511" t="s">
        <v>917</v>
      </c>
      <c r="H25" s="8"/>
      <c r="I25" s="8"/>
    </row>
    <row r="26" s="1" customFormat="true" ht="15" hidden="false" customHeight="false" outlineLevel="0" collapsed="false">
      <c r="A26" s="8"/>
      <c r="B26" s="507" t="n">
        <v>43749</v>
      </c>
      <c r="C26" s="508" t="s">
        <v>1060</v>
      </c>
      <c r="D26" s="509" t="n">
        <v>20.9</v>
      </c>
      <c r="E26" s="90" t="s">
        <v>1061</v>
      </c>
      <c r="F26" s="512" t="s">
        <v>1062</v>
      </c>
      <c r="G26" s="511" t="s">
        <v>1063</v>
      </c>
      <c r="H26" s="8"/>
      <c r="I26" s="8"/>
    </row>
    <row r="27" s="1" customFormat="true" ht="15" hidden="false" customHeight="false" outlineLevel="0" collapsed="false">
      <c r="A27" s="8"/>
      <c r="B27" s="507"/>
      <c r="C27" s="508"/>
      <c r="D27" s="509"/>
      <c r="E27" s="90"/>
      <c r="F27" s="637"/>
      <c r="G27" s="511"/>
      <c r="H27" s="8"/>
      <c r="I27" s="8"/>
    </row>
    <row r="28" s="1" customFormat="true" ht="16.5" hidden="false" customHeight="false" outlineLevel="0" collapsed="false">
      <c r="A28" s="8"/>
      <c r="B28" s="513"/>
      <c r="C28" s="514" t="s">
        <v>918</v>
      </c>
      <c r="D28" s="718" t="n">
        <f aca="false">IF(COUNT(D24:D27)=3,MEDIAN(D25:D27),SMALL(D25:D27,1))</f>
        <v>20.9</v>
      </c>
      <c r="E28" s="516"/>
      <c r="F28" s="517"/>
      <c r="G28" s="518"/>
      <c r="H28" s="8"/>
      <c r="I28" s="8"/>
    </row>
    <row r="29" s="721" customFormat="true" ht="63.75" hidden="false" customHeight="true" outlineLevel="0" collapsed="false">
      <c r="A29" s="719"/>
      <c r="B29" s="720" t="s">
        <v>1064</v>
      </c>
      <c r="C29" s="720"/>
      <c r="D29" s="720"/>
      <c r="E29" s="720"/>
      <c r="F29" s="720"/>
      <c r="G29" s="720"/>
      <c r="H29" s="719"/>
      <c r="I29" s="719"/>
    </row>
    <row r="30" customFormat="false" ht="16.5" hidden="false" customHeight="false" outlineLevel="0" collapsed="false"/>
    <row r="31" customFormat="false" ht="15.75" hidden="false" customHeight="true" outlineLevel="0" collapsed="false">
      <c r="B31" s="702" t="str">
        <f aca="false">IF(COUNT($H$13:H31)&lt;10,CONCATENATE("PMPG ELE 00",COUNT($H$13:H31)),CONCATENATE("PMPG ELE 0",COUNT($H$13:H31)))</f>
        <v>PMPG ELE 002</v>
      </c>
      <c r="C31" s="446" t="s">
        <v>1065</v>
      </c>
      <c r="D31" s="446"/>
      <c r="E31" s="446"/>
      <c r="F31" s="446"/>
      <c r="G31" s="447" t="s">
        <v>451</v>
      </c>
      <c r="H31" s="592" t="n">
        <f aca="false">G38</f>
        <v>54.41</v>
      </c>
      <c r="K31" s="376"/>
    </row>
    <row r="32" customFormat="false" ht="31.5" hidden="false" customHeight="false" outlineLevel="0" collapsed="false">
      <c r="B32" s="230" t="s">
        <v>875</v>
      </c>
      <c r="C32" s="703" t="s">
        <v>876</v>
      </c>
      <c r="D32" s="703" t="s">
        <v>451</v>
      </c>
      <c r="E32" s="703" t="s">
        <v>877</v>
      </c>
      <c r="F32" s="449" t="s">
        <v>878</v>
      </c>
      <c r="G32" s="450" t="s">
        <v>879</v>
      </c>
      <c r="K32" s="376"/>
    </row>
    <row r="33" customFormat="false" ht="15.75" hidden="false" customHeight="false" outlineLevel="0" collapsed="false">
      <c r="B33" s="704" t="s">
        <v>884</v>
      </c>
      <c r="C33" s="704"/>
      <c r="D33" s="704"/>
      <c r="E33" s="704"/>
      <c r="F33" s="704"/>
      <c r="G33" s="704"/>
      <c r="K33" s="376"/>
    </row>
    <row r="34" customFormat="false" ht="30" hidden="false" customHeight="true" outlineLevel="0" collapsed="false">
      <c r="B34" s="705" t="s">
        <v>901</v>
      </c>
      <c r="C34" s="532" t="s">
        <v>1066</v>
      </c>
      <c r="D34" s="706" t="str">
        <f aca="false">G40</f>
        <v>UN</v>
      </c>
      <c r="E34" s="707" t="n">
        <v>1</v>
      </c>
      <c r="F34" s="707" t="n">
        <f aca="false">D45</f>
        <v>44.5</v>
      </c>
      <c r="G34" s="708" t="n">
        <f aca="false">TRUNC(F34*E34,2)</f>
        <v>44.5</v>
      </c>
      <c r="K34" s="376"/>
    </row>
    <row r="35" customFormat="false" ht="15.75" hidden="false" customHeight="false" outlineLevel="0" collapsed="false">
      <c r="B35" s="704" t="s">
        <v>993</v>
      </c>
      <c r="C35" s="704"/>
      <c r="D35" s="704"/>
      <c r="E35" s="704"/>
      <c r="F35" s="704"/>
      <c r="G35" s="704"/>
      <c r="K35" s="376"/>
    </row>
    <row r="36" customFormat="false" ht="15.75" hidden="false" customHeight="false" outlineLevel="0" collapsed="false">
      <c r="A36" s="108" t="s">
        <v>872</v>
      </c>
      <c r="B36" s="709" t="n">
        <v>88264</v>
      </c>
      <c r="C36" s="91" t="str">
        <f aca="false">IF($A36="INSUMO",VLOOKUP($B36,'BANCO DE DADOS ABRIL INS'!$A:$D,2,0),VLOOKUP($B36,'BANCO DE DADOS ABRIL SERV'!$B:$E,2,0))</f>
        <v>ELETRICISTA COM ENCARGOS COMPLEMENTARES</v>
      </c>
      <c r="D36" s="90" t="str">
        <f aca="false">IF($A36="INSUMO",VLOOKUP($B36,'BANCO DE DADOS ABRIL INS'!$A:$D,3,0),VLOOKUP($B36,'BANCO DE DADOS ABRIL SERV'!$B:$E,3,0))</f>
        <v>H</v>
      </c>
      <c r="E36" s="710" t="n">
        <v>0.3645</v>
      </c>
      <c r="F36" s="454" t="n">
        <f aca="false">IF($A36="INSUMO",VLOOKUP($B36,'BANCO DE DADOS ABRIL INS'!$A:$D,4,0),VLOOKUP($B36,'BANCO DE DADOS ABRIL SERV'!$B:$E,4,0))</f>
        <v>20.59</v>
      </c>
      <c r="G36" s="711" t="n">
        <f aca="false">TRUNC(F36*E36,2)</f>
        <v>7.5</v>
      </c>
      <c r="K36" s="376"/>
    </row>
    <row r="37" customFormat="false" ht="15.75" hidden="false" customHeight="false" outlineLevel="0" collapsed="false">
      <c r="A37" s="108" t="s">
        <v>872</v>
      </c>
      <c r="B37" s="712" t="n">
        <v>88247</v>
      </c>
      <c r="C37" s="83" t="str">
        <f aca="false">IF($A37="INSUMO",VLOOKUP($B37,'BANCO DE DADOS ABRIL INS'!$A:$D,2,0),VLOOKUP($B37,'BANCO DE DADOS ABRIL SERV'!$B:$E,2,0))</f>
        <v>AUXILIAR DE ELETRICISTA COM ENCARGOS COMPLEMENTARES</v>
      </c>
      <c r="D37" s="82" t="str">
        <f aca="false">IF($A37="INSUMO",VLOOKUP($B37,'BANCO DE DADOS ABRIL INS'!$A:$D,3,0),VLOOKUP($B37,'BANCO DE DADOS ABRIL SERV'!$B:$E,3,0))</f>
        <v>H</v>
      </c>
      <c r="E37" s="713" t="n">
        <v>0.1519</v>
      </c>
      <c r="F37" s="458" t="n">
        <f aca="false">IF($A37="INSUMO",VLOOKUP($B37,'BANCO DE DADOS ABRIL INS'!$A:$D,4,0),VLOOKUP($B37,'BANCO DE DADOS ABRIL SERV'!$B:$E,4,0))</f>
        <v>15.89</v>
      </c>
      <c r="G37" s="714" t="n">
        <f aca="false">TRUNC(F37*E37,2)</f>
        <v>2.41</v>
      </c>
      <c r="K37" s="376"/>
    </row>
    <row r="38" customFormat="false" ht="38.25" hidden="false" customHeight="true" outlineLevel="0" collapsed="false">
      <c r="B38" s="472" t="s">
        <v>1067</v>
      </c>
      <c r="C38" s="472"/>
      <c r="D38" s="472"/>
      <c r="E38" s="472"/>
      <c r="F38" s="715" t="s">
        <v>653</v>
      </c>
      <c r="G38" s="716" t="n">
        <f aca="false">SUM(G34:G37)</f>
        <v>54.41</v>
      </c>
      <c r="K38" s="376"/>
    </row>
    <row r="39" customFormat="false" ht="10.5" hidden="false" customHeight="true" outlineLevel="0" collapsed="false"/>
    <row r="40" s="1" customFormat="true" ht="33" hidden="false" customHeight="true" outlineLevel="0" collapsed="false">
      <c r="A40" s="8"/>
      <c r="B40" s="497"/>
      <c r="C40" s="717" t="str">
        <f aca="false">C34</f>
        <v>LUMINARIA DE SOBREPOR EM CHAPA DE ACO PARA 1 LAMPADA FLUORESCENTE DE *20* W, ALETADA, COMPLETA (LAMPADA E REATOR INCLUSOS)</v>
      </c>
      <c r="D40" s="499"/>
      <c r="E40" s="500"/>
      <c r="F40" s="501"/>
      <c r="G40" s="502" t="s">
        <v>451</v>
      </c>
      <c r="H40" s="8"/>
      <c r="I40" s="8"/>
    </row>
    <row r="41" s="1" customFormat="true" ht="27.5" hidden="false" customHeight="false" outlineLevel="0" collapsed="false">
      <c r="A41" s="8"/>
      <c r="B41" s="230" t="s">
        <v>904</v>
      </c>
      <c r="C41" s="253" t="s">
        <v>905</v>
      </c>
      <c r="D41" s="253" t="s">
        <v>906</v>
      </c>
      <c r="E41" s="504" t="s">
        <v>907</v>
      </c>
      <c r="F41" s="505" t="s">
        <v>908</v>
      </c>
      <c r="G41" s="506" t="s">
        <v>909</v>
      </c>
      <c r="H41" s="8"/>
      <c r="I41" s="8"/>
    </row>
    <row r="42" s="1" customFormat="true" ht="15" hidden="false" customHeight="false" outlineLevel="0" collapsed="false">
      <c r="A42" s="8"/>
      <c r="B42" s="507" t="n">
        <v>43747</v>
      </c>
      <c r="C42" s="508" t="s">
        <v>914</v>
      </c>
      <c r="D42" s="509" t="n">
        <v>46.99</v>
      </c>
      <c r="E42" s="90" t="s">
        <v>915</v>
      </c>
      <c r="F42" s="512" t="s">
        <v>916</v>
      </c>
      <c r="G42" s="511" t="s">
        <v>917</v>
      </c>
      <c r="H42" s="8"/>
      <c r="I42" s="8"/>
    </row>
    <row r="43" s="1" customFormat="true" ht="15" hidden="false" customHeight="false" outlineLevel="0" collapsed="false">
      <c r="A43" s="8"/>
      <c r="B43" s="507" t="n">
        <v>43749</v>
      </c>
      <c r="C43" s="508" t="s">
        <v>1060</v>
      </c>
      <c r="D43" s="509" t="n">
        <v>44.5</v>
      </c>
      <c r="E43" s="90" t="s">
        <v>1061</v>
      </c>
      <c r="F43" s="512" t="s">
        <v>1062</v>
      </c>
      <c r="G43" s="511" t="s">
        <v>1063</v>
      </c>
      <c r="H43" s="8"/>
      <c r="I43" s="8"/>
    </row>
    <row r="44" s="1" customFormat="true" ht="15" hidden="false" customHeight="false" outlineLevel="0" collapsed="false">
      <c r="A44" s="8"/>
      <c r="B44" s="507"/>
      <c r="C44" s="508"/>
      <c r="D44" s="509"/>
      <c r="E44" s="90"/>
      <c r="F44" s="637"/>
      <c r="G44" s="511"/>
      <c r="H44" s="8"/>
      <c r="I44" s="8"/>
    </row>
    <row r="45" s="1" customFormat="true" ht="16.5" hidden="false" customHeight="false" outlineLevel="0" collapsed="false">
      <c r="A45" s="8"/>
      <c r="B45" s="513"/>
      <c r="C45" s="514" t="s">
        <v>918</v>
      </c>
      <c r="D45" s="718" t="n">
        <f aca="false">IF(COUNT(D41:D44)=3,MEDIAN(D42:D44),SMALL(D42:D44,1))</f>
        <v>44.5</v>
      </c>
      <c r="E45" s="516"/>
      <c r="F45" s="517"/>
      <c r="G45" s="518"/>
      <c r="H45" s="8"/>
      <c r="I45" s="8"/>
    </row>
    <row r="46" s="1" customFormat="true" ht="72" hidden="false" customHeight="true" outlineLevel="0" collapsed="false">
      <c r="A46" s="8"/>
      <c r="B46" s="722" t="s">
        <v>1068</v>
      </c>
      <c r="C46" s="722"/>
      <c r="D46" s="722"/>
      <c r="E46" s="722"/>
      <c r="F46" s="722"/>
      <c r="G46" s="722"/>
      <c r="H46" s="8"/>
      <c r="I46" s="8"/>
    </row>
    <row r="47" customFormat="false" ht="16.5" hidden="false" customHeight="false" outlineLevel="0" collapsed="false"/>
    <row r="48" customFormat="false" ht="15.75" hidden="false" customHeight="true" outlineLevel="0" collapsed="false">
      <c r="B48" s="702" t="str">
        <f aca="false">IF(COUNT($H$13:H48)&lt;10,CONCATENATE("PMPG ELE 00",COUNT($H$13:H48)),CONCATENATE("PMPG ELE 0",COUNT($H$13:H48)))</f>
        <v>PMPG ELE 003</v>
      </c>
      <c r="C48" s="446" t="s">
        <v>1069</v>
      </c>
      <c r="D48" s="446"/>
      <c r="E48" s="446"/>
      <c r="F48" s="446"/>
      <c r="G48" s="447" t="s">
        <v>451</v>
      </c>
      <c r="H48" s="592" t="n">
        <f aca="false">G56</f>
        <v>90.53</v>
      </c>
      <c r="K48" s="376"/>
    </row>
    <row r="49" customFormat="false" ht="31.5" hidden="false" customHeight="false" outlineLevel="0" collapsed="false">
      <c r="B49" s="230" t="s">
        <v>875</v>
      </c>
      <c r="C49" s="703" t="s">
        <v>876</v>
      </c>
      <c r="D49" s="703" t="s">
        <v>451</v>
      </c>
      <c r="E49" s="703" t="s">
        <v>877</v>
      </c>
      <c r="F49" s="449" t="s">
        <v>878</v>
      </c>
      <c r="G49" s="450" t="s">
        <v>879</v>
      </c>
      <c r="K49" s="376"/>
    </row>
    <row r="50" customFormat="false" ht="15.75" hidden="false" customHeight="false" outlineLevel="0" collapsed="false">
      <c r="B50" s="704" t="s">
        <v>884</v>
      </c>
      <c r="C50" s="704"/>
      <c r="D50" s="704"/>
      <c r="E50" s="704"/>
      <c r="F50" s="704"/>
      <c r="G50" s="704"/>
      <c r="K50" s="376"/>
    </row>
    <row r="51" customFormat="false" ht="15.75" hidden="false" customHeight="false" outlineLevel="0" collapsed="false">
      <c r="A51" s="108" t="s">
        <v>871</v>
      </c>
      <c r="B51" s="709" t="n">
        <v>38192</v>
      </c>
      <c r="C51" s="91" t="str">
        <f aca="false">IF($A51="INSUMO",VLOOKUP($B51,'BANCO DE DADOS ABRIL INS'!$A:$D,2,0),VLOOKUP($B51,'BANCO DE DADOS ABRIL SERV'!$B:$E,2,0))</f>
        <v>LAMPADA FLUORESCENTE ESPIRAL BRANCA 65 W, BASE E27 (127/220 V)</v>
      </c>
      <c r="D51" s="90" t="str">
        <f aca="false">IF($A51="INSUMO",VLOOKUP($B51,'BANCO DE DADOS ABRIL INS'!$A:$D,3,0),VLOOKUP($B51,'BANCO DE DADOS ABRIL SERV'!$B:$E,3,0))</f>
        <v>UN</v>
      </c>
      <c r="E51" s="710" t="n">
        <v>1</v>
      </c>
      <c r="F51" s="454" t="n">
        <f aca="false">IF($A51="INSUMO",VLOOKUP($B51,'BANCO DE DADOS ABRIL INS'!$A:$D,4,0),VLOOKUP($B51,'BANCO DE DADOS ABRIL SERV'!$B:$E,4,0))</f>
        <v>54.63</v>
      </c>
      <c r="G51" s="711" t="n">
        <f aca="false">TRUNC(F51*E51,2)</f>
        <v>54.63</v>
      </c>
      <c r="K51" s="376"/>
    </row>
    <row r="52" customFormat="false" ht="30" hidden="false" customHeight="true" outlineLevel="0" collapsed="false">
      <c r="A52" s="108"/>
      <c r="B52" s="712" t="s">
        <v>901</v>
      </c>
      <c r="C52" s="83" t="s">
        <v>1070</v>
      </c>
      <c r="D52" s="82" t="str">
        <f aca="false">G58</f>
        <v>UN</v>
      </c>
      <c r="E52" s="713" t="n">
        <v>1</v>
      </c>
      <c r="F52" s="458" t="n">
        <f aca="false">D63</f>
        <v>25.99</v>
      </c>
      <c r="G52" s="714" t="n">
        <f aca="false">TRUNC(F52*E52,2)</f>
        <v>25.99</v>
      </c>
      <c r="K52" s="376"/>
    </row>
    <row r="53" customFormat="false" ht="15.75" hidden="false" customHeight="false" outlineLevel="0" collapsed="false">
      <c r="B53" s="704" t="s">
        <v>993</v>
      </c>
      <c r="C53" s="704"/>
      <c r="D53" s="704"/>
      <c r="E53" s="704"/>
      <c r="F53" s="704"/>
      <c r="G53" s="704"/>
      <c r="K53" s="376"/>
    </row>
    <row r="54" customFormat="false" ht="15.75" hidden="false" customHeight="false" outlineLevel="0" collapsed="false">
      <c r="A54" s="108" t="s">
        <v>872</v>
      </c>
      <c r="B54" s="709" t="n">
        <v>88264</v>
      </c>
      <c r="C54" s="91" t="str">
        <f aca="false">IF($A54="INSUMO",VLOOKUP($B54,'BANCO DE DADOS ABRIL INS'!$A:$D,2,0),VLOOKUP($B54,'BANCO DE DADOS ABRIL SERV'!$B:$E,2,0))</f>
        <v>ELETRICISTA COM ENCARGOS COMPLEMENTARES</v>
      </c>
      <c r="D54" s="90" t="str">
        <f aca="false">IF($A54="INSUMO",VLOOKUP($B54,'BANCO DE DADOS ABRIL INS'!$A:$D,3,0),VLOOKUP($B54,'BANCO DE DADOS ABRIL SERV'!$B:$E,3,0))</f>
        <v>H</v>
      </c>
      <c r="E54" s="710" t="n">
        <v>0.3645</v>
      </c>
      <c r="F54" s="454" t="n">
        <f aca="false">IF($A54="INSUMO",VLOOKUP($B54,'BANCO DE DADOS ABRIL INS'!$A:$D,4,0),VLOOKUP($B54,'BANCO DE DADOS ABRIL SERV'!$B:$E,4,0))</f>
        <v>20.59</v>
      </c>
      <c r="G54" s="711" t="n">
        <f aca="false">TRUNC(F54*E54,2)</f>
        <v>7.5</v>
      </c>
      <c r="K54" s="376"/>
    </row>
    <row r="55" customFormat="false" ht="15.75" hidden="false" customHeight="false" outlineLevel="0" collapsed="false">
      <c r="A55" s="108" t="s">
        <v>872</v>
      </c>
      <c r="B55" s="712" t="n">
        <v>88247</v>
      </c>
      <c r="C55" s="83" t="str">
        <f aca="false">IF($A55="INSUMO",VLOOKUP($B55,'BANCO DE DADOS ABRIL INS'!$A:$D,2,0),VLOOKUP($B55,'BANCO DE DADOS ABRIL SERV'!$B:$E,2,0))</f>
        <v>AUXILIAR DE ELETRICISTA COM ENCARGOS COMPLEMENTARES</v>
      </c>
      <c r="D55" s="82" t="str">
        <f aca="false">IF($A55="INSUMO",VLOOKUP($B55,'BANCO DE DADOS ABRIL INS'!$A:$D,3,0),VLOOKUP($B55,'BANCO DE DADOS ABRIL SERV'!$B:$E,3,0))</f>
        <v>H</v>
      </c>
      <c r="E55" s="713" t="n">
        <v>0.1519</v>
      </c>
      <c r="F55" s="458" t="n">
        <f aca="false">IF($A55="INSUMO",VLOOKUP($B55,'BANCO DE DADOS ABRIL INS'!$A:$D,4,0),VLOOKUP($B55,'BANCO DE DADOS ABRIL SERV'!$B:$E,4,0))</f>
        <v>15.89</v>
      </c>
      <c r="G55" s="714" t="n">
        <f aca="false">TRUNC(F55*E55,2)</f>
        <v>2.41</v>
      </c>
      <c r="K55" s="376"/>
    </row>
    <row r="56" customFormat="false" ht="16.5" hidden="false" customHeight="true" outlineLevel="0" collapsed="false">
      <c r="B56" s="723" t="s">
        <v>1067</v>
      </c>
      <c r="C56" s="723"/>
      <c r="D56" s="723"/>
      <c r="E56" s="723"/>
      <c r="F56" s="715" t="s">
        <v>653</v>
      </c>
      <c r="G56" s="716" t="n">
        <f aca="false">SUM(G51:G55)</f>
        <v>90.53</v>
      </c>
      <c r="K56" s="376"/>
    </row>
    <row r="57" customFormat="false" ht="16.5" hidden="false" customHeight="false" outlineLevel="0" collapsed="false">
      <c r="B57" s="723"/>
      <c r="C57" s="723"/>
      <c r="D57" s="723"/>
      <c r="E57" s="723"/>
    </row>
    <row r="58" s="1" customFormat="true" ht="33" hidden="false" customHeight="true" outlineLevel="0" collapsed="false">
      <c r="A58" s="8"/>
      <c r="B58" s="497"/>
      <c r="C58" s="717" t="str">
        <f aca="false">C52</f>
        <v>LUMINARIA ARANDELA TIPO MEIA-LUA COM VIDRO FOSCO *30 X 15* CM, PARA 1 LAMPADA, BASE E27, POTENCIA MAXIMA 40/60 W (NAO INCLUI LAMPADA)</v>
      </c>
      <c r="D58" s="499"/>
      <c r="E58" s="500"/>
      <c r="F58" s="501"/>
      <c r="G58" s="502" t="s">
        <v>451</v>
      </c>
      <c r="H58" s="8"/>
      <c r="I58" s="8"/>
    </row>
    <row r="59" s="1" customFormat="true" ht="27.5" hidden="false" customHeight="false" outlineLevel="0" collapsed="false">
      <c r="A59" s="8"/>
      <c r="B59" s="230" t="s">
        <v>904</v>
      </c>
      <c r="C59" s="253" t="s">
        <v>905</v>
      </c>
      <c r="D59" s="253" t="s">
        <v>906</v>
      </c>
      <c r="E59" s="504" t="s">
        <v>907</v>
      </c>
      <c r="F59" s="505" t="s">
        <v>908</v>
      </c>
      <c r="G59" s="506" t="s">
        <v>909</v>
      </c>
      <c r="H59" s="8"/>
      <c r="I59" s="8"/>
    </row>
    <row r="60" s="1" customFormat="true" ht="15" hidden="false" customHeight="false" outlineLevel="0" collapsed="false">
      <c r="A60" s="8"/>
      <c r="B60" s="507" t="n">
        <v>43747</v>
      </c>
      <c r="C60" s="508" t="s">
        <v>914</v>
      </c>
      <c r="D60" s="509" t="n">
        <v>25.99</v>
      </c>
      <c r="E60" s="90" t="s">
        <v>915</v>
      </c>
      <c r="F60" s="512" t="s">
        <v>916</v>
      </c>
      <c r="G60" s="511" t="s">
        <v>917</v>
      </c>
      <c r="H60" s="8"/>
      <c r="I60" s="8"/>
    </row>
    <row r="61" s="1" customFormat="true" ht="15" hidden="false" customHeight="false" outlineLevel="0" collapsed="false">
      <c r="A61" s="8"/>
      <c r="B61" s="507"/>
      <c r="C61" s="508"/>
      <c r="D61" s="509"/>
      <c r="E61" s="90"/>
      <c r="F61" s="512"/>
      <c r="G61" s="511"/>
      <c r="H61" s="8"/>
      <c r="I61" s="8"/>
    </row>
    <row r="62" s="1" customFormat="true" ht="15" hidden="false" customHeight="false" outlineLevel="0" collapsed="false">
      <c r="A62" s="8"/>
      <c r="B62" s="507"/>
      <c r="C62" s="508"/>
      <c r="D62" s="509"/>
      <c r="E62" s="90"/>
      <c r="F62" s="512"/>
      <c r="G62" s="511"/>
      <c r="H62" s="8"/>
      <c r="I62" s="8"/>
    </row>
    <row r="63" s="1" customFormat="true" ht="16.5" hidden="false" customHeight="false" outlineLevel="0" collapsed="false">
      <c r="A63" s="8"/>
      <c r="B63" s="513"/>
      <c r="C63" s="514" t="s">
        <v>918</v>
      </c>
      <c r="D63" s="718" t="n">
        <f aca="false">IF(COUNT(D59:D61)=3,MEDIAN(D60:D61),SMALL(D60:D61,1))</f>
        <v>25.99</v>
      </c>
      <c r="E63" s="516"/>
      <c r="F63" s="517"/>
      <c r="G63" s="518"/>
      <c r="H63" s="8"/>
      <c r="I63" s="8"/>
    </row>
    <row r="64" s="1" customFormat="true" ht="68.25" hidden="false" customHeight="true" outlineLevel="0" collapsed="false">
      <c r="A64" s="8"/>
      <c r="B64" s="722" t="s">
        <v>1071</v>
      </c>
      <c r="C64" s="722"/>
      <c r="D64" s="722"/>
      <c r="E64" s="722"/>
      <c r="F64" s="722"/>
      <c r="G64" s="722"/>
      <c r="H64" s="8"/>
      <c r="I64" s="8"/>
    </row>
    <row r="65" customFormat="false" ht="16.5" hidden="false" customHeight="false" outlineLevel="0" collapsed="false"/>
    <row r="66" customFormat="false" ht="15.75" hidden="false" customHeight="true" outlineLevel="0" collapsed="false">
      <c r="B66" s="702" t="str">
        <f aca="false">IF(COUNT($H$13:H66)&lt;10,CONCATENATE("PMPG ELE 00",COUNT($H$13:H66)),CONCATENATE("PMPG ELE 0",COUNT($H$13:H66)))</f>
        <v>PMPG ELE 004</v>
      </c>
      <c r="C66" s="446" t="s">
        <v>1072</v>
      </c>
      <c r="D66" s="446"/>
      <c r="E66" s="446"/>
      <c r="F66" s="446"/>
      <c r="G66" s="447" t="s">
        <v>451</v>
      </c>
      <c r="H66" s="592" t="n">
        <f aca="false">G74</f>
        <v>30.59</v>
      </c>
      <c r="K66" s="376"/>
    </row>
    <row r="67" customFormat="false" ht="31.5" hidden="false" customHeight="false" outlineLevel="0" collapsed="false">
      <c r="B67" s="230" t="s">
        <v>875</v>
      </c>
      <c r="C67" s="703" t="s">
        <v>876</v>
      </c>
      <c r="D67" s="703" t="s">
        <v>451</v>
      </c>
      <c r="E67" s="703" t="s">
        <v>877</v>
      </c>
      <c r="F67" s="449" t="s">
        <v>878</v>
      </c>
      <c r="G67" s="450" t="s">
        <v>879</v>
      </c>
      <c r="K67" s="376"/>
    </row>
    <row r="68" customFormat="false" ht="15.75" hidden="false" customHeight="false" outlineLevel="0" collapsed="false">
      <c r="B68" s="704" t="s">
        <v>884</v>
      </c>
      <c r="C68" s="704"/>
      <c r="D68" s="704"/>
      <c r="E68" s="704"/>
      <c r="F68" s="704"/>
      <c r="G68" s="704"/>
      <c r="K68" s="376"/>
    </row>
    <row r="69" customFormat="false" ht="15.75" hidden="false" customHeight="false" outlineLevel="0" collapsed="false">
      <c r="A69" s="108" t="s">
        <v>871</v>
      </c>
      <c r="B69" s="724" t="n">
        <v>1872</v>
      </c>
      <c r="C69" s="91" t="str">
        <f aca="false">IF($A69="INSUMO",VLOOKUP($B69,'BANCO DE DADOS ABRIL INS'!$A:$D,2,0),VLOOKUP($B69,'BANCO DE DADOS ABRIL SERV'!$B:$E,2,0))</f>
        <v>CAIXA DE PASSAGEM, EM PVC, DE 4" X 2", PARA ELETRODUTO FLEXIVEL CORRUGADO</v>
      </c>
      <c r="D69" s="90" t="str">
        <f aca="false">IF($A69="INSUMO",VLOOKUP($B69,'BANCO DE DADOS ABRIL INS'!$A:$D,3,0),VLOOKUP($B69,'BANCO DE DADOS ABRIL SERV'!$B:$E,3,0))</f>
        <v>UN</v>
      </c>
      <c r="E69" s="710" t="n">
        <v>1</v>
      </c>
      <c r="F69" s="454" t="n">
        <f aca="false">IF($A69="INSUMO",VLOOKUP($B69,'BANCO DE DADOS ABRIL INS'!$A:$D,4,0),VLOOKUP($B69,'BANCO DE DADOS ABRIL SERV'!$B:$E,4,0))</f>
        <v>1.56</v>
      </c>
      <c r="G69" s="725" t="n">
        <f aca="false">TRUNC(F69*E69,2)</f>
        <v>1.56</v>
      </c>
      <c r="K69" s="376"/>
    </row>
    <row r="70" customFormat="false" ht="30" hidden="false" customHeight="true" outlineLevel="0" collapsed="false">
      <c r="A70" s="108" t="s">
        <v>871</v>
      </c>
      <c r="B70" s="724" t="n">
        <v>7528</v>
      </c>
      <c r="C70" s="91" t="str">
        <f aca="false">IF($A70="INSUMO",VLOOKUP($B70,'BANCO DE DADOS ABRIL INS'!$A:$D,2,0),VLOOKUP($B70,'BANCO DE DADOS ABRIL SERV'!$B:$E,2,0))</f>
        <v>TOMADA 2P+T 10A, 250V, CONJUNTO MONTADO PARA EMBUTIR 4" X 2" (PLACA + SUPORTE + MODULO)</v>
      </c>
      <c r="D70" s="90" t="str">
        <f aca="false">IF($A70="INSUMO",VLOOKUP($B70,'BANCO DE DADOS ABRIL INS'!$A:$D,3,0),VLOOKUP($B70,'BANCO DE DADOS ABRIL SERV'!$B:$E,3,0))</f>
        <v>UN</v>
      </c>
      <c r="E70" s="710" t="n">
        <v>1</v>
      </c>
      <c r="F70" s="454" t="n">
        <f aca="false">IF($A70="INSUMO",VLOOKUP($B70,'BANCO DE DADOS ABRIL INS'!$A:$D,4,0),VLOOKUP($B70,'BANCO DE DADOS ABRIL SERV'!$B:$E,4,0))</f>
        <v>6.75</v>
      </c>
      <c r="G70" s="725" t="n">
        <f aca="false">TRUNC(F70*E70,2)</f>
        <v>6.75</v>
      </c>
      <c r="K70" s="376"/>
    </row>
    <row r="71" customFormat="false" ht="15.75" hidden="false" customHeight="false" outlineLevel="0" collapsed="false">
      <c r="B71" s="726" t="s">
        <v>993</v>
      </c>
      <c r="C71" s="726"/>
      <c r="D71" s="726"/>
      <c r="E71" s="726"/>
      <c r="F71" s="726"/>
      <c r="G71" s="726"/>
      <c r="K71" s="376"/>
    </row>
    <row r="72" customFormat="false" ht="15.75" hidden="false" customHeight="false" outlineLevel="0" collapsed="false">
      <c r="A72" s="108" t="s">
        <v>872</v>
      </c>
      <c r="B72" s="709" t="n">
        <v>88316</v>
      </c>
      <c r="C72" s="91" t="str">
        <f aca="false">IF($A72="INSUMO",VLOOKUP($B72,'BANCO DE DADOS ABRIL INS'!$A:$D,2,0),VLOOKUP($B72,'BANCO DE DADOS ABRIL SERV'!$B:$E,2,0))</f>
        <v>SERVENTE COM ENCARGOS COMPLEMENTARES</v>
      </c>
      <c r="D72" s="90" t="str">
        <f aca="false">IF($A72="INSUMO",VLOOKUP($B72,'BANCO DE DADOS ABRIL INS'!$A:$D,3,0),VLOOKUP($B72,'BANCO DE DADOS ABRIL SERV'!$B:$E,3,0))</f>
        <v>H</v>
      </c>
      <c r="E72" s="710" t="n">
        <v>0.7</v>
      </c>
      <c r="F72" s="454" t="n">
        <f aca="false">IF($A72="INSUMO",VLOOKUP($B72,'BANCO DE DADOS ABRIL INS'!$A:$D,4,0),VLOOKUP($B72,'BANCO DE DADOS ABRIL SERV'!$B:$E,4,0))</f>
        <v>15.95</v>
      </c>
      <c r="G72" s="711" t="n">
        <f aca="false">TRUNC(F72*E72,2)</f>
        <v>11.16</v>
      </c>
      <c r="K72" s="376"/>
    </row>
    <row r="73" customFormat="false" ht="15.75" hidden="false" customHeight="false" outlineLevel="0" collapsed="false">
      <c r="A73" s="108" t="s">
        <v>872</v>
      </c>
      <c r="B73" s="712" t="n">
        <v>88247</v>
      </c>
      <c r="C73" s="83" t="str">
        <f aca="false">IF($A73="INSUMO",VLOOKUP($B73,'BANCO DE DADOS ABRIL INS'!$A:$D,2,0),VLOOKUP($B73,'BANCO DE DADOS ABRIL SERV'!$B:$E,2,0))</f>
        <v>AUXILIAR DE ELETRICISTA COM ENCARGOS COMPLEMENTARES</v>
      </c>
      <c r="D73" s="82" t="str">
        <f aca="false">IF($A73="INSUMO",VLOOKUP($B73,'BANCO DE DADOS ABRIL INS'!$A:$D,3,0),VLOOKUP($B73,'BANCO DE DADOS ABRIL SERV'!$B:$E,3,0))</f>
        <v>H</v>
      </c>
      <c r="E73" s="713" t="n">
        <v>0.7</v>
      </c>
      <c r="F73" s="458" t="n">
        <f aca="false">IF($A73="INSUMO",VLOOKUP($B73,'BANCO DE DADOS ABRIL INS'!$A:$D,4,0),VLOOKUP($B73,'BANCO DE DADOS ABRIL SERV'!$B:$E,4,0))</f>
        <v>15.89</v>
      </c>
      <c r="G73" s="714" t="n">
        <f aca="false">TRUNC(F73*E73,2)</f>
        <v>11.12</v>
      </c>
      <c r="K73" s="376"/>
    </row>
    <row r="74" customFormat="false" ht="16.5" hidden="false" customHeight="true" outlineLevel="0" collapsed="false">
      <c r="B74" s="723" t="s">
        <v>1073</v>
      </c>
      <c r="C74" s="723"/>
      <c r="D74" s="723"/>
      <c r="E74" s="723"/>
      <c r="F74" s="715" t="s">
        <v>653</v>
      </c>
      <c r="G74" s="716" t="n">
        <f aca="false">SUM(G69:G73)</f>
        <v>30.59</v>
      </c>
      <c r="K74" s="376"/>
    </row>
    <row r="75" customFormat="false" ht="15.75" hidden="false" customHeight="false" outlineLevel="0" collapsed="false">
      <c r="B75" s="723"/>
      <c r="C75" s="723"/>
      <c r="D75" s="723"/>
      <c r="E75" s="723"/>
    </row>
    <row r="77" customFormat="false" ht="27.5" hidden="false" customHeight="true" outlineLevel="0" collapsed="false">
      <c r="B77" s="702" t="str">
        <f aca="false">IF(COUNT($H$13:H77)&lt;10,CONCATENATE("PMPG ELE 00",COUNT($H$13:H77)),CONCATENATE("PMPG ELE 0",COUNT($H$13:H77)))</f>
        <v>PMPG ELE 005</v>
      </c>
      <c r="C77" s="446" t="s">
        <v>1074</v>
      </c>
      <c r="D77" s="446"/>
      <c r="E77" s="446"/>
      <c r="F77" s="446"/>
      <c r="G77" s="447" t="s">
        <v>451</v>
      </c>
      <c r="H77" s="592" t="n">
        <f aca="false">G86</f>
        <v>499.39</v>
      </c>
      <c r="K77" s="376"/>
    </row>
    <row r="78" customFormat="false" ht="31.5" hidden="false" customHeight="false" outlineLevel="0" collapsed="false">
      <c r="B78" s="230" t="s">
        <v>875</v>
      </c>
      <c r="C78" s="703" t="s">
        <v>876</v>
      </c>
      <c r="D78" s="703" t="s">
        <v>451</v>
      </c>
      <c r="E78" s="703" t="s">
        <v>877</v>
      </c>
      <c r="F78" s="449" t="s">
        <v>878</v>
      </c>
      <c r="G78" s="450" t="s">
        <v>879</v>
      </c>
      <c r="K78" s="376"/>
    </row>
    <row r="79" customFormat="false" ht="15.75" hidden="false" customHeight="false" outlineLevel="0" collapsed="false">
      <c r="B79" s="704" t="s">
        <v>884</v>
      </c>
      <c r="C79" s="704"/>
      <c r="D79" s="704"/>
      <c r="E79" s="704"/>
      <c r="F79" s="704"/>
      <c r="G79" s="704"/>
      <c r="K79" s="376"/>
    </row>
    <row r="80" customFormat="false" ht="15.75" hidden="false" customHeight="false" outlineLevel="0" collapsed="false">
      <c r="A80" s="108"/>
      <c r="B80" s="709" t="s">
        <v>901</v>
      </c>
      <c r="C80" s="91" t="s">
        <v>1075</v>
      </c>
      <c r="D80" s="90" t="str">
        <f aca="false">G88</f>
        <v>UN</v>
      </c>
      <c r="E80" s="710" t="n">
        <v>1</v>
      </c>
      <c r="F80" s="454" t="n">
        <f aca="false">D93</f>
        <v>47.75</v>
      </c>
      <c r="G80" s="711" t="n">
        <f aca="false">TRUNC(F80*E80,2)</f>
        <v>47.75</v>
      </c>
      <c r="K80" s="376"/>
    </row>
    <row r="81" customFormat="false" ht="15.75" hidden="false" customHeight="false" outlineLevel="0" collapsed="false">
      <c r="A81" s="108"/>
      <c r="B81" s="727" t="s">
        <v>901</v>
      </c>
      <c r="C81" s="151" t="s">
        <v>1076</v>
      </c>
      <c r="D81" s="150" t="str">
        <f aca="false">G95</f>
        <v>UN</v>
      </c>
      <c r="E81" s="728" t="n">
        <v>1</v>
      </c>
      <c r="F81" s="729" t="n">
        <f aca="false">D100</f>
        <v>47.72</v>
      </c>
      <c r="G81" s="711" t="n">
        <f aca="false">TRUNC(F81*E81,2)</f>
        <v>47.72</v>
      </c>
      <c r="K81" s="376"/>
    </row>
    <row r="82" customFormat="false" ht="16.5" hidden="false" customHeight="false" outlineLevel="0" collapsed="false">
      <c r="A82" s="108"/>
      <c r="B82" s="712" t="s">
        <v>901</v>
      </c>
      <c r="C82" s="83" t="s">
        <v>1077</v>
      </c>
      <c r="D82" s="82" t="str">
        <f aca="false">G102</f>
        <v>M</v>
      </c>
      <c r="E82" s="713" t="n">
        <v>2</v>
      </c>
      <c r="F82" s="458" t="n">
        <f aca="false">D107</f>
        <v>129</v>
      </c>
      <c r="G82" s="711" t="n">
        <f aca="false">TRUNC(F82*E82,2)</f>
        <v>258</v>
      </c>
      <c r="K82" s="376"/>
    </row>
    <row r="83" customFormat="false" ht="15.75" hidden="false" customHeight="false" outlineLevel="0" collapsed="false">
      <c r="B83" s="726" t="s">
        <v>993</v>
      </c>
      <c r="C83" s="726"/>
      <c r="D83" s="726"/>
      <c r="E83" s="726"/>
      <c r="F83" s="726"/>
      <c r="G83" s="726"/>
      <c r="K83" s="376"/>
    </row>
    <row r="84" customFormat="false" ht="15.75" hidden="false" customHeight="false" outlineLevel="0" collapsed="false">
      <c r="A84" s="108" t="s">
        <v>872</v>
      </c>
      <c r="B84" s="709" t="n">
        <v>88264</v>
      </c>
      <c r="C84" s="91" t="str">
        <f aca="false">IF($A84="INSUMO",VLOOKUP($B84,'BANCO DE DADOS ABRIL INS'!$A:$D,2,0),VLOOKUP($B84,'BANCO DE DADOS ABRIL SERV'!$B:$E,2,0))</f>
        <v>ELETRICISTA COM ENCARGOS COMPLEMENTARES</v>
      </c>
      <c r="D84" s="90" t="str">
        <f aca="false">IF($A84="INSUMO",VLOOKUP($B84,'BANCO DE DADOS ABRIL INS'!$A:$D,3,0),VLOOKUP($B84,'BANCO DE DADOS ABRIL SERV'!$B:$E,3,0))</f>
        <v>H</v>
      </c>
      <c r="E84" s="710" t="n">
        <v>4</v>
      </c>
      <c r="F84" s="454" t="n">
        <f aca="false">IF($A84="INSUMO",VLOOKUP($B84,'BANCO DE DADOS ABRIL INS'!$A:$D,4,0),VLOOKUP($B84,'BANCO DE DADOS ABRIL SERV'!$B:$E,4,0))</f>
        <v>20.59</v>
      </c>
      <c r="G84" s="711" t="n">
        <f aca="false">TRUNC(F84*E84,2)</f>
        <v>82.36</v>
      </c>
      <c r="K84" s="376"/>
    </row>
    <row r="85" customFormat="false" ht="16.5" hidden="false" customHeight="false" outlineLevel="0" collapsed="false">
      <c r="A85" s="108" t="s">
        <v>872</v>
      </c>
      <c r="B85" s="712" t="n">
        <v>88247</v>
      </c>
      <c r="C85" s="83" t="str">
        <f aca="false">IF($A85="INSUMO",VLOOKUP($B85,'BANCO DE DADOS ABRIL INS'!$A:$D,2,0),VLOOKUP($B85,'BANCO DE DADOS ABRIL SERV'!$B:$E,2,0))</f>
        <v>AUXILIAR DE ELETRICISTA COM ENCARGOS COMPLEMENTARES</v>
      </c>
      <c r="D85" s="82" t="str">
        <f aca="false">IF($A85="INSUMO",VLOOKUP($B85,'BANCO DE DADOS ABRIL INS'!$A:$D,3,0),VLOOKUP($B85,'BANCO DE DADOS ABRIL SERV'!$B:$E,3,0))</f>
        <v>H</v>
      </c>
      <c r="E85" s="713" t="n">
        <v>4</v>
      </c>
      <c r="F85" s="458" t="n">
        <f aca="false">IF($A85="INSUMO",VLOOKUP($B85,'BANCO DE DADOS ABRIL INS'!$A:$D,4,0),VLOOKUP($B85,'BANCO DE DADOS ABRIL SERV'!$B:$E,4,0))</f>
        <v>15.89</v>
      </c>
      <c r="G85" s="714" t="n">
        <f aca="false">TRUNC(F85*E85,2)</f>
        <v>63.56</v>
      </c>
      <c r="K85" s="376"/>
    </row>
    <row r="86" customFormat="false" ht="16.5" hidden="false" customHeight="true" outlineLevel="0" collapsed="false">
      <c r="B86" s="472" t="s">
        <v>1078</v>
      </c>
      <c r="C86" s="472"/>
      <c r="D86" s="472"/>
      <c r="E86" s="472"/>
      <c r="F86" s="715" t="s">
        <v>653</v>
      </c>
      <c r="G86" s="716" t="n">
        <f aca="false">SUM(G80:G85)</f>
        <v>499.39</v>
      </c>
      <c r="K86" s="376"/>
    </row>
    <row r="87" customFormat="false" ht="36" hidden="false" customHeight="true" outlineLevel="0" collapsed="false">
      <c r="B87" s="472"/>
      <c r="C87" s="472"/>
      <c r="D87" s="472"/>
      <c r="E87" s="472"/>
    </row>
    <row r="88" s="1" customFormat="true" ht="15" hidden="false" customHeight="false" outlineLevel="0" collapsed="false">
      <c r="A88" s="8"/>
      <c r="B88" s="497"/>
      <c r="C88" s="717" t="str">
        <f aca="false">C80</f>
        <v>BARRA NEUTRO 12 FUROS AZUL</v>
      </c>
      <c r="D88" s="499"/>
      <c r="E88" s="500"/>
      <c r="F88" s="501"/>
      <c r="G88" s="502" t="s">
        <v>451</v>
      </c>
      <c r="H88" s="8"/>
      <c r="I88" s="8"/>
    </row>
    <row r="89" s="1" customFormat="true" ht="27.5" hidden="false" customHeight="false" outlineLevel="0" collapsed="false">
      <c r="A89" s="8"/>
      <c r="B89" s="230" t="s">
        <v>904</v>
      </c>
      <c r="C89" s="253" t="s">
        <v>905</v>
      </c>
      <c r="D89" s="253" t="s">
        <v>906</v>
      </c>
      <c r="E89" s="504" t="s">
        <v>907</v>
      </c>
      <c r="F89" s="505" t="s">
        <v>908</v>
      </c>
      <c r="G89" s="506" t="s">
        <v>909</v>
      </c>
      <c r="H89" s="8"/>
      <c r="I89" s="8"/>
    </row>
    <row r="90" s="1" customFormat="true" ht="15" hidden="false" customHeight="false" outlineLevel="0" collapsed="false">
      <c r="A90" s="8"/>
      <c r="B90" s="507" t="n">
        <v>43746</v>
      </c>
      <c r="C90" s="508" t="s">
        <v>1079</v>
      </c>
      <c r="D90" s="509" t="n">
        <v>47.75</v>
      </c>
      <c r="E90" s="90" t="s">
        <v>1080</v>
      </c>
      <c r="F90" s="510" t="s">
        <v>1081</v>
      </c>
      <c r="G90" s="511" t="s">
        <v>1082</v>
      </c>
      <c r="H90" s="8"/>
      <c r="I90" s="8"/>
    </row>
    <row r="91" s="1" customFormat="true" ht="15" hidden="false" customHeight="false" outlineLevel="0" collapsed="false">
      <c r="A91" s="8"/>
      <c r="B91" s="507" t="n">
        <v>43747</v>
      </c>
      <c r="C91" s="508" t="s">
        <v>914</v>
      </c>
      <c r="D91" s="509" t="n">
        <v>68.99</v>
      </c>
      <c r="E91" s="90" t="s">
        <v>915</v>
      </c>
      <c r="F91" s="512" t="s">
        <v>916</v>
      </c>
      <c r="G91" s="511" t="s">
        <v>917</v>
      </c>
      <c r="H91" s="8"/>
      <c r="I91" s="8"/>
    </row>
    <row r="92" s="1" customFormat="true" ht="15" hidden="false" customHeight="false" outlineLevel="0" collapsed="false">
      <c r="A92" s="8"/>
      <c r="B92" s="507" t="n">
        <v>43749</v>
      </c>
      <c r="C92" s="508" t="s">
        <v>1060</v>
      </c>
      <c r="D92" s="509" t="n">
        <v>13.2</v>
      </c>
      <c r="E92" s="90" t="s">
        <v>1061</v>
      </c>
      <c r="F92" s="512" t="s">
        <v>1062</v>
      </c>
      <c r="G92" s="511" t="s">
        <v>1063</v>
      </c>
      <c r="H92" s="8"/>
      <c r="I92" s="8"/>
    </row>
    <row r="93" s="1" customFormat="true" ht="15.75" hidden="false" customHeight="false" outlineLevel="0" collapsed="false">
      <c r="A93" s="8"/>
      <c r="B93" s="513"/>
      <c r="C93" s="514" t="s">
        <v>918</v>
      </c>
      <c r="D93" s="718" t="n">
        <f aca="false">IF(COUNT(D89:D92)=3,MEDIAN(D90:D92),SMALL(D90:D92,1))</f>
        <v>47.75</v>
      </c>
      <c r="E93" s="516"/>
      <c r="F93" s="517"/>
      <c r="G93" s="518"/>
      <c r="H93" s="8"/>
      <c r="I93" s="8"/>
    </row>
    <row r="95" s="1" customFormat="true" ht="15" hidden="false" customHeight="false" outlineLevel="0" collapsed="false">
      <c r="A95" s="8"/>
      <c r="B95" s="497"/>
      <c r="C95" s="717" t="str">
        <f aca="false">C81</f>
        <v>BARRA DE TERRA 12 FUROS VERDE</v>
      </c>
      <c r="D95" s="499"/>
      <c r="E95" s="500"/>
      <c r="F95" s="501"/>
      <c r="G95" s="502" t="s">
        <v>451</v>
      </c>
      <c r="H95" s="8"/>
      <c r="I95" s="8"/>
    </row>
    <row r="96" s="1" customFormat="true" ht="27.5" hidden="false" customHeight="false" outlineLevel="0" collapsed="false">
      <c r="A96" s="8"/>
      <c r="B96" s="230" t="s">
        <v>904</v>
      </c>
      <c r="C96" s="253" t="s">
        <v>905</v>
      </c>
      <c r="D96" s="253" t="s">
        <v>906</v>
      </c>
      <c r="E96" s="504" t="s">
        <v>907</v>
      </c>
      <c r="F96" s="505" t="s">
        <v>908</v>
      </c>
      <c r="G96" s="506" t="s">
        <v>909</v>
      </c>
      <c r="H96" s="8"/>
      <c r="I96" s="8"/>
    </row>
    <row r="97" s="1" customFormat="true" ht="15" hidden="false" customHeight="false" outlineLevel="0" collapsed="false">
      <c r="A97" s="8"/>
      <c r="B97" s="507" t="n">
        <v>43746</v>
      </c>
      <c r="C97" s="508" t="s">
        <v>1079</v>
      </c>
      <c r="D97" s="509" t="n">
        <v>47.72</v>
      </c>
      <c r="E97" s="90" t="s">
        <v>1080</v>
      </c>
      <c r="F97" s="510" t="s">
        <v>1081</v>
      </c>
      <c r="G97" s="511" t="s">
        <v>1082</v>
      </c>
      <c r="H97" s="8"/>
      <c r="I97" s="8"/>
    </row>
    <row r="98" s="1" customFormat="true" ht="15" hidden="false" customHeight="false" outlineLevel="0" collapsed="false">
      <c r="A98" s="8"/>
      <c r="B98" s="507" t="n">
        <v>43747</v>
      </c>
      <c r="C98" s="508" t="s">
        <v>914</v>
      </c>
      <c r="D98" s="509" t="n">
        <v>68.99</v>
      </c>
      <c r="E98" s="90" t="s">
        <v>915</v>
      </c>
      <c r="F98" s="512" t="s">
        <v>916</v>
      </c>
      <c r="G98" s="511" t="s">
        <v>917</v>
      </c>
      <c r="H98" s="8"/>
      <c r="I98" s="8"/>
    </row>
    <row r="99" s="1" customFormat="true" ht="15" hidden="false" customHeight="false" outlineLevel="0" collapsed="false">
      <c r="A99" s="8"/>
      <c r="B99" s="507" t="n">
        <v>43749</v>
      </c>
      <c r="C99" s="508" t="s">
        <v>1060</v>
      </c>
      <c r="D99" s="509" t="n">
        <v>13.2</v>
      </c>
      <c r="E99" s="90" t="s">
        <v>1061</v>
      </c>
      <c r="F99" s="512" t="s">
        <v>1062</v>
      </c>
      <c r="G99" s="511" t="s">
        <v>1063</v>
      </c>
      <c r="H99" s="8"/>
      <c r="I99" s="8"/>
    </row>
    <row r="100" s="1" customFormat="true" ht="15.75" hidden="false" customHeight="false" outlineLevel="0" collapsed="false">
      <c r="A100" s="8"/>
      <c r="B100" s="513"/>
      <c r="C100" s="514" t="s">
        <v>918</v>
      </c>
      <c r="D100" s="718" t="n">
        <f aca="false">IF(COUNT(D96:D99)=3,MEDIAN(D97:D99),SMALL(D97:D99,1))</f>
        <v>47.72</v>
      </c>
      <c r="E100" s="516"/>
      <c r="F100" s="517"/>
      <c r="G100" s="518"/>
      <c r="H100" s="8"/>
      <c r="I100" s="8"/>
    </row>
    <row r="102" s="1" customFormat="true" ht="15" hidden="false" customHeight="false" outlineLevel="0" collapsed="false">
      <c r="A102" s="8"/>
      <c r="B102" s="497"/>
      <c r="C102" s="717" t="str">
        <f aca="false">C82</f>
        <v>BARRAMENTO DE COBRE 350A</v>
      </c>
      <c r="D102" s="499"/>
      <c r="E102" s="500"/>
      <c r="F102" s="501"/>
      <c r="G102" s="502" t="s">
        <v>470</v>
      </c>
      <c r="H102" s="8"/>
      <c r="I102" s="8"/>
    </row>
    <row r="103" s="1" customFormat="true" ht="27.5" hidden="false" customHeight="false" outlineLevel="0" collapsed="false">
      <c r="A103" s="8"/>
      <c r="B103" s="230" t="s">
        <v>904</v>
      </c>
      <c r="C103" s="253" t="s">
        <v>905</v>
      </c>
      <c r="D103" s="253" t="s">
        <v>906</v>
      </c>
      <c r="E103" s="504" t="s">
        <v>907</v>
      </c>
      <c r="F103" s="505" t="s">
        <v>908</v>
      </c>
      <c r="G103" s="506" t="s">
        <v>909</v>
      </c>
      <c r="H103" s="8"/>
      <c r="I103" s="8"/>
    </row>
    <row r="104" s="1" customFormat="true" ht="15" hidden="false" customHeight="false" outlineLevel="0" collapsed="false">
      <c r="A104" s="8"/>
      <c r="B104" s="507" t="n">
        <v>43746</v>
      </c>
      <c r="C104" s="508" t="s">
        <v>1079</v>
      </c>
      <c r="D104" s="509" t="n">
        <v>129</v>
      </c>
      <c r="E104" s="90" t="s">
        <v>1080</v>
      </c>
      <c r="F104" s="510" t="s">
        <v>1081</v>
      </c>
      <c r="G104" s="511" t="s">
        <v>1082</v>
      </c>
      <c r="H104" s="8"/>
      <c r="I104" s="8"/>
    </row>
    <row r="105" s="1" customFormat="true" ht="15" hidden="false" customHeight="false" outlineLevel="0" collapsed="false">
      <c r="A105" s="8"/>
      <c r="B105" s="507" t="n">
        <v>43752</v>
      </c>
      <c r="C105" s="508" t="s">
        <v>1083</v>
      </c>
      <c r="D105" s="509" t="n">
        <v>168</v>
      </c>
      <c r="E105" s="90" t="s">
        <v>1084</v>
      </c>
      <c r="F105" s="512" t="s">
        <v>1085</v>
      </c>
      <c r="G105" s="511" t="s">
        <v>1086</v>
      </c>
      <c r="H105" s="8"/>
      <c r="I105" s="8"/>
    </row>
    <row r="106" s="1" customFormat="true" ht="15" hidden="false" customHeight="false" outlineLevel="0" collapsed="false">
      <c r="A106" s="8"/>
      <c r="B106" s="507" t="n">
        <v>43749</v>
      </c>
      <c r="C106" s="508" t="s">
        <v>1060</v>
      </c>
      <c r="D106" s="509" t="n">
        <v>113</v>
      </c>
      <c r="E106" s="90" t="s">
        <v>1061</v>
      </c>
      <c r="F106" s="512" t="s">
        <v>1062</v>
      </c>
      <c r="G106" s="511" t="s">
        <v>1063</v>
      </c>
      <c r="H106" s="8"/>
      <c r="I106" s="8"/>
    </row>
    <row r="107" s="1" customFormat="true" ht="15.75" hidden="false" customHeight="false" outlineLevel="0" collapsed="false">
      <c r="A107" s="8"/>
      <c r="B107" s="513"/>
      <c r="C107" s="514" t="s">
        <v>918</v>
      </c>
      <c r="D107" s="718" t="n">
        <f aca="false">IF(COUNT(D103:D106)=3,MEDIAN(D104:D106),SMALL(D104:D106,1))</f>
        <v>129</v>
      </c>
      <c r="E107" s="516"/>
      <c r="F107" s="517"/>
      <c r="G107" s="518"/>
      <c r="H107" s="8"/>
      <c r="I107" s="8"/>
    </row>
    <row r="108" customFormat="false" ht="16.5" hidden="false" customHeight="false" outlineLevel="0" collapsed="false"/>
    <row r="109" customFormat="false" ht="15" hidden="false" customHeight="true" outlineLevel="0" collapsed="false">
      <c r="B109" s="702" t="str">
        <f aca="false">IF(COUNT($H$13:H109)&lt;10,CONCATENATE("PMPG ELE 00",COUNT($H$13:H109)),CONCATENATE("PMPG ELE 0",COUNT($H$13:H109)))</f>
        <v>PMPG ELE 006</v>
      </c>
      <c r="C109" s="446" t="s">
        <v>1087</v>
      </c>
      <c r="D109" s="446"/>
      <c r="E109" s="446"/>
      <c r="F109" s="446"/>
      <c r="G109" s="447" t="s">
        <v>451</v>
      </c>
      <c r="H109" s="592" t="n">
        <f aca="false">G116</f>
        <v>194.58</v>
      </c>
      <c r="K109" s="376"/>
    </row>
    <row r="110" customFormat="false" ht="27.5" hidden="false" customHeight="false" outlineLevel="0" collapsed="false">
      <c r="B110" s="230" t="s">
        <v>875</v>
      </c>
      <c r="C110" s="703" t="s">
        <v>876</v>
      </c>
      <c r="D110" s="703" t="s">
        <v>451</v>
      </c>
      <c r="E110" s="703" t="s">
        <v>877</v>
      </c>
      <c r="F110" s="449" t="s">
        <v>878</v>
      </c>
      <c r="G110" s="450" t="s">
        <v>879</v>
      </c>
      <c r="K110" s="376"/>
    </row>
    <row r="111" customFormat="false" ht="15.75" hidden="false" customHeight="false" outlineLevel="0" collapsed="false">
      <c r="B111" s="704" t="s">
        <v>884</v>
      </c>
      <c r="C111" s="704"/>
      <c r="D111" s="704"/>
      <c r="E111" s="704"/>
      <c r="F111" s="704"/>
      <c r="G111" s="704"/>
      <c r="K111" s="376"/>
    </row>
    <row r="112" customFormat="false" ht="15" hidden="false" customHeight="false" outlineLevel="0" collapsed="false">
      <c r="A112" s="108" t="s">
        <v>871</v>
      </c>
      <c r="B112" s="709" t="s">
        <v>901</v>
      </c>
      <c r="C112" s="91" t="s">
        <v>1088</v>
      </c>
      <c r="D112" s="90" t="str">
        <f aca="false">G118</f>
        <v>UN</v>
      </c>
      <c r="E112" s="710" t="n">
        <v>1</v>
      </c>
      <c r="F112" s="454" t="n">
        <f aca="false">D123</f>
        <v>158.1</v>
      </c>
      <c r="G112" s="711" t="n">
        <f aca="false">TRUNC(F112*E112,2)</f>
        <v>158.1</v>
      </c>
      <c r="K112" s="376"/>
    </row>
    <row r="113" customFormat="false" ht="15.75" hidden="false" customHeight="false" outlineLevel="0" collapsed="false">
      <c r="B113" s="704" t="s">
        <v>993</v>
      </c>
      <c r="C113" s="704"/>
      <c r="D113" s="704"/>
      <c r="E113" s="704"/>
      <c r="F113" s="704"/>
      <c r="G113" s="704"/>
      <c r="K113" s="376"/>
    </row>
    <row r="114" customFormat="false" ht="15.75" hidden="false" customHeight="false" outlineLevel="0" collapsed="false">
      <c r="A114" s="108" t="s">
        <v>872</v>
      </c>
      <c r="B114" s="709" t="n">
        <v>88264</v>
      </c>
      <c r="C114" s="91" t="str">
        <f aca="false">IF($A114="INSUMO",VLOOKUP($B114,'BANCO DE DADOS ABRIL INS'!$A:$D,2,0),VLOOKUP($B114,'BANCO DE DADOS ABRIL SERV'!$B:$E,2,0))</f>
        <v>ELETRICISTA COM ENCARGOS COMPLEMENTARES</v>
      </c>
      <c r="D114" s="90" t="str">
        <f aca="false">IF($A114="INSUMO",VLOOKUP($B114,'BANCO DE DADOS ABRIL INS'!$A:$D,3,0),VLOOKUP($B114,'BANCO DE DADOS ABRIL SERV'!$B:$E,3,0))</f>
        <v>H</v>
      </c>
      <c r="E114" s="710" t="n">
        <v>1</v>
      </c>
      <c r="F114" s="454" t="n">
        <f aca="false">IF($A114="INSUMO",VLOOKUP($B114,'BANCO DE DADOS ABRIL INS'!$A:$D,4,0),VLOOKUP($B114,'BANCO DE DADOS ABRIL SERV'!$B:$E,4,0))</f>
        <v>20.59</v>
      </c>
      <c r="G114" s="711" t="n">
        <f aca="false">TRUNC(F114*E114,2)</f>
        <v>20.59</v>
      </c>
      <c r="K114" s="376"/>
    </row>
    <row r="115" customFormat="false" ht="16.5" hidden="false" customHeight="false" outlineLevel="0" collapsed="false">
      <c r="A115" s="108" t="s">
        <v>872</v>
      </c>
      <c r="B115" s="712" t="n">
        <v>88247</v>
      </c>
      <c r="C115" s="83" t="str">
        <f aca="false">IF($A115="INSUMO",VLOOKUP($B115,'BANCO DE DADOS ABRIL INS'!$A:$D,2,0),VLOOKUP($B115,'BANCO DE DADOS ABRIL SERV'!$B:$E,2,0))</f>
        <v>AUXILIAR DE ELETRICISTA COM ENCARGOS COMPLEMENTARES</v>
      </c>
      <c r="D115" s="82" t="str">
        <f aca="false">IF($A115="INSUMO",VLOOKUP($B115,'BANCO DE DADOS ABRIL INS'!$A:$D,3,0),VLOOKUP($B115,'BANCO DE DADOS ABRIL SERV'!$B:$E,3,0))</f>
        <v>H</v>
      </c>
      <c r="E115" s="713" t="n">
        <v>1</v>
      </c>
      <c r="F115" s="458" t="n">
        <f aca="false">IF($A115="INSUMO",VLOOKUP($B115,'BANCO DE DADOS ABRIL INS'!$A:$D,4,0),VLOOKUP($B115,'BANCO DE DADOS ABRIL SERV'!$B:$E,4,0))</f>
        <v>15.89</v>
      </c>
      <c r="G115" s="714" t="n">
        <f aca="false">TRUNC(F115*E115,2)</f>
        <v>15.89</v>
      </c>
      <c r="K115" s="376"/>
    </row>
    <row r="116" customFormat="false" ht="16.5" hidden="false" customHeight="true" outlineLevel="0" collapsed="false">
      <c r="B116" s="730" t="s">
        <v>1089</v>
      </c>
      <c r="C116" s="730"/>
      <c r="D116" s="730"/>
      <c r="E116" s="730"/>
      <c r="F116" s="715" t="s">
        <v>653</v>
      </c>
      <c r="G116" s="716" t="n">
        <f aca="false">SUM(G112:G115)</f>
        <v>194.58</v>
      </c>
      <c r="K116" s="376"/>
    </row>
    <row r="117" customFormat="false" ht="16.5" hidden="false" customHeight="false" outlineLevel="0" collapsed="false">
      <c r="B117" s="685"/>
      <c r="C117" s="685"/>
      <c r="D117" s="685"/>
      <c r="E117" s="685"/>
    </row>
    <row r="118" s="1" customFormat="true" ht="15" hidden="false" customHeight="false" outlineLevel="0" collapsed="false">
      <c r="A118" s="8"/>
      <c r="B118" s="497"/>
      <c r="C118" s="717" t="str">
        <f aca="false">C112</f>
        <v>INTERRUPTOR DIFERENCIAL RESIDUAL(DR) TETRAPOLAR DE 25A-30mA</v>
      </c>
      <c r="D118" s="499"/>
      <c r="E118" s="500"/>
      <c r="F118" s="501"/>
      <c r="G118" s="502" t="s">
        <v>451</v>
      </c>
      <c r="H118" s="8"/>
      <c r="I118" s="8"/>
    </row>
    <row r="119" s="1" customFormat="true" ht="27.5" hidden="false" customHeight="false" outlineLevel="0" collapsed="false">
      <c r="A119" s="8"/>
      <c r="B119" s="230" t="s">
        <v>904</v>
      </c>
      <c r="C119" s="253" t="s">
        <v>905</v>
      </c>
      <c r="D119" s="253" t="s">
        <v>906</v>
      </c>
      <c r="E119" s="504" t="s">
        <v>907</v>
      </c>
      <c r="F119" s="505" t="s">
        <v>908</v>
      </c>
      <c r="G119" s="506" t="s">
        <v>909</v>
      </c>
      <c r="H119" s="8"/>
      <c r="I119" s="8"/>
    </row>
    <row r="120" s="1" customFormat="true" ht="15" hidden="false" customHeight="false" outlineLevel="0" collapsed="false">
      <c r="A120" s="8"/>
      <c r="B120" s="507" t="n">
        <v>43746</v>
      </c>
      <c r="C120" s="508" t="s">
        <v>1079</v>
      </c>
      <c r="D120" s="509" t="n">
        <v>158.1</v>
      </c>
      <c r="E120" s="90" t="s">
        <v>1080</v>
      </c>
      <c r="F120" s="91" t="s">
        <v>1081</v>
      </c>
      <c r="G120" s="511" t="s">
        <v>1082</v>
      </c>
      <c r="H120" s="8"/>
      <c r="I120" s="8"/>
    </row>
    <row r="121" s="1" customFormat="true" ht="15" hidden="false" customHeight="false" outlineLevel="0" collapsed="false">
      <c r="A121" s="8"/>
      <c r="B121" s="547"/>
      <c r="C121" s="508"/>
      <c r="D121" s="509"/>
      <c r="E121" s="90"/>
      <c r="F121" s="91"/>
      <c r="G121" s="511"/>
      <c r="H121" s="8"/>
      <c r="I121" s="8"/>
    </row>
    <row r="122" s="1" customFormat="true" ht="15" hidden="false" customHeight="false" outlineLevel="0" collapsed="false">
      <c r="A122" s="8"/>
      <c r="B122" s="507"/>
      <c r="C122" s="508"/>
      <c r="D122" s="509"/>
      <c r="E122" s="90"/>
      <c r="F122" s="91"/>
      <c r="G122" s="511"/>
      <c r="H122" s="8"/>
      <c r="I122" s="8"/>
    </row>
    <row r="123" s="1" customFormat="true" ht="16.5" hidden="false" customHeight="false" outlineLevel="0" collapsed="false">
      <c r="A123" s="8"/>
      <c r="B123" s="513"/>
      <c r="C123" s="514" t="s">
        <v>918</v>
      </c>
      <c r="D123" s="718" t="n">
        <f aca="false">IF(COUNT(D119:D122)=3,MEDIAN(D120:D122),SMALL(D120:D122,1))</f>
        <v>158.1</v>
      </c>
      <c r="E123" s="516"/>
      <c r="F123" s="517"/>
      <c r="G123" s="518"/>
      <c r="H123" s="8"/>
      <c r="I123" s="8"/>
    </row>
    <row r="124" s="1" customFormat="true" ht="68.25" hidden="false" customHeight="true" outlineLevel="0" collapsed="false">
      <c r="A124" s="8"/>
      <c r="B124" s="722" t="s">
        <v>1090</v>
      </c>
      <c r="C124" s="722"/>
      <c r="D124" s="722"/>
      <c r="E124" s="722"/>
      <c r="F124" s="722"/>
      <c r="G124" s="722"/>
      <c r="H124" s="8"/>
      <c r="I124" s="8"/>
    </row>
    <row r="125" customFormat="false" ht="16.5" hidden="false" customHeight="false" outlineLevel="0" collapsed="false"/>
    <row r="126" customFormat="false" ht="15" hidden="false" customHeight="true" outlineLevel="0" collapsed="false">
      <c r="B126" s="702" t="str">
        <f aca="false">IF(COUNT($H$13:H126)&lt;10,CONCATENATE("PMPG ELE 00",COUNT($H$13:H126)),CONCATENATE("PMPG ELE 0",COUNT($H$13:H126)))</f>
        <v>PMPG ELE 007</v>
      </c>
      <c r="C126" s="446" t="s">
        <v>1091</v>
      </c>
      <c r="D126" s="446"/>
      <c r="E126" s="446"/>
      <c r="F126" s="446"/>
      <c r="G126" s="447" t="s">
        <v>451</v>
      </c>
      <c r="H126" s="592" t="n">
        <f aca="false">G133</f>
        <v>334.65</v>
      </c>
      <c r="K126" s="376"/>
    </row>
    <row r="127" customFormat="false" ht="27.5" hidden="false" customHeight="false" outlineLevel="0" collapsed="false">
      <c r="B127" s="230" t="s">
        <v>875</v>
      </c>
      <c r="C127" s="703" t="s">
        <v>876</v>
      </c>
      <c r="D127" s="703" t="s">
        <v>451</v>
      </c>
      <c r="E127" s="703" t="s">
        <v>877</v>
      </c>
      <c r="F127" s="449" t="s">
        <v>878</v>
      </c>
      <c r="G127" s="450" t="s">
        <v>879</v>
      </c>
      <c r="K127" s="376"/>
    </row>
    <row r="128" customFormat="false" ht="15.75" hidden="false" customHeight="false" outlineLevel="0" collapsed="false">
      <c r="B128" s="704" t="s">
        <v>884</v>
      </c>
      <c r="C128" s="704"/>
      <c r="D128" s="704"/>
      <c r="E128" s="704"/>
      <c r="F128" s="704"/>
      <c r="G128" s="704"/>
      <c r="K128" s="376"/>
    </row>
    <row r="129" customFormat="false" ht="15" hidden="false" customHeight="false" outlineLevel="0" collapsed="false">
      <c r="A129" s="108" t="s">
        <v>871</v>
      </c>
      <c r="B129" s="709" t="s">
        <v>901</v>
      </c>
      <c r="C129" s="91" t="s">
        <v>1092</v>
      </c>
      <c r="D129" s="90" t="str">
        <f aca="false">G136</f>
        <v>UN</v>
      </c>
      <c r="E129" s="710" t="n">
        <v>1</v>
      </c>
      <c r="F129" s="454" t="n">
        <f aca="false">D141</f>
        <v>298.17</v>
      </c>
      <c r="G129" s="711" t="n">
        <f aca="false">TRUNC(F129*E129,2)</f>
        <v>298.17</v>
      </c>
      <c r="K129" s="376"/>
    </row>
    <row r="130" customFormat="false" ht="15.75" hidden="false" customHeight="false" outlineLevel="0" collapsed="false">
      <c r="B130" s="704" t="s">
        <v>993</v>
      </c>
      <c r="C130" s="704"/>
      <c r="D130" s="704"/>
      <c r="E130" s="704"/>
      <c r="F130" s="704"/>
      <c r="G130" s="704"/>
      <c r="K130" s="376"/>
    </row>
    <row r="131" customFormat="false" ht="15.75" hidden="false" customHeight="false" outlineLevel="0" collapsed="false">
      <c r="A131" s="108" t="s">
        <v>872</v>
      </c>
      <c r="B131" s="709" t="n">
        <v>88264</v>
      </c>
      <c r="C131" s="91" t="str">
        <f aca="false">IF($A131="INSUMO",VLOOKUP($B131,'BANCO DE DADOS ABRIL INS'!$A:$D,2,0),VLOOKUP($B131,'BANCO DE DADOS ABRIL SERV'!$B:$E,2,0))</f>
        <v>ELETRICISTA COM ENCARGOS COMPLEMENTARES</v>
      </c>
      <c r="D131" s="90" t="str">
        <f aca="false">IF($A131="INSUMO",VLOOKUP($B131,'BANCO DE DADOS ABRIL INS'!$A:$D,3,0),VLOOKUP($B131,'BANCO DE DADOS ABRIL SERV'!$B:$E,3,0))</f>
        <v>H</v>
      </c>
      <c r="E131" s="710" t="n">
        <v>1</v>
      </c>
      <c r="F131" s="454" t="n">
        <f aca="false">IF($A131="INSUMO",VLOOKUP($B131,'BANCO DE DADOS ABRIL INS'!$A:$D,4,0),VLOOKUP($B131,'BANCO DE DADOS ABRIL SERV'!$B:$E,4,0))</f>
        <v>20.59</v>
      </c>
      <c r="G131" s="711" t="n">
        <f aca="false">TRUNC(F131*E131,2)</f>
        <v>20.59</v>
      </c>
      <c r="K131" s="376"/>
    </row>
    <row r="132" customFormat="false" ht="16.5" hidden="false" customHeight="false" outlineLevel="0" collapsed="false">
      <c r="A132" s="108" t="s">
        <v>872</v>
      </c>
      <c r="B132" s="712" t="n">
        <v>88247</v>
      </c>
      <c r="C132" s="83" t="str">
        <f aca="false">IF($A132="INSUMO",VLOOKUP($B132,'BANCO DE DADOS ABRIL INS'!$A:$D,2,0),VLOOKUP($B132,'BANCO DE DADOS ABRIL SERV'!$B:$E,2,0))</f>
        <v>AUXILIAR DE ELETRICISTA COM ENCARGOS COMPLEMENTARES</v>
      </c>
      <c r="D132" s="82" t="str">
        <f aca="false">IF($A132="INSUMO",VLOOKUP($B132,'BANCO DE DADOS ABRIL INS'!$A:$D,3,0),VLOOKUP($B132,'BANCO DE DADOS ABRIL SERV'!$B:$E,3,0))</f>
        <v>H</v>
      </c>
      <c r="E132" s="713" t="n">
        <v>1</v>
      </c>
      <c r="F132" s="458" t="n">
        <f aca="false">IF($A132="INSUMO",VLOOKUP($B132,'BANCO DE DADOS ABRIL INS'!$A:$D,4,0),VLOOKUP($B132,'BANCO DE DADOS ABRIL SERV'!$B:$E,4,0))</f>
        <v>15.89</v>
      </c>
      <c r="G132" s="714" t="n">
        <f aca="false">TRUNC(F132*E132,2)</f>
        <v>15.89</v>
      </c>
      <c r="K132" s="376"/>
    </row>
    <row r="133" customFormat="false" ht="16.5" hidden="false" customHeight="true" outlineLevel="0" collapsed="false">
      <c r="B133" s="472" t="s">
        <v>1093</v>
      </c>
      <c r="C133" s="472"/>
      <c r="D133" s="472"/>
      <c r="E133" s="472"/>
      <c r="F133" s="715" t="s">
        <v>653</v>
      </c>
      <c r="G133" s="716" t="n">
        <f aca="false">SUM(G129:G132)</f>
        <v>334.65</v>
      </c>
      <c r="K133" s="376"/>
    </row>
    <row r="134" customFormat="false" ht="15.75" hidden="false" customHeight="false" outlineLevel="0" collapsed="false">
      <c r="B134" s="472"/>
      <c r="C134" s="472"/>
      <c r="D134" s="472"/>
      <c r="E134" s="472"/>
    </row>
    <row r="135" customFormat="false" ht="13.5" hidden="false" customHeight="true" outlineLevel="0" collapsed="false">
      <c r="B135" s="731"/>
      <c r="C135" s="731"/>
      <c r="D135" s="731"/>
      <c r="E135" s="731"/>
      <c r="F135" s="731"/>
      <c r="G135" s="731"/>
    </row>
    <row r="136" s="1" customFormat="true" ht="15" hidden="false" customHeight="false" outlineLevel="0" collapsed="false">
      <c r="A136" s="8"/>
      <c r="B136" s="497"/>
      <c r="C136" s="717" t="str">
        <f aca="false">C129</f>
        <v>INTERRUPTOR DIFERENCIAL RESIDUAL(DR) TETRAPOLAR DE 80A-30mA</v>
      </c>
      <c r="D136" s="499"/>
      <c r="E136" s="500"/>
      <c r="F136" s="501"/>
      <c r="G136" s="502" t="s">
        <v>451</v>
      </c>
      <c r="H136" s="8"/>
      <c r="I136" s="8"/>
    </row>
    <row r="137" s="1" customFormat="true" ht="27.5" hidden="false" customHeight="false" outlineLevel="0" collapsed="false">
      <c r="A137" s="8"/>
      <c r="B137" s="230" t="s">
        <v>904</v>
      </c>
      <c r="C137" s="253" t="s">
        <v>905</v>
      </c>
      <c r="D137" s="253" t="s">
        <v>906</v>
      </c>
      <c r="E137" s="504" t="s">
        <v>907</v>
      </c>
      <c r="F137" s="505" t="s">
        <v>908</v>
      </c>
      <c r="G137" s="506" t="s">
        <v>909</v>
      </c>
      <c r="H137" s="8"/>
      <c r="I137" s="8"/>
    </row>
    <row r="138" s="1" customFormat="true" ht="15" hidden="false" customHeight="false" outlineLevel="0" collapsed="false">
      <c r="A138" s="8"/>
      <c r="B138" s="507" t="n">
        <v>43746</v>
      </c>
      <c r="C138" s="508" t="s">
        <v>1079</v>
      </c>
      <c r="D138" s="509" t="n">
        <v>298.17</v>
      </c>
      <c r="E138" s="90" t="s">
        <v>1080</v>
      </c>
      <c r="F138" s="510" t="s">
        <v>1081</v>
      </c>
      <c r="G138" s="511" t="s">
        <v>1082</v>
      </c>
      <c r="H138" s="8"/>
      <c r="I138" s="8"/>
    </row>
    <row r="139" s="1" customFormat="true" ht="15" hidden="false" customHeight="false" outlineLevel="0" collapsed="false">
      <c r="A139" s="8"/>
      <c r="B139" s="547"/>
      <c r="C139" s="508"/>
      <c r="D139" s="509"/>
      <c r="E139" s="90"/>
      <c r="F139" s="732"/>
      <c r="G139" s="511"/>
      <c r="H139" s="8"/>
      <c r="I139" s="8"/>
    </row>
    <row r="140" s="1" customFormat="true" ht="15" hidden="false" customHeight="false" outlineLevel="0" collapsed="false">
      <c r="A140" s="8"/>
      <c r="B140" s="507"/>
      <c r="C140" s="508"/>
      <c r="D140" s="509"/>
      <c r="E140" s="90"/>
      <c r="F140" s="732"/>
      <c r="G140" s="511"/>
      <c r="H140" s="8"/>
      <c r="I140" s="8"/>
    </row>
    <row r="141" s="1" customFormat="true" ht="16.5" hidden="false" customHeight="false" outlineLevel="0" collapsed="false">
      <c r="A141" s="8"/>
      <c r="B141" s="513"/>
      <c r="C141" s="514" t="s">
        <v>918</v>
      </c>
      <c r="D141" s="718" t="n">
        <f aca="false">IF(COUNT(D137:D140)=3,MEDIAN(D138:D140),SMALL(D138:D140,1))</f>
        <v>298.17</v>
      </c>
      <c r="E141" s="516"/>
      <c r="F141" s="517"/>
      <c r="G141" s="518"/>
      <c r="H141" s="8"/>
      <c r="I141" s="8"/>
    </row>
    <row r="142" s="1" customFormat="true" ht="63.75" hidden="false" customHeight="true" outlineLevel="0" collapsed="false">
      <c r="A142" s="8"/>
      <c r="B142" s="722" t="s">
        <v>1090</v>
      </c>
      <c r="C142" s="722"/>
      <c r="D142" s="722"/>
      <c r="E142" s="722"/>
      <c r="F142" s="722"/>
      <c r="G142" s="722"/>
      <c r="H142" s="8"/>
      <c r="I142" s="8"/>
    </row>
    <row r="143" customFormat="false" ht="16.5" hidden="false" customHeight="false" outlineLevel="0" collapsed="false"/>
    <row r="144" customFormat="false" ht="15" hidden="false" customHeight="true" outlineLevel="0" collapsed="false">
      <c r="B144" s="702" t="str">
        <f aca="false">IF(COUNT($H$13:H144)&lt;10,CONCATENATE("PMPG ELE 00",COUNT($H$13:H144)),CONCATENATE("PMPG ELE 0",COUNT($H$13:H144)))</f>
        <v>PMPG ELE 008</v>
      </c>
      <c r="C144" s="446" t="s">
        <v>1094</v>
      </c>
      <c r="D144" s="446"/>
      <c r="E144" s="446"/>
      <c r="F144" s="446"/>
      <c r="G144" s="447" t="s">
        <v>451</v>
      </c>
      <c r="H144" s="592" t="n">
        <f aca="false">G151</f>
        <v>30.18</v>
      </c>
      <c r="K144" s="376"/>
    </row>
    <row r="145" customFormat="false" ht="27.5" hidden="false" customHeight="false" outlineLevel="0" collapsed="false">
      <c r="B145" s="230" t="s">
        <v>875</v>
      </c>
      <c r="C145" s="703" t="s">
        <v>876</v>
      </c>
      <c r="D145" s="703" t="s">
        <v>451</v>
      </c>
      <c r="E145" s="703" t="s">
        <v>877</v>
      </c>
      <c r="F145" s="449" t="s">
        <v>878</v>
      </c>
      <c r="G145" s="450" t="s">
        <v>879</v>
      </c>
      <c r="K145" s="376"/>
    </row>
    <row r="146" customFormat="false" ht="15.75" hidden="false" customHeight="false" outlineLevel="0" collapsed="false">
      <c r="B146" s="704" t="s">
        <v>884</v>
      </c>
      <c r="C146" s="704"/>
      <c r="D146" s="704"/>
      <c r="E146" s="704"/>
      <c r="F146" s="704"/>
      <c r="G146" s="704"/>
      <c r="K146" s="376"/>
    </row>
    <row r="147" customFormat="false" ht="30" hidden="false" customHeight="true" outlineLevel="0" collapsed="false">
      <c r="A147" s="108" t="s">
        <v>871</v>
      </c>
      <c r="B147" s="709" t="s">
        <v>901</v>
      </c>
      <c r="C147" s="91" t="s">
        <v>1095</v>
      </c>
      <c r="D147" s="90" t="str">
        <f aca="false">G153</f>
        <v>UN</v>
      </c>
      <c r="E147" s="710" t="n">
        <v>1</v>
      </c>
      <c r="F147" s="454" t="n">
        <f aca="false">D158</f>
        <v>11.95</v>
      </c>
      <c r="G147" s="711" t="n">
        <f aca="false">TRUNC(F147*E147,2)</f>
        <v>11.95</v>
      </c>
      <c r="K147" s="376"/>
    </row>
    <row r="148" customFormat="false" ht="15.75" hidden="false" customHeight="false" outlineLevel="0" collapsed="false">
      <c r="B148" s="704" t="s">
        <v>993</v>
      </c>
      <c r="C148" s="704"/>
      <c r="D148" s="704"/>
      <c r="E148" s="704"/>
      <c r="F148" s="704"/>
      <c r="G148" s="704"/>
      <c r="K148" s="376"/>
    </row>
    <row r="149" customFormat="false" ht="15.75" hidden="false" customHeight="false" outlineLevel="0" collapsed="false">
      <c r="A149" s="108" t="s">
        <v>872</v>
      </c>
      <c r="B149" s="709" t="n">
        <v>88264</v>
      </c>
      <c r="C149" s="91" t="str">
        <f aca="false">IF($A149="INSUMO",VLOOKUP($B149,'BANCO DE DADOS ABRIL INS'!$A:$D,2,0),VLOOKUP($B149,'BANCO DE DADOS ABRIL SERV'!$B:$E,2,0))</f>
        <v>ELETRICISTA COM ENCARGOS COMPLEMENTARES</v>
      </c>
      <c r="D149" s="90" t="str">
        <f aca="false">IF($A149="INSUMO",VLOOKUP($B149,'BANCO DE DADOS ABRIL INS'!$A:$D,3,0),VLOOKUP($B149,'BANCO DE DADOS ABRIL SERV'!$B:$E,3,0))</f>
        <v>H</v>
      </c>
      <c r="E149" s="710" t="n">
        <v>0.5</v>
      </c>
      <c r="F149" s="454" t="n">
        <f aca="false">IF($A149="INSUMO",VLOOKUP($B149,'BANCO DE DADOS ABRIL INS'!$A:$D,4,0),VLOOKUP($B149,'BANCO DE DADOS ABRIL SERV'!$B:$E,4,0))</f>
        <v>20.59</v>
      </c>
      <c r="G149" s="711" t="n">
        <f aca="false">TRUNC(F149*E149,2)</f>
        <v>10.29</v>
      </c>
      <c r="K149" s="376"/>
    </row>
    <row r="150" customFormat="false" ht="16.5" hidden="false" customHeight="false" outlineLevel="0" collapsed="false">
      <c r="A150" s="108" t="s">
        <v>872</v>
      </c>
      <c r="B150" s="712" t="n">
        <v>88247</v>
      </c>
      <c r="C150" s="83" t="str">
        <f aca="false">IF($A150="INSUMO",VLOOKUP($B150,'BANCO DE DADOS ABRIL INS'!$A:$D,2,0),VLOOKUP($B150,'BANCO DE DADOS ABRIL SERV'!$B:$E,2,0))</f>
        <v>AUXILIAR DE ELETRICISTA COM ENCARGOS COMPLEMENTARES</v>
      </c>
      <c r="D150" s="82" t="str">
        <f aca="false">IF($A150="INSUMO",VLOOKUP($B150,'BANCO DE DADOS ABRIL INS'!$A:$D,3,0),VLOOKUP($B150,'BANCO DE DADOS ABRIL SERV'!$B:$E,3,0))</f>
        <v>H</v>
      </c>
      <c r="E150" s="713" t="n">
        <v>0.5</v>
      </c>
      <c r="F150" s="458" t="n">
        <f aca="false">IF($A150="INSUMO",VLOOKUP($B150,'BANCO DE DADOS ABRIL INS'!$A:$D,4,0),VLOOKUP($B150,'BANCO DE DADOS ABRIL SERV'!$B:$E,4,0))</f>
        <v>15.89</v>
      </c>
      <c r="G150" s="714" t="n">
        <f aca="false">TRUNC(F150*E150,2)</f>
        <v>7.94</v>
      </c>
      <c r="K150" s="376"/>
    </row>
    <row r="151" customFormat="false" ht="16.5" hidden="false" customHeight="true" outlineLevel="0" collapsed="false">
      <c r="B151" s="733" t="s">
        <v>1096</v>
      </c>
      <c r="C151" s="733"/>
      <c r="D151" s="733"/>
      <c r="E151" s="733"/>
      <c r="F151" s="715" t="s">
        <v>653</v>
      </c>
      <c r="G151" s="716" t="n">
        <f aca="false">SUM(G147:G150)</f>
        <v>30.18</v>
      </c>
      <c r="K151" s="376"/>
    </row>
    <row r="152" customFormat="false" ht="16.5" hidden="false" customHeight="false" outlineLevel="0" collapsed="false">
      <c r="B152" s="685"/>
      <c r="C152" s="685"/>
      <c r="D152" s="685"/>
      <c r="E152" s="685"/>
    </row>
    <row r="153" s="1" customFormat="true" ht="15" hidden="false" customHeight="false" outlineLevel="0" collapsed="false">
      <c r="A153" s="8"/>
      <c r="B153" s="497"/>
      <c r="C153" s="717" t="str">
        <f aca="false">C147</f>
        <v>TERMINAL METALICO A PRESSAO PARA 1 CABO DE 120 MM2,COM 1 FURO DE FIXACAO</v>
      </c>
      <c r="D153" s="499"/>
      <c r="E153" s="500"/>
      <c r="F153" s="501"/>
      <c r="G153" s="502" t="s">
        <v>451</v>
      </c>
      <c r="H153" s="8"/>
      <c r="I153" s="8"/>
    </row>
    <row r="154" s="1" customFormat="true" ht="27.5" hidden="false" customHeight="false" outlineLevel="0" collapsed="false">
      <c r="A154" s="8"/>
      <c r="B154" s="230" t="s">
        <v>904</v>
      </c>
      <c r="C154" s="253" t="s">
        <v>905</v>
      </c>
      <c r="D154" s="253" t="s">
        <v>906</v>
      </c>
      <c r="E154" s="504" t="s">
        <v>907</v>
      </c>
      <c r="F154" s="505" t="s">
        <v>908</v>
      </c>
      <c r="G154" s="506" t="s">
        <v>909</v>
      </c>
      <c r="H154" s="8"/>
      <c r="I154" s="8"/>
    </row>
    <row r="155" s="1" customFormat="true" ht="15" hidden="false" customHeight="false" outlineLevel="0" collapsed="false">
      <c r="A155" s="8"/>
      <c r="B155" s="507" t="n">
        <v>43746</v>
      </c>
      <c r="C155" s="508" t="s">
        <v>1079</v>
      </c>
      <c r="D155" s="509" t="n">
        <v>8.9</v>
      </c>
      <c r="E155" s="90" t="s">
        <v>1080</v>
      </c>
      <c r="F155" s="510" t="s">
        <v>1081</v>
      </c>
      <c r="G155" s="511" t="s">
        <v>1082</v>
      </c>
      <c r="H155" s="8"/>
      <c r="I155" s="8"/>
    </row>
    <row r="156" s="1" customFormat="true" ht="15" hidden="false" customHeight="false" outlineLevel="0" collapsed="false">
      <c r="A156" s="8"/>
      <c r="B156" s="547" t="n">
        <v>43746</v>
      </c>
      <c r="C156" s="508" t="s">
        <v>1097</v>
      </c>
      <c r="D156" s="509" t="n">
        <v>11.95</v>
      </c>
      <c r="E156" s="90" t="s">
        <v>1098</v>
      </c>
      <c r="F156" s="512" t="s">
        <v>1099</v>
      </c>
      <c r="G156" s="511" t="s">
        <v>1100</v>
      </c>
      <c r="H156" s="8"/>
      <c r="I156" s="8"/>
    </row>
    <row r="157" s="1" customFormat="true" ht="15" hidden="false" customHeight="false" outlineLevel="0" collapsed="false">
      <c r="A157" s="8"/>
      <c r="B157" s="507"/>
      <c r="C157" s="508" t="s">
        <v>1101</v>
      </c>
      <c r="D157" s="509" t="n">
        <v>12.39</v>
      </c>
      <c r="E157" s="90" t="s">
        <v>1102</v>
      </c>
      <c r="F157" s="512" t="s">
        <v>912</v>
      </c>
      <c r="G157" s="511" t="s">
        <v>1103</v>
      </c>
      <c r="H157" s="8"/>
      <c r="I157" s="8"/>
    </row>
    <row r="158" s="1" customFormat="true" ht="16.5" hidden="false" customHeight="false" outlineLevel="0" collapsed="false">
      <c r="A158" s="8"/>
      <c r="B158" s="513"/>
      <c r="C158" s="514" t="s">
        <v>918</v>
      </c>
      <c r="D158" s="718" t="n">
        <f aca="false">IF(COUNT(D154:D157)=3,MEDIAN(D155:D157),SMALL(D155:D157,1))</f>
        <v>11.95</v>
      </c>
      <c r="E158" s="516"/>
      <c r="F158" s="517"/>
      <c r="G158" s="518"/>
      <c r="H158" s="8"/>
      <c r="I158" s="8"/>
    </row>
    <row r="159" s="1" customFormat="true" ht="24" hidden="false" customHeight="true" outlineLevel="0" collapsed="false">
      <c r="A159" s="8"/>
      <c r="B159" s="722" t="s">
        <v>1104</v>
      </c>
      <c r="C159" s="722"/>
      <c r="D159" s="722"/>
      <c r="E159" s="722"/>
      <c r="F159" s="722"/>
      <c r="G159" s="722"/>
      <c r="H159" s="8"/>
      <c r="I159" s="8"/>
    </row>
    <row r="160" customFormat="false" ht="16.5" hidden="false" customHeight="false" outlineLevel="0" collapsed="false"/>
    <row r="161" customFormat="false" ht="27.5" hidden="false" customHeight="true" outlineLevel="0" collapsed="false">
      <c r="B161" s="702" t="str">
        <f aca="false">IF(COUNT($H$13:H161)&lt;10,CONCATENATE("PMPG ELE 00",COUNT($H$13:H161)),CONCATENATE("PMPG ELE 0",COUNT($H$13:H161)))</f>
        <v>PMPG ELE 009</v>
      </c>
      <c r="C161" s="446" t="s">
        <v>1105</v>
      </c>
      <c r="D161" s="446"/>
      <c r="E161" s="446"/>
      <c r="F161" s="446"/>
      <c r="G161" s="447" t="s">
        <v>451</v>
      </c>
      <c r="H161" s="592" t="n">
        <f aca="false">G191</f>
        <v>1939.43</v>
      </c>
      <c r="K161" s="376"/>
    </row>
    <row r="162" customFormat="false" ht="31.5" hidden="false" customHeight="false" outlineLevel="0" collapsed="false">
      <c r="B162" s="230" t="s">
        <v>875</v>
      </c>
      <c r="C162" s="703" t="s">
        <v>876</v>
      </c>
      <c r="D162" s="703" t="s">
        <v>451</v>
      </c>
      <c r="E162" s="703" t="s">
        <v>877</v>
      </c>
      <c r="F162" s="449" t="s">
        <v>878</v>
      </c>
      <c r="G162" s="450" t="s">
        <v>879</v>
      </c>
      <c r="K162" s="376"/>
    </row>
    <row r="163" customFormat="false" ht="15.75" hidden="false" customHeight="false" outlineLevel="0" collapsed="false">
      <c r="B163" s="704" t="s">
        <v>884</v>
      </c>
      <c r="C163" s="704"/>
      <c r="D163" s="704"/>
      <c r="E163" s="704"/>
      <c r="F163" s="704"/>
      <c r="G163" s="704"/>
      <c r="K163" s="376"/>
    </row>
    <row r="164" customFormat="false" ht="15" hidden="false" customHeight="false" outlineLevel="0" collapsed="false">
      <c r="A164" s="108" t="s">
        <v>871</v>
      </c>
      <c r="B164" s="734" t="n">
        <v>370</v>
      </c>
      <c r="C164" s="91" t="str">
        <f aca="false">IF($A164="INSUMO",VLOOKUP($B164,'BANCO DE DADOS ABRIL INS'!$A:$D,2,0),VLOOKUP($B164,'BANCO DE DADOS ABRIL SERV'!$B:$E,2,0))</f>
        <v>AREIA MEDIA - POSTO JAZIDA/FORNECEDOR (RETIRADO NA JAZIDA, SEM TRANSPORTE)</v>
      </c>
      <c r="D164" s="90" t="str">
        <f aca="false">IF($A164="INSUMO",VLOOKUP($B164,'BANCO DE DADOS ABRIL INS'!$A:$D,3,0),VLOOKUP($B164,'BANCO DE DADOS ABRIL SERV'!$B:$E,3,0))</f>
        <v>M3</v>
      </c>
      <c r="E164" s="735" t="n">
        <v>0.6123743</v>
      </c>
      <c r="F164" s="454" t="n">
        <f aca="false">IF($A164="INSUMO",VLOOKUP($B164,'BANCO DE DADOS ABRIL INS'!$A:$D,4,0),VLOOKUP($B164,'BANCO DE DADOS ABRIL SERV'!$B:$E,4,0))</f>
        <v>62.5</v>
      </c>
      <c r="G164" s="711" t="n">
        <f aca="false">TRUNC(F164*E164,2)</f>
        <v>38.27</v>
      </c>
      <c r="K164" s="376"/>
    </row>
    <row r="165" customFormat="false" ht="15" hidden="false" customHeight="false" outlineLevel="0" collapsed="false">
      <c r="A165" s="108" t="s">
        <v>871</v>
      </c>
      <c r="B165" s="734" t="n">
        <v>1106</v>
      </c>
      <c r="C165" s="91" t="str">
        <f aca="false">IF($A165="INSUMO",VLOOKUP($B165,'BANCO DE DADOS ABRIL INS'!$A:$D,2,0),VLOOKUP($B165,'BANCO DE DADOS ABRIL SERV'!$B:$E,2,0))</f>
        <v>CAL HIDRATADA CH-I PARA ARGAMASSAS</v>
      </c>
      <c r="D165" s="90" t="str">
        <f aca="false">IF($A165="INSUMO",VLOOKUP($B165,'BANCO DE DADOS ABRIL INS'!$A:$D,3,0),VLOOKUP($B165,'BANCO DE DADOS ABRIL SERV'!$B:$E,3,0))</f>
        <v>KG</v>
      </c>
      <c r="E165" s="735" t="n">
        <v>21.1256</v>
      </c>
      <c r="F165" s="454" t="n">
        <f aca="false">IF($A165="INSUMO",VLOOKUP($B165,'BANCO DE DADOS ABRIL INS'!$A:$D,4,0),VLOOKUP($B165,'BANCO DE DADOS ABRIL SERV'!$B:$E,4,0))</f>
        <v>0.58</v>
      </c>
      <c r="G165" s="711" t="n">
        <f aca="false">TRUNC(F165*E165,2)</f>
        <v>12.25</v>
      </c>
      <c r="K165" s="376"/>
    </row>
    <row r="166" customFormat="false" ht="15" hidden="false" customHeight="false" outlineLevel="0" collapsed="false">
      <c r="A166" s="108" t="s">
        <v>871</v>
      </c>
      <c r="B166" s="734" t="n">
        <v>13284</v>
      </c>
      <c r="C166" s="91" t="str">
        <f aca="false">IF($A166="INSUMO",VLOOKUP($B166,'BANCO DE DADOS ABRIL INS'!$A:$D,2,0),VLOOKUP($B166,'BANCO DE DADOS ABRIL SERV'!$B:$E,2,0))</f>
        <v>CIMENTO PORTLAND DE ALTO FORNO (AF) CP III-32</v>
      </c>
      <c r="D166" s="90" t="str">
        <f aca="false">IF($A166="INSUMO",VLOOKUP($B166,'BANCO DE DADOS ABRIL INS'!$A:$D,3,0),VLOOKUP($B166,'BANCO DE DADOS ABRIL SERV'!$B:$E,3,0))</f>
        <v>KG</v>
      </c>
      <c r="E166" s="735" t="n">
        <v>137.64655</v>
      </c>
      <c r="F166" s="454" t="n">
        <f aca="false">IF($A166="INSUMO",VLOOKUP($B166,'BANCO DE DADOS ABRIL INS'!$A:$D,4,0),VLOOKUP($B166,'BANCO DE DADOS ABRIL SERV'!$B:$E,4,0))</f>
        <v>0.42</v>
      </c>
      <c r="G166" s="711" t="n">
        <f aca="false">TRUNC(F166*E166,2)</f>
        <v>57.81</v>
      </c>
      <c r="K166" s="376"/>
    </row>
    <row r="167" customFormat="false" ht="15" hidden="false" customHeight="false" outlineLevel="0" collapsed="false">
      <c r="A167" s="108" t="s">
        <v>871</v>
      </c>
      <c r="B167" s="734" t="n">
        <v>4721</v>
      </c>
      <c r="C167" s="91" t="str">
        <f aca="false">IF($A167="INSUMO",VLOOKUP($B167,'BANCO DE DADOS ABRIL INS'!$A:$D,2,0),VLOOKUP($B167,'BANCO DE DADOS ABRIL SERV'!$B:$E,2,0))</f>
        <v>PEDRA BRITADA N. 1 (9,5 a 19 MM) POSTO PEDREIRA/FORNECEDOR, SEM FRETE</v>
      </c>
      <c r="D167" s="90" t="str">
        <f aca="false">IF($A167="INSUMO",VLOOKUP($B167,'BANCO DE DADOS ABRIL INS'!$A:$D,3,0),VLOOKUP($B167,'BANCO DE DADOS ABRIL SERV'!$B:$E,3,0))</f>
        <v>M3</v>
      </c>
      <c r="E167" s="735" t="n">
        <v>0.0419895</v>
      </c>
      <c r="F167" s="454" t="n">
        <f aca="false">IF($A167="INSUMO",VLOOKUP($B167,'BANCO DE DADOS ABRIL INS'!$A:$D,4,0),VLOOKUP($B167,'BANCO DE DADOS ABRIL SERV'!$B:$E,4,0))</f>
        <v>69.57</v>
      </c>
      <c r="G167" s="711" t="n">
        <f aca="false">TRUNC(F167*E167,2)</f>
        <v>2.92</v>
      </c>
      <c r="K167" s="376"/>
    </row>
    <row r="168" customFormat="false" ht="27.5" hidden="false" customHeight="false" outlineLevel="0" collapsed="false">
      <c r="A168" s="108" t="s">
        <v>871</v>
      </c>
      <c r="B168" s="734" t="n">
        <v>4460</v>
      </c>
      <c r="C168" s="91" t="str">
        <f aca="false">IF($A168="INSUMO",VLOOKUP($B168,'BANCO DE DADOS ABRIL INS'!$A:$D,2,0),VLOOKUP($B168,'BANCO DE DADOS ABRIL SERV'!$B:$E,2,0))</f>
        <v>SARRAFO DE MADEIRA NAO APARELHADA *2,5 X 10 CM, MACARANDUBA, ANGELIM OU EQUIVALENTE DA REGIAO</v>
      </c>
      <c r="D168" s="90" t="str">
        <f aca="false">IF($A168="INSUMO",VLOOKUP($B168,'BANCO DE DADOS ABRIL INS'!$A:$D,3,0),VLOOKUP($B168,'BANCO DE DADOS ABRIL SERV'!$B:$E,3,0))</f>
        <v>M</v>
      </c>
      <c r="E168" s="735" t="n">
        <v>4.5492</v>
      </c>
      <c r="F168" s="454" t="n">
        <f aca="false">IF($A168="INSUMO",VLOOKUP($B168,'BANCO DE DADOS ABRIL INS'!$A:$D,4,0),VLOOKUP($B168,'BANCO DE DADOS ABRIL SERV'!$B:$E,4,0))</f>
        <v>5.03</v>
      </c>
      <c r="G168" s="711" t="n">
        <f aca="false">TRUNC(F168*E168,2)</f>
        <v>22.88</v>
      </c>
      <c r="K168" s="376"/>
    </row>
    <row r="169" customFormat="false" ht="30" hidden="false" customHeight="true" outlineLevel="0" collapsed="false">
      <c r="A169" s="108" t="s">
        <v>871</v>
      </c>
      <c r="B169" s="734" t="n">
        <v>1347</v>
      </c>
      <c r="C169" s="91" t="str">
        <f aca="false">IF($A169="INSUMO",VLOOKUP($B169,'BANCO DE DADOS ABRIL INS'!$A:$D,2,0),VLOOKUP($B169,'BANCO DE DADOS ABRIL SERV'!$B:$E,2,0))</f>
        <v>CHAPA DE MADEIRA COMPENSADA PLASTIFICADA PARA FORMA DE CONCRETO, DE 2,20 X 1,10 M, E = 12 MM</v>
      </c>
      <c r="D169" s="90" t="str">
        <f aca="false">IF($A169="INSUMO",VLOOKUP($B169,'BANCO DE DADOS ABRIL INS'!$A:$D,3,0),VLOOKUP($B169,'BANCO DE DADOS ABRIL SERV'!$B:$E,3,0))</f>
        <v>M2</v>
      </c>
      <c r="E169" s="735" t="n">
        <v>0.6864</v>
      </c>
      <c r="F169" s="454" t="n">
        <f aca="false">IF($A169="INSUMO",VLOOKUP($B169,'BANCO DE DADOS ABRIL INS'!$A:$D,4,0),VLOOKUP($B169,'BANCO DE DADOS ABRIL SERV'!$B:$E,4,0))</f>
        <v>26.86</v>
      </c>
      <c r="G169" s="711" t="n">
        <f aca="false">TRUNC(F169*E169,2)</f>
        <v>18.43</v>
      </c>
      <c r="K169" s="376"/>
    </row>
    <row r="170" customFormat="false" ht="30" hidden="false" customHeight="true" outlineLevel="0" collapsed="false">
      <c r="A170" s="108" t="s">
        <v>871</v>
      </c>
      <c r="B170" s="734" t="n">
        <v>3992</v>
      </c>
      <c r="C170" s="91" t="str">
        <f aca="false">IF($A170="INSUMO",VLOOKUP($B170,'BANCO DE DADOS ABRIL INS'!$A:$D,2,0),VLOOKUP($B170,'BANCO DE DADOS ABRIL SERV'!$B:$E,2,0))</f>
        <v>TABUA DE MADEIRA APARELHADA *2,5 X 30* CM, MACARANDUBA, ANGELIM OU EQUIVALENTE DA REGIAO</v>
      </c>
      <c r="D170" s="90" t="str">
        <f aca="false">IF($A170="INSUMO",VLOOKUP($B170,'BANCO DE DADOS ABRIL INS'!$A:$D,3,0),VLOOKUP($B170,'BANCO DE DADOS ABRIL SERV'!$B:$E,3,0))</f>
        <v>M</v>
      </c>
      <c r="E170" s="735" t="n">
        <v>4.1088</v>
      </c>
      <c r="F170" s="454" t="n">
        <f aca="false">IF($A170="INSUMO",VLOOKUP($B170,'BANCO DE DADOS ABRIL INS'!$A:$D,4,0),VLOOKUP($B170,'BANCO DE DADOS ABRIL SERV'!$B:$E,4,0))</f>
        <v>14.76</v>
      </c>
      <c r="G170" s="711" t="n">
        <f aca="false">TRUNC(F170*E170,2)</f>
        <v>60.64</v>
      </c>
      <c r="K170" s="376"/>
    </row>
    <row r="171" customFormat="false" ht="30" hidden="false" customHeight="true" outlineLevel="0" collapsed="false">
      <c r="A171" s="108" t="s">
        <v>871</v>
      </c>
      <c r="B171" s="734" t="n">
        <v>2742</v>
      </c>
      <c r="C171" s="91" t="str">
        <f aca="false">IF($A171="INSUMO",VLOOKUP($B171,'BANCO DE DADOS ABRIL INS'!$A:$D,2,0),VLOOKUP($B171,'BANCO DE DADOS ABRIL SERV'!$B:$E,2,0))</f>
        <v>MADEIRA ROLICA SEM TRATAMENTO, EUCALIPTO OU EQUIVALENTE DA REGIAO, H = 3 M, D = 12 A 15 CM (PARA ESCORAMENTO)</v>
      </c>
      <c r="D171" s="90" t="str">
        <f aca="false">IF($A171="INSUMO",VLOOKUP($B171,'BANCO DE DADOS ABRIL INS'!$A:$D,3,0),VLOOKUP($B171,'BANCO DE DADOS ABRIL SERV'!$B:$E,3,0))</f>
        <v>M</v>
      </c>
      <c r="E171" s="735" t="n">
        <v>0.1078546</v>
      </c>
      <c r="F171" s="454" t="n">
        <f aca="false">IF($A171="INSUMO",VLOOKUP($B171,'BANCO DE DADOS ABRIL INS'!$A:$D,4,0),VLOOKUP($B171,'BANCO DE DADOS ABRIL SERV'!$B:$E,4,0))</f>
        <v>2.18</v>
      </c>
      <c r="G171" s="711" t="n">
        <f aca="false">TRUNC(F171*E171,2)</f>
        <v>0.23</v>
      </c>
      <c r="K171" s="376"/>
    </row>
    <row r="172" customFormat="false" ht="15" hidden="false" customHeight="false" outlineLevel="0" collapsed="false">
      <c r="A172" s="108" t="s">
        <v>871</v>
      </c>
      <c r="B172" s="734" t="n">
        <v>33</v>
      </c>
      <c r="C172" s="91" t="str">
        <f aca="false">IF($A172="INSUMO",VLOOKUP($B172,'BANCO DE DADOS ABRIL INS'!$A:$D,2,0),VLOOKUP($B172,'BANCO DE DADOS ABRIL SERV'!$B:$E,2,0))</f>
        <v>ACO CA-50, 8,0 MM, VERGALHAO</v>
      </c>
      <c r="D172" s="90" t="str">
        <f aca="false">IF($A172="INSUMO",VLOOKUP($B172,'BANCO DE DADOS ABRIL INS'!$A:$D,3,0),VLOOKUP($B172,'BANCO DE DADOS ABRIL SERV'!$B:$E,3,0))</f>
        <v>KG</v>
      </c>
      <c r="E172" s="735" t="n">
        <v>22.275</v>
      </c>
      <c r="F172" s="454" t="n">
        <f aca="false">IF($A172="INSUMO",VLOOKUP($B172,'BANCO DE DADOS ABRIL INS'!$A:$D,4,0),VLOOKUP($B172,'BANCO DE DADOS ABRIL SERV'!$B:$E,4,0))</f>
        <v>5.86</v>
      </c>
      <c r="G172" s="711" t="n">
        <f aca="false">TRUNC(F172*E172,2)</f>
        <v>130.53</v>
      </c>
      <c r="K172" s="376"/>
    </row>
    <row r="173" customFormat="false" ht="15" hidden="false" customHeight="false" outlineLevel="0" collapsed="false">
      <c r="A173" s="108" t="s">
        <v>871</v>
      </c>
      <c r="B173" s="734" t="n">
        <v>7269</v>
      </c>
      <c r="C173" s="91" t="str">
        <f aca="false">IF($A173="INSUMO",VLOOKUP($B173,'BANCO DE DADOS ABRIL INS'!$A:$D,2,0),VLOOKUP($B173,'BANCO DE DADOS ABRIL SERV'!$B:$E,2,0))</f>
        <v>BLOCO CERAMICO (ALVENARIA DE VEDACAO), 6 FUROS, DE 9 X 9 X 19 CM</v>
      </c>
      <c r="D173" s="90" t="str">
        <f aca="false">IF($A173="INSUMO",VLOOKUP($B173,'BANCO DE DADOS ABRIL INS'!$A:$D,3,0),VLOOKUP($B173,'BANCO DE DADOS ABRIL SERV'!$B:$E,3,0))</f>
        <v>UN</v>
      </c>
      <c r="E173" s="735" t="n">
        <v>310.2</v>
      </c>
      <c r="F173" s="454" t="n">
        <f aca="false">IF($A173="INSUMO",VLOOKUP($B173,'BANCO DE DADOS ABRIL INS'!$A:$D,4,0),VLOOKUP($B173,'BANCO DE DADOS ABRIL SERV'!$B:$E,4,0))</f>
        <v>0.4</v>
      </c>
      <c r="G173" s="711" t="n">
        <f aca="false">TRUNC(F173*E173,2)</f>
        <v>124.08</v>
      </c>
      <c r="K173" s="376"/>
    </row>
    <row r="174" customFormat="false" ht="30" hidden="false" customHeight="true" outlineLevel="0" collapsed="false">
      <c r="A174" s="108" t="s">
        <v>871</v>
      </c>
      <c r="B174" s="734" t="n">
        <v>7173</v>
      </c>
      <c r="C174" s="91" t="str">
        <f aca="false">IF($A174="INSUMO",VLOOKUP($B174,'BANCO DE DADOS ABRIL INS'!$A:$D,2,0),VLOOKUP($B174,'BANCO DE DADOS ABRIL SERV'!$B:$E,2,0))</f>
        <v>TELHA DE BARRO / CERAMICA, NAO ESMALTADA, TIPO COLONIAL, CANAL, PLAN, PAULISTA, COMPRIMENTO DE *44 A 50* CM, RENDIMENTO DE COBERTURA DE *26* TELHAS/M2</v>
      </c>
      <c r="D174" s="90" t="str">
        <f aca="false">IF($A174="INSUMO",VLOOKUP($B174,'BANCO DE DADOS ABRIL INS'!$A:$D,3,0),VLOOKUP($B174,'BANCO DE DADOS ABRIL SERV'!$B:$E,3,0))</f>
        <v>MIL</v>
      </c>
      <c r="E174" s="735" t="n">
        <v>0.0234</v>
      </c>
      <c r="F174" s="454" t="n">
        <f aca="false">IF($A174="INSUMO",VLOOKUP($B174,'BANCO DE DADOS ABRIL INS'!$A:$D,4,0),VLOOKUP($B174,'BANCO DE DADOS ABRIL SERV'!$B:$E,4,0))</f>
        <v>1550</v>
      </c>
      <c r="G174" s="711" t="n">
        <f aca="false">TRUNC(F174*E174,2)</f>
        <v>36.27</v>
      </c>
      <c r="K174" s="376"/>
    </row>
    <row r="175" customFormat="false" ht="15" hidden="false" customHeight="false" outlineLevel="0" collapsed="false">
      <c r="A175" s="108" t="s">
        <v>871</v>
      </c>
      <c r="B175" s="734" t="n">
        <v>5061</v>
      </c>
      <c r="C175" s="91" t="str">
        <f aca="false">IF($A175="INSUMO",VLOOKUP($B175,'BANCO DE DADOS ABRIL INS'!$A:$D,2,0),VLOOKUP($B175,'BANCO DE DADOS ABRIL SERV'!$B:$E,2,0))</f>
        <v>PREGO DE ACO POLIDO COM CABECA 18 X 27 (2 1/2 X 10)</v>
      </c>
      <c r="D175" s="90" t="str">
        <f aca="false">IF($A175="INSUMO",VLOOKUP($B175,'BANCO DE DADOS ABRIL INS'!$A:$D,3,0),VLOOKUP($B175,'BANCO DE DADOS ABRIL SERV'!$B:$E,3,0))</f>
        <v>KG</v>
      </c>
      <c r="E175" s="735" t="n">
        <v>0.813</v>
      </c>
      <c r="F175" s="454" t="n">
        <f aca="false">IF($A175="INSUMO",VLOOKUP($B175,'BANCO DE DADOS ABRIL INS'!$A:$D,4,0),VLOOKUP($B175,'BANCO DE DADOS ABRIL SERV'!$B:$E,4,0))</f>
        <v>10.3</v>
      </c>
      <c r="G175" s="711" t="n">
        <f aca="false">TRUNC(F175*E175,2)</f>
        <v>8.37</v>
      </c>
      <c r="K175" s="376"/>
    </row>
    <row r="176" customFormat="false" ht="15" hidden="false" customHeight="false" outlineLevel="0" collapsed="false">
      <c r="A176" s="108" t="s">
        <v>871</v>
      </c>
      <c r="B176" s="734" t="n">
        <v>337</v>
      </c>
      <c r="C176" s="91" t="str">
        <f aca="false">IF($A176="INSUMO",VLOOKUP($B176,'BANCO DE DADOS ABRIL INS'!$A:$D,2,0),VLOOKUP($B176,'BANCO DE DADOS ABRIL SERV'!$B:$E,2,0))</f>
        <v>ARAME RECOZIDO 18 BWG, 1,25 MM (0,01 KG/M)</v>
      </c>
      <c r="D176" s="90" t="str">
        <f aca="false">IF($A176="INSUMO",VLOOKUP($B176,'BANCO DE DADOS ABRIL INS'!$A:$D,3,0),VLOOKUP($B176,'BANCO DE DADOS ABRIL SERV'!$B:$E,3,0))</f>
        <v>KG</v>
      </c>
      <c r="E176" s="735" t="n">
        <v>0.405</v>
      </c>
      <c r="F176" s="454" t="n">
        <f aca="false">IF($A176="INSUMO",VLOOKUP($B176,'BANCO DE DADOS ABRIL INS'!$A:$D,4,0),VLOOKUP($B176,'BANCO DE DADOS ABRIL SERV'!$B:$E,4,0))</f>
        <v>10.95</v>
      </c>
      <c r="G176" s="711" t="n">
        <f aca="false">TRUNC(F176*E176,2)</f>
        <v>4.43</v>
      </c>
      <c r="K176" s="376"/>
    </row>
    <row r="177" customFormat="false" ht="15" hidden="false" customHeight="false" outlineLevel="0" collapsed="false">
      <c r="A177" s="108" t="s">
        <v>871</v>
      </c>
      <c r="B177" s="734" t="n">
        <v>2692</v>
      </c>
      <c r="C177" s="91" t="str">
        <f aca="false">IF($A177="INSUMO",VLOOKUP($B177,'BANCO DE DADOS ABRIL INS'!$A:$D,2,0),VLOOKUP($B177,'BANCO DE DADOS ABRIL SERV'!$B:$E,2,0))</f>
        <v>DESMOLDANTE PROTETOR PARA FORMAS DE MADEIRA, DE BASE OLEOSA EMULSIONADA EM AGUA</v>
      </c>
      <c r="D177" s="90" t="str">
        <f aca="false">IF($A177="INSUMO",VLOOKUP($B177,'BANCO DE DADOS ABRIL INS'!$A:$D,3,0),VLOOKUP($B177,'BANCO DE DADOS ABRIL SERV'!$B:$E,3,0))</f>
        <v>L</v>
      </c>
      <c r="E177" s="735" t="n">
        <v>0.672</v>
      </c>
      <c r="F177" s="454" t="n">
        <f aca="false">IF($A177="INSUMO",VLOOKUP($B177,'BANCO DE DADOS ABRIL INS'!$A:$D,4,0),VLOOKUP($B177,'BANCO DE DADOS ABRIL SERV'!$B:$E,4,0))</f>
        <v>5.55</v>
      </c>
      <c r="G177" s="711" t="n">
        <f aca="false">TRUNC(F177*E177,2)</f>
        <v>3.72</v>
      </c>
      <c r="K177" s="376"/>
    </row>
    <row r="178" customFormat="false" ht="15" hidden="false" customHeight="false" outlineLevel="0" collapsed="false">
      <c r="A178" s="108" t="s">
        <v>871</v>
      </c>
      <c r="B178" s="734" t="n">
        <v>35693</v>
      </c>
      <c r="C178" s="91" t="str">
        <f aca="false">IF($A178="INSUMO",VLOOKUP($B178,'BANCO DE DADOS ABRIL INS'!$A:$D,2,0),VLOOKUP($B178,'BANCO DE DADOS ABRIL SERV'!$B:$E,2,0))</f>
        <v>TINTA LATEX ACRILICA ECONOMICA, COR BRANCA</v>
      </c>
      <c r="D178" s="90" t="str">
        <f aca="false">IF($A178="INSUMO",VLOOKUP($B178,'BANCO DE DADOS ABRIL INS'!$A:$D,3,0),VLOOKUP($B178,'BANCO DE DADOS ABRIL SERV'!$B:$E,3,0))</f>
        <v>L</v>
      </c>
      <c r="E178" s="735" t="n">
        <v>1.8624</v>
      </c>
      <c r="F178" s="454" t="n">
        <f aca="false">IF($A178="INSUMO",VLOOKUP($B178,'BANCO DE DADOS ABRIL INS'!$A:$D,4,0),VLOOKUP($B178,'BANCO DE DADOS ABRIL SERV'!$B:$E,4,0))</f>
        <v>8.84</v>
      </c>
      <c r="G178" s="711" t="n">
        <f aca="false">TRUNC(F178*E178,2)</f>
        <v>16.46</v>
      </c>
      <c r="K178" s="376"/>
    </row>
    <row r="179" customFormat="false" ht="15" hidden="false" customHeight="false" outlineLevel="0" collapsed="false">
      <c r="A179" s="108" t="s">
        <v>871</v>
      </c>
      <c r="B179" s="734" t="n">
        <v>6085</v>
      </c>
      <c r="C179" s="91" t="str">
        <f aca="false">IF($A179="INSUMO",VLOOKUP($B179,'BANCO DE DADOS ABRIL INS'!$A:$D,2,0),VLOOKUP($B179,'BANCO DE DADOS ABRIL SERV'!$B:$E,2,0))</f>
        <v>SELADOR ACRILICO PAREDES INTERNAS/EXTERNAS</v>
      </c>
      <c r="D179" s="90" t="str">
        <f aca="false">IF($A179="INSUMO",VLOOKUP($B179,'BANCO DE DADOS ABRIL INS'!$A:$D,3,0),VLOOKUP($B179,'BANCO DE DADOS ABRIL SERV'!$B:$E,3,0))</f>
        <v>L</v>
      </c>
      <c r="E179" s="735" t="n">
        <v>0.9312</v>
      </c>
      <c r="F179" s="454" t="n">
        <f aca="false">IF($A179="INSUMO",VLOOKUP($B179,'BANCO DE DADOS ABRIL INS'!$A:$D,4,0),VLOOKUP($B179,'BANCO DE DADOS ABRIL SERV'!$B:$E,4,0))</f>
        <v>4.03</v>
      </c>
      <c r="G179" s="711" t="n">
        <f aca="false">TRUNC(F179*E179,2)</f>
        <v>3.75</v>
      </c>
      <c r="K179" s="376"/>
    </row>
    <row r="180" customFormat="false" ht="15" hidden="false" customHeight="false" outlineLevel="0" collapsed="false">
      <c r="A180" s="108" t="s">
        <v>871</v>
      </c>
      <c r="B180" s="734" t="n">
        <v>3767</v>
      </c>
      <c r="C180" s="91" t="str">
        <f aca="false">IF($A180="INSUMO",VLOOKUP($B180,'BANCO DE DADOS ABRIL INS'!$A:$D,2,0),VLOOKUP($B180,'BANCO DE DADOS ABRIL SERV'!$B:$E,2,0))</f>
        <v>LIXA EM FOLHA PARA PAREDE OU MADEIRA, NUMERO 120 (COR VERMELHA)</v>
      </c>
      <c r="D180" s="90" t="str">
        <f aca="false">IF($A180="INSUMO",VLOOKUP($B180,'BANCO DE DADOS ABRIL INS'!$A:$D,3,0),VLOOKUP($B180,'BANCO DE DADOS ABRIL SERV'!$B:$E,3,0))</f>
        <v>UN</v>
      </c>
      <c r="E180" s="735" t="n">
        <v>5.82</v>
      </c>
      <c r="F180" s="454" t="n">
        <f aca="false">IF($A180="INSUMO",VLOOKUP($B180,'BANCO DE DADOS ABRIL INS'!$A:$D,4,0),VLOOKUP($B180,'BANCO DE DADOS ABRIL SERV'!$B:$E,4,0))</f>
        <v>0.56</v>
      </c>
      <c r="G180" s="711" t="n">
        <f aca="false">TRUNC(F180*E180,2)</f>
        <v>3.25</v>
      </c>
      <c r="K180" s="376"/>
    </row>
    <row r="181" customFormat="false" ht="15" hidden="false" customHeight="false" outlineLevel="0" collapsed="false">
      <c r="A181" s="108" t="s">
        <v>871</v>
      </c>
      <c r="B181" s="734" t="n">
        <v>38877</v>
      </c>
      <c r="C181" s="91" t="str">
        <f aca="false">IF($A181="INSUMO",VLOOKUP($B181,'BANCO DE DADOS ABRIL INS'!$A:$D,2,0),VLOOKUP($B181,'BANCO DE DADOS ABRIL SERV'!$B:$E,2,0))</f>
        <v>MASSA PARA TEXTURA LISA DE BASE ACRILICA, USO INTERNO E EXTERNO</v>
      </c>
      <c r="D181" s="90" t="str">
        <f aca="false">IF($A181="INSUMO",VLOOKUP($B181,'BANCO DE DADOS ABRIL INS'!$A:$D,3,0),VLOOKUP($B181,'BANCO DE DADOS ABRIL SERV'!$B:$E,3,0))</f>
        <v>KG</v>
      </c>
      <c r="E181" s="735" t="n">
        <v>5.432</v>
      </c>
      <c r="F181" s="454" t="n">
        <f aca="false">IF($A181="INSUMO",VLOOKUP($B181,'BANCO DE DADOS ABRIL INS'!$A:$D,4,0),VLOOKUP($B181,'BANCO DE DADOS ABRIL SERV'!$B:$E,4,0))</f>
        <v>5.93</v>
      </c>
      <c r="G181" s="711" t="n">
        <f aca="false">TRUNC(F181*E181,2)</f>
        <v>32.21</v>
      </c>
      <c r="K181" s="376"/>
    </row>
    <row r="182" customFormat="false" ht="15.75" hidden="false" customHeight="false" outlineLevel="0" collapsed="false">
      <c r="B182" s="736" t="s">
        <v>993</v>
      </c>
      <c r="C182" s="736"/>
      <c r="D182" s="736"/>
      <c r="E182" s="736"/>
      <c r="F182" s="736"/>
      <c r="G182" s="736"/>
      <c r="K182" s="376"/>
    </row>
    <row r="183" customFormat="false" ht="15.75" hidden="false" customHeight="false" outlineLevel="0" collapsed="false">
      <c r="A183" s="108" t="s">
        <v>872</v>
      </c>
      <c r="B183" s="709" t="n">
        <v>88239</v>
      </c>
      <c r="C183" s="91" t="str">
        <f aca="false">IF($A183="INSUMO",VLOOKUP($B183,'BANCO DE DADOS ABRIL INS'!$A:$D,2,0),VLOOKUP($B183,'BANCO DE DADOS ABRIL SERV'!$B:$E,2,0))</f>
        <v>AJUDANTE DE CARPINTEIRO COM ENCARGOS COMPLEMENTARES</v>
      </c>
      <c r="D183" s="90" t="str">
        <f aca="false">IF($A183="INSUMO",VLOOKUP($B183,'BANCO DE DADOS ABRIL INS'!$A:$D,3,0),VLOOKUP($B183,'BANCO DE DADOS ABRIL SERV'!$B:$E,3,0))</f>
        <v>H</v>
      </c>
      <c r="E183" s="737" t="n">
        <v>13.5475</v>
      </c>
      <c r="F183" s="454" t="n">
        <f aca="false">IF($A183="INSUMO",VLOOKUP($B183,'BANCO DE DADOS ABRIL INS'!$A:$D,4,0),VLOOKUP($B183,'BANCO DE DADOS ABRIL SERV'!$B:$E,4,0))</f>
        <v>16.57</v>
      </c>
      <c r="G183" s="711" t="n">
        <f aca="false">TRUNC(F183*E183,2)</f>
        <v>224.48</v>
      </c>
      <c r="K183" s="376"/>
    </row>
    <row r="184" customFormat="false" ht="15.75" hidden="false" customHeight="false" outlineLevel="0" collapsed="false">
      <c r="A184" s="108" t="s">
        <v>872</v>
      </c>
      <c r="B184" s="727" t="n">
        <v>88262</v>
      </c>
      <c r="C184" s="91" t="str">
        <f aca="false">IF($A184="INSUMO",VLOOKUP($B184,'BANCO DE DADOS ABRIL INS'!$A:$D,2,0),VLOOKUP($B184,'BANCO DE DADOS ABRIL SERV'!$B:$E,2,0))</f>
        <v>CARPINTEIRO DE FORMAS COM ENCARGOS COMPLEMENTARES</v>
      </c>
      <c r="D184" s="90" t="str">
        <f aca="false">IF($A184="INSUMO",VLOOKUP($B184,'BANCO DE DADOS ABRIL INS'!$A:$D,3,0),VLOOKUP($B184,'BANCO DE DADOS ABRIL SERV'!$B:$E,3,0))</f>
        <v>H</v>
      </c>
      <c r="E184" s="737" t="n">
        <v>4.494</v>
      </c>
      <c r="F184" s="454" t="n">
        <f aca="false">IF($A184="INSUMO",VLOOKUP($B184,'BANCO DE DADOS ABRIL INS'!$A:$D,4,0),VLOOKUP($B184,'BANCO DE DADOS ABRIL SERV'!$B:$E,4,0))</f>
        <v>19.74</v>
      </c>
      <c r="G184" s="711" t="n">
        <f aca="false">TRUNC(F184*E184,2)</f>
        <v>88.71</v>
      </c>
      <c r="K184" s="376"/>
    </row>
    <row r="185" customFormat="false" ht="15.75" hidden="false" customHeight="false" outlineLevel="0" collapsed="false">
      <c r="A185" s="108" t="s">
        <v>872</v>
      </c>
      <c r="B185" s="727" t="n">
        <v>88245</v>
      </c>
      <c r="C185" s="91" t="str">
        <f aca="false">IF($A185="INSUMO",VLOOKUP($B185,'BANCO DE DADOS ABRIL INS'!$A:$D,2,0),VLOOKUP($B185,'BANCO DE DADOS ABRIL SERV'!$B:$E,2,0))</f>
        <v>ARMADOR COM ENCARGOS COMPLEMENTARES</v>
      </c>
      <c r="D185" s="90" t="str">
        <f aca="false">IF($A185="INSUMO",VLOOKUP($B185,'BANCO DE DADOS ABRIL INS'!$A:$D,3,0),VLOOKUP($B185,'BANCO DE DADOS ABRIL SERV'!$B:$E,3,0))</f>
        <v>H</v>
      </c>
      <c r="E185" s="737" t="n">
        <v>1.62</v>
      </c>
      <c r="F185" s="454" t="n">
        <f aca="false">IF($A185="INSUMO",VLOOKUP($B185,'BANCO DE DADOS ABRIL INS'!$A:$D,4,0),VLOOKUP($B185,'BANCO DE DADOS ABRIL SERV'!$B:$E,4,0))</f>
        <v>19.78</v>
      </c>
      <c r="G185" s="711" t="n">
        <f aca="false">TRUNC(F185*E185,2)</f>
        <v>32.04</v>
      </c>
      <c r="K185" s="376"/>
    </row>
    <row r="186" customFormat="false" ht="15.75" hidden="false" customHeight="false" outlineLevel="0" collapsed="false">
      <c r="A186" s="108" t="s">
        <v>872</v>
      </c>
      <c r="B186" s="727" t="n">
        <v>88309</v>
      </c>
      <c r="C186" s="91" t="str">
        <f aca="false">IF($A186="INSUMO",VLOOKUP($B186,'BANCO DE DADOS ABRIL INS'!$A:$D,2,0),VLOOKUP($B186,'BANCO DE DADOS ABRIL SERV'!$B:$E,2,0))</f>
        <v>PEDREIRO COM ENCARGOS COMPLEMENTARES</v>
      </c>
      <c r="D186" s="90" t="str">
        <f aca="false">IF($A186="INSUMO",VLOOKUP($B186,'BANCO DE DADOS ABRIL INS'!$A:$D,3,0),VLOOKUP($B186,'BANCO DE DADOS ABRIL SERV'!$B:$E,3,0))</f>
        <v>H</v>
      </c>
      <c r="E186" s="737" t="n">
        <v>20.2085</v>
      </c>
      <c r="F186" s="454" t="n">
        <f aca="false">IF($A186="INSUMO",VLOOKUP($B186,'BANCO DE DADOS ABRIL INS'!$A:$D,4,0),VLOOKUP($B186,'BANCO DE DADOS ABRIL SERV'!$B:$E,4,0))</f>
        <v>19.88</v>
      </c>
      <c r="G186" s="711" t="n">
        <f aca="false">TRUNC(F186*E186,2)</f>
        <v>401.74</v>
      </c>
      <c r="K186" s="376"/>
    </row>
    <row r="187" customFormat="false" ht="15.75" hidden="false" customHeight="false" outlineLevel="0" collapsed="false">
      <c r="A187" s="108" t="s">
        <v>872</v>
      </c>
      <c r="B187" s="727" t="n">
        <v>88310</v>
      </c>
      <c r="C187" s="91" t="str">
        <f aca="false">IF($A187="INSUMO",VLOOKUP($B187,'BANCO DE DADOS ABRIL INS'!$A:$D,2,0),VLOOKUP($B187,'BANCO DE DADOS ABRIL SERV'!$B:$E,2,0))</f>
        <v>PINTOR COM ENCARGOS COMPLEMENTARES</v>
      </c>
      <c r="D187" s="90" t="str">
        <f aca="false">IF($A187="INSUMO",VLOOKUP($B187,'BANCO DE DADOS ABRIL INS'!$A:$D,3,0),VLOOKUP($B187,'BANCO DE DADOS ABRIL SERV'!$B:$E,3,0))</f>
        <v>H</v>
      </c>
      <c r="E187" s="737" t="n">
        <v>6.596</v>
      </c>
      <c r="F187" s="454" t="n">
        <f aca="false">IF($A187="INSUMO",VLOOKUP($B187,'BANCO DE DADOS ABRIL INS'!$A:$D,4,0),VLOOKUP($B187,'BANCO DE DADOS ABRIL SERV'!$B:$E,4,0))</f>
        <v>20.99</v>
      </c>
      <c r="G187" s="711" t="n">
        <f aca="false">TRUNC(F187*E187,2)</f>
        <v>138.45</v>
      </c>
      <c r="K187" s="376"/>
    </row>
    <row r="188" customFormat="false" ht="15.75" hidden="false" customHeight="false" outlineLevel="0" collapsed="false">
      <c r="A188" s="108" t="s">
        <v>872</v>
      </c>
      <c r="B188" s="727" t="n">
        <v>88316</v>
      </c>
      <c r="C188" s="91" t="str">
        <f aca="false">IF($A188="INSUMO",VLOOKUP($B188,'BANCO DE DADOS ABRIL INS'!$A:$D,2,0),VLOOKUP($B188,'BANCO DE DADOS ABRIL SERV'!$B:$E,2,0))</f>
        <v>SERVENTE COM ENCARGOS COMPLEMENTARES</v>
      </c>
      <c r="D188" s="90" t="str">
        <f aca="false">IF($A188="INSUMO",VLOOKUP($B188,'BANCO DE DADOS ABRIL INS'!$A:$D,3,0),VLOOKUP($B188,'BANCO DE DADOS ABRIL SERV'!$B:$E,3,0))</f>
        <v>H</v>
      </c>
      <c r="E188" s="737" t="n">
        <v>27.482</v>
      </c>
      <c r="F188" s="454" t="n">
        <f aca="false">IF($A188="INSUMO",VLOOKUP($B188,'BANCO DE DADOS ABRIL INS'!$A:$D,4,0),VLOOKUP($B188,'BANCO DE DADOS ABRIL SERV'!$B:$E,4,0))</f>
        <v>15.95</v>
      </c>
      <c r="G188" s="711" t="n">
        <f aca="false">TRUNC(F188*E188,2)</f>
        <v>438.33</v>
      </c>
      <c r="K188" s="376"/>
    </row>
    <row r="189" customFormat="false" ht="15.75" hidden="false" customHeight="false" outlineLevel="0" collapsed="false">
      <c r="A189" s="108" t="s">
        <v>872</v>
      </c>
      <c r="B189" s="727" t="n">
        <v>88323</v>
      </c>
      <c r="C189" s="91" t="str">
        <f aca="false">IF($A189="INSUMO",VLOOKUP($B189,'BANCO DE DADOS ABRIL INS'!$A:$D,2,0),VLOOKUP($B189,'BANCO DE DADOS ABRIL SERV'!$B:$E,2,0))</f>
        <v>TELHADISTA COM ENCARGOS COMPLEMENTARES</v>
      </c>
      <c r="D189" s="90" t="str">
        <f aca="false">IF($A189="INSUMO",VLOOKUP($B189,'BANCO DE DADOS ABRIL INS'!$A:$D,3,0),VLOOKUP($B189,'BANCO DE DADOS ABRIL SERV'!$B:$E,3,0))</f>
        <v>H</v>
      </c>
      <c r="E189" s="737" t="n">
        <v>1.845</v>
      </c>
      <c r="F189" s="454" t="n">
        <f aca="false">IF($A189="INSUMO",VLOOKUP($B189,'BANCO DE DADOS ABRIL INS'!$A:$D,4,0),VLOOKUP($B189,'BANCO DE DADOS ABRIL SERV'!$B:$E,4,0))</f>
        <v>21.09</v>
      </c>
      <c r="G189" s="711" t="n">
        <f aca="false">TRUNC(F189*E189,2)</f>
        <v>38.91</v>
      </c>
      <c r="K189" s="376"/>
    </row>
    <row r="190" customFormat="false" ht="30" hidden="false" customHeight="false" outlineLevel="0" collapsed="false">
      <c r="A190" s="108" t="s">
        <v>872</v>
      </c>
      <c r="B190" s="727" t="n">
        <v>87445</v>
      </c>
      <c r="C190" s="91" t="str">
        <f aca="false">IF($A190="INSUMO",VLOOKUP($B190,'BANCO DE DADOS ABRIL INS'!$A:$D,2,0),VLOOKUP($B190,'BANCO DE DADOS ABRIL SERV'!$B:$E,2,0))</f>
        <v>BETONEIRA CAPACIDADE NOMINAL 400 L, CAPACIDADE DE MISTURA 310 L, MOTOR A DIESEL POTÊNCIA 5,0 HP, SEM CARREGADOR - CHP DIURNO. AF_06/2014</v>
      </c>
      <c r="D190" s="90" t="str">
        <f aca="false">IF($A190="INSUMO",VLOOKUP($B190,'BANCO DE DADOS ABRIL INS'!$A:$D,3,0),VLOOKUP($B190,'BANCO DE DADOS ABRIL SERV'!$B:$E,3,0))</f>
        <v>CHP</v>
      </c>
      <c r="E190" s="738" t="n">
        <v>0.0787185</v>
      </c>
      <c r="F190" s="454" t="n">
        <f aca="false">IF($A190="INSUMO",VLOOKUP($B190,'BANCO DE DADOS ABRIL INS'!$A:$D,4,0),VLOOKUP($B190,'BANCO DE DADOS ABRIL SERV'!$B:$E,4,0))</f>
        <v>3.55</v>
      </c>
      <c r="G190" s="711" t="n">
        <f aca="false">TRUNC(F190*E190,2)</f>
        <v>0.27</v>
      </c>
      <c r="K190" s="376"/>
    </row>
    <row r="191" customFormat="false" ht="16.5" hidden="false" customHeight="true" outlineLevel="0" collapsed="false">
      <c r="B191" s="739" t="s">
        <v>1106</v>
      </c>
      <c r="C191" s="739"/>
      <c r="D191" s="739"/>
      <c r="E191" s="739"/>
      <c r="F191" s="715" t="s">
        <v>653</v>
      </c>
      <c r="G191" s="716" t="n">
        <f aca="false">SUM(G164:G190)</f>
        <v>1939.43</v>
      </c>
      <c r="K191" s="376"/>
    </row>
    <row r="192" customFormat="false" ht="15.75" hidden="false" customHeight="false" outlineLevel="0" collapsed="false">
      <c r="B192" s="739"/>
      <c r="C192" s="739"/>
      <c r="D192" s="739"/>
      <c r="E192" s="739"/>
    </row>
    <row r="193" customFormat="false" ht="16.5" hidden="false" customHeight="false" outlineLevel="0" collapsed="false"/>
    <row r="194" customFormat="false" ht="15" hidden="false" customHeight="true" outlineLevel="0" collapsed="false">
      <c r="B194" s="702" t="str">
        <f aca="false">IF(COUNT($H$13:H194)&lt;10,CONCATENATE("PMPG ELE 00",COUNT($H$13:H194)),CONCATENATE("PMPG ELE 0",COUNT($H$13:H194)))</f>
        <v>PMPG ELE 010</v>
      </c>
      <c r="C194" s="446" t="s">
        <v>1107</v>
      </c>
      <c r="D194" s="446"/>
      <c r="E194" s="446"/>
      <c r="F194" s="446"/>
      <c r="G194" s="447" t="s">
        <v>451</v>
      </c>
      <c r="H194" s="592" t="n">
        <f aca="false">G201</f>
        <v>29.23</v>
      </c>
      <c r="K194" s="376"/>
    </row>
    <row r="195" customFormat="false" ht="31.5" hidden="false" customHeight="false" outlineLevel="0" collapsed="false">
      <c r="B195" s="230" t="s">
        <v>875</v>
      </c>
      <c r="C195" s="703" t="s">
        <v>876</v>
      </c>
      <c r="D195" s="703" t="s">
        <v>451</v>
      </c>
      <c r="E195" s="703" t="s">
        <v>877</v>
      </c>
      <c r="F195" s="449" t="s">
        <v>878</v>
      </c>
      <c r="G195" s="450" t="s">
        <v>879</v>
      </c>
      <c r="K195" s="376"/>
    </row>
    <row r="196" customFormat="false" ht="15.75" hidden="false" customHeight="false" outlineLevel="0" collapsed="false">
      <c r="B196" s="704" t="s">
        <v>884</v>
      </c>
      <c r="C196" s="704"/>
      <c r="D196" s="704"/>
      <c r="E196" s="704"/>
      <c r="F196" s="704"/>
      <c r="G196" s="704"/>
      <c r="K196" s="376"/>
    </row>
    <row r="197" customFormat="false" ht="30" hidden="false" customHeight="true" outlineLevel="0" collapsed="false">
      <c r="A197" s="108" t="s">
        <v>871</v>
      </c>
      <c r="B197" s="709" t="n">
        <v>1542</v>
      </c>
      <c r="C197" s="91" t="str">
        <f aca="false">IF($A197="INSUMO",VLOOKUP($B197,'BANCO DE DADOS ABRIL INS'!$A:$D,2,0),VLOOKUP($B197,'BANCO DE DADOS ABRIL SERV'!$B:$E,2,0))</f>
        <v>TERMINAL METALICO A PRESSAO 1 CABO, PARA CABOS DE 4 A 10 MM2, COM 2 FUROS PARA FIXACAO</v>
      </c>
      <c r="D197" s="90" t="n">
        <v>1</v>
      </c>
      <c r="E197" s="710" t="n">
        <v>1</v>
      </c>
      <c r="F197" s="454" t="n">
        <f aca="false">IF($A197="INSUMO",VLOOKUP($B197,'BANCO DE DADOS ABRIL INS'!$A:$D,4,0),VLOOKUP($B197,'BANCO DE DADOS ABRIL SERV'!$B:$E,4,0))</f>
        <v>14.65</v>
      </c>
      <c r="G197" s="711" t="n">
        <f aca="false">TRUNC(F197*E197,2)</f>
        <v>14.65</v>
      </c>
      <c r="K197" s="376"/>
    </row>
    <row r="198" customFormat="false" ht="15.75" hidden="false" customHeight="false" outlineLevel="0" collapsed="false">
      <c r="B198" s="704" t="s">
        <v>993</v>
      </c>
      <c r="C198" s="704"/>
      <c r="D198" s="704"/>
      <c r="E198" s="704"/>
      <c r="F198" s="704"/>
      <c r="G198" s="704"/>
      <c r="K198" s="376"/>
    </row>
    <row r="199" customFormat="false" ht="15.75" hidden="false" customHeight="false" outlineLevel="0" collapsed="false">
      <c r="A199" s="108" t="s">
        <v>872</v>
      </c>
      <c r="B199" s="709" t="n">
        <v>88264</v>
      </c>
      <c r="C199" s="91" t="str">
        <f aca="false">IF($A199="INSUMO",VLOOKUP($B199,'BANCO DE DADOS ABRIL INS'!$A:$D,2,0),VLOOKUP($B199,'BANCO DE DADOS ABRIL SERV'!$B:$E,2,0))</f>
        <v>ELETRICISTA COM ENCARGOS COMPLEMENTARES</v>
      </c>
      <c r="D199" s="90" t="str">
        <f aca="false">IF($A199="INSUMO",VLOOKUP($B199,'BANCO DE DADOS ABRIL INS'!$A:$D,3,0),VLOOKUP($B199,'BANCO DE DADOS ABRIL SERV'!$B:$E,3,0))</f>
        <v>H</v>
      </c>
      <c r="E199" s="710" t="n">
        <v>0.4</v>
      </c>
      <c r="F199" s="454" t="n">
        <f aca="false">IF($A199="INSUMO",VLOOKUP($B199,'BANCO DE DADOS ABRIL INS'!$A:$D,4,0),VLOOKUP($B199,'BANCO DE DADOS ABRIL SERV'!$B:$E,4,0))</f>
        <v>20.59</v>
      </c>
      <c r="G199" s="711" t="n">
        <f aca="false">TRUNC(F199*E199,2)</f>
        <v>8.23</v>
      </c>
      <c r="K199" s="376"/>
    </row>
    <row r="200" customFormat="false" ht="16.5" hidden="false" customHeight="false" outlineLevel="0" collapsed="false">
      <c r="A200" s="108" t="s">
        <v>872</v>
      </c>
      <c r="B200" s="712" t="n">
        <v>88247</v>
      </c>
      <c r="C200" s="83" t="str">
        <f aca="false">IF($A200="INSUMO",VLOOKUP($B200,'BANCO DE DADOS ABRIL INS'!$A:$D,2,0),VLOOKUP($B200,'BANCO DE DADOS ABRIL SERV'!$B:$E,2,0))</f>
        <v>AUXILIAR DE ELETRICISTA COM ENCARGOS COMPLEMENTARES</v>
      </c>
      <c r="D200" s="82" t="str">
        <f aca="false">IF($A200="INSUMO",VLOOKUP($B200,'BANCO DE DADOS ABRIL INS'!$A:$D,3,0),VLOOKUP($B200,'BANCO DE DADOS ABRIL SERV'!$B:$E,3,0))</f>
        <v>H</v>
      </c>
      <c r="E200" s="713" t="n">
        <v>0.4</v>
      </c>
      <c r="F200" s="458" t="n">
        <f aca="false">IF($A200="INSUMO",VLOOKUP($B200,'BANCO DE DADOS ABRIL INS'!$A:$D,4,0),VLOOKUP($B200,'BANCO DE DADOS ABRIL SERV'!$B:$E,4,0))</f>
        <v>15.89</v>
      </c>
      <c r="G200" s="714" t="n">
        <f aca="false">TRUNC(F200*E200,2)</f>
        <v>6.35</v>
      </c>
      <c r="K200" s="376"/>
    </row>
    <row r="201" customFormat="false" ht="16.5" hidden="false" customHeight="true" outlineLevel="0" collapsed="false">
      <c r="B201" s="472" t="s">
        <v>1108</v>
      </c>
      <c r="C201" s="472"/>
      <c r="D201" s="472"/>
      <c r="E201" s="472"/>
      <c r="F201" s="715" t="s">
        <v>653</v>
      </c>
      <c r="G201" s="716" t="n">
        <f aca="false">SUM(G197:G200)</f>
        <v>29.23</v>
      </c>
      <c r="K201" s="376"/>
    </row>
    <row r="202" customFormat="false" ht="16.5" hidden="false" customHeight="false" outlineLevel="0" collapsed="false">
      <c r="B202" s="472"/>
      <c r="C202" s="472"/>
      <c r="D202" s="472"/>
      <c r="E202" s="472"/>
    </row>
    <row r="203" customFormat="false" ht="15" hidden="false" customHeight="true" outlineLevel="0" collapsed="false">
      <c r="B203" s="702" t="str">
        <f aca="false">IF(COUNT($H$13:H203)&lt;10,CONCATENATE("PMPG ELE 00",COUNT($H$13:H203)),CONCATENATE("PMPG ELE 0",COUNT($H$13:H203)))</f>
        <v>PMPG ELE 011</v>
      </c>
      <c r="C203" s="446" t="s">
        <v>1109</v>
      </c>
      <c r="D203" s="446"/>
      <c r="E203" s="446"/>
      <c r="F203" s="446"/>
      <c r="G203" s="447" t="s">
        <v>451</v>
      </c>
      <c r="H203" s="592" t="n">
        <f aca="false">G210</f>
        <v>18.02</v>
      </c>
      <c r="K203" s="376"/>
    </row>
    <row r="204" customFormat="false" ht="31.5" hidden="false" customHeight="false" outlineLevel="0" collapsed="false">
      <c r="B204" s="230" t="s">
        <v>875</v>
      </c>
      <c r="C204" s="703" t="s">
        <v>876</v>
      </c>
      <c r="D204" s="703" t="s">
        <v>451</v>
      </c>
      <c r="E204" s="703" t="s">
        <v>877</v>
      </c>
      <c r="F204" s="449" t="s">
        <v>878</v>
      </c>
      <c r="G204" s="450" t="s">
        <v>879</v>
      </c>
      <c r="K204" s="376"/>
    </row>
    <row r="205" customFormat="false" ht="15.75" hidden="false" customHeight="false" outlineLevel="0" collapsed="false">
      <c r="B205" s="704" t="s">
        <v>884</v>
      </c>
      <c r="C205" s="704"/>
      <c r="D205" s="704"/>
      <c r="E205" s="704"/>
      <c r="F205" s="704"/>
      <c r="G205" s="704"/>
      <c r="K205" s="376"/>
    </row>
    <row r="206" customFormat="false" ht="15" hidden="false" customHeight="false" outlineLevel="0" collapsed="false">
      <c r="A206" s="108" t="s">
        <v>871</v>
      </c>
      <c r="B206" s="709" t="n">
        <v>1585</v>
      </c>
      <c r="C206" s="91" t="str">
        <f aca="false">IF($A206="INSUMO",VLOOKUP($B206,'BANCO DE DADOS ABRIL INS'!$A:$D,2,0),VLOOKUP($B206,'BANCO DE DADOS ABRIL SERV'!$B:$E,2,0))</f>
        <v>TERMINAL METALICO A PRESSAO PARA 1 CABO DE 16 MM2, COM 1 FURO DE FIXACAO</v>
      </c>
      <c r="D206" s="90" t="n">
        <v>1</v>
      </c>
      <c r="E206" s="710" t="n">
        <v>1</v>
      </c>
      <c r="F206" s="454" t="n">
        <f aca="false">IF($A206="INSUMO",VLOOKUP($B206,'BANCO DE DADOS ABRIL INS'!$A:$D,4,0),VLOOKUP($B206,'BANCO DE DADOS ABRIL SERV'!$B:$E,4,0))</f>
        <v>3.44</v>
      </c>
      <c r="G206" s="711" t="n">
        <f aca="false">TRUNC(F206*E206,2)</f>
        <v>3.44</v>
      </c>
      <c r="K206" s="376"/>
    </row>
    <row r="207" customFormat="false" ht="15.75" hidden="false" customHeight="false" outlineLevel="0" collapsed="false">
      <c r="B207" s="704" t="s">
        <v>993</v>
      </c>
      <c r="C207" s="704"/>
      <c r="D207" s="704"/>
      <c r="E207" s="704"/>
      <c r="F207" s="704"/>
      <c r="G207" s="704"/>
      <c r="K207" s="376"/>
    </row>
    <row r="208" customFormat="false" ht="15.75" hidden="false" customHeight="false" outlineLevel="0" collapsed="false">
      <c r="A208" s="108" t="s">
        <v>872</v>
      </c>
      <c r="B208" s="709" t="n">
        <v>88264</v>
      </c>
      <c r="C208" s="91" t="str">
        <f aca="false">IF($A208="INSUMO",VLOOKUP($B208,'BANCO DE DADOS ABRIL INS'!$A:$D,2,0),VLOOKUP($B208,'BANCO DE DADOS ABRIL SERV'!$B:$E,2,0))</f>
        <v>ELETRICISTA COM ENCARGOS COMPLEMENTARES</v>
      </c>
      <c r="D208" s="90" t="str">
        <f aca="false">IF($A208="INSUMO",VLOOKUP($B208,'BANCO DE DADOS ABRIL INS'!$A:$D,3,0),VLOOKUP($B208,'BANCO DE DADOS ABRIL SERV'!$B:$E,3,0))</f>
        <v>H</v>
      </c>
      <c r="E208" s="710" t="n">
        <v>0.4</v>
      </c>
      <c r="F208" s="454" t="n">
        <f aca="false">IF($A208="INSUMO",VLOOKUP($B208,'BANCO DE DADOS ABRIL INS'!$A:$D,4,0),VLOOKUP($B208,'BANCO DE DADOS ABRIL SERV'!$B:$E,4,0))</f>
        <v>20.59</v>
      </c>
      <c r="G208" s="711" t="n">
        <f aca="false">TRUNC(F208*E208,2)</f>
        <v>8.23</v>
      </c>
      <c r="K208" s="376"/>
    </row>
    <row r="209" customFormat="false" ht="16.5" hidden="false" customHeight="false" outlineLevel="0" collapsed="false">
      <c r="A209" s="108" t="s">
        <v>872</v>
      </c>
      <c r="B209" s="712" t="n">
        <v>88247</v>
      </c>
      <c r="C209" s="83" t="str">
        <f aca="false">IF($A209="INSUMO",VLOOKUP($B209,'BANCO DE DADOS ABRIL INS'!$A:$D,2,0),VLOOKUP($B209,'BANCO DE DADOS ABRIL SERV'!$B:$E,2,0))</f>
        <v>AUXILIAR DE ELETRICISTA COM ENCARGOS COMPLEMENTARES</v>
      </c>
      <c r="D209" s="82" t="str">
        <f aca="false">IF($A209="INSUMO",VLOOKUP($B209,'BANCO DE DADOS ABRIL INS'!$A:$D,3,0),VLOOKUP($B209,'BANCO DE DADOS ABRIL SERV'!$B:$E,3,0))</f>
        <v>H</v>
      </c>
      <c r="E209" s="713" t="n">
        <v>0.4</v>
      </c>
      <c r="F209" s="458" t="n">
        <f aca="false">IF($A209="INSUMO",VLOOKUP($B209,'BANCO DE DADOS ABRIL INS'!$A:$D,4,0),VLOOKUP($B209,'BANCO DE DADOS ABRIL SERV'!$B:$E,4,0))</f>
        <v>15.89</v>
      </c>
      <c r="G209" s="714" t="n">
        <f aca="false">TRUNC(F209*E209,2)</f>
        <v>6.35</v>
      </c>
      <c r="K209" s="376"/>
    </row>
    <row r="210" customFormat="false" ht="16.5" hidden="false" customHeight="true" outlineLevel="0" collapsed="false">
      <c r="B210" s="537" t="s">
        <v>1108</v>
      </c>
      <c r="C210" s="537"/>
      <c r="D210" s="537"/>
      <c r="E210" s="537"/>
      <c r="F210" s="715" t="s">
        <v>653</v>
      </c>
      <c r="G210" s="716" t="n">
        <f aca="false">SUM(G206:G209)</f>
        <v>18.02</v>
      </c>
      <c r="K210" s="376"/>
    </row>
    <row r="211" customFormat="false" ht="15.75" hidden="false" customHeight="false" outlineLevel="0" collapsed="false">
      <c r="B211" s="537"/>
      <c r="C211" s="537"/>
      <c r="D211" s="537"/>
      <c r="E211" s="537"/>
    </row>
    <row r="212" customFormat="false" ht="16.5" hidden="false" customHeight="false" outlineLevel="0" collapsed="false"/>
    <row r="213" customFormat="false" ht="15" hidden="false" customHeight="true" outlineLevel="0" collapsed="false">
      <c r="B213" s="702" t="str">
        <f aca="false">IF(COUNT($H$13:H213)&lt;10,CONCATENATE("PMPG ELE 00",COUNT($H$13:H213)),CONCATENATE("PMPG ELE 0",COUNT($H$13:H213)))</f>
        <v>PMPG ELE 012</v>
      </c>
      <c r="C213" s="446" t="s">
        <v>1110</v>
      </c>
      <c r="D213" s="446"/>
      <c r="E213" s="446"/>
      <c r="F213" s="446"/>
      <c r="G213" s="447" t="s">
        <v>451</v>
      </c>
      <c r="H213" s="592" t="n">
        <f aca="false">G220</f>
        <v>18.94</v>
      </c>
      <c r="K213" s="376"/>
    </row>
    <row r="214" customFormat="false" ht="31.5" hidden="false" customHeight="false" outlineLevel="0" collapsed="false">
      <c r="B214" s="230" t="s">
        <v>875</v>
      </c>
      <c r="C214" s="703" t="s">
        <v>876</v>
      </c>
      <c r="D214" s="703" t="s">
        <v>451</v>
      </c>
      <c r="E214" s="703" t="s">
        <v>877</v>
      </c>
      <c r="F214" s="449" t="s">
        <v>878</v>
      </c>
      <c r="G214" s="450" t="s">
        <v>879</v>
      </c>
      <c r="K214" s="376"/>
    </row>
    <row r="215" customFormat="false" ht="15.75" hidden="false" customHeight="false" outlineLevel="0" collapsed="false">
      <c r="B215" s="704" t="s">
        <v>884</v>
      </c>
      <c r="C215" s="704"/>
      <c r="D215" s="704"/>
      <c r="E215" s="704"/>
      <c r="F215" s="704"/>
      <c r="G215" s="704"/>
      <c r="K215" s="376"/>
    </row>
    <row r="216" customFormat="false" ht="15" hidden="false" customHeight="false" outlineLevel="0" collapsed="false">
      <c r="A216" s="108" t="s">
        <v>871</v>
      </c>
      <c r="B216" s="709" t="n">
        <v>1586</v>
      </c>
      <c r="C216" s="91" t="str">
        <f aca="false">IF($A216="INSUMO",VLOOKUP($B216,'BANCO DE DADOS ABRIL INS'!$A:$D,2,0),VLOOKUP($B216,'BANCO DE DADOS ABRIL SERV'!$B:$E,2,0))</f>
        <v>TERMINAL METALICO A PRESSAO PARA 1 CABO DE 25 MM2, COM 1 FURO DE FIXACAO</v>
      </c>
      <c r="D216" s="90" t="n">
        <v>1</v>
      </c>
      <c r="E216" s="710" t="n">
        <v>1</v>
      </c>
      <c r="F216" s="454" t="n">
        <f aca="false">IF($A216="INSUMO",VLOOKUP($B216,'BANCO DE DADOS ABRIL INS'!$A:$D,4,0),VLOOKUP($B216,'BANCO DE DADOS ABRIL SERV'!$B:$E,4,0))</f>
        <v>4.36</v>
      </c>
      <c r="G216" s="711" t="n">
        <f aca="false">TRUNC(F216*E216,2)</f>
        <v>4.36</v>
      </c>
      <c r="K216" s="376"/>
    </row>
    <row r="217" customFormat="false" ht="15.75" hidden="false" customHeight="false" outlineLevel="0" collapsed="false">
      <c r="B217" s="704" t="s">
        <v>993</v>
      </c>
      <c r="C217" s="704"/>
      <c r="D217" s="704"/>
      <c r="E217" s="704"/>
      <c r="F217" s="704"/>
      <c r="G217" s="704"/>
      <c r="K217" s="376"/>
    </row>
    <row r="218" customFormat="false" ht="15.75" hidden="false" customHeight="false" outlineLevel="0" collapsed="false">
      <c r="A218" s="108" t="s">
        <v>872</v>
      </c>
      <c r="B218" s="709" t="n">
        <v>88264</v>
      </c>
      <c r="C218" s="91" t="str">
        <f aca="false">IF($A218="INSUMO",VLOOKUP($B218,'BANCO DE DADOS ABRIL INS'!$A:$D,2,0),VLOOKUP($B218,'BANCO DE DADOS ABRIL SERV'!$B:$E,2,0))</f>
        <v>ELETRICISTA COM ENCARGOS COMPLEMENTARES</v>
      </c>
      <c r="D218" s="90" t="str">
        <f aca="false">IF($A218="INSUMO",VLOOKUP($B218,'BANCO DE DADOS ABRIL INS'!$A:$D,3,0),VLOOKUP($B218,'BANCO DE DADOS ABRIL SERV'!$B:$E,3,0))</f>
        <v>H</v>
      </c>
      <c r="E218" s="710" t="n">
        <v>0.4</v>
      </c>
      <c r="F218" s="454" t="n">
        <f aca="false">IF($A218="INSUMO",VLOOKUP($B218,'BANCO DE DADOS ABRIL INS'!$A:$D,4,0),VLOOKUP($B218,'BANCO DE DADOS ABRIL SERV'!$B:$E,4,0))</f>
        <v>20.59</v>
      </c>
      <c r="G218" s="711" t="n">
        <f aca="false">TRUNC(F218*E218,2)</f>
        <v>8.23</v>
      </c>
      <c r="K218" s="376"/>
    </row>
    <row r="219" customFormat="false" ht="16.5" hidden="false" customHeight="false" outlineLevel="0" collapsed="false">
      <c r="A219" s="108" t="s">
        <v>872</v>
      </c>
      <c r="B219" s="712" t="n">
        <v>88247</v>
      </c>
      <c r="C219" s="83" t="str">
        <f aca="false">IF($A219="INSUMO",VLOOKUP($B219,'BANCO DE DADOS ABRIL INS'!$A:$D,2,0),VLOOKUP($B219,'BANCO DE DADOS ABRIL SERV'!$B:$E,2,0))</f>
        <v>AUXILIAR DE ELETRICISTA COM ENCARGOS COMPLEMENTARES</v>
      </c>
      <c r="D219" s="82" t="str">
        <f aca="false">IF($A219="INSUMO",VLOOKUP($B219,'BANCO DE DADOS ABRIL INS'!$A:$D,3,0),VLOOKUP($B219,'BANCO DE DADOS ABRIL SERV'!$B:$E,3,0))</f>
        <v>H</v>
      </c>
      <c r="E219" s="713" t="n">
        <v>0.4</v>
      </c>
      <c r="F219" s="458" t="n">
        <f aca="false">IF($A219="INSUMO",VLOOKUP($B219,'BANCO DE DADOS ABRIL INS'!$A:$D,4,0),VLOOKUP($B219,'BANCO DE DADOS ABRIL SERV'!$B:$E,4,0))</f>
        <v>15.89</v>
      </c>
      <c r="G219" s="714" t="n">
        <f aca="false">TRUNC(F219*E219,2)</f>
        <v>6.35</v>
      </c>
      <c r="K219" s="376"/>
    </row>
    <row r="220" customFormat="false" ht="16.5" hidden="false" customHeight="true" outlineLevel="0" collapsed="false">
      <c r="B220" s="537" t="s">
        <v>1108</v>
      </c>
      <c r="C220" s="537"/>
      <c r="D220" s="537"/>
      <c r="E220" s="537"/>
      <c r="F220" s="715" t="s">
        <v>653</v>
      </c>
      <c r="G220" s="716" t="n">
        <f aca="false">SUM(G216:G219)</f>
        <v>18.94</v>
      </c>
      <c r="K220" s="376"/>
    </row>
    <row r="221" customFormat="false" ht="16.5" hidden="false" customHeight="false" outlineLevel="0" collapsed="false">
      <c r="B221" s="685"/>
      <c r="C221" s="685"/>
      <c r="D221" s="685"/>
      <c r="E221" s="685"/>
    </row>
    <row r="222" customFormat="false" ht="15" hidden="false" customHeight="true" outlineLevel="0" collapsed="false">
      <c r="B222" s="702" t="str">
        <f aca="false">IF(COUNT($H$13:H222)&lt;10,CONCATENATE("PMPG ELE 00",COUNT($H$13:H222)),CONCATENATE("PMPG ELE 0",COUNT($H$13:H222)))</f>
        <v>PMPG ELE 013</v>
      </c>
      <c r="C222" s="446" t="s">
        <v>1111</v>
      </c>
      <c r="D222" s="446"/>
      <c r="E222" s="446"/>
      <c r="F222" s="446"/>
      <c r="G222" s="447" t="s">
        <v>451</v>
      </c>
      <c r="H222" s="592" t="n">
        <f aca="false">G229</f>
        <v>19.02</v>
      </c>
      <c r="K222" s="376"/>
    </row>
    <row r="223" customFormat="false" ht="31.5" hidden="false" customHeight="false" outlineLevel="0" collapsed="false">
      <c r="B223" s="230" t="s">
        <v>875</v>
      </c>
      <c r="C223" s="703" t="s">
        <v>876</v>
      </c>
      <c r="D223" s="703" t="s">
        <v>451</v>
      </c>
      <c r="E223" s="703" t="s">
        <v>877</v>
      </c>
      <c r="F223" s="449" t="s">
        <v>878</v>
      </c>
      <c r="G223" s="450" t="s">
        <v>879</v>
      </c>
      <c r="K223" s="376"/>
    </row>
    <row r="224" customFormat="false" ht="15.75" hidden="false" customHeight="false" outlineLevel="0" collapsed="false">
      <c r="B224" s="704" t="s">
        <v>884</v>
      </c>
      <c r="C224" s="704"/>
      <c r="D224" s="704"/>
      <c r="E224" s="704"/>
      <c r="F224" s="704"/>
      <c r="G224" s="704"/>
      <c r="K224" s="376"/>
    </row>
    <row r="225" customFormat="false" ht="15" hidden="false" customHeight="false" outlineLevel="0" collapsed="false">
      <c r="A225" s="108" t="s">
        <v>871</v>
      </c>
      <c r="B225" s="709" t="n">
        <v>1587</v>
      </c>
      <c r="C225" s="91" t="str">
        <f aca="false">IF($A225="INSUMO",VLOOKUP($B225,'BANCO DE DADOS ABRIL INS'!$A:$D,2,0),VLOOKUP($B225,'BANCO DE DADOS ABRIL SERV'!$B:$E,2,0))</f>
        <v>TERMINAL METALICO A PRESSAO PARA 1 CABO DE 35 MM2, COM 1 FURO DE FIXACAO</v>
      </c>
      <c r="D225" s="90" t="n">
        <v>1</v>
      </c>
      <c r="E225" s="710" t="n">
        <v>1</v>
      </c>
      <c r="F225" s="454" t="n">
        <f aca="false">IF($A225="INSUMO",VLOOKUP($B225,'BANCO DE DADOS ABRIL INS'!$A:$D,4,0),VLOOKUP($B225,'BANCO DE DADOS ABRIL SERV'!$B:$E,4,0))</f>
        <v>4.44</v>
      </c>
      <c r="G225" s="711" t="n">
        <f aca="false">TRUNC(F225*E225,2)</f>
        <v>4.44</v>
      </c>
      <c r="K225" s="376"/>
    </row>
    <row r="226" customFormat="false" ht="15.75" hidden="false" customHeight="false" outlineLevel="0" collapsed="false">
      <c r="B226" s="704" t="s">
        <v>993</v>
      </c>
      <c r="C226" s="704"/>
      <c r="D226" s="704"/>
      <c r="E226" s="704"/>
      <c r="F226" s="704"/>
      <c r="G226" s="704"/>
      <c r="K226" s="376"/>
    </row>
    <row r="227" customFormat="false" ht="15.75" hidden="false" customHeight="false" outlineLevel="0" collapsed="false">
      <c r="A227" s="108" t="s">
        <v>872</v>
      </c>
      <c r="B227" s="709" t="n">
        <v>88264</v>
      </c>
      <c r="C227" s="91" t="str">
        <f aca="false">IF($A227="INSUMO",VLOOKUP($B227,'BANCO DE DADOS ABRIL INS'!$A:$D,2,0),VLOOKUP($B227,'BANCO DE DADOS ABRIL SERV'!$B:$E,2,0))</f>
        <v>ELETRICISTA COM ENCARGOS COMPLEMENTARES</v>
      </c>
      <c r="D227" s="90" t="str">
        <f aca="false">IF($A227="INSUMO",VLOOKUP($B227,'BANCO DE DADOS ABRIL INS'!$A:$D,3,0),VLOOKUP($B227,'BANCO DE DADOS ABRIL SERV'!$B:$E,3,0))</f>
        <v>H</v>
      </c>
      <c r="E227" s="710" t="n">
        <v>0.4</v>
      </c>
      <c r="F227" s="454" t="n">
        <f aca="false">IF($A227="INSUMO",VLOOKUP($B227,'BANCO DE DADOS ABRIL INS'!$A:$D,4,0),VLOOKUP($B227,'BANCO DE DADOS ABRIL SERV'!$B:$E,4,0))</f>
        <v>20.59</v>
      </c>
      <c r="G227" s="711" t="n">
        <f aca="false">TRUNC(F227*E227,2)</f>
        <v>8.23</v>
      </c>
      <c r="K227" s="376"/>
    </row>
    <row r="228" customFormat="false" ht="16.5" hidden="false" customHeight="false" outlineLevel="0" collapsed="false">
      <c r="A228" s="108" t="s">
        <v>872</v>
      </c>
      <c r="B228" s="712" t="n">
        <v>88247</v>
      </c>
      <c r="C228" s="83" t="str">
        <f aca="false">IF($A228="INSUMO",VLOOKUP($B228,'BANCO DE DADOS ABRIL INS'!$A:$D,2,0),VLOOKUP($B228,'BANCO DE DADOS ABRIL SERV'!$B:$E,2,0))</f>
        <v>AUXILIAR DE ELETRICISTA COM ENCARGOS COMPLEMENTARES</v>
      </c>
      <c r="D228" s="82" t="str">
        <f aca="false">IF($A228="INSUMO",VLOOKUP($B228,'BANCO DE DADOS ABRIL INS'!$A:$D,3,0),VLOOKUP($B228,'BANCO DE DADOS ABRIL SERV'!$B:$E,3,0))</f>
        <v>H</v>
      </c>
      <c r="E228" s="713" t="n">
        <v>0.4</v>
      </c>
      <c r="F228" s="458" t="n">
        <f aca="false">IF($A228="INSUMO",VLOOKUP($B228,'BANCO DE DADOS ABRIL INS'!$A:$D,4,0),VLOOKUP($B228,'BANCO DE DADOS ABRIL SERV'!$B:$E,4,0))</f>
        <v>15.89</v>
      </c>
      <c r="G228" s="714" t="n">
        <f aca="false">TRUNC(F228*E228,2)</f>
        <v>6.35</v>
      </c>
      <c r="K228" s="376"/>
    </row>
    <row r="229" customFormat="false" ht="16.5" hidden="false" customHeight="true" outlineLevel="0" collapsed="false">
      <c r="B229" s="537" t="s">
        <v>1108</v>
      </c>
      <c r="C229" s="537"/>
      <c r="D229" s="537"/>
      <c r="E229" s="537"/>
      <c r="F229" s="715" t="s">
        <v>653</v>
      </c>
      <c r="G229" s="716" t="n">
        <f aca="false">SUM(G225:G228)</f>
        <v>19.02</v>
      </c>
      <c r="K229" s="376"/>
    </row>
    <row r="230" customFormat="false" ht="16.5" hidden="false" customHeight="false" outlineLevel="0" collapsed="false">
      <c r="B230" s="537"/>
      <c r="C230" s="537"/>
      <c r="D230" s="537"/>
      <c r="E230" s="537"/>
    </row>
    <row r="231" customFormat="false" ht="15" hidden="false" customHeight="true" outlineLevel="0" collapsed="false">
      <c r="B231" s="702" t="str">
        <f aca="false">IF(COUNT($H$13:H231)&lt;10,CONCATENATE("PMPG ELE 00",COUNT($H$13:H231)),CONCATENATE("PMPG ELE 0",COUNT($H$13:H231)))</f>
        <v>PMPG ELE 014</v>
      </c>
      <c r="C231" s="446" t="s">
        <v>1112</v>
      </c>
      <c r="D231" s="446"/>
      <c r="E231" s="446"/>
      <c r="F231" s="446"/>
      <c r="G231" s="447" t="s">
        <v>451</v>
      </c>
      <c r="H231" s="592" t="n">
        <f aca="false">G238</f>
        <v>20.86</v>
      </c>
      <c r="K231" s="376"/>
    </row>
    <row r="232" customFormat="false" ht="31.5" hidden="false" customHeight="false" outlineLevel="0" collapsed="false">
      <c r="B232" s="230" t="s">
        <v>875</v>
      </c>
      <c r="C232" s="703" t="s">
        <v>876</v>
      </c>
      <c r="D232" s="703" t="s">
        <v>451</v>
      </c>
      <c r="E232" s="703" t="s">
        <v>877</v>
      </c>
      <c r="F232" s="449" t="s">
        <v>878</v>
      </c>
      <c r="G232" s="450" t="s">
        <v>879</v>
      </c>
      <c r="K232" s="376"/>
    </row>
    <row r="233" customFormat="false" ht="15.75" hidden="false" customHeight="false" outlineLevel="0" collapsed="false">
      <c r="B233" s="704" t="s">
        <v>884</v>
      </c>
      <c r="C233" s="704"/>
      <c r="D233" s="704"/>
      <c r="E233" s="704"/>
      <c r="F233" s="704"/>
      <c r="G233" s="704"/>
      <c r="K233" s="376"/>
    </row>
    <row r="234" customFormat="false" ht="15" hidden="false" customHeight="false" outlineLevel="0" collapsed="false">
      <c r="A234" s="108" t="s">
        <v>871</v>
      </c>
      <c r="B234" s="709" t="n">
        <v>1589</v>
      </c>
      <c r="C234" s="91" t="str">
        <f aca="false">IF($A234="INSUMO",VLOOKUP($B234,'BANCO DE DADOS ABRIL INS'!$A:$D,2,0),VLOOKUP($B234,'BANCO DE DADOS ABRIL SERV'!$B:$E,2,0))</f>
        <v>TERMINAL METALICO A PRESSAO PARA 1 CABO DE 70 MM2, COM 1 FURO DE FIXACAO</v>
      </c>
      <c r="D234" s="90" t="n">
        <v>1</v>
      </c>
      <c r="E234" s="710" t="n">
        <v>1</v>
      </c>
      <c r="F234" s="454" t="n">
        <f aca="false">IF($A234="INSUMO",VLOOKUP($B234,'BANCO DE DADOS ABRIL INS'!$A:$D,4,0),VLOOKUP($B234,'BANCO DE DADOS ABRIL SERV'!$B:$E,4,0))</f>
        <v>6.28</v>
      </c>
      <c r="G234" s="711" t="n">
        <f aca="false">TRUNC(F234*E234,2)</f>
        <v>6.28</v>
      </c>
      <c r="K234" s="376"/>
    </row>
    <row r="235" customFormat="false" ht="15.75" hidden="false" customHeight="false" outlineLevel="0" collapsed="false">
      <c r="B235" s="704" t="s">
        <v>993</v>
      </c>
      <c r="C235" s="704"/>
      <c r="D235" s="704"/>
      <c r="E235" s="704"/>
      <c r="F235" s="704"/>
      <c r="G235" s="704"/>
      <c r="K235" s="376"/>
    </row>
    <row r="236" customFormat="false" ht="15.75" hidden="false" customHeight="false" outlineLevel="0" collapsed="false">
      <c r="A236" s="108" t="s">
        <v>872</v>
      </c>
      <c r="B236" s="709" t="n">
        <v>88264</v>
      </c>
      <c r="C236" s="91" t="str">
        <f aca="false">IF($A236="INSUMO",VLOOKUP($B236,'BANCO DE DADOS ABRIL INS'!$A:$D,2,0),VLOOKUP($B236,'BANCO DE DADOS ABRIL SERV'!$B:$E,2,0))</f>
        <v>ELETRICISTA COM ENCARGOS COMPLEMENTARES</v>
      </c>
      <c r="D236" s="90" t="str">
        <f aca="false">IF($A236="INSUMO",VLOOKUP($B236,'BANCO DE DADOS ABRIL INS'!$A:$D,3,0),VLOOKUP($B236,'BANCO DE DADOS ABRIL SERV'!$B:$E,3,0))</f>
        <v>H</v>
      </c>
      <c r="E236" s="710" t="n">
        <v>0.4</v>
      </c>
      <c r="F236" s="454" t="n">
        <f aca="false">IF($A236="INSUMO",VLOOKUP($B236,'BANCO DE DADOS ABRIL INS'!$A:$D,4,0),VLOOKUP($B236,'BANCO DE DADOS ABRIL SERV'!$B:$E,4,0))</f>
        <v>20.59</v>
      </c>
      <c r="G236" s="711" t="n">
        <f aca="false">TRUNC(F236*E236,2)</f>
        <v>8.23</v>
      </c>
      <c r="K236" s="376"/>
    </row>
    <row r="237" customFormat="false" ht="16.5" hidden="false" customHeight="false" outlineLevel="0" collapsed="false">
      <c r="A237" s="108" t="s">
        <v>872</v>
      </c>
      <c r="B237" s="712" t="n">
        <v>88247</v>
      </c>
      <c r="C237" s="83" t="str">
        <f aca="false">IF($A237="INSUMO",VLOOKUP($B237,'BANCO DE DADOS ABRIL INS'!$A:$D,2,0),VLOOKUP($B237,'BANCO DE DADOS ABRIL SERV'!$B:$E,2,0))</f>
        <v>AUXILIAR DE ELETRICISTA COM ENCARGOS COMPLEMENTARES</v>
      </c>
      <c r="D237" s="82" t="str">
        <f aca="false">IF($A237="INSUMO",VLOOKUP($B237,'BANCO DE DADOS ABRIL INS'!$A:$D,3,0),VLOOKUP($B237,'BANCO DE DADOS ABRIL SERV'!$B:$E,3,0))</f>
        <v>H</v>
      </c>
      <c r="E237" s="713" t="n">
        <v>0.4</v>
      </c>
      <c r="F237" s="458" t="n">
        <f aca="false">IF($A237="INSUMO",VLOOKUP($B237,'BANCO DE DADOS ABRIL INS'!$A:$D,4,0),VLOOKUP($B237,'BANCO DE DADOS ABRIL SERV'!$B:$E,4,0))</f>
        <v>15.89</v>
      </c>
      <c r="G237" s="714" t="n">
        <f aca="false">TRUNC(F237*E237,2)</f>
        <v>6.35</v>
      </c>
      <c r="K237" s="376"/>
    </row>
    <row r="238" customFormat="false" ht="16.5" hidden="false" customHeight="true" outlineLevel="0" collapsed="false">
      <c r="B238" s="537" t="s">
        <v>1108</v>
      </c>
      <c r="C238" s="537"/>
      <c r="D238" s="537"/>
      <c r="E238" s="537"/>
      <c r="F238" s="715" t="s">
        <v>653</v>
      </c>
      <c r="G238" s="716" t="n">
        <f aca="false">SUM(G234:G237)</f>
        <v>20.86</v>
      </c>
      <c r="K238" s="376"/>
    </row>
    <row r="239" customFormat="false" ht="16.5" hidden="false" customHeight="false" outlineLevel="0" collapsed="false">
      <c r="B239" s="537"/>
      <c r="C239" s="537"/>
      <c r="D239" s="537"/>
      <c r="E239" s="537"/>
    </row>
    <row r="240" customFormat="false" ht="27.5" hidden="false" customHeight="true" outlineLevel="0" collapsed="false">
      <c r="B240" s="702" t="str">
        <f aca="false">IF(COUNT($H$13:H240)&lt;10,CONCATENATE("PMPG ELE 00",COUNT($H$13:H240)),CONCATENATE("PMPG ELE 0",COUNT($H$13:H240)))</f>
        <v>PMPG ELE 015</v>
      </c>
      <c r="C240" s="446" t="s">
        <v>1113</v>
      </c>
      <c r="D240" s="446"/>
      <c r="E240" s="446"/>
      <c r="F240" s="446"/>
      <c r="G240" s="447" t="s">
        <v>451</v>
      </c>
      <c r="H240" s="592" t="n">
        <f aca="false">G247</f>
        <v>39.31</v>
      </c>
      <c r="K240" s="376"/>
    </row>
    <row r="241" customFormat="false" ht="31.5" hidden="false" customHeight="false" outlineLevel="0" collapsed="false">
      <c r="B241" s="230" t="s">
        <v>875</v>
      </c>
      <c r="C241" s="703" t="s">
        <v>876</v>
      </c>
      <c r="D241" s="703" t="s">
        <v>451</v>
      </c>
      <c r="E241" s="703" t="s">
        <v>877</v>
      </c>
      <c r="F241" s="449" t="s">
        <v>878</v>
      </c>
      <c r="G241" s="450" t="s">
        <v>879</v>
      </c>
      <c r="K241" s="376"/>
    </row>
    <row r="242" customFormat="false" ht="15.75" hidden="false" customHeight="false" outlineLevel="0" collapsed="false">
      <c r="B242" s="704" t="s">
        <v>884</v>
      </c>
      <c r="C242" s="704"/>
      <c r="D242" s="704"/>
      <c r="E242" s="704"/>
      <c r="F242" s="704"/>
      <c r="G242" s="704"/>
      <c r="K242" s="376"/>
    </row>
    <row r="243" customFormat="false" ht="30" hidden="false" customHeight="true" outlineLevel="0" collapsed="false">
      <c r="A243" s="108" t="s">
        <v>871</v>
      </c>
      <c r="B243" s="709" t="n">
        <v>39248</v>
      </c>
      <c r="C243" s="91" t="str">
        <f aca="false">IF($A243="INSUMO",VLOOKUP($B243,'BANCO DE DADOS ABRIL INS'!$A:$D,2,0),VLOOKUP($B243,'BANCO DE DADOS ABRIL SERV'!$B:$E,2,0))</f>
        <v>ELETRODUTODUTO PEAD FLEXIVEL PAREDE SIMPLES, CORRUGACAO HELICOIDAL, COR PRETA, SEM ROSCA, DE 4",  PARA CABEAMENTO SUBTERRANEO (NBR 15715)</v>
      </c>
      <c r="D243" s="90" t="n">
        <v>1</v>
      </c>
      <c r="E243" s="710" t="n">
        <v>1</v>
      </c>
      <c r="F243" s="454" t="n">
        <f aca="false">IF($A243="INSUMO",VLOOKUP($B243,'BANCO DE DADOS ABRIL INS'!$A:$D,4,0),VLOOKUP($B243,'BANCO DE DADOS ABRIL SERV'!$B:$E,4,0))</f>
        <v>10.13</v>
      </c>
      <c r="G243" s="711" t="n">
        <f aca="false">TRUNC(F243*E243,2)</f>
        <v>10.13</v>
      </c>
      <c r="K243" s="376"/>
    </row>
    <row r="244" customFormat="false" ht="15.75" hidden="false" customHeight="false" outlineLevel="0" collapsed="false">
      <c r="B244" s="704" t="s">
        <v>993</v>
      </c>
      <c r="C244" s="704"/>
      <c r="D244" s="704"/>
      <c r="E244" s="704"/>
      <c r="F244" s="704"/>
      <c r="G244" s="704"/>
      <c r="K244" s="376"/>
    </row>
    <row r="245" customFormat="false" ht="15.75" hidden="false" customHeight="false" outlineLevel="0" collapsed="false">
      <c r="A245" s="108" t="s">
        <v>872</v>
      </c>
      <c r="B245" s="709" t="n">
        <v>88264</v>
      </c>
      <c r="C245" s="91" t="str">
        <f aca="false">IF($A245="INSUMO",VLOOKUP($B245,'BANCO DE DADOS ABRIL INS'!$A:$D,2,0),VLOOKUP($B245,'BANCO DE DADOS ABRIL SERV'!$B:$E,2,0))</f>
        <v>ELETRICISTA COM ENCARGOS COMPLEMENTARES</v>
      </c>
      <c r="D245" s="90" t="str">
        <f aca="false">IF($A245="INSUMO",VLOOKUP($B245,'BANCO DE DADOS ABRIL INS'!$A:$D,3,0),VLOOKUP($B245,'BANCO DE DADOS ABRIL SERV'!$B:$E,3,0))</f>
        <v>H</v>
      </c>
      <c r="E245" s="710" t="n">
        <v>0.8</v>
      </c>
      <c r="F245" s="454" t="n">
        <f aca="false">IF($A245="INSUMO",VLOOKUP($B245,'BANCO DE DADOS ABRIL INS'!$A:$D,4,0),VLOOKUP($B245,'BANCO DE DADOS ABRIL SERV'!$B:$E,4,0))</f>
        <v>20.59</v>
      </c>
      <c r="G245" s="711" t="n">
        <f aca="false">TRUNC(F245*E245,2)</f>
        <v>16.47</v>
      </c>
      <c r="K245" s="376"/>
    </row>
    <row r="246" customFormat="false" ht="16.5" hidden="false" customHeight="false" outlineLevel="0" collapsed="false">
      <c r="A246" s="108" t="s">
        <v>872</v>
      </c>
      <c r="B246" s="712" t="n">
        <v>88247</v>
      </c>
      <c r="C246" s="83" t="str">
        <f aca="false">IF($A246="INSUMO",VLOOKUP($B246,'BANCO DE DADOS ABRIL INS'!$A:$D,2,0),VLOOKUP($B246,'BANCO DE DADOS ABRIL SERV'!$B:$E,2,0))</f>
        <v>AUXILIAR DE ELETRICISTA COM ENCARGOS COMPLEMENTARES</v>
      </c>
      <c r="D246" s="82" t="str">
        <f aca="false">IF($A246="INSUMO",VLOOKUP($B246,'BANCO DE DADOS ABRIL INS'!$A:$D,3,0),VLOOKUP($B246,'BANCO DE DADOS ABRIL SERV'!$B:$E,3,0))</f>
        <v>H</v>
      </c>
      <c r="E246" s="713" t="n">
        <v>0.8</v>
      </c>
      <c r="F246" s="458" t="n">
        <f aca="false">IF($A246="INSUMO",VLOOKUP($B246,'BANCO DE DADOS ABRIL INS'!$A:$D,4,0),VLOOKUP($B246,'BANCO DE DADOS ABRIL SERV'!$B:$E,4,0))</f>
        <v>15.89</v>
      </c>
      <c r="G246" s="714" t="n">
        <f aca="false">TRUNC(F246*E246,2)</f>
        <v>12.71</v>
      </c>
      <c r="K246" s="376"/>
    </row>
    <row r="247" customFormat="false" ht="16.5" hidden="false" customHeight="true" outlineLevel="0" collapsed="false">
      <c r="B247" s="537" t="s">
        <v>1114</v>
      </c>
      <c r="C247" s="537"/>
      <c r="D247" s="537"/>
      <c r="E247" s="537"/>
      <c r="F247" s="715" t="s">
        <v>653</v>
      </c>
      <c r="G247" s="716" t="n">
        <f aca="false">SUM(G243:G246)</f>
        <v>39.31</v>
      </c>
      <c r="K247" s="376"/>
    </row>
    <row r="248" customFormat="false" ht="15.75" hidden="false" customHeight="false" outlineLevel="0" collapsed="false">
      <c r="B248" s="537"/>
      <c r="C248" s="537"/>
      <c r="D248" s="537"/>
      <c r="E248" s="537"/>
    </row>
  </sheetData>
  <sheetProtection sheet="true" password="dba1" objects="true" scenarios="true" insertColumns="false" insertRows="false" deleteColumns="false" deleteRows="false"/>
  <mergeCells count="74">
    <mergeCell ref="D3:E3"/>
    <mergeCell ref="F3:G4"/>
    <mergeCell ref="B5:G5"/>
    <mergeCell ref="B10:G10"/>
    <mergeCell ref="C14:F14"/>
    <mergeCell ref="B16:G16"/>
    <mergeCell ref="B18:G18"/>
    <mergeCell ref="B29:G29"/>
    <mergeCell ref="C31:F31"/>
    <mergeCell ref="B33:G33"/>
    <mergeCell ref="B35:G35"/>
    <mergeCell ref="B38:E38"/>
    <mergeCell ref="B46:G46"/>
    <mergeCell ref="C48:F48"/>
    <mergeCell ref="B50:G50"/>
    <mergeCell ref="B53:G53"/>
    <mergeCell ref="B56:E57"/>
    <mergeCell ref="B64:G64"/>
    <mergeCell ref="C66:F66"/>
    <mergeCell ref="B68:G68"/>
    <mergeCell ref="B71:G71"/>
    <mergeCell ref="B74:E75"/>
    <mergeCell ref="C77:F77"/>
    <mergeCell ref="B79:G79"/>
    <mergeCell ref="B83:G83"/>
    <mergeCell ref="B86:E87"/>
    <mergeCell ref="C109:F109"/>
    <mergeCell ref="B111:G111"/>
    <mergeCell ref="B113:G113"/>
    <mergeCell ref="B116:E116"/>
    <mergeCell ref="B124:G124"/>
    <mergeCell ref="C126:F126"/>
    <mergeCell ref="B128:G128"/>
    <mergeCell ref="B130:G130"/>
    <mergeCell ref="B133:E134"/>
    <mergeCell ref="B135:G135"/>
    <mergeCell ref="B142:G142"/>
    <mergeCell ref="C144:F144"/>
    <mergeCell ref="B146:G146"/>
    <mergeCell ref="B148:G148"/>
    <mergeCell ref="B151:E151"/>
    <mergeCell ref="B159:G159"/>
    <mergeCell ref="C161:F161"/>
    <mergeCell ref="B163:G163"/>
    <mergeCell ref="B182:G182"/>
    <mergeCell ref="B191:E192"/>
    <mergeCell ref="C194:F194"/>
    <mergeCell ref="B196:G196"/>
    <mergeCell ref="B198:G198"/>
    <mergeCell ref="B201:E202"/>
    <mergeCell ref="C203:F203"/>
    <mergeCell ref="B205:G205"/>
    <mergeCell ref="B207:G207"/>
    <mergeCell ref="B210:E210"/>
    <mergeCell ref="B211:E211"/>
    <mergeCell ref="C213:F213"/>
    <mergeCell ref="B215:G215"/>
    <mergeCell ref="B217:G217"/>
    <mergeCell ref="B220:E220"/>
    <mergeCell ref="C222:F222"/>
    <mergeCell ref="B224:G224"/>
    <mergeCell ref="B226:G226"/>
    <mergeCell ref="B229:E229"/>
    <mergeCell ref="B230:E230"/>
    <mergeCell ref="C231:F231"/>
    <mergeCell ref="B233:G233"/>
    <mergeCell ref="B235:G235"/>
    <mergeCell ref="B238:E238"/>
    <mergeCell ref="B239:E239"/>
    <mergeCell ref="C240:F240"/>
    <mergeCell ref="B242:G242"/>
    <mergeCell ref="B244:G244"/>
    <mergeCell ref="B247:E247"/>
    <mergeCell ref="B248:E248"/>
  </mergeCells>
  <dataValidations count="1">
    <dataValidation allowBlank="true" operator="between" showDropDown="false" showErrorMessage="true" showInputMessage="true" sqref="A19:A20 A36:A37 A51:A52 A54:A55 A69:A70 A72:A73 A80:A82 A84:A85 A112 A114:A115 A129 A131:A132 A147 A149:A150 A164:A181 A183:A190 A197 A199:A200 A206 A208:A209 A216 A218:A219 A225 A227:A228 A234 A236:A237 A243 A245:A246" type="list">
      <formula1>$A$3:$A$4</formula1>
      <formula2>0</formula2>
    </dataValidation>
  </dataValidations>
  <printOptions headings="false" gridLines="false" gridLinesSet="true" horizontalCentered="true" verticalCentered="false"/>
  <pageMargins left="0.984027777777778" right="0.39375" top="0.39375" bottom="0.39375" header="0.511805555555555" footer="0.511805555555555"/>
  <pageSetup paperSize="9" scale="100" firstPageNumber="0" fitToWidth="1" fitToHeight="10"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346</TotalTime>
  <Application>LibreOffice/6.0.7.3$Linux_X86_64 LibreOffice_project/00m0$Build-3</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2015-11-27T14:02:44Z</dcterms:created>
  <dc:creator>Convidado</dc:creator>
  <dc:description/>
  <dc:language>pt-BR</dc:language>
  <cp:lastModifiedBy/>
  <dcterms:modified xsi:type="dcterms:W3CDTF">2020-02-24T15:06:45Z</dcterms:modified>
  <cp:revision>84</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0</vt:bool>
  </property>
  <property fmtid="{D5CDD505-2E9C-101B-9397-08002B2CF9AE}" pid="5" name="LinksUpToDate">
    <vt:bool>0</vt:bool>
  </property>
  <property fmtid="{D5CDD505-2E9C-101B-9397-08002B2CF9AE}" pid="6" name="ScaleCrop">
    <vt:bool>0</vt:bool>
  </property>
  <property fmtid="{D5CDD505-2E9C-101B-9397-08002B2CF9AE}" pid="7" name="ShareDoc">
    <vt:bool>0</vt:bool>
  </property>
</Properties>
</file>